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390" windowWidth="27555" windowHeight="12315"/>
  </bookViews>
  <sheets>
    <sheet name="chembl_drugs-13 21_31_54" sheetId="1" r:id="rId1"/>
  </sheets>
  <calcPr calcId="145621"/>
</workbook>
</file>

<file path=xl/calcChain.xml><?xml version="1.0" encoding="utf-8"?>
<calcChain xmlns="http://schemas.openxmlformats.org/spreadsheetml/2006/main">
  <c r="G2404" i="1" l="1"/>
  <c r="G2409" i="1"/>
  <c r="G2422" i="1"/>
  <c r="G2424" i="1"/>
  <c r="G2425" i="1"/>
  <c r="G2429" i="1"/>
  <c r="G2435" i="1"/>
  <c r="G2438" i="1"/>
  <c r="G2441" i="1"/>
  <c r="G2461" i="1"/>
  <c r="G2462" i="1"/>
  <c r="G2464" i="1"/>
  <c r="G2466" i="1"/>
  <c r="G2470" i="1"/>
  <c r="G2476" i="1"/>
  <c r="G2478" i="1"/>
  <c r="G2481" i="1"/>
  <c r="G2486" i="1"/>
  <c r="G2492" i="1"/>
  <c r="G2493" i="1"/>
  <c r="G2495" i="1"/>
  <c r="G2497" i="1"/>
  <c r="G2498" i="1"/>
  <c r="G2512" i="1"/>
  <c r="G2517" i="1"/>
  <c r="G2523" i="1"/>
  <c r="G2531" i="1"/>
  <c r="G2533" i="1"/>
  <c r="G2538" i="1"/>
  <c r="G2540" i="1"/>
  <c r="G2544" i="1"/>
  <c r="G2545" i="1"/>
  <c r="G2552" i="1"/>
  <c r="G2553" i="1"/>
  <c r="G2556" i="1"/>
  <c r="G2560" i="1"/>
  <c r="G2564" i="1"/>
  <c r="G2567" i="1"/>
  <c r="G2570" i="1"/>
  <c r="G2573" i="1"/>
  <c r="G2576" i="1"/>
  <c r="G2579" i="1"/>
  <c r="G8" i="1"/>
  <c r="G2582" i="1"/>
  <c r="G2589" i="1"/>
  <c r="G2597" i="1"/>
  <c r="G2598" i="1"/>
  <c r="G2605" i="1"/>
  <c r="G2607" i="1"/>
  <c r="G16" i="1"/>
  <c r="G2610" i="1"/>
  <c r="G17" i="1"/>
  <c r="G2612" i="1"/>
  <c r="G2615" i="1"/>
  <c r="G2618" i="1"/>
  <c r="G19" i="1"/>
  <c r="G2626" i="1"/>
  <c r="G2627" i="1"/>
  <c r="G2629" i="1"/>
  <c r="G20" i="1"/>
  <c r="G2631" i="1"/>
  <c r="G2633" i="1"/>
  <c r="G2638" i="1"/>
  <c r="G2641" i="1"/>
  <c r="G2643" i="1"/>
  <c r="G24" i="1"/>
  <c r="G25" i="1"/>
  <c r="G2648" i="1"/>
  <c r="G28" i="1"/>
  <c r="G29" i="1"/>
  <c r="G2656" i="1"/>
  <c r="G2657" i="1"/>
  <c r="G2658" i="1"/>
  <c r="G33" i="1"/>
  <c r="G2663" i="1"/>
  <c r="G2669" i="1"/>
  <c r="G2671" i="1"/>
  <c r="G2672" i="1"/>
  <c r="G2674" i="1"/>
  <c r="G2676" i="1"/>
  <c r="G2678" i="1"/>
  <c r="G2680" i="1"/>
  <c r="G2681" i="1"/>
  <c r="G2685" i="1"/>
  <c r="G39" i="1"/>
  <c r="G2693" i="1"/>
  <c r="G2694" i="1"/>
  <c r="G40" i="1"/>
  <c r="G2696" i="1"/>
  <c r="G2697" i="1"/>
  <c r="G42" i="1"/>
  <c r="G2698" i="1"/>
  <c r="G2700" i="1"/>
  <c r="G44" i="1"/>
  <c r="G2710" i="1"/>
  <c r="G2712" i="1"/>
  <c r="G2718" i="1"/>
  <c r="G2722" i="1"/>
  <c r="G2725" i="1"/>
  <c r="G2728" i="1"/>
  <c r="G2730" i="1"/>
  <c r="G2165" i="1"/>
  <c r="G2734" i="1"/>
  <c r="G2740" i="1"/>
  <c r="G2743" i="1"/>
  <c r="G2748" i="1"/>
  <c r="G2750" i="1"/>
  <c r="G2754" i="1"/>
  <c r="G2756" i="1"/>
  <c r="G50" i="1"/>
  <c r="G2763" i="1"/>
  <c r="G2764" i="1"/>
  <c r="G2769" i="1"/>
  <c r="G2777" i="1"/>
  <c r="G2783" i="1"/>
  <c r="G2786" i="1"/>
  <c r="G55" i="1"/>
  <c r="G2787" i="1"/>
  <c r="G2793" i="1"/>
  <c r="G2799" i="1"/>
  <c r="G58" i="1"/>
  <c r="G61" i="1"/>
  <c r="G2802" i="1"/>
  <c r="G62" i="1"/>
  <c r="G63" i="1"/>
  <c r="G2805" i="1"/>
  <c r="G65" i="1"/>
  <c r="G2809" i="1"/>
  <c r="G2810" i="1"/>
  <c r="G2811" i="1"/>
  <c r="G66" i="1"/>
  <c r="G2813" i="1"/>
  <c r="G2818" i="1"/>
  <c r="G2820" i="1"/>
  <c r="G2823" i="1"/>
  <c r="G69" i="1"/>
  <c r="G2829" i="1"/>
  <c r="G2832" i="1"/>
  <c r="G2834" i="1"/>
  <c r="G2835" i="1"/>
  <c r="G2840" i="1"/>
  <c r="G2841" i="1"/>
  <c r="G2842" i="1"/>
  <c r="G2846" i="1"/>
  <c r="G73" i="1"/>
  <c r="G2847" i="1"/>
  <c r="G2848" i="1"/>
  <c r="G1934" i="1"/>
  <c r="G1935" i="1"/>
  <c r="G1865" i="1"/>
  <c r="G2852" i="1"/>
  <c r="G2853" i="1"/>
  <c r="G2854" i="1"/>
  <c r="G2855" i="1"/>
  <c r="G2859" i="1"/>
  <c r="G2861" i="1"/>
  <c r="G2865" i="1"/>
  <c r="G1866" i="1"/>
  <c r="G2870" i="1"/>
  <c r="G2874" i="1"/>
  <c r="G2877" i="1"/>
  <c r="G2883" i="1"/>
  <c r="G2884" i="1"/>
  <c r="G2886" i="1"/>
  <c r="G2889" i="1"/>
  <c r="G2891" i="1"/>
  <c r="G2893" i="1"/>
  <c r="G2898" i="1"/>
  <c r="G2901" i="1"/>
  <c r="G2166" i="1"/>
  <c r="G2907" i="1"/>
  <c r="G2912" i="1"/>
  <c r="G2918" i="1"/>
  <c r="G2922" i="1"/>
  <c r="G2924" i="1"/>
  <c r="G2927" i="1"/>
  <c r="G2933" i="1"/>
  <c r="G2934" i="1"/>
  <c r="G2935" i="1"/>
  <c r="G2938" i="1"/>
  <c r="G2940" i="1"/>
  <c r="G2956" i="1"/>
  <c r="G2960" i="1"/>
  <c r="G2963" i="1"/>
  <c r="G2965" i="1"/>
  <c r="G2971" i="1"/>
  <c r="G2985" i="1"/>
  <c r="G78" i="1"/>
  <c r="G2994" i="1"/>
  <c r="G2997" i="1"/>
  <c r="G83" i="1"/>
  <c r="G3001" i="1"/>
  <c r="G3003" i="1"/>
  <c r="G3004" i="1"/>
  <c r="G3008" i="1"/>
  <c r="G3009" i="1"/>
  <c r="G3016" i="1"/>
  <c r="G88" i="1"/>
  <c r="G3022" i="1"/>
  <c r="G90" i="1"/>
  <c r="G91" i="1"/>
  <c r="G3028" i="1"/>
  <c r="G3030" i="1"/>
  <c r="G95" i="1"/>
  <c r="G3033" i="1"/>
  <c r="G3036" i="1"/>
  <c r="G3038" i="1"/>
  <c r="G98" i="1"/>
  <c r="G3051" i="1"/>
  <c r="G3053" i="1"/>
  <c r="G3056" i="1"/>
  <c r="G3060" i="1"/>
  <c r="G3065" i="1"/>
  <c r="G3068" i="1"/>
  <c r="G3070" i="1"/>
  <c r="G3075" i="1"/>
  <c r="G3077" i="1"/>
  <c r="G1936" i="1"/>
  <c r="G2167" i="1"/>
  <c r="G2168" i="1"/>
  <c r="G2169" i="1"/>
  <c r="G3079" i="1"/>
  <c r="G3083" i="1"/>
  <c r="G3088" i="1"/>
  <c r="G3089" i="1"/>
  <c r="G3097" i="1"/>
  <c r="G3098" i="1"/>
  <c r="G3099" i="1"/>
  <c r="G3100" i="1"/>
  <c r="G109" i="1"/>
  <c r="G3102" i="1"/>
  <c r="G3106" i="1"/>
  <c r="G3107" i="1"/>
  <c r="G3108" i="1"/>
  <c r="G3109" i="1"/>
  <c r="G3111" i="1"/>
  <c r="G3113" i="1"/>
  <c r="G3115" i="1"/>
  <c r="G3120" i="1"/>
  <c r="G3122" i="1"/>
  <c r="G3125" i="1"/>
  <c r="G3130" i="1"/>
  <c r="G3133" i="1"/>
  <c r="G3134" i="1"/>
  <c r="G3138" i="1"/>
  <c r="G3139" i="1"/>
  <c r="G3145" i="1"/>
  <c r="G3147" i="1"/>
  <c r="G3148" i="1"/>
  <c r="G3150" i="1"/>
  <c r="G3152" i="1"/>
  <c r="G3154" i="1"/>
  <c r="G3163" i="1"/>
  <c r="G3168" i="1"/>
  <c r="G3169" i="1"/>
  <c r="G3177" i="1"/>
  <c r="G3178" i="1"/>
  <c r="G3180" i="1"/>
  <c r="G3182" i="1"/>
  <c r="G3185" i="1"/>
  <c r="G3186" i="1"/>
  <c r="G3189" i="1"/>
  <c r="G3190" i="1"/>
  <c r="G3191" i="1"/>
  <c r="G3195" i="1"/>
  <c r="G111" i="1"/>
  <c r="G3197" i="1"/>
  <c r="G3199" i="1"/>
  <c r="G3200" i="1"/>
  <c r="G112" i="1"/>
  <c r="G3204" i="1"/>
  <c r="G3205" i="1"/>
  <c r="G3207" i="1"/>
  <c r="G1937" i="1"/>
  <c r="G3210" i="1"/>
  <c r="G3211" i="1"/>
  <c r="G3212" i="1"/>
  <c r="G1938" i="1"/>
  <c r="G1939" i="1"/>
  <c r="G114" i="1"/>
  <c r="G3219" i="1"/>
  <c r="G3221" i="1"/>
  <c r="G2170" i="1"/>
  <c r="G3225" i="1"/>
  <c r="G3227" i="1"/>
  <c r="G3228" i="1"/>
  <c r="G3229" i="1"/>
  <c r="G3230" i="1"/>
  <c r="G3240" i="1"/>
  <c r="G3243" i="1"/>
  <c r="G3248" i="1"/>
  <c r="G3252" i="1"/>
  <c r="G3256" i="1"/>
  <c r="G3262" i="1"/>
  <c r="G3263" i="1"/>
  <c r="G3265" i="1"/>
  <c r="G3271" i="1"/>
  <c r="G2171" i="1"/>
  <c r="G3275" i="1"/>
  <c r="G3279" i="1"/>
  <c r="G3282" i="1"/>
  <c r="G3285" i="1"/>
  <c r="G3288" i="1"/>
  <c r="G3291" i="1"/>
  <c r="G3294" i="1"/>
  <c r="G3297" i="1"/>
  <c r="G3298" i="1"/>
  <c r="G3304" i="1"/>
  <c r="G3311" i="1"/>
  <c r="G3314" i="1"/>
  <c r="G3315" i="1"/>
  <c r="G3318" i="1"/>
  <c r="G3322" i="1"/>
  <c r="G3323" i="1"/>
  <c r="G3325" i="1"/>
  <c r="G3326" i="1"/>
  <c r="G3334" i="1"/>
  <c r="G3338" i="1"/>
  <c r="G3339" i="1"/>
  <c r="G3358" i="1"/>
  <c r="G3360" i="1"/>
  <c r="G3363" i="1"/>
  <c r="G3368" i="1"/>
  <c r="G3369" i="1"/>
  <c r="G3371" i="1"/>
  <c r="G115" i="1"/>
  <c r="G116" i="1"/>
  <c r="G3381" i="1"/>
  <c r="G3386" i="1"/>
  <c r="G3394" i="1"/>
  <c r="G3399" i="1"/>
  <c r="G3405" i="1"/>
  <c r="G3406" i="1"/>
  <c r="G3411" i="1"/>
  <c r="G121" i="1"/>
  <c r="G3422" i="1"/>
  <c r="G3425" i="1"/>
  <c r="G3426" i="1"/>
  <c r="G3428" i="1"/>
  <c r="G3433" i="1"/>
  <c r="G3437" i="1"/>
  <c r="G3441" i="1"/>
  <c r="G3445" i="1"/>
  <c r="G3446" i="1"/>
  <c r="G3448" i="1"/>
  <c r="G3454" i="1"/>
  <c r="G3467" i="1"/>
  <c r="G3468" i="1"/>
  <c r="G3479" i="1"/>
  <c r="G3482" i="1"/>
  <c r="G3485" i="1"/>
  <c r="G3493" i="1"/>
  <c r="G3494" i="1"/>
  <c r="G3496" i="1"/>
  <c r="G3497" i="1"/>
  <c r="G3500" i="1"/>
  <c r="G3501" i="1"/>
  <c r="G3505" i="1"/>
  <c r="G3510" i="1"/>
  <c r="G3513" i="1"/>
  <c r="G3514" i="1"/>
  <c r="G3517" i="1"/>
  <c r="G3520" i="1"/>
  <c r="G3521" i="1"/>
  <c r="G127" i="1"/>
  <c r="G3525" i="1"/>
  <c r="G128" i="1"/>
  <c r="G3526" i="1"/>
  <c r="G3527" i="1"/>
  <c r="G3529" i="1"/>
  <c r="G3530" i="1"/>
  <c r="G3531" i="1"/>
  <c r="G133" i="1"/>
  <c r="G3533" i="1"/>
  <c r="G3534" i="1"/>
  <c r="G3540" i="1"/>
  <c r="G3541" i="1"/>
  <c r="G134" i="1"/>
  <c r="G3542" i="1"/>
  <c r="G138" i="1"/>
  <c r="G3547" i="1"/>
  <c r="G3549" i="1"/>
  <c r="G3552" i="1"/>
  <c r="G3554" i="1"/>
  <c r="G3556" i="1"/>
  <c r="G3557" i="1"/>
  <c r="G3560" i="1"/>
  <c r="G3561" i="1"/>
  <c r="G148" i="1"/>
  <c r="G3567" i="1"/>
  <c r="G3571" i="1"/>
  <c r="G3574" i="1"/>
  <c r="G152" i="1"/>
  <c r="G3577" i="1"/>
  <c r="G3583" i="1"/>
  <c r="G156" i="1"/>
  <c r="G3585" i="1"/>
  <c r="G3586" i="1"/>
  <c r="G2172" i="1"/>
  <c r="G3588" i="1"/>
  <c r="G1940" i="1"/>
  <c r="G1941" i="1"/>
  <c r="G159" i="1"/>
  <c r="G3590" i="1"/>
  <c r="G3593" i="1"/>
  <c r="G3594" i="1"/>
  <c r="G3601" i="1"/>
  <c r="G3604" i="1"/>
  <c r="G3606" i="1"/>
  <c r="G3607" i="1"/>
  <c r="G3608" i="1"/>
  <c r="G3610" i="1"/>
  <c r="G3615" i="1"/>
  <c r="G162" i="1"/>
  <c r="G1942" i="1"/>
  <c r="G3626" i="1"/>
  <c r="G3629" i="1"/>
  <c r="G3630" i="1"/>
  <c r="G3639" i="1"/>
  <c r="G3640" i="1"/>
  <c r="G3641" i="1"/>
  <c r="G3644" i="1"/>
  <c r="G3654" i="1"/>
  <c r="G3656" i="1"/>
  <c r="G3661" i="1"/>
  <c r="G3665" i="1"/>
  <c r="G3684" i="1"/>
  <c r="G3686" i="1"/>
  <c r="G3687" i="1"/>
  <c r="G3688" i="1"/>
  <c r="G3694" i="1"/>
  <c r="G3699" i="1"/>
  <c r="G3703" i="1"/>
  <c r="G3707" i="1"/>
  <c r="G3709" i="1"/>
  <c r="G3711" i="1"/>
  <c r="G3716" i="1"/>
  <c r="G3722" i="1"/>
  <c r="G167" i="1"/>
  <c r="G3723" i="1"/>
  <c r="G3725" i="1"/>
  <c r="G171" i="1"/>
  <c r="G172" i="1"/>
  <c r="G3731" i="1"/>
  <c r="G3733" i="1"/>
  <c r="G3738" i="1"/>
  <c r="G3739" i="1"/>
  <c r="G3742" i="1"/>
  <c r="G3746" i="1"/>
  <c r="G3748" i="1"/>
  <c r="G3752" i="1"/>
  <c r="G3753" i="1"/>
  <c r="G3757" i="1"/>
  <c r="G178" i="1"/>
  <c r="G180" i="1"/>
  <c r="G3761" i="1"/>
  <c r="G183" i="1"/>
  <c r="G3766" i="1"/>
  <c r="G185" i="1"/>
  <c r="G186" i="1"/>
  <c r="G3770" i="1"/>
  <c r="G3772" i="1"/>
  <c r="G3777" i="1"/>
  <c r="G3780" i="1"/>
  <c r="G3781" i="1"/>
  <c r="G194" i="1"/>
  <c r="G3785" i="1"/>
  <c r="G3786" i="1"/>
  <c r="G3788" i="1"/>
  <c r="G3791" i="1"/>
  <c r="G3794" i="1"/>
  <c r="G3796" i="1"/>
  <c r="G3804" i="1"/>
  <c r="G3805" i="1"/>
  <c r="G3806" i="1"/>
  <c r="G1943" i="1"/>
  <c r="G1944" i="1"/>
  <c r="G2173" i="1"/>
  <c r="G202" i="1"/>
  <c r="G203" i="1"/>
  <c r="G3814" i="1"/>
  <c r="G3817" i="1"/>
  <c r="G3822" i="1"/>
  <c r="G3826" i="1"/>
  <c r="G1945" i="1"/>
  <c r="G3831" i="1"/>
  <c r="G3832" i="1"/>
  <c r="G3834" i="1"/>
  <c r="G3838" i="1"/>
  <c r="G3839" i="1"/>
  <c r="G3840" i="1"/>
  <c r="G3841" i="1"/>
  <c r="G3842" i="1"/>
  <c r="G3843" i="1"/>
  <c r="G3846" i="1"/>
  <c r="G3847" i="1"/>
  <c r="G3848" i="1"/>
  <c r="G3850" i="1"/>
  <c r="G3851" i="1"/>
  <c r="G3852" i="1"/>
  <c r="G3853" i="1"/>
  <c r="G3854" i="1"/>
  <c r="G3855" i="1"/>
  <c r="G3856" i="1"/>
  <c r="G3858" i="1"/>
  <c r="G3862" i="1"/>
  <c r="G3869" i="1"/>
  <c r="G3873" i="1"/>
  <c r="G3875" i="1"/>
  <c r="G3880" i="1"/>
  <c r="G3882" i="1"/>
  <c r="G3892" i="1"/>
  <c r="G3898" i="1"/>
  <c r="G3905" i="1"/>
  <c r="G1946" i="1"/>
  <c r="G3918" i="1"/>
  <c r="G3919" i="1"/>
  <c r="G3922" i="1"/>
  <c r="G3923" i="1"/>
  <c r="G3924" i="1"/>
  <c r="G3927" i="1"/>
  <c r="G3935" i="1"/>
  <c r="G3937" i="1"/>
  <c r="G3942" i="1"/>
  <c r="G3945" i="1"/>
  <c r="G3946" i="1"/>
  <c r="G3948" i="1"/>
  <c r="G208" i="1"/>
  <c r="G3949" i="1"/>
  <c r="G211" i="1"/>
  <c r="G3952" i="1"/>
  <c r="G3959" i="1"/>
  <c r="G3960" i="1"/>
  <c r="G212" i="1"/>
  <c r="G3964" i="1"/>
  <c r="G3970" i="1"/>
  <c r="G3971" i="1"/>
  <c r="G3976" i="1"/>
  <c r="G3978" i="1"/>
  <c r="G3981" i="1"/>
  <c r="G3983" i="1"/>
  <c r="G3986" i="1"/>
  <c r="G218" i="1"/>
  <c r="G3990" i="1"/>
  <c r="G222" i="1"/>
  <c r="G3994" i="1"/>
  <c r="G225" i="1"/>
  <c r="G4005" i="1"/>
  <c r="G4008" i="1"/>
  <c r="G4010" i="1"/>
  <c r="G229" i="1"/>
  <c r="G230" i="1"/>
  <c r="G4014" i="1"/>
  <c r="G4017" i="1"/>
  <c r="G4021" i="1"/>
  <c r="G4023" i="1"/>
  <c r="G4024" i="1"/>
  <c r="G4026" i="1"/>
  <c r="G2174" i="1"/>
  <c r="G2175" i="1"/>
  <c r="G2176" i="1"/>
  <c r="G234" i="1"/>
  <c r="G4032" i="1"/>
  <c r="G4035" i="1"/>
  <c r="G238" i="1"/>
  <c r="G4037" i="1"/>
  <c r="G4039" i="1"/>
  <c r="G4040" i="1"/>
  <c r="G4042" i="1"/>
  <c r="G4047" i="1"/>
  <c r="G4060" i="1"/>
  <c r="G4065" i="1"/>
  <c r="G4067" i="1"/>
  <c r="G4068" i="1"/>
  <c r="G4071" i="1"/>
  <c r="G4073" i="1"/>
  <c r="G4075" i="1"/>
  <c r="G4076" i="1"/>
  <c r="G4080" i="1"/>
  <c r="G4081" i="1"/>
  <c r="G4087" i="1"/>
  <c r="G240" i="1"/>
  <c r="G4091" i="1"/>
  <c r="G4097" i="1"/>
  <c r="G243" i="1"/>
  <c r="G4100" i="1"/>
  <c r="G4102" i="1"/>
  <c r="G4106" i="1"/>
  <c r="G4108" i="1"/>
  <c r="G4109" i="1"/>
  <c r="G4116" i="1"/>
  <c r="G4117" i="1"/>
  <c r="G251" i="1"/>
  <c r="G4118" i="1"/>
  <c r="G4123" i="1"/>
  <c r="G4124" i="1"/>
  <c r="G252" i="1"/>
  <c r="G4126" i="1"/>
  <c r="G4128" i="1"/>
  <c r="G4129" i="1"/>
  <c r="G1948" i="1"/>
  <c r="G1949" i="1"/>
  <c r="G2177" i="1"/>
  <c r="G2178" i="1"/>
  <c r="G4138" i="1"/>
  <c r="G4143" i="1"/>
  <c r="G4144" i="1"/>
  <c r="G4146" i="1"/>
  <c r="G4148" i="1"/>
  <c r="G4154" i="1"/>
  <c r="G4166" i="1"/>
  <c r="G4168" i="1"/>
  <c r="G4173" i="1"/>
  <c r="G4175" i="1"/>
  <c r="G4177" i="1"/>
  <c r="G4178" i="1"/>
  <c r="G4194" i="1"/>
  <c r="G4198" i="1"/>
  <c r="G4199" i="1"/>
  <c r="G4200" i="1"/>
  <c r="G4202" i="1"/>
  <c r="G4207" i="1"/>
  <c r="G4210" i="1"/>
  <c r="G4211" i="1"/>
  <c r="G4212" i="1"/>
  <c r="G4216" i="1"/>
  <c r="G4218" i="1"/>
  <c r="G4226" i="1"/>
  <c r="G4232" i="1"/>
  <c r="G4239" i="1"/>
  <c r="G4241" i="1"/>
  <c r="G4245" i="1"/>
  <c r="G4247" i="1"/>
  <c r="G4255" i="1"/>
  <c r="G4259" i="1"/>
  <c r="G4263" i="1"/>
  <c r="G4268" i="1"/>
  <c r="G4271" i="1"/>
  <c r="G4272" i="1"/>
  <c r="G4276" i="1"/>
  <c r="G4278" i="1"/>
  <c r="G2179" i="1"/>
  <c r="G4282" i="1"/>
  <c r="G4286" i="1"/>
  <c r="G4290" i="1"/>
  <c r="G4296" i="1"/>
  <c r="G4300" i="1"/>
  <c r="G4301" i="1"/>
  <c r="G4302" i="1"/>
  <c r="G4303" i="1"/>
  <c r="G4308" i="1"/>
  <c r="G4309" i="1"/>
  <c r="G4311" i="1"/>
  <c r="G4312" i="1"/>
  <c r="G4314" i="1"/>
  <c r="G4317" i="1"/>
  <c r="G4318" i="1"/>
  <c r="G4321" i="1"/>
  <c r="G4328" i="1"/>
  <c r="G4329" i="1"/>
  <c r="G4331" i="1"/>
  <c r="G4337" i="1"/>
  <c r="G4340" i="1"/>
  <c r="G4343" i="1"/>
  <c r="G262" i="1"/>
  <c r="G4345" i="1"/>
  <c r="G4348" i="1"/>
  <c r="G4349" i="1"/>
  <c r="G4355" i="1"/>
  <c r="G4356" i="1"/>
  <c r="G4360" i="1"/>
  <c r="G4367" i="1"/>
  <c r="G4377" i="1"/>
  <c r="G4379" i="1"/>
  <c r="G4380" i="1"/>
  <c r="G4383" i="1"/>
  <c r="G4388" i="1"/>
  <c r="G4397" i="1"/>
  <c r="G4398" i="1"/>
  <c r="G4400" i="1"/>
  <c r="G4401" i="1"/>
  <c r="G4407" i="1"/>
  <c r="G4410" i="1"/>
  <c r="G4411" i="1"/>
  <c r="G4412" i="1"/>
  <c r="G4414" i="1"/>
  <c r="G4416" i="1"/>
  <c r="G4426" i="1"/>
  <c r="G4428" i="1"/>
  <c r="G4430" i="1"/>
  <c r="G4432" i="1"/>
  <c r="G4434" i="1"/>
  <c r="G4436" i="1"/>
  <c r="G4437" i="1"/>
  <c r="G4440" i="1"/>
  <c r="G4447" i="1"/>
  <c r="G4448" i="1"/>
  <c r="G269" i="1"/>
  <c r="G4452" i="1"/>
  <c r="G4455" i="1"/>
  <c r="G4458" i="1"/>
  <c r="G4459" i="1"/>
  <c r="G4461" i="1"/>
  <c r="G4463" i="1"/>
  <c r="G4467" i="1"/>
  <c r="G4468" i="1"/>
  <c r="G4472" i="1"/>
  <c r="G4475" i="1"/>
  <c r="G4478" i="1"/>
  <c r="G4480" i="1"/>
  <c r="G4483" i="1"/>
  <c r="G4486" i="1"/>
  <c r="G4487" i="1"/>
  <c r="G4488" i="1"/>
  <c r="G4490" i="1"/>
  <c r="G4495" i="1"/>
  <c r="G4497" i="1"/>
  <c r="G4498" i="1"/>
  <c r="G4499" i="1"/>
  <c r="G4500" i="1"/>
  <c r="G4501" i="1"/>
  <c r="G4503" i="1"/>
  <c r="G4508" i="1"/>
  <c r="G4510" i="1"/>
  <c r="G4512" i="1"/>
  <c r="G4515" i="1"/>
  <c r="G4523" i="1"/>
  <c r="G4527" i="1"/>
  <c r="G4528" i="1"/>
  <c r="G4534" i="1"/>
  <c r="G4536" i="1"/>
  <c r="G4537" i="1"/>
  <c r="G4539" i="1"/>
  <c r="G4540" i="1"/>
  <c r="G4541" i="1"/>
  <c r="G4542" i="1"/>
  <c r="G4544" i="1"/>
  <c r="G4548" i="1"/>
  <c r="G4551" i="1"/>
  <c r="G4553" i="1"/>
  <c r="G4554" i="1"/>
  <c r="G4555" i="1"/>
  <c r="G4559" i="1"/>
  <c r="G4560" i="1"/>
  <c r="G4563" i="1"/>
  <c r="G4567" i="1"/>
  <c r="G4572" i="1"/>
  <c r="G4576" i="1"/>
  <c r="G4577" i="1"/>
  <c r="G4579" i="1"/>
  <c r="G4587" i="1"/>
  <c r="G4590" i="1"/>
  <c r="G4591" i="1"/>
  <c r="G4592" i="1"/>
  <c r="G4596" i="1"/>
  <c r="G4598" i="1"/>
  <c r="G4602" i="1"/>
  <c r="G4606" i="1"/>
  <c r="G4611" i="1"/>
  <c r="G4617" i="1"/>
  <c r="G4621" i="1"/>
  <c r="G4623" i="1"/>
  <c r="G4625" i="1"/>
  <c r="G279" i="1"/>
  <c r="G4626" i="1"/>
  <c r="G4627" i="1"/>
  <c r="G281" i="1"/>
  <c r="G4629" i="1"/>
  <c r="G4631" i="1"/>
  <c r="G282" i="1"/>
  <c r="G4632" i="1"/>
  <c r="G4638" i="1"/>
  <c r="G4640" i="1"/>
  <c r="G1978" i="1"/>
  <c r="G4647" i="1"/>
  <c r="G4650" i="1"/>
  <c r="G4651" i="1"/>
  <c r="G4656" i="1"/>
  <c r="G4658" i="1"/>
  <c r="G4659" i="1"/>
  <c r="G4660" i="1"/>
  <c r="G4670" i="1"/>
  <c r="G4673" i="1"/>
  <c r="G287" i="1"/>
  <c r="G4681" i="1"/>
  <c r="G4684" i="1"/>
  <c r="G290" i="1"/>
  <c r="G291" i="1"/>
  <c r="G297" i="1"/>
  <c r="G298" i="1"/>
  <c r="G2245" i="1"/>
  <c r="G302" i="1"/>
  <c r="G305" i="1"/>
  <c r="G1874" i="1"/>
  <c r="G310" i="1"/>
  <c r="G312" i="1"/>
  <c r="G313" i="1"/>
  <c r="G1990" i="1"/>
  <c r="G4688" i="1"/>
  <c r="G4690" i="1"/>
  <c r="G4693" i="1"/>
  <c r="G4695" i="1"/>
  <c r="G4696" i="1"/>
  <c r="G4702" i="1"/>
  <c r="G4704" i="1"/>
  <c r="G4709" i="1"/>
  <c r="G4711" i="1"/>
  <c r="G4720" i="1"/>
  <c r="G4721" i="1"/>
  <c r="G4722" i="1"/>
  <c r="G4726" i="1"/>
  <c r="G4727" i="1"/>
  <c r="G4731" i="1"/>
  <c r="G4732" i="1"/>
  <c r="G4735" i="1"/>
  <c r="G4736" i="1"/>
  <c r="G4744" i="1"/>
  <c r="G4745" i="1"/>
  <c r="G1994" i="1"/>
  <c r="G4762" i="1"/>
  <c r="G4763" i="1"/>
  <c r="G4765" i="1"/>
  <c r="G4767" i="1"/>
  <c r="G319" i="1"/>
  <c r="G4771" i="1"/>
  <c r="G4772" i="1"/>
  <c r="G4781" i="1"/>
  <c r="G4783" i="1"/>
  <c r="G2265" i="1"/>
  <c r="G4788" i="1"/>
  <c r="G4792" i="1"/>
  <c r="G4793" i="1"/>
  <c r="G4794" i="1"/>
  <c r="G4806" i="1"/>
  <c r="G4808" i="1"/>
  <c r="G4811" i="1"/>
  <c r="G4812" i="1"/>
  <c r="G4816" i="1"/>
  <c r="G4818" i="1"/>
  <c r="G4826" i="1"/>
  <c r="G4829" i="1"/>
  <c r="G4837" i="1"/>
  <c r="G4848" i="1"/>
  <c r="G4850" i="1"/>
  <c r="G4851" i="1"/>
  <c r="G327" i="1"/>
  <c r="G4853" i="1"/>
  <c r="G328" i="1"/>
  <c r="G4858" i="1"/>
  <c r="G4859" i="1"/>
  <c r="G4861" i="1"/>
  <c r="G330" i="1"/>
  <c r="G4865" i="1"/>
  <c r="G4866" i="1"/>
  <c r="G4867" i="1"/>
  <c r="G4869" i="1"/>
  <c r="G1876" i="1"/>
  <c r="G2002" i="1"/>
  <c r="G4876" i="1"/>
  <c r="G4878" i="1"/>
  <c r="G331" i="1"/>
  <c r="G4879" i="1"/>
  <c r="G4880" i="1"/>
  <c r="G332" i="1"/>
  <c r="G333" i="1"/>
  <c r="G4883" i="1"/>
  <c r="G4885" i="1"/>
  <c r="G4886" i="1"/>
  <c r="G334" i="1"/>
  <c r="G2003" i="1"/>
  <c r="G335" i="1"/>
  <c r="G4891" i="1"/>
  <c r="G4895" i="1"/>
  <c r="G4898" i="1"/>
  <c r="G4902" i="1"/>
  <c r="G4903" i="1"/>
  <c r="G4904" i="1"/>
  <c r="G4905" i="1"/>
  <c r="G4907" i="1"/>
  <c r="G4908" i="1"/>
  <c r="G4909" i="1"/>
  <c r="G4911" i="1"/>
  <c r="G337" i="1"/>
  <c r="G4913" i="1"/>
  <c r="G4914" i="1"/>
  <c r="G4915" i="1"/>
  <c r="G2278" i="1"/>
  <c r="G1877" i="1"/>
  <c r="G4918" i="1"/>
  <c r="G4920" i="1"/>
  <c r="G1878" i="1"/>
  <c r="G4921" i="1"/>
  <c r="G342" i="1"/>
  <c r="G344" i="1"/>
  <c r="G345" i="1"/>
  <c r="G347" i="1"/>
  <c r="G348" i="1"/>
  <c r="G350" i="1"/>
  <c r="G353" i="1"/>
  <c r="G364" i="1"/>
  <c r="G365" i="1"/>
  <c r="G367" i="1"/>
  <c r="G368" i="1"/>
  <c r="G369" i="1"/>
  <c r="G2007" i="1"/>
  <c r="G2008" i="1"/>
  <c r="G2009" i="1"/>
  <c r="G370" i="1"/>
  <c r="G4926" i="1"/>
  <c r="G4927" i="1"/>
  <c r="G4928" i="1"/>
  <c r="G4929" i="1"/>
  <c r="G4934" i="1"/>
  <c r="G2282" i="1"/>
  <c r="G372" i="1"/>
  <c r="G4940" i="1"/>
  <c r="G373" i="1"/>
  <c r="G4947" i="1"/>
  <c r="G4948" i="1"/>
  <c r="G374" i="1"/>
  <c r="G1880" i="1"/>
  <c r="G4951" i="1"/>
  <c r="G4952" i="1"/>
  <c r="G4954" i="1"/>
  <c r="G2013" i="1"/>
  <c r="G4956" i="1"/>
  <c r="G4959" i="1"/>
  <c r="G4961" i="1"/>
  <c r="G376" i="1"/>
  <c r="G4965" i="1"/>
  <c r="G377" i="1"/>
  <c r="G378" i="1"/>
  <c r="G4966" i="1"/>
  <c r="G4967" i="1"/>
  <c r="G4968" i="1"/>
  <c r="G381" i="1"/>
  <c r="G4970" i="1"/>
  <c r="G4971" i="1"/>
  <c r="G4972" i="1"/>
  <c r="G4974" i="1"/>
  <c r="G2015" i="1"/>
  <c r="G382" i="1"/>
  <c r="G4981" i="1"/>
  <c r="G4982" i="1"/>
  <c r="G4984" i="1"/>
  <c r="G383" i="1"/>
  <c r="G384" i="1"/>
  <c r="G4985" i="1"/>
  <c r="G4986" i="1"/>
  <c r="G385" i="1"/>
  <c r="G4987" i="1"/>
  <c r="G4988" i="1"/>
  <c r="G386" i="1"/>
  <c r="G4989" i="1"/>
  <c r="G4990" i="1"/>
  <c r="G2017" i="1"/>
  <c r="G4991" i="1"/>
  <c r="G4992" i="1"/>
  <c r="G4996" i="1"/>
  <c r="G4998" i="1"/>
  <c r="G5002" i="1"/>
  <c r="G5004" i="1"/>
  <c r="G5005" i="1"/>
  <c r="G5009" i="1"/>
  <c r="G5010" i="1"/>
  <c r="G5012" i="1"/>
  <c r="G5015" i="1"/>
  <c r="G5016" i="1"/>
  <c r="G5017" i="1"/>
  <c r="G5020" i="1"/>
  <c r="G5021" i="1"/>
  <c r="G5022" i="1"/>
  <c r="G1881" i="1"/>
  <c r="G5024" i="1"/>
  <c r="G5025" i="1"/>
  <c r="G5026" i="1"/>
  <c r="G5034" i="1"/>
  <c r="G5036" i="1"/>
  <c r="G5039" i="1"/>
  <c r="G5041" i="1"/>
  <c r="G392" i="1"/>
  <c r="G5044" i="1"/>
  <c r="G5045" i="1"/>
  <c r="G5046" i="1"/>
  <c r="G5047" i="1"/>
  <c r="G394" i="1"/>
  <c r="G5049" i="1"/>
  <c r="G395" i="1"/>
  <c r="G5052" i="1"/>
  <c r="G5055" i="1"/>
  <c r="G5057" i="1"/>
  <c r="G5062" i="1"/>
  <c r="G1882" i="1"/>
  <c r="G5064" i="1"/>
  <c r="G397" i="1"/>
  <c r="G5068" i="1"/>
  <c r="G5069" i="1"/>
  <c r="G5070" i="1"/>
  <c r="G399" i="1"/>
  <c r="G5071" i="1"/>
  <c r="G400" i="1"/>
  <c r="G5074" i="1"/>
  <c r="G5075" i="1"/>
  <c r="G5076" i="1"/>
  <c r="G5078" i="1"/>
  <c r="G5079" i="1"/>
  <c r="G401" i="1"/>
  <c r="G5081" i="1"/>
  <c r="G5083" i="1"/>
  <c r="G5084" i="1"/>
  <c r="G5085" i="1"/>
  <c r="G5086" i="1"/>
  <c r="G403" i="1"/>
  <c r="G5087" i="1"/>
  <c r="G5088" i="1"/>
  <c r="G5089" i="1"/>
  <c r="G2291" i="1"/>
  <c r="G5090" i="1"/>
  <c r="G405" i="1"/>
  <c r="G406" i="1"/>
  <c r="G5091" i="1"/>
  <c r="G5092" i="1"/>
  <c r="G5093" i="1"/>
  <c r="G407" i="1"/>
  <c r="G408" i="1"/>
  <c r="G5094" i="1"/>
  <c r="G5095" i="1"/>
  <c r="G5096" i="1"/>
  <c r="G409" i="1"/>
  <c r="G5097" i="1"/>
  <c r="G5099" i="1"/>
  <c r="G5100" i="1"/>
  <c r="G5101" i="1"/>
  <c r="G5102" i="1"/>
  <c r="G1883" i="1"/>
  <c r="G5103" i="1"/>
  <c r="G5104" i="1"/>
  <c r="G5105" i="1"/>
  <c r="G5106" i="1"/>
  <c r="G5107" i="1"/>
  <c r="G410" i="1"/>
  <c r="G5108" i="1"/>
  <c r="G5109" i="1"/>
  <c r="G5110" i="1"/>
  <c r="G5111" i="1"/>
  <c r="G5112" i="1"/>
  <c r="G5114" i="1"/>
  <c r="G5115" i="1"/>
  <c r="G5116" i="1"/>
  <c r="G5118" i="1"/>
  <c r="G5119" i="1"/>
  <c r="G5120" i="1"/>
  <c r="G5121" i="1"/>
  <c r="G5122" i="1"/>
  <c r="G5123" i="1"/>
  <c r="G5124" i="1"/>
  <c r="G5125" i="1"/>
  <c r="G5126" i="1"/>
  <c r="G5127" i="1"/>
  <c r="G5128" i="1"/>
  <c r="G411" i="1"/>
  <c r="G5129" i="1"/>
  <c r="G5134" i="1"/>
  <c r="G2292" i="1"/>
  <c r="G5135" i="1"/>
  <c r="G5136" i="1"/>
  <c r="G1884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5" i="1"/>
  <c r="G5166" i="1"/>
  <c r="G413" i="1"/>
  <c r="G414" i="1"/>
  <c r="G5168" i="1"/>
  <c r="G5169" i="1"/>
  <c r="G5170" i="1"/>
  <c r="G5171" i="1"/>
  <c r="G5172" i="1"/>
  <c r="G5173" i="1"/>
  <c r="G5174" i="1"/>
  <c r="G5175" i="1"/>
  <c r="G5176" i="1"/>
  <c r="G5177" i="1"/>
  <c r="G5178" i="1"/>
  <c r="G1885" i="1"/>
  <c r="G5179" i="1"/>
  <c r="G5180" i="1"/>
  <c r="G5183" i="1"/>
  <c r="G5184" i="1"/>
  <c r="G5186" i="1"/>
  <c r="G5187" i="1"/>
  <c r="G5188" i="1"/>
  <c r="G5190" i="1"/>
  <c r="G5191" i="1"/>
  <c r="G1886" i="1"/>
  <c r="G5192" i="1"/>
  <c r="G5193" i="1"/>
  <c r="G5194" i="1"/>
  <c r="G5195" i="1"/>
  <c r="G5196" i="1"/>
  <c r="G5198" i="1"/>
  <c r="G5199" i="1"/>
  <c r="G5200" i="1"/>
  <c r="G5201" i="1"/>
  <c r="G5204" i="1"/>
  <c r="G5205" i="1"/>
  <c r="G5206" i="1"/>
  <c r="G415" i="1"/>
  <c r="G5209" i="1"/>
  <c r="G5210" i="1"/>
  <c r="G5211" i="1"/>
  <c r="G5214" i="1"/>
  <c r="G5217" i="1"/>
  <c r="G5218" i="1"/>
  <c r="G5219" i="1"/>
  <c r="G5220" i="1"/>
  <c r="G5221" i="1"/>
  <c r="G5225" i="1"/>
  <c r="G5226" i="1"/>
  <c r="G5227" i="1"/>
  <c r="G5228" i="1"/>
  <c r="G416" i="1"/>
  <c r="G5230" i="1"/>
  <c r="G5231" i="1"/>
  <c r="G418" i="1"/>
  <c r="G5232" i="1"/>
  <c r="G5233" i="1"/>
  <c r="G5234" i="1"/>
  <c r="G5236" i="1"/>
  <c r="G5237" i="1"/>
  <c r="G419" i="1"/>
  <c r="G5238" i="1"/>
  <c r="G5239" i="1"/>
  <c r="G5240" i="1"/>
  <c r="G5241" i="1"/>
  <c r="G5242" i="1"/>
  <c r="G5243" i="1"/>
  <c r="G5244" i="1"/>
  <c r="G5245" i="1"/>
  <c r="G5246" i="1"/>
  <c r="G420" i="1"/>
  <c r="G421" i="1"/>
  <c r="G5247" i="1"/>
  <c r="G422" i="1"/>
  <c r="G5248" i="1"/>
  <c r="G5249" i="1"/>
  <c r="G5250" i="1"/>
  <c r="G423" i="1"/>
  <c r="G5251" i="1"/>
  <c r="G5252" i="1"/>
  <c r="G5254" i="1"/>
  <c r="G5255" i="1"/>
  <c r="G5256" i="1"/>
  <c r="G5257" i="1"/>
  <c r="G5258" i="1"/>
  <c r="G5259" i="1"/>
  <c r="G5261" i="1"/>
  <c r="G5263" i="1"/>
  <c r="G5264" i="1"/>
  <c r="G426" i="1"/>
  <c r="G5265" i="1"/>
  <c r="G5267" i="1"/>
  <c r="G5268" i="1"/>
  <c r="G5269" i="1"/>
  <c r="G5270" i="1"/>
  <c r="G5273" i="1"/>
  <c r="G5274" i="1"/>
  <c r="G5275" i="1"/>
  <c r="G5276" i="1"/>
  <c r="G5277" i="1"/>
  <c r="G427" i="1"/>
  <c r="G428" i="1"/>
  <c r="G5278" i="1"/>
  <c r="G5279" i="1"/>
  <c r="G5280" i="1"/>
  <c r="G5281" i="1"/>
  <c r="G5282" i="1"/>
  <c r="G5284" i="1"/>
  <c r="G5285" i="1"/>
  <c r="G5286" i="1"/>
  <c r="G5287" i="1"/>
  <c r="G5288" i="1"/>
  <c r="G5289" i="1"/>
  <c r="G5291" i="1"/>
  <c r="G5292" i="1"/>
  <c r="G5293" i="1"/>
  <c r="G5294" i="1"/>
  <c r="G5295" i="1"/>
  <c r="G5296" i="1"/>
  <c r="G5297" i="1"/>
  <c r="G5298" i="1"/>
  <c r="G5300" i="1"/>
  <c r="G5301" i="1"/>
  <c r="G429" i="1"/>
  <c r="G5302" i="1"/>
  <c r="G2293" i="1"/>
  <c r="G2024" i="1"/>
  <c r="G430" i="1"/>
  <c r="G5303" i="1"/>
  <c r="G431" i="1"/>
  <c r="G432" i="1"/>
  <c r="G5304" i="1"/>
  <c r="G5306" i="1"/>
  <c r="G5307" i="1"/>
  <c r="G434" i="1"/>
  <c r="G5309" i="1"/>
  <c r="G5310" i="1"/>
  <c r="G5311" i="1"/>
  <c r="G5312" i="1"/>
  <c r="G5313" i="1"/>
  <c r="G5315" i="1"/>
  <c r="G5316" i="1"/>
  <c r="G5317" i="1"/>
  <c r="G5318" i="1"/>
  <c r="G5319" i="1"/>
  <c r="G5320" i="1"/>
  <c r="G5321" i="1"/>
  <c r="G5323" i="1"/>
  <c r="G5324" i="1"/>
  <c r="G5325" i="1"/>
  <c r="G5326" i="1"/>
  <c r="G5327" i="1"/>
  <c r="G5328" i="1"/>
  <c r="G5329" i="1"/>
  <c r="G5331" i="1"/>
  <c r="G5335" i="1"/>
  <c r="G5338" i="1"/>
  <c r="G5339" i="1"/>
  <c r="G5340" i="1"/>
  <c r="G435" i="1"/>
  <c r="G5341" i="1"/>
  <c r="G5342" i="1"/>
  <c r="G5343" i="1"/>
  <c r="G5344" i="1"/>
  <c r="G5345" i="1"/>
  <c r="G5346" i="1"/>
  <c r="G5347" i="1"/>
  <c r="G2025" i="1"/>
  <c r="G5349" i="1"/>
  <c r="G5350" i="1"/>
  <c r="G2294" i="1"/>
  <c r="G436" i="1"/>
  <c r="G5351" i="1"/>
  <c r="G5352" i="1"/>
  <c r="G5353" i="1"/>
  <c r="G5354" i="1"/>
  <c r="G5355" i="1"/>
  <c r="G5357" i="1"/>
  <c r="G5359" i="1"/>
  <c r="G5360" i="1"/>
  <c r="G5362" i="1"/>
  <c r="G5363" i="1"/>
  <c r="G5364" i="1"/>
  <c r="G5365" i="1"/>
  <c r="G5366" i="1"/>
  <c r="G5367" i="1"/>
  <c r="G5369" i="1"/>
  <c r="G5372" i="1"/>
  <c r="G5373" i="1"/>
  <c r="G5374" i="1"/>
  <c r="G5375" i="1"/>
  <c r="G2295" i="1"/>
  <c r="G1887" i="1"/>
  <c r="G5376" i="1"/>
  <c r="G5377" i="1"/>
  <c r="G5379" i="1"/>
  <c r="G5380" i="1"/>
  <c r="G5381" i="1"/>
  <c r="G5382" i="1"/>
  <c r="G5383" i="1"/>
  <c r="G5384" i="1"/>
  <c r="G5385" i="1"/>
  <c r="G5386" i="1"/>
  <c r="G5387" i="1"/>
  <c r="G5388" i="1"/>
  <c r="G5390" i="1"/>
  <c r="G5391" i="1"/>
  <c r="G5392" i="1"/>
  <c r="G5394" i="1"/>
  <c r="G5395" i="1"/>
  <c r="G437" i="1"/>
  <c r="G5396" i="1"/>
  <c r="G5397" i="1"/>
  <c r="G2026" i="1"/>
  <c r="G5398" i="1"/>
  <c r="G5400" i="1"/>
  <c r="G5401" i="1"/>
  <c r="G5402" i="1"/>
  <c r="G5403" i="1"/>
  <c r="G5405" i="1"/>
  <c r="G5406" i="1"/>
  <c r="G5408" i="1"/>
  <c r="G5409" i="1"/>
  <c r="G5410" i="1"/>
  <c r="G5411" i="1"/>
  <c r="G5412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438" i="1"/>
  <c r="G5429" i="1"/>
  <c r="G5430" i="1"/>
  <c r="G5431" i="1"/>
  <c r="G439" i="1"/>
  <c r="G440" i="1"/>
  <c r="G5433" i="1"/>
  <c r="G5434" i="1"/>
  <c r="G5435" i="1"/>
  <c r="G5436" i="1"/>
  <c r="G441" i="1"/>
  <c r="G5437" i="1"/>
  <c r="G5438" i="1"/>
  <c r="G5439" i="1"/>
  <c r="G442" i="1"/>
  <c r="G5442" i="1"/>
  <c r="G443" i="1"/>
  <c r="G444" i="1"/>
  <c r="G5443" i="1"/>
  <c r="G445" i="1"/>
  <c r="G5444" i="1"/>
  <c r="G5446" i="1"/>
  <c r="G5447" i="1"/>
  <c r="G446" i="1"/>
  <c r="G5449" i="1"/>
  <c r="G5450" i="1"/>
  <c r="G5452" i="1"/>
  <c r="G447" i="1"/>
  <c r="G5454" i="1"/>
  <c r="G5455" i="1"/>
  <c r="G5456" i="1"/>
  <c r="G5457" i="1"/>
  <c r="G5458" i="1"/>
  <c r="G5460" i="1"/>
  <c r="G449" i="1"/>
  <c r="G450" i="1"/>
  <c r="G5461" i="1"/>
  <c r="G451" i="1"/>
  <c r="G5462" i="1"/>
  <c r="G452" i="1"/>
  <c r="G5466" i="1"/>
  <c r="G2027" i="1"/>
  <c r="G5468" i="1"/>
  <c r="G1888" i="1"/>
  <c r="G5471" i="1"/>
  <c r="G5472" i="1"/>
  <c r="G5474" i="1"/>
  <c r="G5475" i="1"/>
  <c r="G5476" i="1"/>
  <c r="G5477" i="1"/>
  <c r="G5488" i="1"/>
  <c r="G5490" i="1"/>
  <c r="G5495" i="1"/>
  <c r="G5498" i="1"/>
  <c r="G5503" i="1"/>
  <c r="G5505" i="1"/>
  <c r="G5507" i="1"/>
  <c r="G5510" i="1"/>
  <c r="G5515" i="1"/>
  <c r="G5519" i="1"/>
  <c r="G5521" i="1"/>
  <c r="G5522" i="1"/>
  <c r="G5523" i="1"/>
  <c r="G5526" i="1"/>
  <c r="G5529" i="1"/>
  <c r="G5531" i="1"/>
  <c r="G5532" i="1"/>
  <c r="G5534" i="1"/>
  <c r="G5536" i="1"/>
  <c r="G5537" i="1"/>
  <c r="G5538" i="1"/>
  <c r="G5539" i="1"/>
  <c r="G5540" i="1"/>
  <c r="G5541" i="1"/>
  <c r="G5542" i="1"/>
  <c r="G5543" i="1"/>
  <c r="G5544" i="1"/>
  <c r="G5545" i="1"/>
  <c r="G5546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1" i="1"/>
  <c r="G5563" i="1"/>
  <c r="G5564" i="1"/>
  <c r="G5566" i="1"/>
  <c r="G5567" i="1"/>
  <c r="G5568" i="1"/>
  <c r="G5569" i="1"/>
  <c r="G453" i="1"/>
  <c r="G454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455" i="1"/>
  <c r="G5591" i="1"/>
  <c r="G5592" i="1"/>
  <c r="G5594" i="1"/>
  <c r="G5595" i="1"/>
  <c r="G461" i="1"/>
  <c r="G469" i="1"/>
  <c r="G2029" i="1"/>
  <c r="G5598" i="1"/>
  <c r="G5600" i="1"/>
  <c r="G5602" i="1"/>
  <c r="G5603" i="1"/>
  <c r="G5607" i="1"/>
  <c r="G5608" i="1"/>
  <c r="G5613" i="1"/>
  <c r="G5614" i="1"/>
  <c r="G479" i="1"/>
  <c r="G481" i="1"/>
  <c r="G484" i="1"/>
  <c r="G486" i="1"/>
  <c r="G487" i="1"/>
  <c r="G488" i="1"/>
  <c r="G490" i="1"/>
  <c r="G491" i="1"/>
  <c r="G492" i="1"/>
  <c r="G493" i="1"/>
  <c r="G496" i="1"/>
  <c r="G5626" i="1"/>
  <c r="G5627" i="1"/>
  <c r="G5630" i="1"/>
  <c r="G5636" i="1"/>
  <c r="G5637" i="1"/>
  <c r="G5642" i="1"/>
  <c r="G5645" i="1"/>
  <c r="G5647" i="1"/>
  <c r="G5653" i="1"/>
  <c r="G5654" i="1"/>
  <c r="G5658" i="1"/>
  <c r="G5663" i="1"/>
  <c r="G5669" i="1"/>
  <c r="G5670" i="1"/>
  <c r="G5674" i="1"/>
  <c r="G5676" i="1"/>
  <c r="G5679" i="1"/>
  <c r="G5693" i="1"/>
  <c r="G5699" i="1"/>
  <c r="G5711" i="1"/>
  <c r="G5712" i="1"/>
  <c r="G5718" i="1"/>
  <c r="G5720" i="1"/>
  <c r="G5722" i="1"/>
  <c r="G5723" i="1"/>
  <c r="G5724" i="1"/>
  <c r="G5725" i="1"/>
  <c r="G5727" i="1"/>
  <c r="G5730" i="1"/>
  <c r="G5732" i="1"/>
  <c r="G5733" i="1"/>
  <c r="G5734" i="1"/>
  <c r="G497" i="1"/>
  <c r="G499" i="1"/>
  <c r="G5735" i="1"/>
  <c r="G5736" i="1"/>
  <c r="G500" i="1"/>
  <c r="G5737" i="1"/>
  <c r="G5738" i="1"/>
  <c r="G5739" i="1"/>
  <c r="G5740" i="1"/>
  <c r="G5741" i="1"/>
  <c r="G5742" i="1"/>
  <c r="G5744" i="1"/>
  <c r="G5745" i="1"/>
  <c r="G501" i="1"/>
  <c r="G502" i="1"/>
  <c r="G5746" i="1"/>
  <c r="G5747" i="1"/>
  <c r="G5748" i="1"/>
  <c r="G5749" i="1"/>
  <c r="G504" i="1"/>
  <c r="G5752" i="1"/>
  <c r="G5753" i="1"/>
  <c r="G5754" i="1"/>
  <c r="G5755" i="1"/>
  <c r="G5756" i="1"/>
  <c r="G5757" i="1"/>
  <c r="G5758" i="1"/>
  <c r="G5759" i="1"/>
  <c r="G5760" i="1"/>
  <c r="G505" i="1"/>
  <c r="G508" i="1"/>
  <c r="G5763" i="1"/>
  <c r="G509" i="1"/>
  <c r="G513" i="1"/>
  <c r="G517" i="1"/>
  <c r="G522" i="1"/>
  <c r="G5766" i="1"/>
  <c r="G2033" i="1"/>
  <c r="G5771" i="1"/>
  <c r="G2034" i="1"/>
  <c r="G5775" i="1"/>
  <c r="G5777" i="1"/>
  <c r="G5779" i="1"/>
  <c r="G5781" i="1"/>
  <c r="G5786" i="1"/>
  <c r="G5789" i="1"/>
  <c r="G5791" i="1"/>
  <c r="G5799" i="1"/>
  <c r="G5800" i="1"/>
  <c r="G5801" i="1"/>
  <c r="G5807" i="1"/>
  <c r="G534" i="1"/>
  <c r="G538" i="1"/>
  <c r="G546" i="1"/>
  <c r="G547" i="1"/>
  <c r="G549" i="1"/>
  <c r="G5810" i="1"/>
  <c r="G5811" i="1"/>
  <c r="G5817" i="1"/>
  <c r="G5821" i="1"/>
  <c r="G5822" i="1"/>
  <c r="G5825" i="1"/>
  <c r="G5826" i="1"/>
  <c r="G5827" i="1"/>
  <c r="G5833" i="1"/>
  <c r="G5834" i="1"/>
  <c r="G5837" i="1"/>
  <c r="G5840" i="1"/>
  <c r="G5845" i="1"/>
  <c r="G5846" i="1"/>
  <c r="G555" i="1"/>
  <c r="G559" i="1"/>
  <c r="G561" i="1"/>
  <c r="G564" i="1"/>
  <c r="G565" i="1"/>
  <c r="G568" i="1"/>
  <c r="G572" i="1"/>
  <c r="G5852" i="1"/>
  <c r="G5854" i="1"/>
  <c r="G5856" i="1"/>
  <c r="G5863" i="1"/>
  <c r="G5864" i="1"/>
  <c r="G5866" i="1"/>
  <c r="G5871" i="1"/>
  <c r="G5877" i="1"/>
  <c r="G5885" i="1"/>
  <c r="G5887" i="1"/>
  <c r="G5891" i="1"/>
  <c r="G5894" i="1"/>
  <c r="G5895" i="1"/>
  <c r="G5896" i="1"/>
  <c r="G5902" i="1"/>
  <c r="G5903" i="1"/>
  <c r="G5905" i="1"/>
  <c r="G5907" i="1"/>
  <c r="G5908" i="1"/>
  <c r="G5911" i="1"/>
  <c r="G5912" i="1"/>
  <c r="G5913" i="1"/>
  <c r="G582" i="1"/>
  <c r="G583" i="1"/>
  <c r="G586" i="1"/>
  <c r="G5925" i="1"/>
  <c r="G5926" i="1"/>
  <c r="G5936" i="1"/>
  <c r="G5937" i="1"/>
  <c r="G5940" i="1"/>
  <c r="G5942" i="1"/>
  <c r="G5946" i="1"/>
  <c r="G5947" i="1"/>
  <c r="G5948" i="1"/>
  <c r="G5949" i="1"/>
  <c r="G590" i="1"/>
  <c r="G591" i="1"/>
  <c r="G593" i="1"/>
  <c r="G596" i="1"/>
  <c r="G599" i="1"/>
  <c r="G5950" i="1"/>
  <c r="G5957" i="1"/>
  <c r="G5959" i="1"/>
  <c r="G5960" i="1"/>
  <c r="G5965" i="1"/>
  <c r="G5971" i="1"/>
  <c r="G5974" i="1"/>
  <c r="G5977" i="1"/>
  <c r="G5978" i="1"/>
  <c r="G5979" i="1"/>
  <c r="G5984" i="1"/>
  <c r="G5986" i="1"/>
  <c r="G5988" i="1"/>
  <c r="G5992" i="1"/>
  <c r="G600" i="1"/>
  <c r="G601" i="1"/>
  <c r="G602" i="1"/>
  <c r="G5994" i="1"/>
  <c r="G605" i="1"/>
  <c r="G5996" i="1"/>
  <c r="G5997" i="1"/>
  <c r="G5998" i="1"/>
  <c r="G5999" i="1"/>
  <c r="G6000" i="1"/>
  <c r="G6001" i="1"/>
  <c r="G606" i="1"/>
  <c r="G6002" i="1"/>
  <c r="G6003" i="1"/>
  <c r="G6004" i="1"/>
  <c r="G6005" i="1"/>
  <c r="G6008" i="1"/>
  <c r="G6009" i="1"/>
  <c r="G6010" i="1"/>
  <c r="G6011" i="1"/>
  <c r="G6012" i="1"/>
  <c r="G6013" i="1"/>
  <c r="G6015" i="1"/>
  <c r="G6016" i="1"/>
  <c r="G608" i="1"/>
  <c r="G6018" i="1"/>
  <c r="G6019" i="1"/>
  <c r="G6020" i="1"/>
  <c r="G609" i="1"/>
  <c r="G6021" i="1"/>
  <c r="G6022" i="1"/>
  <c r="G6023" i="1"/>
  <c r="G6025" i="1"/>
  <c r="G6026" i="1"/>
  <c r="G6027" i="1"/>
  <c r="G611" i="1"/>
  <c r="G6031" i="1"/>
  <c r="G6032" i="1"/>
  <c r="G615" i="1"/>
  <c r="G6033" i="1"/>
  <c r="G2037" i="1"/>
  <c r="G6034" i="1"/>
  <c r="G617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9" i="1"/>
  <c r="G6051" i="1"/>
  <c r="G1893" i="1"/>
  <c r="G2308" i="1"/>
  <c r="G6052" i="1"/>
  <c r="G6053" i="1"/>
  <c r="G6054" i="1"/>
  <c r="G6056" i="1"/>
  <c r="G6057" i="1"/>
  <c r="G619" i="1"/>
  <c r="G621" i="1"/>
  <c r="G623" i="1"/>
  <c r="G6058" i="1"/>
  <c r="G6059" i="1"/>
  <c r="G6060" i="1"/>
  <c r="G6062" i="1"/>
  <c r="G2038" i="1"/>
  <c r="G6063" i="1"/>
  <c r="G6064" i="1"/>
  <c r="G6066" i="1"/>
  <c r="G6069" i="1"/>
  <c r="G6070" i="1"/>
  <c r="G6074" i="1"/>
  <c r="G6075" i="1"/>
  <c r="G6076" i="1"/>
  <c r="G6077" i="1"/>
  <c r="G6078" i="1"/>
  <c r="G6079" i="1"/>
  <c r="G1894" i="1"/>
  <c r="G6081" i="1"/>
  <c r="G6082" i="1"/>
  <c r="G6083" i="1"/>
  <c r="G6084" i="1"/>
  <c r="G636" i="1"/>
  <c r="G640" i="1"/>
  <c r="G641" i="1"/>
  <c r="G642" i="1"/>
  <c r="G6087" i="1"/>
  <c r="G645" i="1"/>
  <c r="G647" i="1"/>
  <c r="G651" i="1"/>
  <c r="G654" i="1"/>
  <c r="G657" i="1"/>
  <c r="G660" i="1"/>
  <c r="G662" i="1"/>
  <c r="G6091" i="1"/>
  <c r="G6092" i="1"/>
  <c r="G6094" i="1"/>
  <c r="G6099" i="1"/>
  <c r="G6101" i="1"/>
  <c r="G6106" i="1"/>
  <c r="G6108" i="1"/>
  <c r="G6116" i="1"/>
  <c r="G678" i="1"/>
  <c r="G680" i="1"/>
  <c r="G682" i="1"/>
  <c r="G687" i="1"/>
  <c r="G6130" i="1"/>
  <c r="G6143" i="1"/>
  <c r="G6144" i="1"/>
  <c r="G2310" i="1"/>
  <c r="G6145" i="1"/>
  <c r="G6148" i="1"/>
  <c r="G689" i="1"/>
  <c r="G6152" i="1"/>
  <c r="G696" i="1"/>
  <c r="G6154" i="1"/>
  <c r="G6158" i="1"/>
  <c r="G1895" i="1"/>
  <c r="G6162" i="1"/>
  <c r="G6163" i="1"/>
  <c r="G6164" i="1"/>
  <c r="G6166" i="1"/>
  <c r="G6169" i="1"/>
  <c r="G6175" i="1"/>
  <c r="G6178" i="1"/>
  <c r="G6179" i="1"/>
  <c r="G6182" i="1"/>
  <c r="G6183" i="1"/>
  <c r="G6184" i="1"/>
  <c r="G6185" i="1"/>
  <c r="G6186" i="1"/>
  <c r="G6189" i="1"/>
  <c r="G6191" i="1"/>
  <c r="G700" i="1"/>
  <c r="G6216" i="1"/>
  <c r="G6217" i="1"/>
  <c r="G6219" i="1"/>
  <c r="G6225" i="1"/>
  <c r="G6226" i="1"/>
  <c r="G6229" i="1"/>
  <c r="G6231" i="1"/>
  <c r="G6234" i="1"/>
  <c r="G6243" i="1"/>
  <c r="G6244" i="1"/>
  <c r="G6245" i="1"/>
  <c r="G6250" i="1"/>
  <c r="G6254" i="1"/>
  <c r="G6255" i="1"/>
  <c r="G6256" i="1"/>
  <c r="G6262" i="1"/>
  <c r="G705" i="1"/>
  <c r="G707" i="1"/>
  <c r="G711" i="1"/>
  <c r="G715" i="1"/>
  <c r="G6267" i="1"/>
  <c r="G6268" i="1"/>
  <c r="G6270" i="1"/>
  <c r="G6287" i="1"/>
  <c r="G6290" i="1"/>
  <c r="G1896" i="1"/>
  <c r="G6297" i="1"/>
  <c r="G6298" i="1"/>
  <c r="G6302" i="1"/>
  <c r="G6303" i="1"/>
  <c r="G6305" i="1"/>
  <c r="G6308" i="1"/>
  <c r="G6319" i="1"/>
  <c r="G6320" i="1"/>
  <c r="G6322" i="1"/>
  <c r="G6326" i="1"/>
  <c r="G6328" i="1"/>
  <c r="G6330" i="1"/>
  <c r="G6332" i="1"/>
  <c r="G6333" i="1"/>
  <c r="G6336" i="1"/>
  <c r="G6349" i="1"/>
  <c r="G6351" i="1"/>
  <c r="G1899" i="1"/>
  <c r="G6352" i="1"/>
  <c r="G2048" i="1"/>
  <c r="G6358" i="1"/>
  <c r="G6365" i="1"/>
  <c r="G6366" i="1"/>
  <c r="G6370" i="1"/>
  <c r="G6371" i="1"/>
  <c r="G6372" i="1"/>
  <c r="G6374" i="1"/>
  <c r="G6375" i="1"/>
  <c r="G6376" i="1"/>
  <c r="G6379" i="1"/>
  <c r="G6381" i="1"/>
  <c r="G6383" i="1"/>
  <c r="G6386" i="1"/>
  <c r="G6391" i="1"/>
  <c r="G6398" i="1"/>
  <c r="G6403" i="1"/>
  <c r="G6405" i="1"/>
  <c r="G6406" i="1"/>
  <c r="G6410" i="1"/>
  <c r="G6412" i="1"/>
  <c r="G6420" i="1"/>
  <c r="G1900" i="1"/>
  <c r="G6421" i="1"/>
  <c r="G6424" i="1"/>
  <c r="G6426" i="1"/>
  <c r="G6427" i="1"/>
  <c r="G6428" i="1"/>
  <c r="G6429" i="1"/>
  <c r="G6430" i="1"/>
  <c r="G6431" i="1"/>
  <c r="G6432" i="1"/>
  <c r="G6433" i="1"/>
  <c r="G6434" i="1"/>
  <c r="G6435" i="1"/>
  <c r="G6436" i="1"/>
  <c r="G6438" i="1"/>
  <c r="G6439" i="1"/>
  <c r="G6440" i="1"/>
  <c r="G6441" i="1"/>
  <c r="G6442" i="1"/>
  <c r="G6443" i="1"/>
  <c r="G6445" i="1"/>
  <c r="G2052" i="1"/>
  <c r="G6446" i="1"/>
  <c r="G6452" i="1"/>
  <c r="G6454" i="1"/>
  <c r="G6457" i="1"/>
  <c r="G6458" i="1"/>
  <c r="G6460" i="1"/>
  <c r="G6462" i="1"/>
  <c r="G6463" i="1"/>
  <c r="G6465" i="1"/>
  <c r="G6466" i="1"/>
  <c r="G6468" i="1"/>
  <c r="G716" i="1"/>
  <c r="G6471" i="1"/>
  <c r="G6472" i="1"/>
  <c r="G6473" i="1"/>
  <c r="G6475" i="1"/>
  <c r="G717" i="1"/>
  <c r="G6476" i="1"/>
  <c r="G718" i="1"/>
  <c r="G719" i="1"/>
  <c r="G720" i="1"/>
  <c r="G6478" i="1"/>
  <c r="G6479" i="1"/>
  <c r="G6481" i="1"/>
  <c r="G6482" i="1"/>
  <c r="G6483" i="1"/>
  <c r="G6484" i="1"/>
  <c r="G6485" i="1"/>
  <c r="G721" i="1"/>
  <c r="G6486" i="1"/>
  <c r="G6487" i="1"/>
  <c r="G6488" i="1"/>
  <c r="G6489" i="1"/>
  <c r="G6490" i="1"/>
  <c r="G723" i="1"/>
  <c r="G6495" i="1"/>
  <c r="G6496" i="1"/>
  <c r="G725" i="1"/>
  <c r="G6497" i="1"/>
  <c r="G6498" i="1"/>
  <c r="G6499" i="1"/>
  <c r="G6500" i="1"/>
  <c r="G6501" i="1"/>
  <c r="G6502" i="1"/>
  <c r="G6503" i="1"/>
  <c r="G2053" i="1"/>
  <c r="G726" i="1"/>
  <c r="G6504" i="1"/>
  <c r="G727" i="1"/>
  <c r="G728" i="1"/>
  <c r="G1901" i="1"/>
  <c r="G2054" i="1"/>
  <c r="G2055" i="1"/>
  <c r="G729" i="1"/>
  <c r="G6505" i="1"/>
  <c r="G730" i="1"/>
  <c r="G6506" i="1"/>
  <c r="G6507" i="1"/>
  <c r="G6509" i="1"/>
  <c r="G6510" i="1"/>
  <c r="G6511" i="1"/>
  <c r="G6513" i="1"/>
  <c r="G6514" i="1"/>
  <c r="G2056" i="1"/>
  <c r="G6516" i="1"/>
  <c r="G6517" i="1"/>
  <c r="G731" i="1"/>
  <c r="G6519" i="1"/>
  <c r="G6520" i="1"/>
  <c r="G6521" i="1"/>
  <c r="G6522" i="1"/>
  <c r="G6523" i="1"/>
  <c r="G6524" i="1"/>
  <c r="G6526" i="1"/>
  <c r="G6528" i="1"/>
  <c r="G6529" i="1"/>
  <c r="G6531" i="1"/>
  <c r="G6532" i="1"/>
  <c r="G6533" i="1"/>
  <c r="G1902" i="1"/>
  <c r="G6534" i="1"/>
  <c r="G2057" i="1"/>
  <c r="G6535" i="1"/>
  <c r="G6536" i="1"/>
  <c r="G6537" i="1"/>
  <c r="G6539" i="1"/>
  <c r="G6541" i="1"/>
  <c r="G6542" i="1"/>
  <c r="G6543" i="1"/>
  <c r="G6544" i="1"/>
  <c r="G6545" i="1"/>
  <c r="G6546" i="1"/>
  <c r="G734" i="1"/>
  <c r="G6548" i="1"/>
  <c r="G6549" i="1"/>
  <c r="G6550" i="1"/>
  <c r="G6551" i="1"/>
  <c r="G6553" i="1"/>
  <c r="G6554" i="1"/>
  <c r="G6556" i="1"/>
  <c r="G6558" i="1"/>
  <c r="G6559" i="1"/>
  <c r="G6560" i="1"/>
  <c r="G6561" i="1"/>
  <c r="G6562" i="1"/>
  <c r="G6563" i="1"/>
  <c r="G6565" i="1"/>
  <c r="G6566" i="1"/>
  <c r="G6567" i="1"/>
  <c r="G2322" i="1"/>
  <c r="G6569" i="1"/>
  <c r="G6570" i="1"/>
  <c r="G6572" i="1"/>
  <c r="G6573" i="1"/>
  <c r="G6574" i="1"/>
  <c r="G6576" i="1"/>
  <c r="G6577" i="1"/>
  <c r="G6578" i="1"/>
  <c r="G6579" i="1"/>
  <c r="G6580" i="1"/>
  <c r="G6581" i="1"/>
  <c r="G6582" i="1"/>
  <c r="G6583" i="1"/>
  <c r="G2323" i="1"/>
  <c r="G2059" i="1"/>
  <c r="G6584" i="1"/>
  <c r="G735" i="1"/>
  <c r="G6585" i="1"/>
  <c r="G6587" i="1"/>
  <c r="G6588" i="1"/>
  <c r="G6591" i="1"/>
  <c r="G6592" i="1"/>
  <c r="G6594" i="1"/>
  <c r="G741" i="1"/>
  <c r="G742" i="1"/>
  <c r="G743" i="1"/>
  <c r="G6601" i="1"/>
  <c r="G6602" i="1"/>
  <c r="G6603" i="1"/>
  <c r="G6604" i="1"/>
  <c r="G746" i="1"/>
  <c r="G748" i="1"/>
  <c r="G749" i="1"/>
  <c r="G752" i="1"/>
  <c r="G6608" i="1"/>
  <c r="G756" i="1"/>
  <c r="G757" i="1"/>
  <c r="G758" i="1"/>
  <c r="G759" i="1"/>
  <c r="G6612" i="1"/>
  <c r="G767" i="1"/>
  <c r="G6613" i="1"/>
  <c r="G6614" i="1"/>
  <c r="G769" i="1"/>
  <c r="G770" i="1"/>
  <c r="G772" i="1"/>
  <c r="G773" i="1"/>
  <c r="G6618" i="1"/>
  <c r="G6619" i="1"/>
  <c r="G6620" i="1"/>
  <c r="G774" i="1"/>
  <c r="G6621" i="1"/>
  <c r="G775" i="1"/>
  <c r="G776" i="1"/>
  <c r="G6622" i="1"/>
  <c r="G6623" i="1"/>
  <c r="G6624" i="1"/>
  <c r="G6625" i="1"/>
  <c r="G6626" i="1"/>
  <c r="G6627" i="1"/>
  <c r="G777" i="1"/>
  <c r="G6629" i="1"/>
  <c r="G6630" i="1"/>
  <c r="G6632" i="1"/>
  <c r="G6633" i="1"/>
  <c r="G6634" i="1"/>
  <c r="G6635" i="1"/>
  <c r="G6636" i="1"/>
  <c r="G6637" i="1"/>
  <c r="G6638" i="1"/>
  <c r="G6639" i="1"/>
  <c r="G779" i="1"/>
  <c r="G6640" i="1"/>
  <c r="G786" i="1"/>
  <c r="G787" i="1"/>
  <c r="G791" i="1"/>
  <c r="G2060" i="1"/>
  <c r="G6649" i="1"/>
  <c r="G6655" i="1"/>
  <c r="G6660" i="1"/>
  <c r="G6663" i="1"/>
  <c r="G797" i="1"/>
  <c r="G6665" i="1"/>
  <c r="G6666" i="1"/>
  <c r="G799" i="1"/>
  <c r="G801" i="1"/>
  <c r="G6667" i="1"/>
  <c r="G6668" i="1"/>
  <c r="G6671" i="1"/>
  <c r="G6672" i="1"/>
  <c r="G6673" i="1"/>
  <c r="G6675" i="1"/>
  <c r="G6676" i="1"/>
  <c r="G6677" i="1"/>
  <c r="G6682" i="1"/>
  <c r="G6684" i="1"/>
  <c r="G1903" i="1"/>
  <c r="G6688" i="1"/>
  <c r="G6689" i="1"/>
  <c r="G6691" i="1"/>
  <c r="G6693" i="1"/>
  <c r="G807" i="1"/>
  <c r="G808" i="1"/>
  <c r="G6694" i="1"/>
  <c r="G809" i="1"/>
  <c r="G6695" i="1"/>
  <c r="G818" i="1"/>
  <c r="G821" i="1"/>
  <c r="G822" i="1"/>
  <c r="G823" i="1"/>
  <c r="G828" i="1"/>
  <c r="G6697" i="1"/>
  <c r="G6699" i="1"/>
  <c r="G6706" i="1"/>
  <c r="G832" i="1"/>
  <c r="G6709" i="1"/>
  <c r="G6710" i="1"/>
  <c r="G6711" i="1"/>
  <c r="G6718" i="1"/>
  <c r="G6719" i="1"/>
  <c r="G6720" i="1"/>
  <c r="G6721" i="1"/>
  <c r="G6722" i="1"/>
  <c r="G6724" i="1"/>
  <c r="G6740" i="1"/>
  <c r="G6748" i="1"/>
  <c r="G6753" i="1"/>
  <c r="G6757" i="1"/>
  <c r="G6763" i="1"/>
  <c r="G6766" i="1"/>
  <c r="G6767" i="1"/>
  <c r="G6769" i="1"/>
  <c r="G6770" i="1"/>
  <c r="G6771" i="1"/>
  <c r="G6773" i="1"/>
  <c r="G6774" i="1"/>
  <c r="G6775" i="1"/>
  <c r="G6777" i="1"/>
  <c r="G6778" i="1"/>
  <c r="G1905" i="1"/>
  <c r="G6779" i="1"/>
  <c r="G6780" i="1"/>
  <c r="G6781" i="1"/>
  <c r="G6782" i="1"/>
  <c r="G6783" i="1"/>
  <c r="G2063" i="1"/>
  <c r="G6784" i="1"/>
  <c r="G6786" i="1"/>
  <c r="G6787" i="1"/>
  <c r="G6788" i="1"/>
  <c r="G6789" i="1"/>
  <c r="G6790" i="1"/>
  <c r="G6791" i="1"/>
  <c r="G6792" i="1"/>
  <c r="G6794" i="1"/>
  <c r="G6795" i="1"/>
  <c r="G6797" i="1"/>
  <c r="G6799" i="1"/>
  <c r="G6800" i="1"/>
  <c r="G6802" i="1"/>
  <c r="G6803" i="1"/>
  <c r="G6804" i="1"/>
  <c r="G6805" i="1"/>
  <c r="G6806" i="1"/>
  <c r="G6807" i="1"/>
  <c r="G6808" i="1"/>
  <c r="G6809" i="1"/>
  <c r="G6810" i="1"/>
  <c r="G6812" i="1"/>
  <c r="G6813" i="1"/>
  <c r="G6814" i="1"/>
  <c r="G6815" i="1"/>
  <c r="G6816" i="1"/>
  <c r="G6817" i="1"/>
  <c r="G6818" i="1"/>
  <c r="G6819" i="1"/>
  <c r="G6820" i="1"/>
  <c r="G6821" i="1"/>
  <c r="G6823" i="1"/>
  <c r="G6824" i="1"/>
  <c r="G6825" i="1"/>
  <c r="G6826" i="1"/>
  <c r="G6827" i="1"/>
  <c r="G6828" i="1"/>
  <c r="G6829" i="1"/>
  <c r="G1906" i="1"/>
  <c r="G6830" i="1"/>
  <c r="G6831" i="1"/>
  <c r="G6832" i="1"/>
  <c r="G6833" i="1"/>
  <c r="G6834" i="1"/>
  <c r="G6839" i="1"/>
  <c r="G6840" i="1"/>
  <c r="G6846" i="1"/>
  <c r="G6847" i="1"/>
  <c r="G6849" i="1"/>
  <c r="G6861" i="1"/>
  <c r="G6863" i="1"/>
  <c r="G6865" i="1"/>
  <c r="G6866" i="1"/>
  <c r="G6869" i="1"/>
  <c r="G6872" i="1"/>
  <c r="G6873" i="1"/>
  <c r="G6874" i="1"/>
  <c r="G6875" i="1"/>
  <c r="G6877" i="1"/>
  <c r="G6882" i="1"/>
  <c r="G6886" i="1"/>
  <c r="G6887" i="1"/>
  <c r="G6891" i="1"/>
  <c r="G6892" i="1"/>
  <c r="G6895" i="1"/>
  <c r="G6896" i="1"/>
  <c r="G2065" i="1"/>
  <c r="G6898" i="1"/>
  <c r="G6899" i="1"/>
  <c r="G6900" i="1"/>
  <c r="G6902" i="1"/>
  <c r="G6903" i="1"/>
  <c r="G6904" i="1"/>
  <c r="G6906" i="1"/>
  <c r="G834" i="1"/>
  <c r="G835" i="1"/>
  <c r="G837" i="1"/>
  <c r="G839" i="1"/>
  <c r="G843" i="1"/>
  <c r="G846" i="1"/>
  <c r="G847" i="1"/>
  <c r="G849" i="1"/>
  <c r="G852" i="1"/>
  <c r="G853" i="1"/>
  <c r="G6907" i="1"/>
  <c r="G6908" i="1"/>
  <c r="G6909" i="1"/>
  <c r="G6910" i="1"/>
  <c r="G6912" i="1"/>
  <c r="G6914" i="1"/>
  <c r="G6915" i="1"/>
  <c r="G6916" i="1"/>
  <c r="G855" i="1"/>
  <c r="G6918" i="1"/>
  <c r="G6919" i="1"/>
  <c r="G6920" i="1"/>
  <c r="G6921" i="1"/>
  <c r="G6922" i="1"/>
  <c r="G6923" i="1"/>
  <c r="G6924" i="1"/>
  <c r="G6925" i="1"/>
  <c r="G6926" i="1"/>
  <c r="G6927" i="1"/>
  <c r="G6928" i="1"/>
  <c r="G6930" i="1"/>
  <c r="G858" i="1"/>
  <c r="G6935" i="1"/>
  <c r="G6936" i="1"/>
  <c r="G6937" i="1"/>
  <c r="G6938" i="1"/>
  <c r="G6939" i="1"/>
  <c r="G2066" i="1"/>
  <c r="G6940" i="1"/>
  <c r="G1907" i="1"/>
  <c r="G859" i="1"/>
  <c r="G864" i="1"/>
  <c r="G6942" i="1"/>
  <c r="G6943" i="1"/>
  <c r="G6944" i="1"/>
  <c r="G6945" i="1"/>
  <c r="G6946" i="1"/>
  <c r="G6947" i="1"/>
  <c r="G865" i="1"/>
  <c r="G6948" i="1"/>
  <c r="G866" i="1"/>
  <c r="G6949" i="1"/>
  <c r="G6951" i="1"/>
  <c r="G867" i="1"/>
  <c r="G6952" i="1"/>
  <c r="G868" i="1"/>
  <c r="G869" i="1"/>
  <c r="G871" i="1"/>
  <c r="G6953" i="1"/>
  <c r="G872" i="1"/>
  <c r="G6954" i="1"/>
  <c r="G6955" i="1"/>
  <c r="G6956" i="1"/>
  <c r="G6957" i="1"/>
  <c r="G6958" i="1"/>
  <c r="G6960" i="1"/>
  <c r="G6961" i="1"/>
  <c r="G6962" i="1"/>
  <c r="G6964" i="1"/>
  <c r="G6965" i="1"/>
  <c r="G873" i="1"/>
  <c r="G875" i="1"/>
  <c r="G876" i="1"/>
  <c r="G877" i="1"/>
  <c r="G6967" i="1"/>
  <c r="G6968" i="1"/>
  <c r="G6969" i="1"/>
  <c r="G6970" i="1"/>
  <c r="G6971" i="1"/>
  <c r="G6973" i="1"/>
  <c r="G6974" i="1"/>
  <c r="G6976" i="1"/>
  <c r="G6977" i="1"/>
  <c r="G6978" i="1"/>
  <c r="G6979" i="1"/>
  <c r="G882" i="1"/>
  <c r="G6980" i="1"/>
  <c r="G6981" i="1"/>
  <c r="G6982" i="1"/>
  <c r="G6983" i="1"/>
  <c r="G6984" i="1"/>
  <c r="G6985" i="1"/>
  <c r="G884" i="1"/>
  <c r="G6986" i="1"/>
  <c r="G6988" i="1"/>
  <c r="G885" i="1"/>
  <c r="G6989" i="1"/>
  <c r="G887" i="1"/>
  <c r="G6990" i="1"/>
  <c r="G6991" i="1"/>
  <c r="G6992" i="1"/>
  <c r="G6993" i="1"/>
  <c r="G6994" i="1"/>
  <c r="G6995" i="1"/>
  <c r="G6996" i="1"/>
  <c r="G6997" i="1"/>
  <c r="G6999" i="1"/>
  <c r="G7000" i="1"/>
  <c r="G7002" i="1"/>
  <c r="G7003" i="1"/>
  <c r="G7004" i="1"/>
  <c r="G7006" i="1"/>
  <c r="G7007" i="1"/>
  <c r="G7008" i="1"/>
  <c r="G2067" i="1"/>
  <c r="G7010" i="1"/>
  <c r="G7011" i="1"/>
  <c r="G7012" i="1"/>
  <c r="G7015" i="1"/>
  <c r="G7017" i="1"/>
  <c r="G7018" i="1"/>
  <c r="G891" i="1"/>
  <c r="G7019" i="1"/>
  <c r="G7021" i="1"/>
  <c r="G7022" i="1"/>
  <c r="G7023" i="1"/>
  <c r="G7024" i="1"/>
  <c r="G7025" i="1"/>
  <c r="G7026" i="1"/>
  <c r="G7028" i="1"/>
  <c r="G7031" i="1"/>
  <c r="G7032" i="1"/>
  <c r="G7033" i="1"/>
  <c r="G7035" i="1"/>
  <c r="G7037" i="1"/>
  <c r="G7038" i="1"/>
  <c r="G7040" i="1"/>
  <c r="G7042" i="1"/>
  <c r="G7045" i="1"/>
  <c r="G7046" i="1"/>
  <c r="G7047" i="1"/>
  <c r="G7048" i="1"/>
  <c r="G7049" i="1"/>
  <c r="G7050" i="1"/>
  <c r="G7051" i="1"/>
  <c r="G7052" i="1"/>
  <c r="G892" i="1"/>
  <c r="G7053" i="1"/>
  <c r="G7054" i="1"/>
  <c r="G893" i="1"/>
  <c r="G7055" i="1"/>
  <c r="G7058" i="1"/>
  <c r="G7059" i="1"/>
  <c r="G7060" i="1"/>
  <c r="G7061" i="1"/>
  <c r="G7062" i="1"/>
  <c r="G7063" i="1"/>
  <c r="G7064" i="1"/>
  <c r="G7065" i="1"/>
  <c r="G7066" i="1"/>
  <c r="G7067" i="1"/>
  <c r="G7068" i="1"/>
  <c r="G7070" i="1"/>
  <c r="G7071" i="1"/>
  <c r="G7072" i="1"/>
  <c r="G7074" i="1"/>
  <c r="G7077" i="1"/>
  <c r="G7078" i="1"/>
  <c r="G7079" i="1"/>
  <c r="G7080" i="1"/>
  <c r="G7081" i="1"/>
  <c r="G7083" i="1"/>
  <c r="G7084" i="1"/>
  <c r="G7085" i="1"/>
  <c r="G7086" i="1"/>
  <c r="G7087" i="1"/>
  <c r="G7088" i="1"/>
  <c r="G7089" i="1"/>
  <c r="G7090" i="1"/>
  <c r="G7091" i="1"/>
  <c r="G894" i="1"/>
  <c r="G895" i="1"/>
  <c r="G896" i="1"/>
  <c r="G7093" i="1"/>
  <c r="G2068" i="1"/>
  <c r="G898" i="1"/>
  <c r="G899" i="1"/>
  <c r="G900" i="1"/>
  <c r="G7095" i="1"/>
  <c r="G7096" i="1"/>
  <c r="G7097" i="1"/>
  <c r="G7098" i="1"/>
  <c r="G7099" i="1"/>
  <c r="G7100" i="1"/>
  <c r="G7101" i="1"/>
  <c r="G7103" i="1"/>
  <c r="G7104" i="1"/>
  <c r="G7105" i="1"/>
  <c r="G7106" i="1"/>
  <c r="G7107" i="1"/>
  <c r="G7108" i="1"/>
  <c r="G7109" i="1"/>
  <c r="G7111" i="1"/>
  <c r="G7112" i="1"/>
  <c r="G7113" i="1"/>
  <c r="G7114" i="1"/>
  <c r="G7115" i="1"/>
  <c r="G7116" i="1"/>
  <c r="G901" i="1"/>
  <c r="G7117" i="1"/>
  <c r="G902" i="1"/>
  <c r="G903" i="1"/>
  <c r="G7118" i="1"/>
  <c r="G7119" i="1"/>
  <c r="G7120" i="1"/>
  <c r="G7121" i="1"/>
  <c r="G7122" i="1"/>
  <c r="G7123" i="1"/>
  <c r="G7124" i="1"/>
  <c r="G7125" i="1"/>
  <c r="G7126" i="1"/>
  <c r="G2329" i="1"/>
  <c r="G7127" i="1"/>
  <c r="G7129" i="1"/>
  <c r="G7130" i="1"/>
  <c r="G7131" i="1"/>
  <c r="G7132" i="1"/>
  <c r="G7133" i="1"/>
  <c r="G7134" i="1"/>
  <c r="G7135" i="1"/>
  <c r="G7136" i="1"/>
  <c r="G7137" i="1"/>
  <c r="G7139" i="1"/>
  <c r="G7141" i="1"/>
  <c r="G7142" i="1"/>
  <c r="G7143" i="1"/>
  <c r="G7144" i="1"/>
  <c r="G7145" i="1"/>
  <c r="G7151" i="1"/>
  <c r="G7152" i="1"/>
  <c r="G7153" i="1"/>
  <c r="G7154" i="1"/>
  <c r="G7157" i="1"/>
  <c r="G7162" i="1"/>
  <c r="G7164" i="1"/>
  <c r="G7167" i="1"/>
  <c r="G7169" i="1"/>
  <c r="G1908" i="1"/>
  <c r="G7178" i="1"/>
  <c r="G911" i="1"/>
  <c r="G913" i="1"/>
  <c r="G7181" i="1"/>
  <c r="G917" i="1"/>
  <c r="G7190" i="1"/>
  <c r="G7201" i="1"/>
  <c r="G7211" i="1"/>
  <c r="G7212" i="1"/>
  <c r="G7214" i="1"/>
  <c r="G7216" i="1"/>
  <c r="G922" i="1"/>
  <c r="G7221" i="1"/>
  <c r="G7223" i="1"/>
  <c r="G7231" i="1"/>
  <c r="G7243" i="1"/>
  <c r="G7245" i="1"/>
  <c r="G7251" i="1"/>
  <c r="G7254" i="1"/>
  <c r="G928" i="1"/>
  <c r="G930" i="1"/>
  <c r="G7260" i="1"/>
  <c r="G7261" i="1"/>
  <c r="G7264" i="1"/>
  <c r="G7274" i="1"/>
  <c r="G7280" i="1"/>
  <c r="G7281" i="1"/>
  <c r="G7290" i="1"/>
  <c r="G934" i="1"/>
  <c r="G938" i="1"/>
  <c r="G7300" i="1"/>
  <c r="G2070" i="1"/>
  <c r="G7302" i="1"/>
  <c r="G1909" i="1"/>
  <c r="G7306" i="1"/>
  <c r="G7313" i="1"/>
  <c r="G7315" i="1"/>
  <c r="G7317" i="1"/>
  <c r="G7319" i="1"/>
  <c r="G7322" i="1"/>
  <c r="G7325" i="1"/>
  <c r="G7326" i="1"/>
  <c r="G7327" i="1"/>
  <c r="G7328" i="1"/>
  <c r="G7333" i="1"/>
  <c r="G7336" i="1"/>
  <c r="G7337" i="1"/>
  <c r="G7339" i="1"/>
  <c r="G7349" i="1"/>
  <c r="G7350" i="1"/>
  <c r="G7352" i="1"/>
  <c r="G7358" i="1"/>
  <c r="G7361" i="1"/>
  <c r="G7362" i="1"/>
  <c r="G7364" i="1"/>
  <c r="G7365" i="1"/>
  <c r="G7368" i="1"/>
  <c r="G7370" i="1"/>
  <c r="G7371" i="1"/>
  <c r="G7373" i="1"/>
  <c r="G7377" i="1"/>
  <c r="G7378" i="1"/>
  <c r="G7381" i="1"/>
  <c r="G7385" i="1"/>
  <c r="G7390" i="1"/>
  <c r="G7391" i="1"/>
  <c r="G7392" i="1"/>
  <c r="G7393" i="1"/>
  <c r="G7394" i="1"/>
  <c r="G7396" i="1"/>
  <c r="G7397" i="1"/>
  <c r="G7398" i="1"/>
  <c r="G7399" i="1"/>
  <c r="G940" i="1"/>
  <c r="G942" i="1"/>
  <c r="G7400" i="1"/>
  <c r="G7401" i="1"/>
  <c r="G7402" i="1"/>
  <c r="G7403" i="1"/>
  <c r="G7404" i="1"/>
  <c r="G7405" i="1"/>
  <c r="G944" i="1"/>
  <c r="G7406" i="1"/>
  <c r="G7407" i="1"/>
  <c r="G7408" i="1"/>
  <c r="G7409" i="1"/>
  <c r="G7410" i="1"/>
  <c r="G7411" i="1"/>
  <c r="G7412" i="1"/>
  <c r="G7413" i="1"/>
  <c r="G945" i="1"/>
  <c r="G7415" i="1"/>
  <c r="G7416" i="1"/>
  <c r="G7418" i="1"/>
  <c r="G7419" i="1"/>
  <c r="G7420" i="1"/>
  <c r="G7421" i="1"/>
  <c r="G7422" i="1"/>
  <c r="G7423" i="1"/>
  <c r="G7424" i="1"/>
  <c r="G1910" i="1"/>
  <c r="G2072" i="1"/>
  <c r="G2073" i="1"/>
  <c r="G2074" i="1"/>
  <c r="G2075" i="1"/>
  <c r="G2076" i="1"/>
  <c r="G2077" i="1"/>
  <c r="G7426" i="1"/>
  <c r="G7430" i="1"/>
  <c r="G7437" i="1"/>
  <c r="G7439" i="1"/>
  <c r="G7440" i="1"/>
  <c r="G7444" i="1"/>
  <c r="G7445" i="1"/>
  <c r="G7446" i="1"/>
  <c r="G7447" i="1"/>
  <c r="G7449" i="1"/>
  <c r="G7451" i="1"/>
  <c r="G7455" i="1"/>
  <c r="G7456" i="1"/>
  <c r="G7457" i="1"/>
  <c r="G2078" i="1"/>
  <c r="G7458" i="1"/>
  <c r="G946" i="1"/>
  <c r="G7461" i="1"/>
  <c r="G7463" i="1"/>
  <c r="G7466" i="1"/>
  <c r="G7468" i="1"/>
  <c r="G7469" i="1"/>
  <c r="G7470" i="1"/>
  <c r="G7471" i="1"/>
  <c r="G7475" i="1"/>
  <c r="G7486" i="1"/>
  <c r="G7489" i="1"/>
  <c r="G7491" i="1"/>
  <c r="G7492" i="1"/>
  <c r="G7493" i="1"/>
  <c r="G7497" i="1"/>
  <c r="G7500" i="1"/>
  <c r="G7501" i="1"/>
  <c r="G7506" i="1"/>
  <c r="G2081" i="1"/>
  <c r="G7511" i="1"/>
  <c r="G7512" i="1"/>
  <c r="G7517" i="1"/>
  <c r="G7518" i="1"/>
  <c r="G7519" i="1"/>
  <c r="G7521" i="1"/>
  <c r="G7522" i="1"/>
  <c r="G7523" i="1"/>
  <c r="G7525" i="1"/>
  <c r="G7527" i="1"/>
  <c r="G7528" i="1"/>
  <c r="G7529" i="1"/>
  <c r="G7530" i="1"/>
  <c r="G7531" i="1"/>
  <c r="G7532" i="1"/>
  <c r="G950" i="1"/>
  <c r="G951" i="1"/>
  <c r="G7534" i="1"/>
  <c r="G952" i="1"/>
  <c r="G7535" i="1"/>
  <c r="G7536" i="1"/>
  <c r="G7537" i="1"/>
  <c r="G7538" i="1"/>
  <c r="G7539" i="1"/>
  <c r="G7540" i="1"/>
  <c r="G7541" i="1"/>
  <c r="G7542" i="1"/>
  <c r="G953" i="1"/>
  <c r="G954" i="1"/>
  <c r="G955" i="1"/>
  <c r="G956" i="1"/>
  <c r="G7546" i="1"/>
  <c r="G7547" i="1"/>
  <c r="G7548" i="1"/>
  <c r="G7551" i="1"/>
  <c r="G7555" i="1"/>
  <c r="G7558" i="1"/>
  <c r="G7559" i="1"/>
  <c r="G7560" i="1"/>
  <c r="G957" i="1"/>
  <c r="G7561" i="1"/>
  <c r="G958" i="1"/>
  <c r="G7562" i="1"/>
  <c r="G7563" i="1"/>
  <c r="G7565" i="1"/>
  <c r="G7566" i="1"/>
  <c r="G7567" i="1"/>
  <c r="G7569" i="1"/>
  <c r="G960" i="1"/>
  <c r="G961" i="1"/>
  <c r="G7570" i="1"/>
  <c r="G7571" i="1"/>
  <c r="G7572" i="1"/>
  <c r="G7573" i="1"/>
  <c r="G962" i="1"/>
  <c r="G7574" i="1"/>
  <c r="G7575" i="1"/>
  <c r="G7576" i="1"/>
  <c r="G7577" i="1"/>
  <c r="G7578" i="1"/>
  <c r="G7579" i="1"/>
  <c r="G7580" i="1"/>
  <c r="G7581" i="1"/>
  <c r="G7582" i="1"/>
  <c r="G7583" i="1"/>
  <c r="G963" i="1"/>
  <c r="G964" i="1"/>
  <c r="G7586" i="1"/>
  <c r="G965" i="1"/>
  <c r="G7589" i="1"/>
  <c r="G7590" i="1"/>
  <c r="G7591" i="1"/>
  <c r="G967" i="1"/>
  <c r="G7592" i="1"/>
  <c r="G968" i="1"/>
  <c r="G969" i="1"/>
  <c r="G7594" i="1"/>
  <c r="G970" i="1"/>
  <c r="G7599" i="1"/>
  <c r="G7600" i="1"/>
  <c r="G7604" i="1"/>
  <c r="G7615" i="1"/>
  <c r="G7617" i="1"/>
  <c r="G7623" i="1"/>
  <c r="G7636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6" i="1"/>
  <c r="G7657" i="1"/>
  <c r="G7658" i="1"/>
  <c r="G7661" i="1"/>
  <c r="G7662" i="1"/>
  <c r="G7663" i="1"/>
  <c r="G982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8" i="1"/>
  <c r="G983" i="1"/>
  <c r="G7680" i="1"/>
  <c r="G7681" i="1"/>
  <c r="G7682" i="1"/>
  <c r="G7683" i="1"/>
  <c r="G7684" i="1"/>
  <c r="G984" i="1"/>
  <c r="G986" i="1"/>
  <c r="G7686" i="1"/>
  <c r="G7688" i="1"/>
  <c r="G7689" i="1"/>
  <c r="G7690" i="1"/>
  <c r="G7691" i="1"/>
  <c r="G7692" i="1"/>
  <c r="G7693" i="1"/>
  <c r="G987" i="1"/>
  <c r="G1912" i="1"/>
  <c r="G988" i="1"/>
  <c r="G989" i="1"/>
  <c r="G7694" i="1"/>
  <c r="G7695" i="1"/>
  <c r="G990" i="1"/>
  <c r="G7698" i="1"/>
  <c r="G7699" i="1"/>
  <c r="G7700" i="1"/>
  <c r="G7701" i="1"/>
  <c r="G7702" i="1"/>
  <c r="G7703" i="1"/>
  <c r="G7705" i="1"/>
  <c r="G7706" i="1"/>
  <c r="G7708" i="1"/>
  <c r="G7709" i="1"/>
  <c r="G7710" i="1"/>
  <c r="G7711" i="1"/>
  <c r="G7713" i="1"/>
  <c r="G7715" i="1"/>
  <c r="G7716" i="1"/>
  <c r="G7717" i="1"/>
  <c r="G7719" i="1"/>
  <c r="G7720" i="1"/>
  <c r="G7722" i="1"/>
  <c r="G7723" i="1"/>
  <c r="G7724" i="1"/>
  <c r="G7725" i="1"/>
  <c r="G7726" i="1"/>
  <c r="G7727" i="1"/>
  <c r="G7728" i="1"/>
  <c r="G1913" i="1"/>
  <c r="G7729" i="1"/>
  <c r="G7730" i="1"/>
  <c r="G7731" i="1"/>
  <c r="G7735" i="1"/>
  <c r="G7736" i="1"/>
  <c r="G7737" i="1"/>
  <c r="G7739" i="1"/>
  <c r="G7740" i="1"/>
  <c r="G7741" i="1"/>
  <c r="G7742" i="1"/>
  <c r="G7744" i="1"/>
  <c r="G2083" i="1"/>
  <c r="G7745" i="1"/>
  <c r="G7746" i="1"/>
  <c r="G7747" i="1"/>
  <c r="G7749" i="1"/>
  <c r="G7750" i="1"/>
  <c r="G7751" i="1"/>
  <c r="G7752" i="1"/>
  <c r="G992" i="1"/>
  <c r="G7753" i="1"/>
  <c r="G7754" i="1"/>
  <c r="G7755" i="1"/>
  <c r="G7756" i="1"/>
  <c r="G7757" i="1"/>
  <c r="G7759" i="1"/>
  <c r="G7760" i="1"/>
  <c r="G7761" i="1"/>
  <c r="G7762" i="1"/>
  <c r="G7766" i="1"/>
  <c r="G7768" i="1"/>
  <c r="G7770" i="1"/>
  <c r="G7772" i="1"/>
  <c r="G7773" i="1"/>
  <c r="G7774" i="1"/>
  <c r="G7775" i="1"/>
  <c r="G7777" i="1"/>
  <c r="G7778" i="1"/>
  <c r="G7780" i="1"/>
  <c r="G7781" i="1"/>
  <c r="G7782" i="1"/>
  <c r="G2085" i="1"/>
  <c r="G7783" i="1"/>
  <c r="G7784" i="1"/>
  <c r="G7785" i="1"/>
  <c r="G7786" i="1"/>
  <c r="G7787" i="1"/>
  <c r="G7788" i="1"/>
  <c r="G7789" i="1"/>
  <c r="G7790" i="1"/>
  <c r="G7791" i="1"/>
  <c r="G7793" i="1"/>
  <c r="G7794" i="1"/>
  <c r="G7795" i="1"/>
  <c r="G7796" i="1"/>
  <c r="G7797" i="1"/>
  <c r="G7798" i="1"/>
  <c r="G7799" i="1"/>
  <c r="G7800" i="1"/>
  <c r="G7801" i="1"/>
  <c r="G7803" i="1"/>
  <c r="G7804" i="1"/>
  <c r="G994" i="1"/>
  <c r="G7805" i="1"/>
  <c r="G99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7" i="1"/>
  <c r="G7828" i="1"/>
  <c r="G7829" i="1"/>
  <c r="G7830" i="1"/>
  <c r="G7831" i="1"/>
  <c r="G7832" i="1"/>
  <c r="G7833" i="1"/>
  <c r="G7835" i="1"/>
  <c r="G7840" i="1"/>
  <c r="G1006" i="1"/>
  <c r="G1008" i="1"/>
  <c r="G1009" i="1"/>
  <c r="G1010" i="1"/>
  <c r="G7850" i="1"/>
  <c r="G7851" i="1"/>
  <c r="G7852" i="1"/>
  <c r="G7854" i="1"/>
  <c r="G7855" i="1"/>
  <c r="G7856" i="1"/>
  <c r="G1012" i="1"/>
  <c r="G7858" i="1"/>
  <c r="G7859" i="1"/>
  <c r="G1014" i="1"/>
  <c r="G7860" i="1"/>
  <c r="G7861" i="1"/>
  <c r="G7862" i="1"/>
  <c r="G7863" i="1"/>
  <c r="G7864" i="1"/>
  <c r="G7865" i="1"/>
  <c r="G1015" i="1"/>
  <c r="G7866" i="1"/>
  <c r="G7867" i="1"/>
  <c r="G7869" i="1"/>
  <c r="G7870" i="1"/>
  <c r="G7871" i="1"/>
  <c r="G1016" i="1"/>
  <c r="G2087" i="1"/>
  <c r="G7872" i="1"/>
  <c r="G2088" i="1"/>
  <c r="G1914" i="1"/>
  <c r="G2345" i="1"/>
  <c r="G2089" i="1"/>
  <c r="G1017" i="1"/>
  <c r="G2090" i="1"/>
  <c r="G7878" i="1"/>
  <c r="G7884" i="1"/>
  <c r="G7890" i="1"/>
  <c r="G7891" i="1"/>
  <c r="G7892" i="1"/>
  <c r="G7893" i="1"/>
  <c r="G7894" i="1"/>
  <c r="G7895" i="1"/>
  <c r="G7896" i="1"/>
  <c r="G2346" i="1"/>
  <c r="G7897" i="1"/>
  <c r="G7898" i="1"/>
  <c r="G7899" i="1"/>
  <c r="G7900" i="1"/>
  <c r="G7901" i="1"/>
  <c r="G7902" i="1"/>
  <c r="G7903" i="1"/>
  <c r="G7904" i="1"/>
  <c r="G7905" i="1"/>
  <c r="G7907" i="1"/>
  <c r="G7908" i="1"/>
  <c r="G7909" i="1"/>
  <c r="G7910" i="1"/>
  <c r="G7911" i="1"/>
  <c r="G7913" i="1"/>
  <c r="G7915" i="1"/>
  <c r="G7916" i="1"/>
  <c r="G7917" i="1"/>
  <c r="G7918" i="1"/>
  <c r="G7920" i="1"/>
  <c r="G7921" i="1"/>
  <c r="G2347" i="1"/>
  <c r="G1020" i="1"/>
  <c r="G7934" i="1"/>
  <c r="G7941" i="1"/>
  <c r="G7944" i="1"/>
  <c r="G7946" i="1"/>
  <c r="G7959" i="1"/>
  <c r="G7960" i="1"/>
  <c r="G7961" i="1"/>
  <c r="G7962" i="1"/>
  <c r="G7963" i="1"/>
  <c r="G1022" i="1"/>
  <c r="G7966" i="1"/>
  <c r="G7967" i="1"/>
  <c r="G7968" i="1"/>
  <c r="G1023" i="1"/>
  <c r="G7969" i="1"/>
  <c r="G7971" i="1"/>
  <c r="G7974" i="1"/>
  <c r="G7978" i="1"/>
  <c r="G7979" i="1"/>
  <c r="G7991" i="1"/>
  <c r="G7998" i="1"/>
  <c r="G8005" i="1"/>
  <c r="G1031" i="1"/>
  <c r="G1032" i="1"/>
  <c r="G8010" i="1"/>
  <c r="G2348" i="1"/>
  <c r="G2349" i="1"/>
  <c r="G2350" i="1"/>
  <c r="G8012" i="1"/>
  <c r="G8015" i="1"/>
  <c r="G8022" i="1"/>
  <c r="G8028" i="1"/>
  <c r="G8036" i="1"/>
  <c r="G8037" i="1"/>
  <c r="G8043" i="1"/>
  <c r="G2093" i="1"/>
  <c r="G1033" i="1"/>
  <c r="G1035" i="1"/>
  <c r="G1037" i="1"/>
  <c r="G1040" i="1"/>
  <c r="G8056" i="1"/>
  <c r="G8057" i="1"/>
  <c r="G8061" i="1"/>
  <c r="G8064" i="1"/>
  <c r="G1042" i="1"/>
  <c r="G1043" i="1"/>
  <c r="G8068" i="1"/>
  <c r="G8069" i="1"/>
  <c r="G8073" i="1"/>
  <c r="G8074" i="1"/>
  <c r="G1050" i="1"/>
  <c r="G8088" i="1"/>
  <c r="G8093" i="1"/>
  <c r="G8094" i="1"/>
  <c r="G8102" i="1"/>
  <c r="G8104" i="1"/>
  <c r="G1051" i="1"/>
  <c r="G1054" i="1"/>
  <c r="G8111" i="1"/>
  <c r="G1056" i="1"/>
  <c r="G8113" i="1"/>
  <c r="G1057" i="1"/>
  <c r="G1060" i="1"/>
  <c r="G8114" i="1"/>
  <c r="G8115" i="1"/>
  <c r="G8119" i="1"/>
  <c r="G1062" i="1"/>
  <c r="G8122" i="1"/>
  <c r="G8123" i="1"/>
  <c r="G8127" i="1"/>
  <c r="G8128" i="1"/>
  <c r="G1915" i="1"/>
  <c r="G1065" i="1"/>
  <c r="G1066" i="1"/>
  <c r="G1067" i="1"/>
  <c r="G1072" i="1"/>
  <c r="G8141" i="1"/>
  <c r="G8144" i="1"/>
  <c r="G8145" i="1"/>
  <c r="G8146" i="1"/>
  <c r="G8149" i="1"/>
  <c r="G8150" i="1"/>
  <c r="G8152" i="1"/>
  <c r="G8156" i="1"/>
  <c r="G8164" i="1"/>
  <c r="G8169" i="1"/>
  <c r="G8172" i="1"/>
  <c r="G8176" i="1"/>
  <c r="G8179" i="1"/>
  <c r="G8186" i="1"/>
  <c r="G8187" i="1"/>
  <c r="G8188" i="1"/>
  <c r="G8191" i="1"/>
  <c r="G8192" i="1"/>
  <c r="G8193" i="1"/>
  <c r="G8196" i="1"/>
  <c r="G8197" i="1"/>
  <c r="G8202" i="1"/>
  <c r="G8208" i="1"/>
  <c r="G8209" i="1"/>
  <c r="G8211" i="1"/>
  <c r="G8213" i="1"/>
  <c r="G8215" i="1"/>
  <c r="G8217" i="1"/>
  <c r="G8218" i="1"/>
  <c r="G8225" i="1"/>
  <c r="G8228" i="1"/>
  <c r="G8229" i="1"/>
  <c r="G8231" i="1"/>
  <c r="G8232" i="1"/>
  <c r="G8233" i="1"/>
  <c r="G8236" i="1"/>
  <c r="G1916" i="1"/>
  <c r="G2097" i="1"/>
  <c r="G2098" i="1"/>
  <c r="G8238" i="1"/>
  <c r="G8239" i="1"/>
  <c r="G1074" i="1"/>
  <c r="G8240" i="1"/>
  <c r="G8242" i="1"/>
  <c r="G8243" i="1"/>
  <c r="G1075" i="1"/>
  <c r="G8244" i="1"/>
  <c r="G8245" i="1"/>
  <c r="G8246" i="1"/>
  <c r="G1076" i="1"/>
  <c r="G1077" i="1"/>
  <c r="G1078" i="1"/>
  <c r="G8247" i="1"/>
  <c r="G8248" i="1"/>
  <c r="G8249" i="1"/>
  <c r="G8250" i="1"/>
  <c r="G8256" i="1"/>
  <c r="G8258" i="1"/>
  <c r="G8263" i="1"/>
  <c r="G8266" i="1"/>
  <c r="G8267" i="1"/>
  <c r="G8273" i="1"/>
  <c r="G8275" i="1"/>
  <c r="G8277" i="1"/>
  <c r="G8278" i="1"/>
  <c r="G8281" i="1"/>
  <c r="G1079" i="1"/>
  <c r="G1080" i="1"/>
  <c r="G8283" i="1"/>
  <c r="G8284" i="1"/>
  <c r="G8285" i="1"/>
  <c r="G8286" i="1"/>
  <c r="G8287" i="1"/>
  <c r="G8288" i="1"/>
  <c r="G8289" i="1"/>
  <c r="G8290" i="1"/>
  <c r="G2099" i="1"/>
  <c r="G1917" i="1"/>
  <c r="G1918" i="1"/>
  <c r="G1919" i="1"/>
  <c r="G8291" i="1"/>
  <c r="G8292" i="1"/>
  <c r="G2100" i="1"/>
  <c r="G2101" i="1"/>
  <c r="G1081" i="1"/>
  <c r="G8293" i="1"/>
  <c r="G1083" i="1"/>
  <c r="G8294" i="1"/>
  <c r="G8295" i="1"/>
  <c r="G8297" i="1"/>
  <c r="G8298" i="1"/>
  <c r="G8299" i="1"/>
  <c r="G8300" i="1"/>
  <c r="G8301" i="1"/>
  <c r="G8302" i="1"/>
  <c r="G1920" i="1"/>
  <c r="G2102" i="1"/>
  <c r="G8303" i="1"/>
  <c r="G1084" i="1"/>
  <c r="G1085" i="1"/>
  <c r="G8306" i="1"/>
  <c r="G1086" i="1"/>
  <c r="G1087" i="1"/>
  <c r="G8308" i="1"/>
  <c r="G1088" i="1"/>
  <c r="G8309" i="1"/>
  <c r="G8310" i="1"/>
  <c r="G1090" i="1"/>
  <c r="G8312" i="1"/>
  <c r="G8313" i="1"/>
  <c r="G8314" i="1"/>
  <c r="G8315" i="1"/>
  <c r="G8316" i="1"/>
  <c r="G8317" i="1"/>
  <c r="G8318" i="1"/>
  <c r="G8320" i="1"/>
  <c r="G8321" i="1"/>
  <c r="G8322" i="1"/>
  <c r="G8323" i="1"/>
  <c r="G8324" i="1"/>
  <c r="G8326" i="1"/>
  <c r="G8327" i="1"/>
  <c r="G8328" i="1"/>
  <c r="G8329" i="1"/>
  <c r="G8330" i="1"/>
  <c r="G8331" i="1"/>
  <c r="G8332" i="1"/>
  <c r="G8334" i="1"/>
  <c r="G8335" i="1"/>
  <c r="G8336" i="1"/>
  <c r="G8340" i="1"/>
  <c r="G8341" i="1"/>
  <c r="G8342" i="1"/>
  <c r="G8343" i="1"/>
  <c r="G8344" i="1"/>
  <c r="G8345" i="1"/>
  <c r="G8346" i="1"/>
  <c r="G8347" i="1"/>
  <c r="G8348" i="1"/>
  <c r="G8350" i="1"/>
  <c r="G8351" i="1"/>
  <c r="G8352" i="1"/>
  <c r="G8353" i="1"/>
  <c r="G8355" i="1"/>
  <c r="G8356" i="1"/>
  <c r="G8357" i="1"/>
  <c r="G8358" i="1"/>
  <c r="G2103" i="1"/>
  <c r="G2104" i="1"/>
  <c r="G2105" i="1"/>
  <c r="G2355" i="1"/>
  <c r="G2106" i="1"/>
  <c r="G8359" i="1"/>
  <c r="G8361" i="1"/>
  <c r="G8362" i="1"/>
  <c r="G8363" i="1"/>
  <c r="G2107" i="1"/>
  <c r="G8364" i="1"/>
  <c r="G8365" i="1"/>
  <c r="G8366" i="1"/>
  <c r="G8367" i="1"/>
  <c r="G8368" i="1"/>
  <c r="G8369" i="1"/>
  <c r="G8370" i="1"/>
  <c r="G8372" i="1"/>
  <c r="G8373" i="1"/>
  <c r="G8375" i="1"/>
  <c r="G8376" i="1"/>
  <c r="G8377" i="1"/>
  <c r="G8378" i="1"/>
  <c r="G8379" i="1"/>
  <c r="G8380" i="1"/>
  <c r="G8382" i="1"/>
  <c r="G1091" i="1"/>
  <c r="G8384" i="1"/>
  <c r="G1092" i="1"/>
  <c r="G8385" i="1"/>
  <c r="G1093" i="1"/>
  <c r="G1094" i="1"/>
  <c r="G8386" i="1"/>
  <c r="G8387" i="1"/>
  <c r="G8388" i="1"/>
  <c r="G8389" i="1"/>
  <c r="G8390" i="1"/>
  <c r="G8391" i="1"/>
  <c r="G1096" i="1"/>
  <c r="G8392" i="1"/>
  <c r="G8394" i="1"/>
  <c r="G8395" i="1"/>
  <c r="G1099" i="1"/>
  <c r="G8396" i="1"/>
  <c r="G8397" i="1"/>
  <c r="G8400" i="1"/>
  <c r="G8406" i="1"/>
  <c r="G8410" i="1"/>
  <c r="G8411" i="1"/>
  <c r="G8412" i="1"/>
  <c r="G1102" i="1"/>
  <c r="G1104" i="1"/>
  <c r="G1111" i="1"/>
  <c r="G8425" i="1"/>
  <c r="G8428" i="1"/>
  <c r="G8429" i="1"/>
  <c r="G8432" i="1"/>
  <c r="G8434" i="1"/>
  <c r="G8436" i="1"/>
  <c r="G1117" i="1"/>
  <c r="G1118" i="1"/>
  <c r="G8437" i="1"/>
  <c r="G8438" i="1"/>
  <c r="G8439" i="1"/>
  <c r="G1119" i="1"/>
  <c r="G8440" i="1"/>
  <c r="G2108" i="1"/>
  <c r="G8441" i="1"/>
  <c r="G1120" i="1"/>
  <c r="G1122" i="1"/>
  <c r="G8443" i="1"/>
  <c r="G8444" i="1"/>
  <c r="G8445" i="1"/>
  <c r="G8446" i="1"/>
  <c r="G8447" i="1"/>
  <c r="G8448" i="1"/>
  <c r="G1921" i="1"/>
  <c r="G8450" i="1"/>
  <c r="G8451" i="1"/>
  <c r="G8452" i="1"/>
  <c r="G8453" i="1"/>
  <c r="G8454" i="1"/>
  <c r="G8455" i="1"/>
  <c r="G8456" i="1"/>
  <c r="G8457" i="1"/>
  <c r="G8459" i="1"/>
  <c r="G8460" i="1"/>
  <c r="G8461" i="1"/>
  <c r="G8462" i="1"/>
  <c r="G8463" i="1"/>
  <c r="G8464" i="1"/>
  <c r="G8465" i="1"/>
  <c r="G1131" i="1"/>
  <c r="G1132" i="1"/>
  <c r="G8470" i="1"/>
  <c r="G8471" i="1"/>
  <c r="G8472" i="1"/>
  <c r="G8474" i="1"/>
  <c r="G8475" i="1"/>
  <c r="G8476" i="1"/>
  <c r="G8478" i="1"/>
  <c r="G8479" i="1"/>
  <c r="G8480" i="1"/>
  <c r="G8481" i="1"/>
  <c r="G8482" i="1"/>
  <c r="G8483" i="1"/>
  <c r="G8484" i="1"/>
  <c r="G8486" i="1"/>
  <c r="G8487" i="1"/>
  <c r="G8488" i="1"/>
  <c r="G8489" i="1"/>
  <c r="G8490" i="1"/>
  <c r="G8491" i="1"/>
  <c r="G8493" i="1"/>
  <c r="G8494" i="1"/>
  <c r="G8495" i="1"/>
  <c r="G8496" i="1"/>
  <c r="G8498" i="1"/>
  <c r="G8509" i="1"/>
  <c r="G8525" i="1"/>
  <c r="G8526" i="1"/>
  <c r="G8528" i="1"/>
  <c r="G1144" i="1"/>
  <c r="G8530" i="1"/>
  <c r="G8531" i="1"/>
  <c r="G8532" i="1"/>
  <c r="G1145" i="1"/>
  <c r="G8534" i="1"/>
  <c r="G1146" i="1"/>
  <c r="G8543" i="1"/>
  <c r="G1154" i="1"/>
  <c r="G1155" i="1"/>
  <c r="G8566" i="1"/>
  <c r="G8572" i="1"/>
  <c r="G8576" i="1"/>
  <c r="G8577" i="1"/>
  <c r="G8579" i="1"/>
  <c r="G8585" i="1"/>
  <c r="G8589" i="1"/>
  <c r="G8590" i="1"/>
  <c r="G8597" i="1"/>
  <c r="G8606" i="1"/>
  <c r="G8612" i="1"/>
  <c r="G8613" i="1"/>
  <c r="G8615" i="1"/>
  <c r="G8616" i="1"/>
  <c r="G8617" i="1"/>
  <c r="G8619" i="1"/>
  <c r="G8621" i="1"/>
  <c r="G8623" i="1"/>
  <c r="G8625" i="1"/>
  <c r="G8627" i="1"/>
  <c r="G8628" i="1"/>
  <c r="G8630" i="1"/>
  <c r="G8632" i="1"/>
  <c r="G1159" i="1"/>
  <c r="G8634" i="1"/>
  <c r="G8635" i="1"/>
  <c r="G2109" i="1"/>
  <c r="G8636" i="1"/>
  <c r="G8638" i="1"/>
  <c r="G8640" i="1"/>
  <c r="G8647" i="1"/>
  <c r="G1161" i="1"/>
  <c r="G1163" i="1"/>
  <c r="G8651" i="1"/>
  <c r="G1166" i="1"/>
  <c r="G1168" i="1"/>
  <c r="G8654" i="1"/>
  <c r="G8655" i="1"/>
  <c r="G8656" i="1"/>
  <c r="G8659" i="1"/>
  <c r="G8667" i="1"/>
  <c r="G8671" i="1"/>
  <c r="G8675" i="1"/>
  <c r="G8680" i="1"/>
  <c r="G8683" i="1"/>
  <c r="G8687" i="1"/>
  <c r="G8689" i="1"/>
  <c r="G8693" i="1"/>
  <c r="G1174" i="1"/>
  <c r="G8712" i="1"/>
  <c r="G2110" i="1"/>
  <c r="G1922" i="1"/>
  <c r="G8717" i="1"/>
  <c r="G8720" i="1"/>
  <c r="G8721" i="1"/>
  <c r="G8725" i="1"/>
  <c r="G8730" i="1"/>
  <c r="G8735" i="1"/>
  <c r="G8741" i="1"/>
  <c r="G8742" i="1"/>
  <c r="G8744" i="1"/>
  <c r="G8745" i="1"/>
  <c r="G8747" i="1"/>
  <c r="G8748" i="1"/>
  <c r="G8749" i="1"/>
  <c r="G8750" i="1"/>
  <c r="G1181" i="1"/>
  <c r="G1182" i="1"/>
  <c r="G1187" i="1"/>
  <c r="G1189" i="1"/>
  <c r="G1190" i="1"/>
  <c r="G1193" i="1"/>
  <c r="G1194" i="1"/>
  <c r="G1198" i="1"/>
  <c r="G8758" i="1"/>
  <c r="G8763" i="1"/>
  <c r="G8765" i="1"/>
  <c r="G8768" i="1"/>
  <c r="G8769" i="1"/>
  <c r="G1200" i="1"/>
  <c r="G1204" i="1"/>
  <c r="G1207" i="1"/>
  <c r="G1208" i="1"/>
  <c r="G1211" i="1"/>
  <c r="G8773" i="1"/>
  <c r="G1213" i="1"/>
  <c r="G1214" i="1"/>
  <c r="G1216" i="1"/>
  <c r="G1218" i="1"/>
  <c r="G1219" i="1"/>
  <c r="G8781" i="1"/>
  <c r="G8782" i="1"/>
  <c r="G1220" i="1"/>
  <c r="G1221" i="1"/>
  <c r="G1222" i="1"/>
  <c r="G1225" i="1"/>
  <c r="G1226" i="1"/>
  <c r="G1227" i="1"/>
  <c r="G1228" i="1"/>
  <c r="G1229" i="1"/>
  <c r="G8791" i="1"/>
  <c r="G8792" i="1"/>
  <c r="G8793" i="1"/>
  <c r="G8794" i="1"/>
  <c r="G8795" i="1"/>
  <c r="G8798" i="1"/>
  <c r="G8799" i="1"/>
  <c r="G8801" i="1"/>
  <c r="G8803" i="1"/>
  <c r="G8809" i="1"/>
  <c r="G8810" i="1"/>
  <c r="G8813" i="1"/>
  <c r="G8821" i="1"/>
  <c r="G8826" i="1"/>
  <c r="G8827" i="1"/>
  <c r="G8828" i="1"/>
  <c r="G8832" i="1"/>
  <c r="G8838" i="1"/>
  <c r="G8841" i="1"/>
  <c r="G1232" i="1"/>
  <c r="G8849" i="1"/>
  <c r="G8850" i="1"/>
  <c r="G8854" i="1"/>
  <c r="G8862" i="1"/>
  <c r="G8866" i="1"/>
  <c r="G8867" i="1"/>
  <c r="G8868" i="1"/>
  <c r="G8876" i="1"/>
  <c r="G8877" i="1"/>
  <c r="G8881" i="1"/>
  <c r="G1238" i="1"/>
  <c r="G1240" i="1"/>
  <c r="G1242" i="1"/>
  <c r="G1246" i="1"/>
  <c r="G1248" i="1"/>
  <c r="G8884" i="1"/>
  <c r="G8886" i="1"/>
  <c r="G8888" i="1"/>
  <c r="G8891" i="1"/>
  <c r="G8892" i="1"/>
  <c r="G8893" i="1"/>
  <c r="G8901" i="1"/>
  <c r="G8902" i="1"/>
  <c r="G8904" i="1"/>
  <c r="G1250" i="1"/>
  <c r="G1253" i="1"/>
  <c r="G8906" i="1"/>
  <c r="G8909" i="1"/>
  <c r="G8918" i="1"/>
  <c r="G8922" i="1"/>
  <c r="G8924" i="1"/>
  <c r="G8925" i="1"/>
  <c r="G1923" i="1"/>
  <c r="G2116" i="1"/>
  <c r="G2117" i="1"/>
  <c r="G8927" i="1"/>
  <c r="G8932" i="1"/>
  <c r="G8933" i="1"/>
  <c r="G8934" i="1"/>
  <c r="G8938" i="1"/>
  <c r="G8939" i="1"/>
  <c r="G8940" i="1"/>
  <c r="G8945" i="1"/>
  <c r="G8949" i="1"/>
  <c r="G8952" i="1"/>
  <c r="G8953" i="1"/>
  <c r="G1257" i="1"/>
  <c r="G1258" i="1"/>
  <c r="G1260" i="1"/>
  <c r="G8957" i="1"/>
  <c r="G8959" i="1"/>
  <c r="G8960" i="1"/>
  <c r="G1263" i="1"/>
  <c r="G8962" i="1"/>
  <c r="G1264" i="1"/>
  <c r="G1265" i="1"/>
  <c r="G8977" i="1"/>
  <c r="G8981" i="1"/>
  <c r="G8984" i="1"/>
  <c r="G2122" i="1"/>
  <c r="G8995" i="1"/>
  <c r="G8998" i="1"/>
  <c r="G9008" i="1"/>
  <c r="G9009" i="1"/>
  <c r="G1268" i="1"/>
  <c r="G1273" i="1"/>
  <c r="G1274" i="1"/>
  <c r="G1275" i="1"/>
  <c r="G9013" i="1"/>
  <c r="G9015" i="1"/>
  <c r="G9016" i="1"/>
  <c r="G9020" i="1"/>
  <c r="G9022" i="1"/>
  <c r="G9026" i="1"/>
  <c r="G9035" i="1"/>
  <c r="G9046" i="1"/>
  <c r="G9047" i="1"/>
  <c r="G9056" i="1"/>
  <c r="G9058" i="1"/>
  <c r="G9062" i="1"/>
  <c r="G9066" i="1"/>
  <c r="G9069" i="1"/>
  <c r="G9071" i="1"/>
  <c r="G9075" i="1"/>
  <c r="G9077" i="1"/>
  <c r="G9078" i="1"/>
  <c r="G9088" i="1"/>
  <c r="G9089" i="1"/>
  <c r="G1283" i="1"/>
  <c r="G9090" i="1"/>
  <c r="G1284" i="1"/>
  <c r="G1286" i="1"/>
  <c r="G1287" i="1"/>
  <c r="G9091" i="1"/>
  <c r="G9092" i="1"/>
  <c r="G9093" i="1"/>
  <c r="G9096" i="1"/>
  <c r="G9103" i="1"/>
  <c r="G1294" i="1"/>
  <c r="G1295" i="1"/>
  <c r="G1297" i="1"/>
  <c r="G1299" i="1"/>
  <c r="G1300" i="1"/>
  <c r="G1301" i="1"/>
  <c r="G9117" i="1"/>
  <c r="G9118" i="1"/>
  <c r="G9119" i="1"/>
  <c r="G1305" i="1"/>
  <c r="G1306" i="1"/>
  <c r="G1308" i="1"/>
  <c r="G1309" i="1"/>
  <c r="G1311" i="1"/>
  <c r="G1312" i="1"/>
  <c r="G1315" i="1"/>
  <c r="G1316" i="1"/>
  <c r="G9121" i="1"/>
  <c r="G9124" i="1"/>
  <c r="G9126" i="1"/>
  <c r="G9129" i="1"/>
  <c r="G9133" i="1"/>
  <c r="G9134" i="1"/>
  <c r="G9135" i="1"/>
  <c r="G9138" i="1"/>
  <c r="G9139" i="1"/>
  <c r="G9140" i="1"/>
  <c r="G9141" i="1"/>
  <c r="G9143" i="1"/>
  <c r="G2124" i="1"/>
  <c r="G9145" i="1"/>
  <c r="G1924" i="1"/>
  <c r="G9146" i="1"/>
  <c r="G9148" i="1"/>
  <c r="G1319" i="1"/>
  <c r="G1322" i="1"/>
  <c r="G1330" i="1"/>
  <c r="G1335" i="1"/>
  <c r="G1338" i="1"/>
  <c r="G1341" i="1"/>
  <c r="G1342" i="1"/>
  <c r="G9158" i="1"/>
  <c r="G9160" i="1"/>
  <c r="G9162" i="1"/>
  <c r="G9166" i="1"/>
  <c r="G9171" i="1"/>
  <c r="G9177" i="1"/>
  <c r="G9179" i="1"/>
  <c r="G1343" i="1"/>
  <c r="G9184" i="1"/>
  <c r="G9185" i="1"/>
  <c r="G1344" i="1"/>
  <c r="G9192" i="1"/>
  <c r="G9193" i="1"/>
  <c r="G1348" i="1"/>
  <c r="G1350" i="1"/>
  <c r="G1352" i="1"/>
  <c r="G9201" i="1"/>
  <c r="G9205" i="1"/>
  <c r="G9210" i="1"/>
  <c r="G9211" i="1"/>
  <c r="G9214" i="1"/>
  <c r="G9220" i="1"/>
  <c r="G9222" i="1"/>
  <c r="G1353" i="1"/>
  <c r="G9225" i="1"/>
  <c r="G9226" i="1"/>
  <c r="G9229" i="1"/>
  <c r="G1356" i="1"/>
  <c r="G1357" i="1"/>
  <c r="G9234" i="1"/>
  <c r="G9236" i="1"/>
  <c r="G9237" i="1"/>
  <c r="G1364" i="1"/>
  <c r="G1365" i="1"/>
  <c r="G9238" i="1"/>
  <c r="G2129" i="1"/>
  <c r="G9239" i="1"/>
  <c r="G9242" i="1"/>
  <c r="G9243" i="1"/>
  <c r="G9245" i="1"/>
  <c r="G2130" i="1"/>
  <c r="G1925" i="1"/>
  <c r="G9252" i="1"/>
  <c r="G9253" i="1"/>
  <c r="G9266" i="1"/>
  <c r="G9274" i="1"/>
  <c r="G9275" i="1"/>
  <c r="G9276" i="1"/>
  <c r="G9277" i="1"/>
  <c r="G9278" i="1"/>
  <c r="G9288" i="1"/>
  <c r="G9291" i="1"/>
  <c r="G1366" i="1"/>
  <c r="G1372" i="1"/>
  <c r="G1373" i="1"/>
  <c r="G9297" i="1"/>
  <c r="G9298" i="1"/>
  <c r="G1377" i="1"/>
  <c r="G9304" i="1"/>
  <c r="G9307" i="1"/>
  <c r="G1380" i="1"/>
  <c r="G1381" i="1"/>
  <c r="G9310" i="1"/>
  <c r="G9311" i="1"/>
  <c r="G1384" i="1"/>
  <c r="G1385" i="1"/>
  <c r="G9312" i="1"/>
  <c r="G1388" i="1"/>
  <c r="G1391" i="1"/>
  <c r="G1392" i="1"/>
  <c r="G1393" i="1"/>
  <c r="G1395" i="1"/>
  <c r="G9323" i="1"/>
  <c r="G9325" i="1"/>
  <c r="G9328" i="1"/>
  <c r="G9334" i="1"/>
  <c r="G9339" i="1"/>
  <c r="G9340" i="1"/>
  <c r="G9341" i="1"/>
  <c r="G9342" i="1"/>
  <c r="G9348" i="1"/>
  <c r="G9349" i="1"/>
  <c r="G9351" i="1"/>
  <c r="G9360" i="1"/>
  <c r="G9367" i="1"/>
  <c r="G9371" i="1"/>
  <c r="G9373" i="1"/>
  <c r="G9375" i="1"/>
  <c r="G9378" i="1"/>
  <c r="G9382" i="1"/>
  <c r="G9383" i="1"/>
  <c r="G9385" i="1"/>
  <c r="G1398" i="1"/>
  <c r="G1402" i="1"/>
  <c r="G1404" i="1"/>
  <c r="G1408" i="1"/>
  <c r="G1412" i="1"/>
  <c r="G1413" i="1"/>
  <c r="G1419" i="1"/>
  <c r="G9394" i="1"/>
  <c r="G1422" i="1"/>
  <c r="G1423" i="1"/>
  <c r="G1424" i="1"/>
  <c r="G1427" i="1"/>
  <c r="G1428" i="1"/>
  <c r="G1429" i="1"/>
  <c r="G9403" i="1"/>
  <c r="G1431" i="1"/>
  <c r="G9404" i="1"/>
  <c r="G9408" i="1"/>
  <c r="G9411" i="1"/>
  <c r="G9413" i="1"/>
  <c r="G2378" i="1"/>
  <c r="G2136" i="1"/>
  <c r="G1436" i="1"/>
  <c r="G1437" i="1"/>
  <c r="G1439" i="1"/>
  <c r="G1444" i="1"/>
  <c r="G1445" i="1"/>
  <c r="G9419" i="1"/>
  <c r="G9425" i="1"/>
  <c r="G9426" i="1"/>
  <c r="G9429" i="1"/>
  <c r="G9435" i="1"/>
  <c r="G9437" i="1"/>
  <c r="G9440" i="1"/>
  <c r="G9441" i="1"/>
  <c r="G9443" i="1"/>
  <c r="G9451" i="1"/>
  <c r="G9458" i="1"/>
  <c r="G9460" i="1"/>
  <c r="G9461" i="1"/>
  <c r="G9463" i="1"/>
  <c r="G9466" i="1"/>
  <c r="G9467" i="1"/>
  <c r="G1448" i="1"/>
  <c r="G1454" i="1"/>
  <c r="G1456" i="1"/>
  <c r="G1457" i="1"/>
  <c r="G1459" i="1"/>
  <c r="G1460" i="1"/>
  <c r="G9468" i="1"/>
  <c r="G1466" i="1"/>
  <c r="G1467" i="1"/>
  <c r="G1475" i="1"/>
  <c r="G9472" i="1"/>
  <c r="G1478" i="1"/>
  <c r="G1481" i="1"/>
  <c r="G1482" i="1"/>
  <c r="G1484" i="1"/>
  <c r="G1485" i="1"/>
  <c r="G1486" i="1"/>
  <c r="G1487" i="1"/>
  <c r="G1488" i="1"/>
  <c r="G9477" i="1"/>
  <c r="G1489" i="1"/>
  <c r="G1491" i="1"/>
  <c r="G9485" i="1"/>
  <c r="G9486" i="1"/>
  <c r="G9487" i="1"/>
  <c r="G1496" i="1"/>
  <c r="G1497" i="1"/>
  <c r="G1498" i="1"/>
  <c r="G1499" i="1"/>
  <c r="G1502" i="1"/>
  <c r="G9493" i="1"/>
  <c r="G9497" i="1"/>
  <c r="G9498" i="1"/>
  <c r="G9504" i="1"/>
  <c r="G9505" i="1"/>
  <c r="G9506" i="1"/>
  <c r="G9507" i="1"/>
  <c r="G9509" i="1"/>
  <c r="G9516" i="1"/>
  <c r="G9517" i="1"/>
  <c r="G9518" i="1"/>
  <c r="G9524" i="1"/>
  <c r="G1510" i="1"/>
  <c r="G9525" i="1"/>
  <c r="G9526" i="1"/>
  <c r="G9527" i="1"/>
  <c r="G1515" i="1"/>
  <c r="G1517" i="1"/>
  <c r="G9530" i="1"/>
  <c r="G1521" i="1"/>
  <c r="G1527" i="1"/>
  <c r="G1531" i="1"/>
  <c r="G1536" i="1"/>
  <c r="G1538" i="1"/>
  <c r="G1539" i="1"/>
  <c r="G1540" i="1"/>
  <c r="G1543" i="1"/>
  <c r="G9536" i="1"/>
  <c r="G1545" i="1"/>
  <c r="G9542" i="1"/>
  <c r="G9548" i="1"/>
  <c r="G9553" i="1"/>
  <c r="G9560" i="1"/>
  <c r="G9566" i="1"/>
  <c r="G9570" i="1"/>
  <c r="G9571" i="1"/>
  <c r="G9572" i="1"/>
  <c r="G9575" i="1"/>
  <c r="G9578" i="1"/>
  <c r="G9579" i="1"/>
  <c r="G9581" i="1"/>
  <c r="G9582" i="1"/>
  <c r="G2137" i="1"/>
  <c r="G9583" i="1"/>
  <c r="G1926" i="1"/>
  <c r="G2138" i="1"/>
  <c r="G9589" i="1"/>
  <c r="G9591" i="1"/>
  <c r="G9592" i="1"/>
  <c r="G9596" i="1"/>
  <c r="G9599" i="1"/>
  <c r="G9600" i="1"/>
  <c r="G9601" i="1"/>
  <c r="G9604" i="1"/>
  <c r="G9610" i="1"/>
  <c r="G9611" i="1"/>
  <c r="G9614" i="1"/>
  <c r="G9619" i="1"/>
  <c r="G9622" i="1"/>
  <c r="G1555" i="1"/>
  <c r="G1556" i="1"/>
  <c r="G1557" i="1"/>
  <c r="G1559" i="1"/>
  <c r="G9623" i="1"/>
  <c r="G1563" i="1"/>
  <c r="G9626" i="1"/>
  <c r="G1564" i="1"/>
  <c r="G9628" i="1"/>
  <c r="G1569" i="1"/>
  <c r="G9629" i="1"/>
  <c r="G1570" i="1"/>
  <c r="G9630" i="1"/>
  <c r="G1572" i="1"/>
  <c r="G1573" i="1"/>
  <c r="G1574" i="1"/>
  <c r="G1577" i="1"/>
  <c r="G9635" i="1"/>
  <c r="G9636" i="1"/>
  <c r="G9646" i="1"/>
  <c r="G9647" i="1"/>
  <c r="G9648" i="1"/>
  <c r="G9652" i="1"/>
  <c r="G9653" i="1"/>
  <c r="G9657" i="1"/>
  <c r="G9660" i="1"/>
  <c r="G9661" i="1"/>
  <c r="G9665" i="1"/>
  <c r="G9667" i="1"/>
  <c r="G9672" i="1"/>
  <c r="G9673" i="1"/>
  <c r="G9674" i="1"/>
  <c r="G1589" i="1"/>
  <c r="G1590" i="1"/>
  <c r="G1593" i="1"/>
  <c r="G1596" i="1"/>
  <c r="G1601" i="1"/>
  <c r="G1602" i="1"/>
  <c r="G1928" i="1"/>
  <c r="G1603" i="1"/>
  <c r="G1604" i="1"/>
  <c r="G1608" i="1"/>
  <c r="G9680" i="1"/>
  <c r="G9681" i="1"/>
  <c r="G9682" i="1"/>
  <c r="G9683" i="1"/>
  <c r="G1610" i="1"/>
  <c r="G1612" i="1"/>
  <c r="G9685" i="1"/>
  <c r="G1616" i="1"/>
  <c r="G9686" i="1"/>
  <c r="G1619" i="1"/>
  <c r="G1620" i="1"/>
  <c r="G9691" i="1"/>
  <c r="G9694" i="1"/>
  <c r="G9698" i="1"/>
  <c r="G9699" i="1"/>
  <c r="G9702" i="1"/>
  <c r="G9705" i="1"/>
  <c r="G9707" i="1"/>
  <c r="G9708" i="1"/>
  <c r="G9717" i="1"/>
  <c r="G9718" i="1"/>
  <c r="G9719" i="1"/>
  <c r="G9721" i="1"/>
  <c r="G9724" i="1"/>
  <c r="G9725" i="1"/>
  <c r="G9729" i="1"/>
  <c r="G9732" i="1"/>
  <c r="G9740" i="1"/>
  <c r="G9743" i="1"/>
  <c r="G9744" i="1"/>
  <c r="G9746" i="1"/>
  <c r="G9752" i="1"/>
  <c r="G9753" i="1"/>
  <c r="G1622" i="1"/>
  <c r="G1623" i="1"/>
  <c r="G9760" i="1"/>
  <c r="G9761" i="1"/>
  <c r="G9765" i="1"/>
  <c r="G9771" i="1"/>
  <c r="G9773" i="1"/>
  <c r="G9774" i="1"/>
  <c r="G9778" i="1"/>
  <c r="G9785" i="1"/>
  <c r="G9787" i="1"/>
  <c r="G9790" i="1"/>
  <c r="G9799" i="1"/>
  <c r="G9801" i="1"/>
  <c r="G9806" i="1"/>
  <c r="G9808" i="1"/>
  <c r="G9811" i="1"/>
  <c r="G2384" i="1"/>
  <c r="G9815" i="1"/>
  <c r="G2147" i="1"/>
  <c r="G1624" i="1"/>
  <c r="G1627" i="1"/>
  <c r="G1631" i="1"/>
  <c r="G1632" i="1"/>
  <c r="G1634" i="1"/>
  <c r="G9820" i="1"/>
  <c r="G9821" i="1"/>
  <c r="G1640" i="1"/>
  <c r="G1643" i="1"/>
  <c r="G1650" i="1"/>
  <c r="G9826" i="1"/>
  <c r="G9827" i="1"/>
  <c r="G9828" i="1"/>
  <c r="G9833" i="1"/>
  <c r="G9835" i="1"/>
  <c r="G9836" i="1"/>
  <c r="G9839" i="1"/>
  <c r="G9842" i="1"/>
  <c r="G9844" i="1"/>
  <c r="G9845" i="1"/>
  <c r="G1930" i="1"/>
  <c r="G1651" i="1"/>
  <c r="G1654" i="1"/>
  <c r="G1656" i="1"/>
  <c r="G1657" i="1"/>
  <c r="G1659" i="1"/>
  <c r="G1661" i="1"/>
  <c r="G1662" i="1"/>
  <c r="G9848" i="1"/>
  <c r="G1663" i="1"/>
  <c r="G9851" i="1"/>
  <c r="G1664" i="1"/>
  <c r="G9853" i="1"/>
  <c r="G1665" i="1"/>
  <c r="G9856" i="1"/>
  <c r="G9857" i="1"/>
  <c r="G1671" i="1"/>
  <c r="G1672" i="1"/>
  <c r="G1674" i="1"/>
  <c r="G1676" i="1"/>
  <c r="G1677" i="1"/>
  <c r="G9865" i="1"/>
  <c r="G9868" i="1"/>
  <c r="G9871" i="1"/>
  <c r="G9873" i="1"/>
  <c r="G9875" i="1"/>
  <c r="G9878" i="1"/>
  <c r="G9879" i="1"/>
  <c r="G9889" i="1"/>
  <c r="G9897" i="1"/>
  <c r="G9900" i="1"/>
  <c r="G9901" i="1"/>
  <c r="G9902" i="1"/>
  <c r="G9903" i="1"/>
  <c r="G9908" i="1"/>
  <c r="G9909" i="1"/>
  <c r="G9914" i="1"/>
  <c r="G9918" i="1"/>
  <c r="G9922" i="1"/>
  <c r="G9927" i="1"/>
  <c r="G9935" i="1"/>
  <c r="G9936" i="1"/>
  <c r="G9942" i="1"/>
  <c r="G9947" i="1"/>
  <c r="G9951" i="1"/>
  <c r="G9958" i="1"/>
  <c r="G9960" i="1"/>
  <c r="G9962" i="1"/>
  <c r="G9963" i="1"/>
  <c r="G1679" i="1"/>
  <c r="G1680" i="1"/>
  <c r="G1683" i="1"/>
  <c r="G1684" i="1"/>
  <c r="G1685" i="1"/>
  <c r="G1687" i="1"/>
  <c r="G1689" i="1"/>
  <c r="G1690" i="1"/>
  <c r="G1698" i="1"/>
  <c r="G9966" i="1"/>
  <c r="G1703" i="1"/>
  <c r="G9968" i="1"/>
  <c r="G1708" i="1"/>
  <c r="G1709" i="1"/>
  <c r="G1713" i="1"/>
  <c r="G9971" i="1"/>
  <c r="G9973" i="1"/>
  <c r="G1716" i="1"/>
  <c r="G1720" i="1"/>
  <c r="G1721" i="1"/>
  <c r="G1723" i="1"/>
  <c r="G1725" i="1"/>
  <c r="G1727" i="1"/>
  <c r="G1728" i="1"/>
  <c r="G9974" i="1"/>
  <c r="G1731" i="1"/>
  <c r="G1733" i="1"/>
  <c r="G9986" i="1"/>
  <c r="G9987" i="1"/>
  <c r="G9988" i="1"/>
  <c r="G9989" i="1"/>
  <c r="G1931" i="1"/>
  <c r="G9993" i="1"/>
  <c r="G9995" i="1"/>
  <c r="G9997" i="1"/>
  <c r="G10000" i="1"/>
  <c r="G10005" i="1"/>
  <c r="G10008" i="1"/>
  <c r="G10013" i="1"/>
  <c r="G10015" i="1"/>
  <c r="G10016" i="1"/>
  <c r="G10019" i="1"/>
  <c r="G10022" i="1"/>
  <c r="G1736" i="1"/>
  <c r="G1739" i="1"/>
  <c r="G1744" i="1"/>
  <c r="G1746" i="1"/>
  <c r="G1748" i="1"/>
  <c r="G1749" i="1"/>
  <c r="G10027" i="1"/>
  <c r="G10028" i="1"/>
  <c r="G1753" i="1"/>
  <c r="G1754" i="1"/>
  <c r="G1755" i="1"/>
  <c r="G1756" i="1"/>
  <c r="G10034" i="1"/>
  <c r="G1763" i="1"/>
  <c r="G1764" i="1"/>
  <c r="G1765" i="1"/>
  <c r="G10041" i="1"/>
  <c r="G10043" i="1"/>
  <c r="G10050" i="1"/>
  <c r="G10052" i="1"/>
  <c r="G10053" i="1"/>
  <c r="G10054" i="1"/>
  <c r="G10055" i="1"/>
  <c r="G10056" i="1"/>
  <c r="G1932" i="1"/>
  <c r="G10057" i="1"/>
  <c r="G2156" i="1"/>
  <c r="G10059" i="1"/>
  <c r="G10061" i="1"/>
  <c r="G10064" i="1"/>
  <c r="G10066" i="1"/>
  <c r="G10068" i="1"/>
  <c r="G10069" i="1"/>
  <c r="G10081" i="1"/>
  <c r="G10091" i="1"/>
  <c r="G10092" i="1"/>
  <c r="G10095" i="1"/>
  <c r="G10102" i="1"/>
  <c r="G10103" i="1"/>
  <c r="G10104" i="1"/>
  <c r="G10109" i="1"/>
  <c r="G10113" i="1"/>
  <c r="G10116" i="1"/>
  <c r="G10117" i="1"/>
  <c r="G2399" i="1"/>
  <c r="G10120" i="1"/>
  <c r="G10121" i="1"/>
  <c r="G10124" i="1"/>
  <c r="G10126" i="1"/>
  <c r="G10127" i="1"/>
  <c r="G10131" i="1"/>
  <c r="G1770" i="1"/>
  <c r="G1771" i="1"/>
  <c r="G1774" i="1"/>
  <c r="G1777" i="1"/>
  <c r="G10139" i="1"/>
  <c r="G1782" i="1"/>
  <c r="G1787" i="1"/>
  <c r="G1788" i="1"/>
  <c r="G1790" i="1"/>
  <c r="G10141" i="1"/>
  <c r="G10142" i="1"/>
  <c r="G10150" i="1"/>
  <c r="G10152" i="1"/>
  <c r="G10154" i="1"/>
  <c r="G10155" i="1"/>
  <c r="G10160" i="1"/>
  <c r="G10161" i="1"/>
  <c r="G10163" i="1"/>
  <c r="G10172" i="1"/>
  <c r="G10176" i="1"/>
  <c r="G1791" i="1"/>
  <c r="G1793" i="1"/>
  <c r="G1794" i="1"/>
  <c r="G1795" i="1"/>
  <c r="G1796" i="1"/>
  <c r="G1800" i="1"/>
  <c r="G1803" i="1"/>
  <c r="G1805" i="1"/>
  <c r="G10179" i="1"/>
  <c r="G10180" i="1"/>
  <c r="G10187" i="1"/>
  <c r="G10188" i="1"/>
  <c r="G10189" i="1"/>
  <c r="G10190" i="1"/>
  <c r="G10193" i="1"/>
  <c r="G10202" i="1"/>
  <c r="G1810" i="1"/>
  <c r="G1811" i="1"/>
  <c r="G1812" i="1"/>
  <c r="G1815" i="1"/>
  <c r="G1818" i="1"/>
  <c r="G1820" i="1"/>
  <c r="G1822" i="1"/>
  <c r="G1823" i="1"/>
  <c r="G1826" i="1"/>
  <c r="G1831" i="1"/>
  <c r="G10214" i="1"/>
  <c r="G10216" i="1"/>
  <c r="G10217" i="1"/>
  <c r="G10221" i="1"/>
  <c r="G10224" i="1"/>
  <c r="G10233" i="1"/>
  <c r="G10237" i="1"/>
  <c r="G10238" i="1"/>
  <c r="G10239" i="1"/>
  <c r="G10240" i="1"/>
  <c r="G10242" i="1"/>
  <c r="G1833" i="1"/>
  <c r="G1835" i="1"/>
  <c r="G1840" i="1"/>
  <c r="G10246" i="1"/>
  <c r="G10248" i="1"/>
  <c r="G10254" i="1"/>
  <c r="G10256" i="1"/>
  <c r="G10261" i="1"/>
  <c r="G10263" i="1"/>
  <c r="G10264" i="1"/>
  <c r="G10266" i="1"/>
  <c r="G10267" i="1"/>
  <c r="G2162" i="1"/>
  <c r="G10272" i="1"/>
  <c r="G10273" i="1"/>
  <c r="G10274" i="1"/>
  <c r="G10275" i="1"/>
  <c r="G10276" i="1"/>
  <c r="G10278" i="1"/>
  <c r="G10281" i="1"/>
  <c r="G10282" i="1"/>
  <c r="G10284" i="1"/>
  <c r="G1842" i="1"/>
  <c r="G10296" i="1"/>
  <c r="G1844" i="1"/>
  <c r="G1846" i="1"/>
  <c r="G10300" i="1"/>
  <c r="G1848" i="1"/>
  <c r="G1850" i="1"/>
  <c r="G1851" i="1"/>
  <c r="G1853" i="1"/>
  <c r="G10302" i="1"/>
  <c r="G10303" i="1"/>
  <c r="G10306" i="1"/>
  <c r="G1854" i="1"/>
  <c r="G10308" i="1"/>
  <c r="G10313" i="1"/>
  <c r="G1855" i="1"/>
  <c r="G10315" i="1"/>
  <c r="G10316" i="1"/>
  <c r="G1856" i="1"/>
  <c r="G1859" i="1"/>
  <c r="G1863" i="1"/>
  <c r="G10323" i="1"/>
  <c r="G10324" i="1"/>
  <c r="G10328" i="1"/>
  <c r="G10329" i="1"/>
  <c r="G10333" i="1"/>
  <c r="G10341" i="1"/>
  <c r="G2655" i="1"/>
  <c r="G5322" i="1"/>
  <c r="G6368" i="1"/>
  <c r="G6538" i="1"/>
  <c r="G6713" i="1"/>
  <c r="G3307" i="1"/>
  <c r="G4822" i="1"/>
  <c r="G6950" i="1"/>
  <c r="G7148" i="1"/>
  <c r="G8477" i="1"/>
  <c r="G9223" i="1"/>
  <c r="G1537" i="1"/>
  <c r="G5975" i="1"/>
  <c r="G754" i="1"/>
  <c r="G1019" i="1"/>
  <c r="G9982" i="1"/>
  <c r="G3231" i="1"/>
  <c r="G3558" i="1"/>
  <c r="G4083" i="1"/>
  <c r="G5562" i="1"/>
  <c r="G7044" i="1"/>
  <c r="G7707" i="1"/>
  <c r="G8637" i="1"/>
  <c r="G10250" i="1"/>
  <c r="G307" i="1"/>
  <c r="G5478" i="1"/>
  <c r="G8393" i="1"/>
  <c r="G5681" i="1"/>
  <c r="G7857" i="1"/>
  <c r="G6014" i="1"/>
  <c r="G6793" i="1"/>
  <c r="G8787" i="1"/>
  <c r="G3364" i="1"/>
  <c r="G3668" i="1"/>
  <c r="G360" i="1"/>
  <c r="G5721" i="1"/>
  <c r="G6068" i="1"/>
  <c r="G6378" i="1"/>
  <c r="G2895" i="1"/>
  <c r="G379" i="1"/>
  <c r="G5842" i="1"/>
  <c r="G6072" i="1"/>
  <c r="G6772" i="1"/>
  <c r="G7110" i="1"/>
  <c r="G9045" i="1"/>
  <c r="G1528" i="1"/>
  <c r="G10080" i="1"/>
  <c r="G3453" i="1"/>
  <c r="G4752" i="1"/>
  <c r="G5378" i="1"/>
  <c r="G6220" i="1"/>
  <c r="G7588" i="1"/>
  <c r="G1369" i="1"/>
  <c r="G3801" i="1"/>
  <c r="G4666" i="1"/>
  <c r="G5448" i="1"/>
  <c r="G5881" i="1"/>
  <c r="G6651" i="1"/>
  <c r="G8539" i="1"/>
  <c r="G9167" i="1"/>
  <c r="G1629" i="1"/>
  <c r="G10077" i="1"/>
  <c r="G9269" i="1"/>
  <c r="G7094" i="1"/>
  <c r="G6628" i="1"/>
  <c r="G8728" i="1"/>
  <c r="G2465" i="1"/>
  <c r="G5260" i="1"/>
  <c r="G5481" i="1"/>
  <c r="G668" i="1"/>
  <c r="G6474" i="1"/>
  <c r="G7295" i="1"/>
  <c r="G10322" i="1"/>
  <c r="G3196" i="1"/>
  <c r="G5202" i="1"/>
  <c r="G5440" i="1"/>
  <c r="G5930" i="1"/>
  <c r="G7128" i="1"/>
  <c r="G7868" i="1"/>
  <c r="G9082" i="1"/>
  <c r="G1535" i="1"/>
  <c r="G10157" i="1"/>
  <c r="G3518" i="1"/>
  <c r="G5427" i="1"/>
  <c r="G6346" i="1"/>
  <c r="G6966" i="1"/>
  <c r="G904" i="1"/>
  <c r="G8524" i="1"/>
  <c r="G9194" i="1"/>
  <c r="G9376" i="1"/>
  <c r="G9859" i="1"/>
  <c r="G5932" i="1"/>
  <c r="G6589" i="1"/>
  <c r="G1064" i="1"/>
  <c r="G8618" i="1"/>
  <c r="G1635" i="1"/>
  <c r="G1776" i="1"/>
  <c r="G3966" i="1"/>
  <c r="G5428" i="1"/>
  <c r="G6373" i="1"/>
  <c r="G7721" i="1"/>
  <c r="G10199" i="1"/>
  <c r="G3783" i="1"/>
  <c r="G7001" i="1"/>
  <c r="G1766" i="1"/>
  <c r="G3940" i="1"/>
  <c r="G4094" i="1"/>
</calcChain>
</file>

<file path=xl/sharedStrings.xml><?xml version="1.0" encoding="utf-8"?>
<sst xmlns="http://schemas.openxmlformats.org/spreadsheetml/2006/main" count="114721" uniqueCount="42353">
  <si>
    <t>PARENT_MOLREGNO</t>
  </si>
  <si>
    <t>CHEMBL_ID</t>
  </si>
  <si>
    <t>SYNONYMS</t>
  </si>
  <si>
    <t>DEVELOPMENT_PHASE</t>
  </si>
  <si>
    <t>RESEARCH_CODES</t>
  </si>
  <si>
    <t>APPLICANTS</t>
  </si>
  <si>
    <t>USAN_STEM</t>
  </si>
  <si>
    <t>USAN_STEM_DEFINITION</t>
  </si>
  <si>
    <t>USAN_YEAR</t>
  </si>
  <si>
    <t>FIRST_APPROVAL</t>
  </si>
  <si>
    <t>ATC_CODE</t>
  </si>
  <si>
    <t>ATC_CODE_DESCRIPTION</t>
  </si>
  <si>
    <t>INDICATION_CLASS</t>
  </si>
  <si>
    <t>DRUG_TYPE</t>
  </si>
  <si>
    <t>RULE_OF_FIVE</t>
  </si>
  <si>
    <t>FIRST_IN_CLASS</t>
  </si>
  <si>
    <t>CHIRALITY</t>
  </si>
  <si>
    <t>PRODRUG</t>
  </si>
  <si>
    <t>ORAL</t>
  </si>
  <si>
    <t>PARENTERAL</t>
  </si>
  <si>
    <t>TOPICAL</t>
  </si>
  <si>
    <t>BLACK_BOX</t>
  </si>
  <si>
    <t>AVAILABILITY_TYPE</t>
  </si>
  <si>
    <t>CANONICAL_SMILES</t>
  </si>
  <si>
    <t>CHEMBL1908336</t>
  </si>
  <si>
    <t>Midecamycin (DCF, JAN, MI, INN); Midecamycin Acetate (JAN)</t>
  </si>
  <si>
    <t>antibiotics (Streptomyces strains)</t>
  </si>
  <si>
    <t>J01FA03</t>
  </si>
  <si>
    <t>J01FA03 [Antiinfectives For Systemic Use:Antibacterials For Systemic Use:Macrolides, Lincosamides And Streptogramins:Macrolides]</t>
  </si>
  <si>
    <t>Natural Product-derived</t>
  </si>
  <si>
    <t>N</t>
  </si>
  <si>
    <t>Single Stereoisomer</t>
  </si>
  <si>
    <t>CCOC(=O)[C@@H]1CC(=O)O[C@H](C)C\C=C\C=C\[C@H](O)[C@H](C)C[C@H](CC=O)[C@H](O[C@@H]2O[C@H](C)[C@@H](O[C@H]3C[C@@](C)(O)[C@@H](OC(=O)CC)[C@H](C)O3)[C@@H]([C@H]2O)N(C)C)[C@H]1OC</t>
  </si>
  <si>
    <t>CHEMBL1908322</t>
  </si>
  <si>
    <t>Tipredane (BAN, INN, USAN)</t>
  </si>
  <si>
    <t>SQ-27239</t>
  </si>
  <si>
    <t>Bristol-Myers Squibb</t>
  </si>
  <si>
    <t>-pred-</t>
  </si>
  <si>
    <t>prednisone and prednisolone derivatives</t>
  </si>
  <si>
    <t>Adrenocortical Steroid (topical)</t>
  </si>
  <si>
    <t>Y</t>
  </si>
  <si>
    <t>CCS[C@@]1(CC[C@H]2[C@@H]3CCC4=CC(=O)C=C[C@]4(C)[C@@]3(F)[C@@H](O)C[C@]12C)SC</t>
  </si>
  <si>
    <t>CHEMBL1908339</t>
  </si>
  <si>
    <t>Mitopodozide (BAN, INN)</t>
  </si>
  <si>
    <t>SPI-77</t>
  </si>
  <si>
    <t>Synthetic Small Molecule</t>
  </si>
  <si>
    <t>Racemic Mixture</t>
  </si>
  <si>
    <t>CCNNC(=O)C1C(CO)C(O)c2cc3OCOc3cc2C1c4cc(OC)c(OC)c(OC)c4</t>
  </si>
  <si>
    <t>CHEMBL1902981</t>
  </si>
  <si>
    <t>Eperisone (INN, MI); Eperisone Hydrochloride (JAN)</t>
  </si>
  <si>
    <t>M03BX09</t>
  </si>
  <si>
    <t>M03BX09 [Musculo-Skeletal System:Muscle Relaxants:Muscle Relaxants, Centrally Acting Agents:Other centrally acting agents]</t>
  </si>
  <si>
    <t>CCc1ccc(cc1)C(=O)C(C)CN2CCCCC2</t>
  </si>
  <si>
    <t>CHEMBL1974113</t>
  </si>
  <si>
    <t>Acoxatrine (INN)</t>
  </si>
  <si>
    <t>R-5385</t>
  </si>
  <si>
    <t>CC(=O)NCC1(CCN(CC2COc3ccccc3O2)CC1)c4ccccc4</t>
  </si>
  <si>
    <t>CHEMBL2023705</t>
  </si>
  <si>
    <t>Adicillin (BAN, INN)</t>
  </si>
  <si>
    <t>penicillins</t>
  </si>
  <si>
    <t>CC1(C)S[C@@H]2[C@H](NC(=O)CCC[C@@H](N)C(=O)O)C(=O)N2[C@H]1C(=O)O</t>
  </si>
  <si>
    <t>CHEMBL1988272</t>
  </si>
  <si>
    <t>Picolamine (DCF, INN)</t>
  </si>
  <si>
    <t>Achiral Molecule</t>
  </si>
  <si>
    <t>NCc1cccnc1</t>
  </si>
  <si>
    <t>CHEMBL255231</t>
  </si>
  <si>
    <t>Ladostigil (INN); Ladostigil Tartrate (USAN)</t>
  </si>
  <si>
    <t>TV-3326</t>
  </si>
  <si>
    <t>CCN(C)C(=O)Oc1ccc2CC[C@@H](NCC#C)c2c1</t>
  </si>
  <si>
    <t>CHEMBL2107567</t>
  </si>
  <si>
    <t>Calcium Phosphate, Dibasic (JAN, USP)</t>
  </si>
  <si>
    <t>Parke-Davis; Fmc</t>
  </si>
  <si>
    <t>A12AA01</t>
  </si>
  <si>
    <t>A12AA01 [Alimentary Tract And Metabolism:Mineral Supplements:Calcium:Calcium]</t>
  </si>
  <si>
    <t>Inorganic</t>
  </si>
  <si>
    <t>Unknown</t>
  </si>
  <si>
    <t>[Ca+2].OP(=O)([O-])[O-]</t>
  </si>
  <si>
    <t>CHEMBL2107256</t>
  </si>
  <si>
    <t>Glutamate Sodium (JAN)</t>
  </si>
  <si>
    <t>[Na+].N[C@@H](CCC(=O)[O-])C(=O)O</t>
  </si>
  <si>
    <t>CHEMBL52125</t>
  </si>
  <si>
    <t>Chlorproethazine (INN); Chlorproethazine Hydrochloride (MI)</t>
  </si>
  <si>
    <t>4909 RP</t>
  </si>
  <si>
    <t>N05AA07</t>
  </si>
  <si>
    <t>N05AA07 [Nervous System:Psycholeptics:Antipsychotics:Phenothiazines with aliphatic side-chain]</t>
  </si>
  <si>
    <t>CCN(CC)CCCN1c2ccccc2Sc3ccc(Cl)cc13</t>
  </si>
  <si>
    <t>CHEMBL2219738</t>
  </si>
  <si>
    <t>Potassium Sodium Tartrate (USP)</t>
  </si>
  <si>
    <t>Laxative</t>
  </si>
  <si>
    <t>[Na+].[K+].O[C@H]([C@@H](O)C(=O)[O-])C(=O)[O-]</t>
  </si>
  <si>
    <t>CHEMBL2110843</t>
  </si>
  <si>
    <t>Difencloxazine (INN); Diphenchloxazine Hydrochloride (DCF)</t>
  </si>
  <si>
    <t>LD-2630</t>
  </si>
  <si>
    <t>Clc1ccc(cc1)C(OCCN2CCOCC2)c3ccccc3</t>
  </si>
  <si>
    <t>CHEMBL2108065</t>
  </si>
  <si>
    <t>Taberminogene Vadenovec (INN)</t>
  </si>
  <si>
    <t>CHEMBL2108852</t>
  </si>
  <si>
    <t>Biological Indicator For Steam Sterilization, Paper Strip (USP)</t>
  </si>
  <si>
    <t>CHEMBL2108595</t>
  </si>
  <si>
    <t>Ethylene Glycol Stearates (NF)</t>
  </si>
  <si>
    <t>CHEMBL2108982</t>
  </si>
  <si>
    <t>Antirabies Serum (USP)</t>
  </si>
  <si>
    <t>Immunizing Agent (passive)</t>
  </si>
  <si>
    <t>CHEMBL2109203</t>
  </si>
  <si>
    <t>Myrrh (USP)</t>
  </si>
  <si>
    <t>CHEMBL2108587</t>
  </si>
  <si>
    <t>Delmitide (INN)</t>
  </si>
  <si>
    <t>peptides</t>
  </si>
  <si>
    <t>Oligopeptide</t>
  </si>
  <si>
    <t>CHEMBL2108662</t>
  </si>
  <si>
    <t>Vehicle, Sugar Free (NF)</t>
  </si>
  <si>
    <t>CHEMBL2107859</t>
  </si>
  <si>
    <t>Rozrolimupab (USAN)</t>
  </si>
  <si>
    <t>SYM-001</t>
  </si>
  <si>
    <t>Symphogen A/S</t>
  </si>
  <si>
    <t>antibody mixtures/polyclonal antibodies</t>
  </si>
  <si>
    <t>CHEMBL2108954</t>
  </si>
  <si>
    <t>Epoetin Omega (INN)</t>
  </si>
  <si>
    <t>erythropoietins</t>
  </si>
  <si>
    <t>CHEMBL2108570</t>
  </si>
  <si>
    <t>Abobotulinumtoxina (FDA, USAN)</t>
  </si>
  <si>
    <t>Ipsen Biopharm Ltd</t>
  </si>
  <si>
    <t>-tox-</t>
  </si>
  <si>
    <t>toxins</t>
  </si>
  <si>
    <t>Prescription-only</t>
  </si>
  <si>
    <t>CHEMBL2108665</t>
  </si>
  <si>
    <t>Wound Matrix, Small Intestinal Submucosa (USP)</t>
  </si>
  <si>
    <t>CHEMBL2109049</t>
  </si>
  <si>
    <t>Iodolecithine (JAN)</t>
  </si>
  <si>
    <t>io-</t>
  </si>
  <si>
    <t>iodine-containing contrast media</t>
  </si>
  <si>
    <t>CHEMBL2108952</t>
  </si>
  <si>
    <t>Dextran Sulfate Sodium (JAN)</t>
  </si>
  <si>
    <t>Oligosaccharide</t>
  </si>
  <si>
    <t>CHEMBL2108609</t>
  </si>
  <si>
    <t>Inalimarev (Cea, Muc-1, Vaccinia Virus) (USAN)</t>
  </si>
  <si>
    <t>therapeutic virus</t>
  </si>
  <si>
    <t>CHEMBL2108463</t>
  </si>
  <si>
    <t>Garlic (NF)</t>
  </si>
  <si>
    <t>CHEMBL2109009</t>
  </si>
  <si>
    <t>Cellulose, Crystalline (JAN); Cellulose, Dispersible (BAN); Cellulose, Microcrystalline (NF); Crystalline Cellulose (JAN); Dispersible Cellulose (BAN)</t>
  </si>
  <si>
    <t>Fmc</t>
  </si>
  <si>
    <t>Pharmaceutic Aid (tablet and capsule diluent)</t>
  </si>
  <si>
    <t>CHEMBL2108259</t>
  </si>
  <si>
    <t>Caramel (NF)</t>
  </si>
  <si>
    <t>Pharmaceutic Aid (color)</t>
  </si>
  <si>
    <t>CHEMBL1356732</t>
  </si>
  <si>
    <t>Actinoquinol (INN); Actinoquinol Sodium (USAN)</t>
  </si>
  <si>
    <t>Ultraviolet Screen</t>
  </si>
  <si>
    <t>CCOc1ccc(c2cccnc12)S(=O)(=O)O</t>
  </si>
  <si>
    <t>CHEMBL2104407</t>
  </si>
  <si>
    <t>Bisbutytiamine (JAN)</t>
  </si>
  <si>
    <t>CCCC(=O)OCC\C(=C(\C)/N(Cc1cnc(C)nc1N)C=O)\SS\C(=C(/C)\N(Cc2cnc(C)nc2N)C=O)\CCOC(=O)CCC</t>
  </si>
  <si>
    <t>CHEMBL2104934</t>
  </si>
  <si>
    <t>Torbafylline (INN)</t>
  </si>
  <si>
    <t>theophylline derivatives</t>
  </si>
  <si>
    <t>CCOCn1cnc2N(C)C(=O)N(CCCCC(C)(C)O)C(=O)c12</t>
  </si>
  <si>
    <t>CHEMBL2105592</t>
  </si>
  <si>
    <t>Diphoxazide (INN)</t>
  </si>
  <si>
    <t>CC(=O)NNC(=O)CC(O)(c1ccccc1)c2ccccc2</t>
  </si>
  <si>
    <t>CHEMBL2105162</t>
  </si>
  <si>
    <t>Niravoline (INN)</t>
  </si>
  <si>
    <t>CN([C@@H]1[C@H](Cc2ccccc12)N3CCCC3)C(=O)Cc4cccc(c4)[N+](=O)[O-]</t>
  </si>
  <si>
    <t>CHEMBL2104922</t>
  </si>
  <si>
    <t>Sulverapride (INN)</t>
  </si>
  <si>
    <t>sulpiride derivatives</t>
  </si>
  <si>
    <t>CNS(=O)(=O)c1cc(OC)c(OC)c(c1)C(=O)NCC2CCCN2C</t>
  </si>
  <si>
    <t>CHEMBL2104783</t>
  </si>
  <si>
    <t>Iopentol (BAN, INN, USAN)</t>
  </si>
  <si>
    <t>CPD. 5411</t>
  </si>
  <si>
    <t>Nycomed Imaging As, Norway</t>
  </si>
  <si>
    <t>V08AB08</t>
  </si>
  <si>
    <t>V08AB08 [Various:Contrast Media:X-Ray Contrast Media, Iodinated:Watersoluble, nephrotropic, low osmolar X-ray contrast media]</t>
  </si>
  <si>
    <t>Diagnostic Aid (radiopaque medium)</t>
  </si>
  <si>
    <t>COCC(O)CN(C(=O)C)c1c(I)c(C(=O)NCC(O)CO)c(I)c(C(=O)NCC(O)CO)c1I</t>
  </si>
  <si>
    <t>CHEMBL2106524</t>
  </si>
  <si>
    <t>Octazamide (INN, USAN)</t>
  </si>
  <si>
    <t>ICI-U.S. 457</t>
  </si>
  <si>
    <t>Ici Americas</t>
  </si>
  <si>
    <t>Analgesic</t>
  </si>
  <si>
    <t>O=C(N1CC2COCC2C1)c3ccccc3</t>
  </si>
  <si>
    <t>CHEMBL2106909</t>
  </si>
  <si>
    <t>Midazogrel (INN)</t>
  </si>
  <si>
    <t>platelet aggregation inhibitors</t>
  </si>
  <si>
    <t>CCCCCC(OCc1ccccc1)\C=C\n2ccnc2</t>
  </si>
  <si>
    <t>CHEMBL2107227</t>
  </si>
  <si>
    <t>Toloxychlorinol (INN, MI)</t>
  </si>
  <si>
    <t>Cc1ccccc1OCC(COC(O)C(Cl)(Cl)Cl)OC(O)C(Cl)(Cl)Cl</t>
  </si>
  <si>
    <t>CHEMBL2105575</t>
  </si>
  <si>
    <t>Gapromidine (INN)</t>
  </si>
  <si>
    <t>N=C(NCCCc1c[nH]cn1)NCCNc2ccccn2</t>
  </si>
  <si>
    <t>CHEMBL2104015</t>
  </si>
  <si>
    <t>Bencisteine (DCF, INN)</t>
  </si>
  <si>
    <t>CC(CSCC(NC(=O)C)C(=O)O)C(=O)c1ccccc1</t>
  </si>
  <si>
    <t>CHEMBL2104134</t>
  </si>
  <si>
    <t>Clocanfamide (INN)</t>
  </si>
  <si>
    <t>CC1C2CCC(C2)C1CN(CCO)C(=O)c3ccc(Cl)cc3</t>
  </si>
  <si>
    <t>CHEMBL2107433</t>
  </si>
  <si>
    <t>Iroxanadine (INN)</t>
  </si>
  <si>
    <t>C(C1CON=C(N1)c2cccnc2)N3CCCCC3</t>
  </si>
  <si>
    <t>CHEMBL2104860</t>
  </si>
  <si>
    <t>Mepitiostane (INN, JAN, MI)</t>
  </si>
  <si>
    <t>COC1(CCCC1)O[C@H]2CC[C@H]3[C@@H]4CC[C@H]5C[C@@H]6S[C@@H]6C[C@]5(C)[C@H]4CC[C@]23C</t>
  </si>
  <si>
    <t>CHEMBL2105233</t>
  </si>
  <si>
    <t>Proxibarbal (INN, MI)</t>
  </si>
  <si>
    <t>-barb-</t>
  </si>
  <si>
    <t>barbituric acid derivatives</t>
  </si>
  <si>
    <t>N05CA22</t>
  </si>
  <si>
    <t>N05CA22 [Nervous System:Psycholeptics:Hypnotics And Sedatives:Barbiturates, plain]</t>
  </si>
  <si>
    <t>CC(O)CC1(CC=C)C(=O)NC(=O)NC1=O</t>
  </si>
  <si>
    <t>CHEMBL2105441</t>
  </si>
  <si>
    <t>Tienocarbine (INN)</t>
  </si>
  <si>
    <t>CN1CCc2[nH]c3ccc4scc(C)c4c3c2C1</t>
  </si>
  <si>
    <t>CHEMBL2106346</t>
  </si>
  <si>
    <t>Dimesone (BAN, INN)</t>
  </si>
  <si>
    <t>C[C@@H]1C[C@H]2[C@@H]3CCC4=CC(=O)C=C[C@]4(C)[C@@]3(F)[C@@H](O)C[C@]2(C)[C@@]1(C)C(=O)CO</t>
  </si>
  <si>
    <t>CHEMBL2104593</t>
  </si>
  <si>
    <t>Acetorphine (BAN, INN)</t>
  </si>
  <si>
    <t>CCC[C@](C)(O)C1C[C@]23C=C[C@]1(OC)[C@H]4Oc5c(OC(=O)C)ccc6C[C@H]2N(C)CC[C@@]34c56</t>
  </si>
  <si>
    <t>CHEMBL2106287</t>
  </si>
  <si>
    <t>Doxaminol (INN)</t>
  </si>
  <si>
    <t>CN(CCC1c2ccccc2COc3ccccc13)CC(O)COc4ccccc4</t>
  </si>
  <si>
    <t>CHEMBL2108856</t>
  </si>
  <si>
    <t>Aluminum Chlorohydrex Propylene Glycol (USP)</t>
  </si>
  <si>
    <t>Anhidrotic</t>
  </si>
  <si>
    <t>CHEMBL2108517</t>
  </si>
  <si>
    <t>Gastric Mucin (BAN)</t>
  </si>
  <si>
    <t>CHEMBL2108633</t>
  </si>
  <si>
    <t>Polyoxyl Lauryl Ether (NF)</t>
  </si>
  <si>
    <t>Polymer</t>
  </si>
  <si>
    <t>CHEMBL2107965</t>
  </si>
  <si>
    <t>Polyglycolic Acid (BAN, INN, USAN)</t>
  </si>
  <si>
    <t>Davis &amp; Geck</t>
  </si>
  <si>
    <t>Surgical Aid (surgical suture material)</t>
  </si>
  <si>
    <t>CHEMBL2108618</t>
  </si>
  <si>
    <t>Litgenprostucel-L (USAN)</t>
  </si>
  <si>
    <t>CG-8711</t>
  </si>
  <si>
    <t>-prost-</t>
  </si>
  <si>
    <t>prostaglandins</t>
  </si>
  <si>
    <t>Cell-based</t>
  </si>
  <si>
    <t>CHEMBL2108710</t>
  </si>
  <si>
    <t>Rimabotulinumtoxinb (USAN)</t>
  </si>
  <si>
    <t>AN-0772; BTX-8; BTX-B</t>
  </si>
  <si>
    <t>Solstice Neurosciences</t>
  </si>
  <si>
    <t>CHEMBL2104251</t>
  </si>
  <si>
    <t>Enbucrilate (BAN, INN)</t>
  </si>
  <si>
    <t>CCCCOC(=O)C(=C)C#N</t>
  </si>
  <si>
    <t>CHEMBL2106348</t>
  </si>
  <si>
    <t>Kethoxal (USAN); Ketoxal (INN)</t>
  </si>
  <si>
    <t>U-2032</t>
  </si>
  <si>
    <t>Antiviral</t>
  </si>
  <si>
    <t>CCOC(C)C(=O)C(O)O</t>
  </si>
  <si>
    <t>CHEMBL2104405</t>
  </si>
  <si>
    <t>Evernimicin (INN, USAN)</t>
  </si>
  <si>
    <t>SCH-27899</t>
  </si>
  <si>
    <t>Schering-Plough Healthcare</t>
  </si>
  <si>
    <t>antibiotics (Micromonospora strains)</t>
  </si>
  <si>
    <t>COC[C@H]1O[C@@H](O[C@@H]2OC[C@@H]3O[C@@]4(OC[C@@H](OC(=O)c5c(C)cc(O)cc5O)[C@@H]6OCO[C@@H]46)O[C@H]3[C@H]2O)[C@@H](OC)[C@@H](O)[C@@H]1O[C@@H]7O[C@H](C)[C@H](OC)[C@H](O[C@@H]8O[C@H](C)[C@H]9O[C@@]%10(C[C@@H](O)[C@H](O[C@H]%11C[C@@H](O[C@H]%12C[C@@](C)([C@@H](OC)[C@H](C)O%12)[N+](=O)[O-])[C@H](OC(=O)c%13c(C)c(Cl)c(O)c(Cl)c%13OC)[C@@H](C)O%11)[C@@H](C)O%10)O[C@]9(C)[C@@H]8O)[C@H]7O</t>
  </si>
  <si>
    <t>CHEMBL2106370</t>
  </si>
  <si>
    <t>Ilaprazole (INN)</t>
  </si>
  <si>
    <t>antiulcer agents (benzimidazole derivatives)</t>
  </si>
  <si>
    <t>COc1ccnc(C[S+]([O-])c2nc3cc(ccc3[nH]2)n4cccc4)c1C</t>
  </si>
  <si>
    <t>CHEMBL2104702</t>
  </si>
  <si>
    <t>Olmidine (DCF, INN)</t>
  </si>
  <si>
    <t>NC(=N)C(O)c1ccc2OCOc2c1</t>
  </si>
  <si>
    <t>CHEMBL2106616</t>
  </si>
  <si>
    <t>Lidimycin (INN); Lydimycin (USAN)</t>
  </si>
  <si>
    <t>U-15965</t>
  </si>
  <si>
    <t>Antifungal</t>
  </si>
  <si>
    <t>OC(=O)\C=C/CC[C@@H]1SC[C@@H]2NC(=O)N[C@H]12</t>
  </si>
  <si>
    <t>CHEMBL2104887</t>
  </si>
  <si>
    <t>Indopine (INN)</t>
  </si>
  <si>
    <t>tricyclic compounds</t>
  </si>
  <si>
    <t>C(Cc1c[nH]c2ccccc12)C3CCN(CCc4ccccc4)CC3</t>
  </si>
  <si>
    <t>CHEMBL2109176</t>
  </si>
  <si>
    <t>Ocufilcon C (USAN)</t>
  </si>
  <si>
    <t>hydrophilic contact lens materials</t>
  </si>
  <si>
    <t>Contact Lens Material (hydrophilic)</t>
  </si>
  <si>
    <t>CHEMBL2109178</t>
  </si>
  <si>
    <t>Ointment, Wilson's (JAN)</t>
  </si>
  <si>
    <t>CHEMBL2107985</t>
  </si>
  <si>
    <t>Soap, Green (USP)</t>
  </si>
  <si>
    <t>Detergent</t>
  </si>
  <si>
    <t>CHEMBL2110831</t>
  </si>
  <si>
    <t>Diphenylpiperidinomethyldioxolan Iodide (JAN)</t>
  </si>
  <si>
    <t>C[N+]1(CC2COC(O2)(c3ccccc3)c4ccccc4)CCCCC1</t>
  </si>
  <si>
    <t>CHEMBL2110996</t>
  </si>
  <si>
    <t>Pentamethonium Bromide (BAN, INN, MI); Pentamethonium Iodide (BAN)</t>
  </si>
  <si>
    <t>quaternary ammonium derivatives</t>
  </si>
  <si>
    <t>C[N+](C)(C)CCCCC[N+](C)(C)C</t>
  </si>
  <si>
    <t>CHEMBL87493</t>
  </si>
  <si>
    <t>Fenfluramine (BAN, INN); Fenfluramine Hydrochloride (USAN)</t>
  </si>
  <si>
    <t>AHR-3002</t>
  </si>
  <si>
    <t>Robins</t>
  </si>
  <si>
    <t>A08AA02</t>
  </si>
  <si>
    <t>A08AA02 [Alimentary Tract And Metabolism:Antiobesity Preparations, Excl. Diet Products:Antiobesity Preparations, Excl. Diet Products:Centrally acting antiobesity products]</t>
  </si>
  <si>
    <t>Anorexic</t>
  </si>
  <si>
    <t>CCNC(C)Cc1cccc(c1)C(F)(F)F</t>
  </si>
  <si>
    <t>CHEMBL2110791</t>
  </si>
  <si>
    <t>Clamoxyquin Hydrochloride (USAN); Clamoxyquine (BAN, INN)</t>
  </si>
  <si>
    <t>CI-433; CN-17900-2B; PAA-3854</t>
  </si>
  <si>
    <t>Parke-Davis</t>
  </si>
  <si>
    <t>Anti-Amebic</t>
  </si>
  <si>
    <t>CCN(CC)CCCNCc1cc(Cl)c2cccnc2c1O</t>
  </si>
  <si>
    <t>CHEMBL2104057</t>
  </si>
  <si>
    <t>Amphenidone (INN, MI)</t>
  </si>
  <si>
    <t>Nc1cccc(c1)N2C=CC=CC2=O</t>
  </si>
  <si>
    <t>CHEMBL2105091</t>
  </si>
  <si>
    <t>Molfarnate (INN)</t>
  </si>
  <si>
    <t>CC(=CCC\C(=C\CC\C(=C\COC(=O)C\C=C(/C)\CC\C=C(/C)\CCC=C(C)C)\C)\C)C</t>
  </si>
  <si>
    <t>CHEMBL2106315</t>
  </si>
  <si>
    <t>Drobuline (INN, USAN)</t>
  </si>
  <si>
    <t>Compound 122587</t>
  </si>
  <si>
    <t>Lilly</t>
  </si>
  <si>
    <t>Cardiac Depressant (anti-arrhythmic)</t>
  </si>
  <si>
    <t>CC(C)NCC(O)CC(c1ccccc1)c2ccccc2</t>
  </si>
  <si>
    <t>CHEMBL2104865</t>
  </si>
  <si>
    <t>Palonidipine (INN)</t>
  </si>
  <si>
    <t>phenylpyridine vasodilators (nifedipine type)</t>
  </si>
  <si>
    <t>COC(=O)C1=C(C)NC(=C(C1c2cc(ccc2F)[N+](=O)[O-])C(=O)OCC(C)(C)CN(C)Cc3ccccc3)C</t>
  </si>
  <si>
    <t>CHEMBL2105453</t>
  </si>
  <si>
    <t>Perisoxal (INN, MI); Perisoxal Citrate (JAN)</t>
  </si>
  <si>
    <t>OC(CN1CCCCC1)c2cc(on2)c3ccccc3</t>
  </si>
  <si>
    <t>CHEMBL2106730</t>
  </si>
  <si>
    <t>Timofibrate (INN)</t>
  </si>
  <si>
    <t>antihyperlipidemics (clofibrate type)</t>
  </si>
  <si>
    <t>CC(C)(Oc1ccc(Cl)cc1)C(=O)N2CSCC2C(=O)O</t>
  </si>
  <si>
    <t>CHEMBL2106959</t>
  </si>
  <si>
    <t>Pirolazamide (INN, USAN)</t>
  </si>
  <si>
    <t>SC-26438</t>
  </si>
  <si>
    <t>NC(=O)C(CCN1CCN2CCCC2C1)(c3ccccc3)c4ccccc4</t>
  </si>
  <si>
    <t>CHEMBL1616073</t>
  </si>
  <si>
    <t>Cotarnine Chloride (MI, NF)</t>
  </si>
  <si>
    <t>COc1c2OCOc2cc3CC[N+](=Cc13)C</t>
  </si>
  <si>
    <t>CHEMBL1213553</t>
  </si>
  <si>
    <t>Chlorproguanil (BAN, INN); Chlorproguanil Hydrochloride (MI)</t>
  </si>
  <si>
    <t>benzodiazepine receptor antagonists/agonists</t>
  </si>
  <si>
    <t>CC(C)NC(=N)NC(=N)Nc1ccc(Cl)c(Cl)c1</t>
  </si>
  <si>
    <t>CHEMBL2111040</t>
  </si>
  <si>
    <t>Neflumozide (INN); Neflumozide Hydrochloride (USAN)</t>
  </si>
  <si>
    <t>HRP-913; P-793913</t>
  </si>
  <si>
    <t>Hoechst-Roussel</t>
  </si>
  <si>
    <t>Antipsychotic</t>
  </si>
  <si>
    <t>Fc1ccc2c(CCCN3CCC(CC3)N4C(=O)Nc5ccccc45)noc2c1</t>
  </si>
  <si>
    <t>CHEMBL2104326</t>
  </si>
  <si>
    <t>Ketocainol (INN)</t>
  </si>
  <si>
    <t>CCCC(O)c1ccccc1OCCN(C(C)C)C(C)C</t>
  </si>
  <si>
    <t>CHEMBL2105843</t>
  </si>
  <si>
    <t>Cromoglicate Lisetil (INN)</t>
  </si>
  <si>
    <t>CCOC(=O)C1=CC(=O)c2c(OCC(COc3cccc4OC(=CC(=O)c34)C(=O)OCC)OC(=O)[C@H](N)CCCCN)cccc2O1</t>
  </si>
  <si>
    <t>CHEMBL2104054</t>
  </si>
  <si>
    <t>Aceprometazine (DCF, INN)</t>
  </si>
  <si>
    <t>CB-1664</t>
  </si>
  <si>
    <t>CC(CN1c2ccccc2Sc3ccc(cc13)C(=O)C)N(C)C</t>
  </si>
  <si>
    <t>CHEMBL2107134</t>
  </si>
  <si>
    <t>Rofleponide (INN)</t>
  </si>
  <si>
    <t>topical steroids (acetal derivatives)</t>
  </si>
  <si>
    <t>CCCC1O[C@@H]2C[C@H]3[C@@H]4CC(F)C5=CC(=O)CC[C@]5(C)[C@@]4(F)[C@@H](O)C[C@]3(C)[C@@]2(O1)C(=O)CO</t>
  </si>
  <si>
    <t>CHEMBL2103959</t>
  </si>
  <si>
    <t>Gitoformate (INN)</t>
  </si>
  <si>
    <t>C01AA09</t>
  </si>
  <si>
    <t>C01AA09 [Cardiovascular System:Cardiac Therapy:Cardiac Glycosides:Digitalis glycosides]</t>
  </si>
  <si>
    <t>C[C@H]1O[C@H](C[C@H](OC=O)[C@@H]1OC=O)O[C@@H]2[C@@H](C)O[C@H](C[C@@H]2OC=O)O[C@@H]3[C@@H](C)O[C@H](C[C@@H]3OC=O)O[C@H]4CC[C@@]5(C)[C@H](CC[C@@H]6[C@@H]5CC[C@]7(C)[C@H]([C@H](C[C@]67O)OC=O)C8=CC(=O)OC8)C4</t>
  </si>
  <si>
    <t>CHEMBL2106747</t>
  </si>
  <si>
    <t>Gamfexine (INN, USAN)</t>
  </si>
  <si>
    <t>WIN-1344</t>
  </si>
  <si>
    <t>Sterling Winthrop</t>
  </si>
  <si>
    <t>Antidepressant</t>
  </si>
  <si>
    <t>CN(C)CCC(C1CCCCC1)c2ccccc2</t>
  </si>
  <si>
    <t>CHEMBL2107448</t>
  </si>
  <si>
    <t>Loprazolam (BAN, INN, MI)</t>
  </si>
  <si>
    <t>N05CD11</t>
  </si>
  <si>
    <t>N05CD11 [Nervous System:Psycholeptics:Hypnotics And Sedatives:Benzodiazepine derivatives]</t>
  </si>
  <si>
    <t>CN1CCN(CC1)\C=C\2/N=C3CN=C(c4ccccc4Cl)c5cc(ccc5N3C2=O)[N+](=O)[O-]</t>
  </si>
  <si>
    <t>CHEMBL2104848</t>
  </si>
  <si>
    <t>Taurultam (BAN, INN)</t>
  </si>
  <si>
    <t>O=S1(=O)CCNCN1</t>
  </si>
  <si>
    <t>CHEMBL2105096</t>
  </si>
  <si>
    <t>Furterene (DCF, INN, MI)</t>
  </si>
  <si>
    <t>Nc1nc(N)c2nc(c(N)nc2n1)c3occc3</t>
  </si>
  <si>
    <t>CHEMBL2105509</t>
  </si>
  <si>
    <t>Terofenamate (INN, MI)</t>
  </si>
  <si>
    <t>fenamic acid ester or salt derivatives</t>
  </si>
  <si>
    <t>CCOCOC(=O)c1ccccc1Nc2c(Cl)ccc(C)c2Cl</t>
  </si>
  <si>
    <t>CHEMBL2107228</t>
  </si>
  <si>
    <t>Solimastat (BAN, INN)</t>
  </si>
  <si>
    <t>BB-3644</t>
  </si>
  <si>
    <t>enzyme inhibitors: matrix metalloprotease inhibitors</t>
  </si>
  <si>
    <t>CO[C@@H]([C@@H](CC(C)C)C(=O)N[C@H](C(=O)Nc1ccccn1)C(C)(C)C)C(=O)NO</t>
  </si>
  <si>
    <t>CHEMBL2106239</t>
  </si>
  <si>
    <t>Dinazafone (INN)</t>
  </si>
  <si>
    <t>CN(C(=O)CNCC(=C)C)c1ccc(Cl)cc1C(=O)c2ccccc2</t>
  </si>
  <si>
    <t>CHEMBL2106365</t>
  </si>
  <si>
    <t>Hydroxytetracaine (BAN, DCF, INN, MI)</t>
  </si>
  <si>
    <t>local anesthetics</t>
  </si>
  <si>
    <t>CCCCNc1ccc(C(=O)OCCN(C)C)c(O)c1</t>
  </si>
  <si>
    <t>CHEMBL2104090</t>
  </si>
  <si>
    <t>Acefurtiamine (INN)</t>
  </si>
  <si>
    <t>CC(=O)OCC(=O)OCC\C(=C(/C)\N(Cc1cnc(C)nc1N)C=O)\SC(=O)c2occc2</t>
  </si>
  <si>
    <t>CHEMBL2106109</t>
  </si>
  <si>
    <t>Botiacrine (INN)</t>
  </si>
  <si>
    <t>acridine derivatives</t>
  </si>
  <si>
    <t>CN(C)CCSC(=O)N1c2ccccc2C(C)(C)c3ccccc13</t>
  </si>
  <si>
    <t>CHEMBL2105195</t>
  </si>
  <si>
    <t>Pimefylline (INN, MI)</t>
  </si>
  <si>
    <t>CN1C(=O)N(C)c2ncn(CCNCc3cccnc3)c2C1=O</t>
  </si>
  <si>
    <t>CHEMBL2104160</t>
  </si>
  <si>
    <t>Ciclindole (INN); Cyclindole (USAN)</t>
  </si>
  <si>
    <t>WIN-271472</t>
  </si>
  <si>
    <t>CN(C)C1CCc2[nH]c3ccccc3c2C1</t>
  </si>
  <si>
    <t>CHEMBL2107627</t>
  </si>
  <si>
    <t>Murocainide (INN)</t>
  </si>
  <si>
    <t>CNC(=O)Nc1c(OC)c2occc2c(OC)c1OCCN3CCCCC3</t>
  </si>
  <si>
    <t>CHEMBL2104207</t>
  </si>
  <si>
    <t>Cafedrine (BAN, INN)</t>
  </si>
  <si>
    <t>C01CA21</t>
  </si>
  <si>
    <t>C01CA21 [Cardiovascular System:Cardiac Therapy:Cardiac Stimulants Excl. Cardiac Glycosides:Adrenergic and dopaminergic agents]</t>
  </si>
  <si>
    <t>CC(NCCn1cnc2N(C)C(=O)N(C)C(=O)c12)C(O)c3ccccc3</t>
  </si>
  <si>
    <t>CHEMBL2105426</t>
  </si>
  <si>
    <t>Setazindol (BAN, INN)</t>
  </si>
  <si>
    <t>CNCc1ccccc1C(O)c2ccc(Cl)cc2</t>
  </si>
  <si>
    <t>CHEMBL2106250</t>
  </si>
  <si>
    <t>Dextrofemine (DCF, INN); Racefemine (DCF, INN, MI)</t>
  </si>
  <si>
    <t>CB-3697</t>
  </si>
  <si>
    <t>CC(COc1ccccc1)NC(C)Cc2ccccc2</t>
  </si>
  <si>
    <t>CHEMBL2103769</t>
  </si>
  <si>
    <t>Lobeline (BAN, INN, MI); Lobeline Hydrochloride (JAN)</t>
  </si>
  <si>
    <t>CN1[C@H](CC(=O)c2ccccc2)CCC[C@@H]1C[C@H](O)c3ccccc3</t>
  </si>
  <si>
    <t>CHEMBL2103949</t>
  </si>
  <si>
    <t>Brofezil (BAN, INN)</t>
  </si>
  <si>
    <t>CC(C(=O)O)c1nc(cs1)c2ccc(Br)cc2</t>
  </si>
  <si>
    <t>CHEMBL2106220</t>
  </si>
  <si>
    <t>Diampromide (BAN, DCF, INN, MI)</t>
  </si>
  <si>
    <t>CCC(=O)N(CC(C)N(C)CCc1ccccc1)c2ccccc2</t>
  </si>
  <si>
    <t>CHEMBL2104003</t>
  </si>
  <si>
    <t>Bemetizide (BAN, INN)</t>
  </si>
  <si>
    <t>CC(C1Nc2cc(Cl)c(cc2S(=O)(=O)N1)S(=O)(=O)N)c3ccccc3</t>
  </si>
  <si>
    <t>CHEMBL2105476</t>
  </si>
  <si>
    <t>Flunamine (INN)</t>
  </si>
  <si>
    <t>NCCOC(c1ccc(F)cc1)c2ccc(F)cc2</t>
  </si>
  <si>
    <t>CHEMBL2105105</t>
  </si>
  <si>
    <t>Flutiazin (INN, USAN)</t>
  </si>
  <si>
    <t>SmithKline Beecham</t>
  </si>
  <si>
    <t>Anti-Inflammatory (veterinary)</t>
  </si>
  <si>
    <t>OC(=O)c1cccc2Sc3ccc(cc3Nc12)C(F)(F)F</t>
  </si>
  <si>
    <t>CHEMBL2104731</t>
  </si>
  <si>
    <t>Tiomergine (INN)</t>
  </si>
  <si>
    <t>-erg-</t>
  </si>
  <si>
    <t>ergot alkaloid derivatives</t>
  </si>
  <si>
    <t>CN1C[C@H](CSc2ccccn2)C=C3[C@H]1Cc4c[nH]c5cccc3c45</t>
  </si>
  <si>
    <t>CHEMBL2111117</t>
  </si>
  <si>
    <t>Fludalanine (INN, USAN)</t>
  </si>
  <si>
    <t>Merck</t>
  </si>
  <si>
    <t>Antibacterial</t>
  </si>
  <si>
    <t>N[C@H](CF)C(=O)O</t>
  </si>
  <si>
    <t>CHEMBL2107563</t>
  </si>
  <si>
    <t>Sornidipine (INN)</t>
  </si>
  <si>
    <t>COC(=O)C1=C(C)NC(=C(C1c2ccccc2N(=O)=O)C(=O)O[C@@H]3CO[C@@H]4[C@@H](O)CO[C@H]34)C</t>
  </si>
  <si>
    <t>CHEMBL2105940</t>
  </si>
  <si>
    <t>Cefoselis (INN)</t>
  </si>
  <si>
    <t>cef-</t>
  </si>
  <si>
    <t>cephalosporins</t>
  </si>
  <si>
    <t>CO\N=C(/C(=O)N[C@H]1[C@H]2SCC(=C(N2C1=O)C(=O)[O-])C[n+]3ccc(N)n3CCO)\c4csc(N)n4</t>
  </si>
  <si>
    <t>CHEMBL2104298</t>
  </si>
  <si>
    <t>Eprobemide (INN)</t>
  </si>
  <si>
    <t>Clc1ccc(cc1)C(=O)NCCCN2CCOCC2</t>
  </si>
  <si>
    <t>CHEMBL2104618</t>
  </si>
  <si>
    <t>Deboxamet (INN)</t>
  </si>
  <si>
    <t>COc1ccc2[nH]c(C)c(CC(=O)NO)c2c1</t>
  </si>
  <si>
    <t>CHEMBL2074647</t>
  </si>
  <si>
    <t>Metiprenaline (INN)</t>
  </si>
  <si>
    <t>COc1cc(ccc1O)C(O)CNC(C)C</t>
  </si>
  <si>
    <t>CHEMBL156885</t>
  </si>
  <si>
    <t>Cetamolol (INN); Cetamolol Hydrochloride (USAN)</t>
  </si>
  <si>
    <t>AI-27303</t>
  </si>
  <si>
    <t>beta-blockers (propranolol type)</t>
  </si>
  <si>
    <t>Anti-Adrenergic (beta-receptor)</t>
  </si>
  <si>
    <t>CNC(=O)COc1ccccc1OCC(O)CNC(C)(C)C</t>
  </si>
  <si>
    <t>CHEMBL2110590</t>
  </si>
  <si>
    <t>Streptonicozid (USAN); Streptoniazid (BAN, INN)</t>
  </si>
  <si>
    <t>Pfizer</t>
  </si>
  <si>
    <t>CN[C@H]1[C@H](O)[C@@H](O)[C@H](CO)O[C@H]1O[C@H]2[C@H](O[C@H]3[C@H](O)[C@@H](O)[C@H](NC(=N)N)[C@@H](O)[C@@H]3NC(=N)N)O[C@@H](C)[C@]2(O)\C=N\NC(=O)c4ccncc4</t>
  </si>
  <si>
    <t>CHEMBL299233</t>
  </si>
  <si>
    <t>Talopram (INN); Talopram Hydrochloride (USAN)</t>
  </si>
  <si>
    <t>AY-21554; LU3-01O</t>
  </si>
  <si>
    <t>Potentiator (catecholamine)</t>
  </si>
  <si>
    <t>CNCCCC1(OC(C)(C)c2ccccc12)c3ccccc3</t>
  </si>
  <si>
    <t>CHEMBL2110938</t>
  </si>
  <si>
    <t>Pipradrol (BAN, INN); Pipradrol Hydrochloride (JAN, MI, NF)</t>
  </si>
  <si>
    <t>Marion Merrell Dow</t>
  </si>
  <si>
    <t>N06BX15</t>
  </si>
  <si>
    <t>N06BX15 [Nervous System:Psychoanaleptics:Psychostimulants, Agents Used For Adhd And Nootropics:Other psychostimulants and nootropics]</t>
  </si>
  <si>
    <t>OC(C1CCCCN1)(c2ccccc2)c3ccccc3</t>
  </si>
  <si>
    <t>CHEMBL2110783</t>
  </si>
  <si>
    <t>Hopantenic Acid (INN, MI); Calcium Hopantenate (JAN)</t>
  </si>
  <si>
    <t>CC(C)(CO)[C@@H](O)C(=O)NCCCC(=O)O</t>
  </si>
  <si>
    <t>CHEMBL2110730</t>
  </si>
  <si>
    <t>Pomaglumetad Methionil (INN, USAN)</t>
  </si>
  <si>
    <t>LY-2140023 Monohydrate</t>
  </si>
  <si>
    <t>Eli Lilly And Company</t>
  </si>
  <si>
    <t>CSCC[C@H](N)C(=O)N[C@]1(CS(=O)(=O)[C@H]2[C@@H]([C@@H]12)C(=O)O)C(=O)O</t>
  </si>
  <si>
    <t>CHEMBL2110588</t>
  </si>
  <si>
    <t>Eliglustat (INN, USAN); Eliglustat Tartrate (USAN)</t>
  </si>
  <si>
    <t>GENZ-112638</t>
  </si>
  <si>
    <t>Genzyme Corp</t>
  </si>
  <si>
    <t>enzyme inhibitors: glucosyltransferase inhibitors</t>
  </si>
  <si>
    <t>CCCCCCCC(=O)N[C@H](CN1CCCC1)[C@H](O)c2ccc3OCCOc3c2</t>
  </si>
  <si>
    <t>CHEMBL2106566</t>
  </si>
  <si>
    <t>Calcium Phosphate, Tribasic (NF)</t>
  </si>
  <si>
    <t>Replenisher (calcium)</t>
  </si>
  <si>
    <t>[Ca+2].[Ca+2].[Ca+2].[O-]P(=O)([O-])[O-].[O-]P(=O)([O-])[O-]</t>
  </si>
  <si>
    <t>CHEMBL2110602</t>
  </si>
  <si>
    <t>Cefacetrile (BAN, INN); Cefacetrile Sodium (JAN); Cephacetrile Sodium (USAN, USP)</t>
  </si>
  <si>
    <t>BA-36278A</t>
  </si>
  <si>
    <t>J01DB10</t>
  </si>
  <si>
    <t>J01DB10 [Antiinfectives For Systemic Use:Antibacterials For Systemic Use:Other Beta-Lactam Antibacterials:First-generation cephalosporins]</t>
  </si>
  <si>
    <t>CC(=O)OCC1=C(N2[C@H](SC1)[C@H](NC(=O)CC#N)C2=O)C(=O)O</t>
  </si>
  <si>
    <t>CHEMBL2106910</t>
  </si>
  <si>
    <t>L-Aspartate Potassium (JAN)</t>
  </si>
  <si>
    <t>Wyeth-Ayerst</t>
  </si>
  <si>
    <t>[K+].[K+].NC(CC(=O)[O-])C(=O)[O-]</t>
  </si>
  <si>
    <t>CHEMBL2110983</t>
  </si>
  <si>
    <t>Mimbane (INN); Mimbane Hydrochloride (USAN)</t>
  </si>
  <si>
    <t>W-2291A</t>
  </si>
  <si>
    <t>Cn1c2[C@@H]3C[C@@H]4CCCC[C@H]4CN3CCc2c5ccccc15</t>
  </si>
  <si>
    <t>CHEMBL1159684</t>
  </si>
  <si>
    <t>Menadione Sodium Bisulfite (INN, MI, USP)</t>
  </si>
  <si>
    <t>Abbott</t>
  </si>
  <si>
    <t>CC1(CC(=O)c2ccccc2C1=O)S(=O)(=O)O</t>
  </si>
  <si>
    <t>CHEMBL2108900</t>
  </si>
  <si>
    <t>Alprostadil Alfadex (BAN, JAN)</t>
  </si>
  <si>
    <t>-dil; -prost-</t>
  </si>
  <si>
    <t>vasodilators (undefined group); prostaglandins</t>
  </si>
  <si>
    <t>CHEMBL2108130</t>
  </si>
  <si>
    <t>Plantago Seed (USP)</t>
  </si>
  <si>
    <t>CHEMBL2107871</t>
  </si>
  <si>
    <t>Anivamersen Sodium (USAN)</t>
  </si>
  <si>
    <t>RB007 Sodium salt</t>
  </si>
  <si>
    <t>Regado Biosciences</t>
  </si>
  <si>
    <t>antisense oligonucleotides</t>
  </si>
  <si>
    <t>Oligonucleotide</t>
  </si>
  <si>
    <t>CHEMBL2109148</t>
  </si>
  <si>
    <t>Glycyrrhiza (JAN, MI, NF)</t>
  </si>
  <si>
    <t>CHEMBL2108672</t>
  </si>
  <si>
    <t>Vorsetuzumab Mafodotin (INN, USAN)</t>
  </si>
  <si>
    <t>Seattle Genetics, Inc.</t>
  </si>
  <si>
    <t>monoclonal antibodies</t>
  </si>
  <si>
    <t>Antibody</t>
  </si>
  <si>
    <t>CHEMBL2107950</t>
  </si>
  <si>
    <t>Polyoxyl 35 Castor Oil (NF)</t>
  </si>
  <si>
    <t>Basf</t>
  </si>
  <si>
    <t>Pharmaceutic Aid (emulsifying agent); Pharmaceutic Aid (surfactant)</t>
  </si>
  <si>
    <t>CHEMBL2108515</t>
  </si>
  <si>
    <t>Iron Sorbitex (USAN, USP)</t>
  </si>
  <si>
    <t>ASTRA 1572</t>
  </si>
  <si>
    <t>Hematinic</t>
  </si>
  <si>
    <t>CHEMBL2108943</t>
  </si>
  <si>
    <t>Blood Group Specific Substances A, B, And Ab (USP)</t>
  </si>
  <si>
    <t>Blood Neutralizer</t>
  </si>
  <si>
    <t>CHEMBL2107948</t>
  </si>
  <si>
    <t>Paraformaldehyde (JAN, MI, USP)</t>
  </si>
  <si>
    <t>CHEMBL2108725</t>
  </si>
  <si>
    <t>Anivamersen (INN, USAN)</t>
  </si>
  <si>
    <t>RB007</t>
  </si>
  <si>
    <t>CHEMBL2108244</t>
  </si>
  <si>
    <t>Absorbent Cotton, Purified, (JAN); Cotton, Purified (USP)</t>
  </si>
  <si>
    <t>Surgical Aid</t>
  </si>
  <si>
    <t>CHEMBL2108557</t>
  </si>
  <si>
    <t>Telbermin (INN, USAN)</t>
  </si>
  <si>
    <t>RH-VEGF</t>
  </si>
  <si>
    <t>Genentech</t>
  </si>
  <si>
    <t>growth factors: vascular endothelial growth factors</t>
  </si>
  <si>
    <t>CHEMBL2108916</t>
  </si>
  <si>
    <t>Benzin, Petroleum (JAN)</t>
  </si>
  <si>
    <t>CHEMBL2104655</t>
  </si>
  <si>
    <t>Adrogolide (INN); Adrogolide Hydrochloride (USAN)</t>
  </si>
  <si>
    <t>A-93431.1; ABT-431</t>
  </si>
  <si>
    <t>CCCc1cc2[C@H]3[C@@H](CCc4cc(OC(=O)C)c(OC(=O)C)cc34)NCc2s1</t>
  </si>
  <si>
    <t>CHEMBL13178</t>
  </si>
  <si>
    <t>Pravadoline (INN); Pravadoline Maleate (USAN)</t>
  </si>
  <si>
    <t>WIN-480986</t>
  </si>
  <si>
    <t>-adol-</t>
  </si>
  <si>
    <t>analgesics (mixed opiate receptor agonists/antagonists)</t>
  </si>
  <si>
    <t>COc1ccc(cc1)C(=O)c2c(C)n(CCN3CCOCC3)c4ccccc24</t>
  </si>
  <si>
    <t>CHEMBL2111163</t>
  </si>
  <si>
    <t>Tiprenolol (BAN, INN); Tiprenolol Hydrochloride (USAN)</t>
  </si>
  <si>
    <t>DU-21445</t>
  </si>
  <si>
    <t>CSc1ccccc1OCC(O)CNC(C)C</t>
  </si>
  <si>
    <t>CHEMBL2110626</t>
  </si>
  <si>
    <t>Triclobisonium Chloride (INN, MI, NF)</t>
  </si>
  <si>
    <t>CC(CCC1C(C)CCCC1(C)C)[N+](C)(C)CCCCCC[N+](C)(C)C(C)CCC2C(C)CCCC2(C)C</t>
  </si>
  <si>
    <t>CHEMBL2110811</t>
  </si>
  <si>
    <t>Butoprozine (INN); Butoprozine Hydrochloride (USAN)</t>
  </si>
  <si>
    <t>L-9394</t>
  </si>
  <si>
    <t>Labaz S.A., France</t>
  </si>
  <si>
    <t>Anti-Anginal; Cardiac Depressant (anti-arrhythmic)</t>
  </si>
  <si>
    <t>CCCCN(CCCC)CCCOc1ccc(cc1)C(=O)c2c(CC)cc3ccccn23</t>
  </si>
  <si>
    <t>CHEMBL2107565</t>
  </si>
  <si>
    <t>Semorphone (INN)</t>
  </si>
  <si>
    <t>COCCN1CC[C@]23[C@H]4Oc5c(O)ccc(C[C@@H]1[C@]2(O)CCC4=O)c35</t>
  </si>
  <si>
    <t>CHEMBL2107485</t>
  </si>
  <si>
    <t>Thenyldiamine (BAN, INN, MI)</t>
  </si>
  <si>
    <t>CN(C)CCN(Cc1ccsc1)c2ccccn2</t>
  </si>
  <si>
    <t>CHEMBL2104624</t>
  </si>
  <si>
    <t>Methitural (INN, MI)</t>
  </si>
  <si>
    <t>CCCC(C)C1(CCSC)C(=O)NC(=S)NC1=O</t>
  </si>
  <si>
    <t>CHEMBL2106307</t>
  </si>
  <si>
    <t>Fenaftic Acid (DCF, INN)</t>
  </si>
  <si>
    <t>CCN(CC)C(=O)C1C(C(CC2=C1C(=O)CC(C)(C)C2)c3ccccc3)C(=O)O</t>
  </si>
  <si>
    <t>CHEMBL2106208</t>
  </si>
  <si>
    <t>Etasuline (INN)</t>
  </si>
  <si>
    <t>CCNC1=Nc2ccc(Cl)cc2C(S1)c3ccccc3</t>
  </si>
  <si>
    <t>CHEMBL2104433</t>
  </si>
  <si>
    <t>Primycin (INN, MI)</t>
  </si>
  <si>
    <t>CCCCC1C(O)C(C)CCC(O)CCCC(O)CCCC(O)\C(=C\C(O[C@H]2O[C@H](CO)[C@@H](O)[C@@H]2O)C(O)CC(O)CC(O)CC(O)CC(O)CCCC\C(=C\C(C)C(OC1=O)C(C)C(O)CCCNC(=N)N)\C)\C</t>
  </si>
  <si>
    <t>CHEMBL2106000</t>
  </si>
  <si>
    <t>Coumazoline (INN)</t>
  </si>
  <si>
    <t>L-5818 [As Hydrochloride]</t>
  </si>
  <si>
    <t>antihistamines/local vasoconstrictors (antazoline type)</t>
  </si>
  <si>
    <t>CCc1oc2ccccc2c1CC3=NCCN3</t>
  </si>
  <si>
    <t>CHEMBL2106300</t>
  </si>
  <si>
    <t>Fenalcomine (DCF, INN, MI)</t>
  </si>
  <si>
    <t>CCC(O)c1ccc(OCCNC(C)Cc2ccccc2)cc1</t>
  </si>
  <si>
    <t>CHEMBL2106646</t>
  </si>
  <si>
    <t>Bupicomide (INN, USAN)</t>
  </si>
  <si>
    <t>SCH-10595</t>
  </si>
  <si>
    <t>Schering</t>
  </si>
  <si>
    <t>Antihypertensive</t>
  </si>
  <si>
    <t>CCCCc1ccc(nc1)C(=O)N</t>
  </si>
  <si>
    <t>CHEMBL2104687</t>
  </si>
  <si>
    <t>Ambamustine (INN)</t>
  </si>
  <si>
    <t>antineoplastics (chloroethylamine derivatives)</t>
  </si>
  <si>
    <t>CCOC(=O)[C@H](CCSC)NC(=O)[C@H](Cc1cccc(c1)N(CCCl)CCCl)NC(=O)[C@@H](N)Cc2ccc(F)cc2</t>
  </si>
  <si>
    <t>CHEMBL2107628</t>
  </si>
  <si>
    <t>Clotioxone (DCF, INN)</t>
  </si>
  <si>
    <t>RP-13607</t>
  </si>
  <si>
    <t>ClC(Cl)(Cl)SN1N=C(OC1=O)c2ccccc2</t>
  </si>
  <si>
    <t>CHEMBL2106299</t>
  </si>
  <si>
    <t>Fenethazine (DCF, INN, MI)</t>
  </si>
  <si>
    <t>CN(C)CCN1c2ccccc2Sc3ccccc13</t>
  </si>
  <si>
    <t>CHEMBL2218853</t>
  </si>
  <si>
    <t>Exepanol (INN)</t>
  </si>
  <si>
    <t>CNC1COc2ccccc2C(O)C1</t>
  </si>
  <si>
    <t>CHEMBL2218863</t>
  </si>
  <si>
    <t>Lagatide (INN)</t>
  </si>
  <si>
    <t>CC(C)[C@H](NC(=O)[C@@H]1CCCN1)C(=O)N[C@@H]([C@@H](C)O)C(=O)N[C@@H](CCCCN)C(=O)N2CCC[C@H]2C(=O)N[C@@H](CCC(=O)N)C(=O)N[C@H](C)C(=O)N</t>
  </si>
  <si>
    <t>CHEMBL2111083</t>
  </si>
  <si>
    <t>Bedoradrine (INN); Bedoradrine Sulfate (USAN)</t>
  </si>
  <si>
    <t>KUR-1246; MN-221</t>
  </si>
  <si>
    <t>CN(C)C(=O)COc1ccc2CC[C@@H](Cc2c1)NC[C@H](O)c3ccc(O)c(CCO)c3</t>
  </si>
  <si>
    <t>CHEMBL2364642</t>
  </si>
  <si>
    <t>Dasiprotimut-T (USAN)</t>
  </si>
  <si>
    <t>Biovest International, Inc.</t>
  </si>
  <si>
    <t>CHEMBL1201697</t>
  </si>
  <si>
    <t>LH (Menotropins) (FDA)</t>
  </si>
  <si>
    <t>Serono Laboratories Inc; Organon Usa Inc; Ferring Pharmaceuticals Inc</t>
  </si>
  <si>
    <t>CHEMBL52939</t>
  </si>
  <si>
    <t>Sarpogrelate (INN); Sarpogrelate Hydrochloride (JAN)</t>
  </si>
  <si>
    <t>-grel-</t>
  </si>
  <si>
    <t>COc1cccc(CCc2ccccc2OCC(CN(C)C)OC(=O)CCC(=O)O)c1</t>
  </si>
  <si>
    <t>CHEMBL9324</t>
  </si>
  <si>
    <t>Tetraethylammonium Chloride (MI); Tetrylammonium Bromide (INN)</t>
  </si>
  <si>
    <t>TEAB</t>
  </si>
  <si>
    <t>CC[N+](CC)(CC)CC</t>
  </si>
  <si>
    <t>CHEMBL1073</t>
  </si>
  <si>
    <t>Glipizide (BAN, FDA, INN, USAN, USP)</t>
  </si>
  <si>
    <t>CP-28720; K-4024</t>
  </si>
  <si>
    <t>Pfizer Inc; Bristol Myers Squibb Co</t>
  </si>
  <si>
    <t>gli-</t>
  </si>
  <si>
    <t>antihyperglycemics</t>
  </si>
  <si>
    <t>A10BB07</t>
  </si>
  <si>
    <t>A10BB07 [Alimentary Tract And Metabolism:Drugs Used In Diabetes:Blood Glucose Lowering Drugs, Excl. Insulins:Sulfonamides, urea derivatives]</t>
  </si>
  <si>
    <t>Antidiabetic</t>
  </si>
  <si>
    <t>Cc1cnc(cn1)C(=O)NCCc2ccc(cc2)S(=O)(=O)NC(=O)NC3CCCCC3</t>
  </si>
  <si>
    <t>CHEMBL214332</t>
  </si>
  <si>
    <t>Intermedine (INN)</t>
  </si>
  <si>
    <t>CSCC[C@H](NC(=O)[C@H](CO)NC(=O)[C@H](Cc1ccc(O)cc1)NC(=O)[C@H](CO)NC(=O)C)C(=O)N[C@@H](CCC(=O)O)C(=O)N[C@@H](Cc2cnc[nH]2)C(=O)N[C@@H](Cc3ccccc3)C(=O)N[C@@H](CCCNC(=N)N)C(=O)N[C@@H](Cc4c[nH]c5ccccc45)C(=O)NCC(=O)N[C@@H](CCCCN)C(=O)N6CCC[C@H]6C(=O)N[C@@H](C(C)C)C(=O)N</t>
  </si>
  <si>
    <t>CHEMBL1364906</t>
  </si>
  <si>
    <t>Lufenuron (BAN, INN)</t>
  </si>
  <si>
    <t>FC(C(F)(F)F)C(F)(F)Oc1cc(Cl)c(NC(=O)NC(=O)c2c(F)cccc2F)cc1Cl</t>
  </si>
  <si>
    <t>CHEMBL1562084</t>
  </si>
  <si>
    <t>Benzylhydrochlorothiazide (JAN)</t>
  </si>
  <si>
    <t>diuretics (thiazide derivatives)</t>
  </si>
  <si>
    <t>NS(=O)(=O)c1cc2c(NC(Cc3ccccc3)NS2(=O)=O)cc1Cl</t>
  </si>
  <si>
    <t>CHEMBL562668</t>
  </si>
  <si>
    <t>Otenabant (INN, USAN); Otenabant Hydrochloride (USAN)</t>
  </si>
  <si>
    <t>CP-945598</t>
  </si>
  <si>
    <t>-nab-</t>
  </si>
  <si>
    <t>cannabinol derivatives: CB cannabinoid receptor antagonists</t>
  </si>
  <si>
    <t>CCNC1(CCN(CC1)c2ncnc3c2nc(c4ccccc4Cl)n3c5ccc(Cl)cc5)C(=O)N</t>
  </si>
  <si>
    <t>CHEMBL449</t>
  </si>
  <si>
    <t>Butabarbital (USP); Secbutabarbital (BAN, INN); Butabarbital Sodium (FDA, USP); Secbutabarbital Sodium (INN)</t>
  </si>
  <si>
    <t>Parke-Davis; Meda Pharmaceuticals Inc</t>
  </si>
  <si>
    <t>Sedative-Hypnotic</t>
  </si>
  <si>
    <t>CCC(C)C1(CC)C(=O)NC(=O)NC1=O</t>
  </si>
  <si>
    <t>CHEMBL250212</t>
  </si>
  <si>
    <t>Sorbic Acid (NF); Potassium Sorbate (NF)</t>
  </si>
  <si>
    <t>Pharmaceutic Aid (antimicrobial agent)</t>
  </si>
  <si>
    <t>C\C=C\C=C\C(=O)O</t>
  </si>
  <si>
    <t>CHEMBL383581</t>
  </si>
  <si>
    <t>Edonentan (INN, USAN)</t>
  </si>
  <si>
    <t>BMS-207940-02</t>
  </si>
  <si>
    <t>endothelin receptor antagonists</t>
  </si>
  <si>
    <t>CN(Cc1cc(ccc1c2ccccc2S(=O)(=O)Nc3noc(C)c3C)c4occn4)C(=O)CC(C)(C)C</t>
  </si>
  <si>
    <t>CHEMBL241782</t>
  </si>
  <si>
    <t>Dilmefone (DCF, INN)</t>
  </si>
  <si>
    <t>dil-</t>
  </si>
  <si>
    <t>vasodilators (undefined group)</t>
  </si>
  <si>
    <t>COc1ccc(C(=O)\C=C\c2ccncc2)c(OC)c1</t>
  </si>
  <si>
    <t>CHEMBL239243</t>
  </si>
  <si>
    <t>Aminoethylsulfonic Acid (JAN); Taurine (INN, MI, USP)</t>
  </si>
  <si>
    <t>NCCS(=O)(=O)O</t>
  </si>
  <si>
    <t>CHEMBL452076</t>
  </si>
  <si>
    <t>Cilnidipine (INN)</t>
  </si>
  <si>
    <t>C08CA14</t>
  </si>
  <si>
    <t>C08CA14 [Cardiovascular System:Calcium Channel Blockers:Selective Calcium Channel Blockers With Mainly Vascular Effects:Dihydropyridine derivatives]</t>
  </si>
  <si>
    <t>COCCOC(=O)C1=C(C)NC(=C(C1c2cccc(c2)[N+](=O)[O-])C(=O)OC\C=C\c3ccccc3)C</t>
  </si>
  <si>
    <t>CHEMBL1149</t>
  </si>
  <si>
    <t>Levocarnitine (BAN, FDA, INN, USAN, USP); Levocarnitine Chloride (INN, JAN)</t>
  </si>
  <si>
    <t>Sigma Tau Pharmaceuticals Inc</t>
  </si>
  <si>
    <t>A16AA01</t>
  </si>
  <si>
    <t>A16AA01 [Alimentary Tract And Metabolism:Other Alimentary Tract And Metabolism Products:Other Alimentary Tract And Metabolism Products:Amino acids and derivatives]</t>
  </si>
  <si>
    <t>Replenisher (carnitine)</t>
  </si>
  <si>
    <t>C[N+](C)(C)C[C@H](O)CC(=O)[O-]</t>
  </si>
  <si>
    <t>CHEMBL127516</t>
  </si>
  <si>
    <t>Butamben (USAN, USP); Butamben Picrate (USAN)</t>
  </si>
  <si>
    <t>ABBOTT-34842</t>
  </si>
  <si>
    <t>Anesthetic (topical)</t>
  </si>
  <si>
    <t>CCCCOC(=O)c1ccc(N)cc1</t>
  </si>
  <si>
    <t>CHEMBL470670</t>
  </si>
  <si>
    <t>L-Menthol (JAN); Levomenthol (BAN, INN)</t>
  </si>
  <si>
    <t>CC(C)[C@@H]1CC[C@@H](C)C[C@H]1O</t>
  </si>
  <si>
    <t>CHEMBL28218</t>
  </si>
  <si>
    <t>Bromperidol (BAN, JAN, USAN, INN)</t>
  </si>
  <si>
    <t>R-11333</t>
  </si>
  <si>
    <t>Cilag-Chemie, Switzerland</t>
  </si>
  <si>
    <t>antipsychotics (haloperidol type)</t>
  </si>
  <si>
    <t>N05AD06</t>
  </si>
  <si>
    <t>N05AD06 [Nervous System:Psycholeptics:Antipsychotics:Butyrophenone derivatives]</t>
  </si>
  <si>
    <t>OC1(CCN(CCCC(=O)c2ccc(F)cc2)CC1)c3ccc(Br)cc3</t>
  </si>
  <si>
    <t>CHEMBL176687</t>
  </si>
  <si>
    <t>Acesulfame (BAN, INN, MI); Acesulfame Potassium (NF)</t>
  </si>
  <si>
    <t>CC1=CC(=O)NS(=O)(=O)O1</t>
  </si>
  <si>
    <t>CHEMBL1089641</t>
  </si>
  <si>
    <t>Trypan Blue (FDA)</t>
  </si>
  <si>
    <t>Dorc International Bv</t>
  </si>
  <si>
    <t>Cc1cc(ccc1N=Nc2c(O)c3c(N)cc(cc3cc2S(=O)(=O)O)S(=O)(=O)O)c4ccc(N=Nc5c(O)c6c(N)cc(cc6cc5S(=O)(=O)O)S(=O)(=O)O)c(C)c4</t>
  </si>
  <si>
    <t>CHEMBL114283</t>
  </si>
  <si>
    <t>Daniquidone (BAN, INN)</t>
  </si>
  <si>
    <t>BAY-H-2049</t>
  </si>
  <si>
    <t>Nc1ccc2N=C3N(Cc2c1)C(=O)c4ccccc34</t>
  </si>
  <si>
    <t>CHEMBL452329</t>
  </si>
  <si>
    <t>Trestolone (INN); Trestolone Acetate (USAN)</t>
  </si>
  <si>
    <t>U-15614</t>
  </si>
  <si>
    <t>steroids (not prednisolone derivatives)</t>
  </si>
  <si>
    <t>Androgen; Antineoplastic</t>
  </si>
  <si>
    <t>C[C@@H]1CC2=CC(=O)CC[C@@H]2[C@H]3CC[C@]4(C)[C@H](CC[C@H]4[C@H]13)OC(=O)C</t>
  </si>
  <si>
    <t>CHEMBL406</t>
  </si>
  <si>
    <t>Indapamide (BAN, FDA, INN, JAN, USAN, USP)</t>
  </si>
  <si>
    <t>Sanofi Aventis Us Llc</t>
  </si>
  <si>
    <t>diuretics (sulfamoylbenzoic acid derivatives)</t>
  </si>
  <si>
    <t>C03BA11</t>
  </si>
  <si>
    <t>C03BA11 [Cardiovascular System:Diuretics:Low-Ceiling Diuretics, Excl. Thiazides:Sulfonamides, plain]</t>
  </si>
  <si>
    <t>Antihypertensive; Diuretic</t>
  </si>
  <si>
    <t>CC1Cc2ccccc2N1NC(=O)c3ccc(Cl)c(c3)S(=O)(=O)N</t>
  </si>
  <si>
    <t>CHEMBL217642</t>
  </si>
  <si>
    <t>Oxeclosporin (INN)</t>
  </si>
  <si>
    <t>CC[C@@H]1NC(=O)[C@H]([C@H](O)[C@H](C)C\C=C\C)N(C)C(=O)[C@H](C(C)C)N(C)C(=O)[C@H](CC(C)C)N(C)C(=O)[C@H](CC(C)C)N(C)C(=O)[C@@H](COCCO)NC(=O)[C@H](C)NC(=O)[C@H](CC(C)C)N(C)C(=O)[C@@H](NC(=O)[C@H](CC(C)C)N(C)C(=O)CN(C)C1=O)C(C)C</t>
  </si>
  <si>
    <t>CHEMBL659</t>
  </si>
  <si>
    <t>Galantamine (MI, BAN, INN, USAN); Galantamine Hydrobromide (USAN, FDA)</t>
  </si>
  <si>
    <t>Janssen Pharmaceuticals Inc; Janssen Pharmaceutica, Belgium</t>
  </si>
  <si>
    <t>N06DA04</t>
  </si>
  <si>
    <t>N06DA04 [Nervous System:Psychoanaleptics:Anti-Dementia Drugs:Anticholinesterases]</t>
  </si>
  <si>
    <t>COc1ccc2CN(C)CC[C@@]34C=C[C@H](O)C[C@@H]3Oc1c24</t>
  </si>
  <si>
    <t>CHEMBL1352</t>
  </si>
  <si>
    <t>Nitric Acid (NF)</t>
  </si>
  <si>
    <t>Pharmaceutic Aid (acidifying agent)</t>
  </si>
  <si>
    <t>O[N+](=O)[O-]</t>
  </si>
  <si>
    <t>CHEMBL206815</t>
  </si>
  <si>
    <t>Apratastat (INN, USAN)</t>
  </si>
  <si>
    <t>TMI-005; TMI-05</t>
  </si>
  <si>
    <t>enzyme inhibitors</t>
  </si>
  <si>
    <t>CC1(C)SCCN([C@H]1C(=O)NO)S(=O)(=O)c2ccc(OCC#CCO)cc2</t>
  </si>
  <si>
    <t>CHEMBL279085</t>
  </si>
  <si>
    <t>Talipexole (INN)</t>
  </si>
  <si>
    <t>Nc1nc2CCN(CC=C)CCc2s1</t>
  </si>
  <si>
    <t>CHEMBL607994</t>
  </si>
  <si>
    <t>Vinorelbine (FDA, BAN, INN); Vinorelbine Tartrate (FDA, USAN, USP)</t>
  </si>
  <si>
    <t>Pierre Fabre Medicament; Onco Therapies Ltd</t>
  </si>
  <si>
    <t>vin-</t>
  </si>
  <si>
    <t>vinca alkaloids</t>
  </si>
  <si>
    <t>L01CA04</t>
  </si>
  <si>
    <t>L01CA04 [Antineoplastic And Immunomodulating Agents:Antineoplastic Agents:Plant Alkaloids And Other Natural Products:Vinca alkaloids and analogues]</t>
  </si>
  <si>
    <t>Antineoplastic</t>
  </si>
  <si>
    <t>CCC1=CC2CN(C1)Cc3c([nH]c4ccccc34)[C@@](C2)(C(=O)OC)c5cc6c(cc5OC)N(C)[C@H]7[C@](O)([C@H](OC(=O)C)[C@]8(CC)C=CCN9CC[C@]67[C@H]89)C(=O)OC</t>
  </si>
  <si>
    <t>CHEMBL712</t>
  </si>
  <si>
    <t>Anisindione (MI, NF, BAN, FDA, INN)</t>
  </si>
  <si>
    <t>Schering Corp Sub Schering Plough Corp</t>
  </si>
  <si>
    <t>Discontinued</t>
  </si>
  <si>
    <t>COc1ccc(cc1)C2C(=O)c3ccccc3C2=O</t>
  </si>
  <si>
    <t>CHEMBL275835</t>
  </si>
  <si>
    <t>Darbufelone (INN); Darbufelone Mesylate (USAN)</t>
  </si>
  <si>
    <t>CI-1004</t>
  </si>
  <si>
    <t>CC(C)(C)c1cc(\C=C\2/SC(=N)NC2=O)cc(c1O)C(C)(C)C</t>
  </si>
  <si>
    <t>CHEMBL428676</t>
  </si>
  <si>
    <t>Amonafide (INN, USAN); Amonafide L-Malate (USAN)</t>
  </si>
  <si>
    <t>AS-1413</t>
  </si>
  <si>
    <t>CN(C)CCN1C(=O)c2cccc3cc(N)cc(C1=O)c23</t>
  </si>
  <si>
    <t>CHEMBL46058</t>
  </si>
  <si>
    <t>Ethyl Chloride (USP)</t>
  </si>
  <si>
    <t>N01BX01</t>
  </si>
  <si>
    <t>N01BX01 [Nervous System:Anesthetics:Anesthetics, Local:Other local anesthetics]</t>
  </si>
  <si>
    <t>CCCl</t>
  </si>
  <si>
    <t>CHEMBL570</t>
  </si>
  <si>
    <t>Triflupromazine (BAN, FDA, INN, USP); Triflupromazine Hydrochloride (FDA, USP, JAN)</t>
  </si>
  <si>
    <t>Bristol Myers Squibb Co; Apothecon Sub Bristol Myers Squibb Co; Apothecon Inc Div Bristol Myers Squibb</t>
  </si>
  <si>
    <t>N05AA05</t>
  </si>
  <si>
    <t>N05AA05 [Nervous System:Psycholeptics:Antipsychotics:Phenothiazines with aliphatic side-chain]</t>
  </si>
  <si>
    <t>CN(C)CCCN1c2ccccc2Sc3ccc(cc13)C(F)(F)F</t>
  </si>
  <si>
    <t>CHEMBL1644694</t>
  </si>
  <si>
    <t>Sodium Bromide (JAN)</t>
  </si>
  <si>
    <t>[Na+].[Br-]</t>
  </si>
  <si>
    <t>CHEMBL358392</t>
  </si>
  <si>
    <t>Tasuldine (INN)</t>
  </si>
  <si>
    <t>C(Sc1ncccn1)c2cccnc2</t>
  </si>
  <si>
    <t>CHEMBL327122</t>
  </si>
  <si>
    <t>Metaterol (INN)</t>
  </si>
  <si>
    <t>bronchodilators (phenethylamine derivatives)</t>
  </si>
  <si>
    <t>CC(C)NCC(O)c1cccc(O)c1</t>
  </si>
  <si>
    <t>CHEMBL63544</t>
  </si>
  <si>
    <t>Benzotript (INN)</t>
  </si>
  <si>
    <t>OC(=O)[C@H](Cc1c[nH]c2ccccc12)NC(=O)c3ccc(Cl)cc3</t>
  </si>
  <si>
    <t>CHEMBL17205</t>
  </si>
  <si>
    <t>Cyclovalone (INN, MI)</t>
  </si>
  <si>
    <t>COc1cc(\C=C\2/CCC\C(=C/c3ccc(O)c(OC)c3)\C2=O)ccc1O</t>
  </si>
  <si>
    <t>CHEMBL964</t>
  </si>
  <si>
    <t>Disulfiram (BAN, FDA, INN, JAN, USP)</t>
  </si>
  <si>
    <t>NSC-25953</t>
  </si>
  <si>
    <t>Teva Womens Health Inc</t>
  </si>
  <si>
    <t>P03AA04; P03AA54; N07BB01</t>
  </si>
  <si>
    <t>P03AA04 [Antiparasitic Products, Insecticides And Repellents:Ectoparasiticides, Incl. Scabicides, Insecticides And Repellents:Ectoparasiticides, Incl. Scabicides:Sulfur containing products]; P03AA54 [Antiparasitic Products, Insecticides And Repellents:Ectoparasiticides, Incl. Scabicides, Insecticides And Repellents:Ectoparasiticides, Incl. Scabicides:Sulfur containing products]; N07BB01 [Nervous System:Other Nervous System Drugs:Drugs Used In Addictive Disorders:Drugs used in alcohol dependence]</t>
  </si>
  <si>
    <t>Alcohol Deterrent</t>
  </si>
  <si>
    <t>CCN(CC)C(=S)SSC(=S)N(CC)CC</t>
  </si>
  <si>
    <t>CHEMBL273019</t>
  </si>
  <si>
    <t>Bergenin (JAN)</t>
  </si>
  <si>
    <t>COc1c(O)cc2C(=O)O[C@@H]3[C@@H](O)[C@H](O)[C@@H](CO)O[C@H]3c2c1O</t>
  </si>
  <si>
    <t>CHEMBL1596113</t>
  </si>
  <si>
    <t>Nixylic Acid (DCF, INN)</t>
  </si>
  <si>
    <t>UP-74</t>
  </si>
  <si>
    <t>Cc1cccc(Nc2ncccc2C(=O)O)c1C</t>
  </si>
  <si>
    <t>CHEMBL1490434</t>
  </si>
  <si>
    <t>Moroxydine (BAN, DCF, INN, MI)</t>
  </si>
  <si>
    <t>ABOB; SKF-8898A</t>
  </si>
  <si>
    <t>J05AX01</t>
  </si>
  <si>
    <t>J05AX01 [Antiinfectives For Systemic Use:Antivirals For Systemic Use:Direct Acting Antivirals:Other antivirals]</t>
  </si>
  <si>
    <t>NC(=N)N=C(N)N1CCOCC1</t>
  </si>
  <si>
    <t>CHEMBL1616951</t>
  </si>
  <si>
    <t>Canrenoate Potassium (USAN); Canrenoic Acid (BAN, INN); Potassium Canrenoate (JAN)</t>
  </si>
  <si>
    <t>SC-14266</t>
  </si>
  <si>
    <t>C03DA02</t>
  </si>
  <si>
    <t>C03DA02 [Cardiovascular System:Diuretics:Potassium-Sparing Agents:Aldosterone antagonists]</t>
  </si>
  <si>
    <t>Aldosterone Antagonist</t>
  </si>
  <si>
    <t>C[C@]12CCC(=O)C=C1C=C[C@@H]3[C@@H]2CC[C@@]4(C)[C@H]3CC[C@@]4(O)CCC(=O)O</t>
  </si>
  <si>
    <t>CHEMBL1315977</t>
  </si>
  <si>
    <t>Pirimiphos-Ethyl (BAN)</t>
  </si>
  <si>
    <t>CCOP(=S)(OCC)Oc1cc(C)nc(n1)N(CC)CC</t>
  </si>
  <si>
    <t>CHEMBL94127</t>
  </si>
  <si>
    <t>Metetoin (BAN, INN); Methetoin (USAN)</t>
  </si>
  <si>
    <t>N-3</t>
  </si>
  <si>
    <t>Novartis</t>
  </si>
  <si>
    <t>antiepileptics (hydantoin derivatives)</t>
  </si>
  <si>
    <t>Anticonvulsant</t>
  </si>
  <si>
    <t>CCC1(N(C)C(=O)NC1=O)c2ccccc2</t>
  </si>
  <si>
    <t>CHEMBL69308</t>
  </si>
  <si>
    <t>Pelubiprofen (INN)</t>
  </si>
  <si>
    <t>anti-inflammatory/analgesic agents (ibuprofen type)</t>
  </si>
  <si>
    <t>CC(C(=O)O)c1ccc(\C=C\2/CCCCC2=O)cc1</t>
  </si>
  <si>
    <t>CHEMBL17045</t>
  </si>
  <si>
    <t>Otenzepad (INN)</t>
  </si>
  <si>
    <t>CCN(CC)CC1CCCCN1CC(=O)N2c3ccccc3C(=O)Nc4cccnc24</t>
  </si>
  <si>
    <t>CHEMBL1185260</t>
  </si>
  <si>
    <t>Nitroblue Tetrazolium Chloride (JAN)</t>
  </si>
  <si>
    <t>COc1cc(ccc1[n+]2nc(nn2c3ccc(cc3)[N+](=O)[O-])c4ccccc4)c5ccc(c(OC)c5)[n+]6nc(nn6c7ccc(cc7)[N+](=O)[O-])c8ccccc8</t>
  </si>
  <si>
    <t>CHEMBL370753</t>
  </si>
  <si>
    <t>Opipramol (BAN, INN); Opipramol Hydrochloride (USAN)</t>
  </si>
  <si>
    <t>G-33040</t>
  </si>
  <si>
    <t>Ciba-Geigy</t>
  </si>
  <si>
    <t>N06AA05</t>
  </si>
  <si>
    <t>N06AA05 [Nervous System:Psychoanaleptics:Antidepressants:Non-selective monoamine reuptake inhibitors]</t>
  </si>
  <si>
    <t>Antidepressant; Antipsychotic</t>
  </si>
  <si>
    <t>OCCN1CCN(CCCN2c3ccccc3C=Cc4ccccc24)CC1</t>
  </si>
  <si>
    <t>CHEMBL249856</t>
  </si>
  <si>
    <t>Enoximone (BAN, USAN, INN)</t>
  </si>
  <si>
    <t>MDL-17043</t>
  </si>
  <si>
    <t>C01CE03</t>
  </si>
  <si>
    <t>C01CE03 [Cardiovascular System:Cardiac Therapy:Cardiac Stimulants Excl. Cardiac Glycosides:Phosphodiesterase inhibitors]</t>
  </si>
  <si>
    <t>Cardiotonic</t>
  </si>
  <si>
    <t>CSc1ccc(cc1)C(=O)C2=C(C)NC(=O)N2</t>
  </si>
  <si>
    <t>CHEMBL21799</t>
  </si>
  <si>
    <t>Etoprine (USAN)</t>
  </si>
  <si>
    <t>CCc1nc(N)nc(N)c1c2ccc(Cl)c(Cl)c2</t>
  </si>
  <si>
    <t>CHEMBL1387</t>
  </si>
  <si>
    <t>Noretynodrel (DCF, BAN, INN); Norethynodrel (FDA, USAN, USP)</t>
  </si>
  <si>
    <t>SC-4642</t>
  </si>
  <si>
    <t>Gd Searle Llc</t>
  </si>
  <si>
    <t>Progestin</t>
  </si>
  <si>
    <t>C[C@]12CC[C@H]3[C@@H](CCC4=C3CCC(=O)C4)[C@@H]1CC[C@@]2(O)C#C</t>
  </si>
  <si>
    <t>CHEMBL40124</t>
  </si>
  <si>
    <t>Pazelliptine (INN)</t>
  </si>
  <si>
    <t>CCN(CC)CCCNc1nccc2c(C)c3[nH]c4ccncc4c3cc12</t>
  </si>
  <si>
    <t>CHEMBL1201484</t>
  </si>
  <si>
    <t>Sodium Polystyrene Sulfonate (FDA, USP)</t>
  </si>
  <si>
    <t>V03AE01</t>
  </si>
  <si>
    <t>V03AE01 [Various:All Other Therapeutic Products:All Other Therapeutic Products:Drugs for treatment of hyperkalemia and hyperphosphatemia]</t>
  </si>
  <si>
    <t>Ion-Exchange Resin (potassium)</t>
  </si>
  <si>
    <t>CHEMBL27289</t>
  </si>
  <si>
    <t>Croconazole Hydrochloride (JAN); Croconazole (INN)</t>
  </si>
  <si>
    <t>systemic antifungals (miconazole type)</t>
  </si>
  <si>
    <t>Clc1cccc(COc2ccccc2C(=C)n3ccnc3)c1</t>
  </si>
  <si>
    <t>CHEMBL169901</t>
  </si>
  <si>
    <t>Debrisoquin Sulfate (USAN); Debrisoquine (BAN, INN)</t>
  </si>
  <si>
    <t>Ro-533071</t>
  </si>
  <si>
    <t>Hoffmann-Laroche</t>
  </si>
  <si>
    <t>C02CC04</t>
  </si>
  <si>
    <t>C02CC04 [Cardiovascular System:Antihypertensives:Antiadrenergic Agents, Peripherally Acting:Guanidine derivatives]</t>
  </si>
  <si>
    <t>NC(=N)N1CCc2ccccc2C1</t>
  </si>
  <si>
    <t>CHEMBL206335</t>
  </si>
  <si>
    <t>Razaxaban (INN); Razaxaban Hydrochloride (USAN)</t>
  </si>
  <si>
    <t>BMS-5613; BMS-561389</t>
  </si>
  <si>
    <t>antithrombotic: blood coagulation factor XA inhibitors</t>
  </si>
  <si>
    <t>CN(C)Cc1nccn1c2ccc(NC(=O)c3cc(nn3c4ccc5onc(N)c5c4)C(F)(F)F)c(F)c2</t>
  </si>
  <si>
    <t>CHEMBL1201236</t>
  </si>
  <si>
    <t>Carbidopa (BAN, INN, JAN, USP, USAN, FDA)</t>
  </si>
  <si>
    <t>Orion Pharma; Merck Sharp And Dohme Corp; Aton Pharma Inc</t>
  </si>
  <si>
    <t>dopamine receptor agonists</t>
  </si>
  <si>
    <t>Inhibitor (decarboxylase)</t>
  </si>
  <si>
    <t>C[C@@](Cc1ccc(O)c(O)c1)(NN)C(=O)O</t>
  </si>
  <si>
    <t>CHEMBL1171272</t>
  </si>
  <si>
    <t>Giracodazole (INN)</t>
  </si>
  <si>
    <t>NC[C@H](Cl)[C@@H](O)c1cnc(N)[nH]1</t>
  </si>
  <si>
    <t>CHEMBL1328919</t>
  </si>
  <si>
    <t>Clorofene (INN); Clorophene (USAN)</t>
  </si>
  <si>
    <t>Disinfectant</t>
  </si>
  <si>
    <t>Oc1ccc(Cl)cc1Cc2ccccc2</t>
  </si>
  <si>
    <t>CHEMBL528271</t>
  </si>
  <si>
    <t>Parbendazole (BAN, INN, USAN)</t>
  </si>
  <si>
    <t>SK&amp;F-29044; TCMDC-131798</t>
  </si>
  <si>
    <t>anthelmintics (tibendazole type)</t>
  </si>
  <si>
    <t>Anthelmintic</t>
  </si>
  <si>
    <t>CCCCc1ccc2[nH]c(NC(=O)OC)nc2c1</t>
  </si>
  <si>
    <t>CHEMBL1190262</t>
  </si>
  <si>
    <t>Olanexidine (INN); Olanexidine Hydrochloride (USAN)</t>
  </si>
  <si>
    <t>OPB-2045</t>
  </si>
  <si>
    <t>Otsuka America</t>
  </si>
  <si>
    <t>CCCCCCCCNC(=N)NC(=N)NCc1ccc(Cl)c(Cl)c1</t>
  </si>
  <si>
    <t>CHEMBL1276308</t>
  </si>
  <si>
    <t>Mifepristone (BAN, FDA, INN, MI, USAN)</t>
  </si>
  <si>
    <t>RU-38486; RU-486</t>
  </si>
  <si>
    <t>Danco Laboratories Llc; Corcept Therapeutics Inc</t>
  </si>
  <si>
    <t>progesterone receptor antagonists</t>
  </si>
  <si>
    <t>G03XB01</t>
  </si>
  <si>
    <t>G03XB01 [Genito Urinary System And Sex Hormones:Sex Hormones And Modulators Of The Genital System:Other Sex Hormones And Modulators Of The Genital System:Antiprogestogens]</t>
  </si>
  <si>
    <t>CC#C[C@]1(O)CC[C@H]2[C@@H]3CCC4=CC(=O)CCC4=C3[C@H](C[C@]12C)c5ccc(cc5)N(C)C</t>
  </si>
  <si>
    <t>CHEMBL458875</t>
  </si>
  <si>
    <t>Clevudine (USAN, INN)</t>
  </si>
  <si>
    <t>L-FMAU</t>
  </si>
  <si>
    <t>Triangle</t>
  </si>
  <si>
    <t>antineoplastics,antivirals (zidovudine group) (exception: edoxudine)</t>
  </si>
  <si>
    <t>J05AF12</t>
  </si>
  <si>
    <t>J05AF12 [Antiinfectives For Systemic Use:Antivirals For Systemic Use:Direct Acting Antivirals:Nucleoside and nucleotide reverse transcriptase inhibitors]</t>
  </si>
  <si>
    <t>CC1=CN([C@H]2O[C@@H](CO)[C@H](O)[C@H]2F)C(=O)NC1=O</t>
  </si>
  <si>
    <t>CHEMBL1326877</t>
  </si>
  <si>
    <t>Dioxybenzone (INN, USAN, USP)</t>
  </si>
  <si>
    <t>Icn</t>
  </si>
  <si>
    <t>COc1ccc(C(=O)c2ccccc2O)c(O)c1</t>
  </si>
  <si>
    <t>CHEMBL50882</t>
  </si>
  <si>
    <t>Tirapazamine (INN, USAN)</t>
  </si>
  <si>
    <t>WIN-59075</t>
  </si>
  <si>
    <t>Nc1n[n+]([O-])c2ccccc2[n+]1[O-]</t>
  </si>
  <si>
    <t>CHEMBL292008</t>
  </si>
  <si>
    <t>Loxoribine (INN, USAN)</t>
  </si>
  <si>
    <t>RWJ-21757</t>
  </si>
  <si>
    <t>Johnson &amp; Johnson</t>
  </si>
  <si>
    <t>ribofuranil derivatives (pyrazofurin type)</t>
  </si>
  <si>
    <t>Immunostimulant; Vaccine Adjuvant</t>
  </si>
  <si>
    <t>Nc1nc(O)c2N(CC=C)C(=O)N([C@@H]3O[C@H](CO)[C@@H](O)[C@H]3O)c2n1</t>
  </si>
  <si>
    <t>CHEMBL191413</t>
  </si>
  <si>
    <t>Reparixin (INN, USAN)</t>
  </si>
  <si>
    <t>DF-1681Y</t>
  </si>
  <si>
    <t>CC(C)Cc1ccc(cc1)[C@@H](C)C(=O)NS(=O)(=O)C</t>
  </si>
  <si>
    <t>CHEMBL127592</t>
  </si>
  <si>
    <t>Oxetacaine (BAN, DCF, INN); Oxethazaine (JAN, USAN)</t>
  </si>
  <si>
    <t>WY-806</t>
  </si>
  <si>
    <t>C05AD06</t>
  </si>
  <si>
    <t>C05AD06 [Cardiovascular System:Vasoprotectives:Agents For Treatment Of Hemorrhoids And Anal :Local anesthetics]</t>
  </si>
  <si>
    <t>CN(C(=O)CN(CCO)CC(=O)N(C)C(C)(C)Cc1ccccc1)C(C)(C)Cc2ccccc2</t>
  </si>
  <si>
    <t>CHEMBL1697686</t>
  </si>
  <si>
    <t>Cloforex (INN, MI)</t>
  </si>
  <si>
    <t>D-237</t>
  </si>
  <si>
    <t>anorexiants</t>
  </si>
  <si>
    <t>CCOC(=O)NC(C)(C)Cc1ccc(Cl)cc1</t>
  </si>
  <si>
    <t>CHEMBL87223</t>
  </si>
  <si>
    <t>Aminoquinuride (INN, MI)</t>
  </si>
  <si>
    <t>Cc1cc(N)c2cc(NC(=O)Nc3ccc4nc(C)cc(N)c4c3)ccc2n1</t>
  </si>
  <si>
    <t>CHEMBL1200607</t>
  </si>
  <si>
    <t>Perflexane (FDA, INN, USAN)</t>
  </si>
  <si>
    <t>AF-0150; AF0150</t>
  </si>
  <si>
    <t>Imcor Pharmaceuticals Co</t>
  </si>
  <si>
    <t>FC(F)(F)C(F)(F)C(F)(F)C(F)(F)C(F)(F)C(F)(F)F</t>
  </si>
  <si>
    <t>CHEMBL1403899</t>
  </si>
  <si>
    <t>Thioctic Acid Amide (JAN)</t>
  </si>
  <si>
    <t>NC(=O)CCCCC1CCSS1</t>
  </si>
  <si>
    <t>CHEMBL1590076</t>
  </si>
  <si>
    <t>Secalciferol (BAN, INN, USAN)</t>
  </si>
  <si>
    <t>Teva, Israel</t>
  </si>
  <si>
    <t>-calci-</t>
  </si>
  <si>
    <t>vitamin D analogues</t>
  </si>
  <si>
    <t>Regulator (calcium)</t>
  </si>
  <si>
    <t>C[C@H](CC[C@@H](O)C(C)(C)O)[C@H]1CC[C@H]2\C(=C\C=C/3\C[C@@H](O)CCC3=C)\CCC[C@]12C</t>
  </si>
  <si>
    <t>CHEMBL15770</t>
  </si>
  <si>
    <t>Sulindac (BAN, FDA, INN, JAN, USAN, USP)</t>
  </si>
  <si>
    <t>Merck Research Laboratories Div Merck Co Inc</t>
  </si>
  <si>
    <t>anti-inflammatory agents (acetic acid derivatives)</t>
  </si>
  <si>
    <t>M01AB02</t>
  </si>
  <si>
    <t>M01AB02 [Musculo-Skeletal System:Antiinflammatory And Antirheumatic Products:Antiinflammatory And Antirheumatic Products, Non-Steroids:Acetic acid derivatives and related substances]</t>
  </si>
  <si>
    <t>Anti-Inflammatory</t>
  </si>
  <si>
    <t>C[S+]([O-])c1ccc(\C=C/2\C(=C(CC(=O)O)c3cc(F)ccc23)C)cc1</t>
  </si>
  <si>
    <t>CHEMBL1450565</t>
  </si>
  <si>
    <t>Aklomide (BAN, INN, USAN)</t>
  </si>
  <si>
    <t>Coccidiostat (for poultry)</t>
  </si>
  <si>
    <t>NC(=O)c1ccc(cc1Cl)[N+](=O)[O-]</t>
  </si>
  <si>
    <t>CHEMBL18116</t>
  </si>
  <si>
    <t>Toloxatone (MI, INN)</t>
  </si>
  <si>
    <t>N06AG03</t>
  </si>
  <si>
    <t>N06AG03 [Nervous System:Psychoanaleptics:Antidepressants:Monoamine oxidase A inhibitors]</t>
  </si>
  <si>
    <t>Cc1cccc(c1)N2CC(CO)OC2=O</t>
  </si>
  <si>
    <t>CHEMBL1403144</t>
  </si>
  <si>
    <t>Opiniazide (INN, MI)</t>
  </si>
  <si>
    <t>COc1ccc(\C=N\NC(=O)c2ccncc2)c(C(=O)O)c1OC</t>
  </si>
  <si>
    <t>CHEMBL301523</t>
  </si>
  <si>
    <t>L-Phenylalanine (JAN); Phenylalanine (INN, JAN, USAN, USP)</t>
  </si>
  <si>
    <t>Amino Acid</t>
  </si>
  <si>
    <t>N[C@@H](Cc1ccccc1)C(=O)O</t>
  </si>
  <si>
    <t>CHEMBL106258</t>
  </si>
  <si>
    <t>Aminorex (BAN, INN, USAN)</t>
  </si>
  <si>
    <t>MCN-742</t>
  </si>
  <si>
    <t>Ortho-Mcneil</t>
  </si>
  <si>
    <t>NC1=NCC(O1)c2ccccc2</t>
  </si>
  <si>
    <t>CHEMBL320775</t>
  </si>
  <si>
    <t>Nolatrexed (INN)</t>
  </si>
  <si>
    <t>antineoplastic thymidylate synthetase inhibitors</t>
  </si>
  <si>
    <t>Cc1ccc2N=C(N)NC(=O)c2c1Sc3ccncc3</t>
  </si>
  <si>
    <t>CHEMBL287275</t>
  </si>
  <si>
    <t>Fosfosal (INN, MI)</t>
  </si>
  <si>
    <t>fos-; -sal</t>
  </si>
  <si>
    <t>phosphoro-derivatives; anti-inflammatory agents (salicylic acid derivatives)</t>
  </si>
  <si>
    <t>OC(=O)c1ccccc1OP(=O)(O)O</t>
  </si>
  <si>
    <t>CHEMBL277465</t>
  </si>
  <si>
    <t>Denbufylline (BAN, INN)</t>
  </si>
  <si>
    <t>BRL-30892</t>
  </si>
  <si>
    <t>CCCCN1C(=O)N(CCCC)c2ncn(CC(=O)C)c2C1=O</t>
  </si>
  <si>
    <t>CHEMBL1200505</t>
  </si>
  <si>
    <t>Dirithromycin (FDA, USP, BAN, INN, USAN)</t>
  </si>
  <si>
    <t>LY-237216</t>
  </si>
  <si>
    <t>Lilly Research Laboratories</t>
  </si>
  <si>
    <t>J01FA13</t>
  </si>
  <si>
    <t>J01FA13 [Antiinfectives For Systemic Use:Antibacterials For Systemic Use:Macrolides, Lincosamides And Streptogramins:Macrolides]</t>
  </si>
  <si>
    <t>CC[C@H]1OC(=O)[C@H](C)[C@H](O[C@H]2C[C@@](C)(OC)[C@@H](O)[C@H](C)O2)[C@H](C)[C@@H](O[C@@H]3O[C@H](C)C[C@@H]([C@H]3O)N(C)C)[C@](C)(O)C[C@@H](C)[C@@H]4N[C@@H](COCCOC)O[C@H]([C@H]4C)[C@]1(C)O</t>
  </si>
  <si>
    <t>CHEMBL93836</t>
  </si>
  <si>
    <t>Valpromide (MI, INN)</t>
  </si>
  <si>
    <t>N03AG02</t>
  </si>
  <si>
    <t>N03AG02 [Nervous System:Antiepileptics:Antiepileptics:Fatty acid derivatives]</t>
  </si>
  <si>
    <t>CCCC(CCC)C(=O)N</t>
  </si>
  <si>
    <t>CHEMBL116341</t>
  </si>
  <si>
    <t>Fidexaban (INN, USAN)</t>
  </si>
  <si>
    <t>ZK-807191; ZK-807834</t>
  </si>
  <si>
    <t>CN(CC(=O)O)c1c(F)c(Oc2cccc(c2)C3=NCCN3C)cc(Oc4cc(ccc4O)C(=N)N)c1F</t>
  </si>
  <si>
    <t>CHEMBL24147</t>
  </si>
  <si>
    <t>Resorcin (JAN); Resorcinol (USP)</t>
  </si>
  <si>
    <t>Menley &amp; James; Galderma; Dermik</t>
  </si>
  <si>
    <t>D10AX02; S01AX06</t>
  </si>
  <si>
    <t>D10AX02 [Dermatologicals:Anti-Acne Preparations:Anti-Acne Preparations For Topical Use:Other anti-acne preparations for topical use]; S01AX06 [Sensory Organs:Ophthalmologicals:Antiinfectives:Other antiinfectives]</t>
  </si>
  <si>
    <t>Keratolytic</t>
  </si>
  <si>
    <t>Oc1cccc(O)c1</t>
  </si>
  <si>
    <t>CHEMBL38380</t>
  </si>
  <si>
    <t>Fasudil (INN)</t>
  </si>
  <si>
    <t>C04AX32</t>
  </si>
  <si>
    <t>C04AX32 [Cardiovascular System:Peripheral Vasodilators:Peripheral Vasodilators:Other peripheral vasodilators]</t>
  </si>
  <si>
    <t>O=S(=O)(N1CCCNCC1)c2cccc3cnccc23</t>
  </si>
  <si>
    <t>CHEMBL1308</t>
  </si>
  <si>
    <t>Fomepizole (BAN, FDA, INN, USAN)</t>
  </si>
  <si>
    <t>4-MP</t>
  </si>
  <si>
    <t>Paladin Labs Usa Inc</t>
  </si>
  <si>
    <t>V03AB34</t>
  </si>
  <si>
    <t>V03AB34 [Various:All Other Therapeutic Products:All Other Therapeutic Products:Antidotes]</t>
  </si>
  <si>
    <t>Antidote (alcohol dehydrogenase inhibitor)</t>
  </si>
  <si>
    <t>Cc1cn[nH]c1</t>
  </si>
  <si>
    <t>CHEMBL44618</t>
  </si>
  <si>
    <t>Chloroform (NF)</t>
  </si>
  <si>
    <t>N01AB02</t>
  </si>
  <si>
    <t>N01AB02 [Nervous System:Anesthetics:Anesthetics, General:Halogenated hydrocarbons]</t>
  </si>
  <si>
    <t>ClC(Cl)Cl</t>
  </si>
  <si>
    <t>CHEMBL1408862</t>
  </si>
  <si>
    <t>Bronopol (BAN, INN, JAN, MI)</t>
  </si>
  <si>
    <t>OCC(Br)(CO)[N+](=O)[O-]</t>
  </si>
  <si>
    <t>CHEMBL1401508</t>
  </si>
  <si>
    <t>Silibinin (INN)</t>
  </si>
  <si>
    <t>A05BA03</t>
  </si>
  <si>
    <t>A05BA03 [Alimentary Tract And Metabolism:Bile And Liver Therapy:Liver Therapy, Lipotropics:Liver therapy]</t>
  </si>
  <si>
    <t>COc1cc(ccc1O)C2Oc3cc(ccc3OC2CO)C4Oc5cc(O)cc(O)c5C(=O)C4O</t>
  </si>
  <si>
    <t>CHEMBL1201444</t>
  </si>
  <si>
    <t>Cryptenamine Acetates (FDA)</t>
  </si>
  <si>
    <t>Medpointe Pharmaceuticals Medpointe Healthcare Inc</t>
  </si>
  <si>
    <t>CHEMBL254219</t>
  </si>
  <si>
    <t>Digitoxin (FDA, USP, BAN, INN, JAN)</t>
  </si>
  <si>
    <t>Eli Lilly And Co</t>
  </si>
  <si>
    <t>C01AA04</t>
  </si>
  <si>
    <t>C01AA04 [Cardiovascular System:Cardiac Therapy:Cardiac Glycosides:Digitalis glycosides]</t>
  </si>
  <si>
    <t>C[C@H]1O[C@H](C[C@H](O)[C@@H]1O)O[C@H]2[C@@H](O)C[C@H](O[C@H]3[C@@H](O)C[C@H](O[C@H]4CC[C@@]5(C)[C@H](CC[C@@H]6[C@@H]5CC[C@]7(C)[C@H](CC[C@]67O)C8=CC(=O)OC8)C4)O[C@@H]3C)O[C@@H]2C</t>
  </si>
  <si>
    <t>CHEMBL494521</t>
  </si>
  <si>
    <t>Tipindole (INN)</t>
  </si>
  <si>
    <t>CN(C)CCOC(=O)c1ccc2[nH]c3CCSCc3c2c1</t>
  </si>
  <si>
    <t>CHEMBL269646</t>
  </si>
  <si>
    <t>Tiotidine (INN, USAN)</t>
  </si>
  <si>
    <t>ICI-125211</t>
  </si>
  <si>
    <t>Ici Ltd., United Kingdom</t>
  </si>
  <si>
    <t>H2-receptor antagonists (cimetidine type)</t>
  </si>
  <si>
    <t>Antagonist (to histamine-H2 receptors)</t>
  </si>
  <si>
    <t>C\N=C(\NCCSCc1csc(N=C(N)N)n1)/NC#N</t>
  </si>
  <si>
    <t>CHEMBL117822</t>
  </si>
  <si>
    <t>Ethylene (MI, NF)</t>
  </si>
  <si>
    <t>C=C</t>
  </si>
  <si>
    <t>CHEMBL1257015</t>
  </si>
  <si>
    <t>Picotamide (BAN)</t>
  </si>
  <si>
    <t>B01AC03</t>
  </si>
  <si>
    <t>B01AC03 [Blood And Blood Forming Organs:Antithrombotic Agents:Antithrombotic Agents:Platelet aggregation inhibitors excl. heparin]</t>
  </si>
  <si>
    <t>COc1ccc(cc1C(=O)NCc2cccnc2)C(=O)NCc3cccnc3</t>
  </si>
  <si>
    <t>CHEMBL260829</t>
  </si>
  <si>
    <t>Nefiracetam (INN)</t>
  </si>
  <si>
    <t>nootropes (piracetam type)</t>
  </si>
  <si>
    <t>Cc1cccc(C)c1NC(=O)CN2CCCC2=O</t>
  </si>
  <si>
    <t>CHEMBL194378</t>
  </si>
  <si>
    <t>Psilocybine (BAN, DCF, INN, MI)</t>
  </si>
  <si>
    <t>CY-39</t>
  </si>
  <si>
    <t>CN(C)CCc1c[nH]c2cccc(OP(=O)(O)O)c12</t>
  </si>
  <si>
    <t>CHEMBL1472975</t>
  </si>
  <si>
    <t>Perospirone (INN)</t>
  </si>
  <si>
    <t>anxiolytics (buspirone type)</t>
  </si>
  <si>
    <t>O=C1[C@@H]2CCCC[C@@H]2C(=O)N1CCCCN3CCN(CC3)c4nsc5ccccc45</t>
  </si>
  <si>
    <t>CHEMBL1112</t>
  </si>
  <si>
    <t>Aripiprazole (BAN, FDA, INN, USAN)</t>
  </si>
  <si>
    <t>OPC-14597; OPC-31</t>
  </si>
  <si>
    <t>Otsuka Pharmaceutical Development And Commercialization Inc; Otsuka Pharmaceutical Co Ltd</t>
  </si>
  <si>
    <t>N05AX12</t>
  </si>
  <si>
    <t>N05AX12 [Nervous System:Psycholeptics:Antipsychotics:Other antipsychotics]</t>
  </si>
  <si>
    <t>Antipsychotic; Antischizophrenic</t>
  </si>
  <si>
    <t>Clc1cccc(N2CCN(CCCCOc3ccc4CCC(=O)Nc4c3)CC2)c1Cl</t>
  </si>
  <si>
    <t>CHEMBL14060</t>
  </si>
  <si>
    <t>Phenol (JAN, USP); Phenolate Sodium (USAN)</t>
  </si>
  <si>
    <t>Whitehall-Robins; Sterling Health U.S.A</t>
  </si>
  <si>
    <t>R02AA19; C05BB05; N01BX03; D08AE03</t>
  </si>
  <si>
    <t>R02AA19 [Respiratory System:Throat Preparations:Throat Preparations:Antiseptics]; C05BB05 [Cardiovascular System:Vasoprotectives:Antivaricose Therapy:Sclerosing agents for local injection]; N01BX03 [Nervous System:Anesthetics:Anesthetics, Local:Other local anesthetics]; D08AE03 [Dermatologicals:Antiseptics And Disinfectants:Antiseptics And Disinfectants:Phenol and derivatives]</t>
  </si>
  <si>
    <t>Pharmaceutic Aid (preservative); Disinfectant</t>
  </si>
  <si>
    <t>Oc1ccccc1</t>
  </si>
  <si>
    <t>CHEMBL43185</t>
  </si>
  <si>
    <t>Piperine (MI, USP)</t>
  </si>
  <si>
    <t>O=C(\C=C\C=C\c1ccc2OCOc2c1)N3CCCCC3</t>
  </si>
  <si>
    <t>CHEMBL969</t>
  </si>
  <si>
    <t>Prazepam (BAN, FDA, INN, JAN, USAN, USP)</t>
  </si>
  <si>
    <t>W-4020</t>
  </si>
  <si>
    <t>Parke Davis Div Warner Lambert Co</t>
  </si>
  <si>
    <t>antianxiety agents (diazepam type)</t>
  </si>
  <si>
    <t>N05BA11</t>
  </si>
  <si>
    <t>N05BA11 [Nervous System:Psycholeptics:Anxiolytics:Benzodiazepine derivatives]</t>
  </si>
  <si>
    <t>Clc1ccc2N(CC3CC3)C(=O)CN=C(c4ccccc4)c2c1</t>
  </si>
  <si>
    <t>CHEMBL120951</t>
  </si>
  <si>
    <t>Flazalone (BAN, INN, USAN)</t>
  </si>
  <si>
    <t>3m Pharmaceuticals</t>
  </si>
  <si>
    <t>CN1CCC(O)(C(C1)C(=O)c2ccc(F)cc2)c3ccc(F)cc3</t>
  </si>
  <si>
    <t>CHEMBL273977</t>
  </si>
  <si>
    <t>Sodium Cyclamate (BAN, INN, MI, NF)</t>
  </si>
  <si>
    <t>[Na+].[O-]S(=O)(=O)NC1CCCCC1</t>
  </si>
  <si>
    <t>CHEMBL263429</t>
  </si>
  <si>
    <t>Disomotide (INN, USAN)</t>
  </si>
  <si>
    <t>MPS-22</t>
  </si>
  <si>
    <t>CC[C@H](C)[C@H](N)C(=O)N[C@@H](CCSC)C(=O)N[C@@H](CC(=O)O)C(=O)N[C@@H](CCC(=O)N)C(=O)N[C@@H](C(C)C)C(=O)N1CCC[C@H]1C(=O)N[C@@H](Cc2ccccc2)C(=O)N[C@@H](CO)C(=O)N[C@@H](C(C)C)C(=O)O</t>
  </si>
  <si>
    <t>CHEMBL443014</t>
  </si>
  <si>
    <t>Carboquone (JAN, MI, INN)</t>
  </si>
  <si>
    <t>L01AC03</t>
  </si>
  <si>
    <t>L01AC03 [Antineoplastic And Immunomodulating Agents:Antineoplastic Agents:Alkylating Agents:Ethylene imines]</t>
  </si>
  <si>
    <t>COC(COC(=O)N)C1=C(N2CC2)C(=O)C(=C(N3CC3)C1=O)C</t>
  </si>
  <si>
    <t>CHEMBL1201527</t>
  </si>
  <si>
    <t>Technetium Tc 99m Red Blood Cells (USAN, USP); Technetium Tc-99m Red Blood Cell Kit (FDA)</t>
  </si>
  <si>
    <t>Mallinckrodt Medical Inc; Cadema Medical Products Inc</t>
  </si>
  <si>
    <t>Radioactive Agent</t>
  </si>
  <si>
    <t>CHEMBL36591</t>
  </si>
  <si>
    <t>Alaproclate (USAN, INN)</t>
  </si>
  <si>
    <t>GEA-654</t>
  </si>
  <si>
    <t>N06AB07</t>
  </si>
  <si>
    <t>N06AB07 [Nervous System:Psychoanaleptics:Antidepressants:Selective serotonin reuptake inhibitors]</t>
  </si>
  <si>
    <t>CC(N)C(=O)OC(C)(C)Cc1ccc(Cl)cc1</t>
  </si>
  <si>
    <t>CHEMBL1490</t>
  </si>
  <si>
    <t>Trihexyphenidyl (BAN, INN); Benzhexol (BAN); Trihexyphenidyl Hydrochloride (JAN, USP, FDA)</t>
  </si>
  <si>
    <t>Lederle Laboratories Div American Cyanamid Co</t>
  </si>
  <si>
    <t>N04AA01</t>
  </si>
  <si>
    <t>N04AA01 [Nervous System:Anti-Parkinson Drugs:Anticholinergic Agents:Tertiary amines]</t>
  </si>
  <si>
    <t>Anticholinergic; Antiparkinsonian</t>
  </si>
  <si>
    <t>OC(CCN1CCCCC1)(C2CCCCC2)c3ccccc3</t>
  </si>
  <si>
    <t>CHEMBL2219777</t>
  </si>
  <si>
    <t>Krypton Clathrate Kr 85 (USAN)</t>
  </si>
  <si>
    <t>CHEMBL207602</t>
  </si>
  <si>
    <t>Isopropyl Myristate (NF, USAN)</t>
  </si>
  <si>
    <t>Pharmaceutic Aid (emollient)</t>
  </si>
  <si>
    <t>CCCCCCCCCCCCCC(=O)OC(C)C</t>
  </si>
  <si>
    <t>CHEMBL15245</t>
  </si>
  <si>
    <t>Yohimbine Hydrochloride (USP)</t>
  </si>
  <si>
    <t>G04BE04</t>
  </si>
  <si>
    <t>G04BE04 [Genito Urinary System And Sex Hormones:Urologicals:Urologicals:Drugs used in erectile dysfunction]</t>
  </si>
  <si>
    <t>COC(=O)[C@H]1[C@@H](O)CC[C@H]2CN3CCc4c([nH]c5ccccc45)[C@@H]3C[C@H]12</t>
  </si>
  <si>
    <t>CHEMBL1422</t>
  </si>
  <si>
    <t>Sitagliptin (INN); Sitagliptin Phosphate (FDA, USAN)</t>
  </si>
  <si>
    <t>MK-0431</t>
  </si>
  <si>
    <t>Merck Sharp And Dohme Corp</t>
  </si>
  <si>
    <t>dipeptidyl aminopeptidase-IV inhibitors</t>
  </si>
  <si>
    <t>A10BH01</t>
  </si>
  <si>
    <t>A10BH01 [Alimentary Tract And Metabolism:Drugs Used In Diabetes:Blood Glucose Lowering Drugs, Excl. Insulins:Dipeptidyl peptidase 4 (DPP-4) inhibitors]</t>
  </si>
  <si>
    <t>N[C@@H](CC(=O)N1CCn2c(C1)nnc2C(F)(F)F)Cc3cc(F)c(F)cc3F</t>
  </si>
  <si>
    <t>CHEMBL1201758</t>
  </si>
  <si>
    <t>Bepotastine (USAN, INN); Bepotastine Besilate (FDA); Bepotastine Besylate (USAN)</t>
  </si>
  <si>
    <t>BB; TAU-284</t>
  </si>
  <si>
    <t>Ube Industries For Ista Pharmaceuticals; Ista Pharmaceuticals</t>
  </si>
  <si>
    <t>antihistaminics (histamine-H1 receptor antagonists)</t>
  </si>
  <si>
    <t>OC(=O)CCCN1CCC(CC1)O[C@@H](c2ccc(Cl)cc2)c3ccccn3</t>
  </si>
  <si>
    <t>CHEMBL532998</t>
  </si>
  <si>
    <t>Bromofenofos (INN, MI)</t>
  </si>
  <si>
    <t>TCMDC-131736</t>
  </si>
  <si>
    <t>Oc1c(Br)cc(Br)cc1c2cc(Br)cc(Br)c2OP(=O)(O)O</t>
  </si>
  <si>
    <t>CHEMBL1366933</t>
  </si>
  <si>
    <t>Esmirtazapine (INN); Esmirtazapine Maleate (USAN)</t>
  </si>
  <si>
    <t>ORG-50081</t>
  </si>
  <si>
    <t>CN1CCN2[C@H](C1)c3ccccc3Cc4cccnc24</t>
  </si>
  <si>
    <t>CHEMBL305187</t>
  </si>
  <si>
    <t>Ifenprodil (DCF, INN, MI); Ifenprodil Tartrate (JAN)</t>
  </si>
  <si>
    <t>RC 61-91</t>
  </si>
  <si>
    <t>C04AX28</t>
  </si>
  <si>
    <t>C04AX28 [Cardiovascular System:Peripheral Vasodilators:Peripheral Vasodilators:Other peripheral vasodilators]</t>
  </si>
  <si>
    <t>CC(C(O)c1ccc(O)cc1)N2CCC(Cc3ccccc3)CC2</t>
  </si>
  <si>
    <t>CHEMBL36715</t>
  </si>
  <si>
    <t>Piracetam (BAN, USAN, INN)</t>
  </si>
  <si>
    <t>CL-871</t>
  </si>
  <si>
    <t>Ucb, Belgium</t>
  </si>
  <si>
    <t>N06BX03</t>
  </si>
  <si>
    <t>N06BX03 [Nervous System:Psychoanaleptics:Psychostimulants, Agents Used For Adhd And Nootropics:Other psychostimulants and nootropics]</t>
  </si>
  <si>
    <t>Cognition Adjuvant</t>
  </si>
  <si>
    <t>NC(=O)CN1CCCC1=O</t>
  </si>
  <si>
    <t>CHEMBL298019</t>
  </si>
  <si>
    <t>Pirodavir (BAN, USAN, INN)</t>
  </si>
  <si>
    <t>R-77975</t>
  </si>
  <si>
    <t>Janssen</t>
  </si>
  <si>
    <t>antivirals</t>
  </si>
  <si>
    <t>CCOC(=O)c1ccc(OCCC2CCN(CC2)c3ccc(C)nn3)cc1</t>
  </si>
  <si>
    <t>CHEMBL1201474</t>
  </si>
  <si>
    <t>Colestipol Hydrochloride (FDA, USAN, USP)</t>
  </si>
  <si>
    <t>Pharmacia And Upjohn Co</t>
  </si>
  <si>
    <t>C10AC02</t>
  </si>
  <si>
    <t>C10AC02 [Cardiovascular System:Lipid Modifying Agents:Lipid Modifying Agents, Plain:Bile acid sequestrants]</t>
  </si>
  <si>
    <t>Antihyperlipidemic</t>
  </si>
  <si>
    <t>CHEMBL1201467</t>
  </si>
  <si>
    <t>Estrogens, Conjugated Synthetic B (FDA); Synthetic Conjugated Estrogens, B (USAN)</t>
  </si>
  <si>
    <t>CE-10</t>
  </si>
  <si>
    <t>CHEMBL1723823</t>
  </si>
  <si>
    <t>Clazolam (INN, USAN)</t>
  </si>
  <si>
    <t>41-123</t>
  </si>
  <si>
    <t>Tranquilizer (minor)</t>
  </si>
  <si>
    <t>CN1C(=O)CN2CCc3ccccc3C2c4cc(Cl)ccc14</t>
  </si>
  <si>
    <t>CHEMBL1697687</t>
  </si>
  <si>
    <t>Cloguanamil (BAN, INN); Cloguanamile (BAN)</t>
  </si>
  <si>
    <t>57C65</t>
  </si>
  <si>
    <t>NC(=N)NC(=O)Nc1ccc(C#N)c(Cl)c1</t>
  </si>
  <si>
    <t>CHEMBL1201445</t>
  </si>
  <si>
    <t>Calcitonin Salmon (FDA)</t>
  </si>
  <si>
    <t>Sanofi Aventis Us Llc; Novartis Pharmaceuticals Corp</t>
  </si>
  <si>
    <t>CHEMBL1201580</t>
  </si>
  <si>
    <t>Adalimumab (BAN, FDA, INN, USAN)</t>
  </si>
  <si>
    <t>D2E7; LU-200134</t>
  </si>
  <si>
    <t>Abbott Laboratories</t>
  </si>
  <si>
    <t>L04AB04</t>
  </si>
  <si>
    <t>L04AB04 [Antineoplastic And Immunomodulating Agents:Immunosuppressants:Immunosuppressants:Tumor necrosis factor alpha (TNF-a) inhibitors]</t>
  </si>
  <si>
    <t>CHEMBL1201634</t>
  </si>
  <si>
    <t>Insulin Zinc Susp Purified Beef/Pork (FDA)</t>
  </si>
  <si>
    <t>Novo Nordisk Inc</t>
  </si>
  <si>
    <t>CHEMBL1201517</t>
  </si>
  <si>
    <t>Perfluoropolymethylisopropyl Ether (FDA)</t>
  </si>
  <si>
    <t>Us Army Medical Research Materiel Command</t>
  </si>
  <si>
    <t>perflu-</t>
  </si>
  <si>
    <t>blood substitutes and/or diagnostics (perfluorochemicals)</t>
  </si>
  <si>
    <t>CHEMBL1738889</t>
  </si>
  <si>
    <t>Enobosarm (INN, USAN)</t>
  </si>
  <si>
    <t>GTX-024</t>
  </si>
  <si>
    <t>Gtx</t>
  </si>
  <si>
    <t>C[C@](O)(COc1ccc(cc1)C#N)C(=O)Nc2ccc(C#N)c(c2)C(F)(F)F</t>
  </si>
  <si>
    <t>CHEMBL324846</t>
  </si>
  <si>
    <t>Octanoic Acid (INN, USAN)</t>
  </si>
  <si>
    <t>CCCCCCCC(=O)O</t>
  </si>
  <si>
    <t>CHEMBL102405</t>
  </si>
  <si>
    <t>Feloprentan (INN)</t>
  </si>
  <si>
    <t>COc1ccc(CCOC(C(Oc2nc(C)cc(C)n2)C(=O)O)(c3ccccc3)c4ccccc4)cc1OC</t>
  </si>
  <si>
    <t>CHEMBL1740</t>
  </si>
  <si>
    <t>Racepinefrine (INN); Racepinephrine (USP); Racepinephrine Hydrochloride (USP)</t>
  </si>
  <si>
    <t>Fisons</t>
  </si>
  <si>
    <t>Bronchodilator</t>
  </si>
  <si>
    <t>CNCC(O)c1ccc(O)c(O)c1</t>
  </si>
  <si>
    <t>CHEMBL1603949</t>
  </si>
  <si>
    <t>Bithionoloxide (INN)</t>
  </si>
  <si>
    <t>Oc1c(Cl)cc(Cl)cc1[S+]([O-])c2cc(Cl)cc(Cl)c2O</t>
  </si>
  <si>
    <t>CHEMBL1482931</t>
  </si>
  <si>
    <t>Thymol Iodide (MI, NF)</t>
  </si>
  <si>
    <t>CC(C)c1cc(c(C)cc1OI)c2cc(C(C)C)c(OI)cc2C</t>
  </si>
  <si>
    <t>CHEMBL233248</t>
  </si>
  <si>
    <t>Allyl Isothiocyanate (USAN, USP)</t>
  </si>
  <si>
    <t>C=CCN=C=S</t>
  </si>
  <si>
    <t>CHEMBL1235017</t>
  </si>
  <si>
    <t>Orotic Acid (BAN, INN, JAN, MI)</t>
  </si>
  <si>
    <t>OC(=O)C1=CC(=O)NC(=O)N1</t>
  </si>
  <si>
    <t>CHEMBL1094636</t>
  </si>
  <si>
    <t>Niraparib (INN, USAN)</t>
  </si>
  <si>
    <t>MK-4827</t>
  </si>
  <si>
    <t>Merck Sharp &amp; Dohme Corp.</t>
  </si>
  <si>
    <t>poly-ADP-ribose polymerase inhibitors</t>
  </si>
  <si>
    <t>NC(=O)c1cccc2cn(nc12)c3ccc(cc3)[C@@H]4CCCNC4</t>
  </si>
  <si>
    <t>CHEMBL218291</t>
  </si>
  <si>
    <t>Forodesine (INN, USAN); Forodesine Hydrochloride (USAN)</t>
  </si>
  <si>
    <t>BCX-1777</t>
  </si>
  <si>
    <t>OC[C@H]1N[C@H]([C@H](O)[C@@H]1O)c2c[nH]c3C(=O)NC=Nc23</t>
  </si>
  <si>
    <t>CHEMBL367463</t>
  </si>
  <si>
    <t>Pranoprofen (JAN, MI, INN)</t>
  </si>
  <si>
    <t>S01BC09</t>
  </si>
  <si>
    <t>S01BC09 [Sensory Organs:Ophthalmologicals:Antiinflammatory Agents:Antiinflammatory agents, non-steroids]</t>
  </si>
  <si>
    <t>CC(C(=O)O)c1ccc2Oc3ncccc3Cc2c1</t>
  </si>
  <si>
    <t>CHEMBL434200</t>
  </si>
  <si>
    <t>Tertatolol (BAN, MI, INN)</t>
  </si>
  <si>
    <t>S-2395</t>
  </si>
  <si>
    <t>C07AA16</t>
  </si>
  <si>
    <t>C07AA16 [Cardiovascular System:Beta Blocking Agents:Beta Blocking Agents:Beta blocking agents, non-selective]</t>
  </si>
  <si>
    <t>CC(C)(C)NCC(O)COc1cccc2CCCSc12</t>
  </si>
  <si>
    <t>CHEMBL259548</t>
  </si>
  <si>
    <t>Bolasterone (INN, USAN)</t>
  </si>
  <si>
    <t>U-19763</t>
  </si>
  <si>
    <t>Anabolic</t>
  </si>
  <si>
    <t>C[C@@H]1CC2=CC(=O)CC[C@]2(C)[C@H]3CC[C@@]4(C)[C@@H](CC[C@]4(C)O)[C@H]13</t>
  </si>
  <si>
    <t>CHEMBL209821</t>
  </si>
  <si>
    <t>Naluzotan (INN, USAN); Naluzotan Hydrochloride (USAN)</t>
  </si>
  <si>
    <t>PRX-00023</t>
  </si>
  <si>
    <t>Epix Pharmaceuticals</t>
  </si>
  <si>
    <t>5-HT1A receptor agonists/antagonists acting primarily as neuroprotectors</t>
  </si>
  <si>
    <t>CC(=O)Nc1cccc(c1)N2CCN(CCCCNS(=O)(=O)CC3CCCCC3)CC2</t>
  </si>
  <si>
    <t>CHEMBL1561</t>
  </si>
  <si>
    <t>Miglitol (BAN, FDA, INN, USAN)</t>
  </si>
  <si>
    <t>BAY-M-1099</t>
  </si>
  <si>
    <t>A10BF02</t>
  </si>
  <si>
    <t>A10BF02 [Alimentary Tract And Metabolism:Drugs Used In Diabetes:Blood Glucose Lowering Drugs, Excl. Insulins:Alpha glucosidase inhibitors]</t>
  </si>
  <si>
    <t>Inhibitor (alpha-glucosidase)</t>
  </si>
  <si>
    <t>OCCN1C[C@H](O)[C@@H](O)[C@H](O)[C@H]1CO</t>
  </si>
  <si>
    <t>CHEMBL592943</t>
  </si>
  <si>
    <t>Tinoridine (INN, MI); Tinoridine Hydrochloride (JAN)</t>
  </si>
  <si>
    <t>Y-3642</t>
  </si>
  <si>
    <t>CCOC(=O)c1c(N)sc2CN(Cc3ccccc3)CCc12</t>
  </si>
  <si>
    <t>CHEMBL1230609</t>
  </si>
  <si>
    <t>Foretinib (INN, USAN)</t>
  </si>
  <si>
    <t>GSK1363089G</t>
  </si>
  <si>
    <t>GlaxoSmithKline</t>
  </si>
  <si>
    <t>tyrosine kinase inhibitors</t>
  </si>
  <si>
    <t>COc1cc2c(Oc3ccc(NC(=O)C4(CC4)C(=O)Nc5ccc(F)cc5)cc3F)ccnc2cc1OCCCN6CCOCC6</t>
  </si>
  <si>
    <t>CHEMBL1329029</t>
  </si>
  <si>
    <t>Tetroquinone (INN, USAN)</t>
  </si>
  <si>
    <t>HPEK-1; THQ</t>
  </si>
  <si>
    <t>Keratolytic (systemic)</t>
  </si>
  <si>
    <t>OC1=C(O)C(=O)C(=C(O)C1=O)O</t>
  </si>
  <si>
    <t>CHEMBL1453416</t>
  </si>
  <si>
    <t>Isbufylline (INN)</t>
  </si>
  <si>
    <t>CC(C)Cn1cnc2N(C)C(=O)N(C)C(=O)c12</t>
  </si>
  <si>
    <t>CHEMBL1437764</t>
  </si>
  <si>
    <t>Climbazole (BAN, INN)</t>
  </si>
  <si>
    <t>CC(C)(C)C(=O)C(Oc1ccc(Cl)cc1)n2ccnc2</t>
  </si>
  <si>
    <t>CHEMBL1259059</t>
  </si>
  <si>
    <t>Sofosbuvir (USAN)</t>
  </si>
  <si>
    <t>Gilead Sciences</t>
  </si>
  <si>
    <t>antivirals: RNA polymerase (NS5B) inhibitor</t>
  </si>
  <si>
    <t>CC(C)OC(=O)[C@H](C)N[P@](=O)(OC[C@H]1O[C@@H](N2C=CC(=O)NC2=O)[C@](C)(F)[C@@H]1O)Oc3ccccc3</t>
  </si>
  <si>
    <t>CHEMBL305660</t>
  </si>
  <si>
    <t>Ebastine (BAN, USAN, INN)</t>
  </si>
  <si>
    <t>LAS W-090; RP-64305</t>
  </si>
  <si>
    <t>Rhone-Poulenc Rorer; Grupo Farmacutico Almirall S.A., Spain</t>
  </si>
  <si>
    <t>R06AX22</t>
  </si>
  <si>
    <t>R06AX22 [Respiratory System:Antihistamines For Systemic Use:Antihistamines For Systemic Use:Other antihistamines for systemic use]</t>
  </si>
  <si>
    <t>Antihistaminic</t>
  </si>
  <si>
    <t>CC(C)(C)c1ccc(cc1)C(=O)CCCN2CCC(CC2)OC(c3ccccc3)c4ccccc4</t>
  </si>
  <si>
    <t>CHEMBL301742</t>
  </si>
  <si>
    <t>Arbaclofen (INN, USAN)</t>
  </si>
  <si>
    <t>STX209</t>
  </si>
  <si>
    <t>Seaside Therapeutics</t>
  </si>
  <si>
    <t>NC[C@H](CC(=O)O)c1ccc(Cl)cc1</t>
  </si>
  <si>
    <t>CHEMBL373569</t>
  </si>
  <si>
    <t>Eledoisin (INN, MI)</t>
  </si>
  <si>
    <t>ELD-950</t>
  </si>
  <si>
    <t>CC[C@H](C)[C@H](NC(=O)[C@H](Cc1ccccc1)NC(=O)[C@H](C)NC(=O)[C@H](CC(=O)O)NC(=O)[C@H](CCCCN)NC(=O)[C@H](CO)NC(=O)[C@@H]2CCCN2C(=O)[C@@H]3CCC(=O)N3)C(=O)NCC(=O)N[C@@H](CC(C)C)C(=O)N[C@@H](CCSC)C(=O)N</t>
  </si>
  <si>
    <t>CHEMBL18098</t>
  </si>
  <si>
    <t>Spizofurone (INN, JAN, MI)</t>
  </si>
  <si>
    <t>AG-629</t>
  </si>
  <si>
    <t>CC(=O)c1ccc2OC3(CC3)C(=O)c2c1</t>
  </si>
  <si>
    <t>CHEMBL164447</t>
  </si>
  <si>
    <t>Clobuzarit (BAN, INN, MI)</t>
  </si>
  <si>
    <t>ICI-55897</t>
  </si>
  <si>
    <t>antirheumatics (lobenzarit type)</t>
  </si>
  <si>
    <t>CC(C)(OCc1ccc(cc1)c2ccc(Cl)cc2)C(=O)O</t>
  </si>
  <si>
    <t>CHEMBL1201502</t>
  </si>
  <si>
    <t>Ferumoxides (BAN, FDA, USAN, USP)</t>
  </si>
  <si>
    <t>AMI-25</t>
  </si>
  <si>
    <t>Amag Pharmaceuticals Inc</t>
  </si>
  <si>
    <t>Diagnostic Aid (paramagnetic)</t>
  </si>
  <si>
    <t>CHEMBL34722</t>
  </si>
  <si>
    <t>Thiamiprine (USAN); Tiamiprine (INN)</t>
  </si>
  <si>
    <t>BW-57323</t>
  </si>
  <si>
    <t>Cn1cnc(c1Sc2nc(N)nc3nc[nH]c23)[N+](=O)[O-]</t>
  </si>
  <si>
    <t>CHEMBL460026</t>
  </si>
  <si>
    <t>Icosapent (INN); Omega-3 Marine Triglycerides (BAN)</t>
  </si>
  <si>
    <t>CC\C=C/C\C=C/C\C=C/C\C=C/C\C=C/CCCC(=O)O</t>
  </si>
  <si>
    <t>CHEMBL1214192</t>
  </si>
  <si>
    <t>Bemegride (BAN, JAN, MI, USP, INN)</t>
  </si>
  <si>
    <t>R07AB05</t>
  </si>
  <si>
    <t>R07AB05 [Respiratory System:Other Respiratory System Products:Other Respiratory System Products:Respiratory stimulants]</t>
  </si>
  <si>
    <t>CCC1(C)CC(=O)NC(=O)C1</t>
  </si>
  <si>
    <t>CHEMBL1670</t>
  </si>
  <si>
    <t>Mitotane (FDA, INN, JAN, USAN, USP)</t>
  </si>
  <si>
    <t>CB-313</t>
  </si>
  <si>
    <t>Bristol Myers Squibb</t>
  </si>
  <si>
    <t>L01XX23</t>
  </si>
  <si>
    <t>L01XX23 [Antineoplastic And Immunomodulating Agents:Antineoplastic Agents:Other Antineoplastic Agents:Other antineoplastic agents]</t>
  </si>
  <si>
    <t>ClC(Cl)C(c1ccc(Cl)cc1)c2ccccc2Cl</t>
  </si>
  <si>
    <t>CHEMBL58832</t>
  </si>
  <si>
    <t>Asparagine (NF)</t>
  </si>
  <si>
    <t>N[C@@H](CC(=O)N)C(=O)O</t>
  </si>
  <si>
    <t>CHEMBL500</t>
  </si>
  <si>
    <t>Pindolol (BAN, FDA, INN, JAN, USAN, USP)</t>
  </si>
  <si>
    <t>LB-46</t>
  </si>
  <si>
    <t>Novartis Pharmaceuticals Corp</t>
  </si>
  <si>
    <t>C07AA03</t>
  </si>
  <si>
    <t>C07AA03 [Cardiovascular System:Beta Blocking Agents:Beta Blocking Agents:Beta blocking agents, non-selective]</t>
  </si>
  <si>
    <t>Vasodilator</t>
  </si>
  <si>
    <t>CC(C)NCC(O)COc1cccc2[nH]ccc12</t>
  </si>
  <si>
    <t>CHEMBL858</t>
  </si>
  <si>
    <t>Edetic Acid (NF, BAN, INN)</t>
  </si>
  <si>
    <t>Dow Chemical</t>
  </si>
  <si>
    <t>Pharmaceutic Aid (chelating agent)</t>
  </si>
  <si>
    <t>OC(=O)CN(CCN(CC(=O)O)CC(=O)O)CC(=O)O</t>
  </si>
  <si>
    <t>CHEMBL23293</t>
  </si>
  <si>
    <t>Salirasib (INN, USAN)</t>
  </si>
  <si>
    <t>FTS</t>
  </si>
  <si>
    <t>sal-</t>
  </si>
  <si>
    <t>anti-inflammatory agents (salicylic acid derivatives)</t>
  </si>
  <si>
    <t>CC(=CCC\C(=C\CC\C(=C\CSc1ccccc1C(=O)O)\C)\C)C</t>
  </si>
  <si>
    <t>CHEMBL93515</t>
  </si>
  <si>
    <t>Gamma-Amino-Beta-Hydroxybutyric Acid (JAN)</t>
  </si>
  <si>
    <t>NCC(O)CC(=O)O</t>
  </si>
  <si>
    <t>CHEMBL1201368</t>
  </si>
  <si>
    <t>Perindoprilat (BAN, INN)</t>
  </si>
  <si>
    <t>S-9780</t>
  </si>
  <si>
    <t>antihypertensives (ACE inhibitors) (diacid analogs of the -pril entity)</t>
  </si>
  <si>
    <t>CCC[C@H](N[C@@H](C)C(=O)N1[C@H]2CCCC[C@H]2C[C@H]1C(=O)O)C(=O)O</t>
  </si>
  <si>
    <t>CHEMBL170052</t>
  </si>
  <si>
    <t>Ibafloxacin (BAN, INN, USAN)</t>
  </si>
  <si>
    <t>R-835; S-25930</t>
  </si>
  <si>
    <t>antibacterials (quinolone derivatives)</t>
  </si>
  <si>
    <t>CC1CCc2c(C)c(F)cc3C(=O)C(=CN1c23)C(=O)O</t>
  </si>
  <si>
    <t>CHEMBL1219</t>
  </si>
  <si>
    <t>Rabeprazole (BAN, INN); Rabeprazole Sodium (FDA, USAN)</t>
  </si>
  <si>
    <t>LY-307640; E-3810</t>
  </si>
  <si>
    <t>Eisai Inc</t>
  </si>
  <si>
    <t>A02BC04</t>
  </si>
  <si>
    <t>A02BC04 [Alimentary Tract And Metabolism:Drugs For Acid Related Disorders:Drugs For Peptic Ulcer And Gastro-Oesophageal Reflux Disease (Gord):Proton pump inhibitors]</t>
  </si>
  <si>
    <t>Anti-Ulcerative; Gastric Acid Pump Inhibitor</t>
  </si>
  <si>
    <t>COCCCOc1ccnc(C[S+]([O-])c2nc3ccccc3[nH]2)c1C</t>
  </si>
  <si>
    <t>CHEMBL1201169</t>
  </si>
  <si>
    <t>Estazolam (FDA, INN, JAN, USAN)</t>
  </si>
  <si>
    <t>ABBOTT-47631</t>
  </si>
  <si>
    <t>Abbott Laboratories Pharmaceutical Products Div</t>
  </si>
  <si>
    <t>N05CD04</t>
  </si>
  <si>
    <t>N05CD04 [Nervous System:Psycholeptics:Hypnotics And Sedatives:Benzodiazepine derivatives]</t>
  </si>
  <si>
    <t>Clc1ccc2N3C=NNC3=CN=C(c4ccccc4)c2c1</t>
  </si>
  <si>
    <t>CHEMBL1371412</t>
  </si>
  <si>
    <t>Tioxidazole (INN, USAN)</t>
  </si>
  <si>
    <t>SCH-21480</t>
  </si>
  <si>
    <t>Schering-Plough Animal Health</t>
  </si>
  <si>
    <t>CCCOc1ccc2nc(NC(=O)OC)sc2c1</t>
  </si>
  <si>
    <t>CHEMBL1742409</t>
  </si>
  <si>
    <t>Osutidine (INN)</t>
  </si>
  <si>
    <t>CNCc1oc(CSCCN\C(=N\S(=O)(=O)C)\NCC(O)c2ccc(O)cc2)cc1</t>
  </si>
  <si>
    <t>CHEMBL1765293</t>
  </si>
  <si>
    <t>Alminoprofen (INN, JAN, MI)</t>
  </si>
  <si>
    <t>M01AE16</t>
  </si>
  <si>
    <t>M01AE16 [Musculo-Skeletal System:Antiinflammatory And Antirheumatic Products:Antiinflammatory And Antirheumatic Products, Non-Steroids:Propionic acid derivatives]</t>
  </si>
  <si>
    <t>CC(C(=O)O)c1ccc(NCC(=C)C)cc1</t>
  </si>
  <si>
    <t>CHEMBL1201221</t>
  </si>
  <si>
    <t>Viomycin (BAN, INN); Viomycin Sulfate (FDA, MI, USP)</t>
  </si>
  <si>
    <t>Pfizer Laboratories Div Pfizer Inc</t>
  </si>
  <si>
    <t>NCCC[C@H](N)CC(=O)N[C@H]1CNC(=O)[C@H](NC(=O)\C(=C\NC(=O)N)\NC(=O)[C@H](CO)NC(=O)[C@H](CO)NC1=O)[C@H]2C[C@H](O)NC(=N)N2</t>
  </si>
  <si>
    <t>CHEMBL275528</t>
  </si>
  <si>
    <t>Phencyclidine (BAN, INN); Phencyclidine Hydrochloride (USAN)</t>
  </si>
  <si>
    <t>CI-395; CN-25253-2; GP-121</t>
  </si>
  <si>
    <t>muscarinic agonists (various indications)</t>
  </si>
  <si>
    <t>Anesthetic</t>
  </si>
  <si>
    <t>C1CCN(CC1)C2(CCCCC2)c3ccccc3</t>
  </si>
  <si>
    <t>CHEMBL1620794</t>
  </si>
  <si>
    <t>Nafronyl Oxalate (USAN); Naftidrofuryl (BAN, DCF, INN)</t>
  </si>
  <si>
    <t>EU-1806; LS-121</t>
  </si>
  <si>
    <t>Lipha, S.A., France</t>
  </si>
  <si>
    <t>C04AX21</t>
  </si>
  <si>
    <t>C04AX21 [Cardiovascular System:Peripheral Vasodilators:Peripheral Vasodilators:Other peripheral vasodilators]</t>
  </si>
  <si>
    <t>CCN(CC)CCOC(=O)C(CC1CCCO1)Cc2cccc3ccccc23</t>
  </si>
  <si>
    <t>CHEMBL1895219</t>
  </si>
  <si>
    <t>Pyrrocaine (BAN, INN, USAN); Pyrrocaine Hydrochloride (MI, NF)</t>
  </si>
  <si>
    <t>EN-1010</t>
  </si>
  <si>
    <t>Anesthetic (local)</t>
  </si>
  <si>
    <t>Cc1cccc(C)c1NC(=O)CN2CCCC2</t>
  </si>
  <si>
    <t>CHEMBL1889451</t>
  </si>
  <si>
    <t>Etocrilene (INN); Etocrylene (USAN)</t>
  </si>
  <si>
    <t>CCOC(=O)C(=C(c1ccccc1)c2ccccc2)C#N</t>
  </si>
  <si>
    <t>CHEMBL895</t>
  </si>
  <si>
    <t>Nalbuphine (BAN, INN); Nalbuphine Hydrochloride (FDA, USAN)</t>
  </si>
  <si>
    <t>EN-2234A</t>
  </si>
  <si>
    <t>Endo Pharmaceuticals Inc; Abbvie Inc</t>
  </si>
  <si>
    <t>N02AF02</t>
  </si>
  <si>
    <t>N02AF02 [Nervous System:Analgesics:Opioids:Morphinan derivatives]</t>
  </si>
  <si>
    <t>Analgesic; Antagonist (to narcotics)</t>
  </si>
  <si>
    <t>O[C@H]1CC[C@@]2(O)[C@H]3Cc4ccc(O)c5O[C@@H]1[C@]2(CCN3CC6CCC6)c45</t>
  </si>
  <si>
    <t>CHEMBL2106605</t>
  </si>
  <si>
    <t>Bioresmethrin (INN, MI)</t>
  </si>
  <si>
    <t>CC(=C[C@@H]1[C@@H](C(=O)OCc2coc(Cc3ccccc3)c2)C1(C)C)C</t>
  </si>
  <si>
    <t>CHEMBL2105043</t>
  </si>
  <si>
    <t>Imiclopazine (INN, MI)</t>
  </si>
  <si>
    <t>CN1CCN(CCN2CCN(CCCN3c4ccccc4Sc5ccc(Cl)cc35)CC2)C1=O</t>
  </si>
  <si>
    <t>CHEMBL2105550</t>
  </si>
  <si>
    <t>Tolquinzole (INN)</t>
  </si>
  <si>
    <t>CCC1(O)CCN2CCc3ccc(C)cc3C2C1</t>
  </si>
  <si>
    <t>CHEMBL2103752</t>
  </si>
  <si>
    <t>Ziconotide (FDA, INN, USAN)</t>
  </si>
  <si>
    <t>SNX-111</t>
  </si>
  <si>
    <t>Jazz Pharmaceuticals International Ltd</t>
  </si>
  <si>
    <t>N02BG08</t>
  </si>
  <si>
    <t>N02BG08 [Nervous System:Analgesics:Other Analgesics And Antipyretics:Other analgesics and antipyretics]</t>
  </si>
  <si>
    <t>CSCC[C@@H]1NC(=O)[C@H](CC(C)C)NC(=O)[C@H](CCCNC(=N)N)NC(=O)[C@H](CO)NC(=O)[C@@H]2CSSC[C@@H]3NC(=O)[C@H](CO)NC(=O)CNC(=O)[C@@H](NC(=O)[C@H](CSSC[C@H](N)C(=O)N[C@@H](CCCCN)C(=O)NCC(=O)N[C@@H](CCCCN)C(=O)NCC(=O)N[C@@H](C)C(=O)N[C@@H](CCCCN)C(=O)N2)NC(=O)[C@H](CSSC[C@H](NC(=O)[C@H](CCCCN)NC(=O)CNC(=O)[C@H](CO)NC(=O)[C@H](CCCNC(=N)N)NC3=O)C(=O)N)NC(=O)[C@H](CC(=O)O)NC(=O)[C@H](Cc4ccc(O)cc4)NC1=O)[C@@H](C)O</t>
  </si>
  <si>
    <t>CHEMBL2103972</t>
  </si>
  <si>
    <t>Sorbinicate (INN)</t>
  </si>
  <si>
    <t>O=C(OCC(OC(=O)c1cccnc1)C(OC(=O)c2cccnc2)C(OC(=O)c3cccnc3)C(COC(=O)c4cccnc4)OC(=O)c5cccnc5)c6cccnc6</t>
  </si>
  <si>
    <t>CHEMBL2105297</t>
  </si>
  <si>
    <t>Oxanamide (INN, MI)</t>
  </si>
  <si>
    <t>CCCC1OC1(CC)C(=O)N</t>
  </si>
  <si>
    <t>CHEMBL2105335</t>
  </si>
  <si>
    <t>Paraflutizide (DCF, INN, MI)</t>
  </si>
  <si>
    <t>LD-3612</t>
  </si>
  <si>
    <t>NS(=O)(=O)c1cc2c(NC(Cc3ccc(F)cc3)NS2(=O)=O)cc1Cl</t>
  </si>
  <si>
    <t>CHEMBL2105578</t>
  </si>
  <si>
    <t>Bensuldazic Acid (BAN, INN)</t>
  </si>
  <si>
    <t>OC(=O)CN1CSC(=S)N(Cc2ccccc2)C1</t>
  </si>
  <si>
    <t>CHEMBL2104242</t>
  </si>
  <si>
    <t>Decitropine (INN)</t>
  </si>
  <si>
    <t>-trop-</t>
  </si>
  <si>
    <t>atropine derivatives</t>
  </si>
  <si>
    <t>CN1[C@@H]2CC[C@H]1C[C@H](C2)OC3c4ccccc4C=Cc5ccccc35</t>
  </si>
  <si>
    <t>CHEMBL2074922</t>
  </si>
  <si>
    <t>Efonidipine (INN); Efonidipine Hydrochloride (JAN)</t>
  </si>
  <si>
    <t>CC1=C(C(C(=C(C)N1)P2(=O)OCC(C)(C)CO2)c3cccc(c3)[N+](=O)[O-])C(=O)OCCN(Cc4ccccc4)c5ccccc5</t>
  </si>
  <si>
    <t>CHEMBL1902627</t>
  </si>
  <si>
    <t>Clorprenaline (BAN, INN); Clorprenaline Hydrochloride (JAN, USAN)</t>
  </si>
  <si>
    <t>CC(C)NCC(O)c1ccccc1Cl</t>
  </si>
  <si>
    <t>CHEMBL2110823</t>
  </si>
  <si>
    <t>Fentonium Bromide (INN, MI)</t>
  </si>
  <si>
    <t>FA-402; Z-326</t>
  </si>
  <si>
    <t>A03BB04</t>
  </si>
  <si>
    <t>A03BB04 [Alimentary Tract And Metabolism:Drugs For Functional Gastrointestinal Disorders:Belladonna And Derivatives, Plain:Belladonna alkaloids, semisynthetic, quaternary ammonium compounds]</t>
  </si>
  <si>
    <t>C[N+]1(CC(=O)c2ccc(cc2)c3ccccc3)[C@@H]4CC[C@H]1C[C@H](C4)OC(=O)C(CO)c5ccccc5</t>
  </si>
  <si>
    <t>CHEMBL2110998</t>
  </si>
  <si>
    <t>Oxadimedine (INN)</t>
  </si>
  <si>
    <t>CN(C)CCN(Cc1ccccc1)c2oc3ccccc3n2</t>
  </si>
  <si>
    <t>CHEMBL2111170</t>
  </si>
  <si>
    <t>Calcium Lactophosphate (NF)</t>
  </si>
  <si>
    <t>CC(O)C(=O)OP(=O)(O)O</t>
  </si>
  <si>
    <t>CHEMBL2110995</t>
  </si>
  <si>
    <t>Piminodine (BAN, INN); Piminodine Esylate (MI, NF)</t>
  </si>
  <si>
    <t>CCOC(=O)C1(CCN(CCCNc2ccccc2)CC1)c3ccccc3</t>
  </si>
  <si>
    <t>CHEMBL2111176</t>
  </si>
  <si>
    <t>Valethamate Bromide (JAN, MI, NF)</t>
  </si>
  <si>
    <t>CCC(C)C(C(=O)OCC[N+](C)(CC)CC)c1ccccc1</t>
  </si>
  <si>
    <t>CHEMBL1398631</t>
  </si>
  <si>
    <t>Lauryl Isoquinolinium Bromide (USAN)</t>
  </si>
  <si>
    <t>Anti-Infective</t>
  </si>
  <si>
    <t>CCCCCCCCCCCC[n+]1ccc2ccccc2c1</t>
  </si>
  <si>
    <t>CHEMBL2111051</t>
  </si>
  <si>
    <t>Talsaclidine (INN); Talsaclidine Fumarate (USAN)</t>
  </si>
  <si>
    <t>WAL 2014 FU</t>
  </si>
  <si>
    <t>Boehringer Ingelheim</t>
  </si>
  <si>
    <t>Alzheimer's Disease Treatment (muscarinic M1-agonist)</t>
  </si>
  <si>
    <t>C#CCO[C@H]1CN2CCC1CC2</t>
  </si>
  <si>
    <t>CHEMBL1516469</t>
  </si>
  <si>
    <t>Levocarnitine Propionate Hydrochloride (USAN)</t>
  </si>
  <si>
    <t>ST-261</t>
  </si>
  <si>
    <t>Biosint S.P.A</t>
  </si>
  <si>
    <t>CCC(=O)O[C@H](CC(=O)O)C[N+](C)(C)C</t>
  </si>
  <si>
    <t>CHEMBL1235931</t>
  </si>
  <si>
    <t>Calcium Levulinate (BAN, USP)</t>
  </si>
  <si>
    <t>A12AA30</t>
  </si>
  <si>
    <t>A12AA30 [Alimentary Tract And Metabolism:Mineral Supplements:Calcium:Calcium]</t>
  </si>
  <si>
    <t>CC(=O)CCC(=O)O</t>
  </si>
  <si>
    <t>CHEMBL2110937</t>
  </si>
  <si>
    <t>Buthalital Sodium (BAN, INN, MI)</t>
  </si>
  <si>
    <t>CC(C)CC1(CC=C)C(=O)NC(=S)NC1=O</t>
  </si>
  <si>
    <t>CHEMBL2110928</t>
  </si>
  <si>
    <t>Octafonium Chloride (BAN, INN)</t>
  </si>
  <si>
    <t>CC[N+](CC)(CCOc1ccc(CC(C)(C)CC(C)C)cc1)Cc2ccccc2</t>
  </si>
  <si>
    <t>CHEMBL2110629</t>
  </si>
  <si>
    <t>Dioxethedrin (INN); Dioxethedrin Hydrochloride (MI)</t>
  </si>
  <si>
    <t>CCNC(C)C(O)c1ccc(O)c(O)c1</t>
  </si>
  <si>
    <t>CHEMBL2105886</t>
  </si>
  <si>
    <t>Lysine Hydrochloride (JAN, USAN, USP)</t>
  </si>
  <si>
    <t>Cl.NCCCC[C@H](N)C(=O)O</t>
  </si>
  <si>
    <t>CHEMBL2111187</t>
  </si>
  <si>
    <t>Radium Ra 223 Dichloride (USAN); Radium Ra-223 Dichloride (FDA)</t>
  </si>
  <si>
    <t>Bayer Healthcare Pharmaceuticals</t>
  </si>
  <si>
    <t>Cl[Ra]Cl</t>
  </si>
  <si>
    <t>CHEMBL2107918</t>
  </si>
  <si>
    <t>Orientiparcin (INN)</t>
  </si>
  <si>
    <t>glycopeptide antibiotics</t>
  </si>
  <si>
    <t>CHEMBL2108664</t>
  </si>
  <si>
    <t>Verpasep Caltespen (INN, USAN)</t>
  </si>
  <si>
    <t>BCG65-E7; HSPE7</t>
  </si>
  <si>
    <t>CHEMBL2108020</t>
  </si>
  <si>
    <t>BCG Live (USP)</t>
  </si>
  <si>
    <t>CHEMBL2108213</t>
  </si>
  <si>
    <t>Adekalant (INN)</t>
  </si>
  <si>
    <t>potassium channel antagonists</t>
  </si>
  <si>
    <t>CHEMBL2109048</t>
  </si>
  <si>
    <t>Iodized Oil (MI, NF)</t>
  </si>
  <si>
    <t>CHEMBL2108777</t>
  </si>
  <si>
    <t>Polidronium Chloride (BAN, INN)</t>
  </si>
  <si>
    <t>CHEMBL2108827</t>
  </si>
  <si>
    <t>Vapaliximab (INN)</t>
  </si>
  <si>
    <t>Biotie</t>
  </si>
  <si>
    <t>CHEMBL2107970</t>
  </si>
  <si>
    <t>Polyoxyl 40 Hydrogenated Castor Oil (NF)</t>
  </si>
  <si>
    <t>Pharmaceutic Aid (emulsifying agent)</t>
  </si>
  <si>
    <t>CHEMBL2108656</t>
  </si>
  <si>
    <t>Tolu Balsam Syrup (NF)</t>
  </si>
  <si>
    <t>CHEMBL1908376</t>
  </si>
  <si>
    <t>Seocalcitol (BAN, INN)</t>
  </si>
  <si>
    <t>CCC(O)(CC)\C=C\C=C\[C@@H](C)[C@H]1CC[C@H]2\C(=C\C=C/3\C[C@@H](O)C[C@H](O)C3=C)\CCC[C@]12C</t>
  </si>
  <si>
    <t>CHEMBL2108444</t>
  </si>
  <si>
    <t>Piroxicam Betadex (USAN)</t>
  </si>
  <si>
    <t>Chiesi Farmaceutici Spa, Italy</t>
  </si>
  <si>
    <t>anti-inflammatory agents (isoxicam type)</t>
  </si>
  <si>
    <t>Analgesic; Anti-Inflammatory; Antirheumatic</t>
  </si>
  <si>
    <t>CHEMBL2108495</t>
  </si>
  <si>
    <t>Lemon Tincture (NF)</t>
  </si>
  <si>
    <t>CHEMBL2107906</t>
  </si>
  <si>
    <t>Plague Vaccine (USP)</t>
  </si>
  <si>
    <t>Immunizing Agent (active)</t>
  </si>
  <si>
    <t>CHEMBL2108394</t>
  </si>
  <si>
    <t>Hydroxystearin Sulfate (NF)</t>
  </si>
  <si>
    <t>CHEMBL2108653</t>
  </si>
  <si>
    <t>Thrombomodulin Alfa (INN)</t>
  </si>
  <si>
    <t>CHEMBL1236690</t>
  </si>
  <si>
    <t>Lyapolate Sodium (USAN); Sodium Apolate (BAN, INN); Sodium Polyethylenesulfonate (JAN)</t>
  </si>
  <si>
    <t>C05BA02</t>
  </si>
  <si>
    <t>C05BA02 [Cardiovascular System:Vasoprotectives:Antivaricose Therapy:Heparins or heparinoids for topical use]</t>
  </si>
  <si>
    <t>Anticoagulant</t>
  </si>
  <si>
    <t>OS(=O)(=O)C=C</t>
  </si>
  <si>
    <t>CHEMBL2219776</t>
  </si>
  <si>
    <t>Cenersen Sodium (USAN)</t>
  </si>
  <si>
    <t>EL-625; OL(1)P53</t>
  </si>
  <si>
    <t>CHEMBL2110789</t>
  </si>
  <si>
    <t>Cyprenorphine (BAN, INN); Cyprenorphine Hydrochloride (MI)</t>
  </si>
  <si>
    <t>CO[C@]12C=C[C@@]3(C[C@@H]1C(C)(C)O)[C@H]4Cc5ccc(O)c6O[C@@H]2[C@]3(CCN4CC7CC7)c56</t>
  </si>
  <si>
    <t>CHEMBL2111037</t>
  </si>
  <si>
    <t>Ristianol (BAN, INN); Ristianol Phosphate (USAN)</t>
  </si>
  <si>
    <t>CP-48867-9</t>
  </si>
  <si>
    <t>Immunoregulator</t>
  </si>
  <si>
    <t>OCCSCc1ccncc1</t>
  </si>
  <si>
    <t>CHEMBL2104159</t>
  </si>
  <si>
    <t>Bromoxanide (INN, USAN)</t>
  </si>
  <si>
    <t>SK&amp;F-61636</t>
  </si>
  <si>
    <t>antiparasitics (salicylanilide derivatives)</t>
  </si>
  <si>
    <t>Cc1c(C(=O)Nc2ccc(Br)cc2C(F)(F)F)c(O)c(cc1[N+](=O)[O-])C(C)(C)C</t>
  </si>
  <si>
    <t>CHEMBL2104152</t>
  </si>
  <si>
    <t>Cefuracetime (BAN, INN)</t>
  </si>
  <si>
    <t>CO\N=C(/C(=O)N[C@H]1[C@H]2SCC(=C(N2C1=O)C(=O)O)COC(=O)C)\c3occc3</t>
  </si>
  <si>
    <t>CHEMBL2106238</t>
  </si>
  <si>
    <t>Ethyl Linoleate (JAN)</t>
  </si>
  <si>
    <t>CCCCC\C=C/C\C=C/CCCCCCCC(=O)OCC</t>
  </si>
  <si>
    <t>CHEMBL2104944</t>
  </si>
  <si>
    <t>Sulisatin (INN, MI)</t>
  </si>
  <si>
    <t>Cc1cccc2c1NC(=O)C2(c3ccc(OS(=O)(=O)O)cc3)c4ccc(OS(=O)(=O)O)cc4</t>
  </si>
  <si>
    <t>CHEMBL2105010</t>
  </si>
  <si>
    <t>Hydroxystenozole (INN)</t>
  </si>
  <si>
    <t>C[C@]1(O)CC[C@H]2[C@@H]3CCC4=Cc5[nH]ncc5C[C@]4(C)[C@H]3CC[C@]12C</t>
  </si>
  <si>
    <t>CHEMBL2104682</t>
  </si>
  <si>
    <t>Nebracetam (INN)</t>
  </si>
  <si>
    <t>NCC1CN(Cc2ccccc2)C(=O)C1</t>
  </si>
  <si>
    <t>CHEMBL2105918</t>
  </si>
  <si>
    <t>Afloqualone (INN, JAN, MI)</t>
  </si>
  <si>
    <t>Cc1ccccc1N2C(=Nc3ccc(N)cc3C2=O)CF</t>
  </si>
  <si>
    <t>CHEMBL2106900</t>
  </si>
  <si>
    <t>Menitrazepam (DCF, INN)</t>
  </si>
  <si>
    <t>CB-4857</t>
  </si>
  <si>
    <t>CN1C(=O)CN=C(C2=CCCCC2)c3cc(ccc13)[N+](=O)[O-]</t>
  </si>
  <si>
    <t>CHEMBL2104219</t>
  </si>
  <si>
    <t>Dazidamine (INN)</t>
  </si>
  <si>
    <t>CN(C)CCCSc1c2ccccc2nn1Cc3ccccc3</t>
  </si>
  <si>
    <t>CHEMBL2107767</t>
  </si>
  <si>
    <t>Paliroden (INN)</t>
  </si>
  <si>
    <t>FC(F)(F)c1cccc(c1)C2=CCN(CCc3ccc(cc3)c4ccccc4)CC2</t>
  </si>
  <si>
    <t>CHEMBL2104492</t>
  </si>
  <si>
    <t>Triclodazol (DCF, INN, MI)</t>
  </si>
  <si>
    <t>OC(N1CNC(C1=O)(c2ccccc2)c3ccccc3)C(Cl)(Cl)Cl</t>
  </si>
  <si>
    <t>CHEMBL2111183</t>
  </si>
  <si>
    <t>Troxypyrrolium Tosilate (BAN, INN)</t>
  </si>
  <si>
    <t>CC[N+]1(CCOC(=O)c2cc(OC)c(OC)c(OC)c2)CCCC1</t>
  </si>
  <si>
    <t>CHEMBL1325592</t>
  </si>
  <si>
    <t>Protoporphyrin Disodium (JAN)</t>
  </si>
  <si>
    <t>CC1=C(C=C)c2cc3[nH]c(cc4nc(cc5[nH]c(cc1n2)C(=C5C)C=C)c(C)c4CCC(=O)O)c(CCC(=O)O)c3C</t>
  </si>
  <si>
    <t>CHEMBL2218869</t>
  </si>
  <si>
    <t>Cargutocin (INN, JAN, MI)</t>
  </si>
  <si>
    <t>oxytocin derivatives</t>
  </si>
  <si>
    <t>CC[C@H](C)[C@@H]1NC(=O)[C@H](Cc2ccc(O)cc2)NC(=O)CCCCC[C@H](NC(=O)[C@@H](CC(=O)N)NC(=O)[C@@H](CCC(=O)N)NC1=O)C(=O)NCC(=O)N[C@@H](CC(C)C)C(=O)NCC(=O)N</t>
  </si>
  <si>
    <t>CHEMBL2218920</t>
  </si>
  <si>
    <t>Arfalasin (INN)</t>
  </si>
  <si>
    <t>CC(C)[C@H](NC(=O)[C@H](CCCNC(=N)N)NC(=O)CCC(=O)N)C(=O)N[C@@H](Cc1ccc(O)cc1)C(=O)N[C@@H](C(C)C)C(=O)N[C@@H](Cc2c[nH]cn2)C(=O)N3CCC[C@H]3C(=O)N[C@H](C(=O)O)c4ccccc4</t>
  </si>
  <si>
    <t>CHEMBL2364601</t>
  </si>
  <si>
    <t>Aftobetin (USAN); Aftobetin Hydrochloride (USAN)</t>
  </si>
  <si>
    <t>ANCA11; NCE-11</t>
  </si>
  <si>
    <t>Neuroptix Corp.</t>
  </si>
  <si>
    <t>COCCOCCOCCOC(=O)\C(=C\c1ccc2cc(ccc2c1)N3CCCCC3)\C#N</t>
  </si>
  <si>
    <t>CHEMBL174095</t>
  </si>
  <si>
    <t>Delergotrile (INN)</t>
  </si>
  <si>
    <t>CN1C[C@@H](CC#N)C[C@H]2[C@H]1Cc3c[nH]c4cccc2c34</t>
  </si>
  <si>
    <t>CHEMBL52247</t>
  </si>
  <si>
    <t>Talsupram (INN)</t>
  </si>
  <si>
    <t>CNCCCC1(SC(C)(C)c2ccccc12)c3ccccc3</t>
  </si>
  <si>
    <t>CHEMBL1201641</t>
  </si>
  <si>
    <t>Insulin Zinc Susp Extended Recombinant Human (FDA)</t>
  </si>
  <si>
    <t>CHEMBL1201412</t>
  </si>
  <si>
    <t>Technetium Tc-99m Albumin Microspheres Kit (FDA)</t>
  </si>
  <si>
    <t>3m Medical Products Div</t>
  </si>
  <si>
    <t>CHEMBL1201655</t>
  </si>
  <si>
    <t>Insulin Susp Isophane Purified Beef (FDA)</t>
  </si>
  <si>
    <t>CHEMBL1201546</t>
  </si>
  <si>
    <t>Insulin Zinc Susp Purified Beef (FDA)</t>
  </si>
  <si>
    <t>CHEMBL1201832</t>
  </si>
  <si>
    <t>Romiplostim (FDA, INN, USAN)</t>
  </si>
  <si>
    <t>colony-stimulating factors</t>
  </si>
  <si>
    <t>B02BX04</t>
  </si>
  <si>
    <t>B02BX04 [Blood And Blood Forming Organs:Antihemorrhagics:Vitamin K And Other Hemostatics:Other systemic hemostatics]</t>
  </si>
  <si>
    <t>CHEMBL1200696</t>
  </si>
  <si>
    <t>Potassium Perchlorate (FDA, USP)</t>
  </si>
  <si>
    <t>Mallinckrodt Medical Inc</t>
  </si>
  <si>
    <t>H03BC01</t>
  </si>
  <si>
    <t>H03BC01 [Systemic Hormonal Preparations, Excl. :Thyroid Therapy:Antithyroid Preparations:Perchlorates]</t>
  </si>
  <si>
    <t>[K+].[O-]Cl(=O)(=O)=O</t>
  </si>
  <si>
    <t>CHEMBL190279</t>
  </si>
  <si>
    <t>Alfaxalone (BAN, DCF, JAN, MI, INN)</t>
  </si>
  <si>
    <t>GR 2/234</t>
  </si>
  <si>
    <t>N01AX05</t>
  </si>
  <si>
    <t>N01AX05 [Nervous System:Anesthetics:Anesthetics, General:Other general anesthetics]</t>
  </si>
  <si>
    <t>CC(=O)[C@H]1CC[C@H]2[C@@H]3CC[C@H]4C[C@H](O)CC[C@]4(C)[C@H]3C(=O)C[C@]12C</t>
  </si>
  <si>
    <t>CHEMBL446918</t>
  </si>
  <si>
    <t>Clopidol (BAN, INN, USAN)</t>
  </si>
  <si>
    <t>CC1=C(Cl)C(=O)C(=C(C)N1)Cl</t>
  </si>
  <si>
    <t>CHEMBL447664</t>
  </si>
  <si>
    <t>Vipadenant (INN, USAN)</t>
  </si>
  <si>
    <t>adenosine 2A antagonists</t>
  </si>
  <si>
    <t>Cc1cc(Cn2nnc3c(nc(N)nc23)c4occc4)ccc1N</t>
  </si>
  <si>
    <t>CHEMBL1242629</t>
  </si>
  <si>
    <t>Tecovirimat (INN, USAN)</t>
  </si>
  <si>
    <t>SIGA-246; ST-246</t>
  </si>
  <si>
    <t>antiviral, disrupts viral maturation</t>
  </si>
  <si>
    <t>FC(F)(F)c1ccc(cc1)C(=O)NN2C(=O)[C@@H]3C4C=CC([C@H]5C[C@@H]45)[C@@H]3C2=O</t>
  </si>
  <si>
    <t>CHEMBL727</t>
  </si>
  <si>
    <t>Thioguanine (FDA, USAN, USP); Tioguanine (BAN, INN)</t>
  </si>
  <si>
    <t>L01BB03</t>
  </si>
  <si>
    <t>L01BB03 [Antineoplastic And Immunomodulating Agents:Antineoplastic Agents:Antimetabolites:Purine analogues]</t>
  </si>
  <si>
    <t>NC1=Nc2[nH]cnc2C(=S)N1</t>
  </si>
  <si>
    <t>CHEMBL63558</t>
  </si>
  <si>
    <t>Maltitol (BAN, NF)</t>
  </si>
  <si>
    <t>Sweetener</t>
  </si>
  <si>
    <t>OC[C@@H](O)[C@@H](O[C@H]1O[C@H](CO)[C@@H](O)[C@H](O)[C@H]1O)[C@H](O)[C@@H](O)CO</t>
  </si>
  <si>
    <t>CHEMBL224265</t>
  </si>
  <si>
    <t>Nicothiazone (INN)</t>
  </si>
  <si>
    <t>SRI-286</t>
  </si>
  <si>
    <t>NC(=S)N\N=C\c1cccnc1</t>
  </si>
  <si>
    <t>CHEMBL160038</t>
  </si>
  <si>
    <t>Nebicapone (INN)</t>
  </si>
  <si>
    <t>Oc1cc(cc(c1O)[N+](=O)[O-])C(=O)Cc2ccccc2</t>
  </si>
  <si>
    <t>CHEMBL16264</t>
  </si>
  <si>
    <t>Ether (JAN, USP)</t>
  </si>
  <si>
    <t>N01AA01</t>
  </si>
  <si>
    <t>N01AA01 [Nervous System:Anesthetics:Anesthetics, General:Ethers]</t>
  </si>
  <si>
    <t>Anesthetic (inhalation)</t>
  </si>
  <si>
    <t>CCOCC</t>
  </si>
  <si>
    <t>CHEMBL84158</t>
  </si>
  <si>
    <t>Tiapride (BAN, DCF, MI, INN); Tiapride Hydrochloride (JAN)</t>
  </si>
  <si>
    <t>N05AL03</t>
  </si>
  <si>
    <t>N05AL03 [Nervous System:Psycholeptics:Antipsychotics:Benzamides]</t>
  </si>
  <si>
    <t>CCN(CC)CCNC(=O)c1cc(ccc1OC)S(=O)(=O)C</t>
  </si>
  <si>
    <t>CHEMBL1095986</t>
  </si>
  <si>
    <t>Ristocetin (BAN, INN, USP)</t>
  </si>
  <si>
    <t>C[C@@H]1O[C@H](C[C@@H](N)[C@H]1O)O[C@H]2[C@@H]3NC(=O)[C@H](NC(=O)[C@@H]4NC(=O)[C@H]5NC(=O)[C@H](NC(=O)[C@H](N)c6ccc(O)c(Oc7cc5cc(O)c7C)c6)[C@H](O)c8ccc(Oc9cc4cc(Oc%10ccc2cc%10)c9O[C@H]%11O[C@@H](CO[C@H]%12O[C@H](C)[C@@H](O)[C@H](O)[C@@H]%12O)[C@H](O)[C@@H](O)[C@@H]%11O[C@H]%13O[C@H](CO)[C@@H](O)[C@H](O)[C@@H]%13O[C@H]%14O[C@H](CO)[C@@H](O)[C@@H]%14O)cc8)c%15ccc(O)c(c%15)c%16c(O[C@H]%17O[C@H](CO)[C@@H](O)[C@H](O)[C@@H]%17O)cc(O)cc%16[C@@H](NC3=O)C(=O)O</t>
  </si>
  <si>
    <t>CHEMBL264373</t>
  </si>
  <si>
    <t>Metoprine (USAN)</t>
  </si>
  <si>
    <t>TCMDC-123931</t>
  </si>
  <si>
    <t>Cc1nc(N)nc(N)c1c2ccc(Cl)c(Cl)c2</t>
  </si>
  <si>
    <t>CHEMBL1709559</t>
  </si>
  <si>
    <t>Salacetamide (DCF, INN, MI)</t>
  </si>
  <si>
    <t>L-749</t>
  </si>
  <si>
    <t>CC(=O)NC(=O)c1ccccc1O</t>
  </si>
  <si>
    <t>CHEMBL98664</t>
  </si>
  <si>
    <t>Lucartamide (INN)</t>
  </si>
  <si>
    <t>C\N=C(/S)\C1(CCCS1)c2cccc(C)n2</t>
  </si>
  <si>
    <t>CHEMBL1329032</t>
  </si>
  <si>
    <t>Isospaglumic Acid (INN)</t>
  </si>
  <si>
    <t>CC(=O)N[C@@H](CC(=O)O)C(=O)N[C@@H](CCC(=O)O)C(=O)O</t>
  </si>
  <si>
    <t>CHEMBL522783</t>
  </si>
  <si>
    <t>Ambruticin (INN, USAN)</t>
  </si>
  <si>
    <t>SMP-78 ACID S; W7783</t>
  </si>
  <si>
    <t>CC[C@H]1O[C@H](CC=C1C)\C(=C\[C@H](C)\C=C\[C@H]2[C@@H](C)[C@@H]2\C=C\[C@@H]3O[C@H](CC(=O)O)C[C@H](O)[C@H]3O)\C</t>
  </si>
  <si>
    <t>CHEMBL431367</t>
  </si>
  <si>
    <t>Roxindole (INN)</t>
  </si>
  <si>
    <t>Oc1ccc2[nH]cc(CCCCN3CCC(=CC3)c4ccccc4)c2c1</t>
  </si>
  <si>
    <t>CHEMBL68262</t>
  </si>
  <si>
    <t>Irloxacin (INN)</t>
  </si>
  <si>
    <t>CCN1C=C(C(=O)O)C(=O)c2cc(F)c(cc12)n3cccc3</t>
  </si>
  <si>
    <t>CHEMBL1046</t>
  </si>
  <si>
    <t>Aminocaproic Acid (BAN, INN, USAN, USP, FDA); Epsilon-Aminocaproic Acid (JAN)</t>
  </si>
  <si>
    <t>177 J.D; CL-10304; CY-116; EACA</t>
  </si>
  <si>
    <t>Clover Pharmaceuticals Corp; Baxter Healthcare Corp Anesthesia And Critical Care</t>
  </si>
  <si>
    <t>B02AA01</t>
  </si>
  <si>
    <t>B02AA01 [Blood And Blood Forming Organs:Antihemorrhagics:Antifibrinolytics:Amino acids]</t>
  </si>
  <si>
    <t>Hemostatic</t>
  </si>
  <si>
    <t>NCCCCCC(=O)O</t>
  </si>
  <si>
    <t>CHEMBL1697788</t>
  </si>
  <si>
    <t>Dexamethasone Dipropionate (USAN); Dexamethasone Propionate (JAN)</t>
  </si>
  <si>
    <t>ST12</t>
  </si>
  <si>
    <t>Hovione, Lda, Portugal</t>
  </si>
  <si>
    <t>Anti-Inflammatory (steroid)</t>
  </si>
  <si>
    <t>CCC(=O)OCC(=O)[C@@]1(OC(=O)CC)[C@H](C)C[C@H]2[C@@H]3CCC4=CC(=O)C=C[C@]4(C)[C@@]3(F)[C@@H](O)C[C@]12C</t>
  </si>
  <si>
    <t>CHEMBL323348</t>
  </si>
  <si>
    <t>Dimethyl Phthalate (MI, USP)</t>
  </si>
  <si>
    <t>COC(=O)c1ccccc1C(=O)OC</t>
  </si>
  <si>
    <t>CHEMBL114062</t>
  </si>
  <si>
    <t>Tetrachloroethylene (MI, USP)</t>
  </si>
  <si>
    <t>ClC(=C(Cl)Cl)Cl</t>
  </si>
  <si>
    <t>CHEMBL1255840</t>
  </si>
  <si>
    <t>Neboglamine (INN)</t>
  </si>
  <si>
    <t>CC1(C)CCC(CC1)NC(=O)[C@@H](N)CCC(=O)O</t>
  </si>
  <si>
    <t>CHEMBL255696</t>
  </si>
  <si>
    <t>Glyceryl Monostearate (JAN, NF)</t>
  </si>
  <si>
    <t>Eastman</t>
  </si>
  <si>
    <t>CCCCCCCCCCCCCCCCCC(=O)OCC(O)CO</t>
  </si>
  <si>
    <t>CHEMBL269787</t>
  </si>
  <si>
    <t>Ecopladib (INN, USAN)</t>
  </si>
  <si>
    <t>PLA-725</t>
  </si>
  <si>
    <t>phospholipase A2 inhibitors</t>
  </si>
  <si>
    <t>OC(=O)c1ccc(OCCc2c(CCNS(=O)(=O)Cc3ccc(Cl)c(Cl)c3)n(C(c4ccccc4)c5ccccc5)c6ccc(Cl)cc26)cc1</t>
  </si>
  <si>
    <t>CHEMBL407641</t>
  </si>
  <si>
    <t>Mezilamine (INN)</t>
  </si>
  <si>
    <t>CNc1nc(Cl)c(SC)c(n1)N2CCN(C)CC2</t>
  </si>
  <si>
    <t>CHEMBL41286</t>
  </si>
  <si>
    <t>Diacerein (MI, INN)</t>
  </si>
  <si>
    <t>M01AX21</t>
  </si>
  <si>
    <t>M01AX21 [Musculo-Skeletal System:Antiinflammatory And Antirheumatic Products:Antiinflammatory And Antirheumatic Products, Non-Steroids:Other antiinflammatory and antirheumatic agents, non-steroids]</t>
  </si>
  <si>
    <t>CC(=O)Oc1cccc2C(=O)c3cc(cc(OC(=O)C)c3C(=O)c12)C(=O)O</t>
  </si>
  <si>
    <t>CHEMBL1200645</t>
  </si>
  <si>
    <t>Etoposide Phosphate (FDA, USAN)</t>
  </si>
  <si>
    <t>BMY-40481</t>
  </si>
  <si>
    <t>Bristol Myers Squibb Co Pharmaceutical Research Institute; Bristol Myers Squibb</t>
  </si>
  <si>
    <t>L01CB01</t>
  </si>
  <si>
    <t>L01CB01 [Antineoplastic And Immunomodulating Agents:Antineoplastic Agents:Plant Alkaloids And Other Natural Products:Podophyllotoxin derivatives]</t>
  </si>
  <si>
    <t>COc1cc(cc(OC)c1OP(=O)(O)O)[C@H]2[C@@H]3[C@H](COC3=O)[C@H](O[C@@H]4O[C@@H]5CO[C@@H](C)O[C@H]5[C@H](O)[C@H]4O)c6cc7OCOc7cc26</t>
  </si>
  <si>
    <t>CHEMBL345937</t>
  </si>
  <si>
    <t>Ulifloxacin (INN)</t>
  </si>
  <si>
    <t>CC1SC2=C(C(=O)O)C(=O)c3cc(F)c(cc3N12)N4CCNCC4</t>
  </si>
  <si>
    <t>CHEMBL20</t>
  </si>
  <si>
    <t>Acetazolamide (BAN, FDA, INN, JAN, USP); Acetazolamide Sodium (FDA, JAN)</t>
  </si>
  <si>
    <t>Teva Womens Health Inc; Duramed Pharmaceuticals Inc Sub Barr Laboratories Inc</t>
  </si>
  <si>
    <t>carbonic anhydrase inhibitors</t>
  </si>
  <si>
    <t>S01EC01</t>
  </si>
  <si>
    <t>S01EC01 [Sensory Organs:Ophthalmologicals:Antiglaucoma Preparations And Miotics:Carbonic anhydrase inhibitors]</t>
  </si>
  <si>
    <t>Carbonic Anhydrase Inhibitor</t>
  </si>
  <si>
    <t>CC(=O)Nc1nnc(s1)S(=O)(=O)N</t>
  </si>
  <si>
    <t>CHEMBL287542</t>
  </si>
  <si>
    <t>Rafoxanide (BAN, INN, USAN)</t>
  </si>
  <si>
    <t>Oc1c(I)cc(I)cc1C(=O)Nc2ccc(Oc3ccc(Cl)cc3)c(Cl)c2</t>
  </si>
  <si>
    <t>CHEMBL62381</t>
  </si>
  <si>
    <t>Sodium Butyrate (USP)</t>
  </si>
  <si>
    <t>[Na+].CCCC(=O)[O-]</t>
  </si>
  <si>
    <t>CHEMBL456</t>
  </si>
  <si>
    <t>Etacrynic Acid (DCF, INN, JAN); Ethacrynic Acid (BAN, USAN, USP, FDA); Ethacrynate Sodium (FDA, USP, USAN)</t>
  </si>
  <si>
    <t>MK-595</t>
  </si>
  <si>
    <t>Aton Pharma Inc</t>
  </si>
  <si>
    <t>C03CC01</t>
  </si>
  <si>
    <t>C03CC01 [Cardiovascular System:Diuretics:High-Ceiling Diuretics:Aryloxyacetic acid derivatives]</t>
  </si>
  <si>
    <t>Diuretic</t>
  </si>
  <si>
    <t>CCC(=C)C(=O)c1ccc(OCC(=O)O)c(Cl)c1Cl</t>
  </si>
  <si>
    <t>CHEMBL61301</t>
  </si>
  <si>
    <t>Tecastemizole (INN, USAN)</t>
  </si>
  <si>
    <t>R-43512</t>
  </si>
  <si>
    <t>Sepracor</t>
  </si>
  <si>
    <t>Fc1ccc(Cn2c(NC3CCNCC3)nc4ccccc24)cc1</t>
  </si>
  <si>
    <t>CHEMBL1721515</t>
  </si>
  <si>
    <t>Tetraxetan (INN, USAN)</t>
  </si>
  <si>
    <t>DOTA</t>
  </si>
  <si>
    <t>OC(=O)CN1CCN(CC(=O)O)CCN(CC(=O)O)CCN(CC(=O)O)CC1</t>
  </si>
  <si>
    <t>CHEMBL166444</t>
  </si>
  <si>
    <t>Metribolone (DCF, INN)</t>
  </si>
  <si>
    <t>R-1881</t>
  </si>
  <si>
    <t>-bol-; -olone</t>
  </si>
  <si>
    <t>anabolic steroids; steroids (not prednisolone derivatives)</t>
  </si>
  <si>
    <t>C[C@]1(O)CC[C@H]2[C@@H]3CCC4=CC(=O)CCC4=C3C=C[C@]12C</t>
  </si>
  <si>
    <t>CHEMBL427216</t>
  </si>
  <si>
    <t>Gliclazide (BAN, DCF, JAN, MI, INN)</t>
  </si>
  <si>
    <t>SE-1702</t>
  </si>
  <si>
    <t>A10BB09</t>
  </si>
  <si>
    <t>A10BB09 [Alimentary Tract And Metabolism:Drugs Used In Diabetes:Blood Glucose Lowering Drugs, Excl. Insulins:Sulfonamides, urea derivatives]</t>
  </si>
  <si>
    <t>Cc1ccc(cc1)S(=O)(=O)NC(=O)NN2CC3CCCC3C2</t>
  </si>
  <si>
    <t>CHEMBL296035</t>
  </si>
  <si>
    <t>Bufuralol (BAN, INN, MI)</t>
  </si>
  <si>
    <t>combined alpha and beta receptors</t>
  </si>
  <si>
    <t>CCc1cccc2cc(oc12)C(O)CNC(C)(C)C</t>
  </si>
  <si>
    <t>CHEMBL1442890</t>
  </si>
  <si>
    <t>Prosultiamine (DCF, INN, JAN, MI)</t>
  </si>
  <si>
    <t>CCCSS\C(=C(\C)/N(Cc1cnc(C)nc1N)C=O)\CCO</t>
  </si>
  <si>
    <t>CHEMBL24441</t>
  </si>
  <si>
    <t>Betahistine (BAN, INN); Betahistine Hydrochloride (USAN, USP); Betahistine Mesilate (JAN)</t>
  </si>
  <si>
    <t>PT-9</t>
  </si>
  <si>
    <t>Unimed</t>
  </si>
  <si>
    <t>N07CA01</t>
  </si>
  <si>
    <t>N07CA01 [Nervous System:Other Nervous System Drugs:Antivertigo Preparations:Antivertigo preparations]</t>
  </si>
  <si>
    <t>CNCCc1ccccn1</t>
  </si>
  <si>
    <t>CHEMBL30008</t>
  </si>
  <si>
    <t>Flunarizine (BAN, INN); Flunarizine Hydrochloride (JAN, USAN)</t>
  </si>
  <si>
    <t>R-14950</t>
  </si>
  <si>
    <t>N07CA03</t>
  </si>
  <si>
    <t>N07CA03 [Nervous System:Other Nervous System Drugs:Antivertigo Preparations:Antivertigo preparations]</t>
  </si>
  <si>
    <t>Fc1ccc(cc1)C(N2CCN(C\C=C\c3ccccc3)CC2)c4ccc(F)cc4</t>
  </si>
  <si>
    <t>CHEMBL462997</t>
  </si>
  <si>
    <t>Salicin (MI, USP)</t>
  </si>
  <si>
    <t>OC[C@H]1O[C@@H](Oc2ccccc2CO)[C@H](O)[C@@H](O)[C@@H]1O</t>
  </si>
  <si>
    <t>CHEMBL436559</t>
  </si>
  <si>
    <t>Cariporide (INN); Cariporide Mesylate (USAN)</t>
  </si>
  <si>
    <t>HOE-642</t>
  </si>
  <si>
    <t>CC(C)c1ccc(cc1S(=O)(=O)C)C(=O)N=C(N)N</t>
  </si>
  <si>
    <t>CHEMBL1180484</t>
  </si>
  <si>
    <t>Carcainium Chloride (INN)</t>
  </si>
  <si>
    <t>C[N+](C)(CC(=O)Nc1ccccc1)CC(=O)Nc2ccccc2</t>
  </si>
  <si>
    <t>CHEMBL464988</t>
  </si>
  <si>
    <t>Triethyl Citrate (NF)</t>
  </si>
  <si>
    <t>Pharmaceutic Aid (plasticizer)</t>
  </si>
  <si>
    <t>CCOC(=O)CC(O)(CC(=O)OCC)C(=O)OCC</t>
  </si>
  <si>
    <t>CHEMBL1201250</t>
  </si>
  <si>
    <t>Benzquinamide (BAN, INN, USAN); Benzquinamide Hydrochloride (FDA)</t>
  </si>
  <si>
    <t>P-2647</t>
  </si>
  <si>
    <t>Roerig Div Pfizer Inc; Roerig; Pfizer Inc</t>
  </si>
  <si>
    <t>Anti-Emetic</t>
  </si>
  <si>
    <t>CCN(CC)C(=O)C1CN2CCc3cc(OC)c(OC)cc3C2CC1OC(=O)C</t>
  </si>
  <si>
    <t>CHEMBL1201772</t>
  </si>
  <si>
    <t>Prasugrel (INN); Prasugrel Hydrochloride (FDA, USAN)</t>
  </si>
  <si>
    <t>B01AC22</t>
  </si>
  <si>
    <t>B01AC22 [Blood And Blood Forming Organs:Antithrombotic Agents:Antithrombotic Agents:Platelet aggregation inhibitors excl. heparin]</t>
  </si>
  <si>
    <t>CC(=O)Oc1cc2CN(CCc2s1)C(C(=O)C3CC3)c4ccccc4F</t>
  </si>
  <si>
    <t>CHEMBL1201764</t>
  </si>
  <si>
    <t>Fesoterodine (INN); Fesoterodine Fumarate (FDA, USAN)</t>
  </si>
  <si>
    <t>SPM-8272; SPM-907</t>
  </si>
  <si>
    <t>Pfizer Inc</t>
  </si>
  <si>
    <t>G04BD11</t>
  </si>
  <si>
    <t>G04BD11 [Genito Urinary System And Sex Hormones:Urologicals:Urologicals:Drugs for urinary frequency and incontinence]</t>
  </si>
  <si>
    <t>CC(C)N(CC[C@H](c1ccccc1)c2cc(CO)ccc2OC(=O)C(C)C)C(C)C</t>
  </si>
  <si>
    <t>CHEMBL1377</t>
  </si>
  <si>
    <t>Chloroguanide Hydrochloride (USP); Proguanil (BAN, DCF, INN); Proguanil Hydrochloride (FDA)</t>
  </si>
  <si>
    <t>P01BB51; P01BB01</t>
  </si>
  <si>
    <t>P01BB51 [Antiparasitic Products, Insecticides And Repellents:Antiprotozoals:Antimalarials:Biguanides]; P01BB01 [Antiparasitic Products, Insecticides And Repellents:Antiprotozoals:Antimalarials:Biguanides]</t>
  </si>
  <si>
    <t>CC(C)NC(=N)NC(=N)Nc1ccc(Cl)cc1</t>
  </si>
  <si>
    <t>CHEMBL1165</t>
  </si>
  <si>
    <t>Moexipril (BAN, INN); Moexipril Hydrochloride (FDA, USAN)</t>
  </si>
  <si>
    <t>CI-925; RS-10085-197; SPM-925</t>
  </si>
  <si>
    <t>Ucb Inc</t>
  </si>
  <si>
    <t>antihypertensives (ACE inhibitors)</t>
  </si>
  <si>
    <t>C09AA13</t>
  </si>
  <si>
    <t>C09AA13 [Cardiovascular System:Agents Acting On The Renin-Angiotensin System:Ace Inhibitors, Plain:ACE inhibitors, plain]</t>
  </si>
  <si>
    <t>Antihypertensive; Enzyme Inhibitor (angiotensin-converting)</t>
  </si>
  <si>
    <t>CCOC(=O)[C@H](CCc1ccccc1)N[C@@H](C)C(=O)N2Cc3cc(OC)c(OC)cc3C[C@H]2C(=O)O</t>
  </si>
  <si>
    <t>CHEMBL448399</t>
  </si>
  <si>
    <t>Hydroxytoluic Acid (BAN, INN)</t>
  </si>
  <si>
    <t>3 MS</t>
  </si>
  <si>
    <t>Cc1cccc(C(=O)O)c1O</t>
  </si>
  <si>
    <t>CHEMBL1079905</t>
  </si>
  <si>
    <t>Propentofylline (BAN, JAN, MI, INN)</t>
  </si>
  <si>
    <t>HWA-285</t>
  </si>
  <si>
    <t>N06BC02</t>
  </si>
  <si>
    <t>N06BC02 [Nervous System:Psychoanaleptics:Psychostimulants, Agents Used For Adhd And Nootropics:Xanthine derivatives]</t>
  </si>
  <si>
    <t>CCCn1cnc2N(C)C(=O)N(CCCCC(=O)C)C(=O)c12</t>
  </si>
  <si>
    <t>CHEMBL414357</t>
  </si>
  <si>
    <t>Exenatide (INN, USAN); Exenatide Synthetic (FDA)</t>
  </si>
  <si>
    <t>AC 2993; AC-2993; AC002993; AC2993; AC2993A</t>
  </si>
  <si>
    <t>Amylin Pharmaceuticals Inc</t>
  </si>
  <si>
    <t>A10BX04</t>
  </si>
  <si>
    <t>A10BX04 [Alimentary Tract And Metabolism:Drugs Used In Diabetes:Blood Glucose Lowering Drugs, Excl. Insulins:Other blood glucose lowering drugs, excl. insulins]</t>
  </si>
  <si>
    <t>CC[C@H](C)[C@H](NC(=O)[C@H](Cc1ccccc1)NC(=O)[C@H](CC(C)C)NC(=O)[C@H](CCCNC(=N)N)NC(=O)[C@@H](NC(=O)[C@H](C)NC(=O)[C@H](CCC(=O)O)NC(=O)[C@H](CCC(=O)O)NC(=O)[C@H](CCC(=O)O)NC(=O)[C@H](CCSC)NC(=O)[C@H](CCC(=O)N)NC(=O)[C@H](CCCCN)NC(=O)[C@H](CO)NC(=O)[C@H](CC(C)C)NC(=O)[C@H](CC(=O)O)NC(=O)[C@H](CO)NC(=O)[C@@H](NC(=O)[C@H](Cc2ccccc2)NC(=O)[C@@H](NC(=O)CNC(=O)[C@H](CCC(=O)O)NC(=O)CNC(=O)[C@@H](N)Cc3cnc[nH]3)[C@@H](C)O)[C@@H](C)O)C(C)C)C(=O)N[C@@H](CCC(=O)O)C(=O)N[C@@H](Cc4c[nH]c5ccccc45)C(=O)N[C@@H](CC(C)C)C(=O)N[C@@H](CCCCN)C(=O)N[C@@H](CC(=O)N)C(=O)NCC(=O)NCC(=O)N6CCC[C@H]6C(=O)N[C@@H](CO)C(=O)N[C@@H](CO)C(=O)NCC(=O)N[C@@H](C)C(=O)N7CCC[C@H]7C(=O)N8CCC[C@H]8C(=O)N9CCC[C@H]9C(=O)N[C@@H](CO)C(=O)N</t>
  </si>
  <si>
    <t>CHEMBL285913</t>
  </si>
  <si>
    <t>Trequinsin (INN)</t>
  </si>
  <si>
    <t>COc1cc2CCN3C(=O)N(C)\C(=N\c4c(C)cc(C)cc4C)\C=C3c2cc1OC</t>
  </si>
  <si>
    <t>CHEMBL347491</t>
  </si>
  <si>
    <t>Guaisteine (INN)</t>
  </si>
  <si>
    <t>COc1ccccc1OCC2SCCN2C(=O)CSC(=O)C</t>
  </si>
  <si>
    <t>CHEMBL1751</t>
  </si>
  <si>
    <t>Digoxin (BAN, FDA, INN, JAN, USP)</t>
  </si>
  <si>
    <t>Roxane Laboratories Inc; GlaxoSmithKline Llc; Covis Pharma Sarl</t>
  </si>
  <si>
    <t>fluoroquinolone derivatives, nonantibacterial indications (e.g., antineoplastic antibiotics)</t>
  </si>
  <si>
    <t>C01AA05</t>
  </si>
  <si>
    <t>C01AA05 [Cardiovascular System:Cardiac Therapy:Cardiac Glycosides:Digitalis glycosides]</t>
  </si>
  <si>
    <t>C[C@H]1O[C@H](C[C@H](O)[C@@H]1O)O[C@H]2[C@@H](O)C[C@H](O[C@H]3[C@@H](O)C[C@H](O[C@H]4CC[C@@]5(C)[C@H](CC[C@@H]6[C@@H]5C[C@@H](O)[C@]7(C)[C@H](CC[C@]67O)C8=CC(=O)OC8)C4)O[C@@H]3C)O[C@@H]2C</t>
  </si>
  <si>
    <t>CHEMBL56318</t>
  </si>
  <si>
    <t>Metioprim (BAN, INN, USAN)</t>
  </si>
  <si>
    <t>Ludwig Heumann &amp; Co., Germany</t>
  </si>
  <si>
    <t>antibacterials (trimethoprim type)</t>
  </si>
  <si>
    <t>COc1cc(Cc2cnc(N)nc2N)cc(OC)c1SC</t>
  </si>
  <si>
    <t>CHEMBL1200458</t>
  </si>
  <si>
    <t>Potassium Citrate (FDA, USP)</t>
  </si>
  <si>
    <t>Nova-K Llc; Mission Pharmacal Co</t>
  </si>
  <si>
    <t>A12BA02</t>
  </si>
  <si>
    <t>A12BA02 [Alimentary Tract And Metabolism:Mineral Supplements:Potassium:Potassium]</t>
  </si>
  <si>
    <t>Alkalizer</t>
  </si>
  <si>
    <t>[K+].[K+].[K+].OC(CC(=O)[O-])(CC(=O)[O-])C(=O)[O-]</t>
  </si>
  <si>
    <t>CHEMBL283403</t>
  </si>
  <si>
    <t>Enviroxime (USAN, INN)</t>
  </si>
  <si>
    <t>-vir-</t>
  </si>
  <si>
    <t>CC(C)S(=O)(=O)n1c(N)nc2ccc(cc12)\C(=N\O)\c3ccccc3</t>
  </si>
  <si>
    <t>CHEMBL6246</t>
  </si>
  <si>
    <t>Ellagic Acid (DCF, INN, MI)</t>
  </si>
  <si>
    <t>Oc1cc2C(=O)Oc3c(O)c(O)cc4C(=O)Oc(c1O)c2c34</t>
  </si>
  <si>
    <t>CHEMBL152</t>
  </si>
  <si>
    <t>Cidofovir (BAN, FDA, INN, USAN)</t>
  </si>
  <si>
    <t>GS-0504</t>
  </si>
  <si>
    <t>Gilead Sciences Inc</t>
  </si>
  <si>
    <t>J05AB12</t>
  </si>
  <si>
    <t>J05AB12 [Antiinfectives For Systemic Use:Antivirals For Systemic Use:Direct Acting Antivirals:Nucleosides and nucleotides excl. reverse transcriptase inhibitors]</t>
  </si>
  <si>
    <t>NC1=NC(=O)N(C[C@@H](CO)OCP(=O)(O)O)C=C1</t>
  </si>
  <si>
    <t>CHEMBL27999</t>
  </si>
  <si>
    <t>Tiazuril (INN, USAN)</t>
  </si>
  <si>
    <t>CP-25673</t>
  </si>
  <si>
    <t>Coccidiostat</t>
  </si>
  <si>
    <t>Cc1cc(cc(C)c1Sc2ccc(Cl)cc2)N3N=CC(=O)NC3=O</t>
  </si>
  <si>
    <t>CHEMBL1909284</t>
  </si>
  <si>
    <t>Niperotidine (INN)</t>
  </si>
  <si>
    <t>A02BA05</t>
  </si>
  <si>
    <t>A02BA05 [Alimentary Tract And Metabolism:Drugs For Acid Related Disorders:Drugs For Peptic Ulcer And Gastro-Oesophageal Reflux Disease (Gord):H2-receptor antagonists]</t>
  </si>
  <si>
    <t>CN(C)Cc1oc(CSCCN\C(=C/[N+](=O)[O-])\NCc2ccc3OCOc3c2)cc1</t>
  </si>
  <si>
    <t>CHEMBL240624</t>
  </si>
  <si>
    <t>Preladenant (INN, USAN)</t>
  </si>
  <si>
    <t>SCH-420814</t>
  </si>
  <si>
    <t>Schering-Plough</t>
  </si>
  <si>
    <t>COCCOc1ccc(cc1)N2CCN(CCn3ncc4c3nc(N)n5nc(nc45)c6occc6)CC2</t>
  </si>
  <si>
    <t>CHEMBL383322</t>
  </si>
  <si>
    <t>Resiquimod (INN)</t>
  </si>
  <si>
    <t>immunomodulators</t>
  </si>
  <si>
    <t>CCOCc1nc2c(N)nc3ccccc3c2n1CC(C)(C)O</t>
  </si>
  <si>
    <t>CHEMBL1437390</t>
  </si>
  <si>
    <t>Bromociclen (BAN, INN)</t>
  </si>
  <si>
    <t>ClC1=C(Cl)C2(Cl)C(CBr)CC1(Cl)C2(Cl)Cl</t>
  </si>
  <si>
    <t>CHEMBL98</t>
  </si>
  <si>
    <t>Vorinostat (FDA, INN, USAN)</t>
  </si>
  <si>
    <t>Merck And Co Inc</t>
  </si>
  <si>
    <t>enzyme inhibitors: inhibitors of histone deacetylase</t>
  </si>
  <si>
    <t>L01XX38</t>
  </si>
  <si>
    <t>L01XX38 [Antineoplastic And Immunomodulating Agents:Antineoplastic Agents:Other Antineoplastic Agents:Other antineoplastic agents]</t>
  </si>
  <si>
    <t>ONC(=O)CCCCCCC(=O)Nc1ccccc1</t>
  </si>
  <si>
    <t>CHEMBL313842</t>
  </si>
  <si>
    <t>Zardaverine (INN)</t>
  </si>
  <si>
    <t>spasmolytic agents (papaverine type)</t>
  </si>
  <si>
    <t>COc1cc(ccc1OC(F)F)C2=NNC(=O)C=C2</t>
  </si>
  <si>
    <t>CHEMBL344760</t>
  </si>
  <si>
    <t>Aminothiazole (INN, MI)</t>
  </si>
  <si>
    <t>RP-2921</t>
  </si>
  <si>
    <t>Nc1nccs1</t>
  </si>
  <si>
    <t>CHEMBL604608</t>
  </si>
  <si>
    <t>Fructose (JAN, USP); Levulose (BAN)</t>
  </si>
  <si>
    <t>Pfanstiehl; Mcgaw</t>
  </si>
  <si>
    <t>V06DC02</t>
  </si>
  <si>
    <t>V06DC02 [Various:General Nutrients:Other Nutrients:Carbohydrates]</t>
  </si>
  <si>
    <t>Nutrient</t>
  </si>
  <si>
    <t>OC[C@H]1O[C@](O)(CO)[C@@H](O)[C@@H]1O</t>
  </si>
  <si>
    <t>CHEMBL90564</t>
  </si>
  <si>
    <t>Midafotel (INN)</t>
  </si>
  <si>
    <t>OC(=O)[C@H]1CN(C\C=C\P(=O)(O)O)CCN1</t>
  </si>
  <si>
    <t>CHEMBL108541</t>
  </si>
  <si>
    <t>Trinitrophenol (NF)</t>
  </si>
  <si>
    <t>Oc1c(cc(cc1[N+](=O)[O-])[N+](=O)[O-])[N+](=O)[O-]</t>
  </si>
  <si>
    <t>CHEMBL1201537</t>
  </si>
  <si>
    <t>Trolamine Polypeptide Oleate Condensate (FDA)</t>
  </si>
  <si>
    <t>Pharmaceutical Research Assoc Inc</t>
  </si>
  <si>
    <t>CHEMBL349807</t>
  </si>
  <si>
    <t>Bucumolol (INN, MI); Bucumolol Hydrochloride (JAN)</t>
  </si>
  <si>
    <t>Cc1ccc(OCC(O)CNC(C)(C)C)c2OC(=O)C=Cc12</t>
  </si>
  <si>
    <t>CHEMBL19004</t>
  </si>
  <si>
    <t>Atibeprone (INN)</t>
  </si>
  <si>
    <t>CC(C)c1nnc(COc2ccc3C(=C(C)C(=O)Oc3c2)C)s1</t>
  </si>
  <si>
    <t>CHEMBL283639</t>
  </si>
  <si>
    <t>Disoxaril (INN, USAN)</t>
  </si>
  <si>
    <t>WIN-51711</t>
  </si>
  <si>
    <t>antiviral (arildone derivatives)</t>
  </si>
  <si>
    <t>Cc1cc(CCCCCCCOc2ccc(cc2)C3=NCCO3)on1</t>
  </si>
  <si>
    <t>CHEMBL7983</t>
  </si>
  <si>
    <t>Propyl Gallate (NF)</t>
  </si>
  <si>
    <t>Pharmaceutic Aid (antioxidant)</t>
  </si>
  <si>
    <t>CCCOC(=O)c1cc(O)c(O)c(O)c1</t>
  </si>
  <si>
    <t>CHEMBL1689069</t>
  </si>
  <si>
    <t>Cefuzonam (INN, MI); Cefuzonam Sodium (JAN)</t>
  </si>
  <si>
    <t>CO\N=C(/C(=O)N[C@H]1[C@H]2SCC(=C(N2C1=O)C(=O)O)CSc3cnns3)\c4csc(N)n4</t>
  </si>
  <si>
    <t>CHEMBL61</t>
  </si>
  <si>
    <t>Podofilox (FDA, USAN); Podophyllotoxin (BAN)</t>
  </si>
  <si>
    <t>Watson Pharmaceuticals Inc</t>
  </si>
  <si>
    <t>D06BB04</t>
  </si>
  <si>
    <t>D06BB04 [Dermatologicals:Antibiotics And Chemotherapeutics For Dermatological Use:Chemotherapeutics For Topical Use:Antivirals]</t>
  </si>
  <si>
    <t>Antimitotic</t>
  </si>
  <si>
    <t>COc1cc(cc(OC)c1OC)[C@H]2[C@@H]3[C@H](COC3=O)[C@@H](O)c4cc5OCOc5cc24</t>
  </si>
  <si>
    <t>CHEMBL286738</t>
  </si>
  <si>
    <t>Irosustat (INN, USAN)</t>
  </si>
  <si>
    <t>667 Coumate; BN-83495; STX-64; STX64</t>
  </si>
  <si>
    <t>NS(=O)(=O)Oc1ccc2C3=C(CCCCC3)C(=O)Oc2c1</t>
  </si>
  <si>
    <t>CHEMBL435951</t>
  </si>
  <si>
    <t>Mitozolomide (BAN, INN)</t>
  </si>
  <si>
    <t>NC(=O)c1ncn2C(=O)N(CCCl)N=Nc12</t>
  </si>
  <si>
    <t>CHEMBL806</t>
  </si>
  <si>
    <t>Flutamide (BAN, FDA, INN, USAN, USP)</t>
  </si>
  <si>
    <t>SCH-13521</t>
  </si>
  <si>
    <t>non-steroid antiandrogens</t>
  </si>
  <si>
    <t>L02BB01</t>
  </si>
  <si>
    <t>L02BB01 [Antineoplastic And Immunomodulating Agents:Endocrine Therapy:Hormone Antagonists And Related Agents:Anti-androgens]</t>
  </si>
  <si>
    <t>CC(C)C(=O)Nc1ccc(c(c1)C(F)(F)F)[N+](=O)[O-]</t>
  </si>
  <si>
    <t>CHEMBL6466</t>
  </si>
  <si>
    <t>Coumarin (MI, NF)</t>
  </si>
  <si>
    <t>O=C1Oc2ccccc2C=C1</t>
  </si>
  <si>
    <t>CHEMBL1620144</t>
  </si>
  <si>
    <t>Pyricarbate (INN); Pyridinol Carbamate (JAN)</t>
  </si>
  <si>
    <t>CNC(=O)OCc1cccc(COC(=O)NC)n1</t>
  </si>
  <si>
    <t>CHEMBL110317</t>
  </si>
  <si>
    <t>Acetryptine (INN)</t>
  </si>
  <si>
    <t>W-2965-A</t>
  </si>
  <si>
    <t>CC(=O)c1ccc2[nH]cc(CCN)c2c1</t>
  </si>
  <si>
    <t>CHEMBL1909286</t>
  </si>
  <si>
    <t>Fenoxypropazine (BAN, INN); Phenoxypropazine (MI)</t>
  </si>
  <si>
    <t>CC(COc1ccccc1)NN</t>
  </si>
  <si>
    <t>CHEMBL32838</t>
  </si>
  <si>
    <t>Fumagillin (BAN, DCF, INN, MI)</t>
  </si>
  <si>
    <t>antibiotics (Aspergillus strains)</t>
  </si>
  <si>
    <t>P01AX10</t>
  </si>
  <si>
    <t>P01AX10 [Antiparasitic Products, Insecticides And Repellents:Antiprotozoals:Agents Against Amoebiasis And Other Protozoal Diseases:Other agents against amoebiasis and other protozoal diseases]</t>
  </si>
  <si>
    <t>CO[C@@H]1[C@@H](CC[C@]2(CO2)[C@H]1[C@@]3(C)O[C@@H]3CC=C(C)C)OC(=O)\C=C\C=C\C=C\C=C\C(=O)O</t>
  </si>
  <si>
    <t>CHEMBL1358619</t>
  </si>
  <si>
    <t>Nifuraldezone (INN, USAN)</t>
  </si>
  <si>
    <t>NF-84</t>
  </si>
  <si>
    <t>nifur-</t>
  </si>
  <si>
    <t>5-nitrofuran derivatives</t>
  </si>
  <si>
    <t>NC(=O)C(=O)N\N=C\c1oc(cc1)[N+](=O)[O-]</t>
  </si>
  <si>
    <t>CHEMBL1330596</t>
  </si>
  <si>
    <t>Racemetirosine (INN)</t>
  </si>
  <si>
    <t>CC(N)(Cc1ccc(O)cc1)C(=O)O</t>
  </si>
  <si>
    <t>CHEMBL257661</t>
  </si>
  <si>
    <t>Metazocine (BAN, DCF, INN, MI)</t>
  </si>
  <si>
    <t>narcotic antagonists/agonists (6,7-benzomorphan derivatives)</t>
  </si>
  <si>
    <t>C[C@H]1[C@@H]2Cc3ccc(O)cc3[C@]1(C)CCN2C</t>
  </si>
  <si>
    <t>CHEMBL1567463</t>
  </si>
  <si>
    <t>Choline Alfoscerate (INN)</t>
  </si>
  <si>
    <t>N07AX02</t>
  </si>
  <si>
    <t>N07AX02 [Nervous System:Other Nervous System Drugs:Parasympathomimetics:Other parasympathomimetics]</t>
  </si>
  <si>
    <t>C[N+](C)(C)CCOP(=O)([O-])OC[C@H](O)CO</t>
  </si>
  <si>
    <t>CHEMBL46917</t>
  </si>
  <si>
    <t>Carbaril (INN, MI); Carbaryl (BAN)</t>
  </si>
  <si>
    <t>ENT-23969</t>
  </si>
  <si>
    <t>CNC(=O)Oc1cccc2ccccc12</t>
  </si>
  <si>
    <t>CHEMBL76688</t>
  </si>
  <si>
    <t>Sivelestat (INN, USAN); Sivelestat Sodium (USAN)</t>
  </si>
  <si>
    <t>ONO-5046; ONO-5046.NA</t>
  </si>
  <si>
    <t>Ono</t>
  </si>
  <si>
    <t>enzyme inhibitors: elastase inhibitors</t>
  </si>
  <si>
    <t>CC(C)(C)C(=O)Oc1ccc(cc1)S(=O)(=O)Nc2ccccc2C(=O)NCC(=O)O</t>
  </si>
  <si>
    <t>CHEMBL298312</t>
  </si>
  <si>
    <t>Metacresol (USP)</t>
  </si>
  <si>
    <t>Antifungal; Antifungal (veterinary); Antiseptic (topical)</t>
  </si>
  <si>
    <t>Cc1cccc(O)c1</t>
  </si>
  <si>
    <t>CHEMBL1411693</t>
  </si>
  <si>
    <t>Epirizole (INN, JAN, USAN)</t>
  </si>
  <si>
    <t>DA-398</t>
  </si>
  <si>
    <t>Analgesic; Anti-Inflammatory</t>
  </si>
  <si>
    <t>COc1cc(C)nc(n1)n2nc(C)cc2OC</t>
  </si>
  <si>
    <t>CHEMBL1256871</t>
  </si>
  <si>
    <t>Sobuzoxane (INN, JAN)</t>
  </si>
  <si>
    <t>CC(C)COC(=O)OCN1C(=O)CN(CCN2CC(=O)N(COC(=O)OCC(C)C)C(=O)C2)CC1=O</t>
  </si>
  <si>
    <t>CHEMBL1410</t>
  </si>
  <si>
    <t>Nonoxinol 9 (INN); Nonoxynol 9 (USAN, USP); Nonoxynol-9 (FDA)</t>
  </si>
  <si>
    <t>Personal Products Co; Aztiq Pharma Inc</t>
  </si>
  <si>
    <t>Pharmaceutic Aid (wetting and/or solubilizing agent); Spermaticide</t>
  </si>
  <si>
    <t>Over-The-Counter</t>
  </si>
  <si>
    <t>CCCCCCCCCc1ccc(OCCOCCOCCOCCOCCOCCOCCOCCOCCO)cc1</t>
  </si>
  <si>
    <t>CHEMBL463210</t>
  </si>
  <si>
    <t>Chlorpyrifos (BAN, MI)</t>
  </si>
  <si>
    <t>CCOP(=S)(OCC)Oc1nc(Cl)c(Cl)cc1Cl</t>
  </si>
  <si>
    <t>CHEMBL236593</t>
  </si>
  <si>
    <t>Telcagepant (INN, USAN); Telcagepant Potassium (USAN)</t>
  </si>
  <si>
    <t>MK-0974</t>
  </si>
  <si>
    <t>Merck &amp; Co</t>
  </si>
  <si>
    <t>calcitonin gene-related peptide receptor antagonists</t>
  </si>
  <si>
    <t>Fc1cccc([C@@H]2CC[C@@H](NC(=O)N3CCC(CC3)N4C(=O)Nc5ncccc45)C(=O)N(CC(F)(F)F)C2)c1F</t>
  </si>
  <si>
    <t>CHEMBL589390</t>
  </si>
  <si>
    <t>Latrepirdine (INN, USAN); Latrepirdine Dihydrochloride (USAN)</t>
  </si>
  <si>
    <t>Medivation</t>
  </si>
  <si>
    <t>5-HT6 inhibitors</t>
  </si>
  <si>
    <t>CN1CCc2c(C1)c3cc(C)ccc3n2CCc4ccc(C)nc4</t>
  </si>
  <si>
    <t>CHEMBL47</t>
  </si>
  <si>
    <t>Alpha-Tocopherol (FDA); Tocopherol (JAN); Vitamin E (USP, FDA)</t>
  </si>
  <si>
    <t>Hospira Inc; Hoffmann La Roche Inc; Astrazeneca Lp; Abraxis Pharmaceutical Products; Watson Laboratories Inc</t>
  </si>
  <si>
    <t>A11HA03</t>
  </si>
  <si>
    <t>A11HA03 [Alimentary Tract And Metabolism:Vitamins:Other Plain Vitamin Preparations:Other plain vitamin preparations]</t>
  </si>
  <si>
    <t>Vitamin E Supplement</t>
  </si>
  <si>
    <t>CC(C)CCC[C@@H](C)CCC[C@@H](C)CCC[C@]1(C)CCc2c(C)c(O)c(C)c(C)c2O1</t>
  </si>
  <si>
    <t>CHEMBL153867</t>
  </si>
  <si>
    <t>Pirifibrate (INN, MI)</t>
  </si>
  <si>
    <t>CC(C)(Oc1ccc(Cl)cc1)C(=O)OCc2cccc(CO)n2</t>
  </si>
  <si>
    <t>CHEMBL419792</t>
  </si>
  <si>
    <t>Sumanirole (INN)</t>
  </si>
  <si>
    <t>PNU-95666E</t>
  </si>
  <si>
    <t>CN[C@H]1CN2C(=O)Nc3cccc(C1)c23</t>
  </si>
  <si>
    <t>CHEMBL930</t>
  </si>
  <si>
    <t>Glutamine (FDA, INN, USAN, USP); L-Glutamine (JAN); Levoglutamide (DCF)</t>
  </si>
  <si>
    <t>Emmaus Medical Inc</t>
  </si>
  <si>
    <t>A16AA03</t>
  </si>
  <si>
    <t>A16AA03 [Alimentary Tract And Metabolism:Other Alimentary Tract And Metabolism Products:Other Alimentary Tract And Metabolism Products:Amino acids and derivatives]</t>
  </si>
  <si>
    <t>N[C@@H](CCC(=O)N)C(=O)O</t>
  </si>
  <si>
    <t>CHEMBL53904</t>
  </si>
  <si>
    <t>Clopenthixol (BAN, INN, USAN)</t>
  </si>
  <si>
    <t>AY-62021; N-746</t>
  </si>
  <si>
    <t>N05AF02</t>
  </si>
  <si>
    <t>N05AF02 [Nervous System:Psycholeptics:Antipsychotics:Thioxanthene derivatives]</t>
  </si>
  <si>
    <t>OCCN1CCN(CC\C=C/2\c3ccccc3Sc4ccc(Cl)cc24)CC1</t>
  </si>
  <si>
    <t>CHEMBL46874</t>
  </si>
  <si>
    <t>Pinafide (INN)</t>
  </si>
  <si>
    <t>[O-][N+](=O)c1cc2C(=O)N(CCN3CCCC3)C(=O)c4cccc(c1)c24</t>
  </si>
  <si>
    <t>CHEMBL1257070</t>
  </si>
  <si>
    <t>Faropenem Medoxomil (USAN)</t>
  </si>
  <si>
    <t>A0026</t>
  </si>
  <si>
    <t>antibacterial antibiotics, carbapenem derivatives</t>
  </si>
  <si>
    <t>C[C@@H](O)[C@@H]1[C@H]2SC(=C(N2C1=O)C(=O)OCC3=C(C)OC(=O)O3)[C@H]4CCCO4</t>
  </si>
  <si>
    <t>CHEMBL1731</t>
  </si>
  <si>
    <t>Mezlocillin (BAN, INN, USAN); Mezlocillin Sodium (JAN, USP); Mezlocillin Sodium Monohydrate (FDA)</t>
  </si>
  <si>
    <t>Bayer Pharmaceuticals Corp; Bayer</t>
  </si>
  <si>
    <t>J01CA10</t>
  </si>
  <si>
    <t>J01CA10 [Antiinfectives For Systemic Use:Antibacterials For Systemic Use:Beta-Lactam Antibacterials, Penicillins:Penicillins with extended spectrum]</t>
  </si>
  <si>
    <t>CC1(C)S[C@@H]2[C@H](NC(=O)[C@H](NC(=O)N3CCN(C3=O)S(=O)(=O)C)c4ccccc4)C(=O)N2[C@H]1C(=O)O</t>
  </si>
  <si>
    <t>CHEMBL1201015</t>
  </si>
  <si>
    <t>Aluminum Acetate (FDA, USP)</t>
  </si>
  <si>
    <t>Pharmafair Inc; Bayer Pharmaceuticals Corp; Bausch And Lomb Pharmaceuticals Inc</t>
  </si>
  <si>
    <t>Astringent</t>
  </si>
  <si>
    <t>[Al+3].CC(=O)[O-].CC(=O)[O-].CC(=O)[O-]</t>
  </si>
  <si>
    <t>CHEMBL1201365</t>
  </si>
  <si>
    <t>Ramiprilat (INN)</t>
  </si>
  <si>
    <t>C[C@H](N[C@@H](CCc1ccccc1)C(=O)O)C(=O)N2[C@H]3CCC[C@H]3C[C@H]2C(=O)O</t>
  </si>
  <si>
    <t>CHEMBL1200983</t>
  </si>
  <si>
    <t>Gallium Nitrate (FDA, USAN)</t>
  </si>
  <si>
    <t>Genta Inc</t>
  </si>
  <si>
    <t>CHEMBL1742471</t>
  </si>
  <si>
    <t>Ebrotidine (INN)</t>
  </si>
  <si>
    <t>NC(=N)Nc1nc(CSCCN\C=N\S(=O)(=O)c2ccc(Br)cc2)cs1</t>
  </si>
  <si>
    <t>CHEMBL1743023</t>
  </si>
  <si>
    <t>Fulranumab (INN, USAN)</t>
  </si>
  <si>
    <t>AMG-403; JNJ-42160443</t>
  </si>
  <si>
    <t>Johnson &amp; Johnson; Amgen</t>
  </si>
  <si>
    <t>CHEMBL1743001</t>
  </si>
  <si>
    <t>Cixutumumab (INN, USAN)</t>
  </si>
  <si>
    <t>IMC-A12</t>
  </si>
  <si>
    <t>Imclone Systems</t>
  </si>
  <si>
    <t>CHEMBL1766570</t>
  </si>
  <si>
    <t>Amtolmetin Guacil (INN)</t>
  </si>
  <si>
    <t>COc1ccccc1OC(=O)CNC(=O)Cc2ccc(C(=O)c3ccc(C)cc3)n2C</t>
  </si>
  <si>
    <t>CHEMBL1743019</t>
  </si>
  <si>
    <t>Figitumumab (INN, USAN)</t>
  </si>
  <si>
    <t>871; CP-751; CP-751871</t>
  </si>
  <si>
    <t>CHEMBL356388</t>
  </si>
  <si>
    <t>Etazolate (INN); Etazolate Hydrochloride (USAN)</t>
  </si>
  <si>
    <t>SQ-20009; SO-20009</t>
  </si>
  <si>
    <t>CCOC(=O)c1cnc2c(cnn2CC)c1NN=C(C)C</t>
  </si>
  <si>
    <t>CHEMBL1823872</t>
  </si>
  <si>
    <t>Somatostatin (BAN, INN, MI)</t>
  </si>
  <si>
    <t>SRIF-14</t>
  </si>
  <si>
    <t>-stat-</t>
  </si>
  <si>
    <t>H01CB01</t>
  </si>
  <si>
    <t>H01CB01 [Systemic Hormonal Preparations, Excl. :Pituitary And Hypothalamic Hormones And Analogues:Hypothalamic Hormones:Somatostatin and analogues]</t>
  </si>
  <si>
    <t>C[C@@H](O)[C@@H]1NC(=O)[C@H](Cc2ccccc2)NC(=O)[C@@H](NC(=O)[C@H](CCCCN)NC(=O)[C@H](Cc3c[nH]c4ccccc34)NC(=O)[C@H](Cc5ccccc5)NC(=O)[C@H](Cc6ccccc6)NC(=O)[C@H](CC(=O)N)NC(=O)[C@H](CCCCN)NC(=O)[C@H](CSSC[C@H](NC(=O)[C@H](CO)NC1=O)C(=O)O)NC(=O)CNC(=O)[C@H](C)N)[C@@H](C)O</t>
  </si>
  <si>
    <t>CHEMBL1242</t>
  </si>
  <si>
    <t>Phenazopyridine (BAN, INN); Phenazopyridine Hydrochloride (FDA, USP, USAN)</t>
  </si>
  <si>
    <t>NC-150; W-1655</t>
  </si>
  <si>
    <t>Hoffmann La Roche Inc; Able Laboratories Inc</t>
  </si>
  <si>
    <t>G04BX06</t>
  </si>
  <si>
    <t>G04BX06 [Genito Urinary System And Sex Hormones:Urologicals:Urologicals:Other urologicals]</t>
  </si>
  <si>
    <t>Analgesic (urinary tract)</t>
  </si>
  <si>
    <t>Nc1ccc(N=Nc2ccccc2)c(N)n1</t>
  </si>
  <si>
    <t>CHEMBL1908302</t>
  </si>
  <si>
    <t>Fenisorex (BAN, INN, USAN)</t>
  </si>
  <si>
    <t>NC[C@H]1Cc2ccc(F)cc2[C@H](O1)c3ccccc3</t>
  </si>
  <si>
    <t>CHEMBL1908352</t>
  </si>
  <si>
    <t>Coumamycin (INN); Coumermycin (USAN); Coumermycin Sodium (USAN)</t>
  </si>
  <si>
    <t>Ro-54645010</t>
  </si>
  <si>
    <t>CO[C@@H]1[C@@H](OC(=O)c2ccc(C)[nH]2)[C@@H](O)[C@@H](Oc3ccc4C(=C(NC(=O)c5[nH]cc(C(=O)NC6=C(O)c7ccc(O[C@@H]8OC(C)(C)[C@@H](OC)[C@H](OC(=O)c9ccc(C)[nH]9)[C@@H]8O)c(C)c7OC6=O)c5C)C(=O)Oc4c3C)O)OC1(C)C</t>
  </si>
  <si>
    <t>CHEMBL1908375</t>
  </si>
  <si>
    <t>Tiqueside (INN, USAN)</t>
  </si>
  <si>
    <t>CP-88818</t>
  </si>
  <si>
    <t>cholesterol sequestrants (glycosides)</t>
  </si>
  <si>
    <t>C[C@@H]1CC[C@@]2(CO1)O[C@H]3C[C@H]4[C@@H]5CC[C@H]6C[C@H](CC[C@]6(C)[C@H]5CC[C@]4(C)[C@H]3[C@@H]2C)O[C@@H]7O[C@H](CO)[C@@H](O[C@@H]8O[C@H](CO)[C@@H](O)[C@H](O)[C@H]8O)[C@H](O)[C@H]7O</t>
  </si>
  <si>
    <t>CHEMBL1908326</t>
  </si>
  <si>
    <t>Meclonazepam (INN)</t>
  </si>
  <si>
    <t>C[C@@H]1N=C(c2ccccc2Cl)c3cc(ccc3NC1=O)[N+](=O)[O-]</t>
  </si>
  <si>
    <t>CHEMBL1788386</t>
  </si>
  <si>
    <t>Tetramethrin (INN, MI)</t>
  </si>
  <si>
    <t>P03BA04</t>
  </si>
  <si>
    <t>P03BA04 [Antiparasitic Products, Insecticides And Repellents:Ectoparasiticides, Incl. Scabicides, Insecticides And Repellents:Insecticides And Repellents:Pyrethrines]</t>
  </si>
  <si>
    <t>CC(=CC1C(C(=O)OCN2C(=O)C3=C(CCCC3)C2=O)C1(C)C)C</t>
  </si>
  <si>
    <t>CHEMBL1980854</t>
  </si>
  <si>
    <t>Glaziovine (INN)</t>
  </si>
  <si>
    <t>-vin-</t>
  </si>
  <si>
    <t>COc1cc2CCN(C)C3CC4(C=CC(=O)C=C4)c(c1O)c23</t>
  </si>
  <si>
    <t>CHEMBL125375</t>
  </si>
  <si>
    <t>Quindecamine (INN); Quindecamine Acetate (USAN)</t>
  </si>
  <si>
    <t>RMI-8090DJ</t>
  </si>
  <si>
    <t>Cc1cc(NCCCCCCCCCCNc2cc(C)nc3ccccc23)c4ccccc4n1</t>
  </si>
  <si>
    <t>CHEMBL1896433</t>
  </si>
  <si>
    <t>Carpronium Chloride (INN, JAN, MI)</t>
  </si>
  <si>
    <t>COC(=O)CCC[N+](C)(C)C</t>
  </si>
  <si>
    <t>CHEMBL1395579</t>
  </si>
  <si>
    <t>Captamine (INN); Captamine Hydrochloride (USAN)</t>
  </si>
  <si>
    <t>Depigmentor</t>
  </si>
  <si>
    <t>CN(C)CCS</t>
  </si>
  <si>
    <t>CHEMBL2110709</t>
  </si>
  <si>
    <t>Tiametonium Iodide (INN)</t>
  </si>
  <si>
    <t>CC[N+](C)(C)CCSCC[N+](C)(C)CC</t>
  </si>
  <si>
    <t>CHEMBL2108586</t>
  </si>
  <si>
    <t>Cryopreserved Human Fibroblast-Derived Dermal Substitute (USP)</t>
  </si>
  <si>
    <t>CHEMBL2108537</t>
  </si>
  <si>
    <t>Polignate Sodium (USAN)</t>
  </si>
  <si>
    <t>AHR-2438B</t>
  </si>
  <si>
    <t>Enzyme Inhibitor (pepsin)</t>
  </si>
  <si>
    <t>CHEMBL2108022</t>
  </si>
  <si>
    <t>Candelilla Wax (NF)</t>
  </si>
  <si>
    <t>CHEMBL2108311</t>
  </si>
  <si>
    <t>Asfotase Alfa (INN)</t>
  </si>
  <si>
    <t>enzymes</t>
  </si>
  <si>
    <t>Enzyme</t>
  </si>
  <si>
    <t>CHEMBL2108472</t>
  </si>
  <si>
    <t>Nonoxinol (BAN, INN)</t>
  </si>
  <si>
    <t>CHEMBL2108063</t>
  </si>
  <si>
    <t>Zanolimumab (INN, USAN)</t>
  </si>
  <si>
    <t>HuMax-CD4; MDX-016</t>
  </si>
  <si>
    <t>Genmab</t>
  </si>
  <si>
    <t>CHEMBL2108125</t>
  </si>
  <si>
    <t>Protamine Hydrochloride (BAN)</t>
  </si>
  <si>
    <t>CHEMBL2108764</t>
  </si>
  <si>
    <t>Prothrombin Complex, Activated (BAN)</t>
  </si>
  <si>
    <t>CHEMBL2108109</t>
  </si>
  <si>
    <t>Thaumatin (BAN, MI)</t>
  </si>
  <si>
    <t>CHEMBL2108191</t>
  </si>
  <si>
    <t>Co-Danthramer (BAN)</t>
  </si>
  <si>
    <t>polymers</t>
  </si>
  <si>
    <t>CHEMBL2109201</t>
  </si>
  <si>
    <t>Mumps Virus Vaccine Live (USP)</t>
  </si>
  <si>
    <t>J07BE01</t>
  </si>
  <si>
    <t>J07BE01 [Antiinfectives For Systemic Use:Vaccines:Viral Vaccines:Mumps vaccines]</t>
  </si>
  <si>
    <t>CHEMBL2108013</t>
  </si>
  <si>
    <t>Wild Cherry Syrup (MI, USP)</t>
  </si>
  <si>
    <t>CHEMBL2108502</t>
  </si>
  <si>
    <t>Insulin Argine (INN)</t>
  </si>
  <si>
    <t>CHEMBL2108240</t>
  </si>
  <si>
    <t>Cirolemycin (INN, USAN)</t>
  </si>
  <si>
    <t>U-12241</t>
  </si>
  <si>
    <t>Antibacterial; Antineoplastic</t>
  </si>
  <si>
    <t>CHEMBL2108974</t>
  </si>
  <si>
    <t>Insulin Human Zinc (USP)</t>
  </si>
  <si>
    <t>CHEMBL2108316</t>
  </si>
  <si>
    <t>Edifoligide (INN)</t>
  </si>
  <si>
    <t>CHEMBL2109082</t>
  </si>
  <si>
    <t>Deltafilcon B (USAN)</t>
  </si>
  <si>
    <t>Lombart</t>
  </si>
  <si>
    <t>CHEMBL2109173</t>
  </si>
  <si>
    <t>Oatmeal, Colloidal (USP)</t>
  </si>
  <si>
    <t>Antipruritic (topical)</t>
  </si>
  <si>
    <t>CHEMBL2104265</t>
  </si>
  <si>
    <t>Proxibutene (INN)</t>
  </si>
  <si>
    <t>BA-40088</t>
  </si>
  <si>
    <t>CCC(=O)OC(Cc1ccccc1)(C(=C)CN(C)C)c2ccccc2</t>
  </si>
  <si>
    <t>CHEMBL2105508</t>
  </si>
  <si>
    <t>Sulfatrozole (INN)</t>
  </si>
  <si>
    <t>sulfa-</t>
  </si>
  <si>
    <t>antimicrobials (sulfonamides derivatives)</t>
  </si>
  <si>
    <t>CCOc1nsnc1NS(=O)(=O)c2ccc(N)cc2</t>
  </si>
  <si>
    <t>CHEMBL2103893</t>
  </si>
  <si>
    <t>Pantenicate (INN)</t>
  </si>
  <si>
    <t>CC(C)(COC(=O)CCC(=O)OCc1cccnc1)C(OC(=O)CCC(=O)OCc2cccnc2)C(=O)NCCC(=O)NCCSSCCNC(=O)CCNC(=O)C(OC(=O)CCC(=O)OCc3cccnc3)C(C)(C)COC(=O)CCC(=O)OCc4cccnc4</t>
  </si>
  <si>
    <t>CHEMBL2106158</t>
  </si>
  <si>
    <t>Falecalcitriol (INN)</t>
  </si>
  <si>
    <t>C[C@H](CCCC(O)(C(F)(F)F)C(F)(F)F)[C@H]1CC[C@H]2\C(=C\C=C/3\C[C@@H](O)C[C@H](O)C3=C)\CCC[C@]12C</t>
  </si>
  <si>
    <t>CHEMBL2104401</t>
  </si>
  <si>
    <t>Detorubicin (INN)</t>
  </si>
  <si>
    <t>antineoplastic antibiotics (daunorubicin type)</t>
  </si>
  <si>
    <t>CCOC(OCC)C(=O)OCC(=O)[C@@]1(O)C[C@H](O[C@H]2C[C@H](N)[C@H](O)[C@H](C)O2)c3c(O)c4C(=O)c5c(OC)cccc5C(=O)c4c(O)c3C1</t>
  </si>
  <si>
    <t>CHEMBL2105147</t>
  </si>
  <si>
    <t>Nortetrazepam (DCF, INN)</t>
  </si>
  <si>
    <t>CB-4260</t>
  </si>
  <si>
    <t>Clc1ccc2NC(=O)CN=C(C3=CCCCC3)c2c1</t>
  </si>
  <si>
    <t>CHEMBL2105200</t>
  </si>
  <si>
    <t>Metesculetol (INN)</t>
  </si>
  <si>
    <t>CC1=CC(=O)Oc2cc(O)c(OCC(=O)O)cc12</t>
  </si>
  <si>
    <t>CHEMBL2103858</t>
  </si>
  <si>
    <t>Naronapride (INN, USAN); Naronapride Dihydrochloride (USAN)</t>
  </si>
  <si>
    <t>ATI-7505; ATI-7505 2HCL; ATI-7505 BIS HCL</t>
  </si>
  <si>
    <t>Aryx Therapeutics; Aryx Pharma</t>
  </si>
  <si>
    <t>CO[C@H]1CN(CCCCCC(=O)O[C@H]2CN3CCC2CC3)CC[C@H]1NC(=O)c4cc(Cl)c(N)cc4OC</t>
  </si>
  <si>
    <t>CHEMBL2104248</t>
  </si>
  <si>
    <t>Fendizoate (INN)</t>
  </si>
  <si>
    <t>OC(=O)c1ccccc1C(=O)c2ccc(O)c(c2)c3ccccc3</t>
  </si>
  <si>
    <t>CHEMBL2106354</t>
  </si>
  <si>
    <t>Leniquinsin (INN, USAN)</t>
  </si>
  <si>
    <t>EU-1085</t>
  </si>
  <si>
    <t>COc1ccc(\C=N\c2ccnc3cc(OC)c(OC)cc23)cc1OC</t>
  </si>
  <si>
    <t>CHEMBL2105079</t>
  </si>
  <si>
    <t>Fexicaine (DCF, INN)</t>
  </si>
  <si>
    <t>CCCCOc1ccc(OCC(=O)N(CCN2CCCC2)c3ccccc3OC)cc1</t>
  </si>
  <si>
    <t>CHEMBL2106908</t>
  </si>
  <si>
    <t>Phenyliodoundecynoate (JAN)</t>
  </si>
  <si>
    <t>IC#CCCCCCCCCC(=O)Oc1ccccc1</t>
  </si>
  <si>
    <t>CHEMBL2106433</t>
  </si>
  <si>
    <t>Lucimycin (INN)</t>
  </si>
  <si>
    <t>CCCCC1C\C=C\C=C\C=C\C=C\C(CC2OC(O)(C[C@H](O)CC3OC3\C=C\C(=O)O1)C[C@H](O)[C@@H]2C(=O)O)O[C@@H]4O[C@H](C)[C@@H](O)[C@H](N)[C@@H]4O</t>
  </si>
  <si>
    <t>CHEMBL2105153</t>
  </si>
  <si>
    <t>Netobimin (BAN, INN, USAN)</t>
  </si>
  <si>
    <t>SCH-32481</t>
  </si>
  <si>
    <t>Anthelmintic (veterinary)</t>
  </si>
  <si>
    <t>CCCSc1ccc(c(N\C(=N\CCS(=O)(=O)O)\NC(=O)OC)c1)[N+](=O)[O-]</t>
  </si>
  <si>
    <t>CHEMBL2106750</t>
  </si>
  <si>
    <t>Mofloverine (DCF, INN)</t>
  </si>
  <si>
    <t>COc1cc(OC)c(C(=O)OCCN2CCOCC2)c(OC)c1</t>
  </si>
  <si>
    <t>CHEMBL2104254</t>
  </si>
  <si>
    <t>Etoxeridine (BAN, INN)</t>
  </si>
  <si>
    <t>UCB-2073; WY-2039</t>
  </si>
  <si>
    <t>-eridine; -tox-</t>
  </si>
  <si>
    <t>analgesics (meperidine type); toxins</t>
  </si>
  <si>
    <t>CCOC(=O)C1(CCN(CCOCCO)CC1)c2ccccc2</t>
  </si>
  <si>
    <t>CHEMBL2105484</t>
  </si>
  <si>
    <t>Tilozepine (INN)</t>
  </si>
  <si>
    <t>CN1CCN(CC1)C2=Nc3cc(Cl)ccc3Cc4sccc24</t>
  </si>
  <si>
    <t>CHEMBL2104936</t>
  </si>
  <si>
    <t>Fenimide (BAN, INN, USAN)</t>
  </si>
  <si>
    <t>CI-419; PM-1807</t>
  </si>
  <si>
    <t>CCC1C(=O)NC(=O)C1(C)c2ccccc2</t>
  </si>
  <si>
    <t>CHEMBL2107514</t>
  </si>
  <si>
    <t>Sorbitan Monopalmitate (NF, USAN); Sorbitan Palmitate (BAN, INN)</t>
  </si>
  <si>
    <t>Pharmaceutic Aid (surfactant)</t>
  </si>
  <si>
    <t>CCCCCCCCCCCCCCCC(=O)OCC(O)[C@H]1OC[C@H](O)[C@H]1O</t>
  </si>
  <si>
    <t>CHEMBL2105502</t>
  </si>
  <si>
    <t>Soraprazan (INN)</t>
  </si>
  <si>
    <t>acid pump inhibitors, not dependent on acid activation</t>
  </si>
  <si>
    <t>COCCO[C@H]1[C@H](O)[C@H](Nc2c1ccn3c(C)c(C)nc23)c4ccccc4</t>
  </si>
  <si>
    <t>CHEMBL2105490</t>
  </si>
  <si>
    <t>Zylofuramine (INN)</t>
  </si>
  <si>
    <t>CCNC(Cc1ccccc1)C2CCCO2</t>
  </si>
  <si>
    <t>CHEMBL2109020</t>
  </si>
  <si>
    <t>Aluminum Silicate, Synthetic (JAN)</t>
  </si>
  <si>
    <t>CHEMBL2108582</t>
  </si>
  <si>
    <t>Cenderetide (USAN)</t>
  </si>
  <si>
    <t>CHEMBL2109035</t>
  </si>
  <si>
    <t>Ichthammol (BAN, JAN, USP)</t>
  </si>
  <si>
    <t>Mallinckrodt</t>
  </si>
  <si>
    <t>Anti-Infective, Topical</t>
  </si>
  <si>
    <t>CHEMBL2108790</t>
  </si>
  <si>
    <t>Telimomab Aritox (INN)</t>
  </si>
  <si>
    <t>T101</t>
  </si>
  <si>
    <t>CHEMBL2107921</t>
  </si>
  <si>
    <t>Oxerutins (BAN)</t>
  </si>
  <si>
    <t>CHEMBL2109010</t>
  </si>
  <si>
    <t>Cellulose, Oxidized Regenerated (USP)</t>
  </si>
  <si>
    <t>Ethicon</t>
  </si>
  <si>
    <t>Hemostatic (local)</t>
  </si>
  <si>
    <t>CHEMBL2108554</t>
  </si>
  <si>
    <t>Peppermint Water (NF)</t>
  </si>
  <si>
    <t>CHEMBL2108019</t>
  </si>
  <si>
    <t>Amolimogene Bepiplasmid (INN, USAN)</t>
  </si>
  <si>
    <t>ZYCI01A</t>
  </si>
  <si>
    <t>CHEMBL2108146</t>
  </si>
  <si>
    <t>Methocidin (DCF, INN)</t>
  </si>
  <si>
    <t>natural antibiotics (undefined group)</t>
  </si>
  <si>
    <t>CHEMBL2104628</t>
  </si>
  <si>
    <t>Alletorphine (BAN, INN)</t>
  </si>
  <si>
    <t>R&amp;S-218M</t>
  </si>
  <si>
    <t>CCC[C@](C)(O)C1C[C@]23C=C[C@]1(OC)[C@@H]4Oc5c(O)ccc6C[C@H]2N(CC=C)CC[C@@]34c56</t>
  </si>
  <si>
    <t>CHEMBL2106241</t>
  </si>
  <si>
    <t>Fepromide (DCF, INN)</t>
  </si>
  <si>
    <t>1875 CERM</t>
  </si>
  <si>
    <t>COc1cc(cc(OC)c1OC)C(=O)NC(COc2ccccc2)CN3CCCC3</t>
  </si>
  <si>
    <t>CHEMBL2104285</t>
  </si>
  <si>
    <t>Etiproston (INN, MI)</t>
  </si>
  <si>
    <t>O[C@@H]1C[C@H](O)[C@H](C\C=C/CCCC(=O)O)[C@H]1\C=C\C2(COc3ccccc3)OCCO2</t>
  </si>
  <si>
    <t>CHEMBL2105387</t>
  </si>
  <si>
    <t>Rofelodine (INN)</t>
  </si>
  <si>
    <t>O=C1CCN=C2CC(CN12)c3ccccc3</t>
  </si>
  <si>
    <t>CHEMBL2104269</t>
  </si>
  <si>
    <t>Enpiprazole (BAN, INN)</t>
  </si>
  <si>
    <t>Cn1cc(CCN2CCN(CC2)c3ccccc3Cl)cn1</t>
  </si>
  <si>
    <t>CHEMBL2105471</t>
  </si>
  <si>
    <t>Terbuprol (INN)</t>
  </si>
  <si>
    <t>COCC(O)COC(C)(C)C</t>
  </si>
  <si>
    <t>CHEMBL2105173</t>
  </si>
  <si>
    <t>Mebenoside (DCF, INN)</t>
  </si>
  <si>
    <t>CO[C@@H]1O[C@H](C(COCc2ccccc2)OCc3ccccc3)[C@H](OCc4ccccc4)[C@H]1O</t>
  </si>
  <si>
    <t>CHEMBL2105330</t>
  </si>
  <si>
    <t>Pirazofurin (INN); Pyrazofurin (USAN)</t>
  </si>
  <si>
    <t>NC(=O)c1[nH]nc([C@@H]2O[C@H](CO)[C@@H](O)[C@H]2O)c1O</t>
  </si>
  <si>
    <t>CHEMBL2107418</t>
  </si>
  <si>
    <t>Isomethadone (BAN, DCF, INN, MI)</t>
  </si>
  <si>
    <t>WIN-1783</t>
  </si>
  <si>
    <t>CCC(=O)C(C(C)CN(C)C)(c1ccccc1)c2ccccc2</t>
  </si>
  <si>
    <t>CHEMBL2108625</t>
  </si>
  <si>
    <t>Oleoyl Polyoxylglycerides (NF)</t>
  </si>
  <si>
    <t>CHEMBL2109213</t>
  </si>
  <si>
    <t>Promelase (INN); Semi-Alkaline Proteinase (JAN)</t>
  </si>
  <si>
    <t>CHEMBL2108948</t>
  </si>
  <si>
    <t>Eleuthero, Powdered (NF)</t>
  </si>
  <si>
    <t>CHEMBL2108979</t>
  </si>
  <si>
    <t>Anticoagulant Citrate Phosphate Dextrose Adenine Solution (USP)</t>
  </si>
  <si>
    <t>CHEMBL2107953</t>
  </si>
  <si>
    <t>Polyenephosphatidyl Choline (JAN)</t>
  </si>
  <si>
    <t>CHEMBL2111014</t>
  </si>
  <si>
    <t>Pentapiperium Methylsulfate (USAN); Pentapiperium Metilsulfate (INN)</t>
  </si>
  <si>
    <t>Anticholinergic</t>
  </si>
  <si>
    <t>CCC(C)C(C(=O)OC1CC[N+](C)(C)CC1)c2ccccc2</t>
  </si>
  <si>
    <t>CHEMBL2110691</t>
  </si>
  <si>
    <t>Menadoxime (BAN)</t>
  </si>
  <si>
    <t>CC1=C\C(=N\OCC(=O)O)\c2ccccc2C1=O</t>
  </si>
  <si>
    <t>CHEMBL155962</t>
  </si>
  <si>
    <t>Tazifylline (INN); Tazifylline Hydrochloride (USAN)</t>
  </si>
  <si>
    <t>RS-49014</t>
  </si>
  <si>
    <t>CN1C(=O)N(C)c2ncn(CC(O)CN3CCN(CCCSc4ccccc4)CC3)c2C1=O</t>
  </si>
  <si>
    <t>CHEMBL2005481</t>
  </si>
  <si>
    <t>Phytate Sodium (USAN)</t>
  </si>
  <si>
    <t>SQ-9343</t>
  </si>
  <si>
    <t>Chelating Agent (calcium)</t>
  </si>
  <si>
    <t>OP(=O)(O)OC1C(OP(=O)(O)O)C(OP(=O)(O)O)C(OP(=O)(O)O)C(OP(=O)(O)O)C1OP(=O)(O)O</t>
  </si>
  <si>
    <t>CHEMBL2105436</t>
  </si>
  <si>
    <t>Oxypendyl (INN, MI)</t>
  </si>
  <si>
    <t>OCCN1CCN(CCCN2c3ccccc3Sc4cccnc24)CC1</t>
  </si>
  <si>
    <t>CHEMBL2107831</t>
  </si>
  <si>
    <t>Lusutrombopag (INN, USAN)</t>
  </si>
  <si>
    <t>Shionogi &amp; Co., Ltd.</t>
  </si>
  <si>
    <t>thrombopoetin agonists</t>
  </si>
  <si>
    <t>CCCCCCO[C@@H](C)c1cccc(c1OC)c2csc(NC(=O)c3cc(Cl)c(\C=C(/C)\C(=O)O)c(Cl)c3)n2</t>
  </si>
  <si>
    <t>CHEMBL2104579</t>
  </si>
  <si>
    <t>Bertosamil (INN)</t>
  </si>
  <si>
    <t>CC(C)CN1C[C@@H]2CN(C[C@H](C1)C23CCCCC3)C(C)C</t>
  </si>
  <si>
    <t>CHEMBL2104114</t>
  </si>
  <si>
    <t>Creatinolfosfate (INN)</t>
  </si>
  <si>
    <t>C01EB05</t>
  </si>
  <si>
    <t>C01EB05 [Cardiovascular System:Cardiac Therapy:Other Cardiac Preparations:Other cardiac preparations]</t>
  </si>
  <si>
    <t>CN(CCOP(=O)(O)O)C(=N)N</t>
  </si>
  <si>
    <t>CHEMBL2106882</t>
  </si>
  <si>
    <t>Piprofurol (INN)</t>
  </si>
  <si>
    <t>COc1c(OCCN2CCCCC2)c(C(O)CCc3ccc(O)cc3)c(OC)c4ccoc14</t>
  </si>
  <si>
    <t>CHEMBL2106844</t>
  </si>
  <si>
    <t>Nifluridide (USAN)</t>
  </si>
  <si>
    <t>Compound 109168</t>
  </si>
  <si>
    <t>Ectoparasiticide</t>
  </si>
  <si>
    <t>Nc1c(NC(=O)C(F)(F)C(F)F)cc(cc1[N+](=O)[O-])C(F)(F)F</t>
  </si>
  <si>
    <t>CHEMBL2107771</t>
  </si>
  <si>
    <t>Ralfinamide (INN)</t>
  </si>
  <si>
    <t>C[C@H](NCc1ccc(OCc2ccccc2F)cc1)C(=O)N</t>
  </si>
  <si>
    <t>CHEMBL2107650</t>
  </si>
  <si>
    <t>Furofenac (INN)</t>
  </si>
  <si>
    <t>CCC1Cc2cc(CC(=O)O)ccc2O1</t>
  </si>
  <si>
    <t>CHEMBL2105159</t>
  </si>
  <si>
    <t>Morforex (DCF, INN)</t>
  </si>
  <si>
    <t>CC(Cc1ccccc1)NCCN2CCOCC2</t>
  </si>
  <si>
    <t>CHEMBL2105728</t>
  </si>
  <si>
    <t>Crenolanib (INN, USAN); Crenolanib Besylate (USAN)</t>
  </si>
  <si>
    <t>ARO-002; CP-868596</t>
  </si>
  <si>
    <t>Arog Pharmaceuticals</t>
  </si>
  <si>
    <t>angiogenesis inhibitors</t>
  </si>
  <si>
    <t>CC1(COc2ccc3c(c2)ncn3c4ccc5cccc(N6CCC(N)CC6)c5n4)COC1</t>
  </si>
  <si>
    <t>CHEMBL2105564</t>
  </si>
  <si>
    <t>Tolnapersine (INN)</t>
  </si>
  <si>
    <t>Cc1ccccc1N2CCN(CC2)C3CCc4cc(O)ccc4C3</t>
  </si>
  <si>
    <t>CHEMBL2107288</t>
  </si>
  <si>
    <t>Trolamine Salicylate (USP)</t>
  </si>
  <si>
    <t>OCCN(CCO)CCO.OC(=O)c1ccccc1O</t>
  </si>
  <si>
    <t>CHEMBL2110872</t>
  </si>
  <si>
    <t>Deditonium Bromide (INN)</t>
  </si>
  <si>
    <t>249-16</t>
  </si>
  <si>
    <t>CC(C)c1ccc(C)cc1OCC[N+](C)(C)CCCCCCCCCC[N+](C)(C)CCOc2cc(C)ccc2C(C)C</t>
  </si>
  <si>
    <t>CHEMBL2107507</t>
  </si>
  <si>
    <t>Brosuximide (INN)</t>
  </si>
  <si>
    <t>Brc1cccc(c1)C2CC(=O)NC2=O</t>
  </si>
  <si>
    <t>CHEMBL2107475</t>
  </si>
  <si>
    <t>Tixadil (INN)</t>
  </si>
  <si>
    <t>CC(Cc1ccccc1)NCCC2c3ccccc3Sc4ccccc24</t>
  </si>
  <si>
    <t>CHEMBL2104670</t>
  </si>
  <si>
    <t>Motapizone (INN)</t>
  </si>
  <si>
    <t>CC1CC(=O)NN=C1c2cc(cs2)n3ccnc3</t>
  </si>
  <si>
    <t>CHEMBL2106805</t>
  </si>
  <si>
    <t>Nifuroquine (BAN, INN)</t>
  </si>
  <si>
    <t>OC(=O)c1cc(c2oc(cc2)[N+](=O)[O-])c3ccccc3[n+]1[O-]</t>
  </si>
  <si>
    <t>CHEMBL2106753</t>
  </si>
  <si>
    <t>Fluprazine (INN)</t>
  </si>
  <si>
    <t>NC(=O)NCCN1CCN(CC1)c2cccc(c2)C(F)(F)F</t>
  </si>
  <si>
    <t>CHEMBL2106760</t>
  </si>
  <si>
    <t>Flutonidine (INN)</t>
  </si>
  <si>
    <t>ST-600</t>
  </si>
  <si>
    <t>Cc1ccc(F)cc1NC2=NCCN2</t>
  </si>
  <si>
    <t>CHEMBL2105270</t>
  </si>
  <si>
    <t>Paraxazone (INN)</t>
  </si>
  <si>
    <t>NC(=O)CN1C(=O)COc2ccccc12</t>
  </si>
  <si>
    <t>CHEMBL2104819</t>
  </si>
  <si>
    <t>Letrazuril (INN)</t>
  </si>
  <si>
    <t>Fc1ccc(cc1)C(C#N)c2c(Cl)cc(cc2Cl)N3N=CC(=O)NC3=O</t>
  </si>
  <si>
    <t>CHEMBL2105461</t>
  </si>
  <si>
    <t>Bufeniode (DCF, INN, MI)</t>
  </si>
  <si>
    <t>HF-241</t>
  </si>
  <si>
    <t>CC(CCc1ccccc1)NC(C)C(O)c2cc(I)c(O)c(I)c2</t>
  </si>
  <si>
    <t>CHEMBL2105291</t>
  </si>
  <si>
    <t>Quingestanol (BAN, INN); Quingestanol Acetate (USAN)</t>
  </si>
  <si>
    <t>W-4540</t>
  </si>
  <si>
    <t>-gest-</t>
  </si>
  <si>
    <t>progestins</t>
  </si>
  <si>
    <t>G03AC04</t>
  </si>
  <si>
    <t>G03AC04 [Genito Urinary System And Sex Hormones:Sex Hormones And Modulators Of The Genital System:Hormonal Contraceptives For Systemic Use:Progestogens]</t>
  </si>
  <si>
    <t>CC(=O)O[C@]1(CC[C@H]2[C@@H]3CC=C4C=C(CC[C@@H]4[C@H]3CC[C@]12C)OC5CCCC5)C#C</t>
  </si>
  <si>
    <t>CHEMBL2104592</t>
  </si>
  <si>
    <t>Emitefur (INN, USAN)</t>
  </si>
  <si>
    <t>BOF-A2</t>
  </si>
  <si>
    <t>Otsuka, Japan</t>
  </si>
  <si>
    <t>CCOCN1C=C(F)C(=O)N(C(=O)c2cccc(c2)C(=O)Oc3nc(OC(=O)c4ccccc4)ccc3C#N)C1=O</t>
  </si>
  <si>
    <t>CHEMBL2106008</t>
  </si>
  <si>
    <t>Cyacetacide (BAN, INN, MI)</t>
  </si>
  <si>
    <t>NNC(=O)CC#N</t>
  </si>
  <si>
    <t>CHEMBL2103995</t>
  </si>
  <si>
    <t>Allylprodine (BAN, DCF, INN, MI)</t>
  </si>
  <si>
    <t>CCC(=O)OC1(CCN(C)CC1CC=C)c2ccccc2</t>
  </si>
  <si>
    <t>CHEMBL2106955</t>
  </si>
  <si>
    <t>Pidobenzone (INN)</t>
  </si>
  <si>
    <t>Oc1ccc(OC(=O)[C@@H]2CCC(=O)N2)cc1</t>
  </si>
  <si>
    <t>CHEMBL2108603</t>
  </si>
  <si>
    <t>Hemoglobin Glutamer-250 (Bovine) (USAN)</t>
  </si>
  <si>
    <t>HBOC-201</t>
  </si>
  <si>
    <t>CHEMBL2108440</t>
  </si>
  <si>
    <t>Mitocarcin (INN, USAN)</t>
  </si>
  <si>
    <t>State Of Michigan Department Of Public Health</t>
  </si>
  <si>
    <t>CHEMBL2108304</t>
  </si>
  <si>
    <t>Alipogene Tiparvovec (INN)</t>
  </si>
  <si>
    <t>C10AX10</t>
  </si>
  <si>
    <t>C10AX10 [Cardiovascular System:Lipid Modifying Agents:Lipid Modifying Agents, Plain:Other lipid modifying agents]</t>
  </si>
  <si>
    <t>CHEMBL2108058</t>
  </si>
  <si>
    <t>Vanutide Cridificar (INN, USAN)</t>
  </si>
  <si>
    <t>ACC-001</t>
  </si>
  <si>
    <t>CHEMBL2108890</t>
  </si>
  <si>
    <t>Albumin, Aggregated (USAN)</t>
  </si>
  <si>
    <t>MP-4006</t>
  </si>
  <si>
    <t>V08DA01</t>
  </si>
  <si>
    <t>V08DA01 [Various:Contrast Media:Ultrasound Contrast Media:Ultrasound contrast media]</t>
  </si>
  <si>
    <t>Diagnostic Aid (lung imaging)</t>
  </si>
  <si>
    <t>CHEMBL2107851</t>
  </si>
  <si>
    <t>Onaclostox (USAN)</t>
  </si>
  <si>
    <t>Allergan</t>
  </si>
  <si>
    <t>CHEMBL2108959</t>
  </si>
  <si>
    <t>Insulin Defalan (INN)</t>
  </si>
  <si>
    <t>CHEMBL2109068</t>
  </si>
  <si>
    <t>Kolfocon B (USAN)</t>
  </si>
  <si>
    <t>Paragon; Optacryl</t>
  </si>
  <si>
    <t>hydrophobic contact lens materials</t>
  </si>
  <si>
    <t>Contact Lens Material (hydrophobic)</t>
  </si>
  <si>
    <t>CHEMBL2109013</t>
  </si>
  <si>
    <t>Cetomacrogol 1000 (BAN, INN)</t>
  </si>
  <si>
    <t>CHEMBL2108737</t>
  </si>
  <si>
    <t>Evabotulinumtoxina (USAN)</t>
  </si>
  <si>
    <t>Mentor Worldwide; Llc</t>
  </si>
  <si>
    <t>CHEMBL2108457</t>
  </si>
  <si>
    <t>Nasaruplase Beta (INN, USAN)</t>
  </si>
  <si>
    <t>ABBOTT-74187; ABT-187</t>
  </si>
  <si>
    <t>enzymes: urokinase-type plasminogen activators</t>
  </si>
  <si>
    <t>CHEMBL2109043</t>
  </si>
  <si>
    <t>Insulin, Dalanated (INN, USAN)</t>
  </si>
  <si>
    <t>S.N. 44</t>
  </si>
  <si>
    <t>CHEMBL2108745</t>
  </si>
  <si>
    <t>Tolofocon A (USAN)</t>
  </si>
  <si>
    <t>Toyo, Japan</t>
  </si>
  <si>
    <t>CHEMBL2108434</t>
  </si>
  <si>
    <t>Glusoferron (INN)</t>
  </si>
  <si>
    <t>CHEMBL2108930</t>
  </si>
  <si>
    <t>Cranberry Liquid Preparation (NF)</t>
  </si>
  <si>
    <t>CHEMBL2108242</t>
  </si>
  <si>
    <t>Copovidone (BAN)</t>
  </si>
  <si>
    <t>CHEMBL2108630</t>
  </si>
  <si>
    <t>Paguinal Hydrochloride (USAN)</t>
  </si>
  <si>
    <t>CHEMBL1237121</t>
  </si>
  <si>
    <t>Novobiocin (BAN, INN); Novobiocin Calcium (USP); Novobiocin Sodium (FDA, USP)</t>
  </si>
  <si>
    <t>CO[C@@H]1[C@@H](OC(=O)N)[C@H](O)[C@@H](Oc2ccc3C(=C(NC(=O)c4ccc(O)c(CC=C(C)C)c4)C(=O)Oc3c2C)O)OC1(C)C</t>
  </si>
  <si>
    <t>CHEMBL2110863</t>
  </si>
  <si>
    <t>Diprotrizoate Sodium (MI, USP); Sodium Diprotrizoate (BAN, INN)</t>
  </si>
  <si>
    <t>CCC(=O)Nc1c(I)c(NC(=O)CC)c(I)c(C(=O)O)c1I</t>
  </si>
  <si>
    <t>CHEMBL15487</t>
  </si>
  <si>
    <t>Piperidine Phosphate (MI)</t>
  </si>
  <si>
    <t>analgesics (meperidine type)</t>
  </si>
  <si>
    <t>C1CCNCC1</t>
  </si>
  <si>
    <t>CHEMBL2110809</t>
  </si>
  <si>
    <t>Captodiame (BAN, INN); Captodiame Hydrochloride (MI)</t>
  </si>
  <si>
    <t>N05BB02</t>
  </si>
  <si>
    <t>N05BB02 [Nervous System:Psycholeptics:Anxiolytics:Diphenylmethane derivatives]</t>
  </si>
  <si>
    <t>CCCCSc1ccc(cc1)C(SCCN(C)C)c2ccccc2</t>
  </si>
  <si>
    <t>CHEMBL2009034</t>
  </si>
  <si>
    <t>Dimesna (INN)</t>
  </si>
  <si>
    <t>OS(=O)(=O)CCSSCCS(=O)(=O)O</t>
  </si>
  <si>
    <t>CHEMBL2105369</t>
  </si>
  <si>
    <t>Pentalamide (BAN, INN)</t>
  </si>
  <si>
    <t>CCCCCOc1ccccc1C(=O)N</t>
  </si>
  <si>
    <t>CHEMBL2105558</t>
  </si>
  <si>
    <t>Sampirtine (INN)</t>
  </si>
  <si>
    <t>Nc1ccc(Cc2ccc(F)cc2)c(N)n1</t>
  </si>
  <si>
    <t>CHEMBL2106020</t>
  </si>
  <si>
    <t>Brocresine (BAN, INN, USAN)</t>
  </si>
  <si>
    <t>CL-108756; CL-54998; NSD1055</t>
  </si>
  <si>
    <t>Inhibitor (histidine decarboxylase)</t>
  </si>
  <si>
    <t>NOCc1ccc(Br)c(O)c1</t>
  </si>
  <si>
    <t>CHEMBL2104353</t>
  </si>
  <si>
    <t>Homarylamine (INN)</t>
  </si>
  <si>
    <t>CNCCc1ccc2OCOc2c1</t>
  </si>
  <si>
    <t>CHEMBL2107589</t>
  </si>
  <si>
    <t>Clanobutin (INN, MI)</t>
  </si>
  <si>
    <t>COc1ccc(cc1)N(CCCC(=O)O)C(=O)c2ccc(Cl)cc2</t>
  </si>
  <si>
    <t>CHEMBL2106160</t>
  </si>
  <si>
    <t>Etrabamine (INN)</t>
  </si>
  <si>
    <t>CNC1CCc2ncsc2C1</t>
  </si>
  <si>
    <t>CHEMBL2105183</t>
  </si>
  <si>
    <t>Oberadilol (INN)</t>
  </si>
  <si>
    <t>-dil-</t>
  </si>
  <si>
    <t>CC1CC(=O)NN=C1c2ccc(NCC(C)(C)NCC(O)COc3cc(Cl)ccc3C#N)cc2</t>
  </si>
  <si>
    <t>CHEMBL2106424</t>
  </si>
  <si>
    <t>Cyanoacrylate (JAN); Mecrilate (INN); Mecrylate (USAN)</t>
  </si>
  <si>
    <t>Surgical Aid (tissue adhesive)</t>
  </si>
  <si>
    <t>COC(=O)C(=C)C#N</t>
  </si>
  <si>
    <t>CHEMBL2104083</t>
  </si>
  <si>
    <t>Cetofenicol (INN); Cetophenicol (USAN)</t>
  </si>
  <si>
    <t>W-3746</t>
  </si>
  <si>
    <t>CC(=O)c1ccc(cc1)[C@@H](O)[C@H](CO)NC(=O)C(Cl)Cl</t>
  </si>
  <si>
    <t>CHEMBL2105986</t>
  </si>
  <si>
    <t>Ciclotizolam (BAN, INN)</t>
  </si>
  <si>
    <t>WE-973-BS</t>
  </si>
  <si>
    <t>Clc1ccccc1C2=NCc3nnc(C4CCCCC4)n3c5sc(Br)cc25</t>
  </si>
  <si>
    <t>CHEMBL2107500</t>
  </si>
  <si>
    <t>Thiocarbanidin (MI)</t>
  </si>
  <si>
    <t>CC(C)COc1ccc(NC(=S)Nc2ccc(cc2)c3ccccn3)cc1</t>
  </si>
  <si>
    <t>CHEMBL2107763</t>
  </si>
  <si>
    <t>Odiparcil (INN)</t>
  </si>
  <si>
    <t>antithrombotics</t>
  </si>
  <si>
    <t>CC1=CC(=O)Oc2cc(O[C@@H]3SC[C@@H](O)[C@H](O)[C@H]3O)ccc12</t>
  </si>
  <si>
    <t>CHEMBL2104697</t>
  </si>
  <si>
    <t>Furodazole (INN, USAN)</t>
  </si>
  <si>
    <t>F-691</t>
  </si>
  <si>
    <t>Cc1cc(O)c2c(ccc3nc([nH]c23)c4occc4)n1</t>
  </si>
  <si>
    <t>CHEMBL2104034</t>
  </si>
  <si>
    <t>Aceburic Acid (DCF, INN)</t>
  </si>
  <si>
    <t>CC(=O)OCCCC(=O)O</t>
  </si>
  <si>
    <t>CHEMBL2105424</t>
  </si>
  <si>
    <t>Romifidine (BAN, INN)</t>
  </si>
  <si>
    <t>Fc1cccc(Br)c1NC2=NCCN2</t>
  </si>
  <si>
    <t>CHEMBL2106807</t>
  </si>
  <si>
    <t>Maleylsulfathiazole (DCF, INN)</t>
  </si>
  <si>
    <t>OC(=O)\C=C/C(=O)Nc1ccc(cc1)S(=O)(=O)Nc2nccs2</t>
  </si>
  <si>
    <t>CHEMBL2105507</t>
  </si>
  <si>
    <t>Spirilene (BAN, INN, MI)</t>
  </si>
  <si>
    <t>R-6109</t>
  </si>
  <si>
    <t>C\C(=C\CCN1CCC2(CC1)N(CNC2=O)c3ccccc3)\c4ccc(F)cc4</t>
  </si>
  <si>
    <t>CHEMBL2104913</t>
  </si>
  <si>
    <t>Stirimazole (BAN, INN)</t>
  </si>
  <si>
    <t>OC(=O)c1ccc(\C=C\c2ncc([N+](=O)[O-])n2C=C)cc1</t>
  </si>
  <si>
    <t>CHEMBL2111098</t>
  </si>
  <si>
    <t>Linaclotide (FDA, INN, USAN); Linaclotide Acetate (USAN)</t>
  </si>
  <si>
    <t>MM-416775</t>
  </si>
  <si>
    <t>Forest Laboratories Inc</t>
  </si>
  <si>
    <t>A06AX04</t>
  </si>
  <si>
    <t>A06AX04 [Alimentary Tract And Metabolism:Drugs For Constipation:Drugs For Constipation:Other drugs for constipation]</t>
  </si>
  <si>
    <t>C[C@@H](O)[C@@H]1NC(=O)[C@@H]2CSSC[C@@H]3NC(=O)[C@@H](N)CSSC[C@H](NC(=O)[C@H](Cc4ccc(O)cc4)NC(=O)[C@H](CCC(=O)O)NC3=O)C(=O)N[C@@H](CSSC[C@H](NC(=O)CNC1=O)C(=O)N[C@@H](Cc5ccc(O)cc5)C(=O)O)C(=O)N[C@@H](CC(=O)N)C(=O)N6CCC[C@H]6C(=O)N[C@@H](C)C(=O)N2</t>
  </si>
  <si>
    <t>CHEMBL2110889</t>
  </si>
  <si>
    <t>Betoxycaine (INN); Betoxycaine Hydrochloride (MI)</t>
  </si>
  <si>
    <t>-caine; -tox-</t>
  </si>
  <si>
    <t>local anesthetics; toxins</t>
  </si>
  <si>
    <t>CCCCOc1ccc(cc1N)C(=O)OCCOCCN(CC)CC</t>
  </si>
  <si>
    <t>CHEMBL444929</t>
  </si>
  <si>
    <t>Squalamine (INN); Squalamine Lactate (USAN)</t>
  </si>
  <si>
    <t>MSI-1256F</t>
  </si>
  <si>
    <t>CC(C)[C@@H](CC[C@@H](C)[C@H]1CC[C@H]2[C@@H]3[C@H](O)C[C@H]4C[C@H](CC[C@]4(C)[C@H]3CC[C@]12C)NCCCNCCCCN)OS(=O)(=O)O</t>
  </si>
  <si>
    <t>CHEMBL2218888</t>
  </si>
  <si>
    <t>Cliropamine (INN)</t>
  </si>
  <si>
    <t>dopaminergics (butopamine type)</t>
  </si>
  <si>
    <t>CC(NCCCc1ccccc1)C(O)c2ccc(C)c(O)c2</t>
  </si>
  <si>
    <t>CHEMBL2218915</t>
  </si>
  <si>
    <t>Bervastatin (INN)</t>
  </si>
  <si>
    <t>enzyme inhibitors: antihyperlipidemics (HMG-CoA inhibitors)</t>
  </si>
  <si>
    <t>CCOC(=O)CC(O)CC(O)\C=C\C1=C(c2ccc(F)cc2)c3ccccc3OC14CCCC4</t>
  </si>
  <si>
    <t>CHEMBL2219418</t>
  </si>
  <si>
    <t>Naloxegol (INN, USAN); Naloxegol Oxalate (USAN)</t>
  </si>
  <si>
    <t>NKTR-118; AZ-13337019 oxalate; NKTR-118-oxalate</t>
  </si>
  <si>
    <t>Astrazeneca</t>
  </si>
  <si>
    <t>COCCOCCOCCOCCOCCOCCOCCO[C@H]1CC[C@@]2(O)[C@H]3Cc4ccc(O)c5O[C@@H]1[C@]2(CCN3CC=C)c45</t>
  </si>
  <si>
    <t>CHEMBL1201466</t>
  </si>
  <si>
    <t>Estrogens, Conjugated Synthetic A (FDA)</t>
  </si>
  <si>
    <t>Teva Womens Health Inc; Teva Branded Pharmaceutical Products R And D Inc</t>
  </si>
  <si>
    <t>estr-</t>
  </si>
  <si>
    <t>estrogens</t>
  </si>
  <si>
    <t>CHEMBL1697843</t>
  </si>
  <si>
    <t>Medigoxin (BAN); Metildigoxin (INN, JAN)</t>
  </si>
  <si>
    <t>C01AA08</t>
  </si>
  <si>
    <t>C01AA08 [Cardiovascular System:Cardiac Therapy:Cardiac Glycosides:Digitalis glycosides]</t>
  </si>
  <si>
    <t>CO[C@H]1[C@@H](O)C[C@H](O[C@H]2[C@@H](O)C[C@H](O[C@H]3[C@@H](O)C[C@H](O[C@H]4CC[C@@]5(C)[C@H](CC[C@@H]6[C@@H]5C[C@@H](O)[C@]7(C)[C@H](CC[C@]67O)C8=CC(=O)OC8)C4)O[C@@H]3C)O[C@@H]2C)O[C@@H]1C</t>
  </si>
  <si>
    <t>CHEMBL1201450</t>
  </si>
  <si>
    <t>Albumin Chromated Cr-51 Serum (FDA); Albumin, Chromated Cr 51 Serum (USAN)</t>
  </si>
  <si>
    <t>Iso Tex Diagnostics Inc</t>
  </si>
  <si>
    <t>CHEMBL1201640</t>
  </si>
  <si>
    <t>Insulin Zinc Susp Extended Beef (FDA)</t>
  </si>
  <si>
    <t>CHEMBL100424</t>
  </si>
  <si>
    <t>Picartamide (INN)</t>
  </si>
  <si>
    <t>C\N=C(/S)\C1(CCCS1)c2ccccn2</t>
  </si>
  <si>
    <t>CHEMBL567</t>
  </si>
  <si>
    <t>Perphenazine (BAN, FDA, INN, JAN, USP); Perphenazine Fendizoate (JAN); Perphenazine Maleate (JAN)</t>
  </si>
  <si>
    <t>Schering Corp Sub Schering Plough Corp; New River Pharmaceuticals Inc</t>
  </si>
  <si>
    <t>N05AB03</t>
  </si>
  <si>
    <t>N05AB03 [Nervous System:Psycholeptics:Antipsychotics:Phenothiazines with piperazine structure]</t>
  </si>
  <si>
    <t>OCCN1CCN(CCCN2c3ccccc3Sc4ccc(Cl)cc24)CC1</t>
  </si>
  <si>
    <t>CHEMBL449317</t>
  </si>
  <si>
    <t>Hesperidin (MI)</t>
  </si>
  <si>
    <t>NSC-31048</t>
  </si>
  <si>
    <t>COc1ccc(cc1O)[C@@H]2CC(=O)c3c(O)cc(O[C@@H]4O[C@H](CO[C@@H]5O[C@@H](C)[C@H](O)[C@@H](O)[C@H]5O)[C@@H](O)[C@H](O)[C@H]4O)cc3O2</t>
  </si>
  <si>
    <t>CHEMBL1201193</t>
  </si>
  <si>
    <t>Levobupivacaine (BAN, INN); Levobupivacaine Hydrochloride (FDA, USAN)</t>
  </si>
  <si>
    <t>Purdue Pharma Lp</t>
  </si>
  <si>
    <t>N01BB10</t>
  </si>
  <si>
    <t>N01BB10 [Nervous System:Anesthetics:Anesthetics, Local:Amides]</t>
  </si>
  <si>
    <t>CCCCN1CCCC[C@H]1C(=O)Nc2c(C)cccc2C</t>
  </si>
  <si>
    <t>CHEMBL291747</t>
  </si>
  <si>
    <t>L-Threonine (JAN); Threonine (INN, USAN, USP)</t>
  </si>
  <si>
    <t>C[C@@H](O)[C@H](N)C(=O)O</t>
  </si>
  <si>
    <t>CHEMBL295433</t>
  </si>
  <si>
    <t>Orbifloxacin (INN)</t>
  </si>
  <si>
    <t>C[C@@H]1CN(C[C@H](C)N1)c2c(F)c(F)c3C(=O)C(=CN(C4CC4)c3c2F)C(=O)O</t>
  </si>
  <si>
    <t>CHEMBL41849</t>
  </si>
  <si>
    <t>Denzimol (INN)</t>
  </si>
  <si>
    <t>OC(Cn1ccnc1)c2ccc(CCc3ccccc3)cc2</t>
  </si>
  <si>
    <t>CHEMBL279229</t>
  </si>
  <si>
    <t>Urapidil (BAN, JAN, MI, INN)</t>
  </si>
  <si>
    <t>C02CA06</t>
  </si>
  <si>
    <t>C02CA06 [Cardiovascular System:Antihypertensives:Antiadrenergic Agents, Peripherally Acting:Alpha-adrenoreceptor antagonists]</t>
  </si>
  <si>
    <t>COc1ccccc1N2CCN(CCCNC3=CC(=O)N(C)C(=O)N3C)CC2</t>
  </si>
  <si>
    <t>CHEMBL339323</t>
  </si>
  <si>
    <t>Panipenem (INN, JAN)</t>
  </si>
  <si>
    <t>C[C@@H](O)[C@@H]1[C@H]2CC(=C(N2C1=O)C(=O)O)S[C@H]3CCN(C3)C(=N)C</t>
  </si>
  <si>
    <t>CHEMBL1727</t>
  </si>
  <si>
    <t>Cephalexin (USP, USAN, FDA); Cephalexin Hydrochloride (FDA, USP, USAN); Cefalexin (BAN, INN, JAN)</t>
  </si>
  <si>
    <t>66873; LY-061188</t>
  </si>
  <si>
    <t>Shionogi Inc; Eli Lilly And Co</t>
  </si>
  <si>
    <t>J01DB01</t>
  </si>
  <si>
    <t>J01DB01 [Antiinfectives For Systemic Use:Antibacterials For Systemic Use:Other Beta-Lactam Antibacterials:First-generation cephalosporins]</t>
  </si>
  <si>
    <t>CC1=C(N2[C@H](SC1)[C@H](NC(=O)[C@H](N)c3ccccc3)C2=O)C(=O)O</t>
  </si>
  <si>
    <t>CHEMBL683</t>
  </si>
  <si>
    <t>Clofibric Acid (DCF, MI, INN); Magnesium Clofibrate (INN); Calcium Clofibrate (INN)</t>
  </si>
  <si>
    <t>CC(C)(Oc1ccc(Cl)cc1)C(=O)O</t>
  </si>
  <si>
    <t>CHEMBL859</t>
  </si>
  <si>
    <t>Oxipurinol (BAN, INN); Oxypurinol (USAN)</t>
  </si>
  <si>
    <t>Xanthine Oxidase Inhibitor</t>
  </si>
  <si>
    <t>O=C1NC(=O)c2c[nH]nc2N1</t>
  </si>
  <si>
    <t>CHEMBL53366</t>
  </si>
  <si>
    <t>Imidafenacin (INN)</t>
  </si>
  <si>
    <t>KRP-197</t>
  </si>
  <si>
    <t>Cc1nccn1CCC(C(=O)N)(c2ccccc2)c3ccccc3</t>
  </si>
  <si>
    <t>CHEMBL349803</t>
  </si>
  <si>
    <t>Piretanide (BAN, JAN, USAN, INN)</t>
  </si>
  <si>
    <t>HOE-118; S-734118</t>
  </si>
  <si>
    <t>diuretics (piretanide type)</t>
  </si>
  <si>
    <t>C03CA03</t>
  </si>
  <si>
    <t>C03CA03 [Cardiovascular System:Diuretics:High-Ceiling Diuretics:Sulfonamides, plain]</t>
  </si>
  <si>
    <t>NS(=O)(=O)c1cc(cc(N2CCCC2)c1Oc3ccccc3)C(=O)O</t>
  </si>
  <si>
    <t>CHEMBL79280</t>
  </si>
  <si>
    <t>Batabulin (INN, USAN); Batabulin Sodium (USAN)</t>
  </si>
  <si>
    <t>T-138067; T67; TL-057; T-138067 Sodium</t>
  </si>
  <si>
    <t>Tularik</t>
  </si>
  <si>
    <t>antineoplastics (mitotic inhibitors,tubulin binders)</t>
  </si>
  <si>
    <t>COc1ccc(NS(=O)(=O)c2c(F)c(F)c(F)c(F)c2F)cc1F</t>
  </si>
  <si>
    <t>CHEMBL268164</t>
  </si>
  <si>
    <t>Cyclobarbital (BAN, MI, NF, INN); Cyclobarbital Calcium (BAN, NF)</t>
  </si>
  <si>
    <t>N05CA10</t>
  </si>
  <si>
    <t>N05CA10 [Nervous System:Psycholeptics:Hypnotics And Sedatives:Barbiturates, plain]</t>
  </si>
  <si>
    <t>CCC1(C(=O)NC(=O)NC1=O)C2=CCCCC2</t>
  </si>
  <si>
    <t>CHEMBL1314</t>
  </si>
  <si>
    <t>Tiopronin (DCF, MI, FDA, INN, JAN)</t>
  </si>
  <si>
    <t>Mission Pharmacal Co</t>
  </si>
  <si>
    <t>R05CB12</t>
  </si>
  <si>
    <t>R05CB12 [Respiratory System:Cough And Cold Preparations:Expectorants, Excl. Combinations With Cough Suppressants:Mucolytics]</t>
  </si>
  <si>
    <t>CC(S)C(=O)NCC(=O)O</t>
  </si>
  <si>
    <t>CHEMBL1476782</t>
  </si>
  <si>
    <t>Amiloxate (INN, USAN, USP)</t>
  </si>
  <si>
    <t>E-1000</t>
  </si>
  <si>
    <t>H &amp; R Florasynth</t>
  </si>
  <si>
    <t>COc1ccc(\C=C\C(=O)OCCC(C)C)cc1</t>
  </si>
  <si>
    <t>CHEMBL1518149</t>
  </si>
  <si>
    <t>Indocate (INN)</t>
  </si>
  <si>
    <t>CN(C)CCOC(=O)c1ccc2c(c1)c(C)c(C)n2Cc3ccccc3</t>
  </si>
  <si>
    <t>CHEMBL316157</t>
  </si>
  <si>
    <t>Cefaloridine (BAN, DCF, JAN, INN); Cephaloridine (USAN, USP)</t>
  </si>
  <si>
    <t>J01DB02</t>
  </si>
  <si>
    <t>J01DB02 [Antiinfectives For Systemic Use:Antibacterials For Systemic Use:Other Beta-Lactam Antibacterials:First-generation cephalosporins]</t>
  </si>
  <si>
    <t>[O-]C(=O)C1=C(C[n+]2ccccc2)CS[C@@H]3[C@H](NC(=O)Cc4cccs4)C(=O)N13</t>
  </si>
  <si>
    <t>CHEMBL1201329</t>
  </si>
  <si>
    <t>Trimetaphan Camsilate (DCF, BAN, INN, JAN); Trimethaphan Camsylate (USP, FDA)</t>
  </si>
  <si>
    <t>Hoffmann La Roche Inc</t>
  </si>
  <si>
    <t>O=C1N(Cc2ccccc2)C3C[S+]4CCCC4C3N1Cc5ccccc5</t>
  </si>
  <si>
    <t>CHEMBL26984</t>
  </si>
  <si>
    <t>Buquineran (BAN, INN)</t>
  </si>
  <si>
    <t>CCCCNC(=O)NC1CCN(CC1)c2ncnc3cc(OC)c(OC)cc23</t>
  </si>
  <si>
    <t>CHEMBL584852</t>
  </si>
  <si>
    <t>Buquinolate (INN, USAN)</t>
  </si>
  <si>
    <t>EU-1093; GNF-Pf-1188</t>
  </si>
  <si>
    <t>CCOC(=O)c1cnc2cc(OCC(C)C)c(OCC(C)C)cc2c1O</t>
  </si>
  <si>
    <t>CHEMBL345524</t>
  </si>
  <si>
    <t>Antrafenine (INN, MI)</t>
  </si>
  <si>
    <t>analgesics (fenamic acid subgroup)</t>
  </si>
  <si>
    <t>FC(F)(F)c1cccc(c1)N2CCN(CCOC(=O)c3ccccc3Nc4ccnc5cc(ccc45)C(F)(F)F)CC2</t>
  </si>
  <si>
    <t>CHEMBL190044</t>
  </si>
  <si>
    <t>Trimebutine (BAN, DCF, MI, INN); Trimebutine Maleate (JAN)</t>
  </si>
  <si>
    <t>A03AA05</t>
  </si>
  <si>
    <t>A03AA05 [Alimentary Tract And Metabolism:Drugs For Functional Gastrointestinal Disorders:Drugs For Functional Gastrointestinal Disorders:Synthetic anticholinergics, esters with tertiary amino group]</t>
  </si>
  <si>
    <t>CCC(COC(=O)c1cc(OC)c(OC)c(OC)c1)(N(C)C)c2ccccc2</t>
  </si>
  <si>
    <t>CHEMBL219828</t>
  </si>
  <si>
    <t>Dibenzothiophene (USAN)</t>
  </si>
  <si>
    <t>c1ccc2c(c1)sc3ccccc23</t>
  </si>
  <si>
    <t>CHEMBL1200853</t>
  </si>
  <si>
    <t>Dydrogesterone (FDA, USP, BAN, INN, JAN, USAN)</t>
  </si>
  <si>
    <t>Solvay Pharmaceuticals</t>
  </si>
  <si>
    <t>G03DB01</t>
  </si>
  <si>
    <t>G03DB01 [Genito Urinary System And Sex Hormones:Sex Hormones And Modulators Of The Genital System:Progestogens:Pregnadien derivatives]</t>
  </si>
  <si>
    <t>CC(=O)[C@H]1CC[C@H]2[C@@H]3C=CC4=CC(=O)CC[C@@]4(C)[C@@H]3CC[C@]12C</t>
  </si>
  <si>
    <t>CHEMBL259898</t>
  </si>
  <si>
    <t>Sodium Prasterone Sulfate (JAN)</t>
  </si>
  <si>
    <t>C[C@]12CC[C@H]3[C@@H](CC=C4C[C@H](CC[C@]34C)OS(=O)(=O)O)[C@@H]1CCC2=O</t>
  </si>
  <si>
    <t>CHEMBL1201718</t>
  </si>
  <si>
    <t>Hyaluronidase (Human Recombinant) (USAN); Hyaluronidase Recombinant Human (FDA)</t>
  </si>
  <si>
    <t>Rhuph20</t>
  </si>
  <si>
    <t>Halozyme Therapeutics Inc</t>
  </si>
  <si>
    <t>B06AA03</t>
  </si>
  <si>
    <t>B06AA03 [Blood And Blood Forming Organs:Other Hematological Agents:Other Hematological Agents:Enzymes]</t>
  </si>
  <si>
    <t>CHEMBL973</t>
  </si>
  <si>
    <t>Teriflunomide (FDA, INN, USAN)</t>
  </si>
  <si>
    <t>HMR-1726</t>
  </si>
  <si>
    <t>C\C(=C(/C#N)\C(=O)Nc1ccc(cc1)C(F)(F)F)\O</t>
  </si>
  <si>
    <t>CHEMBL1161699</t>
  </si>
  <si>
    <t>Sodium Bisulfite (JAN, MI, NF); Sodium Sulfite (NF)</t>
  </si>
  <si>
    <t>OS(=O)O</t>
  </si>
  <si>
    <t>CHEMBL1616046</t>
  </si>
  <si>
    <t>Antiformin, Dental (JAN); Dental Antiformin (JAN); Sodium Hypochlorite (JAN, USP); Sodium Hypochlorite [Solution, Diluted] (MI, NF)</t>
  </si>
  <si>
    <t>D08AX07</t>
  </si>
  <si>
    <t>D08AX07 [Dermatologicals:Antiseptics And Disinfectants:Antiseptics And Disinfectants:Other antiseptics and disinfectants]</t>
  </si>
  <si>
    <t>OCl</t>
  </si>
  <si>
    <t>CHEMBL282724</t>
  </si>
  <si>
    <t>Sitaxentan (INN); Sitaxentan Sodium (USAN)</t>
  </si>
  <si>
    <t>TBC-11251NA; TBC-11251Z</t>
  </si>
  <si>
    <t>C02KX03</t>
  </si>
  <si>
    <t>C02KX03 [Cardiovascular System:Antihypertensives:Other Antihypertensives:Other antihypertensives]</t>
  </si>
  <si>
    <t>Cc1cc2OCOc2cc1CC(=O)c3sccc3S(=O)(=O)Nc4onc(C)c4Cl</t>
  </si>
  <si>
    <t>CHEMBL1271</t>
  </si>
  <si>
    <t>Pentolinium Tartrate (FDA, MI, NF); Pentolonium Tartrate (BAN, INN)</t>
  </si>
  <si>
    <t>Wyeth Ayerst Laboratories</t>
  </si>
  <si>
    <t>C[N+]1(CCCCC[N+]2(C)CCCC2)CCCC1</t>
  </si>
  <si>
    <t>CHEMBL31159</t>
  </si>
  <si>
    <t>Ethylnorepinephrine Hydrochloride (USP)</t>
  </si>
  <si>
    <t>CCC(N)C(O)c1ccc(O)c(O)c1</t>
  </si>
  <si>
    <t>CHEMBL1097</t>
  </si>
  <si>
    <t>Acecainide (INN); Acecainide Hydrochloride (USAN)</t>
  </si>
  <si>
    <t>ASL-601</t>
  </si>
  <si>
    <t>CCN(CC)CCNC(=O)c1ccc(NC(=O)C)cc1</t>
  </si>
  <si>
    <t>CHEMBL40611</t>
  </si>
  <si>
    <t>Midaglizole (INN)</t>
  </si>
  <si>
    <t>C(C(c1ccccc1)c2ccccn2)C3=NCCN3</t>
  </si>
  <si>
    <t>CHEMBL1334857</t>
  </si>
  <si>
    <t>Ditolamide (DCF, INN)</t>
  </si>
  <si>
    <t>A-17624</t>
  </si>
  <si>
    <t>CCCN(CCC)S(=O)(=O)c1ccc(C)cc1</t>
  </si>
  <si>
    <t>CHEMBL1615867</t>
  </si>
  <si>
    <t>Azaclorzine (INN); Azaclorzine Hydrochloride (USAN)</t>
  </si>
  <si>
    <t>AY-25329</t>
  </si>
  <si>
    <t>Vasodilator (coronary)</t>
  </si>
  <si>
    <t>Clc1ccc2Sc3ccccc3N(C(=O)CCN4CCN5CCCC5C4)c2c1</t>
  </si>
  <si>
    <t>CHEMBL1201650</t>
  </si>
  <si>
    <t>Thyroglobulin (FDA, USAN, USP, INN)</t>
  </si>
  <si>
    <t>Thyroid Hormone</t>
  </si>
  <si>
    <t>CHEMBL1180074</t>
  </si>
  <si>
    <t>Miristalkonium Chloride (BAN, INN)</t>
  </si>
  <si>
    <t>CCCCCCCCCCCCCC[N+](C)(C)Cc1ccccc1</t>
  </si>
  <si>
    <t>CHEMBL454801</t>
  </si>
  <si>
    <t>Ubidecarenone (BAN, JAN, NF, INN)</t>
  </si>
  <si>
    <t>C01EB09</t>
  </si>
  <si>
    <t>C01EB09 [Cardiovascular System:Cardiac Therapy:Other Cardiac Preparations:Other cardiac preparations]</t>
  </si>
  <si>
    <t>COC1=C(OC)C(=O)C(=C(C)C1=O)C\C=C(/C)\CC\C=C(/C)\CC\C=C(/C)\CC\C=C(/C)\CC\C=C(/C)\CC\C=C(/C)\CC\C=C(/C)\CC\C=C(/C)\CC\C=C(/C)\CCC=C(C)C</t>
  </si>
  <si>
    <t>CHEMBL48166</t>
  </si>
  <si>
    <t>Homidium Bromide (BAN, INN, MI)</t>
  </si>
  <si>
    <t>CC[n+]1c(c2ccccc2)c3cc(N)ccc3c4ccc(N)cc14</t>
  </si>
  <si>
    <t>CHEMBL21869</t>
  </si>
  <si>
    <t>Dibromsalan (INN, USAN)</t>
  </si>
  <si>
    <t>-sal-</t>
  </si>
  <si>
    <t>Oc1ccc(Br)cc1C(=O)Nc2ccc(Br)cc2</t>
  </si>
  <si>
    <t>CHEMBL460</t>
  </si>
  <si>
    <t>Molindone (BAN, INN); Molindone Hydrochloride (FDA, USP, USAN)</t>
  </si>
  <si>
    <t>EN-1733A</t>
  </si>
  <si>
    <t>Endo Pharmaceuticals Inc</t>
  </si>
  <si>
    <t>N05AE02</t>
  </si>
  <si>
    <t>N05AE02 [Nervous System:Psycholeptics:Antipsychotics:Indole derivatives]</t>
  </si>
  <si>
    <t>CCc1c(C)[nH]c2CCC(CN3CCOCC3)C(=O)c12</t>
  </si>
  <si>
    <t>CHEMBL1201341</t>
  </si>
  <si>
    <t>Echothiophate Iodide (FDA, USP); Ecothiopate Iodide (BAN, INN, JAN)</t>
  </si>
  <si>
    <t>Wyeth Pharmaceuticals Inc</t>
  </si>
  <si>
    <t>Cholinergic (ophthalmic)</t>
  </si>
  <si>
    <t>CCOP(=O)(OCC)SCC[N+](C)(C)C</t>
  </si>
  <si>
    <t>CHEMBL88</t>
  </si>
  <si>
    <t>Cyclophosphamide (BAN, INN, JAN, USP, FDA)</t>
  </si>
  <si>
    <t>Baxter Healthcare Corp</t>
  </si>
  <si>
    <t>L01AA01</t>
  </si>
  <si>
    <t>L01AA01 [Antineoplastic And Immunomodulating Agents:Antineoplastic Agents:Alkylating Agents:Nitrogen mustard analogues]</t>
  </si>
  <si>
    <t>Antineoplastic; Immunosuppressant</t>
  </si>
  <si>
    <t>ClCCN(CCCl)P1(=O)NCCCO1</t>
  </si>
  <si>
    <t>CHEMBL41</t>
  </si>
  <si>
    <t>Fluoxetine (BAN, INN, USAN); Fluoxetine Hydrochloride (FDA, USP, USAN)</t>
  </si>
  <si>
    <t>LY-110140</t>
  </si>
  <si>
    <t>Warner Chilcott Co Llc; Eli Lilly And Co; Edgemont Pharmaceuticals Llc</t>
  </si>
  <si>
    <t>antidepressants (fluoxetine type)</t>
  </si>
  <si>
    <t>N06AB03</t>
  </si>
  <si>
    <t>N06AB03 [Nervous System:Psychoanaleptics:Antidepressants:Selective serotonin reuptake inhibitors]</t>
  </si>
  <si>
    <t>CNCCC(Oc1ccc(cc1)C(F)(F)F)c2ccccc2</t>
  </si>
  <si>
    <t>CHEMBL1233058</t>
  </si>
  <si>
    <t>Galactose (USAN)</t>
  </si>
  <si>
    <t>Schering Aktiengesellschaft, Germany</t>
  </si>
  <si>
    <t>V04CE01</t>
  </si>
  <si>
    <t>V04CE01 [Various:Diagnostic Agents:Other Diagnostic Agents:Tests for liver functional capacity]</t>
  </si>
  <si>
    <t>OC[C@H]1O[C@H](O)[C@H](O)[C@@H](O)[C@H]1O</t>
  </si>
  <si>
    <t>CHEMBL1086440</t>
  </si>
  <si>
    <t>Triclabendazole (BAN, MI, INN)</t>
  </si>
  <si>
    <t>P02BX04</t>
  </si>
  <si>
    <t>P02BX04 [Antiparasitic Products, Insecticides And Repellents:Anthelmintics:Antitrematodals:Other antitrematodal agents]</t>
  </si>
  <si>
    <t>CSc1nc2cc(Cl)c(Oc3cccc(Cl)c3Cl)cc2[nH]1</t>
  </si>
  <si>
    <t>CHEMBL1194161</t>
  </si>
  <si>
    <t>Pirtenidine (INN); Pirtenidine Hydrochloride (USAN)</t>
  </si>
  <si>
    <t>WIN-521722</t>
  </si>
  <si>
    <t>CCCCCCCCN=C1C=CN(CCCCCCCC)C=C1</t>
  </si>
  <si>
    <t>CHEMBL1197091</t>
  </si>
  <si>
    <t>Halofuginone (BAN, INN); Halofuginone Hydrobromide (USAN)</t>
  </si>
  <si>
    <t>RU-19110</t>
  </si>
  <si>
    <t>Roussel-Uclaf, France</t>
  </si>
  <si>
    <t>Antiprotozoal</t>
  </si>
  <si>
    <t>OC1CCCNC1CC(=O)CN2C=Nc3cc(Br)c(Cl)cc3C2=O</t>
  </si>
  <si>
    <t>CHEMBL9484</t>
  </si>
  <si>
    <t>Clofilium Phosphate (USAN, INN)</t>
  </si>
  <si>
    <t>CCCCCCC[N+](CC)(CC)CCCCc1ccc(Cl)cc1</t>
  </si>
  <si>
    <t>CHEMBL1441961</t>
  </si>
  <si>
    <t>Sofalcone (INN, JAN, MI)</t>
  </si>
  <si>
    <t>CC(=CCOc1ccc(\C=C\C(=O)c2ccc(OCC=C(C)C)cc2OCC(=O)O)cc1)C</t>
  </si>
  <si>
    <t>CHEMBL479527</t>
  </si>
  <si>
    <t>Torcetrapib (INN, USAN)</t>
  </si>
  <si>
    <t>CP-529414</t>
  </si>
  <si>
    <t>cholesterol ester transfer protein inhibitors</t>
  </si>
  <si>
    <t>CCOC(=O)N1[C@H](CC)C[C@H](N(Cc2cc(cc(c2)C(F)(F)F)C(F)(F)F)C(=O)OC)c3cc(ccc13)C(F)(F)F</t>
  </si>
  <si>
    <t>CHEMBL1200709</t>
  </si>
  <si>
    <t>Crotamiton (FDA, USP, BAN, INN, JAN)</t>
  </si>
  <si>
    <t>Ranbaxy Laboratories Inc</t>
  </si>
  <si>
    <t>Scabicide</t>
  </si>
  <si>
    <t>CCN(C(=O)\C=C\C)c1ccccc1C</t>
  </si>
  <si>
    <t>CHEMBL1512580</t>
  </si>
  <si>
    <t>Xaliproden (BAN, INN, USAN)</t>
  </si>
  <si>
    <t>SR-57746</t>
  </si>
  <si>
    <t>Sanofi Chimie, France</t>
  </si>
  <si>
    <t>N07XX03</t>
  </si>
  <si>
    <t>N07XX03 [Nervous System:Other Nervous System Drugs:Other Nervous System Drugs:Other nervous system drugs]</t>
  </si>
  <si>
    <t>FC(F)(F)c1cccc(c1)C2=CCN(CCc3ccc4ccccc4c3)CC2</t>
  </si>
  <si>
    <t>CHEMBL734</t>
  </si>
  <si>
    <t>Acetohydroxamic Acid (INN, USAN, USP, FDA)</t>
  </si>
  <si>
    <t>G04BX03</t>
  </si>
  <si>
    <t>G04BX03 [Genito Urinary System And Sex Hormones:Urologicals:Urologicals:Other urologicals]</t>
  </si>
  <si>
    <t>Enzyme Inhibitor (urease)</t>
  </si>
  <si>
    <t>CC(=O)NO</t>
  </si>
  <si>
    <t>CHEMBL147580</t>
  </si>
  <si>
    <t>Flosulide (INN)</t>
  </si>
  <si>
    <t>CS(=O)(=O)Nc1cc2CCC(=O)c2cc1Oc3ccc(F)cc3F</t>
  </si>
  <si>
    <t>CHEMBL88990</t>
  </si>
  <si>
    <t>Nitraquazone (INN)</t>
  </si>
  <si>
    <t>CCN1C(=O)N(c2cccc(c2)[N+](=O)[O-])c3ccccc3C1=O</t>
  </si>
  <si>
    <t>CHEMBL288496</t>
  </si>
  <si>
    <t>Bromindione (BAN, INN, USAN)</t>
  </si>
  <si>
    <t>Brc1ccc(cc1)C2C(=O)c3ccccc3C2=O</t>
  </si>
  <si>
    <t>CHEMBL29404</t>
  </si>
  <si>
    <t>Enecadin (INN)</t>
  </si>
  <si>
    <t>Cc1nc(OCCCCCN2CCCCC2)cc(n1)c3ccc(F)cc3</t>
  </si>
  <si>
    <t>CHEMBL196003</t>
  </si>
  <si>
    <t>Promegestone (MI, INN)</t>
  </si>
  <si>
    <t>G03DB07</t>
  </si>
  <si>
    <t>G03DB07 [Genito Urinary System And Sex Hormones:Sex Hormones And Modulators Of The Genital System:Progestogens:Pregnadien derivatives]</t>
  </si>
  <si>
    <t>CCC(=O)[C@@]1(C)CC[C@H]2[C@@H]3CCC4=CC(=O)CCC4=C3CC[C@]12C</t>
  </si>
  <si>
    <t>CHEMBL164840</t>
  </si>
  <si>
    <t>Zocainone (INN)</t>
  </si>
  <si>
    <t>CCN(CC)CCOc1ccccc1O\C(=C\c2ccccc2)\C(=O)C</t>
  </si>
  <si>
    <t>CHEMBL286020</t>
  </si>
  <si>
    <t>Sulmazole (INN, MI)</t>
  </si>
  <si>
    <t>COc1cc(ccc1c2nc3ccc[nH]c3n2)[S+](C)[O-]</t>
  </si>
  <si>
    <t>CHEMBL13878</t>
  </si>
  <si>
    <t>Tebufelone (INN, USAN)</t>
  </si>
  <si>
    <t>NE-11740</t>
  </si>
  <si>
    <t>CC(C)(C)c1cc(cc(c1O)C(C)(C)C)C(=O)CCCC#C</t>
  </si>
  <si>
    <t>CHEMBL165790</t>
  </si>
  <si>
    <t>Ipriflavone (JAN, MI, INN)</t>
  </si>
  <si>
    <t>M05BX01</t>
  </si>
  <si>
    <t>M05BX01 [Musculo-Skeletal System:Drugs For Treatment Of Bone Diseases:Drugs Affecting Bone Structure And Mineralization:Other drugs affecting bone structure and mineralization]</t>
  </si>
  <si>
    <t>CC(C)Oc1ccc2C(=O)C(=COc2c1)c3ccccc3</t>
  </si>
  <si>
    <t>CHEMBL1351</t>
  </si>
  <si>
    <t>Carboplatin (BAN, JAN, USAN, USP, FDA, INN)</t>
  </si>
  <si>
    <t>JM-8</t>
  </si>
  <si>
    <t>Corden Pharma Latina Spa; Bristol Myers Squibb Co</t>
  </si>
  <si>
    <t>antineoplastics (platinum derivatives)</t>
  </si>
  <si>
    <t>L01XA02</t>
  </si>
  <si>
    <t>L01XA02 [Antineoplastic And Immunomodulating Agents:Antineoplastic Agents:Other Antineoplastic Agents:Platinum compounds]</t>
  </si>
  <si>
    <t>CHEMBL47259</t>
  </si>
  <si>
    <t>Butyl Chloride (MI, NF)</t>
  </si>
  <si>
    <t>CCCCCl</t>
  </si>
  <si>
    <t>CHEMBL14152</t>
  </si>
  <si>
    <t>Ethyl Acetate (NF)</t>
  </si>
  <si>
    <t>Pharmaceutic Aid (solvent)</t>
  </si>
  <si>
    <t>CCOC(=O)C</t>
  </si>
  <si>
    <t>CHEMBL1628688</t>
  </si>
  <si>
    <t>Zibotentan (INN, USAN)</t>
  </si>
  <si>
    <t>ZD-4054</t>
  </si>
  <si>
    <t>COc1nc(C)cnc1NS(=O)(=O)c2cccnc2c3ccc(cc3)c4ocnn4</t>
  </si>
  <si>
    <t>CHEMBL92915</t>
  </si>
  <si>
    <t>Aminopentamide Sulfate (USP); Dimevamide (INN)</t>
  </si>
  <si>
    <t>CC(CC(C(=O)N)(c1ccccc1)c2ccccc2)N(C)C</t>
  </si>
  <si>
    <t>CHEMBL472562</t>
  </si>
  <si>
    <t>Forfenimex (INN)</t>
  </si>
  <si>
    <t>immunostimulants</t>
  </si>
  <si>
    <t>N[C@H](C(=O)O)c1ccc(CO)c(O)c1</t>
  </si>
  <si>
    <t>CHEMBL1625</t>
  </si>
  <si>
    <t>Oxybenzone (FDA, INN, USAN, USP)</t>
  </si>
  <si>
    <t>Schering Plough Healthcare Products Inc</t>
  </si>
  <si>
    <t>COc1ccc(C(=O)c2ccccc2)c(O)c1</t>
  </si>
  <si>
    <t>CHEMBL2106214</t>
  </si>
  <si>
    <t>Diacetylnalorphine (BAN)</t>
  </si>
  <si>
    <t>CC(=O)O[C@H]1C=C[C@H]2[C@H]3Cc4ccc(OC(=O)C)c5O[C@@H]1[C@]2(CCN3CC=C)c45</t>
  </si>
  <si>
    <t>CHEMBL2108860</t>
  </si>
  <si>
    <t>Sodium Psylliate [Injection] (NF)</t>
  </si>
  <si>
    <t>CHEMBL2107956</t>
  </si>
  <si>
    <t>Repifermin (INN, USAN)</t>
  </si>
  <si>
    <t>KGF-2</t>
  </si>
  <si>
    <t>Human Genome Sciences; Covance Biotechnology</t>
  </si>
  <si>
    <t>growth factors: fibroblast growth factors</t>
  </si>
  <si>
    <t>CHEMBL171066</t>
  </si>
  <si>
    <t>Isovaleramide (USAN)</t>
  </si>
  <si>
    <t>NFS1776</t>
  </si>
  <si>
    <t>CC(C)CC(=O)N</t>
  </si>
  <si>
    <t>CHEMBL8030</t>
  </si>
  <si>
    <t>Tolimidone (INN, USAN)</t>
  </si>
  <si>
    <t>CP-26154</t>
  </si>
  <si>
    <t>Anti-Ulcerative</t>
  </si>
  <si>
    <t>Cc1cccc(Oc2cnc(O)nc2)c1</t>
  </si>
  <si>
    <t>CHEMBL1213257</t>
  </si>
  <si>
    <t>Amopyroquine (INN)</t>
  </si>
  <si>
    <t>Oc1ccc(Nc2ccnc3cc(Cl)ccc23)cc1CN4CCCC4</t>
  </si>
  <si>
    <t>CHEMBL180022</t>
  </si>
  <si>
    <t>Neratinib (INN, USAN)</t>
  </si>
  <si>
    <t>HKI-272</t>
  </si>
  <si>
    <t>CCOc1cc2ncc(C#N)c(Nc3ccc(OCc4ccccn4)c(Cl)c3)c2cc1NC(=O)\C=C\CN(C)C</t>
  </si>
  <si>
    <t>CHEMBL418995</t>
  </si>
  <si>
    <t>Amineptine (MI, INN)</t>
  </si>
  <si>
    <t>N06AA19</t>
  </si>
  <si>
    <t>N06AA19 [Nervous System:Psychoanaleptics:Antidepressants:Non-selective monoamine reuptake inhibitors]</t>
  </si>
  <si>
    <t>OC(=O)CCCCCCNC1c2ccccc2CCc3ccccc13</t>
  </si>
  <si>
    <t>CHEMBL152408</t>
  </si>
  <si>
    <t>Pimetixene (DCF); Pimethixene (INN)</t>
  </si>
  <si>
    <t>BP-400</t>
  </si>
  <si>
    <t>R06AX23</t>
  </si>
  <si>
    <t>R06AX23 [Respiratory System:Antihistamines For Systemic Use:Antihistamines For Systemic Use:Other antihistamines for systemic use]</t>
  </si>
  <si>
    <t>CN1CCC(=C2c3ccccc3Sc4ccccc24)CC1</t>
  </si>
  <si>
    <t>CHEMBL1448</t>
  </si>
  <si>
    <t>Niclosamide (BAN, FDA, INN, USAN)</t>
  </si>
  <si>
    <t>BAY-2353</t>
  </si>
  <si>
    <t>Bayer Pharmaceuticals Corp</t>
  </si>
  <si>
    <t>P02DA01</t>
  </si>
  <si>
    <t>P02DA01 [Antiparasitic Products, Insecticides And Repellents:Anthelmintics:Anticestodals:Salicylic acid derivatives]</t>
  </si>
  <si>
    <t>Oc1ccc(Cl)cc1C(=O)Nc2ccc(cc2Cl)[N+](=O)[O-]</t>
  </si>
  <si>
    <t>CHEMBL1475693</t>
  </si>
  <si>
    <t>Famprofazone (BAN, INN)</t>
  </si>
  <si>
    <t>CC(C)C1=C(CN(C)C(C)Cc2ccccc2)N(C)N(C1=O)c3ccccc3</t>
  </si>
  <si>
    <t>CHEMBL146428</t>
  </si>
  <si>
    <t>Imexon (INN, USAN)</t>
  </si>
  <si>
    <t>N=C1NC(=O)N2CC12</t>
  </si>
  <si>
    <t>CHEMBL343633</t>
  </si>
  <si>
    <t>Esatenolol (INN)</t>
  </si>
  <si>
    <t>C07AB11</t>
  </si>
  <si>
    <t>C07AB11 [Cardiovascular System:Beta Blocking Agents:Beta Blocking Agents:Beta blocking agents, selective]</t>
  </si>
  <si>
    <t>CC(C)NC[C@H](O)COc1ccc(CC(=O)N)cc1</t>
  </si>
  <si>
    <t>CHEMBL1233511</t>
  </si>
  <si>
    <t>Fytic Acid (INN); Phytic Acid (MI); Phytate Persodium (USAN)</t>
  </si>
  <si>
    <t>Pharmaceutic Aid</t>
  </si>
  <si>
    <t>OP(=O)(O)O[C@@H]1[C@H](OP(=O)(O)O)[C@H](OP(=O)(O)O)[C@@H](OP(=O)(O)O)[C@H](OP(=O)(O)O)[C@H]1OP(=O)(O)O</t>
  </si>
  <si>
    <t>CHEMBL1201495</t>
  </si>
  <si>
    <t>Sutilains (BAN, FDA, INN, USAN, USP)</t>
  </si>
  <si>
    <t>BAX-1515</t>
  </si>
  <si>
    <t>Enzyme (proteolytic)</t>
  </si>
  <si>
    <t>CHEMBL720</t>
  </si>
  <si>
    <t>Benzyl Alcohol (FDA, JAN, NF, INN)</t>
  </si>
  <si>
    <t>Shionogi Inc</t>
  </si>
  <si>
    <t>OCc1ccccc1</t>
  </si>
  <si>
    <t>CHEMBL26630</t>
  </si>
  <si>
    <t>Sulfatroxazole (BAN, INN)</t>
  </si>
  <si>
    <t>Cc1onc(NS(=O)(=O)c2ccc(N)cc2)c1C</t>
  </si>
  <si>
    <t>CHEMBL290194</t>
  </si>
  <si>
    <t>Alizapride (MI, INN)</t>
  </si>
  <si>
    <t>A03FA05</t>
  </si>
  <si>
    <t>A03FA05 [Alimentary Tract And Metabolism:Drugs For Functional Gastrointestinal Disorders:Propulsives:Propulsives]</t>
  </si>
  <si>
    <t>COc1cc2[nH]nnc2cc1C(=O)NCC3CCCN3CC=C</t>
  </si>
  <si>
    <t>CHEMBL312311</t>
  </si>
  <si>
    <t>Paroxypropione (DCF, INN, MI)</t>
  </si>
  <si>
    <t>B-360; H-365</t>
  </si>
  <si>
    <t>CCC(=O)c1ccc(O)cc1</t>
  </si>
  <si>
    <t>CHEMBL325166</t>
  </si>
  <si>
    <t>Napsagatran (INN, USAN)</t>
  </si>
  <si>
    <t>Ro-466240010; Ro-46-6240</t>
  </si>
  <si>
    <t>thrombin inhibitors (argatroban type)</t>
  </si>
  <si>
    <t>Antithrombotic</t>
  </si>
  <si>
    <t>NC(=N)N1CCC[C@@H](CNC(=O)C[C@H](NS(=O)(=O)c2ccc3ccccc3c2)C(=O)N(CC(=O)O)C4CC4)C1</t>
  </si>
  <si>
    <t>CHEMBL498</t>
  </si>
  <si>
    <t>Chlorpropamide (BAN, FDA, INN, JAN, USP)</t>
  </si>
  <si>
    <t>A10BB02</t>
  </si>
  <si>
    <t>A10BB02 [Alimentary Tract And Metabolism:Drugs Used In Diabetes:Blood Glucose Lowering Drugs, Excl. Insulins:Sulfonamides, urea derivatives]</t>
  </si>
  <si>
    <t>CCCNC(=O)NS(=O)(=O)c1ccc(Cl)cc1</t>
  </si>
  <si>
    <t>CHEMBL452866</t>
  </si>
  <si>
    <t>Carbofenotion (INN); Carbophenothion (BAN)</t>
  </si>
  <si>
    <t>R-1303</t>
  </si>
  <si>
    <t>CCOP(=S)(OCC)SCSc1ccc(Cl)cc1</t>
  </si>
  <si>
    <t>CHEMBL398440</t>
  </si>
  <si>
    <t>Chloroxylenol (BAN, USAN, USP, INN)</t>
  </si>
  <si>
    <t>D08AE05</t>
  </si>
  <si>
    <t>D08AE05 [Dermatologicals:Antiseptics And Disinfectants:Antiseptics And Disinfectants:Phenol and derivatives]</t>
  </si>
  <si>
    <t>Cc1cc(O)cc(C)c1Cl</t>
  </si>
  <si>
    <t>CHEMBL575060</t>
  </si>
  <si>
    <t>Glutamic Acid (INN, USAN)</t>
  </si>
  <si>
    <t>N[C@@H](CCC(=O)O)C(=O)O</t>
  </si>
  <si>
    <t>CHEMBL1201774</t>
  </si>
  <si>
    <t>Sapropterin (INN); Sapropterin Dihydrochloride (FDA, USAN)</t>
  </si>
  <si>
    <t>SUN-0588 (Shiratori); T-1401 (Biomarin)</t>
  </si>
  <si>
    <t>Biomarin Pharmaceutical Inc</t>
  </si>
  <si>
    <t>A16AX07</t>
  </si>
  <si>
    <t>A16AX07 [Alimentary Tract And Metabolism:Other Alimentary Tract And Metabolism Products:Other Alimentary Tract And Metabolism Products:Various alimentary tract and metabolism products]</t>
  </si>
  <si>
    <t>C[C@H](O)[C@H](O)[C@H]1CNC2=C(N1)C(=O)NC(=N2)N</t>
  </si>
  <si>
    <t>CHEMBL1197792</t>
  </si>
  <si>
    <t>Bialamicol (BAN, INN); Bialamicol Hydrochloride (USAN)</t>
  </si>
  <si>
    <t>CAM-807; CI-301; GNF-Pf-4303; PAA-701</t>
  </si>
  <si>
    <t>CCN(CC)Cc1cc(cc(CC=C)c1O)c2cc(CC=C)c(O)c(CN(CC)CC)c2</t>
  </si>
  <si>
    <t>CHEMBL1742440</t>
  </si>
  <si>
    <t>Carpindolol (INN)</t>
  </si>
  <si>
    <t>CC(C)OC(=O)c1cc2c(OCC(O)CNC(C)(C)C)cccc2[nH]1</t>
  </si>
  <si>
    <t>CHEMBL1360594</t>
  </si>
  <si>
    <t>Chaulmosulfone (DCF, INN)</t>
  </si>
  <si>
    <t>O=C(CCCCCCCCCCCCC1CCCC1)Nc2ccc(cc2)S(=O)(=O)c3ccc(NC(=O)CCCCCCCCCCCCC4CCCC4)cc3</t>
  </si>
  <si>
    <t>CHEMBL1742477</t>
  </si>
  <si>
    <t>Flesinoxan (INN)</t>
  </si>
  <si>
    <t>alpha-adrenoceptor antagonists (benzodioxane derivatives)</t>
  </si>
  <si>
    <t>OC[C@H]1COc2c(O1)cccc2N3CCN(CCNC(=O)c4ccc(F)cc4)CC3</t>
  </si>
  <si>
    <t>CHEMBL507282</t>
  </si>
  <si>
    <t>Denufosol (INN); Denufosol Tetrasodium (USAN)</t>
  </si>
  <si>
    <t>INS-37217</t>
  </si>
  <si>
    <t>NC1=NC(=O)N(C=C1)[C@H]2C[C@H](O)[C@@H](COP(=O)(O)OP(=O)(O)OP(=O)(O)OP(=O)(O)OC[C@H]3O[C@H]([C@H](O)[C@@H]3O)N4C=CC(=O)NC4=O)O2</t>
  </si>
  <si>
    <t>CHEMBL1743085</t>
  </si>
  <si>
    <t>Urelumab (INN, USAN)</t>
  </si>
  <si>
    <t>BMS-663513</t>
  </si>
  <si>
    <t>Bristol-Myers Squibb; Bristol Myers Squibb</t>
  </si>
  <si>
    <t>CHEMBL1743038</t>
  </si>
  <si>
    <t>Lucatumumab (INN, USAN)</t>
  </si>
  <si>
    <t>CHIR-12.12; HCD-122</t>
  </si>
  <si>
    <t>Novartis Pharmaceuticals; Novartis</t>
  </si>
  <si>
    <t>CHEMBL1743059</t>
  </si>
  <si>
    <t>Racotumomab (INN)</t>
  </si>
  <si>
    <t>Center Molecular Immunology</t>
  </si>
  <si>
    <t>CHEMBL1743079</t>
  </si>
  <si>
    <t>Teprotumumab (INN, USAN)</t>
  </si>
  <si>
    <t>Ro-4858696; Ro-4858696-000</t>
  </si>
  <si>
    <t>Roche</t>
  </si>
  <si>
    <t>CHEMBL1829335</t>
  </si>
  <si>
    <t>Irdabisant (INN, USAN); Irdabisant Hydrochloride (USAN)</t>
  </si>
  <si>
    <t>CEP-26401</t>
  </si>
  <si>
    <t>Cephalon</t>
  </si>
  <si>
    <t>histamine H3 receptor antagonists</t>
  </si>
  <si>
    <t>C[C@@H]1CCCN1CCCOc2ccc(cc2)C3=NNC(=O)C=C3</t>
  </si>
  <si>
    <t>CHEMBL273575</t>
  </si>
  <si>
    <t>Nomifensine (BAN, INN); Nomifensine Maleate (USAN)</t>
  </si>
  <si>
    <t>HOE-984</t>
  </si>
  <si>
    <t>N06AX04</t>
  </si>
  <si>
    <t>N06AX04 [Nervous System:Psychoanaleptics:Antidepressants:Other antidepressants]</t>
  </si>
  <si>
    <t>CN1CC(c2ccccc2)c3cccc(N)c3C1</t>
  </si>
  <si>
    <t>CHEMBL1908919</t>
  </si>
  <si>
    <t>Florbetapir F-18 (FDA); Florbetapir F 18 (USAN)</t>
  </si>
  <si>
    <t>18F-AV-45</t>
  </si>
  <si>
    <t>Avid Radiopharmaceuticals Inc</t>
  </si>
  <si>
    <t>V09AX05</t>
  </si>
  <si>
    <t>V09AX05 [Various:Diagnostic Radiopharmaceuticals:Central Nervous System:Other central nervous system diagnostic radiopharmaceuticals]</t>
  </si>
  <si>
    <t>CNc1ccc(\C=C\c2ccc(OCCOCCOCCF)nc2)cc1</t>
  </si>
  <si>
    <t>CHEMBL1886755</t>
  </si>
  <si>
    <t>Pipofezine (INN)</t>
  </si>
  <si>
    <t>CN1CCN(CC1)c2cc3N(C)c4ccccc4Oc3nn2</t>
  </si>
  <si>
    <t>CHEMBL1870796</t>
  </si>
  <si>
    <t>Pivagabine (INN)</t>
  </si>
  <si>
    <t>-gab-</t>
  </si>
  <si>
    <t>gabamimetics</t>
  </si>
  <si>
    <t>N06AX15</t>
  </si>
  <si>
    <t>N06AX15 [Nervous System:Psychoanaleptics:Antidepressants:Other antidepressants]</t>
  </si>
  <si>
    <t>CC(C)(C)C(=O)NCCCC(=O)O</t>
  </si>
  <si>
    <t>CHEMBL1107</t>
  </si>
  <si>
    <t>Halofantrine (BAN, INN); Halofantrine Hydrochloride (FDA, USAN)</t>
  </si>
  <si>
    <t>WR-171669</t>
  </si>
  <si>
    <t>P01BX01</t>
  </si>
  <si>
    <t>P01BX01 [Antiparasitic Products, Insecticides And Repellents:Antiprotozoals:Antimalarials:Other antimalarials]</t>
  </si>
  <si>
    <t>Antimalarial</t>
  </si>
  <si>
    <t>CCCCN(CCCC)CCC(O)c1cc2c(Cl)cc(Cl)cc2c3cc(ccc13)C(F)(F)F</t>
  </si>
  <si>
    <t>CHEMBL360055</t>
  </si>
  <si>
    <t>Gallamine (BAN); Gallamine Triethiodide (FDA, USP, INN)</t>
  </si>
  <si>
    <t>Davis And Geck Div American Cyanamid Co</t>
  </si>
  <si>
    <t>M03AC02</t>
  </si>
  <si>
    <t>M03AC02 [Musculo-Skeletal System:Muscle Relaxants:Muscle Relaxants, Peripherally Acting Agents:Other quaternary ammonium compounds]</t>
  </si>
  <si>
    <t>Neuromuscular Blocking Agent</t>
  </si>
  <si>
    <t>CC[N+](CC)(CC)CCOc1cccc(OCC[N+](CC)(CC)CC)c1OCC[N+](CC)(CC)CC</t>
  </si>
  <si>
    <t>CHEMBL623</t>
  </si>
  <si>
    <t>Nefazodone (BAN, INN); Nefazodone Hydrochloride (FDA, USAN)</t>
  </si>
  <si>
    <t>BMY-13754; MJ-13754-1</t>
  </si>
  <si>
    <t>Bristol Myers Squibb Co Pharmaceutical Research Institute</t>
  </si>
  <si>
    <t>N06AX06</t>
  </si>
  <si>
    <t>N06AX06 [Nervous System:Psychoanaleptics:Antidepressants:Other antidepressants]</t>
  </si>
  <si>
    <t>CCC1=NN(CCCN2CCN(CC2)c3cccc(Cl)c3)C(=O)N1CCOc4ccccc4</t>
  </si>
  <si>
    <t>CHEMBL1908324</t>
  </si>
  <si>
    <t>Metampicillin (DCF, MI, INN)</t>
  </si>
  <si>
    <t>J01CA14</t>
  </si>
  <si>
    <t>J01CA14 [Antiinfectives For Systemic Use:Antibacterials For Systemic Use:Beta-Lactam Antibacterials, Penicillins:Penicillins with extended spectrum]</t>
  </si>
  <si>
    <t>CC1(C)S[C@@H]2[C@H](NC(=O)[C@H](N=C)c3ccccc3)C(=O)N2[C@H]1C(=O)O</t>
  </si>
  <si>
    <t>CHEMBL402061</t>
  </si>
  <si>
    <t>Valtrate (INN)</t>
  </si>
  <si>
    <t>CC(C)CC(=O)O[C@@H]1OC=C(COC(=O)C)C2=C[C@H](OC(=O)CC(C)C)[C@]3(CO3)[C@@H]12</t>
  </si>
  <si>
    <t>CHEMBL1903897</t>
  </si>
  <si>
    <t>Fenadiazole (DCF, INN, MI)</t>
  </si>
  <si>
    <t>JL-512</t>
  </si>
  <si>
    <t>Oc1ccccc1c2ocnn2</t>
  </si>
  <si>
    <t>CHEMBL1958077</t>
  </si>
  <si>
    <t>Soretolide (INN)</t>
  </si>
  <si>
    <t>Cc1onc(NC(=O)c2c(C)cccc2C)c1</t>
  </si>
  <si>
    <t>CHEMBL1897362</t>
  </si>
  <si>
    <t>Haloxon (BAN, INN, MI)</t>
  </si>
  <si>
    <t>CC1=C(Cl)C(=O)Oc2cc(OP(=O)(OCCCl)OCCCl)ccc12</t>
  </si>
  <si>
    <t>CHEMBL2103857</t>
  </si>
  <si>
    <t>Edivoxetine (INN, USAN); Edivoxetine Hydrochloride (USAN)</t>
  </si>
  <si>
    <t>LY-2216684; LY-2216684 HCL</t>
  </si>
  <si>
    <t>COc1ccc(F)cc1C[C@@](O)(C2CCOCC2)[C@@H]3CNCCO3</t>
  </si>
  <si>
    <t>CHEMBL129529</t>
  </si>
  <si>
    <t>Butacaine (BAN, INN); Butacaine Sulfate (MI, USP)</t>
  </si>
  <si>
    <t>CCCCN(CCCC)CCCOC(=O)c1ccc(N)cc1</t>
  </si>
  <si>
    <t>CHEMBL2103834</t>
  </si>
  <si>
    <t>Tylvalosin (INN, USAN); Tylvalosin Tartrate (USAN)</t>
  </si>
  <si>
    <t>Eco</t>
  </si>
  <si>
    <t>CC[C@H]1OC(=O)C[C@@H](OC(=O)C)[C@H](C)[C@@H](O[C@@H]2O[C@H](C)[C@@H](O[C@H]3C[C@@](C)(O)[C@@H](OC(=O)CC(C)C)[C@H](C)O3)[C@@H]([C@H]2O)N(C)C)[C@@H](CC=O)C[C@@H](C)C(=O)\C=C\C(=C\[C@@H]1CO[C@@H]4O[C@H](C)[C@@H](O)[C@@H](OC)[C@H]4OC)\C</t>
  </si>
  <si>
    <t>CHEMBL2219743</t>
  </si>
  <si>
    <t>Saccharin Sodium (JAN, USP)</t>
  </si>
  <si>
    <t>Ross</t>
  </si>
  <si>
    <t>Sweetener (non-nutritive)</t>
  </si>
  <si>
    <t>[Na+].O=C1[N-]S(=O)(=O)c2ccccc12</t>
  </si>
  <si>
    <t>CHEMBL2108698</t>
  </si>
  <si>
    <t>Witch Hazel (USP)</t>
  </si>
  <si>
    <t>Dickinson</t>
  </si>
  <si>
    <t>CHEMBL2107941</t>
  </si>
  <si>
    <t>Poison Oak Extract (USAN)</t>
  </si>
  <si>
    <t>Anti-Allergic</t>
  </si>
  <si>
    <t>CHEMBL2108677</t>
  </si>
  <si>
    <t>Peginterferon Beta-1a (USAN)</t>
  </si>
  <si>
    <t>Biogen Idec Inc.</t>
  </si>
  <si>
    <t>peg-</t>
  </si>
  <si>
    <t>PEGylated compounds</t>
  </si>
  <si>
    <t>CHEMBL2109114</t>
  </si>
  <si>
    <t>Boroglycerin (NF)</t>
  </si>
  <si>
    <t>CHEMBL2108659</t>
  </si>
  <si>
    <t>Triglycerides, Medium-Chain (NF)</t>
  </si>
  <si>
    <t>CHEMBL2109091</t>
  </si>
  <si>
    <t>Enramycin (INN)</t>
  </si>
  <si>
    <t>CHEMBL2108870</t>
  </si>
  <si>
    <t>Tisilfocon A (USAN)</t>
  </si>
  <si>
    <t>Menicon, Japan</t>
  </si>
  <si>
    <t>CHEMBL2109126</t>
  </si>
  <si>
    <t>Ledismase (INN)</t>
  </si>
  <si>
    <t>enzymes: superoxide dismutase activity (exception: orgotein)</t>
  </si>
  <si>
    <t>CHEMBL2108361</t>
  </si>
  <si>
    <t>Amediplase (INN)</t>
  </si>
  <si>
    <t>CHEMBL2108638</t>
  </si>
  <si>
    <t>Raxibacumab (FDA, INN, USAN)</t>
  </si>
  <si>
    <t>Human Genome Sciences Inc.; Human Genome Sciences</t>
  </si>
  <si>
    <t>CHEMBL2109169</t>
  </si>
  <si>
    <t>Dextrose Excipient (NF)</t>
  </si>
  <si>
    <t>CHEMBL2108375</t>
  </si>
  <si>
    <t>Duteplase (INN, JAN)</t>
  </si>
  <si>
    <t>enzymes: tissue-type plasminogen activators</t>
  </si>
  <si>
    <t>CHEMBL2110969</t>
  </si>
  <si>
    <t>Pimetine (INN); Pimetine Hydrochloride (USAN)</t>
  </si>
  <si>
    <t>IN-379</t>
  </si>
  <si>
    <t>Antihyperlipoproteinemic</t>
  </si>
  <si>
    <t>CN(C)CCN1CCC(Cc2ccccc2)CC1</t>
  </si>
  <si>
    <t>CHEMBL2106742</t>
  </si>
  <si>
    <t>Diisobutylaminobenzoyloxypropyl Theophylline (JAN)</t>
  </si>
  <si>
    <t>CC(C)CN(CC(C)C)CC(COC1N(C)C(=O)N(C)c2nc[nH]c12)OC(=O)c3ccccc3</t>
  </si>
  <si>
    <t>CHEMBL2105412</t>
  </si>
  <si>
    <t>Roletamide (INN, USAN)</t>
  </si>
  <si>
    <t>CL-59112</t>
  </si>
  <si>
    <t>COc1cc(cc(OC)c1OC)C(=O)\C=C\N2CC=CC2</t>
  </si>
  <si>
    <t>CHEMBL2103975</t>
  </si>
  <si>
    <t>Vapreotide (BAN, INN, USAN); Vapreotide Acetate (USAN)</t>
  </si>
  <si>
    <t>BMY-41606; RC-160; DP-05-094</t>
  </si>
  <si>
    <t>Genzyme Pharmaceuticals Llc; Bristol-Myers Squibb</t>
  </si>
  <si>
    <t>H01CB04</t>
  </si>
  <si>
    <t>H01CB04 [Systemic Hormonal Preparations, Excl. :Pituitary And Hypothalamic Hormones And Analogues:Hypothalamic Hormones:Somatostatin and analogues]</t>
  </si>
  <si>
    <t>CC(C)[C@@H]1NC(=O)[C@H](CCCCN)NC(=O)[C@H](Cc2c[nH]c3ccccc23)NC(=O)[C@@H](Cc4ccc(O)cc4)NC(=O)[C@H](CSSC[C@H](NC1=O)C(=O)N[C@@H](Cc5c[nH]c6ccccc56)C(=O)N)NC(=O)[C@H](N)Cc7ccccc7</t>
  </si>
  <si>
    <t>CHEMBL2105337</t>
  </si>
  <si>
    <t>Pentiapine (INN); Pentiapine Maleate (USAN)</t>
  </si>
  <si>
    <t>CGS-10746B</t>
  </si>
  <si>
    <t>antipsychotics (dibenzothiazepine derivatives)</t>
  </si>
  <si>
    <t>CN1CCN(CC1)C2=Nc3ccccc3Sc4nccn24</t>
  </si>
  <si>
    <t>CHEMBL2104506</t>
  </si>
  <si>
    <t>Viquidil (DCF, INN, MI)</t>
  </si>
  <si>
    <t>LM-192</t>
  </si>
  <si>
    <t>COc1ccc2nccc(C(=O)CCC3CCNCC3C=C)c2c1</t>
  </si>
  <si>
    <t>CHEMBL2105581</t>
  </si>
  <si>
    <t>Veralipride (INN, MI)</t>
  </si>
  <si>
    <t>N05AL06</t>
  </si>
  <si>
    <t>N05AL06 [Nervous System:Psycholeptics:Antipsychotics:Benzamides]</t>
  </si>
  <si>
    <t>COc1cc(cc(C(=O)NCC2CCCN2CC=C)c1OC)S(=O)(=O)N</t>
  </si>
  <si>
    <t>CHEMBL2104180</t>
  </si>
  <si>
    <t>Cyclomenol (DCF, INN)</t>
  </si>
  <si>
    <t>Cc1cc(C)c(C2CCCCC2)c(O)c1</t>
  </si>
  <si>
    <t>CHEMBL2107097</t>
  </si>
  <si>
    <t>Tiprotimod (INN)</t>
  </si>
  <si>
    <t>Cc1nc(SCCCC(=O)O)sc1CC(=O)O</t>
  </si>
  <si>
    <t>CHEMBL2104267</t>
  </si>
  <si>
    <t>Dexnafenodone (INN)</t>
  </si>
  <si>
    <t>CN(C)CC[C@@]1(CCc2ccccc2C1=O)c3ccccc3</t>
  </si>
  <si>
    <t>CHEMBL2106139</t>
  </si>
  <si>
    <t>Bifeprofen (INN)</t>
  </si>
  <si>
    <t>CC(C(=O)OCC(=O)N1CCN(C)CC1)c2ccc(cc2)c3ccccc3Cl</t>
  </si>
  <si>
    <t>CHEMBL2104303</t>
  </si>
  <si>
    <t>Ethynerone (INN, USAN)</t>
  </si>
  <si>
    <t>C[C@]12CCC3=C4CCC(=O)C=C4CC[C@H]3[C@@H]1CC[C@@]2(O)C#CCl</t>
  </si>
  <si>
    <t>CHEMBL2107218</t>
  </si>
  <si>
    <t>Oxifentorex (DCF, INN)</t>
  </si>
  <si>
    <t>CC(Cc1ccccc1)[N+](C)([O-])Cc2ccccc2</t>
  </si>
  <si>
    <t>CHEMBL2108443</t>
  </si>
  <si>
    <t>Pine Needle Oil (NF)</t>
  </si>
  <si>
    <t>CHEMBL2108534</t>
  </si>
  <si>
    <t>Poligeenan (INN, USAN)</t>
  </si>
  <si>
    <t>Pharmaceutic Aid (dispersing agent)</t>
  </si>
  <si>
    <t>CHEMBL2108094</t>
  </si>
  <si>
    <t>Swertia Herb (JAN)</t>
  </si>
  <si>
    <t>CHEMBL2109227</t>
  </si>
  <si>
    <t>Magnesium Aluminosilicate (JAN, NF)</t>
  </si>
  <si>
    <t>CHEMBL2108755</t>
  </si>
  <si>
    <t>Penicillinase (BAN, INN)</t>
  </si>
  <si>
    <t>CHEMBL2108834</t>
  </si>
  <si>
    <t>Belladonna Root (JAN)</t>
  </si>
  <si>
    <t>CHEMBL2108025</t>
  </si>
  <si>
    <t>Depelestat (INN, USAN)</t>
  </si>
  <si>
    <t>DX-890</t>
  </si>
  <si>
    <t>CHEMBL2109188</t>
  </si>
  <si>
    <t>Fusafungine (BAN, DCF, INN, MI)</t>
  </si>
  <si>
    <t>S-314</t>
  </si>
  <si>
    <t>R02AB03</t>
  </si>
  <si>
    <t>R02AB03 [Respiratory System:Throat Preparations:Throat Preparations:Antibiotics]</t>
  </si>
  <si>
    <t>CHEMBL2104002</t>
  </si>
  <si>
    <t>Befiperide (INN)</t>
  </si>
  <si>
    <t>CC(C)c1ccc(cc1)C(=O)N(C)CCN2CCN(CC2)C(=O)c3cccc4ccoc34</t>
  </si>
  <si>
    <t>CHEMBL2106251</t>
  </si>
  <si>
    <t>Diarbarone (DCF, INN)</t>
  </si>
  <si>
    <t>antirrhythmics</t>
  </si>
  <si>
    <t>CCN(CC)CCNC(=O)C1=C(O)c2ccccc2OC1=O</t>
  </si>
  <si>
    <t>CHEMBL2105236</t>
  </si>
  <si>
    <t>Propetandrol (DCF, INN)</t>
  </si>
  <si>
    <t>SC-7294</t>
  </si>
  <si>
    <t>-andr-</t>
  </si>
  <si>
    <t>androgens</t>
  </si>
  <si>
    <t>CCC(=O)O[C@H]1CC[C@@H]2[C@H]3CC[C@@]4(C)[C@@H](CC[C@@]4(O)CC)[C@@H]3CCC2=C1</t>
  </si>
  <si>
    <t>CHEMBL2106759</t>
  </si>
  <si>
    <t>Foscolic Acid (INN)</t>
  </si>
  <si>
    <t>PDLA</t>
  </si>
  <si>
    <t>fos-</t>
  </si>
  <si>
    <t>phosphoro-derivatives</t>
  </si>
  <si>
    <t>CC(O)(C(=O)O)P(=O)(O)C(C)(O)C(=O)O</t>
  </si>
  <si>
    <t>CHEMBL2106681</t>
  </si>
  <si>
    <t>Fluproquazone (BAN, INN, USAN)</t>
  </si>
  <si>
    <t>46-790</t>
  </si>
  <si>
    <t>CC(C)N1C(=O)N=C(c2ccc(F)cc2)c3ccc(C)cc13</t>
  </si>
  <si>
    <t>CHEMBL2103947</t>
  </si>
  <si>
    <t>Vinformide (INN)</t>
  </si>
  <si>
    <t>CC[C@]12CN3CCc4c([nH]c5ccccc45)[C@@](C[C@H](C3)[C@H]1O2)(C(=O)OC)c6cc7c(cc6OC)N(C=O)[C@H]8[C@](O)([C@H](OC(=O)C)[C@]9(CC)C=CCN%10CC[C@]78[C@H]9%10)C(=O)OC</t>
  </si>
  <si>
    <t>CHEMBL2106781</t>
  </si>
  <si>
    <t>Irolapride (INN)</t>
  </si>
  <si>
    <t>CCCC(=O)c1ccc(OC)c(c1)C(=O)NCC2CCCN2CC</t>
  </si>
  <si>
    <t>CHEMBL2105306</t>
  </si>
  <si>
    <t>Parvaquone (BAN, INN, MI)</t>
  </si>
  <si>
    <t>OC1=C(C2CCCCC2)C(=O)c3ccccc3C1=O</t>
  </si>
  <si>
    <t>CHEMBL2105774</t>
  </si>
  <si>
    <t>Prednisolone Steaglate (BAN, INN, MI)</t>
  </si>
  <si>
    <t>pred-</t>
  </si>
  <si>
    <t>CCCCCCCCCCCCCCCCCC(=O)OCC(=O)OCC(=O)[C@@]1(O)CC[C@H]2[C@@H]3CCC4=CC(=O)C=C[C@]4(C)[C@H]3[C@@H](O)C[C@]12C</t>
  </si>
  <si>
    <t>CHEMBL2104619</t>
  </si>
  <si>
    <t>Ocaperidone (BAN, INN, USAN)</t>
  </si>
  <si>
    <t>R-79598</t>
  </si>
  <si>
    <t>antipsychotics (risperidone type)</t>
  </si>
  <si>
    <t>CC1=CC=CN2C(=O)C(=C(C)N=C12)CCN3CCC(CC3)c4noc5cc(F)ccc45</t>
  </si>
  <si>
    <t>CHEMBL2103778</t>
  </si>
  <si>
    <t>Cilansetron (INN, USAN); Cilansetron Hydrochloride (USAN)</t>
  </si>
  <si>
    <t>KC-9946; DU-123265</t>
  </si>
  <si>
    <t>serotonin 5-HT3 antagonists</t>
  </si>
  <si>
    <t>A03AE03</t>
  </si>
  <si>
    <t>A03AE03 [Alimentary Tract And Metabolism:Drugs For Functional Gastrointestinal Disorders:Drugs For Functional Gastrointestinal Disorders:Serotonin receptor antagonists]</t>
  </si>
  <si>
    <t>Cc1nccn1C[C@H]2CCc3c(C2=O)c4cccc5CCCn3c45</t>
  </si>
  <si>
    <t>CHEMBL2104143</t>
  </si>
  <si>
    <t>Clomifenoxide (INN)</t>
  </si>
  <si>
    <t>CC[N+]([O-])(CC)CCOc1ccc(cc1)\C(=C(\Cl)/c2ccccc2)\c3ccccc3</t>
  </si>
  <si>
    <t>CHEMBL2107644</t>
  </si>
  <si>
    <t>Namirotene (INN)</t>
  </si>
  <si>
    <t>CC(C)c1ccc(s1)\C(=C\c2ccc(cc2)C(=O)O)\C</t>
  </si>
  <si>
    <t>CHEMBL2104437</t>
  </si>
  <si>
    <t>Cinepazic Acid (INN)</t>
  </si>
  <si>
    <t>COc1cc(\C=C\C(=O)N2CCN(CC(=O)O)CC2)cc(OC)c1OC</t>
  </si>
  <si>
    <t>CHEMBL2107324</t>
  </si>
  <si>
    <t>Corticorelin Acetate (USAN)</t>
  </si>
  <si>
    <t>NEU 3002</t>
  </si>
  <si>
    <t>prehormones or hormone-release stimulating peptides</t>
  </si>
  <si>
    <t>CC[C@H](C)[C@H](NC(=O)[C@@H](NC(=O)[C@H](CCC(=O)O)NC(=O)[C@H](CCSC)NC(=O)[C@H](CC(C)C)NC(=O)[C@H](CCCCN)NC(=O)[C@H](CCCNC(=N)N)NC(=O)[C@H](CC(=O)N)NC(=O)[C@H](CO)NC(=O)[C@H](Cc1c[nH]cn1)NC(=O)[C@H](C)NC(=O)[C@H](CCC(=O)N)NC(=O)[C@H](CCC(=O)N)NC(=O)[C@H](C)NC(=O)[C@H](CC(C)C)NC(=O)[C@H](CCC(=O)N)NC(=O)[C@H](CCC(=O)O)NC(=O)[C@H](C)NC(=O)[C@H](CCCNC(=N)N)NC(=O)[C@H](C)NC(=O)[C@H](CCSC)NC(=O)[C@H](CCC(=O)O)NC(=O)[C@H](CC(C)C)NC(=O)[C@@H](NC(=O)[C@H](CCC(=O)O)NC(=O)[C@H](CCCNC(=N)N)NC(=O)[C@H](CC(C)C)NC(=O)[C@H](CC(C)C)NC(=O)[C@H](Cc2c[nH]cn2)NC(=O)[C@H](Cc3ccccc3)NC(=O)[C@@H](NC(=O)[C@H](CC(C)C)NC(=O)[C@H](CC(=O)O)NC(=O)[C@H](CC(C)C)NC(=O)[C@H](CO)NC(=O)[C@@H](NC(=O)[C@@H]4CCCN4C(=O)[C@@H]5CCCN5C(=O)[C@H](CCC(=O)O)NC(=O)[C@H](CCC(=O)O)NC(=O)[C@@H](N)CO)[C@@H](C)CC)[C@@H](C)O)C(C)C)[C@@H](C)CC)C(=O)N</t>
  </si>
  <si>
    <t>CHEMBL2105823</t>
  </si>
  <si>
    <t>Terlakiren (INN, USAN)</t>
  </si>
  <si>
    <t>CP-80794</t>
  </si>
  <si>
    <t>renin inhibitors</t>
  </si>
  <si>
    <t>CSC[C@H](NC(=O)[C@H](Cc1ccccc1)NC(=O)N2CCOCC2)C(=O)N[C@@H](CC3CCCCC3)C(O)C(=O)OC(C)C</t>
  </si>
  <si>
    <t>CHEMBL2104883</t>
  </si>
  <si>
    <t>Menglytate (INN)</t>
  </si>
  <si>
    <t>CCOCC(=O)OC1CC(C)CCC1C(C)C</t>
  </si>
  <si>
    <t>CHEMBL2108615</t>
  </si>
  <si>
    <t>Lapuleucel-T (USAN)</t>
  </si>
  <si>
    <t>APC-8024</t>
  </si>
  <si>
    <t>CHEMBL2108733</t>
  </si>
  <si>
    <t>Ixmyelocel-T (USAN)</t>
  </si>
  <si>
    <t>Aastrom Biosciences</t>
  </si>
  <si>
    <t>CHEMBL2107998</t>
  </si>
  <si>
    <t>Siliceous Earth, Purified (NF)</t>
  </si>
  <si>
    <t>Pharmaceutic Aid (filtering medium)</t>
  </si>
  <si>
    <t>CHEMBL2109077</t>
  </si>
  <si>
    <t>Hydroxypropyl Methylcellulose 1828 (USP)</t>
  </si>
  <si>
    <t>CHEMBL2108997</t>
  </si>
  <si>
    <t>Carbomer 940 (NF, USAN)</t>
  </si>
  <si>
    <t>Noveon</t>
  </si>
  <si>
    <t>Pharmaceutic Aid (emulsifying agent); Pharmaceutic Aid (suspending agent)</t>
  </si>
  <si>
    <t>CHEMBL2106124</t>
  </si>
  <si>
    <t>Calcium Glycerophosphate (JAN, MI, NF)</t>
  </si>
  <si>
    <t>Glenwood</t>
  </si>
  <si>
    <t>[Ca+2].OCC(O)COP(=O)([O-])[O-]</t>
  </si>
  <si>
    <t>CHEMBL82301</t>
  </si>
  <si>
    <t>Vicriviroc (INN); Vicriviroc Maleate (USAN)</t>
  </si>
  <si>
    <t>SCH-417690</t>
  </si>
  <si>
    <t>antivirals: CCR5 antagonists (immunomodulators)</t>
  </si>
  <si>
    <t>COC[C@H](N1CCN(C[C@@H]1C)C2(C)CCN(CC2)C(=O)c3c(C)ncnc3C)c4ccc(cc4)C(F)(F)F</t>
  </si>
  <si>
    <t>CHEMBL2110704</t>
  </si>
  <si>
    <t>Stilbazium Iodide (BAN, INN, USAN)</t>
  </si>
  <si>
    <t>BW-61-32</t>
  </si>
  <si>
    <t>CC[n+]1c(\C=C\c2ccc(cc2)N3CCCC3)cccc1\C=C\c4ccc(cc4)N5CCCC5</t>
  </si>
  <si>
    <t>CHEMBL459324</t>
  </si>
  <si>
    <t>Diacetylmorphine Hydrochloride (MI, USP); Diamorphine (BAN)</t>
  </si>
  <si>
    <t>N07BC06</t>
  </si>
  <si>
    <t>N07BC06 [Nervous System:Other Nervous System Drugs:Drugs Used In Addictive Disorders:Drugs used in opioid dependence]</t>
  </si>
  <si>
    <t>CN1CC[C@]23[C@H]4Oc5c(OC(=O)C)ccc(C[C@@H]1[C@@H]2C=C[C@@H]4OC(=O)C)c35</t>
  </si>
  <si>
    <t>CHEMBL2110776</t>
  </si>
  <si>
    <t>Cethexonium Chloride (INN)</t>
  </si>
  <si>
    <t>CCCCCCCCCCCCCCCC[N+](C)(C)C1CCCCC1O</t>
  </si>
  <si>
    <t>CHEMBL2110778</t>
  </si>
  <si>
    <t>Cetoxime (BAN, INN); Cetoxime Hydrochloride (MI)</t>
  </si>
  <si>
    <t>N\C(=N/O)\CN(Cc1ccccc1)c2ccccc2</t>
  </si>
  <si>
    <t>CHEMBL2110612</t>
  </si>
  <si>
    <t>Dimetipirium Bromide (INN)</t>
  </si>
  <si>
    <t>CC1CCC(C)[N+]1(C)CCOC(=O)C(O)(c2ccccc2)c3ccccc3</t>
  </si>
  <si>
    <t>CHEMBL1620743</t>
  </si>
  <si>
    <t>Sodium Trimetaphosphate (USAN)</t>
  </si>
  <si>
    <t>OP1(=O)OP(=O)(O)OP(=O)(O)O1</t>
  </si>
  <si>
    <t>CHEMBL2104315</t>
  </si>
  <si>
    <t>Etisomicin (BAN, INN)</t>
  </si>
  <si>
    <t>BAY-V1-4718</t>
  </si>
  <si>
    <t>CCN[C@@H]1[C@@H](O)[C@@H](O[C@H]2[C@H](N)C[C@H](N)C(O[C@H]3OC(=CC[C@H]3N)CN)[C@@H]2O)OC[C@]1(C)O</t>
  </si>
  <si>
    <t>CHEMBL2107394</t>
  </si>
  <si>
    <t>Flavodic Acid (DCF, INN)</t>
  </si>
  <si>
    <t>OC(=O)COc1cc(OCC(=O)O)c2C(=O)C=C(Oc2c1)c3ccccc3</t>
  </si>
  <si>
    <t>CHEMBL2107268</t>
  </si>
  <si>
    <t>Sulforidazine (DCF, INN, MI)</t>
  </si>
  <si>
    <t>TPN-12</t>
  </si>
  <si>
    <t>CN1CCCCC1CCN2c3ccccc3Sc4ccc(cc24)S(=O)(=O)C</t>
  </si>
  <si>
    <t>CHEMBL2106693</t>
  </si>
  <si>
    <t>Glypinamide (INN, MI)</t>
  </si>
  <si>
    <t>Clc1ccc(cc1)S(=O)(=O)NC(=O)NN2CCCCCC2</t>
  </si>
  <si>
    <t>CHEMBL2104482</t>
  </si>
  <si>
    <t>Tucaresol (BAN, INN)</t>
  </si>
  <si>
    <t>589C</t>
  </si>
  <si>
    <t>Glaxo Wellcome</t>
  </si>
  <si>
    <t>OC(=O)c1ccc(COc2cccc(O)c2C=O)cc1</t>
  </si>
  <si>
    <t>CHEMBL2107163</t>
  </si>
  <si>
    <t>Pivenfrine (INN)</t>
  </si>
  <si>
    <t>CNCC(O)c1cccc(OC(=O)C(C)(C)C)c1</t>
  </si>
  <si>
    <t>CHEMBL2107820</t>
  </si>
  <si>
    <t>Delparantag (USAN); Delparantag Pentahydrochloride (USAN)</t>
  </si>
  <si>
    <t>Polymedix, Inc.; Polymedix</t>
  </si>
  <si>
    <t>COc1ccc(NC(=O)[C@H](CCCCN)NC(=O)c2cc(NC(=O)[C@H](CCCCN)NC(=O)c3cc(NC(=O)[C@H](CCCCN)NC(=O)c4cc(NC(=O)[C@@H](N)CCCCN)ccc4OC)ccc3OC)ccc2OC)cc1C(=O)N</t>
  </si>
  <si>
    <t>CHEMBL2107422</t>
  </si>
  <si>
    <t>Geclosporin (INN)</t>
  </si>
  <si>
    <t>CCC[C@@H]1NC(=O)[C@H]([C@H](O)[C@H](C)C\C=C\C)N(C)C(=O)[C@H](C(C)C)N(C)C(=O)[C@H](CC(C)C)N(C)C(=O)[C@H](CC(C)C)N(C)C(=O)[C@@H](C)NC(=O)[C@H](C)NC(=O)[C@H](CC(C)C)N(C)C(=O)[C@@H](NC(=O)[C@H](CC(C)C)N(C)C(=O)CN(C)C1=O)C(C)C</t>
  </si>
  <si>
    <t>CHEMBL2104040</t>
  </si>
  <si>
    <t>Cinametic Acid (DCF, INN, MI)</t>
  </si>
  <si>
    <t>COc1cc(\C=C\C(=O)O)ccc1OCCO</t>
  </si>
  <si>
    <t>CHEMBL274047</t>
  </si>
  <si>
    <t>Tandospirone (BAN, INN); Tandospirone Citrate (USAN)</t>
  </si>
  <si>
    <t>SM-3997</t>
  </si>
  <si>
    <t>Anti-Anxiety Agent</t>
  </si>
  <si>
    <t>O=C1[C@@H]2[C@H]3CC[C@H](C3)[C@@H]2C(=O)N1CCCCN4CCN(CC4)c5ncccn5</t>
  </si>
  <si>
    <t>CHEMBL2106121</t>
  </si>
  <si>
    <t>Calcium Lactobionate (USP)</t>
  </si>
  <si>
    <t>Supplement (calcium)</t>
  </si>
  <si>
    <t>[Ca+2].OC[C@@H](O)[C@@H](O[C@@H]1O[C@H](CO)[C@H](O)[C@H](O)[C@H]1O)[C@H](O)[C@@H](O)C(=O)[O-].OC[C@@H](O)[C@@H](O[C@@H]2O[C@H](CO)[C@H](O)[C@H](O)[C@H]2O)[C@H](O)[C@@H](O)C(=O)[O-]</t>
  </si>
  <si>
    <t>CHEMBL2106427</t>
  </si>
  <si>
    <t>Meproscillarin (BAN, INN)</t>
  </si>
  <si>
    <t>CO[C@H]1[C@H](C)O[C@@H](O[C@H]2CC[C@]3(C)[C@H]4CC[C@]5(C)[C@H](CC[C@]5(O)[C@@H]4CCC3=C2)C6=COC(=O)C=C6)[C@H](O)[C@@H]1O</t>
  </si>
  <si>
    <t>CHEMBL2105440</t>
  </si>
  <si>
    <t>Tigestol (INN, USAN)</t>
  </si>
  <si>
    <t>C[C@]12CC[C@H]3[C@@H](CCC4=C3CCCC4)[C@@H]1CC[C@@]2(O)C#C</t>
  </si>
  <si>
    <t>CHEMBL2105067</t>
  </si>
  <si>
    <t>Isamfazone (INN)</t>
  </si>
  <si>
    <t>CC(Cc1ccccc1)N(C)C(=O)CN2N=C(C=CC2=O)c3ccccc3</t>
  </si>
  <si>
    <t>CHEMBL2104675</t>
  </si>
  <si>
    <t>Broclepride (INN)</t>
  </si>
  <si>
    <t>COc1cc(N)c(Br)cc1C(=O)NC2CCN(Cc3ccc(Cl)cc3)CC2</t>
  </si>
  <si>
    <t>CHEMBL1908366</t>
  </si>
  <si>
    <t>Soblidotin (INN)</t>
  </si>
  <si>
    <t>synthetic analogs of the dolastatin series</t>
  </si>
  <si>
    <t>CC[C@@H](C)[C@@H]([C@@H](CC(=O)N1CCC[C@H]1[C@H](OC)[C@@H](C)C(=O)NCCc2ccccc2)OC)N(C)C(=O)[C@@H](NC(=O)[C@@H](C(C)C)N(C)C)C(C)C</t>
  </si>
  <si>
    <t>CHEMBL2106593</t>
  </si>
  <si>
    <t>Brotianide (BAN, INN)</t>
  </si>
  <si>
    <t>BAY-4059-VA; FBA-4059</t>
  </si>
  <si>
    <t>CC(=O)Oc1c(Br)cc(Cl)cc1C(=S)Nc2ccc(Br)cc2</t>
  </si>
  <si>
    <t>CHEMBL2107361</t>
  </si>
  <si>
    <t>Pelitrexol (INN, USAN)</t>
  </si>
  <si>
    <t>AG-2037</t>
  </si>
  <si>
    <t>Cc1cc(sc1CC[C@@H]2CNC3=C(C2)C(=O)NC(=N3)N)C(=O)N[C@@H](CCC(=O)O)C(=O)O</t>
  </si>
  <si>
    <t>CHEMBL2105130</t>
  </si>
  <si>
    <t>Itrocainide (INN)</t>
  </si>
  <si>
    <t>CCN(CC)CCNC(=O)c1cnc(c2ccccc2C)c3ccccc13</t>
  </si>
  <si>
    <t>CHEMBL2107075</t>
  </si>
  <si>
    <t>Metamelfalan (BAN, INN)</t>
  </si>
  <si>
    <t>N[C@@H](Cc1cccc(c1)N(CCCl)CCCl)C(=O)O</t>
  </si>
  <si>
    <t>CHEMBL2104314</t>
  </si>
  <si>
    <t>Icaridin (INN)</t>
  </si>
  <si>
    <t>CCC(C)OC(=O)N1CCCCC1CCO</t>
  </si>
  <si>
    <t>CHEMBL2105365</t>
  </si>
  <si>
    <t>Pyrophendane (INN)</t>
  </si>
  <si>
    <t>CN1CCC(CC2CC(c3ccccc3)c4ccccc24)C1</t>
  </si>
  <si>
    <t>CHEMBL2104192</t>
  </si>
  <si>
    <t>Elbanizine (INN)</t>
  </si>
  <si>
    <t>Cc1cc(NCCN2CCN(CC2)C(c3ccccc3)c4ccccc4)c(c(C)n1)[N+](=O)[O-]</t>
  </si>
  <si>
    <t>CHEMBL2104257</t>
  </si>
  <si>
    <t>Iclazepam (INN)</t>
  </si>
  <si>
    <t>Clc1ccc2N(CCOCC3CC3)C(=O)CN=C(c4ccccc4)c2c1</t>
  </si>
  <si>
    <t>CHEMBL2104148</t>
  </si>
  <si>
    <t>Clocoumarol (INN)</t>
  </si>
  <si>
    <t>anticoagulants (dicumarol type)</t>
  </si>
  <si>
    <t>CCCC(C1=C(O)c2ccccc2OC1=O)c3ccc(CCCl)cc3</t>
  </si>
  <si>
    <t>CHEMBL2074822</t>
  </si>
  <si>
    <t>Cefluprenam (INN)</t>
  </si>
  <si>
    <t>CC[N+](C)(C\C=C\C1=C(N2[C@H](SC1)[C@H](NC(=O)\C(=N/OCF)\c3nsc(N)n3)C2=O)C(=O)[O-])CC(=O)N</t>
  </si>
  <si>
    <t>CHEMBL2146161</t>
  </si>
  <si>
    <t>Mikamycin (BAN, DCF, INN, MI); Pristinamycin (BAN, DCF, INN, MI)</t>
  </si>
  <si>
    <t>RP-7293</t>
  </si>
  <si>
    <t>SmithKline Beecham Animal Health</t>
  </si>
  <si>
    <t>J01FG01</t>
  </si>
  <si>
    <t>J01FG01 [Antiinfectives For Systemic Use:Antibacterials For Systemic Use:Macrolides, Lincosamides And Streptogramins:Streptogramins]</t>
  </si>
  <si>
    <t>CC[C@H]1NC(=O)[C@@H](NC(=O)c2ncccc2O)[C@@H](C)OC(=O)[C@@H](NC(=O)[C@@H]3CC(=O)CCN3C(=O)[C@H](Cc4ccc(cc4)N(C)C)N(C)C(=O)[C@@H]5CCCN5C1=O)c6ccccc6.CC(C)[C@H]7OC(=O)C8=CCCN8C(=O)c9coc(CC(=O)C[C@H](O)\C=C(/C)\C=C\CNC(=O)\C=C\[C@H]7C)n9</t>
  </si>
  <si>
    <t>CHEMBL75838</t>
  </si>
  <si>
    <t>Milacemide (INN); Milacemide Hydrochloride (USAN)</t>
  </si>
  <si>
    <t>CP-1552-S</t>
  </si>
  <si>
    <t>Anticonvulsant; Antidepressant</t>
  </si>
  <si>
    <t>CCCCCNCC(=O)N</t>
  </si>
  <si>
    <t>CHEMBL1095283</t>
  </si>
  <si>
    <t>Carbenicillin Phenyl Sodium (USAN); Carfecillin (BAN, INN); Carfecillin Sodium (JAN)</t>
  </si>
  <si>
    <t>BRL-3475</t>
  </si>
  <si>
    <t>G01AA08</t>
  </si>
  <si>
    <t>G01AA08 [Genito Urinary System And Sex Hormones:Gynecological Antiinfectives And Antiseptics:Antiinfectives And Antiseptics, Excl. Combinations:Antibiotics]</t>
  </si>
  <si>
    <t>CC1(C)S[C@@H]2[C@H](NC(=O)C(C(=O)Oc3ccccc3)c4ccccc4)C(=O)N2[C@H]1C(=O)O</t>
  </si>
  <si>
    <t>CHEMBL2110708</t>
  </si>
  <si>
    <t>Propyromazine Bromide (INN)</t>
  </si>
  <si>
    <t>LD-335</t>
  </si>
  <si>
    <t>CC(C(=O)N1c2ccccc2Sc3ccccc13)[N+]4(C)CCCC4</t>
  </si>
  <si>
    <t>CHEMBL318859</t>
  </si>
  <si>
    <t>Enadoline (INN); Enadoline Hydrochloride (USAN)</t>
  </si>
  <si>
    <t>CI-977</t>
  </si>
  <si>
    <t>CN([C@H]1CC[C@@]2(CCCO2)C[C@@H]1N3CCCC3)C(=O)Cc4cccc5occc45</t>
  </si>
  <si>
    <t>CHEMBL2111038</t>
  </si>
  <si>
    <t>Thenium Closilate (BAN, INN); Thenium Closylate (USAN)</t>
  </si>
  <si>
    <t>611 C 65</t>
  </si>
  <si>
    <t>C[N+](C)(CCOc1ccccc1)Cc2cccs2</t>
  </si>
  <si>
    <t>CHEMBL2111042</t>
  </si>
  <si>
    <t>Hexasonium Iodide (INN)</t>
  </si>
  <si>
    <t>C[S+](C)CCOC(=O)C(C1CCCCC1)c2ccccc2</t>
  </si>
  <si>
    <t>CHEMBL2111027</t>
  </si>
  <si>
    <t>Picotrin (INN); Picotrin Diolamine (USAN)</t>
  </si>
  <si>
    <t>SCH-19741</t>
  </si>
  <si>
    <t>OC(=O)c1ccc(cn1)C(c2ccccc2)(c3ccccc3)c4ccccc4</t>
  </si>
  <si>
    <t>CHEMBL2110735</t>
  </si>
  <si>
    <t>Levopropoxyphene (BAN, INN); Levopropoxyphene Napsylate (USAN, USP); Levopropoxyphene Napsylate Anhydrous (FDA)</t>
  </si>
  <si>
    <t>Eli Lilly Industries Inc</t>
  </si>
  <si>
    <t>Antitussive</t>
  </si>
  <si>
    <t>CCC(=O)O[C@](Cc1ccccc1)([C@@H](C)CN(C)C)c2ccccc2</t>
  </si>
  <si>
    <t>CHEMBL2111001</t>
  </si>
  <si>
    <t>Prorenoate Potassium (BAN, INN, USAN)</t>
  </si>
  <si>
    <t>SC-23992</t>
  </si>
  <si>
    <t>C[C@]12CCC(=O)C=C1[C@@H]3C[C@@H]3[C@@H]4[C@@H]2CC[C@@]5(C)[C@H]4CC[C@@]5(O)CCC(=O)O</t>
  </si>
  <si>
    <t>CHEMBL1358790</t>
  </si>
  <si>
    <t>Benzoquinonium Chloride (MI)</t>
  </si>
  <si>
    <t>CC[N+](CC)(CCCNC1=CC(=O)C(=CC1=O)NCCC[N+](CC)(CC)Cc2ccccc2)Cc3ccccc3</t>
  </si>
  <si>
    <t>CHEMBL2108880</t>
  </si>
  <si>
    <t>Serrapeptase (DCF, INN, JAN)</t>
  </si>
  <si>
    <t>CHEMBL2108284</t>
  </si>
  <si>
    <t>Rolipoltide (INN)</t>
  </si>
  <si>
    <t>CHEMBL2108851</t>
  </si>
  <si>
    <t>Antivenin (Crotalidae) Polyvalent (USP)</t>
  </si>
  <si>
    <t>CHEMBL2108838</t>
  </si>
  <si>
    <t>Aluminum Zirconium Pentachlorohydrate (USP)</t>
  </si>
  <si>
    <t>CHEMBL180570</t>
  </si>
  <si>
    <t>Medronic Acid (BAN, INN, USAN); Medronate Disodium (USAN)</t>
  </si>
  <si>
    <t>OP(=O)(O)CP(=O)(O)O</t>
  </si>
  <si>
    <t>CHEMBL484</t>
  </si>
  <si>
    <t>Adefovir (BAN, INN, USAN)</t>
  </si>
  <si>
    <t>GS-0393</t>
  </si>
  <si>
    <t>Nc1ncnc2c1ncn2CCOCP(=O)(O)O</t>
  </si>
  <si>
    <t>CHEMBL126</t>
  </si>
  <si>
    <t>Linezolid (BAN, FDA, INN, USAN)</t>
  </si>
  <si>
    <t>U-100766</t>
  </si>
  <si>
    <t>oxazolidinone antibacterials</t>
  </si>
  <si>
    <t>J01XX08</t>
  </si>
  <si>
    <t>J01XX08 [Antiinfectives For Systemic Use:Antibacterials For Systemic Use:Other Antibacterials:Other antibacterials]</t>
  </si>
  <si>
    <t>CC(=O)NC[C@H]1CN(C(=O)O1)c2ccc(N3CCOCC3)c(F)c2</t>
  </si>
  <si>
    <t>CHEMBL64249</t>
  </si>
  <si>
    <t>Clorotepine (INN)</t>
  </si>
  <si>
    <t>CN1CCN(CC1)C2Cc3ccccc3Sc4ccc(Cl)cc24</t>
  </si>
  <si>
    <t>CHEMBL142218</t>
  </si>
  <si>
    <t>Laflunimus (INN)</t>
  </si>
  <si>
    <t>immunosuppressives</t>
  </si>
  <si>
    <t>Cc1cc(NC(=O)\C(=C(/O)\C2CC2)\C#N)ccc1C(F)(F)F</t>
  </si>
  <si>
    <t>CHEMBL1552819</t>
  </si>
  <si>
    <t>Rotoxamine (INN, USAN); Rotoxamine Tartrate (NF)</t>
  </si>
  <si>
    <t>MCN-R-73-Z</t>
  </si>
  <si>
    <t>CN(C)CCO[C@H](c1ccc(Cl)cc1)c2ccccn2</t>
  </si>
  <si>
    <t>CHEMBL392149</t>
  </si>
  <si>
    <t>Tecadenoson (INN, USAN)</t>
  </si>
  <si>
    <t>CVT-510</t>
  </si>
  <si>
    <t>Cv Therapeutics</t>
  </si>
  <si>
    <t>adenosine A receptor agonists</t>
  </si>
  <si>
    <t>OC[C@H]1O[C@H]([C@H](O)[C@@H]1O)n2cnc3c(N[C@@H]4CCOC4)ncnc23</t>
  </si>
  <si>
    <t>CHEMBL159825</t>
  </si>
  <si>
    <t>Renzapride (BAN, INN)</t>
  </si>
  <si>
    <t>COc1cc(N)c(Cl)cc1C(=O)NC2CCN3CCC2C3</t>
  </si>
  <si>
    <t>CHEMBL1573178</t>
  </si>
  <si>
    <t>Edetol (INN, USAN)</t>
  </si>
  <si>
    <t>Pharmaceutic Aid (alkalizing agent)</t>
  </si>
  <si>
    <t>CC(O)CN(CCN(CC(C)O)CC(C)O)CC(C)O</t>
  </si>
  <si>
    <t>CHEMBL1201492</t>
  </si>
  <si>
    <t>Sevelamer Hydrochloride (FDA, USAN)</t>
  </si>
  <si>
    <t>GT16-026A</t>
  </si>
  <si>
    <t>V03AE02</t>
  </si>
  <si>
    <t>V03AE02 [Various:All Other Therapeutic Products:All Other Therapeutic Products:Drugs for treatment of hyperkalemia and hyperphosphatemia]</t>
  </si>
  <si>
    <t>Antihyperphosphatemic</t>
  </si>
  <si>
    <t>CHEMBL1697824</t>
  </si>
  <si>
    <t>Bucloxic Acid (DCF, INN, MI)</t>
  </si>
  <si>
    <t>CB-804</t>
  </si>
  <si>
    <t>OC(=O)CCC(=O)c1ccc(C2CCCCC2)c(Cl)c1</t>
  </si>
  <si>
    <t>CHEMBL1481873</t>
  </si>
  <si>
    <t>Phosmet (BAN)</t>
  </si>
  <si>
    <t>COP(=S)(OC)SCN1C(=O)c2ccccc2C1=O</t>
  </si>
  <si>
    <t>CHEMBL1742404</t>
  </si>
  <si>
    <t>Ronactolol (INN)</t>
  </si>
  <si>
    <t>COc1ccc(cc1)C(=O)Nc2ccc(OCC(O)CNC(C)C)cc2</t>
  </si>
  <si>
    <t>CHEMBL1742430</t>
  </si>
  <si>
    <t>Venritidine (INN)</t>
  </si>
  <si>
    <t>CN\C(=C/[N+](=O)[O-])\NCCSCc1oc(CNC2C3CC4C(C3)C24)cc1</t>
  </si>
  <si>
    <t>CHEMBL1618102</t>
  </si>
  <si>
    <t>Butylscopolamine Bromide (JAN)</t>
  </si>
  <si>
    <t>A03BB01</t>
  </si>
  <si>
    <t>A03BB01 [Alimentary Tract And Metabolism:Drugs For Functional Gastrointestinal Disorders:Belladonna And Derivatives, Plain:Belladonna alkaloids, semisynthetic, quaternary ammonium compounds]</t>
  </si>
  <si>
    <t>CCCC[N+]1(C)[C@@H]2C[C@H](C[C@H]1[C@@H]3O[C@H]23)OC(=O)[C@H](CO)c4ccccc4</t>
  </si>
  <si>
    <t>CHEMBL1742473</t>
  </si>
  <si>
    <t>Elisartan (INN)</t>
  </si>
  <si>
    <t>angiotensin II receptor antagonists</t>
  </si>
  <si>
    <t>CCCCc1nc(Cl)c(C(=O)O)n1C(C)(OC(=O)OCC)c2ccc(Cc3ccccc3c4nnn[nH]4)cc2</t>
  </si>
  <si>
    <t>CHEMBL61946</t>
  </si>
  <si>
    <t>Caramiphen (BAN, INN); Caramiphen Hydrochloride (MI)</t>
  </si>
  <si>
    <t>CCN(CC)CCOC(=O)C1(CCCC1)c2ccccc2</t>
  </si>
  <si>
    <t>CHEMBL1619758</t>
  </si>
  <si>
    <t>Etryptamine (BAN, INN); Etryptamine Acetate (USAN)</t>
  </si>
  <si>
    <t>U-17312E</t>
  </si>
  <si>
    <t>Stimulant (central)</t>
  </si>
  <si>
    <t>CCC(N)Cc1c[nH]c2ccccc12</t>
  </si>
  <si>
    <t>CHEMBL1743030</t>
  </si>
  <si>
    <t>Icrucumab (INN, USAN)</t>
  </si>
  <si>
    <t>IMC-18F1; IMC18F1</t>
  </si>
  <si>
    <t>CHEMBL1770248</t>
  </si>
  <si>
    <t>Ertugliflozin (INN, USAN)</t>
  </si>
  <si>
    <t>PF-04971729; PF-04971729-00</t>
  </si>
  <si>
    <t>Pfizer Inc.</t>
  </si>
  <si>
    <t>phlorozin derivatives, phenolic glycosides</t>
  </si>
  <si>
    <t>CCOc1ccc(Cc2cc(ccc2Cl)[C@]34OC[C@](CO)(O3)[C@@H](O)[C@H](O)[C@H]4O)cc1</t>
  </si>
  <si>
    <t>CHEMBL1240978</t>
  </si>
  <si>
    <t>Morantel (BAN, INN); Morantel Tartrate (USAN, USP)</t>
  </si>
  <si>
    <t>CP-12009-18</t>
  </si>
  <si>
    <t>anthelmintics (undefined group)</t>
  </si>
  <si>
    <t>CN1CCCN=C1\C=C\c2sccc2C</t>
  </si>
  <si>
    <t>CHEMBL197585</t>
  </si>
  <si>
    <t>Datelliptium Chloride (INN)</t>
  </si>
  <si>
    <t>CCN(CC)CC[n+]1ccc2c(C)c3[nH]c4ccc(O)cc4c3c(C)c2c1</t>
  </si>
  <si>
    <t>CHEMBL1743037</t>
  </si>
  <si>
    <t>Lorvotuzumab Mertansine (INN, USAN)</t>
  </si>
  <si>
    <t>HUN901-DM1, BB-10901; IMGN-901</t>
  </si>
  <si>
    <t>Immunogen</t>
  </si>
  <si>
    <t>CHEMBL1743066</t>
  </si>
  <si>
    <t>Rontalizumab (INN, USAN)</t>
  </si>
  <si>
    <t>RG-7415; RhuMAb IFNalpha</t>
  </si>
  <si>
    <t>CHEMBL1812161</t>
  </si>
  <si>
    <t>Vatiquinone (USAN)</t>
  </si>
  <si>
    <t>EPI-743</t>
  </si>
  <si>
    <t>Edison Pharmaceuticals, Inc.</t>
  </si>
  <si>
    <t>CC(=CCC\C(=C\CC\C(=C\CC[C@@](C)(O)CCC1=C(C)C(=O)C(=C(C)C1=O)C)\C)\C)C</t>
  </si>
  <si>
    <t>CHEMBL416801</t>
  </si>
  <si>
    <t>Nafimidone (INN); Nafimidone Hydrochloride (USAN)</t>
  </si>
  <si>
    <t>Syntex</t>
  </si>
  <si>
    <t>O=C(Cn1ccnc1)c2ccc3ccccc3c2</t>
  </si>
  <si>
    <t>CHEMBL1201251</t>
  </si>
  <si>
    <t>Arbutamine (BAN, INN); Arbutamine Hydrochloride (FDA, USAN)</t>
  </si>
  <si>
    <t>GP-2-121-3</t>
  </si>
  <si>
    <t>Gensia Automedics Inc</t>
  </si>
  <si>
    <t>C01CA22</t>
  </si>
  <si>
    <t>C01CA22 [Cardiovascular System:Cardiac Therapy:Cardiac Stimulants Excl. Cardiac Glycosides:Adrenergic and dopaminergic agents]</t>
  </si>
  <si>
    <t>Stimulant (cardiac)</t>
  </si>
  <si>
    <t>O[C@@H](CNCCCCc1ccc(O)cc1)c2ccc(O)c(O)c2</t>
  </si>
  <si>
    <t>CHEMBL2221329</t>
  </si>
  <si>
    <t>Ivermectin (BAN, FDA, INN, USAN, USP); Ivermectin Component B1a (MI, USAN)</t>
  </si>
  <si>
    <t>Sanofi Pasteur Inc; Merck Sharp And Dohme Corp</t>
  </si>
  <si>
    <t>antiparasitics (ivermectin type)</t>
  </si>
  <si>
    <t>P02CF01</t>
  </si>
  <si>
    <t>P02CF01 [Antiparasitic Products, Insecticides And Repellents:Anthelmintics:Antinematodal Agents:Avermectines]</t>
  </si>
  <si>
    <t>Antiparasitic</t>
  </si>
  <si>
    <t>CC[C@H](C)[C@H]1O[C@]2(CC[C@@H]1C)C[C@@H]3C[C@@H](C\C=C(/C)\[C@@H](O[C@H]4C[C@H](OC)[C@@H](O[C@H]5C[C@H](OC)[C@@H](O)[C@H](C)O5)[C@H](C)O4)[C@@H](C)\C=C\C=C\6/CO[C@@H]7[C@H](O)C(=CC(C(=O)O3)[C@@]67O)C)O2.CO[C@H]8C[C@H](O[C@H]9[C@H](C)O[C@H](C[C@@H]9OC)O[C@H]%10[C@@H](C)\C=C\C=C\%11/CO[C@@H]%12[C@H](O)C(=CC(C(=O)O[C@H]%13C[C@@H](C\C=C\%10/C)O[C@@]%14(CC[C@H](C)[C@H](O%14)C(C)C)C%13)[C@@]%11%12O)C)O[C@@H](C)[C@@H]8O</t>
  </si>
  <si>
    <t>CHEMBL1880767</t>
  </si>
  <si>
    <t>Crufomate (BAN, INN, USAN)</t>
  </si>
  <si>
    <t>CNP(=O)(OC)Oc1ccc(cc1Cl)C(C)(C)C</t>
  </si>
  <si>
    <t>CHEMBL2008544</t>
  </si>
  <si>
    <t>Etymemazine (INN); Etymemazine Hydrochloride (MI)</t>
  </si>
  <si>
    <t>RP-6484</t>
  </si>
  <si>
    <t>CCc1ccc2Sc3ccccc3N(CC(C)CN(C)C)c2c1</t>
  </si>
  <si>
    <t>CHEMBL1985503</t>
  </si>
  <si>
    <t>Mepiroxol (DCF, INN)</t>
  </si>
  <si>
    <t>OCc1ccc[n+]([O-])c1</t>
  </si>
  <si>
    <t>CHEMBL2110686</t>
  </si>
  <si>
    <t>Gemcabene (INN); Gemcabene Calcium (USAN)</t>
  </si>
  <si>
    <t>CI-1027; PD-0072953</t>
  </si>
  <si>
    <t>CC(C)(CCCCOCCCCC(C)(C)C(=O)O)C(=O)O</t>
  </si>
  <si>
    <t>CHEMBL2110921</t>
  </si>
  <si>
    <t>Amantanium Bromide (INN, MI)</t>
  </si>
  <si>
    <t>CCCCCCCCCC[N+](C)(C)CCOC(=O)C12CC3CC(CC(C3)C1)C2</t>
  </si>
  <si>
    <t>CHEMBL2110956</t>
  </si>
  <si>
    <t>Nitramisole (INN); Nitramisole Hydrochloride (USAN)</t>
  </si>
  <si>
    <t>R-29860</t>
  </si>
  <si>
    <t>Janssen Pharmaceutica, Belgium</t>
  </si>
  <si>
    <t>[O-][N+](=O)c1cccc(c1)C2CN3CCSC3=N2</t>
  </si>
  <si>
    <t>CHEMBL2110957</t>
  </si>
  <si>
    <t>Nemazoline (INN); Nemazoline Hydrochloride (USAN)</t>
  </si>
  <si>
    <t>SCH-40054 HCL</t>
  </si>
  <si>
    <t>Nasal Decongestant</t>
  </si>
  <si>
    <t>Nc1c(Cl)cc(CC2=NCCN2)cc1Cl</t>
  </si>
  <si>
    <t>CHEMBL2109138</t>
  </si>
  <si>
    <t>Morolimumab (INN)</t>
  </si>
  <si>
    <t>CHEMBL2107991</t>
  </si>
  <si>
    <t>Gelatin Sponge, Absorbable (USP)</t>
  </si>
  <si>
    <t>Pharmacia &amp; Upjohn</t>
  </si>
  <si>
    <t>CHEMBL2108891</t>
  </si>
  <si>
    <t>Albumin, Aggregated Iodinated I 131 Serum (USAN)</t>
  </si>
  <si>
    <t>Mallinckrodt; Bristol-Myers Squibb; Abbott</t>
  </si>
  <si>
    <t>CHEMBL2108868</t>
  </si>
  <si>
    <t>Streptovarycin (INN, MI)</t>
  </si>
  <si>
    <t>U-7750</t>
  </si>
  <si>
    <t>CHEMBL2109087</t>
  </si>
  <si>
    <t>Emepronium Carrageenate (BAN)</t>
  </si>
  <si>
    <t>CHEMBL2108396</t>
  </si>
  <si>
    <t>Defibrotide (BAN, INN, MI)</t>
  </si>
  <si>
    <t>B01AX01</t>
  </si>
  <si>
    <t>B01AX01 [Blood And Blood Forming Organs:Antithrombotic Agents:Antithrombotic Agents:Other antithrombotic agents]</t>
  </si>
  <si>
    <t>CHEMBL2108070</t>
  </si>
  <si>
    <t>Paflufocon D (USAN)</t>
  </si>
  <si>
    <t>Paragon</t>
  </si>
  <si>
    <t>CHEMBL2107872</t>
  </si>
  <si>
    <t>Delcasertib (INN, USAN)</t>
  </si>
  <si>
    <t>BMS-875944; KAI-9803</t>
  </si>
  <si>
    <t>Kai Pharmaceuticals</t>
  </si>
  <si>
    <t>serine/threonine kinase inhibitors</t>
  </si>
  <si>
    <t>CHEMBL2108278</t>
  </si>
  <si>
    <t>Eteplirsen (INN, USAN)</t>
  </si>
  <si>
    <t>CHEMBL2108296</t>
  </si>
  <si>
    <t>Aganirsen (INN)</t>
  </si>
  <si>
    <t>CHEMBL1651998</t>
  </si>
  <si>
    <t>Terpin (BAN); Terpin Hydrate (USP)</t>
  </si>
  <si>
    <t>Expectorant</t>
  </si>
  <si>
    <t>CC(C)(O)C1CCC(C)(O)CC1</t>
  </si>
  <si>
    <t>CHEMBL2103989</t>
  </si>
  <si>
    <t>Alloclamide (DCF, INN, MI); Alloclamide Hydrochloride (JAN)</t>
  </si>
  <si>
    <t>CCN(CC)CCNC(=O)c1ccc(Cl)cc1OCC=C</t>
  </si>
  <si>
    <t>CHEMBL2105051</t>
  </si>
  <si>
    <t>Lesopitron (INN)</t>
  </si>
  <si>
    <t>Clc1cnn(CCCCN2CCN(CC2)c3ncccn3)c1</t>
  </si>
  <si>
    <t>CHEMBL2106271</t>
  </si>
  <si>
    <t>Hydroxindasate (INN)</t>
  </si>
  <si>
    <t>COc1ccc(Cn2c(C)c(CCN)c3cc(OC(=O)C)ccc23)cc1</t>
  </si>
  <si>
    <t>CHEMBL2107057</t>
  </si>
  <si>
    <t>Selprazine (INN)</t>
  </si>
  <si>
    <t>CCOc1ccccc1N2CCN(CCCOc3ccc4N=C(O)CCc4c3)CC2</t>
  </si>
  <si>
    <t>CHEMBL2105449</t>
  </si>
  <si>
    <t>Simtrazene (INN, USAN)</t>
  </si>
  <si>
    <t>CL-26193</t>
  </si>
  <si>
    <t>CN(N=NN(C)c1ccccc1)c2ccccc2</t>
  </si>
  <si>
    <t>CHEMBL2105431</t>
  </si>
  <si>
    <t>Siccanin (INN, JAN, MI)</t>
  </si>
  <si>
    <t>Cc1cc(O)c2[C@@H]3OCC45CCCC(C)(C)C4CCC(C)(Oc2c1)[C@H]35</t>
  </si>
  <si>
    <t>CHEMBL2107730</t>
  </si>
  <si>
    <t>Atocalcitol (INN)</t>
  </si>
  <si>
    <t>C[C@@H](COCc1cccc(c1)C(C)(C)O)[C@H]2CC[C@@H]3\C(=C\C=C/4\C[C@@H](O)C[C@H](O)C4=C)\CCC[C@]23C</t>
  </si>
  <si>
    <t>CHEMBL2106347</t>
  </si>
  <si>
    <t>Dimethisteron (JAN); Dimethisterone (BAN, INN, NF, USAN)</t>
  </si>
  <si>
    <t>CC#C[C@]1(O)CC[C@H]2[C@@H]3C[C@H](C)C4=CC(=O)CC[C@]4(C)[C@H]3CC[C@]12C</t>
  </si>
  <si>
    <t>CHEMBL2105154</t>
  </si>
  <si>
    <t>Mabuprofen (INN)</t>
  </si>
  <si>
    <t>CC(C)Cc1ccc(cc1)C(C)C(=O)NCCO</t>
  </si>
  <si>
    <t>CHEMBL2106099</t>
  </si>
  <si>
    <t>Dacisteine (INN)</t>
  </si>
  <si>
    <t>CC(=O)N[C@@H](CSC(=O)C)C(=O)O</t>
  </si>
  <si>
    <t>CHEMBL1622757</t>
  </si>
  <si>
    <t>Mecysteine (BAN, INN, MI)</t>
  </si>
  <si>
    <t>COC(=O)C(N)CS</t>
  </si>
  <si>
    <t>CHEMBL2107805</t>
  </si>
  <si>
    <t>Naxifylline (INN, USAN)</t>
  </si>
  <si>
    <t>BG-9719; CVT-124</t>
  </si>
  <si>
    <t>Oread; Biogen</t>
  </si>
  <si>
    <t>CCCC1C(=O)N(CCC)c2[nH]c(nc2C1=O)[C@H]3C[C@H]4C[C@@H]3[C@@H]5O[C@H]45</t>
  </si>
  <si>
    <t>CHEMBL2105025</t>
  </si>
  <si>
    <t>Iquindamine (INN)</t>
  </si>
  <si>
    <t>CCN(CC)CCNC1=NCCc2ccccc12</t>
  </si>
  <si>
    <t>CHEMBL2103919</t>
  </si>
  <si>
    <t>Nicomol (INN, JAN, MI)</t>
  </si>
  <si>
    <t>OC1C(COC(=O)c2cccnc2)(COC(=O)c3cccnc3)CCCC1(COC(=O)c4cccnc4)COC(=O)c5cccnc5</t>
  </si>
  <si>
    <t>CHEMBL2108127</t>
  </si>
  <si>
    <t>Pumice (USP)</t>
  </si>
  <si>
    <t>Abrasive (dental)</t>
  </si>
  <si>
    <t>CHEMBL2108539</t>
  </si>
  <si>
    <t>Polyglactin 910 (USAN)</t>
  </si>
  <si>
    <t>XLG</t>
  </si>
  <si>
    <t>Surgical Aid (surgical suture material, absorbable)</t>
  </si>
  <si>
    <t>CHEMBL2108336</t>
  </si>
  <si>
    <t>Lixisenatide (INN)</t>
  </si>
  <si>
    <t>CHEMBL2108023</t>
  </si>
  <si>
    <t>Cellaburate (INN, NF)</t>
  </si>
  <si>
    <t>CHEMBL2109050</t>
  </si>
  <si>
    <t>Lauromacrogol (BAN, JAN); Lauromacrogol 400 (INN)</t>
  </si>
  <si>
    <t>CHEMBL2108367</t>
  </si>
  <si>
    <t>Hyprolose (INN)</t>
  </si>
  <si>
    <t>CHEMBL2108754</t>
  </si>
  <si>
    <t>Pendetide (BAN, INN)</t>
  </si>
  <si>
    <t>CHEMBL2108885</t>
  </si>
  <si>
    <t>Actovegin (JAN)</t>
  </si>
  <si>
    <t>CHEMBL2109054</t>
  </si>
  <si>
    <t>Echinacea Angustifolia, Powdered (NF)</t>
  </si>
  <si>
    <t>CHEMBL2105990</t>
  </si>
  <si>
    <t>Amicloral (USAN)</t>
  </si>
  <si>
    <t>SK&amp;F-39186</t>
  </si>
  <si>
    <t>Food Additive (veterinary)</t>
  </si>
  <si>
    <t>OC(OCC1O[C@H](O)[C@H](O)C(O)[C@@H]1O)C(Cl)(Cl)Cl</t>
  </si>
  <si>
    <t>CHEMBL2104487</t>
  </si>
  <si>
    <t>Asulacrine (BAN)</t>
  </si>
  <si>
    <t>CI-921; NSC-343499</t>
  </si>
  <si>
    <t>COc1cc(NS(=O)(=O)C)ccc1N(C)c2c3cccc(C)c3nc4c(cccc24)C(=O)N</t>
  </si>
  <si>
    <t>CHEMBL2105125</t>
  </si>
  <si>
    <t>Flupimazine (INN)</t>
  </si>
  <si>
    <t>OCCOC1CCN(CCCN2c3ccccc3Sc4ccc(cc24)C(F)(F)F)CC1</t>
  </si>
  <si>
    <t>CHEMBL2107261</t>
  </si>
  <si>
    <t>Tolpropamine (BAN, INN, MI)</t>
  </si>
  <si>
    <t>D04AA12</t>
  </si>
  <si>
    <t>D04AA12 [Dermatologicals:Antipruritics, Incl. Antihistamines, Anesthetics, Etc.:Antipruritics, Incl. Antihistamines, Anesthetics, Etc.:Antihistamines for topical use]</t>
  </si>
  <si>
    <t>CN(C)CCC(c1ccccc1)c2ccc(C)cc2</t>
  </si>
  <si>
    <t>CHEMBL2104856</t>
  </si>
  <si>
    <t>Ponazuril (INN)</t>
  </si>
  <si>
    <t>CN1C(=O)NC(=O)N(C1=O)c2ccc(Oc3ccc(cc3)S(=O)(=O)C(F)(F)F)c(C)c2</t>
  </si>
  <si>
    <t>CHEMBL2107696</t>
  </si>
  <si>
    <t>Cinperene (INN, USAN)</t>
  </si>
  <si>
    <t>R-5046</t>
  </si>
  <si>
    <t>O=C1CCC(C2CCN(C\C=C\c3ccccc3)CC2)(C(=O)N1)c4ccccc4</t>
  </si>
  <si>
    <t>CHEMBL2106711</t>
  </si>
  <si>
    <t>Dimecrotic Acid (DCF, INN, MI)</t>
  </si>
  <si>
    <t>COc1ccc(\C(=C/C(=O)O)\C)c(OC)c1</t>
  </si>
  <si>
    <t>CHEMBL2105430</t>
  </si>
  <si>
    <t>Tobicillin (INN)</t>
  </si>
  <si>
    <t>CC(C)C(=O)OCc1cccc(OC(=O)[C@@H]2N3[C@H](SC2(C)C)[C@H](NC(=O)Cc4ccccc4)C3=O)c1</t>
  </si>
  <si>
    <t>CHEMBL2107681</t>
  </si>
  <si>
    <t>Trazolopride (INN)</t>
  </si>
  <si>
    <t>COc1cc2[nH]nnc2cc1C(=O)NC3CCN(Cc4ccccc4)CC3</t>
  </si>
  <si>
    <t>CHEMBL2107653</t>
  </si>
  <si>
    <t>Guaietolin (INN)</t>
  </si>
  <si>
    <t>CCOc1ccccc1OCC(O)CO</t>
  </si>
  <si>
    <t>CHEMBL2104578</t>
  </si>
  <si>
    <t>Cilazaprilat (BAN, INN)</t>
  </si>
  <si>
    <t>Ro-313113</t>
  </si>
  <si>
    <t>OC(=O)[C@H](CCc1ccccc1)N[C@H]2CCCN3CCC[C@H](N3C2=O)C(=O)O</t>
  </si>
  <si>
    <t>CHEMBL2104915</t>
  </si>
  <si>
    <t>Vincofos (INN, USAN)</t>
  </si>
  <si>
    <t>SD-15803</t>
  </si>
  <si>
    <t>CCCCCCCCOP(=O)(OC)OC=C(Cl)Cl</t>
  </si>
  <si>
    <t>CHEMBL2106409</t>
  </si>
  <si>
    <t>Elsamitrucin (INN, USAN)</t>
  </si>
  <si>
    <t>BBM-2478A; BMY-28090</t>
  </si>
  <si>
    <t>CO[C@@H]1[C@@H](N)[C@@H](O[C@H]2[C@H](Oc3cccc4c(O)c5C(=O)Oc6ccc(C)c7C(=O)Oc(c5c67)c34)O[C@H](C)[C@H](O)[C@]2(C)O)O[C@H](C)[C@@H]1O</t>
  </si>
  <si>
    <t>CHEMBL2106431</t>
  </si>
  <si>
    <t>Glunicate (INN)</t>
  </si>
  <si>
    <t>O=C(N[C@H]1[C@H](OC(=O)c2cccnc2)O[C@H](COC(=O)c3cccnc3)[C@@H](OC(=O)c4cccnc4)[C@@H]1OC(=O)c5cccnc5)c6cccnc6</t>
  </si>
  <si>
    <t>CHEMBL2105540</t>
  </si>
  <si>
    <t>Deprodone (BAN, INN)</t>
  </si>
  <si>
    <t>CC(=O)[C@@]1(O)CC[C@H]2[C@@H]3CCC4=CC(=O)C=C[C@]4(C)[C@H]3[C@@H](O)C[C@]12C</t>
  </si>
  <si>
    <t>CHEMBL2104009</t>
  </si>
  <si>
    <t>Amquinate (INN, USAN)</t>
  </si>
  <si>
    <t>CCCc1cc2c(O)c(cnc2cc1N(CC)CC)C(=O)OC</t>
  </si>
  <si>
    <t>CHEMBL2105080</t>
  </si>
  <si>
    <t>Gedocarnil (INN)</t>
  </si>
  <si>
    <t>N05BX02</t>
  </si>
  <si>
    <t>N05BX02 [Nervous System:Psycholeptics:Anxiolytics:Other anxiolytics]</t>
  </si>
  <si>
    <t>COCc1c(ncc2[nH]c3cccc(Oc4ccc(Cl)cc4)c3c12)C(=O)OC(C)C</t>
  </si>
  <si>
    <t>CHEMBL2108341</t>
  </si>
  <si>
    <t>Sontuzumab (INN)</t>
  </si>
  <si>
    <t>AS-1402; HUHMFG-1</t>
  </si>
  <si>
    <t>Antisoma</t>
  </si>
  <si>
    <t>CHEMBL2108525</t>
  </si>
  <si>
    <t>Polyferose (USAN)</t>
  </si>
  <si>
    <t>CHEMBL2108927</t>
  </si>
  <si>
    <t>Coriander Oil (MI, NF)</t>
  </si>
  <si>
    <t>CHEMBL2108001</t>
  </si>
  <si>
    <t>Zinc Gelatin (USP)</t>
  </si>
  <si>
    <t>CHEMBL2108346</t>
  </si>
  <si>
    <t>Disitertide (INN)</t>
  </si>
  <si>
    <t>CHEMBL1412041</t>
  </si>
  <si>
    <t>Cathine (INN)</t>
  </si>
  <si>
    <t>A08AA07</t>
  </si>
  <si>
    <t>A08AA07 [Alimentary Tract And Metabolism:Antiobesity Preparations, Excl. Diet Products:Antiobesity Preparations, Excl. Diet Products:Centrally acting antiobesity products]</t>
  </si>
  <si>
    <t>C[C@H](N)[C@@H](O)c1ccccc1</t>
  </si>
  <si>
    <t>CHEMBL1740513</t>
  </si>
  <si>
    <t>Isaxonine (INN, MI)</t>
  </si>
  <si>
    <t>CC(C)Nc1ncccn1</t>
  </si>
  <si>
    <t>CHEMBL419952</t>
  </si>
  <si>
    <t>Octimibate (INN)</t>
  </si>
  <si>
    <t>OC(=O)CCCCCCCOc1nc(c2ccccc2)c(c3ccccc3)n1c4ccccc4</t>
  </si>
  <si>
    <t>CHEMBL2110828</t>
  </si>
  <si>
    <t>Etipirium Iodide (INN)</t>
  </si>
  <si>
    <t>C[N+]1(CCOC(=O)C(O)(c2ccccc2)c3ccccc3)CCCC1</t>
  </si>
  <si>
    <t>CHEMBL2110652</t>
  </si>
  <si>
    <t>Tandamine (INN); Tandamine Hydrochloride (USAN)</t>
  </si>
  <si>
    <t>AY-23946</t>
  </si>
  <si>
    <t>CCn1c2c(CCSC2(C)CCN(C)C)c3ccccc13</t>
  </si>
  <si>
    <t>CHEMBL1398654</t>
  </si>
  <si>
    <t>Chlorisondamine Chloride (BAN, INN, MI)</t>
  </si>
  <si>
    <t>C[N+](C)(C)CC[N+]1(C)Cc2c(Cl)c(Cl)c(Cl)c(Cl)c2C1</t>
  </si>
  <si>
    <t>CHEMBL2106510</t>
  </si>
  <si>
    <t>Ammonium Valerate (MI, NF)</t>
  </si>
  <si>
    <t>[NH4+].CCCCC(=O)[O-]</t>
  </si>
  <si>
    <t>CHEMBL2110867</t>
  </si>
  <si>
    <t>Iprocinodine Hydrochloride (BAN, USAN)</t>
  </si>
  <si>
    <t>CL-205925</t>
  </si>
  <si>
    <t>Antibacterial (veterinary)</t>
  </si>
  <si>
    <t>CC(C)NCCCCNCCCNC(=O)\C=C\c1ccc(O[C@H]2O[C@H](C)[C@@H](NC(=O)N[C@H]3OC[C@@H](O[C@H]4OC[C@H](O)[C@H]5NC(=O)N([C@H]45)C(=O)N)[C@H](O)[C@H]3NC(=O)N)[C@H](O)[C@H]2NC(=N)N)cc1</t>
  </si>
  <si>
    <t>CHEMBL2107280</t>
  </si>
  <si>
    <t>Strontium Salicylate (NF)</t>
  </si>
  <si>
    <t>[Sr+2].Oc1ccccc1C(=O)[O-].Oc2ccccc2C(=O)[O-]</t>
  </si>
  <si>
    <t>CHEMBL2110909</t>
  </si>
  <si>
    <t>Fenclexonium Metilsulfate (INN)</t>
  </si>
  <si>
    <t>C[N+]1(CCC(C2=CCCCC2)c3ccccc3)CCCCC1</t>
  </si>
  <si>
    <t>CHEMBL2110992</t>
  </si>
  <si>
    <t>Metopon (BAN, INN); Metopon Hydrochloride (MI)</t>
  </si>
  <si>
    <t>CN1CC[C@@]23[C@H]4CCC(=O)[C@]2(C)Oc5c(O)ccc(C[C@@H]14)c35</t>
  </si>
  <si>
    <t>CHEMBL2110785</t>
  </si>
  <si>
    <t>Solasulfone (INN, MI); Phenopryldiasulfone Sodium (DCF); Solapsone (BAN)</t>
  </si>
  <si>
    <t>OS(=O)(=O)C(CC(c1ccccc1)S(=O)(=O)O)Nc2ccc(cc2)S(=O)(=O)c3ccc(NC(CC(c4ccccc4)S(=O)(=O)O)S(=O)(=O)O)cc3</t>
  </si>
  <si>
    <t>CHEMBL2105663</t>
  </si>
  <si>
    <t>Sulopenem Etzadroxil (USAN)</t>
  </si>
  <si>
    <t>PF-03709270</t>
  </si>
  <si>
    <t>CCC(CC)C(=O)OCOC(=O)C1=C(S[C@H]2CC[S+]([O-])C2)S[C@@H]3[C@@H]([C@@H](C)O)C(=O)N13</t>
  </si>
  <si>
    <t>CHEMBL2104373</t>
  </si>
  <si>
    <t>Alilusem (INN)</t>
  </si>
  <si>
    <t>Cc1ccccc1C(=O)N2CC\C(=N/OS(=O)(=O)O)\c3ccc(Cl)cc23</t>
  </si>
  <si>
    <t>CHEMBL2107445</t>
  </si>
  <si>
    <t>Ganglefene (INN, MI)</t>
  </si>
  <si>
    <t>CCN(CC)CC(C)C(C)OC(=O)c1ccc(OCC(C)C)cc1</t>
  </si>
  <si>
    <t>CHEMBL2106650</t>
  </si>
  <si>
    <t>Mosapramine (INN); Mosapramine Hydrochloride (JAN)</t>
  </si>
  <si>
    <t>antidepressants (imipramine type)</t>
  </si>
  <si>
    <t>N05AX10</t>
  </si>
  <si>
    <t>N05AX10 [Nervous System:Psycholeptics:Antipsychotics:Other antipsychotics]</t>
  </si>
  <si>
    <t>Clc1ccc2CCc3ccccc3N(CCCN4CCC5(CC4)N6CCCCC6NC5=O)c2c1</t>
  </si>
  <si>
    <t>CHEMBL2106102</t>
  </si>
  <si>
    <t>Ceftiolene (INN)</t>
  </si>
  <si>
    <t>CO\N=C(/C(=O)N[C@H]1[C@H]2SCC(=C(N2C1=O)C(=O)O)\C=C\SC3=NNC(=O)C(=O)N3CC=O)\c4csc(N)n4</t>
  </si>
  <si>
    <t>CHEMBL2107248</t>
  </si>
  <si>
    <t>Flumethrin (BAN, MI)</t>
  </si>
  <si>
    <t>BAY-V1-6045</t>
  </si>
  <si>
    <t>CC1(C)C(C=C(Cl)c2ccc(Cl)cc2)C1C(=O)OC(C#N)c3ccc(F)c(Oc4ccccc4)c3</t>
  </si>
  <si>
    <t>CHEMBL2103767</t>
  </si>
  <si>
    <t>Butopamine (INN, USAN)</t>
  </si>
  <si>
    <t>C[C@H](CCc1ccc(O)cc1)NC[C@H](O)c2ccc(O)cc2</t>
  </si>
  <si>
    <t>CHEMBL2106794</t>
  </si>
  <si>
    <t>Naftazone (BAN, DCF, INN)</t>
  </si>
  <si>
    <t>C05CX02</t>
  </si>
  <si>
    <t>C05CX02 [Cardiovascular System:Vasoprotectives:Capillary Stabilizing Agents:Other capillary stabilizing agents]</t>
  </si>
  <si>
    <t>NC(=O)N\N=C\1/C=Cc2ccccc2C1=O</t>
  </si>
  <si>
    <t>CHEMBL2104270</t>
  </si>
  <si>
    <t>Dimepregnen (BAN, INN)</t>
  </si>
  <si>
    <t>ST-1411</t>
  </si>
  <si>
    <t>C[C@@H]1CC2C3C[C@H](C)C4=C[C@@H](O)CC[C@]4(C)C3CC[C@]2(C)[C@H]1C(=O)C</t>
  </si>
  <si>
    <t>CHEMBL2105168</t>
  </si>
  <si>
    <t>Napirimus (INN)</t>
  </si>
  <si>
    <t>Cn1cc(cc1C(=O)O)C(=O)c2cccc3ccccc23</t>
  </si>
  <si>
    <t>CHEMBL2106351</t>
  </si>
  <si>
    <t>Docarpamine (INN)</t>
  </si>
  <si>
    <t>CCOC(=O)Oc1ccc(CCNC(=O)[C@H](CCSC)NC(=O)C)cc1OC(=O)OCC</t>
  </si>
  <si>
    <t>CHEMBL2107417</t>
  </si>
  <si>
    <t>Levlofexidine (INN)</t>
  </si>
  <si>
    <t>C[C@@H](Oc1c(Cl)cccc1Cl)C2=NCCN2</t>
  </si>
  <si>
    <t>CHEMBL2110965</t>
  </si>
  <si>
    <t>Meprochol (BAN)</t>
  </si>
  <si>
    <t>COC(=C)C[N+](C)(C)C</t>
  </si>
  <si>
    <t>CHEMBL1620412</t>
  </si>
  <si>
    <t>Diethazine (BAN, INN); Diethazine Hydrochloride (MI)</t>
  </si>
  <si>
    <t>RP-2987</t>
  </si>
  <si>
    <t>CCN(CC)CCN1c2ccccc2Sc3ccccc13</t>
  </si>
  <si>
    <t>CHEMBL1631107</t>
  </si>
  <si>
    <t>Cefquinome (BAN, INN); Cefquinome Sulfate (USAN)</t>
  </si>
  <si>
    <t>HR111V-Sulfate</t>
  </si>
  <si>
    <t>CO\N=C(/C(=O)N[C@H]1[C@H]2SCC(=C(N2C1=O)C(=O)[O-])C[n+]3cccc4CCCCc34)\c5csc(N)n5</t>
  </si>
  <si>
    <t>CHEMBL2106324</t>
  </si>
  <si>
    <t>Dihydrotachysterol (BAN, INN, JAN, USP)</t>
  </si>
  <si>
    <t>A11CC02</t>
  </si>
  <si>
    <t>A11CC02 [Alimentary Tract And Metabolism:Vitamins:Vitamin A And D, Incl. Combinations Of The Two:Vitamin D and analogues]</t>
  </si>
  <si>
    <t>CC(C)C(C)\C=C\[C@@H](C)[C@H]1CC[C@H]2\C(=C\C=C\3/C[C@@H](O)CC[C@@H]3C)\CCC[C@]12C</t>
  </si>
  <si>
    <t>CHEMBL2106408</t>
  </si>
  <si>
    <t>Detirelix (INN); Detirelix Acetate (USAN)</t>
  </si>
  <si>
    <t>RS-68439</t>
  </si>
  <si>
    <t>hormone-release inhibiting peptides</t>
  </si>
  <si>
    <t>Antagonist (LHRH)</t>
  </si>
  <si>
    <t>CCN\C(=N\CC)\NCCCC[C@H](NC(=O)[C@H](Cc1ccc(O)cc1)NC(=O)[C@H](CO)NC(=O)[C@H](Cc2c[nH]c3ccccc23)NC(=O)[C@H](Cc4ccc(Cl)cc4)NC(=O)[C@@H](Cc5ccc6ccccc6c5)NC(=O)C)C(=O)N[C@@H](CC(C)C)C(=O)N[C@@H](CCCNC(=N)N)C(=O)N7CCC[C@H]7C(=O)N[C@H](C)C(=O)N</t>
  </si>
  <si>
    <t>CHEMBL2106664</t>
  </si>
  <si>
    <t>Bolandiol (INN); Bolandiol Dipropionate (JAN, USAN)</t>
  </si>
  <si>
    <t>SC-7525</t>
  </si>
  <si>
    <t>CCC(=O)O[C@H]1CCC2[C@H]3CC[C@]4(C)[C@H](CC[C@H]4[C@@H]3CCC2=C1)OC(=O)CC</t>
  </si>
  <si>
    <t>CHEMBL2106855</t>
  </si>
  <si>
    <t>Lycetamine (USAN)</t>
  </si>
  <si>
    <t>P-71</t>
  </si>
  <si>
    <t>Antimicrobial (topical)</t>
  </si>
  <si>
    <t>CCCCCCCCCCCCCCCCNC(=O)C(N)CCCCN</t>
  </si>
  <si>
    <t>CHEMBL2107170</t>
  </si>
  <si>
    <t>Nuvenzepine (INN)</t>
  </si>
  <si>
    <t>CN1CCC(CC1)C(=O)N2c3ccccc3NC(=O)c4cccnc24</t>
  </si>
  <si>
    <t>CHEMBL2105100</t>
  </si>
  <si>
    <t>Moctamide (INN)</t>
  </si>
  <si>
    <t>CCCCC\C=C/C\C=C/CCCCCCCC(=O)NC(Cc1ccc(C)cc1)c2ccccc2</t>
  </si>
  <si>
    <t>CHEMBL2106442</t>
  </si>
  <si>
    <t>Losigamone (INN)</t>
  </si>
  <si>
    <t>COC1=CC(=O)O[C@@H]1[C@@H](O)c2ccccc2Cl</t>
  </si>
  <si>
    <t>CHEMBL2105246</t>
  </si>
  <si>
    <t>Mesocarb (INN)</t>
  </si>
  <si>
    <t>CC(Cc1ccccc1)[N+]2=NO\C(=N/C(=O)Nc3ccccc3)\[CH-]2</t>
  </si>
  <si>
    <t>CHEMBL2105543</t>
  </si>
  <si>
    <t>Tralonide (INN, USAN)</t>
  </si>
  <si>
    <t>Syntex; Lilly</t>
  </si>
  <si>
    <t>Glucocorticoid</t>
  </si>
  <si>
    <t>CC1(C)O[C@@H]2C[C@H]3[C@@H]4C[C@H](F)C5=CC(=O)C=C[C@]5(C)[C@@]4(Cl)[C@@H](Cl)C[C@]3(C)[C@@]2(O1)C(=O)CF</t>
  </si>
  <si>
    <t>CHEMBL2104157</t>
  </si>
  <si>
    <t>Bisorcic (INN)</t>
  </si>
  <si>
    <t>CC(=O)NCCCC(NC(=O)C)C(=O)O</t>
  </si>
  <si>
    <t>CHEMBL2106801</t>
  </si>
  <si>
    <t>Normethandrone (MI)</t>
  </si>
  <si>
    <t>G03DC31</t>
  </si>
  <si>
    <t>G03DC31 [Genito Urinary System And Sex Hormones:Sex Hormones And Modulators Of The Genital System:Progestogens:Estren derivatives]</t>
  </si>
  <si>
    <t>C[C@]1(O)CC[C@H]2[C@@H]3CCC4=CC(=O)CC[C@@H]4[C@H]3CC[C@]12C</t>
  </si>
  <si>
    <t>CHEMBL302180</t>
  </si>
  <si>
    <t>Aprikalim (INN)</t>
  </si>
  <si>
    <t>potassium channel agonists</t>
  </si>
  <si>
    <t>C\N=C(\S)/C1(CCCCS1=O)c2cccnc2</t>
  </si>
  <si>
    <t>CHEMBL35084</t>
  </si>
  <si>
    <t>Candoxatril (BAN, INN, USAN)</t>
  </si>
  <si>
    <t>UK-79300</t>
  </si>
  <si>
    <t>endopeptidase inhibitors</t>
  </si>
  <si>
    <t>COCCOC[C@H](CC1(CCCC1)C(=O)N[C@@H]2CC[C@@H](CC2)C(=O)O)C(=O)Oc3ccc4CCCc4c3</t>
  </si>
  <si>
    <t>CHEMBL2107459</t>
  </si>
  <si>
    <t>Levometiomeprazine (DCF, INN)</t>
  </si>
  <si>
    <t>CSc1ccc2Sc3ccccc3N(C[C@@H](C)CN(C)C)c2c1</t>
  </si>
  <si>
    <t>CHEMBL2106658</t>
  </si>
  <si>
    <t>Bacmecillinam (INN)</t>
  </si>
  <si>
    <t>CCOC(=O)OC(C)OC(=O)[C@@H]1N2[C@H](SC1(C)C)[C@H](\N=C\N3CCCCCC3)C2=O</t>
  </si>
  <si>
    <t>CHEMBL2104686</t>
  </si>
  <si>
    <t>Manozodil (INN)</t>
  </si>
  <si>
    <t>CNCC1CCc2sc(C)nc2C1</t>
  </si>
  <si>
    <t>CHEMBL2107425</t>
  </si>
  <si>
    <t>Glucurolactone (DCF, INN, MI); Glucuronolactone (JAN)</t>
  </si>
  <si>
    <t>O[C@@H]1O[C@@H]2C(O)C(=O)O[C@@H]2[C@H]1O</t>
  </si>
  <si>
    <t>CHEMBL2107055</t>
  </si>
  <si>
    <t>Ruzadolane (INN)</t>
  </si>
  <si>
    <t>Fc1ccc(N2CCN(CCSc3nnc4ccccn34)CC2)c(F)c1</t>
  </si>
  <si>
    <t>CHEMBL2074664</t>
  </si>
  <si>
    <t>Tamolarizine (INN)</t>
  </si>
  <si>
    <t>COc1ccc(cc1OC)C(O)CN2CCN(CC2)C(c3ccccc3)c4ccccc4</t>
  </si>
  <si>
    <t>CHEMBL2110953</t>
  </si>
  <si>
    <t>Nantradol (INN); Nantradol Hydrochloride (USAN)</t>
  </si>
  <si>
    <t>CP-44001-1</t>
  </si>
  <si>
    <t>CC(CCCc1ccccc1)Oc2cc3N[C@@H](C)[C@@H]4CC[C@@H](O)C[C@H]4c3c(OC(=O)C)c2</t>
  </si>
  <si>
    <t>CHEMBL2111102</t>
  </si>
  <si>
    <t>Pradefovir (INN); Pradefovir Mesylate (USAN)</t>
  </si>
  <si>
    <t>Nc1ncnc2c1ncn2CCOCP3(=O)OCC[C@H](O3)c4cccc(Cl)c4</t>
  </si>
  <si>
    <t>CHEMBL2111122</t>
  </si>
  <si>
    <t>Flubanilate (INN); Flubanilate Hydrochloride (USAN)</t>
  </si>
  <si>
    <t>CCOC(=O)N(CCN(C)C)c1cccc(c1)C(F)(F)F</t>
  </si>
  <si>
    <t>CHEMBL2110757</t>
  </si>
  <si>
    <t>Pirazmonam (INN); Pirazmonam Sodium (USAN)</t>
  </si>
  <si>
    <t>SQ-83360</t>
  </si>
  <si>
    <t>monobactam antibiotics</t>
  </si>
  <si>
    <t>Antimicrobial</t>
  </si>
  <si>
    <t>CC(C)(O\N=C(/C(=O)NC1CN(C(=O)NS(=O)(=O)N2CCN(NC(=O)C3=CC(=O)C(=CN3)O)C2=O)C1=O)\c4csc(N)n4)C(=O)O</t>
  </si>
  <si>
    <t>CHEMBL2110779</t>
  </si>
  <si>
    <t>Cyclopyrronium Bromide (INN)</t>
  </si>
  <si>
    <t>CC[N+]1(C)CCC(C1)OC(=O)C(C2CCCC2)c3ccccc3</t>
  </si>
  <si>
    <t>CHEMBL2110942</t>
  </si>
  <si>
    <t>Nelezaprine (INN); Nelezaprine Maleate (USAN)</t>
  </si>
  <si>
    <t>L-637510</t>
  </si>
  <si>
    <t>Relaxant (muscle)</t>
  </si>
  <si>
    <t>CN(C)CC\C=C\1/c2cc(Cl)ccc2CCn3cccc13</t>
  </si>
  <si>
    <t>CHEMBL2110798</t>
  </si>
  <si>
    <t>Ciclafrine (INN); Ciclafrine Hydrochloride (USAN)</t>
  </si>
  <si>
    <t>GO-3026A; W-43026A</t>
  </si>
  <si>
    <t>Antihypotensive</t>
  </si>
  <si>
    <t>Oc1cccc(c1)C2CNC3(CCCCCC3)O2</t>
  </si>
  <si>
    <t>CHEMBL2059073</t>
  </si>
  <si>
    <t>Sulisobenzone (INN, USAN, USP)</t>
  </si>
  <si>
    <t>Bayer</t>
  </si>
  <si>
    <t>COc1cc(O)c(cc1S(=O)(=O)O)C(=O)c2ccccc2</t>
  </si>
  <si>
    <t>CHEMBL2110748</t>
  </si>
  <si>
    <t>Vinepidine (INN); Vinepidine Sulfate (USAN)</t>
  </si>
  <si>
    <t>CC[C@H]1C[C@H]2CN(CCc3c([nH]c4ccccc34)[C@@](C2)(C(=O)OC)c5cc6c(cc5OC)N(C=O)[C@H]7[C@](O)([C@H](OC(=O)C)[C@]8(CC)C=CCN9CC[C@]67[C@H]89)C(=O)OC)C1</t>
  </si>
  <si>
    <t>CHEMBL2110859</t>
  </si>
  <si>
    <t>Iodomethamate Sodium (NF)</t>
  </si>
  <si>
    <t>CN1C(=C(I)C(=O)C(=C1C(=O)O)I)C(=O)O</t>
  </si>
  <si>
    <t>CHEMBL2110991</t>
  </si>
  <si>
    <t>Piquizil (INN); Piquizil Hydrochloride (USAN)</t>
  </si>
  <si>
    <t>CP-12521-1</t>
  </si>
  <si>
    <t>COc1cc2ncnc(N3CCN(CC3)C(=O)OCC(C)C)c2cc1OC</t>
  </si>
  <si>
    <t>CHEMBL2109056</t>
  </si>
  <si>
    <t>Echinacea Purpurea, Powdered (NF)</t>
  </si>
  <si>
    <t>CHEMBL2108180</t>
  </si>
  <si>
    <t>Ardenermin (INN, USAN)</t>
  </si>
  <si>
    <t>BAFF; BLYS; TALL-1; Thank; TL7; TNFSBF13B; TNFSF20; ZTNF4</t>
  </si>
  <si>
    <t>Human Genome Sciences</t>
  </si>
  <si>
    <t>growth factors: tumor necrosis factors</t>
  </si>
  <si>
    <t>CHEMBL2109196</t>
  </si>
  <si>
    <t>Ginseng, American (NF)</t>
  </si>
  <si>
    <t>CHEMBL2108924</t>
  </si>
  <si>
    <t>Cinnamon (MI, NF)</t>
  </si>
  <si>
    <t>CHEMBL2108092</t>
  </si>
  <si>
    <t>Suture, Absorbable Surgical (USP)</t>
  </si>
  <si>
    <t>CHEMBL2108869</t>
  </si>
  <si>
    <t>Tiplimotide (INN)</t>
  </si>
  <si>
    <t>CHEMBL2108157</t>
  </si>
  <si>
    <t>Votumumab (BAN, INN, USAN)</t>
  </si>
  <si>
    <t>88BV59H21-2V67-66</t>
  </si>
  <si>
    <t>Intracel</t>
  </si>
  <si>
    <t>Monoclonal Antibody</t>
  </si>
  <si>
    <t>CHEMBL2108988</t>
  </si>
  <si>
    <t>Aspalon (JAN)</t>
  </si>
  <si>
    <t>CHEMBL2108542</t>
  </si>
  <si>
    <t>Polybenzarsol (INN, MI)</t>
  </si>
  <si>
    <t>CHEMBL2107962</t>
  </si>
  <si>
    <t>Poliovirus Vaccine Inactivated (USP)</t>
  </si>
  <si>
    <t>CHEMBL2108164</t>
  </si>
  <si>
    <t>Urogastrone (JAN)</t>
  </si>
  <si>
    <t>CHEMBL2107893</t>
  </si>
  <si>
    <t>Technetium (99mTc) Human Serum Albumin [Injection] (JAN)</t>
  </si>
  <si>
    <t>V09GA04</t>
  </si>
  <si>
    <t>V09GA04 [Various:Diagnostic Radiopharmaceuticals:Cardiovascular System:Technetium (99mTc) compounds]</t>
  </si>
  <si>
    <t>CHEMBL2108590</t>
  </si>
  <si>
    <t>Diethylene Glycol Stearates (NF)</t>
  </si>
  <si>
    <t>CHEMBL2108917</t>
  </si>
  <si>
    <t>Cetyl Esters Wax (NF)</t>
  </si>
  <si>
    <t>Witco</t>
  </si>
  <si>
    <t>Pharmaceutic Aid (stiffening agent)</t>
  </si>
  <si>
    <t>CHEMBL2108849</t>
  </si>
  <si>
    <t>Antithrombin III (BAN, INN)</t>
  </si>
  <si>
    <t>Hoechst-Roussel; Bayer</t>
  </si>
  <si>
    <t>CHEMBL2146145</t>
  </si>
  <si>
    <t>Atropine Oxide (INN); Atropine Oxide Hydrochloride (USAN)</t>
  </si>
  <si>
    <t>C[N+]1([O-])[C@@H]2CC[C@H]1C[C@H](C2)OC(=O)C(CO)c3ccccc3</t>
  </si>
  <si>
    <t>CHEMBL2110893</t>
  </si>
  <si>
    <t>Bromadoline (INN); Bromadoline Maleate (USAN)</t>
  </si>
  <si>
    <t>U-47931E</t>
  </si>
  <si>
    <t>CN(C)[C@H]1CCCC[C@@H]1NC(=O)c2ccc(Br)cc2</t>
  </si>
  <si>
    <t>CHEMBL2110715</t>
  </si>
  <si>
    <t>Oxamisole (INN); Oxamisole Hydrochloride (USAN)</t>
  </si>
  <si>
    <t>PR-879317A</t>
  </si>
  <si>
    <t>COC1(CCCN2CC(N=C12)c3ccccc3)OC</t>
  </si>
  <si>
    <t>CHEMBL2110935</t>
  </si>
  <si>
    <t>Guanoxyfen (INN); Guanoxyfen Sulfate (USAN)</t>
  </si>
  <si>
    <t>CI-515; CN-34799-5A; EA-166; HP-1598</t>
  </si>
  <si>
    <t>guan-</t>
  </si>
  <si>
    <t>antihypertensives (guanidine derivatives)</t>
  </si>
  <si>
    <t>Antidepressant; Antihypertensive</t>
  </si>
  <si>
    <t>NC(=N)NCCCOc1ccccc1</t>
  </si>
  <si>
    <t>CHEMBL2110901</t>
  </si>
  <si>
    <t>Olaflur (BAN, INN, USAN)</t>
  </si>
  <si>
    <t>SK&amp;F-38095</t>
  </si>
  <si>
    <t>A01AA03</t>
  </si>
  <si>
    <t>A01AA03 [Alimentary Tract And Metabolism:Stomatological Preparations:Stomatological Preparations:Caries prophylactic agents]</t>
  </si>
  <si>
    <t>Dental Caries Prophylactic</t>
  </si>
  <si>
    <t>CCCCCCCCCCCCCCCCCCN(CCO)CCCN(CCO)CCO</t>
  </si>
  <si>
    <t>CHEMBL2105860</t>
  </si>
  <si>
    <t>Glucosulfone (INN, MI); Sodium Glucosulfone (USP)</t>
  </si>
  <si>
    <t>SN-166 [As the Sodium Salt]</t>
  </si>
  <si>
    <t>OC[C@@H](O)[C@@H](O)[C@H](O)[C@@H](O)[C@H](Nc1ccc(cc1)S(=O)(=O)c2ccc(N[C@@H]([C@H](O)[C@@H](O)[C@H](O)[C@H](O)CO)S(=O)(=O)O)cc2)S(=O)(=O)O</t>
  </si>
  <si>
    <t>CHEMBL292389</t>
  </si>
  <si>
    <t>L-Tyrosine Ethylester Monohydrochloride (JAN)</t>
  </si>
  <si>
    <t>CCOC(=O)[C@@H](N)Cc1ccc(O)cc1</t>
  </si>
  <si>
    <t>CHEMBL239800</t>
  </si>
  <si>
    <t>Fenobam (INN, USAN)</t>
  </si>
  <si>
    <t>MCN-3377-98</t>
  </si>
  <si>
    <t>CN1CC(=O)N=C1NC(=O)Nc2cccc(Cl)c2</t>
  </si>
  <si>
    <t>CHEMBL2104479</t>
  </si>
  <si>
    <t>Valofane (INN)</t>
  </si>
  <si>
    <t>CC1CC(CC=C)(C(=O)NC(=O)N)C(=O)O1</t>
  </si>
  <si>
    <t>CHEMBL2104473</t>
  </si>
  <si>
    <t>Xenipentone (INN)</t>
  </si>
  <si>
    <t>CC(=O)\C=C(/C)\c1ccc(cc1)c2ccccc2</t>
  </si>
  <si>
    <t>CHEMBL1183060</t>
  </si>
  <si>
    <t>Sulosemide (INN)</t>
  </si>
  <si>
    <t>diuretics (furosemide type)</t>
  </si>
  <si>
    <t>NS(=O)(=O)c1cc(c(NCc2occc2)cc1Oc3ccccc3)S(=O)(=O)O</t>
  </si>
  <si>
    <t>CHEMBL2104799</t>
  </si>
  <si>
    <t>Oxiramide (INN, USAN)</t>
  </si>
  <si>
    <t>CL-661</t>
  </si>
  <si>
    <t>C[C@@H]1CCC[C@H](C)N1CCCCNC(=O)C(Oc2ccccc2)c3ccccc3</t>
  </si>
  <si>
    <t>CHEMBL2106326</t>
  </si>
  <si>
    <t>Edronocaine (INN)</t>
  </si>
  <si>
    <t>CCCOc1cccc(OCCN(C)C(C)C)c1</t>
  </si>
  <si>
    <t>CHEMBL2106689</t>
  </si>
  <si>
    <t>Glisindamide (INN)</t>
  </si>
  <si>
    <t>O=C(NC1CCCCC1)NS(=O)(=O)c2ccc(CCNC(=O)N3Cc4ccccc4C3=O)cc2</t>
  </si>
  <si>
    <t>CHEMBL2105984</t>
  </si>
  <si>
    <t>Cilobradine (INN)</t>
  </si>
  <si>
    <t>COc1ccc(CCN2CCC[C@@H](CN3CCc4cc(OC)c(OC)cc4CC3=O)C2)cc1OC</t>
  </si>
  <si>
    <t>CHEMBL2220476</t>
  </si>
  <si>
    <t>Brifentanil (INN); Brifentanil Hydrochloride (USAN)</t>
  </si>
  <si>
    <t>A-3331</t>
  </si>
  <si>
    <t>Ohmeda</t>
  </si>
  <si>
    <t>narcotic analgesics (fentanyl derivatives)</t>
  </si>
  <si>
    <t>Analgesic (narcotic)</t>
  </si>
  <si>
    <t>CCN1N=NN(CCN2CCC(C(C)C2)N(C(=O)COC)c3ccccc3F)C1=O</t>
  </si>
  <si>
    <t>CHEMBL2104850</t>
  </si>
  <si>
    <t>Rilapine (INN)</t>
  </si>
  <si>
    <t>CN1CCN(CC1)C2=Cc3cc(Cl)ccc3\C(=C\C#N)\c4ccccc24</t>
  </si>
  <si>
    <t>CHEMBL2107479</t>
  </si>
  <si>
    <t>Taltrimide (INN)</t>
  </si>
  <si>
    <t>CC(C)NS(=O)(=O)CCN1C(=O)c2ccccc2C1=O</t>
  </si>
  <si>
    <t>CHEMBL2105912</t>
  </si>
  <si>
    <t>Aganodine (INN)</t>
  </si>
  <si>
    <t>NC(=N)NN1Cc2c(Cl)ccc(Cl)c2C1</t>
  </si>
  <si>
    <t>CHEMBL2105267</t>
  </si>
  <si>
    <t>Metrazifone (INN)</t>
  </si>
  <si>
    <t>CN(C)c1ccc(cc1)C2=NN(C)C(=O)N=C2c3ccc(cc3)N(C)C</t>
  </si>
  <si>
    <t>CHEMBL2104867</t>
  </si>
  <si>
    <t>Ilonidap (INN, USAN)</t>
  </si>
  <si>
    <t>CP-72133</t>
  </si>
  <si>
    <t>nonsteroidal anti-inflammatory agents (tenidap type)</t>
  </si>
  <si>
    <t>NC(=O)N1C(=O)\C(=C(\O)/c2cccs2)\c3cc(F)c(Cl)cc13</t>
  </si>
  <si>
    <t>CHEMBL2105600</t>
  </si>
  <si>
    <t>Volpristin (INN)</t>
  </si>
  <si>
    <t>antibacterials, pristinamycin derivatives</t>
  </si>
  <si>
    <t>CC(C)[C@H]1OC(=O)[C@H]2CCCN2C(=O)c3coc(CC(=O)C[C@H](O)\C=C(/C)\C=C\CNC(=O)\C=C\[C@H]1C)n3</t>
  </si>
  <si>
    <t>CHEMBL2104621</t>
  </si>
  <si>
    <t>Etifelmine (INN, MI)</t>
  </si>
  <si>
    <t>CCC(=C(c1ccccc1)c2ccccc2)CN</t>
  </si>
  <si>
    <t>CHEMBL2106329</t>
  </si>
  <si>
    <t>Lenampicillin (INN, MI); Lenampicillin Hydrochloride (JAN)</t>
  </si>
  <si>
    <t>CC1=C(COC(=O)[C@@H]2N3[C@H](SC2(C)C)[C@H](NC(=O)[C@H](N)c4ccccc4)C3=O)OC(=O)O1</t>
  </si>
  <si>
    <t>CHEMBL2218873</t>
  </si>
  <si>
    <t>Transcainide (INN, USAN)</t>
  </si>
  <si>
    <t>R-54718</t>
  </si>
  <si>
    <t>CN(C)C1(CCN(CC1)C2CCCCC2O)C(=O)Nc3c(C)cccc3C</t>
  </si>
  <si>
    <t>CHEMBL2218895</t>
  </si>
  <si>
    <t>Calcium Hypophosphite (MI, NF)</t>
  </si>
  <si>
    <t>[Ca+2].[O-]P=O.[O-]P=O</t>
  </si>
  <si>
    <t>CHEMBL2219417</t>
  </si>
  <si>
    <t>Ioforminol (INN, USAN)</t>
  </si>
  <si>
    <t>FEK-256-062</t>
  </si>
  <si>
    <t>Ge Healthcare Ltd</t>
  </si>
  <si>
    <t>OCC(O)CNC(=O)c1c(I)c(N(CC(O)CN(C=O)c2c(I)c(C(=O)NCC(O)CO)c(I)c(C(=O)NCC(O)CO)c2I)C=O)c(I)c(C(=O)NCC(O)CO)c1I</t>
  </si>
  <si>
    <t>CHEMBL2364612</t>
  </si>
  <si>
    <t>Latanoprostene Bunod (INN, USAN)</t>
  </si>
  <si>
    <t>NCX-116</t>
  </si>
  <si>
    <t>Bausch &amp; Lomb</t>
  </si>
  <si>
    <t>O[C@H](CC[C@H]1[C@H](O)C[C@H](O)[C@@H]1C\C=C/CCCC(=O)OCCCCON(=O)=O)CCc2ccccc2</t>
  </si>
  <si>
    <t>CHEMBL152649</t>
  </si>
  <si>
    <t>Chlormidazole (BAN, MI, INN)</t>
  </si>
  <si>
    <t>D01AC04</t>
  </si>
  <si>
    <t>D01AC04 [Dermatologicals:Antifungals For Dermatological Use:Antifungals For Topical Use:Imidazole and triazole derivatives]</t>
  </si>
  <si>
    <t>Cc1nc2ccccc2n1Cc3ccc(Cl)cc3</t>
  </si>
  <si>
    <t>CHEMBL1201668</t>
  </si>
  <si>
    <t>Nesiritide (USAN, INN); Nesiritide Recombinant (FDA)</t>
  </si>
  <si>
    <t>Scios Inc</t>
  </si>
  <si>
    <t>C01DX19</t>
  </si>
  <si>
    <t>C01DX19 [Cardiovascular System:Cardiac Therapy:Vasodilators Used In Cardiac Diseases:Other vasodilators used in cardiac diseases]</t>
  </si>
  <si>
    <t>CHEMBL1201599</t>
  </si>
  <si>
    <t>Globulin, Immune (USP)</t>
  </si>
  <si>
    <t>Octapharma Pharmazeutika Produktionsges.M.B.H.; Grifols Biologicals Inc.; Bayer Corporation</t>
  </si>
  <si>
    <t>CHEMBL1201837</t>
  </si>
  <si>
    <t>Ecallantide (FDA, USAN, INN)</t>
  </si>
  <si>
    <t>DX-88</t>
  </si>
  <si>
    <t>B06AC03</t>
  </si>
  <si>
    <t>B06AC03 [Blood And Blood Forming Organs:Other Hematological Agents:Other Hematological Agents:Drugs used in hereditary angioedema]</t>
  </si>
  <si>
    <t>CHEMBL1200324</t>
  </si>
  <si>
    <t>Stanozolol (FDA, USP, BAN, INN, JAN, USAN)</t>
  </si>
  <si>
    <t>WIN-14833</t>
  </si>
  <si>
    <t>Lundbeck Inc</t>
  </si>
  <si>
    <t>A14AA02</t>
  </si>
  <si>
    <t>A14AA02 [Alimentary Tract And Metabolism:Anabolic Agents For Systemic Use:Anabolic Steroids:Androstan derivatives]</t>
  </si>
  <si>
    <t>Androgen</t>
  </si>
  <si>
    <t>C[C@]1(O)CC[C@H]2[C@@H]3CCC4Cc5[nH]ncc5C[C@]4(C)[C@H]3CC[C@]12C</t>
  </si>
  <si>
    <t>CHEMBL32350</t>
  </si>
  <si>
    <t>Pirlindole (INN)</t>
  </si>
  <si>
    <t>Cc1ccc2c(c1)c3CCCC4NCCn2c34</t>
  </si>
  <si>
    <t>CHEMBL1644029</t>
  </si>
  <si>
    <t>Potassium Nitrate (JAN, USP)</t>
  </si>
  <si>
    <t>[K+].[O-]N(=O)=O</t>
  </si>
  <si>
    <t>CHEMBL1339216</t>
  </si>
  <si>
    <t>Phenyl Salicylate (MI, NF)</t>
  </si>
  <si>
    <t>G04BX12</t>
  </si>
  <si>
    <t>G04BX12 [Genito Urinary System And Sex Hormones:Urologicals:Urologicals:Other urologicals]</t>
  </si>
  <si>
    <t>Oc1ccccc1C(=O)Oc2ccccc2</t>
  </si>
  <si>
    <t>CHEMBL357513</t>
  </si>
  <si>
    <t>Nadoxolol (DCF, INN, MI)</t>
  </si>
  <si>
    <t>LL-1530</t>
  </si>
  <si>
    <t>N\C(=N/O)\CC(O)COc1cccc2ccccc12</t>
  </si>
  <si>
    <t>CHEMBL508583</t>
  </si>
  <si>
    <t>Trodusquemine (INN, USAN)</t>
  </si>
  <si>
    <t>MSI-1436</t>
  </si>
  <si>
    <t>CC(C)[C@@H](CC[C@@H](C)[C@H]1CC[C@H]2[C@@H]3[C@H](O)C[C@H]4C[C@H](CC[C@]4(C)[C@H]3CC[C@]12C)NCCCNCCCCNCCCN)OS(=O)(=O)O</t>
  </si>
  <si>
    <t>CHEMBL330829</t>
  </si>
  <si>
    <t>Etozolin (USAN, INN)</t>
  </si>
  <si>
    <t>W-2900A</t>
  </si>
  <si>
    <t>C03CX01</t>
  </si>
  <si>
    <t>C03CX01 [Cardiovascular System:Diuretics:High-Ceiling Diuretics:Other high-ceiling diuretics]</t>
  </si>
  <si>
    <t>CCOC(=O)\C=C\1/SC(N2CCCCC2)C(=O)N1C</t>
  </si>
  <si>
    <t>CHEMBL7549</t>
  </si>
  <si>
    <t>Preclamol (INN)</t>
  </si>
  <si>
    <t>CCCN1CCC[C@H](C1)c2cccc(O)c2</t>
  </si>
  <si>
    <t>CHEMBL35241</t>
  </si>
  <si>
    <t>Diminazene (BAN, INN, MI)</t>
  </si>
  <si>
    <t>NC(=N)c1ccc(NN=Nc2ccc(cc2)C(=N)N)cc1</t>
  </si>
  <si>
    <t>CHEMBL111103</t>
  </si>
  <si>
    <t>Falintolol (INN)</t>
  </si>
  <si>
    <t>C\C(=N/OCC(O)CNC(C)(C)C)\C1CC1</t>
  </si>
  <si>
    <t>CHEMBL146980</t>
  </si>
  <si>
    <t>Moguisteine (INN)</t>
  </si>
  <si>
    <t>CCOC(=O)CC(=O)N1CCSC1COc2ccccc2OC</t>
  </si>
  <si>
    <t>CHEMBL289480</t>
  </si>
  <si>
    <t>Rilmenidine (MI, INN)</t>
  </si>
  <si>
    <t>C02AC06</t>
  </si>
  <si>
    <t>C02AC06 [Cardiovascular System:Antihypertensives:Antiadrenergic Agents, Centrally Acting:Imidazoline receptor agonists]</t>
  </si>
  <si>
    <t>C1CN=C(NC(C2CC2)C3CC3)O1</t>
  </si>
  <si>
    <t>CHEMBL421556</t>
  </si>
  <si>
    <t>Acetiamine (INN, MI)</t>
  </si>
  <si>
    <t>D.A.T</t>
  </si>
  <si>
    <t>CC(=O)OCC\C(=C(\C)/N(Cc1cnc(C)nc1N)C=O)\SC(=O)C</t>
  </si>
  <si>
    <t>CHEMBL1222250</t>
  </si>
  <si>
    <t>Glucose, Liquid (NF)</t>
  </si>
  <si>
    <t>Icn; Ciba Vision, Us Ophthalmics</t>
  </si>
  <si>
    <t>Pharmaceutic Aid (tablet binder); Pharmaceutic Aid (tablet coating agent)</t>
  </si>
  <si>
    <t>OC[C@H]1OC(O)[C@H](O)[C@@H](O)[C@@H]1O</t>
  </si>
  <si>
    <t>CHEMBL112570</t>
  </si>
  <si>
    <t>Cholesterol (BAN, JAN, NF)</t>
  </si>
  <si>
    <t>CC(C)CCC[C@@H](C)[C@H]1CC[C@H]2[C@@H]3CC=C4C[C@@H](O)CC[C@]4(C)[C@H]3CC[C@]12C</t>
  </si>
  <si>
    <t>CHEMBL39664</t>
  </si>
  <si>
    <t>Selfotel (INN, USAN)</t>
  </si>
  <si>
    <t>CGS-19755; GNF-Pf-157</t>
  </si>
  <si>
    <t>Nmda Antagonist</t>
  </si>
  <si>
    <t>OC(=O)[C@@H]1C[C@H](CP(=O)(O)O)CCN1</t>
  </si>
  <si>
    <t>CHEMBL514446</t>
  </si>
  <si>
    <t>Dehydrocholic Acid (BAN, INN, JAN, USP); Dehydrocholate Sodium (USP); Sodium Dehydrocholate (INN)</t>
  </si>
  <si>
    <t>Sterling Winthrop; Bristol-Myers Squibb; Bayer</t>
  </si>
  <si>
    <t>Choleretic</t>
  </si>
  <si>
    <t>C[C@H](CCC(=O)O)[C@H]1CC[C@H]2[C@H]3[C@H](CC(=O)[C@]12C)[C@@]4(C)CCC(=O)C[C@H]4CC3=O</t>
  </si>
  <si>
    <t>CHEMBL1474963</t>
  </si>
  <si>
    <t>Benzarone (DCF, INN, MI)</t>
  </si>
  <si>
    <t>L-2197</t>
  </si>
  <si>
    <t>CCc1oc2ccccc2c1C(=O)c3ccc(O)cc3</t>
  </si>
  <si>
    <t>CHEMBL9514</t>
  </si>
  <si>
    <t>Nocodazole (INN, USAN)</t>
  </si>
  <si>
    <t>R-17934</t>
  </si>
  <si>
    <t>COC(=O)Nc1nc2ccc(cc2[nH]1)C(=O)c3cccs3</t>
  </si>
  <si>
    <t>CHEMBL457</t>
  </si>
  <si>
    <t>Gemfibrozil (BAN, FDA, INN, USAN, USP)</t>
  </si>
  <si>
    <t>CI-719</t>
  </si>
  <si>
    <t>Pfizer Pharmaceuticals Ltd</t>
  </si>
  <si>
    <t>C10AB04</t>
  </si>
  <si>
    <t>C10AB04 [Cardiovascular System:Lipid Modifying Agents:Lipid Modifying Agents, Plain:Fibrates]</t>
  </si>
  <si>
    <t>Cc1ccc(C)c(OCCCC(C)(C)C(=O)O)c1</t>
  </si>
  <si>
    <t>CHEMBL190083</t>
  </si>
  <si>
    <t>Tarenflurbil (INN, USAN)</t>
  </si>
  <si>
    <t>E-7869; MPC-7869</t>
  </si>
  <si>
    <t>C[C@@H](C(=O)O)c1ccc(c(F)c1)c2ccccc2</t>
  </si>
  <si>
    <t>CHEMBL1201544</t>
  </si>
  <si>
    <t>Iron Dextran (FDA, USP)</t>
  </si>
  <si>
    <t>Watson Laboratories Inc; Sanofi Aventis Us Llc; New River Pharmaceuticals Inc; Luitpold Pharmaceuticals Inc</t>
  </si>
  <si>
    <t>CHEMBL93070</t>
  </si>
  <si>
    <t>Allomethadione (DCF, INN); Aloxidone (BAN)</t>
  </si>
  <si>
    <t>CC1OC(=O)N(CC=C)C1=O</t>
  </si>
  <si>
    <t>CHEMBL358373</t>
  </si>
  <si>
    <t>Indanidine (INN)</t>
  </si>
  <si>
    <t>Cn1cc2c(NC3=NCCN3)cccc2n1</t>
  </si>
  <si>
    <t>CHEMBL588119</t>
  </si>
  <si>
    <t>Suloctidil (BAN, INN, USAN)</t>
  </si>
  <si>
    <t>CP-556S; MJF-12637</t>
  </si>
  <si>
    <t>C04AX19</t>
  </si>
  <si>
    <t>C04AX19 [Cardiovascular System:Peripheral Vasodilators:Peripheral Vasodilators:Other peripheral vasodilators]</t>
  </si>
  <si>
    <t>Vasodilator (peripheral)</t>
  </si>
  <si>
    <t>CCCCCCCCN[C@H](C)[C@@H](O)c1ccc(SC(C)C)cc1</t>
  </si>
  <si>
    <t>CHEMBL448570</t>
  </si>
  <si>
    <t>Carbutamide (BAN, MI, INN); Glybutamide (DCF)</t>
  </si>
  <si>
    <t>BZ-55; CA-1022; U-6987</t>
  </si>
  <si>
    <t>A10BB06</t>
  </si>
  <si>
    <t>A10BB06 [Alimentary Tract And Metabolism:Drugs Used In Diabetes:Blood Glucose Lowering Drugs, Excl. Insulins:Sulfonamides, urea derivatives]</t>
  </si>
  <si>
    <t>CCCCNC(=O)NS(=O)(=O)c1ccc(N)cc1</t>
  </si>
  <si>
    <t>CHEMBL251680</t>
  </si>
  <si>
    <t>Coumafos (BAN, INN); Coumaphos (MI)</t>
  </si>
  <si>
    <t>BAYER-21199</t>
  </si>
  <si>
    <t>Bayer Animal Health</t>
  </si>
  <si>
    <t>CCOP(=S)(OCC)Oc1ccc2C(=C(Cl)C(=O)Oc2c1)C</t>
  </si>
  <si>
    <t>CHEMBL254194</t>
  </si>
  <si>
    <t>Eproxindine (INN)</t>
  </si>
  <si>
    <t>CCN(CC)CC(O)CNC(=O)c1c(OC)c2ccccc2n1c3ccccc3</t>
  </si>
  <si>
    <t>CHEMBL646</t>
  </si>
  <si>
    <t>Triazolam (BAN, FDA, INN, JAN, USAN, USP)</t>
  </si>
  <si>
    <t>U-33030</t>
  </si>
  <si>
    <t>N05CD05</t>
  </si>
  <si>
    <t>N05CD05 [Nervous System:Psycholeptics:Hypnotics And Sedatives:Benzodiazepine derivatives]</t>
  </si>
  <si>
    <t>Cc1nnc2CN=C(c3ccccc3Cl)c4cc(Cl)ccc4n12</t>
  </si>
  <si>
    <t>CHEMBL2105422</t>
  </si>
  <si>
    <t>Tinofedrine (INN, MI)</t>
  </si>
  <si>
    <t>CC(NCC=C(c1ccsc1)c2ccsc2)C(O)c3ccccc3</t>
  </si>
  <si>
    <t>CHEMBL2107116</t>
  </si>
  <si>
    <t>Niclofolan (BAN, INN)</t>
  </si>
  <si>
    <t>BAYER-9015</t>
  </si>
  <si>
    <t>Oc1c(cc(Cl)cc1[N+](=O)[O-])c2cc(Cl)cc(c2O)[N+](=O)[O-]</t>
  </si>
  <si>
    <t>CHEMBL2106877</t>
  </si>
  <si>
    <t>Prazocillin (INN)</t>
  </si>
  <si>
    <t>Cc1cnn(c1C(=O)N[C@H]2[C@H]3SC(C)(C)[C@@H](N3C2=O)C(=O)O)c4c(Cl)cccc4Cl</t>
  </si>
  <si>
    <t>CHEMBL2106789</t>
  </si>
  <si>
    <t>Nanafrocin (INN)</t>
  </si>
  <si>
    <t>t-RNA synthetase inhibitors</t>
  </si>
  <si>
    <t>C[C@@H]1O[C@@H](CC(=O)O)CC2=C1C(=O)c3c(O)cccc3C2=O</t>
  </si>
  <si>
    <t>CHEMBL2105274</t>
  </si>
  <si>
    <t>Oxibetaine (DCF, INN)</t>
  </si>
  <si>
    <t>C[N+](C)(CCO)CC(=O)[O-]</t>
  </si>
  <si>
    <t>CHEMBL2105793</t>
  </si>
  <si>
    <t>Tocofenoxate (INN)</t>
  </si>
  <si>
    <t>CC(C)CCCC(C)CCCC(C)CCCC1(C)CCc2c(C)c(OC(=O)COc3ccc(Cl)cc3)c(C)c(C)c2O1</t>
  </si>
  <si>
    <t>CHEMBL2106531</t>
  </si>
  <si>
    <t>Fenabutene (DCF, INN)</t>
  </si>
  <si>
    <t>CB-309</t>
  </si>
  <si>
    <t>C\C=C(/C)\c1ccc(OC(=O)C)cc1</t>
  </si>
  <si>
    <t>CHEMBL2104483</t>
  </si>
  <si>
    <t>Xenyhexenic Acid (INN)</t>
  </si>
  <si>
    <t>CV-57533</t>
  </si>
  <si>
    <t>C\C=C\CC(C(=O)O)c1ccc(cc1)c2ccccc2</t>
  </si>
  <si>
    <t>CHEMBL2107777</t>
  </si>
  <si>
    <t>Satavaptan (INN)</t>
  </si>
  <si>
    <t>vasopressin receptor antagonists</t>
  </si>
  <si>
    <t>CCOc1ccc2N(C(=O)[C@@]3(CC[C@H](CCN4CCOCC4)CC3)c2c1)S(=O)(=O)c5ccc(cc5OC)C(=O)NC(C)(C)C</t>
  </si>
  <si>
    <t>CHEMBL2107160</t>
  </si>
  <si>
    <t>Naflocort (INN, USAN)</t>
  </si>
  <si>
    <t>SQ-26490</t>
  </si>
  <si>
    <t>C[C@]12C[C@H](O)[C@@]3(F)[C@@H](CCC4=CC(=O)C=C[C@]34C)[C@@H]1C[C@H]5Cc6ccccc6C[C@@]25C(=O)CO</t>
  </si>
  <si>
    <t>CHEMBL2106089</t>
  </si>
  <si>
    <t>Cismadinone (INN)</t>
  </si>
  <si>
    <t>CC(=O)[C@@]1(O)CCC2C3C[C@H](Cl)C4=CC(=O)C=C[C@]4(C)C3CC[C@]12C</t>
  </si>
  <si>
    <t>CHEMBL2105517</t>
  </si>
  <si>
    <t>Sumetizide (DCF, INN)</t>
  </si>
  <si>
    <t>NS(=O)(=O)c1cc2c(NC(CN3C(=O)CCC3=O)NS2(=O)=O)cc1Cl</t>
  </si>
  <si>
    <t>CHEMBL2107063</t>
  </si>
  <si>
    <t>Oxaflumazine (DCF, INN, MI)</t>
  </si>
  <si>
    <t>SD-27031 [As Disuccinate]</t>
  </si>
  <si>
    <t>FC(F)(F)c1ccc2Sc3ccccc3N(CCCN4CCN(CCC5OCCCO5)CC4)c2c1</t>
  </si>
  <si>
    <t>CHEMBL2103958</t>
  </si>
  <si>
    <t>Gapicomine (INN)</t>
  </si>
  <si>
    <t>C(NCc1ccncc1)c2ccncc2</t>
  </si>
  <si>
    <t>CHEMBL2107702</t>
  </si>
  <si>
    <t>Fenpipalone (INN, USAN)</t>
  </si>
  <si>
    <t>AHR-1680</t>
  </si>
  <si>
    <t>CN1CC(CCN2CCC(=CC2)c3ccccc3)OC1=O</t>
  </si>
  <si>
    <t>CHEMBL2107940</t>
  </si>
  <si>
    <t>Polymetaphosphate P 32 (USAN)</t>
  </si>
  <si>
    <t>CHEMBL2109036</t>
  </si>
  <si>
    <t>Igovomab (INN)</t>
  </si>
  <si>
    <t>OC-125</t>
  </si>
  <si>
    <t>CHEMBL2109099</t>
  </si>
  <si>
    <t>Octocog Alfa (BAN, INN)</t>
  </si>
  <si>
    <t>BAY-W-6240</t>
  </si>
  <si>
    <t>CHEMBL2108801</t>
  </si>
  <si>
    <t>Insulin, Biphasic Isophane [Injection] (BAN)</t>
  </si>
  <si>
    <t>CHEMBL2107978</t>
  </si>
  <si>
    <t>Peppermint Spirit (USP)</t>
  </si>
  <si>
    <t>CHEMBL2108703</t>
  </si>
  <si>
    <t>Liprotamase (USAN)</t>
  </si>
  <si>
    <t>ALTU-135</t>
  </si>
  <si>
    <t>Altus Pharmaceuticals</t>
  </si>
  <si>
    <t>CHEMBL2109052</t>
  </si>
  <si>
    <t>Dusting Powder, Absorbable (USP)</t>
  </si>
  <si>
    <t>Surgical Glove Lubricant</t>
  </si>
  <si>
    <t>CHEMBL2108503</t>
  </si>
  <si>
    <t>Hydroxypropyl Methylcellulose Phthalate 220824 (NF)</t>
  </si>
  <si>
    <t>CHEMBL2110853</t>
  </si>
  <si>
    <t>Heteronium Bromide (BAN, INN, USAN)</t>
  </si>
  <si>
    <t>C[N+]1(C)CCC(C1)OC(=O)C(O)(c2ccccc2)c3cccs3</t>
  </si>
  <si>
    <t>CHEMBL2110839</t>
  </si>
  <si>
    <t>Dorastine (INN); Dorastine Hydrochloride (USAN)</t>
  </si>
  <si>
    <t>Ro-591101</t>
  </si>
  <si>
    <t>CN1CCc2c(C1)c3cc(Cl)ccc3n2CCc4ccc(C)nc4</t>
  </si>
  <si>
    <t>CHEMBL2110721</t>
  </si>
  <si>
    <t>Benpenolisin (INN)</t>
  </si>
  <si>
    <t>CC1(C)SC(N[C@H]1C(=O)O)C(NC(=O)Cc2ccccc2)C(=O)NCCCC[C@H](N)C(=O)N[C@@H](CCCCNC(=O)C(NC(=O)Cc3ccccc3)C4N[C@@H](C(=O)O)C(C)(C)S4)C(=O)N[C@@H](CCCCNC(=O)C(NC(=O)Cc5ccccc5)C6N[C@@H](C(=O)O)C(C)(C)S6)C(=O)N[C@@H](CCCCNC(=O)C(NC(=O)Cc7ccccc7)C8N[C@@H](C(=O)O)C(C)(C)S8)C(=O)N[C@@H](CCCCNC(=O)C(NC(=O)Cc9ccccc9)C%10N[C@@H](C(=O)O)C(C)(C)S%10)C(=O)N[C@@H](CCCCNC(=O)C(NC(=O)Cc%11ccccc%11)C%12N[C@@H](C(=O)O)C(C)(C)S%12)C(=O)N[C@@H](CCCCNC(=O)C(NC(=O)Cc%13ccccc%13)C%14N[C@@H](C(=O)O)C(C)(C)S%14)C(=O)N[C@@H](CCCCNC(=O)C(NC(=O)Cc%15ccccc%15)C%16N[C@@H](C(=O)O)C(C)(C)S%16)C(=O)N[C@@H](CCCCNC(=O)C(NC(=O)Cc%17ccccc%17)C%18N[C@@H](C(=O)O)C(C)(C)S%18)C(=O)N[C@@H](CCCCNC(=O)C(NC(=O)Cc%19ccccc%19)C%20N[C@@H](C(=O)O)C(C)(C)S%20)C(=O)N[C@@H](CCCCNC(=O)C(NC(=O)Cc%21ccccc%21)C%22N[C@@H](C(=O)O)C(C)(C)S%22)C(=O)N[C@@H](CCCCNC(=O)C(NC(=O)Cc%23ccccc%23)C%24N[C@@H](C(=O)O)C(C)(C)S%24)C(=O)O</t>
  </si>
  <si>
    <t>CHEMBL70246</t>
  </si>
  <si>
    <t>Acefylline Piperazine (BAN, DCF, INN, MI)</t>
  </si>
  <si>
    <t>R03DA09</t>
  </si>
  <si>
    <t>R03DA09 [Respiratory System:Drugs For Obstructive Airway Diseases:Other Systemic Drugs For Obstructive Airway Diseases:Xanthines]</t>
  </si>
  <si>
    <t>CN1C(=O)N(C)c2ncn(CC(=O)O)c2C1=O</t>
  </si>
  <si>
    <t>CHEMBL2111103</t>
  </si>
  <si>
    <t>Prednisolone Sodium Metazoate (USAN)</t>
  </si>
  <si>
    <t>ATL-2502</t>
  </si>
  <si>
    <t>C[C@]12C[C@H](O)[C@H]3[C@@H](CCC4=CC(=O)C=C[C@]34C)[C@@H]1CC[C@]2(O)C(=O)COC(=O)c5cccc(c5)S(=O)(=O)O</t>
  </si>
  <si>
    <t>CHEMBL1993793</t>
  </si>
  <si>
    <t>Fanetizole (BAN, INN); Fanetizole Mesylate (USAN)</t>
  </si>
  <si>
    <t>CP-4881027</t>
  </si>
  <si>
    <t>C(Cc1ccccc1)Nc2nc(cs2)c3ccccc3</t>
  </si>
  <si>
    <t>CHEMBL1946186</t>
  </si>
  <si>
    <t>Deptropine (BAN, INN); Deptropine Citrate (MI)</t>
  </si>
  <si>
    <t>BS-6987</t>
  </si>
  <si>
    <t>R06AX16</t>
  </si>
  <si>
    <t>R06AX16 [Respiratory System:Antihistamines For Systemic Use:Antihistamines For Systemic Use:Other antihistamines for systemic use]</t>
  </si>
  <si>
    <t>CN1[C@@H]2CC[C@H]1C[C@H](C2)OC3c4ccccc4CCc5ccccc35</t>
  </si>
  <si>
    <t>CHEMBL2111178</t>
  </si>
  <si>
    <t>Sodium Etasulfate (INN); Sodium Ethasulfate (USAN)</t>
  </si>
  <si>
    <t>CCCCC(CC)COS(=O)(=O)O</t>
  </si>
  <si>
    <t>CHEMBL2107760</t>
  </si>
  <si>
    <t>Nebentan (INN)</t>
  </si>
  <si>
    <t>COc1ccccc1Oc2c(NS(=O)(=O)\C=C\c3ccccc3)nc(nc2OC)c4ncccn4</t>
  </si>
  <si>
    <t>CHEMBL2105320</t>
  </si>
  <si>
    <t>Orestrate (INN)</t>
  </si>
  <si>
    <t>-estr-</t>
  </si>
  <si>
    <t>CCC(=O)Oc1ccc2[C@H]3CC[C@]4(C)[C@H](CC[C@H]4[C@@H]3CCc2c1)OC5=CCCCC5</t>
  </si>
  <si>
    <t>CHEMBL2107366</t>
  </si>
  <si>
    <t>Rezatomidine (INN, USAN)</t>
  </si>
  <si>
    <t>C[C@H](C1=CNC(=S)N1)c2cccc(C)c2C</t>
  </si>
  <si>
    <t>CHEMBL2104389</t>
  </si>
  <si>
    <t>Butynamine (INN)</t>
  </si>
  <si>
    <t>CN(C(C)(C)C)C(C)(C)C#C</t>
  </si>
  <si>
    <t>CHEMBL2104386</t>
  </si>
  <si>
    <t>Carperitide (INN, USAN)</t>
  </si>
  <si>
    <t>SUN-4936</t>
  </si>
  <si>
    <t>CC[C@H](C)[C@@H]1NC(=O)[C@H](CCCNC(=N)N)NC(=O)[C@H](CC(=O)O)NC(=O)[C@H](CCSC)NC(=O)[C@H](CCCNC(=N)N)NC(=O)CNC(=O)CNC(=O)[C@H](Cc2ccccc2)NC(=O)[C@H](CSSC[C@H](NC(=O)CNC(=O)[C@H](CC(C)C)NC(=O)CNC(=O)[C@H](CO)NC(=O)[C@H](CCC(=O)N)NC(=O)[C@H](C)NC(=O)CNC1=O)C(=O)N[C@@H](CC(=O)N)C(=O)N[C@@H](CO)C(=O)N[C@@H](Cc3ccccc3)C(=O)N[C@@H](CCCNC(=N)N)C(=O)N[C@@H](Cc4ccc(O)cc4)C(=O)O)NC(=O)[C@H](CO)NC(=O)[C@H](CO)NC(=O)[C@H](CCCNC(=N)N)NC(=O)[C@H](CCCNC(=N)N)NC(=O)[C@H](CC(C)C)NC(=O)[C@@H](N)CO</t>
  </si>
  <si>
    <t>CHEMBL2107203</t>
  </si>
  <si>
    <t>Penflutizide (INN, JAN)</t>
  </si>
  <si>
    <t>CCCCCC1Nc2cc(c(cc2S(=O)(=O)N1)S(=O)(=O)N)C(F)(F)F</t>
  </si>
  <si>
    <t>CHEMBL2105040</t>
  </si>
  <si>
    <t>Dimetofrine (INN, MI)</t>
  </si>
  <si>
    <t>C01CA12</t>
  </si>
  <si>
    <t>C01CA12 [Cardiovascular System:Cardiac Therapy:Cardiac Stimulants Excl. Cardiac Glycosides:Adrenergic and dopaminergic agents]</t>
  </si>
  <si>
    <t>CNCC(O)c1cc(OC)c(O)c(OC)c1</t>
  </si>
  <si>
    <t>CHEMBL2105827</t>
  </si>
  <si>
    <t>Glycerol, Iodinated (BAN, USAN)</t>
  </si>
  <si>
    <t>Wallace</t>
  </si>
  <si>
    <t>CC(I)C1OCC(CO)O1</t>
  </si>
  <si>
    <t>CHEMBL2106182</t>
  </si>
  <si>
    <t>Erythromycin Ethylcarbonate (USP)</t>
  </si>
  <si>
    <t>CCOC(=O)O[C@H]1[C@H](O[C@@H]2[C@@H](C)[C@H](O[C@H]3C[C@@](C)(OC)[C@@H](O)[C@H](C)O3)[C@@H](C)C(=O)O[C@H](CC)[C@@](C)(O)[C@H](O)[C@@H](C)C(=O)[C@H](C)C[C@@]2(C)O)O[C@H](C)C[C@@H]1N(C)C</t>
  </si>
  <si>
    <t>CHEMBL2107596</t>
  </si>
  <si>
    <t>Zomebazam (INN)</t>
  </si>
  <si>
    <t>CN1C(=O)CC(=O)N(c2ccccc2)c3c(C)nn(C)c13</t>
  </si>
  <si>
    <t>CHEMBL2105218</t>
  </si>
  <si>
    <t>Poskine (BAN, INN)</t>
  </si>
  <si>
    <t>CCC(=O)OCC(C(=O)O[C@@H]1C[C@@H]2[C@@H]3O[C@H]3[C@H](C1)N2C)c4ccccc4</t>
  </si>
  <si>
    <t>CHEMBL2104807</t>
  </si>
  <si>
    <t>Methyl Benzoquate (BAN); Nequinate (INN, USAN)</t>
  </si>
  <si>
    <t>AY-20385; ICI-55052</t>
  </si>
  <si>
    <t>CCCCc1cc2C(=O)C(=CNc2cc1OCc3ccccc3)C(=O)OC</t>
  </si>
  <si>
    <t>CHEMBL2111008</t>
  </si>
  <si>
    <t>Oxitefonium Bromide (INN)</t>
  </si>
  <si>
    <t>CC[N+](C)(CC)CCOC(=O)C(O)(c1ccccc1)c2cccs2</t>
  </si>
  <si>
    <t>CHEMBL2104454</t>
  </si>
  <si>
    <t>Drocinonide (INN, USAN)</t>
  </si>
  <si>
    <t>CC1(C)O[C@@H]2C[C@H]3[C@@H]4CC[C@H]5CC(=O)CC[C@]5(C)[C@@]4(F)[C@@H](O)C[C@]3(C)[C@@]2(O1)C(=O)CO</t>
  </si>
  <si>
    <t>CHEMBL2105135</t>
  </si>
  <si>
    <t>Naproxol (INN, USAN)</t>
  </si>
  <si>
    <t>RS-4034</t>
  </si>
  <si>
    <t>Analgesic; Anti-Inflammatory; Antipyretic</t>
  </si>
  <si>
    <t>COc1ccc2cc(ccc2c1)[C@H](C)CO</t>
  </si>
  <si>
    <t>CHEMBL2106396</t>
  </si>
  <si>
    <t>Ebiratide (INN)</t>
  </si>
  <si>
    <t>CS(=O)(=O)CC[C@H](N)C(=O)N[C@@H](CCC(=O)O)C(=O)N[C@@H](Cc1c[nH]cn1)C(=O)N[C@@H](Cc2ccccc2)C(=O)N[C@@H](CCCCN)C(=O)N[C@@H](Cc3ccccc3)C(=O)NCCCCCCCCN</t>
  </si>
  <si>
    <t>CHEMBL2103915</t>
  </si>
  <si>
    <t>Citenazone (INN)</t>
  </si>
  <si>
    <t>HOE-105</t>
  </si>
  <si>
    <t>NC(=S)N\N=C\c1ccc(C#N)s1</t>
  </si>
  <si>
    <t>CHEMBL2104249</t>
  </si>
  <si>
    <t>Fepitrizol (INN)</t>
  </si>
  <si>
    <t>Cn1nc(nc1c2ccccc2CO)c3cccnc3</t>
  </si>
  <si>
    <t>CHEMBL2104552</t>
  </si>
  <si>
    <t>Ciheptolane (INN)</t>
  </si>
  <si>
    <t>CN(C)CC1COC2(O1)c3ccccc3CCc4ccccc24</t>
  </si>
  <si>
    <t>CHEMBL2106830</t>
  </si>
  <si>
    <t>Piroheptine (INN, MI); Piroheptine Hydrochloride (JAN)</t>
  </si>
  <si>
    <t>CCN1CCC(=C2c3ccccc3CCc4ccccc24)C1C</t>
  </si>
  <si>
    <t>CHEMBL2105557</t>
  </si>
  <si>
    <t>Savoxepin (INN)</t>
  </si>
  <si>
    <t>N#Cc1ccc2Oc3ccccc3C4=C(CCN(CC5CCCC5)CC4)c2c1</t>
  </si>
  <si>
    <t>CHEMBL2107743</t>
  </si>
  <si>
    <t>Edratide (BAN, INN, USAN)</t>
  </si>
  <si>
    <t>TV-4710</t>
  </si>
  <si>
    <t>CC[C@H](C)[C@H](NC(=O)[C@H](Cc1c[nH]c2ccccc12)NC(=O)[C@H](CCC(=O)O)NC(=O)[C@H](CCC(=O)O)NC(=O)CNC(=O)[C@H](CCCCN)NC(=O)CNC(=O)[C@@H]3CCCN3C(=O)[C@@H]4CCCN4C(=O)[C@H](CCC(=O)N)NC(=O)[C@H](CCCNC(=N)N)NC(=O)[C@@H](NC(=O)[C@H](Cc5c[nH]c6ccccc56)NC(=O)[C@H](CC)NC(=O)[C@H](Cc7c[nH]c8ccccc78)NC(=O)[C@H](Cc9ccc(O)cc9)NC(=O)[C@H](Cc%10ccc(O)cc%10)NC(=O)CN)[C@@H](C)CC)C(=O)NCC(=O)O</t>
  </si>
  <si>
    <t>CHEMBL2107662</t>
  </si>
  <si>
    <t>Cinnamaverine (DCF, INN)</t>
  </si>
  <si>
    <t>CCN(CC)CCOC(=O)\C(=C/c1ccccc1)\c2ccccc2</t>
  </si>
  <si>
    <t>CHEMBL2106719</t>
  </si>
  <si>
    <t>Benzmalecene (INN)</t>
  </si>
  <si>
    <t>CC(NC(=O)\C=C\C(=O)O)C(Cc1ccc(Cl)cc1)c2ccc(Cl)cc2</t>
  </si>
  <si>
    <t>CHEMBL2104603</t>
  </si>
  <si>
    <t>Drotebanol (BAN, DCF, INN, MI); Oxymetebanol (JAN)</t>
  </si>
  <si>
    <t>COc1ccc2C[C@H]3N(C)CC[C@@]4(CC(O)CC[C@@]34O)c2c1OC</t>
  </si>
  <si>
    <t>CHEMBL2104349</t>
  </si>
  <si>
    <t>Iotranic Acid (INN)</t>
  </si>
  <si>
    <t>OC(=O)c1c(I)cc(I)c(NC(=O)CCOCCOCCOCCC(=O)Nc2c(I)cc(I)c(C(=O)O)c2I)c1I</t>
  </si>
  <si>
    <t>CHEMBL2105371</t>
  </si>
  <si>
    <t>Propisergide (INN)</t>
  </si>
  <si>
    <t>CC(CO)NC(=O)[C@H]1CN(C)[C@@H]2Cc3cn(C)c4cccc(C2=C1)c34</t>
  </si>
  <si>
    <t>CHEMBL2104516</t>
  </si>
  <si>
    <t>Thymocartin (INN)</t>
  </si>
  <si>
    <t>CC(C)[C@H](NC(=O)[C@H](CC(=O)O)NC(=O)[C@H](CCCCN)NC(=O)[C@@H](N)CCCNC(=N)N)C(=O)O</t>
  </si>
  <si>
    <t>CHEMBL2107093</t>
  </si>
  <si>
    <t>Ropizine (INN, USAN)</t>
  </si>
  <si>
    <t>SC-13504</t>
  </si>
  <si>
    <t>Cc1cccc(\C=N\N2CCN(CC2)C(c3ccccc3)c4ccccc4)n1</t>
  </si>
  <si>
    <t>CHEMBL2107287</t>
  </si>
  <si>
    <t>Flumeridone (BAN, INN, USAN)</t>
  </si>
  <si>
    <t>R-45486</t>
  </si>
  <si>
    <t>Fc1ccc2N(CCCN3CCC(CC3)N4C(=O)Nc5cc(Cl)ccc45)C(=O)Nc2c1</t>
  </si>
  <si>
    <t>CHEMBL2004297</t>
  </si>
  <si>
    <t>Sulfiram (BAN, INN, MI)</t>
  </si>
  <si>
    <t>CCN(CC)C(=S)SC(=S)N(CC)CC</t>
  </si>
  <si>
    <t>CHEMBL2110862</t>
  </si>
  <si>
    <t>Dimethoxanate (BAN, INN); Dimethoxanate Hydrochloride (MI)</t>
  </si>
  <si>
    <t>R05DB28</t>
  </si>
  <si>
    <t>R05DB28 [Respiratory System:Cough And Cold Preparations:Cough Suppressants, Excl. Combinations With Expectorants:Other cough suppressants]</t>
  </si>
  <si>
    <t>CN(C)CCOCCOC(=O)N1c2ccccc2Sc3ccccc13</t>
  </si>
  <si>
    <t>CHEMBL2111050</t>
  </si>
  <si>
    <t>Pentamoxane (INN)</t>
  </si>
  <si>
    <t>CC(C)CCNCC1COc2ccccc2O1</t>
  </si>
  <si>
    <t>CHEMBL2040681</t>
  </si>
  <si>
    <t>Spinosad (FDA, USAN)</t>
  </si>
  <si>
    <t>LY-232105; PP-105; XDE-105</t>
  </si>
  <si>
    <t>Parapro Llc</t>
  </si>
  <si>
    <t>CC[C@H]1CCC[C@H](O[C@H]2CC[C@@H]([C@@H](C)O2)N(C)C)[C@@H](C)C(=O)C3=C[C@H]4[C@@H]5C[C@@H](C[C@H]5C=C[C@H]4[C@@H]3CC(=O)O1)O[C@@H]6O[C@@H](C)[C@H](OC)[C@@H](OC)[C@H]6OC.CC[C@H]7CCC[C@H](O[C@H]8CC[C@@H]([C@@H](C)O8)N(C)C)[C@@H](C)C(=O)C9=C[C@H]%10[C@@H]%11C[C@@H](C[C@H]%11C(=C[C@H]%10[C@@H]9CC(=O)O7)C)O[C@@H]%12O[C@@H](C)[C@H](OC)[C@@H](OC)[C@H]%12OC</t>
  </si>
  <si>
    <t>CHEMBL1237066</t>
  </si>
  <si>
    <t>Calcium Gluceptate (FDA, USP); Calcium Glucoheptonate (DCF, INN)</t>
  </si>
  <si>
    <t>A12AA10</t>
  </si>
  <si>
    <t>A12AA10 [Alimentary Tract And Metabolism:Mineral Supplements:Calcium:Calcium]</t>
  </si>
  <si>
    <t>[Ca+2].OC[C@@H](O)[C@@H](O)[C@H](O)[C@@H](O)C(O)C(=O)[O-].OC[C@@H](O)[C@@H](O)[C@H](O)[C@@H](O)C(O)C(=O)[O-]</t>
  </si>
  <si>
    <t>CHEMBL2105720</t>
  </si>
  <si>
    <t>Lesinurad (INN, USAN); Lesinurad Sodium (USAN)</t>
  </si>
  <si>
    <t>RDEA594; RDEA594 Sodium</t>
  </si>
  <si>
    <t>Ardea Biosciences</t>
  </si>
  <si>
    <t>OC(=O)CSc1nnc(Br)n1c2ccc(C3CC3)c4ccccc24</t>
  </si>
  <si>
    <t>CHEMBL2110994</t>
  </si>
  <si>
    <t>Mebezonium Iodide (BAN, INN)</t>
  </si>
  <si>
    <t>C[N+](C)(C)C1CCC(CC2CCC(CC2)[N+](C)(C)C)CC1</t>
  </si>
  <si>
    <t>CHEMBL408194</t>
  </si>
  <si>
    <t>Obatoclax (INN); Obatoclax Mesylate (USAN)</t>
  </si>
  <si>
    <t>GX15-070MS</t>
  </si>
  <si>
    <t>BCL-2 (B-cell lymphoma 2) inhibitors</t>
  </si>
  <si>
    <t>COC1=CC(=N/C/1=C\c2[nH]c(C)cc2C)c3cc4ccccc4[nH]3</t>
  </si>
  <si>
    <t>CHEMBL2110963</t>
  </si>
  <si>
    <t>Nexeridine (INN); Nexeridine Hydrochloride (USAN)</t>
  </si>
  <si>
    <t>673-082</t>
  </si>
  <si>
    <t>CC(CN(C)C)C1(CCCCC1c2ccccc2)OC(=O)C</t>
  </si>
  <si>
    <t>CHEMBL2110988</t>
  </si>
  <si>
    <t>Pirmenol (INN); Pirmenol Hydrochloride (USAN)</t>
  </si>
  <si>
    <t>CL-845</t>
  </si>
  <si>
    <t>C[C@@H]1CCC[C@H](C)N1CCCC(O)(c2ccccc2)c3ccccn3</t>
  </si>
  <si>
    <t>CHEMBL2110634</t>
  </si>
  <si>
    <t>Xidecaflur (INN)</t>
  </si>
  <si>
    <t>CCCCCCCC\C=C/CCCCCCCCN(CCO)CCO</t>
  </si>
  <si>
    <t>CHEMBL2109226</t>
  </si>
  <si>
    <t>Wax, Carnauba (NF)</t>
  </si>
  <si>
    <t>Pharmaceutic Aid (tablet coating agent)</t>
  </si>
  <si>
    <t>CHEMBL2108473</t>
  </si>
  <si>
    <t>Nonoxinol 15 (INN); Nonoxynol 15 (USAN)</t>
  </si>
  <si>
    <t>CHEMBL2109200</t>
  </si>
  <si>
    <t>Mumps Skin Test Antigen (USP)</t>
  </si>
  <si>
    <t>Diagnostic Aid (dermal reactivity indicator)</t>
  </si>
  <si>
    <t>CHEMBL2108840</t>
  </si>
  <si>
    <t>Alkylpolyaminoethylglycine Hydrochloride (JAN)</t>
  </si>
  <si>
    <t>CHEMBL2108293</t>
  </si>
  <si>
    <t>Riferminogene Pecaplasmid (INN)</t>
  </si>
  <si>
    <t>CHEMBL2109016</t>
  </si>
  <si>
    <t>Aluminum Chlorohydrate (USAN, USP)</t>
  </si>
  <si>
    <t>CHEMBL2108555</t>
  </si>
  <si>
    <t>Petrolatum (USP); Yellow Petrolatum (JAN)</t>
  </si>
  <si>
    <t>Whitehall-Robins; Schering-Plough Healthcare; Carrington</t>
  </si>
  <si>
    <t>Pharmaceutic Aid (ointment base)</t>
  </si>
  <si>
    <t>CHEMBL2108203</t>
  </si>
  <si>
    <t>Hachimycin (BAN, INN, MI); Trichomycin (JAN)</t>
  </si>
  <si>
    <t>D01AA03; G01AA06; J02AA02</t>
  </si>
  <si>
    <t>D01AA03 [Dermatologicals:Antifungals For Dermatological Use:Antifungals For Topical Use:Antibiotics]; G01AA06 [Genito Urinary System And Sex Hormones:Gynecological Antiinfectives And Antiseptics:Antiinfectives And Antiseptics, Excl. Combinations:Antibiotics]; J02AA02 [Antiinfectives For Systemic Use:Antimycotics For Systemic Use:Antimycotics For Systemic Use:Antibiotics]</t>
  </si>
  <si>
    <t>CHEMBL2108163</t>
  </si>
  <si>
    <t>Ulinastatin (INN, JAN)</t>
  </si>
  <si>
    <t>CHEMBL2108510</t>
  </si>
  <si>
    <t>Interferon Beta (BAN, INN, JAN)</t>
  </si>
  <si>
    <t>L03AB02</t>
  </si>
  <si>
    <t>L03AB02 [Antineoplastic And Immunomodulating Agents:Immunostimulants:Immunostimulants:Interferons]</t>
  </si>
  <si>
    <t>CHEMBL2108712</t>
  </si>
  <si>
    <t>Plovamer Acetate (USAN)</t>
  </si>
  <si>
    <t>CO-14; PI-2301</t>
  </si>
  <si>
    <t>Peptimmune</t>
  </si>
  <si>
    <t>CHEMBL2109001</t>
  </si>
  <si>
    <t>Carboxymethylcellulose Sodium (USP); Carmellose Sodium (BAN, JAN)</t>
  </si>
  <si>
    <t>Fmc; Allergan</t>
  </si>
  <si>
    <t>Pharmaceutic Aid (suspending agent); Pharmaceutic Aid (tablet excipient); Pharmaceutic Aid (viscosity-increasing agent)</t>
  </si>
  <si>
    <t>CHEMBL2108781</t>
  </si>
  <si>
    <t>Polyoxyl 10 Oleyl Ether (NF)</t>
  </si>
  <si>
    <t>CHEMBL2109159</t>
  </si>
  <si>
    <t>Pitrakinra (INN)</t>
  </si>
  <si>
    <t>interleukin receptor antagonists</t>
  </si>
  <si>
    <t>CHEMBL2108845</t>
  </si>
  <si>
    <t>Aluminum Zirconium Trichlorohydrate (USP)</t>
  </si>
  <si>
    <t>CHEMBL2107930</t>
  </si>
  <si>
    <t>Polyethylene Excipient (NF)</t>
  </si>
  <si>
    <t>CHEMBL2146115</t>
  </si>
  <si>
    <t>Sodium Hypophosphite (MI, NF)</t>
  </si>
  <si>
    <t>[Na+].[O-]P=O</t>
  </si>
  <si>
    <t>CHEMBL2106111</t>
  </si>
  <si>
    <t>Calcium Lactate (JAN, USP)</t>
  </si>
  <si>
    <t>Parke-Davis; Mission Pharmacal; Glenwood</t>
  </si>
  <si>
    <t>A12AA05</t>
  </si>
  <si>
    <t>A12AA05 [Alimentary Tract And Metabolism:Mineral Supplements:Calcium:Calcium]</t>
  </si>
  <si>
    <t>[Ca+2].CC(O)C(=O)[O-].CC(O)C(=O)[O-]</t>
  </si>
  <si>
    <t>CHEMBL2106746</t>
  </si>
  <si>
    <t>Potassium Metaphosphate (NF)</t>
  </si>
  <si>
    <t>Pharmaceutic Aid (buffering agent)</t>
  </si>
  <si>
    <t>[K+].[O-]P(=O)=O</t>
  </si>
  <si>
    <t>CHEMBL2110923</t>
  </si>
  <si>
    <t>Tofenacin (BAN, INN); Tofenacin Hydrochloride (USAN)</t>
  </si>
  <si>
    <t>Brocades-Sthemann &amp; Pharmacia, Holland</t>
  </si>
  <si>
    <t>CNCCOC(c1ccccc1)c2ccccc2C</t>
  </si>
  <si>
    <t>CHEMBL2105852</t>
  </si>
  <si>
    <t>Calcium Bromide (JAN)</t>
  </si>
  <si>
    <t>[Ca+2].[Br-].[Br-]</t>
  </si>
  <si>
    <t>CHEMBL465123</t>
  </si>
  <si>
    <t>Seproxetine (INN); Seproxetine Hydrochloride (USAN)</t>
  </si>
  <si>
    <t>NCC[C@H](Oc1ccc(cc1)C(F)(F)F)c2ccccc2</t>
  </si>
  <si>
    <t>CHEMBL2107724</t>
  </si>
  <si>
    <t>Ammonium Sulfate (NF)</t>
  </si>
  <si>
    <t>[NH4+].[NH4+].[O-]S(=O)(=O)[O-]</t>
  </si>
  <si>
    <t>CHEMBL2107145</t>
  </si>
  <si>
    <t>Magnesium Gluconate (USP)</t>
  </si>
  <si>
    <t>Forest</t>
  </si>
  <si>
    <t>A12CC03</t>
  </si>
  <si>
    <t>A12CC03 [Alimentary Tract And Metabolism:Mineral Supplements:Other Mineral Supplements:Magnesium]</t>
  </si>
  <si>
    <t>Replenisher (magnesium)</t>
  </si>
  <si>
    <t>[Mg+2].OC[C@@H](O)[C@@H](O)[C@H](O)[C@@H](O)C(=O)[O-].OC[C@@H](O)[C@@H](O)[C@H](O)[C@@H](O)C(=O)[O-]</t>
  </si>
  <si>
    <t>CHEMBL2105994</t>
  </si>
  <si>
    <t>Ammonium Salicylate (MI, NF)</t>
  </si>
  <si>
    <t>[NH4+].Oc1ccccc1C(=O)[O-]</t>
  </si>
  <si>
    <t>CHEMBL127487</t>
  </si>
  <si>
    <t>Cyclomethycaine (BAN, INN); Cyclomethycaine Sulfate (MI, USP)</t>
  </si>
  <si>
    <t>CC1CCCCN1CCCOC(=O)c2ccc(OC3CCCCC3)cc2</t>
  </si>
  <si>
    <t>CHEMBL2106115</t>
  </si>
  <si>
    <t>Calcium L-Aspartate (JAN)</t>
  </si>
  <si>
    <t>[Ca+2].N[C@@H](CC(=O)[O-])C(=O)[O-]</t>
  </si>
  <si>
    <t>CHEMBL1615776</t>
  </si>
  <si>
    <t>Calteridol (INN); Calteridol Calcium (BAN, USAN)</t>
  </si>
  <si>
    <t>SQ-33248</t>
  </si>
  <si>
    <t>CC(O)CN1CCN(CC(=O)O)CCN(CC(=O)O)CCN(CC(=O)O)CC1</t>
  </si>
  <si>
    <t>CHEMBL2107638</t>
  </si>
  <si>
    <t>Divabuterol (INN)</t>
  </si>
  <si>
    <t>CC(C)(C)NCC(O)c1cc(OC(=O)C(C)(C)C)cc(OC(=O)C(C)(C)C)c1</t>
  </si>
  <si>
    <t>CHEMBL2104563</t>
  </si>
  <si>
    <t>Octacaine (INN, MI)</t>
  </si>
  <si>
    <t>CCN(CC)C(C)CC(=O)Nc1ccccc1</t>
  </si>
  <si>
    <t>CHEMBL2105284</t>
  </si>
  <si>
    <t>Oletimol (BAN, INN)</t>
  </si>
  <si>
    <t>C\C(=N\Cc1ccccc1)\c2ccccc2O</t>
  </si>
  <si>
    <t>CHEMBL2104835</t>
  </si>
  <si>
    <t>Pentapiperide (BAN, INN, MI)</t>
  </si>
  <si>
    <t>CCC(C)C(C(=O)OC1CCN(C)CC1)c2ccccc2</t>
  </si>
  <si>
    <t>CHEMBL2107336</t>
  </si>
  <si>
    <t>Elsibucol (INN, USAN)</t>
  </si>
  <si>
    <t>AGI-1096</t>
  </si>
  <si>
    <t>CC(C)(C)c1cc(SC(C)(C)Sc2cc(c(OCCCC(=O)O)c(c2)C(C)(C)C)C(C)(C)C)cc(c1O)C(C)(C)C</t>
  </si>
  <si>
    <t>CHEMBL2104449</t>
  </si>
  <si>
    <t>Sarakalim (INN)</t>
  </si>
  <si>
    <t>CC(=O)N(O)CC1=C(N2C=CC=CC2=O)c3cc(ccc3OC1(C)C)C(F)(F)F</t>
  </si>
  <si>
    <t>CHEMBL2106680</t>
  </si>
  <si>
    <t>Nifurvidine (INN)</t>
  </si>
  <si>
    <t>CC1=NC(=O)C=C(N1)\C=C\c2oc(cc2)[N+](=O)[O-]</t>
  </si>
  <si>
    <t>CHEMBL2105928</t>
  </si>
  <si>
    <t>Acetyltriethyl Citrate (NF)</t>
  </si>
  <si>
    <t>CCOC(=O)CC(CC(=O)OCC)(OC(=O)C)C(=O)OCC</t>
  </si>
  <si>
    <t>CHEMBL2105281</t>
  </si>
  <si>
    <t>Opanixil (INN)</t>
  </si>
  <si>
    <t>CCN(C(=O)c1cnc(nc1N)N2CC(C)(C)NC2=O)c3cccc(c3)C(F)(F)F</t>
  </si>
  <si>
    <t>CHEMBL2106654</t>
  </si>
  <si>
    <t>Etisazole (BAN, INN, MI)</t>
  </si>
  <si>
    <t>BAY-VA-9387</t>
  </si>
  <si>
    <t>CCNc1nsc2ccccc12</t>
  </si>
  <si>
    <t>CHEMBL2105619</t>
  </si>
  <si>
    <t>Betacetylmethadol (BAN, INN)</t>
  </si>
  <si>
    <t>CC[C@H](OC(=O)C)C(C[C@@H](C)N(C)C)(c1ccccc1)c2ccccc2</t>
  </si>
  <si>
    <t>CHEMBL2105148</t>
  </si>
  <si>
    <t>Nepinalone (INN)</t>
  </si>
  <si>
    <t>R05DB26</t>
  </si>
  <si>
    <t>R05DB26 [Respiratory System:Cough And Cold Preparations:Cough Suppressants, Excl. Combinations With Expectorants:Other cough suppressants]</t>
  </si>
  <si>
    <t>CC1(CCN2CCCCC2)C(=O)CCc3ccccc13</t>
  </si>
  <si>
    <t>CHEMBL2106728</t>
  </si>
  <si>
    <t>Terflavoxate (INN)</t>
  </si>
  <si>
    <t>CC1=C(Oc2c(cccc2C1=O)C(=O)OC(C)(C)CN3CCCCC3)c4ccccc4</t>
  </si>
  <si>
    <t>CHEMBL2106888</t>
  </si>
  <si>
    <t>Pirozadil (INN, MI)</t>
  </si>
  <si>
    <t>COc1cc(cc(OC)c1OC)C(=O)OCc2cccc(COC(=O)c3cc(OC)c(OC)c(OC)c3)n2</t>
  </si>
  <si>
    <t>CHEMBL2105095</t>
  </si>
  <si>
    <t>Flucetorex (DCF, INN)</t>
  </si>
  <si>
    <t>PM-3944</t>
  </si>
  <si>
    <t>CC(Cc1cccc(c1)C(F)(F)F)NC(=O)COc2ccc(NC(=O)C)cc2</t>
  </si>
  <si>
    <t>CHEMBL2106169</t>
  </si>
  <si>
    <t>Brindoxime (INN)</t>
  </si>
  <si>
    <t>CC(O\N=C\1/c2ncncc2c3cc(Br)cc(Br)c13)C(=O)NCCN(C)C</t>
  </si>
  <si>
    <t>CHEMBL2104377</t>
  </si>
  <si>
    <t>Clonitrate (INN, USAN)</t>
  </si>
  <si>
    <t>[O-][N+](=O)OCC(CCl)O[N+](=O)[O-]</t>
  </si>
  <si>
    <t>CHEMBL2104705</t>
  </si>
  <si>
    <t>Flurantel (INN)</t>
  </si>
  <si>
    <t>CC(=O)Oc1ccc(c(OC(=O)C)c1C(=O)Nc2cc(cc(c2)C(F)(F)F)C(F)(F)F)[N+](=O)[O-]</t>
  </si>
  <si>
    <t>CHEMBL110057</t>
  </si>
  <si>
    <t>Trioxifene (INN); Trioxifene Mesylate (USAN)</t>
  </si>
  <si>
    <t>Compound 133314</t>
  </si>
  <si>
    <t>antiestrogens of the clomifene and tamoxifen groups</t>
  </si>
  <si>
    <t>Anti-Estrogen</t>
  </si>
  <si>
    <t>COc1ccc(cc1)C2=C(C(=O)c3ccc(OCCN4CCCC4)cc3)c5ccccc5CC2</t>
  </si>
  <si>
    <t>CHEMBL2218871</t>
  </si>
  <si>
    <t>Tretinoin Tocoferil (INN)</t>
  </si>
  <si>
    <t>-retin-</t>
  </si>
  <si>
    <t>retinol derivatives</t>
  </si>
  <si>
    <t>CC(C)CCCC(C)CCCC(C)CCCC1(C)CCc2c(C)c(OC(=O)\C=C(/C)\C=C\C=C(/C)\C=C\C3=C(C)CCCC3(C)C)c(C)c(C)c2O1</t>
  </si>
  <si>
    <t>CHEMBL1983100</t>
  </si>
  <si>
    <t>Esaprazole (INN, MI)</t>
  </si>
  <si>
    <t>O=C(CN1CCNCC1)NC2CCCCC2</t>
  </si>
  <si>
    <t>CHEMBL2111061</t>
  </si>
  <si>
    <t>Thyromedan Hydrochloride (USAN); Tyromedan (INN)</t>
  </si>
  <si>
    <t>SK&amp;F-13364-A</t>
  </si>
  <si>
    <t>positive inotropic agents (pimobendan type)</t>
  </si>
  <si>
    <t>Thyromimetic</t>
  </si>
  <si>
    <t>CCN(CC)CCOC(=O)Cc1cc(I)c(Oc2ccc(OC)c(I)c2)c(I)c1</t>
  </si>
  <si>
    <t>CHEMBL268869</t>
  </si>
  <si>
    <t>Sulfamethoxypyridazine (BAN, MI, USP, INN)</t>
  </si>
  <si>
    <t>J01ED05</t>
  </si>
  <si>
    <t>J01ED05 [Antiinfectives For Systemic Use:Antibacterials For Systemic Use:Sulfonamides And Trimethoprim:Long-acting sulfonamides]</t>
  </si>
  <si>
    <t>COc1ccc(NS(=O)(=O)c2ccc(N)cc2)nn1</t>
  </si>
  <si>
    <t>CHEMBL1201564</t>
  </si>
  <si>
    <t>Interferon Gamma-1b (BAN, FDA, INN, USAN)</t>
  </si>
  <si>
    <t>Intermune Pharmaceuticals Inc; Genentech</t>
  </si>
  <si>
    <t>L03AB03</t>
  </si>
  <si>
    <t>L03AB03 [Antineoplastic And Immunomodulating Agents:Immunostimulants:Immunostimulants:Interferons]</t>
  </si>
  <si>
    <t>Antineoplastic; Biological Response Modifier; Immunoregulator</t>
  </si>
  <si>
    <t>CHEMBL1201611</t>
  </si>
  <si>
    <t>Insulin Lispro Protamine Recombinant (FDA)</t>
  </si>
  <si>
    <t>CHEMBL1201419</t>
  </si>
  <si>
    <t>Lutropin Alfa (BAN, FDA, USAN, INN)</t>
  </si>
  <si>
    <t>Atc G03 Ga Gonadotropins</t>
  </si>
  <si>
    <t>Emd Serono Inc</t>
  </si>
  <si>
    <t>G03GA07</t>
  </si>
  <si>
    <t>G03GA07 [Genito Urinary System And Sex Hormones:Sex Hormones And Modulators Of The Genital System:Gonadotropins And Other Ovulation Stimulants:Gonadotropins]</t>
  </si>
  <si>
    <t>CHEMBL1201622</t>
  </si>
  <si>
    <t>Poractant Alfa (BAN, FDA)</t>
  </si>
  <si>
    <t>Cornerstone Therapeutics Inc</t>
  </si>
  <si>
    <t>tachykinin (neurokinin) receptor antagonists</t>
  </si>
  <si>
    <t>CHEMBL65567</t>
  </si>
  <si>
    <t>Creatinine (NF)</t>
  </si>
  <si>
    <t>Pfanstiehl</t>
  </si>
  <si>
    <t>Bulking Agent for Freeze Drying</t>
  </si>
  <si>
    <t>CN1CC(=O)NC1=N</t>
  </si>
  <si>
    <t>CHEMBL74415</t>
  </si>
  <si>
    <t>Cannabinol (BAN, INN, MI)</t>
  </si>
  <si>
    <t>cannabinol derivatives</t>
  </si>
  <si>
    <t>CCCCCc1cc(O)c2c(OC(C)(C)c3ccc(C)cc23)c1</t>
  </si>
  <si>
    <t>CHEMBL180101</t>
  </si>
  <si>
    <t>Esreboxetine (INN, USAN); Esreboxetine Succinate (USAN)</t>
  </si>
  <si>
    <t>Reboxetine; PNU-165442G</t>
  </si>
  <si>
    <t>CCOc1ccccc1O[C@H]([C@@H]2CNCCO2)c3ccccc3</t>
  </si>
  <si>
    <t>CHEMBL1750</t>
  </si>
  <si>
    <t>Clofarabine (BAN, FDA, INN, USAN)</t>
  </si>
  <si>
    <t>antineoplastics (arabinofuranosyl derivatives)</t>
  </si>
  <si>
    <t>L01BB06</t>
  </si>
  <si>
    <t>L01BB06 [Antineoplastic And Immunomodulating Agents:Antineoplastic Agents:Antimetabolites:Purine analogues]</t>
  </si>
  <si>
    <t>Nc1nc(Cl)nc2c1ncn2[C@@H]3O[C@H](CO)[C@@H](O)[C@@H]3F</t>
  </si>
  <si>
    <t>CHEMBL1290783</t>
  </si>
  <si>
    <t>Metaclazepam (INN, MI)</t>
  </si>
  <si>
    <t>COCC1CN=C(c2ccccc2Cl)c3cc(Br)ccc3N1C</t>
  </si>
  <si>
    <t>CHEMBL444633</t>
  </si>
  <si>
    <t>Rifabutin (FDA, USP, BAN, INN, USAN)</t>
  </si>
  <si>
    <t>LM-427</t>
  </si>
  <si>
    <t>rifa-</t>
  </si>
  <si>
    <t>antibiotics (rifamycin derivatives)</t>
  </si>
  <si>
    <t>J04AB04</t>
  </si>
  <si>
    <t>J04AB04 [Antiinfectives For Systemic Use:Antimycobacterials:Drugs For Treatment Of Tuberculosis:Antibiotics]</t>
  </si>
  <si>
    <t>Antibacterial (antimycobacterial)</t>
  </si>
  <si>
    <t>CO[C@H]1\C=C\O[C@@]2(C)Oc3c(C)c(O)c4C(=O)C(=C5NC6(CCN(CC(C)C)CC6)N=C5c4c3C2=O)NC(=O)\C(=C/C=C/[C@H](C)[C@H](O)[C@@H](C)[C@@H](O)[C@@H](C)[C@H](OC(=O)C)[C@@H]1C)\C</t>
  </si>
  <si>
    <t>CHEMBL1585</t>
  </si>
  <si>
    <t>Pipobroman (FDA, INN, USAN, USP)</t>
  </si>
  <si>
    <t>A-8103</t>
  </si>
  <si>
    <t>L01AX02</t>
  </si>
  <si>
    <t>L01AX02 [Antineoplastic And Immunomodulating Agents:Antineoplastic Agents:Alkylating Agents:Other alkylating agents]</t>
  </si>
  <si>
    <t>BrCCC(=O)N1CCN(CC1)C(=O)CCBr</t>
  </si>
  <si>
    <t>CHEMBL182319</t>
  </si>
  <si>
    <t>Taltobulin (INN, USAN)</t>
  </si>
  <si>
    <t>HTI-286</t>
  </si>
  <si>
    <t>CN[C@H](C(=O)N[C@H](C(=O)N(C)[C@H](\C=C(/C)\C(=O)O)C(C)C)C(C)(C)C)C(C)(C)c1ccccc1</t>
  </si>
  <si>
    <t>CHEMBL132991</t>
  </si>
  <si>
    <t>Tazofelone (INN, USAN)</t>
  </si>
  <si>
    <t>LY-213829</t>
  </si>
  <si>
    <t>Suppressant (inflammatory bowel disease)</t>
  </si>
  <si>
    <t>CC(C)(C)c1cc(CC2SCNC2=O)cc(c1O)C(C)(C)C</t>
  </si>
  <si>
    <t>CHEMBL695</t>
  </si>
  <si>
    <t>Trimethadione (BAN, FDA, INN, JAN, USP)</t>
  </si>
  <si>
    <t>Abbvie Inc</t>
  </si>
  <si>
    <t>N03AC02</t>
  </si>
  <si>
    <t>N03AC02 [Nervous System:Antiepileptics:Antiepileptics:Oxazolidine derivatives]</t>
  </si>
  <si>
    <t>CN1C(=O)OC(C)(C)C1=O</t>
  </si>
  <si>
    <t>CHEMBL96292</t>
  </si>
  <si>
    <t>Improsulfan (INN, MI); Improsulfan Tosilate (JAN)</t>
  </si>
  <si>
    <t>antineoplastics, alkylating agents (methanesulfonate derivatives)</t>
  </si>
  <si>
    <t>CS(=O)(=O)OCCCNCCCOS(=O)(=O)C</t>
  </si>
  <si>
    <t>CHEMBL138225</t>
  </si>
  <si>
    <t>Epristeride (BAN, INN, USAN)</t>
  </si>
  <si>
    <t>SK&amp;F-105657</t>
  </si>
  <si>
    <t>testosterone reductase inhibitors</t>
  </si>
  <si>
    <t>Inhibitor (alpha reductase)</t>
  </si>
  <si>
    <t>CC(C)(C)NC(=O)[C@H]1CC[C@H]2[C@@H]3CC=C4C=C(CC[C@]4(C)[C@H]3CC[C@]12C)C(=O)O</t>
  </si>
  <si>
    <t>CHEMBL93298</t>
  </si>
  <si>
    <t>Arotinolol (INN, MI); Arotinolol Hydrochloride (JAN)</t>
  </si>
  <si>
    <t>CC(C)(C)NCC(O)CSc1nc(cs1)c2ccc(s2)C(=O)N</t>
  </si>
  <si>
    <t>CHEMBL923</t>
  </si>
  <si>
    <t>Risedronic Acid (BAN, INN); Risedronate Sodium (USAN, FDA)</t>
  </si>
  <si>
    <t>NE-58095</t>
  </si>
  <si>
    <t>Warner Chilcott Co Llc</t>
  </si>
  <si>
    <t>M05BA07</t>
  </si>
  <si>
    <t>M05BA07 [Musculo-Skeletal System:Drugs For Treatment Of Bone Diseases:Drugs Affecting Bone Structure And Mineralization:Bisphosphonates]</t>
  </si>
  <si>
    <t>OC(Cc1cccnc1)(P(=O)(O)O)P(=O)(O)O</t>
  </si>
  <si>
    <t>CHEMBL1093</t>
  </si>
  <si>
    <t>Articaine (BAN, INN); Articaine Hydrochloride (FDA, USAN)</t>
  </si>
  <si>
    <t>40 045; HOE-045</t>
  </si>
  <si>
    <t>Pierrel S.P.A.; Deproco Inc</t>
  </si>
  <si>
    <t>N01BB08; N01BB58</t>
  </si>
  <si>
    <t>N01BB08 [Nervous System:Anesthetics:Anesthetics, Local:Amides]; N01BB58 [Nervous System:Anesthetics:Anesthetics, Local:Amides]</t>
  </si>
  <si>
    <t>CCCNC(C)C(=O)Nc1c(C)csc1C(=O)OC</t>
  </si>
  <si>
    <t>CHEMBL123809</t>
  </si>
  <si>
    <t>Leucocianidol (DCF, INN)</t>
  </si>
  <si>
    <t>OC1C(O)c2c(O)cc(O)cc2OC1c3ccc(O)c(O)c3</t>
  </si>
  <si>
    <t>CHEMBL267930</t>
  </si>
  <si>
    <t>Spiperone (BAN, INN, JAN, USAN)</t>
  </si>
  <si>
    <t>R-5147</t>
  </si>
  <si>
    <t>antianxiety agents/neuroleptics (4-fluoro-4-piperidinobutyrophenone derivatives)</t>
  </si>
  <si>
    <t>Fc1ccc(cc1)C(=O)CCCN2CCC3(CC2)N(CNC3=O)c4ccccc4</t>
  </si>
  <si>
    <t>CHEMBL25931</t>
  </si>
  <si>
    <t>Adibendan (INN)</t>
  </si>
  <si>
    <t>CC1(C)C(=O)Nc2cc3[nH]c(nc3cc12)c4ccncc4</t>
  </si>
  <si>
    <t>CHEMBL1697782</t>
  </si>
  <si>
    <t>Methylprednisolone Aceponate (INN)</t>
  </si>
  <si>
    <t>D07AC14</t>
  </si>
  <si>
    <t>D07AC14 [Dermatologicals:Corticosteroids, Dermatological Preparations:Corticosteroids, Plain:Corticosteroids, potent (group III)]</t>
  </si>
  <si>
    <t>CCC(=O)O[C@@]1(CC[C@H]2[C@@H]3C[C@H](C)C4=CC(=O)C=C[C@]4(C)[C@H]3[C@@H](O)C[C@]12C)C(=O)COC(=O)C</t>
  </si>
  <si>
    <t>CHEMBL311498</t>
  </si>
  <si>
    <t>Cianidanol (INN, JAN)</t>
  </si>
  <si>
    <t>O[C@H]1Cc2c(O)cc(O)cc2O[C@@H]1c3ccc(O)c(O)c3</t>
  </si>
  <si>
    <t>CHEMBL1597677</t>
  </si>
  <si>
    <t>Demoxepam (INN, USAN)</t>
  </si>
  <si>
    <t>Ro-52092</t>
  </si>
  <si>
    <t>[O-][N+]1=C(c2ccccc2)c3cc(Cl)ccc3NC(=O)C1</t>
  </si>
  <si>
    <t>CHEMBL1565476</t>
  </si>
  <si>
    <t>Apazone (USAN); Azapropazone (BAN, DCF, INN)</t>
  </si>
  <si>
    <t>AHR-3018; MI-85</t>
  </si>
  <si>
    <t>M01AX04</t>
  </si>
  <si>
    <t>M01AX04 [Musculo-Skeletal System:Antiinflammatory And Antirheumatic Products:Antiinflammatory And Antirheumatic Products, Non-Steroids:Other antiinflammatory and antirheumatic agents, non-steroids]</t>
  </si>
  <si>
    <t>CCCC1C(=O)N2N(C1=O)c3cc(C)ccc3N=C2N(C)C</t>
  </si>
  <si>
    <t>CHEMBL65789</t>
  </si>
  <si>
    <t>Sardomozide (INN)</t>
  </si>
  <si>
    <t>NC(=N)N\N=C\1/CCc2c(cccc12)C(=N)N</t>
  </si>
  <si>
    <t>CHEMBL108335</t>
  </si>
  <si>
    <t>Examorelin (INN)</t>
  </si>
  <si>
    <t>prehormones or hormone-release stimulating peptides: growth hormone-release stimulating peptides</t>
  </si>
  <si>
    <t>C[C@H](NC(=O)[C@@H](Cc1c(C)[nH]c2ccccc12)NC(=O)[C@@H](N)Cc3c[nH]cn3)C(=O)N[C@@H](Cc4c[nH]c5ccccc45)C(=O)N[C@H](Cc6ccccc6)C(=O)N[C@@H](CCCCN)C(=O)N</t>
  </si>
  <si>
    <t>CHEMBL94454</t>
  </si>
  <si>
    <t>Mizolastine (BAN, INN)</t>
  </si>
  <si>
    <t>R06AX25</t>
  </si>
  <si>
    <t>R06AX25 [Respiratory System:Antihistamines For Systemic Use:Antihistamines For Systemic Use:Other antihistamines for systemic use]</t>
  </si>
  <si>
    <t>CN(C1CCN(CC1)c2nc3ccccc3n2Cc4ccc(F)cc4)C5=NC=CC(=O)N5</t>
  </si>
  <si>
    <t>CHEMBL1755</t>
  </si>
  <si>
    <t>Conivaptan (INN); Conivaptan Hydrochloride (FDA, USAN)</t>
  </si>
  <si>
    <t>CI-1025; YM-087</t>
  </si>
  <si>
    <t>Astellas Pharma Us Inc</t>
  </si>
  <si>
    <t>C03XA02</t>
  </si>
  <si>
    <t>C03XA02 [Cardiovascular System:Diuretics:Other Diuretics:Vasopressin antagonists]</t>
  </si>
  <si>
    <t>Cc1nc2CCN(C(=O)c3ccc(NC(=O)c4ccccc4c5ccccc5)cc3)c6ccccc6c2[nH]1</t>
  </si>
  <si>
    <t>CHEMBL1201454</t>
  </si>
  <si>
    <t>Alseroxylon (FDA, JAN)</t>
  </si>
  <si>
    <t>Novartis Consumer Health Inc; 3m Pharmaceuticals Inc</t>
  </si>
  <si>
    <t>CHEMBL1144</t>
  </si>
  <si>
    <t>Pravastatin (BAN, INN); Pravastatin Sodium (JAN, USAN, FDA)</t>
  </si>
  <si>
    <t>CS-514; SQ-31000</t>
  </si>
  <si>
    <t>Bristol Myers Squibb Co; Bristol Myers Squibb</t>
  </si>
  <si>
    <t>C10AA03</t>
  </si>
  <si>
    <t>C10AA03 [Cardiovascular System:Lipid Modifying Agents:Lipid Modifying Agents, Plain:HMG CoA reductase inhibitors]</t>
  </si>
  <si>
    <t>CC[C@H](C)C(=O)O[C@H]1C[C@H](O)C=C2C=C[C@H](C)[C@H](CC[C@@H](O)C[C@@H](O)CC(=O)O)[C@@H]12</t>
  </si>
  <si>
    <t>CHEMBL10316</t>
  </si>
  <si>
    <t>Idazoxan (BAN, INN)</t>
  </si>
  <si>
    <t>RX-781094</t>
  </si>
  <si>
    <t>C1CN=C(N1)C2COc3ccccc3O2</t>
  </si>
  <si>
    <t>CHEMBL58323</t>
  </si>
  <si>
    <t>Erlosamide (INN); Lacosamide (FDA)</t>
  </si>
  <si>
    <t>N03AX18</t>
  </si>
  <si>
    <t>N03AX18 [Nervous System:Antiepileptics:Antiepileptics:Other antiepileptics]</t>
  </si>
  <si>
    <t>COC[C@@H](NC(=O)C)C(=O)NCc1ccccc1</t>
  </si>
  <si>
    <t>CHEMBL155731</t>
  </si>
  <si>
    <t>Quinelorane (BAN, INN); Quinelorane Hydrochloride (USAN)</t>
  </si>
  <si>
    <t>Antihypertensive; Antiparkinsonian</t>
  </si>
  <si>
    <t>CCCN1CCC[C@@H]2Cc3nc(N)ncc3C[C@@H]12</t>
  </si>
  <si>
    <t>CHEMBL261772</t>
  </si>
  <si>
    <t>Meclocycline Sulfosalicylate (FDA, USP, USAN)</t>
  </si>
  <si>
    <t>Johnson And Johnson Consumer Companies Inc</t>
  </si>
  <si>
    <t>antibiotics (tetracycline derivatives)</t>
  </si>
  <si>
    <t>CN(C)[C@H]1[C@@H]2[C@@H](O)[C@@H]3C(=C)c4c(Cl)ccc(O)c4C(=O)C3=C(O)[C@]2(O)C(=O)C(=C1O)C(=O)N.OC(=O)c5cc(ccc5O)S(=O)(=O)O</t>
  </si>
  <si>
    <t>CHEMBL1619528</t>
  </si>
  <si>
    <t>Pipenzolate Bromide (BAN, INN, MI)</t>
  </si>
  <si>
    <t>A03AB14</t>
  </si>
  <si>
    <t>A03AB14 [Alimentary Tract And Metabolism:Drugs For Functional Gastrointestinal Disorders:Drugs For Functional Gastrointestinal Disorders:Synthetic anticholinergics, quaternary ammonium compounds]</t>
  </si>
  <si>
    <t>CC[N+]1(C)CCCC(C1)OC(=O)C(O)(c2ccccc2)c3ccccc3</t>
  </si>
  <si>
    <t>CHEMBL10272</t>
  </si>
  <si>
    <t>Benzetimide (INN); Benzetimide Hydrochloride (USAN)</t>
  </si>
  <si>
    <t>Janssen R-4929; MCN-JR-4929-11</t>
  </si>
  <si>
    <t>Ortho-Mcneil; Janssen Pharmaceutica, Belgium</t>
  </si>
  <si>
    <t>O=C1CCC(C2CCN(Cc3ccccc3)CC2)(C(=O)N1)c4ccccc4</t>
  </si>
  <si>
    <t>CHEMBL306823</t>
  </si>
  <si>
    <t>Sodium Dichloroacetate (USAN)</t>
  </si>
  <si>
    <t>CPC-211; DCA</t>
  </si>
  <si>
    <t>Cypros</t>
  </si>
  <si>
    <t>[Na+].[O-]C(=O)C(Cl)Cl</t>
  </si>
  <si>
    <t>CHEMBL117042</t>
  </si>
  <si>
    <t>Dazepinil (INN); Dazepinil Hydrochloride (USAN)</t>
  </si>
  <si>
    <t>HRP-543; P-762543</t>
  </si>
  <si>
    <t>CN1C(Cc2ccccc2N=C1C)c3ccccc3</t>
  </si>
  <si>
    <t>CHEMBL1194666</t>
  </si>
  <si>
    <t>Diethylpropion (BAN); Amfepramone (DCF, INN); Diethylpropion Hydrochloride (USP, FDA)</t>
  </si>
  <si>
    <t>Watson Pharmaceuticals; Sanofi Aventis Us Llc; 3m Pharmaceuticals Inc</t>
  </si>
  <si>
    <t>A08AA03</t>
  </si>
  <si>
    <t>A08AA03 [Alimentary Tract And Metabolism:Antiobesity Preparations, Excl. Diet Products:Antiobesity Preparations, Excl. Diet Products:Centrally acting antiobesity products]</t>
  </si>
  <si>
    <t>CCN(CC)C(C)C(=O)c1ccccc1</t>
  </si>
  <si>
    <t>CHEMBL506</t>
  </si>
  <si>
    <t>Primaquine (BAN, INN); Primaquine Phosphate (FDA, USP)</t>
  </si>
  <si>
    <t>P01BA03</t>
  </si>
  <si>
    <t>P01BA03 [Antiparasitic Products, Insecticides And Repellents:Antiprotozoals:Antimalarials:Aminoquinolines]</t>
  </si>
  <si>
    <t>COc1cc(NC(C)CCCN)c2ncccc2c1</t>
  </si>
  <si>
    <t>CHEMBL764</t>
  </si>
  <si>
    <t>Nordefrin Hydrochloride (MI, NF)</t>
  </si>
  <si>
    <t>CC(N)C(O)c1ccc(O)c(O)c1</t>
  </si>
  <si>
    <t>CHEMBL21731</t>
  </si>
  <si>
    <t>Maprotiline (BAN, INN, USAN); Maprotiline Hydrochloride (FDA, USP, JAN)</t>
  </si>
  <si>
    <t>BA-34276 [As Hydrochloride]</t>
  </si>
  <si>
    <t>N06AA21</t>
  </si>
  <si>
    <t>N06AA21 [Nervous System:Psychoanaleptics:Antidepressants:Non-selective monoamine reuptake inhibitors]</t>
  </si>
  <si>
    <t>CNCCCC12CCC(c3ccccc13)c4ccccc24</t>
  </si>
  <si>
    <t>CHEMBL1229214</t>
  </si>
  <si>
    <t>Prifinium Bromide (INN, JAN, MI)</t>
  </si>
  <si>
    <t>PDB</t>
  </si>
  <si>
    <t>A03AB18</t>
  </si>
  <si>
    <t>A03AB18 [Alimentary Tract And Metabolism:Drugs For Functional Gastrointestinal Disorders:Drugs For Functional Gastrointestinal Disorders:Synthetic anticholinergics, quaternary ammonium compounds]</t>
  </si>
  <si>
    <t>CC[N+]1(CC)CCC(=C(c2ccccc2)c3ccccc3)C1C</t>
  </si>
  <si>
    <t>CHEMBL7303</t>
  </si>
  <si>
    <t>Arecoline Hydrobromide (MI, NF)</t>
  </si>
  <si>
    <t>COC(=O)C1=CCCN(C)C1</t>
  </si>
  <si>
    <t>CHEMBL517</t>
  </si>
  <si>
    <t>Disopyramide (BAN, INN, JAN, USAN); Disopyramide Phosphate (FDA, USP, BAN, JAN, USAN)</t>
  </si>
  <si>
    <t>SC-7031; SC-13957</t>
  </si>
  <si>
    <t>C01BA03</t>
  </si>
  <si>
    <t>C01BA03 [Cardiovascular System:Cardiac Therapy:Antiarrhythmics, Class I And Iii:Antiarrhythmics, class Ia]</t>
  </si>
  <si>
    <t>CC(C)N(CCC(C(=O)N)(c1ccccc1)c2ccccn2)C(C)C</t>
  </si>
  <si>
    <t>CHEMBL830</t>
  </si>
  <si>
    <t>Eflornithine (BAN, INN); Eflornithine Hydrochloride (FDA, USAN)</t>
  </si>
  <si>
    <t>MDL-71782A</t>
  </si>
  <si>
    <t>Skinmedica Inc; Sanofi Aventis Us Llc</t>
  </si>
  <si>
    <t>P01CX03; D11AX16</t>
  </si>
  <si>
    <t>P01CX03 [Antiparasitic Products, Insecticides And Repellents:Antiprotozoals:Agents Against Leishmaniasis And Trypanosomiasis:Other agents against leishmaniasis and trypanosomiasis]; D11AX16 [Dermatologicals:Other Dermatological Preparations:Other Dermatological Preparations:Other dermatologicals]</t>
  </si>
  <si>
    <t>Antineoplastic; Antiprotozoal</t>
  </si>
  <si>
    <t>NCCCC(N)(C(F)F)C(=O)O</t>
  </si>
  <si>
    <t>CHEMBL1201324</t>
  </si>
  <si>
    <t>Iodoxamate Meglumine (FDA, BAN, USAN)</t>
  </si>
  <si>
    <t>Bracco Diagnostics Inc</t>
  </si>
  <si>
    <t>OC(CCOCCOCCOCCOCCC(=O)Nc1c(I)cc(I)c(C(=O)O)c1I)Nc2c(I)cc(I)c(C(=O)O)c2I</t>
  </si>
  <si>
    <t>CHEMBL1096562</t>
  </si>
  <si>
    <t>Methyl Aminolevulinate Hydrochloride (FDA, USAN)</t>
  </si>
  <si>
    <t>P-1202</t>
  </si>
  <si>
    <t>Galderma Laboratories Lp</t>
  </si>
  <si>
    <t>L01XD03</t>
  </si>
  <si>
    <t>L01XD03 [Antineoplastic And Immunomodulating Agents:Antineoplastic Agents:Other Antineoplastic Agents:Sensitizers used in photodynamic/radiation therapy]</t>
  </si>
  <si>
    <t>COC(=O)CCC(=O)CN</t>
  </si>
  <si>
    <t>CHEMBL2109215</t>
  </si>
  <si>
    <t>Albumin, Aggregated Iodinated I 131 (USP)</t>
  </si>
  <si>
    <t>CHEMBL2108596</t>
  </si>
  <si>
    <t>Falimarev (Cea, Muc-1, Fowlpox Virus) (USAN)</t>
  </si>
  <si>
    <t>CHEMBL295124</t>
  </si>
  <si>
    <t>Berberine Sulfate (JAN); Berberine Chloride (JAN)</t>
  </si>
  <si>
    <t>GNF-Pf-4545</t>
  </si>
  <si>
    <t>COc1ccc2cc3c4cc5OCOc5cc4CC[n+]3cc2c1OC</t>
  </si>
  <si>
    <t>CHEMBL1410877</t>
  </si>
  <si>
    <t>Arasertaconazole (INN)</t>
  </si>
  <si>
    <t>Clc1ccc([C@H](Cn2ccnc2)OCc3csc4c(Cl)cccc34)c(Cl)c1</t>
  </si>
  <si>
    <t>CHEMBL1303</t>
  </si>
  <si>
    <t>Rotigotine (FDA, INN, USAN)</t>
  </si>
  <si>
    <t>SPM-962</t>
  </si>
  <si>
    <t>N04BC09</t>
  </si>
  <si>
    <t>N04BC09 [Nervous System:Anti-Parkinson Drugs:Dopaminergic Agents:Dopamine agonists]</t>
  </si>
  <si>
    <t>CCCN(CCc1cccs1)[C@H]2CCc3c(O)cccc3C2</t>
  </si>
  <si>
    <t>CHEMBL93385</t>
  </si>
  <si>
    <t>Amoscanate (INN, MI)</t>
  </si>
  <si>
    <t>[O-][N+](=O)c1ccc(Nc2ccc(cc2)N=C=S)cc1</t>
  </si>
  <si>
    <t>CHEMBL65067</t>
  </si>
  <si>
    <t>Dofequidar (INN)</t>
  </si>
  <si>
    <t>multidrug resistance inhibitors: quinoline derivatives</t>
  </si>
  <si>
    <t>OC(COc1cccc2ncccc12)CN3CCN(CC3)C(=O)C(c4ccccc4)c5ccccc5</t>
  </si>
  <si>
    <t>CHEMBL1201458</t>
  </si>
  <si>
    <t>Ethiodized Oil (FDA, USP)</t>
  </si>
  <si>
    <t>Guerbet Llc</t>
  </si>
  <si>
    <t>CHEMBL93077</t>
  </si>
  <si>
    <t>Adrafinil (MI, INN)</t>
  </si>
  <si>
    <t>N06BX17</t>
  </si>
  <si>
    <t>N06BX17 [Nervous System:Psychoanaleptics:Psychostimulants, Agents Used For Adhd And Nootropics:Other psychostimulants and nootropics]</t>
  </si>
  <si>
    <t>ONC(=O)C[S+]([O-])C(c1ccccc1)c2ccccc2</t>
  </si>
  <si>
    <t>CHEMBL6731</t>
  </si>
  <si>
    <t>Tenamfetamine (INN)</t>
  </si>
  <si>
    <t>amfetamine derivatives</t>
  </si>
  <si>
    <t>CC(N)Cc1ccc2OCOc2c1</t>
  </si>
  <si>
    <t>CHEMBL14021</t>
  </si>
  <si>
    <t>Propionic Acid (NF)</t>
  </si>
  <si>
    <t>Antimicrobial; Pharmaceutic Aid (acidifying agent)</t>
  </si>
  <si>
    <t>CCC(=O)O</t>
  </si>
  <si>
    <t>CHEMBL429847</t>
  </si>
  <si>
    <t>Milfasartan (INN)</t>
  </si>
  <si>
    <t>CCCCC1=C(Cc2ccc(cc2)c3ccccc3c4nnn[nH]4)C(=O)N(Cc5sccc5C(=O)OC)C(=N1)C</t>
  </si>
  <si>
    <t>CHEMBL219916</t>
  </si>
  <si>
    <t>Domperidone (BAN, JAN, USAN, INN)</t>
  </si>
  <si>
    <t>R-33812</t>
  </si>
  <si>
    <t>A03FA03</t>
  </si>
  <si>
    <t>A03FA03 [Alimentary Tract And Metabolism:Drugs For Functional Gastrointestinal Disorders:Propulsives:Propulsives]</t>
  </si>
  <si>
    <t>Clc1ccc2N(C3CCN(CCCN4C(=O)Nc5ccccc45)CC3)C(=O)Nc2c1</t>
  </si>
  <si>
    <t>CHEMBL922</t>
  </si>
  <si>
    <t>Adefovir Dipivoxil (USAN, FDA)</t>
  </si>
  <si>
    <t>GS-0840</t>
  </si>
  <si>
    <t>J05AF08</t>
  </si>
  <si>
    <t>J05AF08 [Antiinfectives For Systemic Use:Antivirals For Systemic Use:Direct Acting Antivirals:Nucleoside and nucleotide reverse transcriptase inhibitors]</t>
  </si>
  <si>
    <t>CC(C)(C)C(=O)OCOP(=O)(COCCn1cnc2c(N)ncnc12)OCOC(=O)C(C)(C)C</t>
  </si>
  <si>
    <t>CHEMBL416</t>
  </si>
  <si>
    <t>Methoxsalen (BAN, FDA, JAN, USP)</t>
  </si>
  <si>
    <t>Valeant Pharmaceuticals International; Therakos Inc</t>
  </si>
  <si>
    <t>D05BA02; D05AD02</t>
  </si>
  <si>
    <t>D05BA02 [Dermatologicals:Antipsoriatics:Antipsoriatics For Systemic Use:Psoralens for systemic use]; D05AD02 [Dermatologicals:Antipsoriatics:Antipsoriatics For Topical Use:Psoralens for topical use]</t>
  </si>
  <si>
    <t>Pigmentation Agent</t>
  </si>
  <si>
    <t>COc1c2OC(=O)C=Cc2cc3ccoc13</t>
  </si>
  <si>
    <t>CHEMBL55214</t>
  </si>
  <si>
    <t>Neridronic Acid (INN)</t>
  </si>
  <si>
    <t>NCCCCCC(O)(P(=O)(O)O)P(=O)(O)O</t>
  </si>
  <si>
    <t>CHEMBL287257</t>
  </si>
  <si>
    <t>Diclofensine (INN)</t>
  </si>
  <si>
    <t>COc1ccc2C(CN(C)Cc2c1)c3ccc(Cl)c(Cl)c3</t>
  </si>
  <si>
    <t>CHEMBL18647</t>
  </si>
  <si>
    <t>Tiflamizole (INN)</t>
  </si>
  <si>
    <t>FC(F)C(F)(F)S(=O)(=O)c1nc(c2ccc(F)cc2)c([nH]1)c3ccc(F)cc3</t>
  </si>
  <si>
    <t>CHEMBL42710</t>
  </si>
  <si>
    <t>Eugenol (USP)</t>
  </si>
  <si>
    <t>Analgesic (dental)</t>
  </si>
  <si>
    <t>COc1cc(CC=C)ccc1O</t>
  </si>
  <si>
    <t>CHEMBL24944</t>
  </si>
  <si>
    <t>Tribromsalan (BAN, INN, USAN)</t>
  </si>
  <si>
    <t>ET-394</t>
  </si>
  <si>
    <t>Oc1c(Br)cc(Br)cc1C(=O)Nc2ccc(Br)cc2</t>
  </si>
  <si>
    <t>CHEMBL1584</t>
  </si>
  <si>
    <t>Piperacetazine (FDA, INN, USAN, USP)</t>
  </si>
  <si>
    <t>PC-1421</t>
  </si>
  <si>
    <t>Dow Pharmaceutical Corp Sub Dow Chemical Co</t>
  </si>
  <si>
    <t>CC(=O)c1ccc2Sc3ccccc3N(CCCN4CCC(CCO)CC4)c2c1</t>
  </si>
  <si>
    <t>CHEMBL285517</t>
  </si>
  <si>
    <t>Pheneridine (INN)</t>
  </si>
  <si>
    <t>CCOC(=O)C1(CCN(CCc2ccccc2)CC1)c3ccccc3</t>
  </si>
  <si>
    <t>CHEMBL1644030</t>
  </si>
  <si>
    <t>Potassium Bromide (JAN)</t>
  </si>
  <si>
    <t>[K+].[Br-]</t>
  </si>
  <si>
    <t>CHEMBL1201239</t>
  </si>
  <si>
    <t>Iodamide (BAN, INN, JAN, USAN); Iodamide Meglumine (FDA, USAN); Meglumine Iodamide Injection (JAN); Meglumine Sodium Iodamide Injection (JAN)</t>
  </si>
  <si>
    <t>B-4130; SH-926</t>
  </si>
  <si>
    <t>Bracco Industria Chimica S.P.A., Italy; Bracco Diagnostics Inc</t>
  </si>
  <si>
    <t>V08AA03</t>
  </si>
  <si>
    <t>V08AA03 [Various:Contrast Media:X-Ray Contrast Media, Iodinated:Watersoluble, nephrotropic, high osmolar X-ray contrast media]</t>
  </si>
  <si>
    <t>CC(=O)NCc1c(I)c(NC(=O)C)c(I)c(C(=O)O)c1I</t>
  </si>
  <si>
    <t>CHEMBL38992</t>
  </si>
  <si>
    <t>Etisulergine (INN)</t>
  </si>
  <si>
    <t>CCN(CC)S(=O)(=O)N[C@H]1C[C@H]2[C@@H](Cc3c[nH]c4cccc2c34)N(C)C1</t>
  </si>
  <si>
    <t>CHEMBL1483796</t>
  </si>
  <si>
    <t>Spiclomazine (INN)</t>
  </si>
  <si>
    <t>Clc1ccc2Sc3ccccc3N(CCCN4CCC5(CC4)NC(=O)CS5)c2c1</t>
  </si>
  <si>
    <t>CHEMBL110458</t>
  </si>
  <si>
    <t>Migalastat (INN, USAN); Migalastat Hydrochloride (USAN)</t>
  </si>
  <si>
    <t>OC[C@H]1NC[C@H](O)[C@@H](O)[C@H]1O</t>
  </si>
  <si>
    <t>CHEMBL1909289</t>
  </si>
  <si>
    <t>Xenazoic Acid (INN, MI)</t>
  </si>
  <si>
    <t>CV-58903; SKF-8318</t>
  </si>
  <si>
    <t>CCOC(Nc1ccc(cc1)C(=O)O)C(=O)c2ccc(cc2)c3ccccc3</t>
  </si>
  <si>
    <t>CHEMBL209744</t>
  </si>
  <si>
    <t>Benzyl Nicotinate (JAN)</t>
  </si>
  <si>
    <t>O=C(OCc1ccccc1)c2cccnc2</t>
  </si>
  <si>
    <t>CHEMBL598172</t>
  </si>
  <si>
    <t>Nelotanserin (INN, USAN)</t>
  </si>
  <si>
    <t>APD-125</t>
  </si>
  <si>
    <t>Arena Pharmaceuticals</t>
  </si>
  <si>
    <t>serotonin 5-HT2 receptor antagonists</t>
  </si>
  <si>
    <t>COc1ccc(NC(=O)Nc2ccc(F)cc2F)cc1c3c(Br)cnn3C</t>
  </si>
  <si>
    <t>CHEMBL1201726</t>
  </si>
  <si>
    <t>Undecoylium Chloride Iodine Complex (FDA)</t>
  </si>
  <si>
    <t>Chesebrough Ponds Inc</t>
  </si>
  <si>
    <t>CHEMBL96</t>
  </si>
  <si>
    <t>Gamma-Aminobutyric Acid (JAN)</t>
  </si>
  <si>
    <t>N03AG03</t>
  </si>
  <si>
    <t>N03AG03 [Nervous System:Antiepileptics:Antiepileptics:Fatty acid derivatives]</t>
  </si>
  <si>
    <t>NCCCC(=O)O</t>
  </si>
  <si>
    <t>CHEMBL1201010</t>
  </si>
  <si>
    <t>Fludrocortisone (BAN, INN); Fludrocortisone Acetate (FDA, JAN, USP)</t>
  </si>
  <si>
    <t>King Pharmaceuticals Inc</t>
  </si>
  <si>
    <t>-cort-</t>
  </si>
  <si>
    <t>cortisone derivatives</t>
  </si>
  <si>
    <t>H02AA02</t>
  </si>
  <si>
    <t>H02AA02 [Systemic Hormonal Preparations, Excl. :Corticosteroids For Systemic Use:Corticosteroids For Systemic Use, Plain:Mineralocorticoids]</t>
  </si>
  <si>
    <t>Adrenocortical Steroid (salt-regulating)</t>
  </si>
  <si>
    <t>CC(=O)OCC(=O)[C@@]1(O)CC[C@H]2[C@@H]3CCC4=CC(=O)CC[C@]4(C)[C@@]3(F)[C@@H](O)C[C@]12C</t>
  </si>
  <si>
    <t>CHEMBL27507</t>
  </si>
  <si>
    <t>Zamifenacin (INN)</t>
  </si>
  <si>
    <t>UK-766542 [As Fumarate]</t>
  </si>
  <si>
    <t>C(Cc1ccc2OCOc2c1)N3CCC[C@H](C3)OC(c4ccccc4)c5ccccc5</t>
  </si>
  <si>
    <t>CHEMBL1025</t>
  </si>
  <si>
    <t>Dyflos (BAN); Isoflurophate (FDA, USP)</t>
  </si>
  <si>
    <t>S01EB07</t>
  </si>
  <si>
    <t>S01EB07 [Sensory Organs:Ophthalmologicals:Antiglaucoma Preparations And Miotics:Parasympathomimetics]</t>
  </si>
  <si>
    <t>CC(C)OP(=O)(F)OC(C)C</t>
  </si>
  <si>
    <t>CHEMBL1200711</t>
  </si>
  <si>
    <t>Doconexent (Dha Ethyl Ester) (INN); Icosapent (Epa Ethyl Ester) (INN); Omega-3 Marine Triglycerides (BAN); Omega-3-Acid Ethyl Esters (FDA, USAN)</t>
  </si>
  <si>
    <t>K85</t>
  </si>
  <si>
    <t>C10AX06</t>
  </si>
  <si>
    <t>C10AX06 [Cardiovascular System:Lipid Modifying Agents:Lipid Modifying Agents, Plain:Other lipid modifying agents]</t>
  </si>
  <si>
    <t>CCOC(=O)CCC\C=C/C\C=C/C\C=C/C\C=C/C\C=C/CC.CCOC(=O)CC\C=C/C\C=C/C\C=C/C\C=C/C\C=C/C\C=C/CC</t>
  </si>
  <si>
    <t>CHEMBL76903</t>
  </si>
  <si>
    <t>Olvanil (INN, USAN)</t>
  </si>
  <si>
    <t>NE-19550; TCMDC-124289</t>
  </si>
  <si>
    <t>CCCCCCCC\C=C/CCCCCCCC(=O)NCc1ccc(O)c(OC)c1</t>
  </si>
  <si>
    <t>CHEMBL396416</t>
  </si>
  <si>
    <t>Carbocistein (JAN); Carbocisteine (BAN, INN); Carbocysteine (USAN)</t>
  </si>
  <si>
    <t>AHR-3053; LJ-206</t>
  </si>
  <si>
    <t>R05CB03</t>
  </si>
  <si>
    <t>R05CB03 [Respiratory System:Cough And Cold Preparations:Expectorants, Excl. Combinations With Cough Suppressants:Mucolytics]</t>
  </si>
  <si>
    <t>Mucolytic</t>
  </si>
  <si>
    <t>N[C@@H](CSCC(=O)O)C(=O)O</t>
  </si>
  <si>
    <t>CHEMBL504369</t>
  </si>
  <si>
    <t>Nicoxamat (INN)</t>
  </si>
  <si>
    <t>O\N=C(/O)\c1cccnc1</t>
  </si>
  <si>
    <t>CHEMBL435966</t>
  </si>
  <si>
    <t>Nimorazole (BAN, MI, INN)</t>
  </si>
  <si>
    <t>K-1900</t>
  </si>
  <si>
    <t>P01AB06</t>
  </si>
  <si>
    <t>P01AB06 [Antiparasitic Products, Insecticides And Repellents:Antiprotozoals:Agents Against Amoebiasis And Other Protozoal Diseases:Nitroimidazole derivatives]</t>
  </si>
  <si>
    <t>[O-][N+](=O)c1cncn1CCN2CCOCC2</t>
  </si>
  <si>
    <t>CHEMBL1289779</t>
  </si>
  <si>
    <t>Etizolam (JAN, MI, INN)</t>
  </si>
  <si>
    <t>N05BA19</t>
  </si>
  <si>
    <t>N05BA19 [Nervous System:Psycholeptics:Anxiolytics:Benzodiazepine derivatives]</t>
  </si>
  <si>
    <t>CCc1cc2C(=NCc3nnc(C)n3c2s1)c4ccccc4Cl</t>
  </si>
  <si>
    <t>CHEMBL1796999</t>
  </si>
  <si>
    <t>Cyclopropane (INN, USP)</t>
  </si>
  <si>
    <t>C1CC1</t>
  </si>
  <si>
    <t>CHEMBL1615778</t>
  </si>
  <si>
    <t>Mertiatide (INN)</t>
  </si>
  <si>
    <t>OC(=O)CNC(=O)CNC(=O)CNC(=O)CS</t>
  </si>
  <si>
    <t>CHEMBL1618378</t>
  </si>
  <si>
    <t>Declopramide (INN)</t>
  </si>
  <si>
    <t>CCN(CC)CCNC(=O)c1ccc(N)c(Cl)c1</t>
  </si>
  <si>
    <t>CHEMBL314854</t>
  </si>
  <si>
    <t>Fingolimod (INN, FDA); Fingolimod Hydrochloride (USAN)</t>
  </si>
  <si>
    <t>FTY-720</t>
  </si>
  <si>
    <t>L04AA27</t>
  </si>
  <si>
    <t>L04AA27 [Antineoplastic And Immunomodulating Agents:Immunosuppressants:Immunosuppressants:Selective immunosuppressants]</t>
  </si>
  <si>
    <t>CCCCCCCCc1ccc(CCC(N)(CO)CO)cc1</t>
  </si>
  <si>
    <t>CHEMBL1742450</t>
  </si>
  <si>
    <t>Trigevolol (INN)</t>
  </si>
  <si>
    <t>COCCOc1ccc(OCC(O)CNCCOc2ccc(O)c(c2)C(=O)N)cc1</t>
  </si>
  <si>
    <t>CHEMBL1742476</t>
  </si>
  <si>
    <t>Flusoxolol (BAN, INN)</t>
  </si>
  <si>
    <t>CC(C)NC[C@@H](O)COc1ccc(OCCOCCc2ccc(F)cc2)cc1</t>
  </si>
  <si>
    <t>CHEMBL277775</t>
  </si>
  <si>
    <t>Tetramisole (BAN, INN); Tetramisole Hydrochloride (USAN)</t>
  </si>
  <si>
    <t>MCN-JR-8299-11; R-8299</t>
  </si>
  <si>
    <t>C1CN2CC(N=C2S1)c3ccccc3</t>
  </si>
  <si>
    <t>CHEMBL1742987</t>
  </si>
  <si>
    <t>Atinumab (INN)</t>
  </si>
  <si>
    <t>ATI-355</t>
  </si>
  <si>
    <t>CHEMBL51910</t>
  </si>
  <si>
    <t>Gevotroline (INN); Gevotroline Hydrochloride (USAN)</t>
  </si>
  <si>
    <t>WY-47384</t>
  </si>
  <si>
    <t>antipsychotics (dopamine D2 antagonists)</t>
  </si>
  <si>
    <t>Fc1ccc2[nH]c3CCN(CCCc4cccnc4)Cc3c2c1</t>
  </si>
  <si>
    <t>CHEMBL1201242</t>
  </si>
  <si>
    <t>Indecainide (INN); Indecainide Hydrochloride (FDA, USAN)</t>
  </si>
  <si>
    <t>LY-135837</t>
  </si>
  <si>
    <t>CC(C)NCCCC1(C(=O)N)c2ccccc2c3ccccc13</t>
  </si>
  <si>
    <t>CHEMBL516</t>
  </si>
  <si>
    <t>Cyproheptadine (BAN, INN); Cyproheptadine Hydrochloride (JAN, USP, FDA)</t>
  </si>
  <si>
    <t>-(a)tadine</t>
  </si>
  <si>
    <t>tricyclic histaminic-H1 receptor antagonists, loratadine derivatives</t>
  </si>
  <si>
    <t>R06AX02</t>
  </si>
  <si>
    <t>R06AX02 [Respiratory System:Antihistamines For Systemic Use:Antihistamines For Systemic Use:Other antihistamines for systemic use]</t>
  </si>
  <si>
    <t>Antihistaminic; Antipruritic</t>
  </si>
  <si>
    <t>CN1CCC(=C2c3ccccc3C=Cc4ccccc24)CC1</t>
  </si>
  <si>
    <t>CHEMBL1743004</t>
  </si>
  <si>
    <t>Crenezumab (INN, USAN)</t>
  </si>
  <si>
    <t>MABT-5102A; Mabt5102A</t>
  </si>
  <si>
    <t>monoclonal antibodies: neurologic indications</t>
  </si>
  <si>
    <t>CHEMBL1743039</t>
  </si>
  <si>
    <t>Mavrilimumab (INN, USAN)</t>
  </si>
  <si>
    <t>CAM-3001</t>
  </si>
  <si>
    <t>Medimmune; Astrazeneca</t>
  </si>
  <si>
    <t>CHEMBL1852533</t>
  </si>
  <si>
    <t>Azulene Sulfonate Sodium (JAN); Sodium Gualenate (INN)</t>
  </si>
  <si>
    <t>CC(C)c1ccc(C)c2c(cc(C)c2c1)S(=O)(=O)O</t>
  </si>
  <si>
    <t>CHEMBL1201206</t>
  </si>
  <si>
    <t>Pipecuronium Bromide (FDA, BAN, INN, USAN)</t>
  </si>
  <si>
    <t>RGH-1106</t>
  </si>
  <si>
    <t>Organon Usa Inc</t>
  </si>
  <si>
    <t>M03AC06</t>
  </si>
  <si>
    <t>M03AC06 [Musculo-Skeletal System:Muscle Relaxants:Muscle Relaxants, Peripherally Acting Agents:Other quaternary ammonium compounds]</t>
  </si>
  <si>
    <t>CC(=O)O[C@H]1C[C@@H]2CC[C@@H]3[C@H](CC[C@@]4(C)[C@H]3C[C@@H]([C@@H]4OC(=O)C)N5CC[N+](C)(C)CC5)[C@@]2(C)C[C@@H]1N6CC[N+](C)(C)CC6</t>
  </si>
  <si>
    <t>CHEMBL1908317</t>
  </si>
  <si>
    <t>Gitaloxin (INN)</t>
  </si>
  <si>
    <t>C[C@H]1O[C@H](C[C@H](O)[C@@H]1O)O[C@H]2[C@@H](O)C[C@H](O[C@H]3[C@@H](O)C[C@H](O[C@H]4CC[C@@]5(C)[C@H](CC[C@@H]6[C@@H]5CC[C@]7(C)[C@H]([C@H](C[C@@]67O)OC=O)C8=CC(=O)OC8)C4)O[C@@H]3C)O[C@@H]2C</t>
  </si>
  <si>
    <t>CHEMBL248702</t>
  </si>
  <si>
    <t>Dexfenfluramine (BAN, INN); Dexfenfluramine Hydrochloride (USAN)</t>
  </si>
  <si>
    <t>S-5614 HCL</t>
  </si>
  <si>
    <t>Interneuron</t>
  </si>
  <si>
    <t>A08AA04</t>
  </si>
  <si>
    <t>A08AA04 [Alimentary Tract And Metabolism:Antiobesity Preparations, Excl. Diet Products:Antiobesity Preparations, Excl. Diet Products:Centrally acting antiobesity products]</t>
  </si>
  <si>
    <t>Appetite Suppressant (systemic)</t>
  </si>
  <si>
    <t>CCN[C@@H](C)Cc1cccc(c1)C(F)(F)F</t>
  </si>
  <si>
    <t>CHEMBL2111062</t>
  </si>
  <si>
    <t>Verilopam (INN); Verilopam Hydrochloride (USAN)</t>
  </si>
  <si>
    <t>PR-0818-156A</t>
  </si>
  <si>
    <t>COc1cc2CCN(CCc3ccc(N)cc3)CCc2cc1OC</t>
  </si>
  <si>
    <t>CHEMBL2110803</t>
  </si>
  <si>
    <t>Candocuronium Iodide (INN)</t>
  </si>
  <si>
    <t>C[C@]12CC[C@@H](CC1=CC[C@@H]3[C@@H]2CC[C@@]4(C)[C@H]3CCC[N+]4(C)C)[N+]5(C)CCCC5</t>
  </si>
  <si>
    <t>CHEMBL2111097</t>
  </si>
  <si>
    <t>Levamlodipine (INN); Levamlodipine Malate (USAN)</t>
  </si>
  <si>
    <t>CCOC(=O)C1=C(COCCN)NC(=C([C@@H]1c2ccccc2Cl)C(=O)OC)C</t>
  </si>
  <si>
    <t>CHEMBL2108940</t>
  </si>
  <si>
    <t>Bismuth Carbonate (USAN)</t>
  </si>
  <si>
    <t>CHEMBL2108428</t>
  </si>
  <si>
    <t>Mentha Oil (JAN)</t>
  </si>
  <si>
    <t>CHEMBL2109113</t>
  </si>
  <si>
    <t>Blood Grouping Serum, Anti-A (USP)</t>
  </si>
  <si>
    <t>Diagnostic Aid (blood, in vitro)</t>
  </si>
  <si>
    <t>CHEMBL2107865</t>
  </si>
  <si>
    <t>Azficel-T (USAN)</t>
  </si>
  <si>
    <t>IT</t>
  </si>
  <si>
    <t>Fibrocell Science</t>
  </si>
  <si>
    <t>CHEMBL2108386</t>
  </si>
  <si>
    <t>Lactalfate (INN)</t>
  </si>
  <si>
    <t>CHEMBL2108597</t>
  </si>
  <si>
    <t>Ferric Carboxymaltose (INN, USAN)</t>
  </si>
  <si>
    <t>VIT-45</t>
  </si>
  <si>
    <t>CHEMBL1311</t>
  </si>
  <si>
    <t>Isosorbide Mononitrate (USP, BAN, INN, JAN, USAN, FDA)</t>
  </si>
  <si>
    <t>AHR-4698; BM 22.145; BM-22-145; IS-5-MN</t>
  </si>
  <si>
    <t>Schering Plough Corp; Promius Pharma Llc; Kremers Urban Pharmaceuticals Inc</t>
  </si>
  <si>
    <t>C01DA14</t>
  </si>
  <si>
    <t>C01DA14 [Cardiovascular System:Cardiac Therapy:Vasodilators Used In Cardiac Diseases:Organic nitrates]</t>
  </si>
  <si>
    <t>O[C@H]1CO[C@@H]2[C@@H](CO[C@H]12)O[N+](=O)[O-]</t>
  </si>
  <si>
    <t>CHEMBL2108740</t>
  </si>
  <si>
    <t>Silteplase (INN, JAN)</t>
  </si>
  <si>
    <t>CHEMBL2108371</t>
  </si>
  <si>
    <t>Interferon Alfa (Ball-1) (JAN)</t>
  </si>
  <si>
    <t>CHEMBL2107977</t>
  </si>
  <si>
    <t>Orange Spirit, Compound (NF)</t>
  </si>
  <si>
    <t>CHEMBL1201346</t>
  </si>
  <si>
    <t>Balsalazide (BAN, INN); Balsalazide Disodium (FDA, USAN)</t>
  </si>
  <si>
    <t>BX-661A</t>
  </si>
  <si>
    <t>Salix Pharmaceuticals Inc</t>
  </si>
  <si>
    <t>A07EC04</t>
  </si>
  <si>
    <t>A07EC04 [Alimentary Tract And Metabolism:Antidiarrheals, Intestinal Antiinflammatory/Antiinfective :Intestinal Antiinflammatory Agents:Aminosalicylic acid and similar agents]</t>
  </si>
  <si>
    <t>Anti-Inflammatory (gastrointestinal)</t>
  </si>
  <si>
    <t>OC(=O)CCNC(=O)c1ccc(cc1)N=Nc2ccc(O)c(c2)C(=O)O</t>
  </si>
  <si>
    <t>CHEMBL2106363</t>
  </si>
  <si>
    <t>Isosulpride (INN)</t>
  </si>
  <si>
    <t>CCN1CCCC1CC(=O)Nc2cc(ccc2OC)S(=O)(=O)N</t>
  </si>
  <si>
    <t>CHEMBL2106550</t>
  </si>
  <si>
    <t>Nifurmazole (DCF, INN)</t>
  </si>
  <si>
    <t>CB-10615</t>
  </si>
  <si>
    <t>OCN1C(=O)CN(\N=C\C=C\c2oc(cc2)[N+](=O)[O-])C1=O</t>
  </si>
  <si>
    <t>CHEMBL2107439</t>
  </si>
  <si>
    <t>Odalprofen (INN)</t>
  </si>
  <si>
    <t>COC(=O)C(C)c1cccc(c1)C(c2ccccc2)n3ccnc3</t>
  </si>
  <si>
    <t>CHEMBL2104216</t>
  </si>
  <si>
    <t>Demelverine (INN)</t>
  </si>
  <si>
    <t>CN(CCc1ccccc1)CCc2ccccc2</t>
  </si>
  <si>
    <t>CHEMBL2106537</t>
  </si>
  <si>
    <t>Mepiprazole (BAN, INN, MI)</t>
  </si>
  <si>
    <t>Cc1cc(CCN2CCN(CC2)c3cccc(Cl)c3)n[nH]1</t>
  </si>
  <si>
    <t>CHEMBL2106390</t>
  </si>
  <si>
    <t>Iosefamic Acid (INN, USAN)</t>
  </si>
  <si>
    <t>MP-271</t>
  </si>
  <si>
    <t>CNC(=O)c1c(I)c(NC(=O)CCCCCCCCC(=O)Nc2c(I)c(C(=O)O)c(I)c(C(=O)NC)c2I)c(I)c(C(=O)O)c1I</t>
  </si>
  <si>
    <t>CHEMBL2105404</t>
  </si>
  <si>
    <t>Sarpicillin (INN, USAN)</t>
  </si>
  <si>
    <t>BL-P1761</t>
  </si>
  <si>
    <t>COCOC(=O)[C@@H]1N2[C@H](SC1(C)C)[C@H](N3C(=O)C(NC3(C)C)c4ccccc4)C2=O</t>
  </si>
  <si>
    <t>CHEMBL2106265</t>
  </si>
  <si>
    <t>Dimethylthiambutene (BAN, DCF, INN, MI)</t>
  </si>
  <si>
    <t>CC(C=C(c1cccs1)c2cccs2)N(C)C</t>
  </si>
  <si>
    <t>CHEMBL2105606</t>
  </si>
  <si>
    <t>Desaspidin (INN, MI)</t>
  </si>
  <si>
    <t>P02DX01</t>
  </si>
  <si>
    <t>P02DX01 [Antiparasitic Products, Insecticides And Repellents:Anthelmintics:Anticestodals:Other anticestodals]</t>
  </si>
  <si>
    <t>CCCC(=O)C1=C(O)C(C)(C)C(=C(Cc2c(O)c(C(=O)CCC)c(O)cc2OC)C1=O)O</t>
  </si>
  <si>
    <t>CHEMBL2104930</t>
  </si>
  <si>
    <t>Pipoxizine (INN)</t>
  </si>
  <si>
    <t>OCCOCCOCCN1CCC(=C(c2ccccc2)c3ccccc3)CC1</t>
  </si>
  <si>
    <t>CHEMBL2108692</t>
  </si>
  <si>
    <t>Bile Salts (BAN)</t>
  </si>
  <si>
    <t>CHEMBL2108452</t>
  </si>
  <si>
    <t>Diastase (JAN)</t>
  </si>
  <si>
    <t>A09AA01</t>
  </si>
  <si>
    <t>A09AA01 [Alimentary Tract And Metabolism:Digestives, Incl. Enzymes:Digestives, Incl. Enzymes:Enzyme preparations]</t>
  </si>
  <si>
    <t>CHEMBL2108964</t>
  </si>
  <si>
    <t>Insulin Injection (JAN); Insulin, Isophane (BAN, INN, USP); Isophane (Aqueous Suspension) (JAN)</t>
  </si>
  <si>
    <t>Novo Nordisk; Lilly</t>
  </si>
  <si>
    <t>CHEMBL2108170</t>
  </si>
  <si>
    <t>Aviscumine (INN)</t>
  </si>
  <si>
    <t>CHEMBL2109122</t>
  </si>
  <si>
    <t>Diphtheria Toxoid Adsorbed (USP)</t>
  </si>
  <si>
    <t>CHEMBL2107849</t>
  </si>
  <si>
    <t>Mipomersen Sodium (FDA, USAN)</t>
  </si>
  <si>
    <t>ISIS-301012</t>
  </si>
  <si>
    <t>C10AX11</t>
  </si>
  <si>
    <t>C10AX11 [Cardiovascular System:Lipid Modifying Agents:Lipid Modifying Agents, Plain:Other lipid modifying agents]</t>
  </si>
  <si>
    <t>CHEMBL2108918</t>
  </si>
  <si>
    <t>Chamomile (NF)</t>
  </si>
  <si>
    <t>CHEMBL2108391</t>
  </si>
  <si>
    <t>Honey (JAN)</t>
  </si>
  <si>
    <t>CHEMBL2109103</t>
  </si>
  <si>
    <t>Bertilimumab (BAN, INN)</t>
  </si>
  <si>
    <t>CAT-213; iCo-008</t>
  </si>
  <si>
    <t>CHEMBL2104713</t>
  </si>
  <si>
    <t>Moxaprindine (INN)</t>
  </si>
  <si>
    <t>CCN(CC)CCCN(C1Cc2ccccc2C1OC)c3ccccc3</t>
  </si>
  <si>
    <t>CHEMBL2105457</t>
  </si>
  <si>
    <t>Thozalinone (USAN); Tozalinone (INN)</t>
  </si>
  <si>
    <t>CL-39808</t>
  </si>
  <si>
    <t>CN(C)C1=NC(=O)C(O1)c2ccccc2</t>
  </si>
  <si>
    <t>CHEMBL2107237</t>
  </si>
  <si>
    <t>Vindeburnol (INN)</t>
  </si>
  <si>
    <t>OC1CC2CCCN3CCc4c(C23)n1c5ccccc45</t>
  </si>
  <si>
    <t>CHEMBL2104337</t>
  </si>
  <si>
    <t>Lemidosul (INN)</t>
  </si>
  <si>
    <t>CC(C)(C)c1cc(CN)c(O)c(c1)S(=O)(=O)C</t>
  </si>
  <si>
    <t>CHEMBL2107152</t>
  </si>
  <si>
    <t>Metoquizine (INN, USAN)</t>
  </si>
  <si>
    <t>CN1CC(CC2C1Cc3cn(C)c4cccc2c34)NC(=O)n5nc(C)cc5C</t>
  </si>
  <si>
    <t>CHEMBL2104660</t>
  </si>
  <si>
    <t>Dexecadotril (INN)</t>
  </si>
  <si>
    <t>CC(=O)SC[C@H](Cc1ccccc1)C(=O)NCC(=O)OCc2ccccc2</t>
  </si>
  <si>
    <t>CHEMBL2104404</t>
  </si>
  <si>
    <t>Emodepside (INN)</t>
  </si>
  <si>
    <t>CC(C)C[C@@H]1N(C)C(=O)[C@@H](Cc2ccc(cc2)N3CCOCC3)OC(=O)[C@H](CC(C)C)N(C)C(=O)[C@@H](C)OC(=O)[C@H](CC(C)C)N(C)C(=O)[C@@H](Cc4ccc(cc4)N5CCOCC5)OC(=O)[C@H](CC(C)C)N(C)C(=O)[C@@H](C)OC1=O</t>
  </si>
  <si>
    <t>CHEMBL2107118</t>
  </si>
  <si>
    <t>Mexiprostil (INN)</t>
  </si>
  <si>
    <t>CCCCC(C)(OC)[C@H](O)\C=C\[C@H]1[C@H](O)CC(=O)[C@@H]1CCCCCCC(=O)OC</t>
  </si>
  <si>
    <t>CHEMBL2105396</t>
  </si>
  <si>
    <t>Pyridarone (INN)</t>
  </si>
  <si>
    <t>L-4269</t>
  </si>
  <si>
    <t>o1c(cc2ccccc12)c3ccncc3</t>
  </si>
  <si>
    <t>CHEMBL2104528</t>
  </si>
  <si>
    <t>Octamoxin (DCF, INN, MI)</t>
  </si>
  <si>
    <t>monoamine oxidase inhibitors (hydrazine derivatives)</t>
  </si>
  <si>
    <t>CCCCCCC(C)NN</t>
  </si>
  <si>
    <t>CHEMBL2106779</t>
  </si>
  <si>
    <t>Fluciprazine (DCF, INN)</t>
  </si>
  <si>
    <t>OC(COC1(CCCCC1)C#C)CN2CCN(CC2)c3ccc(F)cc3</t>
  </si>
  <si>
    <t>CHEMBL2108032</t>
  </si>
  <si>
    <t>Gellan Gum (NF)</t>
  </si>
  <si>
    <t>CHEMBL2108763</t>
  </si>
  <si>
    <t>Propylene Glycol Alginate (NF)</t>
  </si>
  <si>
    <t>Pharmaceutic Aid (suspending agent); Pharmaceutic Aid (viscosity-increasing agent)</t>
  </si>
  <si>
    <t>CHEMBL2108153</t>
  </si>
  <si>
    <t>Sucralox (BAN, INN)</t>
  </si>
  <si>
    <t>CHEMBL2108579</t>
  </si>
  <si>
    <t>Caprylocaproyl Polyoxylglycerides (NF)</t>
  </si>
  <si>
    <t>CHEMBL2108507</t>
  </si>
  <si>
    <t>Gutta Percha (USP)</t>
  </si>
  <si>
    <t>Dental Restoration Agent</t>
  </si>
  <si>
    <t>CHEMBL2108697</t>
  </si>
  <si>
    <t>Beeswax, Yellow (JAN); Wax, Yellow (NF); Yellow Beeswax (JAN)</t>
  </si>
  <si>
    <t>CHEMBL1332616</t>
  </si>
  <si>
    <t>Erythrosine Sodium (USP)</t>
  </si>
  <si>
    <t>Oc1c(I)cc2c(Oc3c(I)c(O)c(I)cc3C24OC(=O)c5ccccc45)c1I</t>
  </si>
  <si>
    <t>CHEMBL2110697</t>
  </si>
  <si>
    <t>Penoctonium Bromide (INN)</t>
  </si>
  <si>
    <t>CCCCCCCC[N+](CC)(CC)CCOC(=O)C(C1CCCC1)C2CCCC2</t>
  </si>
  <si>
    <t>CHEMBL2110817</t>
  </si>
  <si>
    <t>Emilium Tosilate (INN); Emilium Tosylate (USAN)</t>
  </si>
  <si>
    <t>CC[N+](C)(C)Cc1cccc(OC)c1</t>
  </si>
  <si>
    <t>CHEMBL13881</t>
  </si>
  <si>
    <t>Phenamazoline (INN)</t>
  </si>
  <si>
    <t>C(Nc1ccccc1)C2=NCCN2</t>
  </si>
  <si>
    <t>CHEMBL287419</t>
  </si>
  <si>
    <t>Losulazine (INN); Losulazine Hydrochloride (USAN)</t>
  </si>
  <si>
    <t>U-54669F</t>
  </si>
  <si>
    <t>Fc1ccc(cc1)S(=O)(=O)N2CCN(CC2)C(=O)c3ccc(Nc4ccnc5cc(ccc45)C(F)(F)F)cc3</t>
  </si>
  <si>
    <t>CHEMBL35802</t>
  </si>
  <si>
    <t>Pentaquine (BAN, INN); Pentaquine Phosphate (USP)</t>
  </si>
  <si>
    <t>COc1cc(NCCCCCNC(C)C)c2ncccc2c1</t>
  </si>
  <si>
    <t>CHEMBL2104074</t>
  </si>
  <si>
    <t>Ataprost (INN)</t>
  </si>
  <si>
    <t>O[C@H](\C=C\[C@H]1[C@H](O)C[C@@H]2C\C(=C/CCCC(=O)O)\C[C@H]12)C3CCCC3</t>
  </si>
  <si>
    <t>CHEMBL2104347</t>
  </si>
  <si>
    <t>Hexadiline (INN)</t>
  </si>
  <si>
    <t>MRL-38</t>
  </si>
  <si>
    <t>C1CCC(CC1)C(=CC2CCCCN2)C3CCCCC3</t>
  </si>
  <si>
    <t>CHEMBL2107502</t>
  </si>
  <si>
    <t>Peraclopone (INN)</t>
  </si>
  <si>
    <t>OC(CO\N=C\c1ccc(Cl)cc1)CN2CCN(CC2)c3ccccc3Cl</t>
  </si>
  <si>
    <t>CHEMBL2107238</t>
  </si>
  <si>
    <t>Ursulcholic Acid (INN)</t>
  </si>
  <si>
    <t>C[C@H](CCC(=O)O)[C@H]1CC[C@H]2[C@@H]3[C@H](C[C@@H]4C[C@@H](CC[C@]4(C)[C@H]3CC[C@]12C)OS(=O)(=O)O)OS(=O)(=O)O</t>
  </si>
  <si>
    <t>CHEMBL2105450</t>
  </si>
  <si>
    <t>Oxyclozanide (BAN, INN, MI)</t>
  </si>
  <si>
    <t>ICI-46683</t>
  </si>
  <si>
    <t>Oc1c(Cl)cc(Cl)cc1NC(=O)c2c(O)c(Cl)cc(Cl)c2Cl</t>
  </si>
  <si>
    <t>CHEMBL2103777</t>
  </si>
  <si>
    <t>Thiophanate (BAN, MI)</t>
  </si>
  <si>
    <t>CCOC(=O)NC(=S)Nc1ccccc1NC(=S)NC(=O)OCC</t>
  </si>
  <si>
    <t>CHEMBL1191989</t>
  </si>
  <si>
    <t>Flutizenol (INN)</t>
  </si>
  <si>
    <t>OCCN1CCN(CCCN2c3ccsc3Sc4ccc(cc24)C(F)(F)F)CC1</t>
  </si>
  <si>
    <t>CHEMBL2106284</t>
  </si>
  <si>
    <t>Dioxaphetyl Butyrate (BAN, INN, MI)</t>
  </si>
  <si>
    <t>CCOC(=O)C(CCN1CCOCC1)(c2ccccc2)c3ccccc3</t>
  </si>
  <si>
    <t>CHEMBL2105586</t>
  </si>
  <si>
    <t>Vincantril (INN)</t>
  </si>
  <si>
    <t>-tril; vin-</t>
  </si>
  <si>
    <t>endopeptidase inhibitors; vinca alkaloids</t>
  </si>
  <si>
    <t>Clc1ccc2c(c1)c3CCNC4CCC(=O)n2c34</t>
  </si>
  <si>
    <t>CHEMBL2104690</t>
  </si>
  <si>
    <t>Azaquinzole (INN)</t>
  </si>
  <si>
    <t>C1CN2CCc3ccccc3C2CN1</t>
  </si>
  <si>
    <t>CHEMBL2105463</t>
  </si>
  <si>
    <t>Texacromil (INN)</t>
  </si>
  <si>
    <t>antiallergics (cromoglicic acid derivatives)</t>
  </si>
  <si>
    <t>CSCC(O)COc1cccc2OC(=CC(=O)c12)C(=O)O</t>
  </si>
  <si>
    <t>CHEMBL2107569</t>
  </si>
  <si>
    <t>Ciproquazone (INN)</t>
  </si>
  <si>
    <t>COc1ccc2N(CC3CC3)C(=O)N=C(c4ccccc4)c2c1</t>
  </si>
  <si>
    <t>CHEMBL2110728</t>
  </si>
  <si>
    <t>Fluciclatide F 18 (USAN)</t>
  </si>
  <si>
    <t>[18F]AH-111585</t>
  </si>
  <si>
    <t>G.E. Healthcare</t>
  </si>
  <si>
    <t>NC(=O)COCC(=O)NCCOCCOCCOCCNC(=O)[C@@H]1CSCC(=O)[C@H](CCCCNC(=O)COCC(=O)NCCOCCOCCOCCOCCOCCNC(=O)CO\N=C\c2ccc(F)cc2)NC(=O)[C@@H]3CSSC[C@H](NC(=O)[C@H](Cc4ccccc4)N1)C(=O)N[C@@H](CC(=O)O)C(=O)NCC(=O)N[C@@H](CCCNC(=N)N)C(=O)N3</t>
  </si>
  <si>
    <t>CHEMBL2110826</t>
  </si>
  <si>
    <t>Hexacyclonate Sodium (INN, MI)</t>
  </si>
  <si>
    <t>OCC1(CC(=O)O)CCCCC1</t>
  </si>
  <si>
    <t>CHEMBL2104597</t>
  </si>
  <si>
    <t>Ciprazafone (INN)</t>
  </si>
  <si>
    <t>CN(C(=O)CNC1CC1)c2ccc(Cl)cc2C(=O)c3ccccc3Cl</t>
  </si>
  <si>
    <t>CHEMBL2106107</t>
  </si>
  <si>
    <t>Esculamine (INN)</t>
  </si>
  <si>
    <t>CC1=CC(=O)Oc2c(CN(CCO)CCO)c(O)c(O)cc12</t>
  </si>
  <si>
    <t>CHEMBL2105968</t>
  </si>
  <si>
    <t>Amcinafal (INN, USAN)</t>
  </si>
  <si>
    <t>SQ-15102</t>
  </si>
  <si>
    <t>CCC1(CC)O[C@@H]2C[C@H]3[C@@H]4CCC5=CC(=O)C=C[C@]5(C)[C@@]4(F)[C@@H](O)C[C@]3(C)[C@@]2(O1)C(=O)CO</t>
  </si>
  <si>
    <t>CHEMBL2104179</t>
  </si>
  <si>
    <t>Clominorex (INN, USAN)</t>
  </si>
  <si>
    <t>MCN-1107</t>
  </si>
  <si>
    <t>NC1=NCC(O1)c2ccc(Cl)cc2</t>
  </si>
  <si>
    <t>CHEMBL2104742</t>
  </si>
  <si>
    <t>Folescutol (DCF, INN, MI)</t>
  </si>
  <si>
    <t>LD-2988</t>
  </si>
  <si>
    <t>Oc1cc2OC(=O)C=C(CN3CCOCC3)c2cc1O</t>
  </si>
  <si>
    <t>CHEMBL2105068</t>
  </si>
  <si>
    <t>Isamoxole (BAN, INN, USAN)</t>
  </si>
  <si>
    <t>Compound 90606</t>
  </si>
  <si>
    <t>Anti-Asthmatic</t>
  </si>
  <si>
    <t>CCCCN(C(=O)C(C)C)c1occ(C)n1</t>
  </si>
  <si>
    <t>CHEMBL2104092</t>
  </si>
  <si>
    <t>Cimoxatone (INN)</t>
  </si>
  <si>
    <t>COCC1CN(C(=O)O1)c2ccc(OCc3cccc(c3)C#N)cc2</t>
  </si>
  <si>
    <t>CHEMBL2103759</t>
  </si>
  <si>
    <t>Azotomycin (INN, USAN)</t>
  </si>
  <si>
    <t>N[C@@H](CCC(=O)N[C@H](CCC(=O)C=[N+]=[N-])C(=O)N[C@@H](CCC(=O)C=[N+]=[N-])C(=O)O)C(=O)O</t>
  </si>
  <si>
    <t>CHEMBL2105283</t>
  </si>
  <si>
    <t>Pendecamaine (BAN, INN)</t>
  </si>
  <si>
    <t>CCCCCCCCCCCCCCCC(=O)NCCC[N+](C)(C)CC(=O)[O-]</t>
  </si>
  <si>
    <t>CHEMBL2105520</t>
  </si>
  <si>
    <t>Flumetramide (INN, USAN)</t>
  </si>
  <si>
    <t>MCN-1546</t>
  </si>
  <si>
    <t>Relaxant (skeletal muscle)</t>
  </si>
  <si>
    <t>FC(F)(F)c1ccc(cc1)C2CNC(=O)CO2</t>
  </si>
  <si>
    <t>CHEMBL2106267</t>
  </si>
  <si>
    <t>Dropempine (INN)</t>
  </si>
  <si>
    <t>CN1C(C)(C)CC=CC1(C)C</t>
  </si>
  <si>
    <t>CHEMBL2104623</t>
  </si>
  <si>
    <t>Nicodicodine (BAN, DCF, INN)</t>
  </si>
  <si>
    <t>COc1ccc2C[C@@H]3[C@@H]4CC[C@H](OC(=O)c5cccnc5)[C@@H]6Oc1c2[C@]46CCN3C</t>
  </si>
  <si>
    <t>CHEMBL2104354</t>
  </si>
  <si>
    <t>Leptacline (DCF, INN)</t>
  </si>
  <si>
    <t>C(C1CCCCC1)N2CCCCC2</t>
  </si>
  <si>
    <t>CHEMBL2107764</t>
  </si>
  <si>
    <t>Omocianine (INN)</t>
  </si>
  <si>
    <t>C\C(=C/C=C/C1=[N+](CCS(=O)(=O)[O-])c2ccc(cc2C1(C)C)S(=O)(=O)[O-])\C=C\C=C/3\N(CCS(=O)(=O)[O-])c4ccc(cc4C3(C)C)S(=O)(=O)[O-]</t>
  </si>
  <si>
    <t>CHEMBL2105571</t>
  </si>
  <si>
    <t>Etilefrine Pivalate (INN)</t>
  </si>
  <si>
    <t>CCNCC(O)c1cccc(OC(=O)C(C)(C)C)c1</t>
  </si>
  <si>
    <t>CHEMBL2104223</t>
  </si>
  <si>
    <t>Febuprol (INN, MI)</t>
  </si>
  <si>
    <t>CCCCOCC(O)COc1ccccc1</t>
  </si>
  <si>
    <t>CHEMBL2106001</t>
  </si>
  <si>
    <t>Clobenoside (INN, MI)</t>
  </si>
  <si>
    <t>CCCO[C@@H]1[C@@H](O)C(OCC)O[C@@H]1C(COCc2ccc(Cl)cc2)OCc3ccc(Cl)cc3</t>
  </si>
  <si>
    <t>CHEMBL2107531</t>
  </si>
  <si>
    <t>Stepronin (INN, MI)</t>
  </si>
  <si>
    <t>R05CB11</t>
  </si>
  <si>
    <t>R05CB11 [Respiratory System:Cough And Cold Preparations:Expectorants, Excl. Combinations With Cough Suppressants:Mucolytics]</t>
  </si>
  <si>
    <t>CC(SC(=O)c1cccs1)C(=O)NCC(=O)O</t>
  </si>
  <si>
    <t>CHEMBL2106620</t>
  </si>
  <si>
    <t>Fenaclon (INN)</t>
  </si>
  <si>
    <t>ClCCC(=O)NCCc1ccccc1</t>
  </si>
  <si>
    <t>CHEMBL2104955</t>
  </si>
  <si>
    <t>Becocalcidiol (INN, USAN)</t>
  </si>
  <si>
    <t>QRX-101</t>
  </si>
  <si>
    <t>CC[C@H](C)[C@H]1CC[C@H]2\C(=C\C=C3C[C@@H](O)C(=C)[C@H](O)C3)\CCC[C@]12C</t>
  </si>
  <si>
    <t>CHEMBL2106784</t>
  </si>
  <si>
    <t>Niprofazone (INN)</t>
  </si>
  <si>
    <t>CC(C)N(CNC(=O)c1cccnc1)C2=C(C)N(C)N(C2=O)c3ccccc3</t>
  </si>
  <si>
    <t>CHEMBL2096637</t>
  </si>
  <si>
    <t>Pyrethrins (FDA)</t>
  </si>
  <si>
    <t>Bayer Healthcare Consumer Care</t>
  </si>
  <si>
    <t>COC(=O)\C(=C\[C@@H]1[C@@H](C(=O)O[C@H]2CC(=O)C(=C2C)C\C=C/C=C)C1(C)C)\C.CC(=C[C@@H]3[C@@H](C(=O)O[C@H]4CC(=O)C(=C4C)C\C=C/C=C)C3(C)C)C</t>
  </si>
  <si>
    <t>CHEMBL124211</t>
  </si>
  <si>
    <t>Butethamine Hydrochloride (MI, NF)</t>
  </si>
  <si>
    <t>CC(C)CNCCOC(=O)c1ccc(N)cc1</t>
  </si>
  <si>
    <t>CHEMBL2106389</t>
  </si>
  <si>
    <t>Iocarmic Acid (BAN, INN, USAN); Iocarmate Meglumine (USAN); Meglumine Iocarmate (BAN)</t>
  </si>
  <si>
    <t>MP-2032; MP-2032 Meglumine</t>
  </si>
  <si>
    <t>V08AA08</t>
  </si>
  <si>
    <t>V08AA08 [Various:Contrast Media:X-Ray Contrast Media, Iodinated:Watersoluble, nephrotropic, high osmolar X-ray contrast media]</t>
  </si>
  <si>
    <t>CNC(=O)c1c(I)c(NC(=O)CCCCC(=O)Nc2c(I)c(C(=O)O)c(I)c(C(=O)NC)c2I)c(I)c(C(=O)O)c1I</t>
  </si>
  <si>
    <t>CHEMBL2111125</t>
  </si>
  <si>
    <t>Phenactropinium Chloride (BAN, INN, MI)</t>
  </si>
  <si>
    <t>-ium; -trop-</t>
  </si>
  <si>
    <t>quaternary ammonium derivatives; atropine derivatives</t>
  </si>
  <si>
    <t>C[N+]1(CC(=O)c2ccccc2)[C@@H]3CC[C@H]1C[C@H](C3)OC(=O)C(O)c4ccccc4</t>
  </si>
  <si>
    <t>CHEMBL2110770</t>
  </si>
  <si>
    <t>Ampyzine (INN); Ampyzine Sulfate (USAN)</t>
  </si>
  <si>
    <t>W-3580B</t>
  </si>
  <si>
    <t>CN(C)c1cnccn1</t>
  </si>
  <si>
    <t>CHEMBL2110596</t>
  </si>
  <si>
    <t>Azapetine (BAN)</t>
  </si>
  <si>
    <t>C04AX30</t>
  </si>
  <si>
    <t>C04AX30 [Cardiovascular System:Peripheral Vasodilators:Peripheral Vasodilators:Other peripheral vasodilators]</t>
  </si>
  <si>
    <t>C=CCN1Cc2ccccc2c3ccccc3C1</t>
  </si>
  <si>
    <t>CHEMBL1201170</t>
  </si>
  <si>
    <t>Lithium Citrate (USP, FDA)</t>
  </si>
  <si>
    <t>Solvay Pharmaceuticals; Roxane Laboratories Inc</t>
  </si>
  <si>
    <t>N05AN01</t>
  </si>
  <si>
    <t>N05AN01 [Nervous System:Psycholeptics:Antipsychotics:Lithium]</t>
  </si>
  <si>
    <t>Antimanic</t>
  </si>
  <si>
    <t>[Li+].[Li+].[Li+].OC(CC(=O)[O-])(CC(=O)[O-])C(=O)[O-]</t>
  </si>
  <si>
    <t>CHEMBL301958</t>
  </si>
  <si>
    <t>Suronacrine (INN); Suronacrine Maleate (USAN)</t>
  </si>
  <si>
    <t>HP-128</t>
  </si>
  <si>
    <t>Inhibitor (cholinesterase)</t>
  </si>
  <si>
    <t>OC1CCCc2nc3ccccc3c(NCc4ccccc4)c12</t>
  </si>
  <si>
    <t>CHEMBL2108101</t>
  </si>
  <si>
    <t>Spearmint (NF)</t>
  </si>
  <si>
    <t>CHEMBL2108676</t>
  </si>
  <si>
    <t>Elosulfase Alfa (USAN)</t>
  </si>
  <si>
    <t>Biomarin Pharmaceutical Inc.</t>
  </si>
  <si>
    <t>CHEMBL2108410</t>
  </si>
  <si>
    <t>Biciromab (BAN, INN, USAN)</t>
  </si>
  <si>
    <t>T2G1S</t>
  </si>
  <si>
    <t>Centocor</t>
  </si>
  <si>
    <t>Monoclonal Antibody (antifibrin)</t>
  </si>
  <si>
    <t>CHEMBL2108028</t>
  </si>
  <si>
    <t>Enfilcon A (USAN)</t>
  </si>
  <si>
    <t>CHEMBL2108031</t>
  </si>
  <si>
    <t>Galgenprostucel-L (USAN)</t>
  </si>
  <si>
    <t>CG-1940</t>
  </si>
  <si>
    <t>CHEMBL2107938</t>
  </si>
  <si>
    <t>Polyethylene Glycol 6000 (MI, USP)</t>
  </si>
  <si>
    <t>CHEMBL2108578</t>
  </si>
  <si>
    <t>Belladonna Leaf (USP)</t>
  </si>
  <si>
    <t>CHEMBL2108774</t>
  </si>
  <si>
    <t>Platelet Concentrate (USP)</t>
  </si>
  <si>
    <t>Replenisher (platelets)</t>
  </si>
  <si>
    <t>CHEMBL2107947</t>
  </si>
  <si>
    <t>Orange Oil (NF)</t>
  </si>
  <si>
    <t>Pharmaceutic Aid (flavor)</t>
  </si>
  <si>
    <t>CHEMBL2146141</t>
  </si>
  <si>
    <t>Giractide (INN, MI)</t>
  </si>
  <si>
    <t>peptides: synthetic corticotropins</t>
  </si>
  <si>
    <t>CSCC[C@H](NC(=O)C(CO)NC(=O)[C@H](Cc1ccc(O)cc1)NC(=O)CN)C(=O)N[C@@H](CCC(=O)O)C(=O)N[C@@H](Cc2c[nH]cn2)C(=O)NC(Cc3ccccc3)C(=O)N[C@@H](CCCNC(=N)N)C(=O)N[C@@H](Cc4c[nH]c5ccccc45)C(=O)NCC(=O)N[C@@H](CCCCN)C(=O)N6CCC[C@H]6C(=O)N[C@@H](C(C)C)C(=O)NCC(=O)N[C@@H](CCCCN)C(=O)N[C@@H](CCCCN)C(=O)N[C@@H](CCCNC(=N)N)C(=O)N[C@@H](CCCNC(=N)N)C(=O)N</t>
  </si>
  <si>
    <t>CHEMBL2110986</t>
  </si>
  <si>
    <t>Pirogliride (INN); Pirogliride Tartrate (USAN)</t>
  </si>
  <si>
    <t>MCN-3495</t>
  </si>
  <si>
    <t>CN1CCC/C/1=N\C(=N\c2ccccc2)\N3CCCC3</t>
  </si>
  <si>
    <t>CHEMBL310160</t>
  </si>
  <si>
    <t>Bipenamol (INN); Bipenamol Hydrochloride (USAN)</t>
  </si>
  <si>
    <t>BW-647U Hydrochloride</t>
  </si>
  <si>
    <t>NCc1ccccc1Sc2ccccc2CO</t>
  </si>
  <si>
    <t>CHEMBL2111036</t>
  </si>
  <si>
    <t>Oxamarin (INN); Oxamarin Hydrochloride (USAN)</t>
  </si>
  <si>
    <t>M.G. 652</t>
  </si>
  <si>
    <t>Maggioni Farmaceutici S.P.A., Italy</t>
  </si>
  <si>
    <t>CCN(CC)CCOc1cc2OC(=O)C=C(C)c2cc1OCCN(CC)CC</t>
  </si>
  <si>
    <t>CHEMBL2110714</t>
  </si>
  <si>
    <t>Parapenzolate Bromide (INN, USAN)</t>
  </si>
  <si>
    <t>SCH-3444</t>
  </si>
  <si>
    <t>C[N+]1(C)CCC(CC1)OC(=O)C(O)(c2ccccc2)c3ccccc3</t>
  </si>
  <si>
    <t>CHEMBL2105970</t>
  </si>
  <si>
    <t>Ammonium Benzoate (MI, USP)</t>
  </si>
  <si>
    <t>N.OC(=O)c1ccccc1</t>
  </si>
  <si>
    <t>CHEMBL2111064</t>
  </si>
  <si>
    <t>Sodium Formaldehyde Sulfoxylate (NF)</t>
  </si>
  <si>
    <t>Pharmaceutic Aid (preservative)</t>
  </si>
  <si>
    <t>OCS(=O)O</t>
  </si>
  <si>
    <t>CHEMBL2110847</t>
  </si>
  <si>
    <t>Dimantine (INN); Dymanthine Hydrochloride (USAN)</t>
  </si>
  <si>
    <t>GS-1339</t>
  </si>
  <si>
    <t>CCCCCCCCCCCCCCCCCCN(C)C</t>
  </si>
  <si>
    <t>CHEMBL2104676</t>
  </si>
  <si>
    <t>Bitoscanate (INN, MI)</t>
  </si>
  <si>
    <t>S=C=Nc1ccc(cc1)N=C=S</t>
  </si>
  <si>
    <t>CHEMBL2104058</t>
  </si>
  <si>
    <t>Carprazidil (INN)</t>
  </si>
  <si>
    <t>COC(=O)NC1=CC(=NC2=NC(=O)ON12)N3CCC=CC3</t>
  </si>
  <si>
    <t>CHEMBL2104140</t>
  </si>
  <si>
    <t>Cefrotil (INN)</t>
  </si>
  <si>
    <t>CC1=C(N2[C@H](SC1)[C@H](NC(=O)Cc3ccc(cc3)C4=NCCCN4)C2=O)C(=O)O</t>
  </si>
  <si>
    <t>CHEMBL2105438</t>
  </si>
  <si>
    <t>Teniloxazine (INN, MI)</t>
  </si>
  <si>
    <t>C(Oc1ccccc1Cc2cccs2)C3CNCCO3</t>
  </si>
  <si>
    <t>CHEMBL2105958</t>
  </si>
  <si>
    <t>Carbol-Fuchsin (USP)</t>
  </si>
  <si>
    <t>-bol-</t>
  </si>
  <si>
    <t>anabolic steroids</t>
  </si>
  <si>
    <t>Cc1cc(ccc1N)C(=C2C=CC(=N)C=C2)c3ccc(N)cc3C</t>
  </si>
  <si>
    <t>CHEMBL2106522</t>
  </si>
  <si>
    <t>Dihydrostreptomycin (BAN, INN); Dihydrostreptomycin Sulfate (USP)</t>
  </si>
  <si>
    <t>S01AA15</t>
  </si>
  <si>
    <t>S01AA15 [Sensory Organs:Ophthalmologicals:Antiinfectives:Antibiotics]</t>
  </si>
  <si>
    <t>CN[C@H]1[C@H](O)[C@@H](O)[C@H](CO)O[C@H]1O[C@@H]2[C@@H](CO)[C@H](C)O[C@@H]2O[C@H]3[C@H](O)[C@@H](O)[C@H](NC(=N)N)[C@@H](O)[C@@H]3NC(=N)N</t>
  </si>
  <si>
    <t>CHEMBL2105587</t>
  </si>
  <si>
    <t>Difenamizole (INN, MI)</t>
  </si>
  <si>
    <t>CC(N(C)C)C(=O)Nc1cc(nn1c2ccccc2)c3ccccc3</t>
  </si>
  <si>
    <t>CHEMBL2104001</t>
  </si>
  <si>
    <t>Abaperidone (INN)</t>
  </si>
  <si>
    <t>OCC1=COc2cc(OCCCN3CCC(CC3)C4NOc5cc(F)ccc45)ccc2C1=O</t>
  </si>
  <si>
    <t>CHEMBL2105607</t>
  </si>
  <si>
    <t>Benrixate (DCF, INN)</t>
  </si>
  <si>
    <t>CCN(CC)CCOC(=O)N1CCC(Cc2ccccc2)CC1</t>
  </si>
  <si>
    <t>CHEMBL2104075</t>
  </si>
  <si>
    <t>Alprafenone (INN)</t>
  </si>
  <si>
    <t>antiarrhythmics (propafenone derivatives)</t>
  </si>
  <si>
    <t>CCC(C)(C)NCC(O)COc1cc(CCC(=O)c2ccc(C)cc2)ccc1OC</t>
  </si>
  <si>
    <t>CHEMBL2104641</t>
  </si>
  <si>
    <t>Dimelazine (INN)</t>
  </si>
  <si>
    <t>CN1CCC(C)(CN2c3ccccc3Sc4ccccc24)C1</t>
  </si>
  <si>
    <t>CHEMBL1625260</t>
  </si>
  <si>
    <t>Tiracizine (INN)</t>
  </si>
  <si>
    <t>C01EB11</t>
  </si>
  <si>
    <t>C01EB11 [Cardiovascular System:Cardiac Therapy:Other Cardiac Preparations:Other cardiac preparations]</t>
  </si>
  <si>
    <t>CCOC(=O)Nc1ccc2CCc3ccccc3N(C(=O)CN(C)C)c2c1</t>
  </si>
  <si>
    <t>CHEMBL2107166</t>
  </si>
  <si>
    <t>Metibride (INN)</t>
  </si>
  <si>
    <t>CN(C)S(=O)(=O)c1cc(ccc1Cl)C2=CS\C(=N\c3ccccc3)\N2C</t>
  </si>
  <si>
    <t>CHEMBL2106152</t>
  </si>
  <si>
    <t>Desmethylmoramide (INN)</t>
  </si>
  <si>
    <t>O=C(N1CCCC1)C(CCN2CCOCC2)(c3ccccc3)c4ccccc4</t>
  </si>
  <si>
    <t>CHEMBL2110887</t>
  </si>
  <si>
    <t>Zalospirone (INN); Zalospirone Hydrochloride (USAN)</t>
  </si>
  <si>
    <t>WY-47846HCL</t>
  </si>
  <si>
    <t>O=C1[C@@H]2[C@H]3C=C[C@H]([C@@H]4C=C[C@H]34)[C@@H]2C(=O)N1CCCCN5CCN(CC5)c6ncccn6</t>
  </si>
  <si>
    <t>CHEMBL2110818</t>
  </si>
  <si>
    <t>Endobenzyline Bromide (MI)</t>
  </si>
  <si>
    <t>C[N+](C)(C)CCOC(=O)C(O)(C1CC2CC1C=C2)c3ccccc3</t>
  </si>
  <si>
    <t>CHEMBL2110648</t>
  </si>
  <si>
    <t>Tocamphyl (INN, USAN)</t>
  </si>
  <si>
    <t>CC(OC(=O)C1(C)CCC(C(=O)O)C1(C)C)c2ccc(C)cc2</t>
  </si>
  <si>
    <t>CHEMBL20679</t>
  </si>
  <si>
    <t>Eclanamine (INN); Eclanamine Maleate (USAN)</t>
  </si>
  <si>
    <t>U-48753E</t>
  </si>
  <si>
    <t>CCC(=O)N(C1CCCC1N(C)C)c2ccc(Cl)c(Cl)c2</t>
  </si>
  <si>
    <t>CHEMBL2218918</t>
  </si>
  <si>
    <t>Acitemate (INN)</t>
  </si>
  <si>
    <t>CCOC(=O)C1=CN=C2C(CC(=O)O)CCC(C)N2C1=O</t>
  </si>
  <si>
    <t>CHEMBL2304034</t>
  </si>
  <si>
    <t>Cefetecol (BAN, INN, USAN)</t>
  </si>
  <si>
    <t>GR-69153X</t>
  </si>
  <si>
    <t>Glaxo, England</t>
  </si>
  <si>
    <t>Nc1nc(cs1)\C(=N/O[C@H](C(=O)O)c2ccc(O)c(O)c2)\C(=O)N[C@H]3[C@H]4SCC=C(N4C3=O)C(=O)O</t>
  </si>
  <si>
    <t>CHEMBL2364634</t>
  </si>
  <si>
    <t>Sisapronil (USAN)</t>
  </si>
  <si>
    <t>PF-0241851</t>
  </si>
  <si>
    <t>Nc1c(c(nn1c2c(Cl)cc(cc2Cl)C(F)(F)F)C#N)C3(CC3(F)F)C(F)(F)F</t>
  </si>
  <si>
    <t>CHEMBL1200800</t>
  </si>
  <si>
    <t>Calcium Acetate (FDA, USP, JAN)</t>
  </si>
  <si>
    <t>Fresenius Medical Care North America; B Braun Medical Inc</t>
  </si>
  <si>
    <t>A12AA12</t>
  </si>
  <si>
    <t>A12AA12 [Alimentary Tract And Metabolism:Mineral Supplements:Calcium:Calcium]</t>
  </si>
  <si>
    <t>[Ca+2].CC(=O)[O-].CC(=O)[O-]</t>
  </si>
  <si>
    <t>CHEMBL1201610</t>
  </si>
  <si>
    <t>Corticotropin (BAN, FDA, USP, INN); Corticotropin, Repository (USP); Repository Corticotropin (FDA)</t>
  </si>
  <si>
    <t>Questcor Pharma; Parkedale Pharmaceuticals Inc; Organon Usa Inc; Organics Lagrange Inc; Rhone-Poulenc Rorer</t>
  </si>
  <si>
    <t>H01AA01</t>
  </si>
  <si>
    <t>H01AA01 [Systemic Hormonal Preparations, Excl. :Pituitary And Hypothalamic Hormones And Analogues:Anterior Pituitary Lobe Hormones And Analogues:ACTH]</t>
  </si>
  <si>
    <t>Diagnostic Aid (adrenocortical insufficiency); Glucocorticoid; Hormone (adrenocorticotropic)</t>
  </si>
  <si>
    <t>CHEMBL1201528</t>
  </si>
  <si>
    <t>Vasopressin Tannate (FDA, JAN)</t>
  </si>
  <si>
    <t>vasoconstrictors (vasopressin derivatives)</t>
  </si>
  <si>
    <t>CHEMBL1201540</t>
  </si>
  <si>
    <t>Insulin Susp Isophane Recombinant Human (FDA)</t>
  </si>
  <si>
    <t>Novo Nordisk Inc; Eli Lilly And Co</t>
  </si>
  <si>
    <t>CHEMBL1200345</t>
  </si>
  <si>
    <t>Sodium Succinate (FDA)</t>
  </si>
  <si>
    <t>Elkins Sinn Div Ah Robins Co Inc</t>
  </si>
  <si>
    <t>[Na+].OC(=O)CCC(=O)[O-]</t>
  </si>
  <si>
    <t>CHEMBL1467</t>
  </si>
  <si>
    <t>Allopurinol (BAN, FDA, INN, JAN, USAN, USP); Allopurinol Sodium (FDA)</t>
  </si>
  <si>
    <t>BW-56-158; BW-56158</t>
  </si>
  <si>
    <t>Watson Laboratories Inc; Prometheus Laboratories Inc; Mylan Institutional Llc; Abbott Laboratories Pharmaceutical Products Div</t>
  </si>
  <si>
    <t>M04AA01; M04AA51</t>
  </si>
  <si>
    <t>M04AA01 [Musculo-Skeletal System:Antigout Preparations:Antigout Preparations:Preparations inhibiting uric acid production]; M04AA51 [Musculo-Skeletal System:Antigout Preparations:Antigout Preparations:Preparations inhibiting uric acid production]</t>
  </si>
  <si>
    <t>O=C1N=CN=C2NNC=C12</t>
  </si>
  <si>
    <t>CHEMBL25892</t>
  </si>
  <si>
    <t>Freselestat (INN)</t>
  </si>
  <si>
    <t>ONO-6818</t>
  </si>
  <si>
    <t>CC(C)C(NC(=O)CN1C(=O)C(=CN=C1c2ccccc2)N)C(=O)c3oc(nn3)C(C)(C)C</t>
  </si>
  <si>
    <t>CHEMBL9225</t>
  </si>
  <si>
    <t>Hexestrol (INN, MI, NF); Hexestrol Diphosphate Sodium (JAN)</t>
  </si>
  <si>
    <t>CC[C@H]([C@H](CC)c1ccc(O)cc1)c2ccc(O)cc2</t>
  </si>
  <si>
    <t>CHEMBL1400561</t>
  </si>
  <si>
    <t>Etiracetam (INN)</t>
  </si>
  <si>
    <t>CCC(N1CCCC1=O)C(=O)N</t>
  </si>
  <si>
    <t>CHEMBL1552157</t>
  </si>
  <si>
    <t>Squalane (NF)</t>
  </si>
  <si>
    <t>Pharmaceutic Aid (vehicle, oleaginous)</t>
  </si>
  <si>
    <t>CC(C)CCCC(C)CCCC(C)CCCCC(C)CCCC(C)CCCC(C)C</t>
  </si>
  <si>
    <t>CHEMBL1484857</t>
  </si>
  <si>
    <t>Succinylsulfathiazole (BAN, MI, USP, INN)</t>
  </si>
  <si>
    <t>A07AB04</t>
  </si>
  <si>
    <t>A07AB04 [Alimentary Tract And Metabolism:Antidiarrheals, Intestinal Antiinflammatory/Antiinfective :Intestinal Antiinfectives:Sulfonamides]</t>
  </si>
  <si>
    <t>OC(=O)CCC(=O)Nc1ccc(cc1)S(=O)(=O)Nc2nccs2</t>
  </si>
  <si>
    <t>CHEMBL1610591</t>
  </si>
  <si>
    <t>Amcinafide (INN, USAN)</t>
  </si>
  <si>
    <t>SQ-15112</t>
  </si>
  <si>
    <t>CC1(O[C@@H]2C[C@H]3[C@@H]4CCC5=CC(=O)C=C[C@]5(C)[C@@]4(F)[C@@H](O)C[C@]3(C)[C@@]2(O1)C(=O)CO)c6ccccc6</t>
  </si>
  <si>
    <t>CHEMBL1094982</t>
  </si>
  <si>
    <t>Inositol Hexanicotinate (JAN); Inositol Niacinate (USAN); Inositol Nicotinate (BAN, INN)</t>
  </si>
  <si>
    <t>WIN-9154</t>
  </si>
  <si>
    <t>C04AC03</t>
  </si>
  <si>
    <t>C04AC03 [Cardiovascular System:Peripheral Vasodilators:Peripheral Vasodilators:Nicotinic acid and derivatives]</t>
  </si>
  <si>
    <t>O=C(O[C@@H]1[C@@H](OC(=O)c2cccnc2)[C@H](OC(=O)c3cccnc3)[C@@H](OC(=O)c4cccnc4)[C@@H](OC(=O)c5cccnc5)[C@H]1OC(=O)c6cccnc6)c7cccnc7</t>
  </si>
  <si>
    <t>CHEMBL184412</t>
  </si>
  <si>
    <t>Dronedarone (INN); Dronedarone Hydrochloride (FDA, USAN)</t>
  </si>
  <si>
    <t>SR-33598B</t>
  </si>
  <si>
    <t>C01BD07</t>
  </si>
  <si>
    <t>C01BD07 [Cardiovascular System:Cardiac Therapy:Antiarrhythmics, Class I And Iii:Antiarrhythmics, class III]</t>
  </si>
  <si>
    <t>CCCCN(CCCC)CCCOc1ccc(cc1)C(=O)c2c(CCCC)oc3ccc(NS(=O)(=O)C)cc23</t>
  </si>
  <si>
    <t>CHEMBL124815</t>
  </si>
  <si>
    <t>Chlorthenoxazine (BAN, INN, MI)</t>
  </si>
  <si>
    <t>AP-67</t>
  </si>
  <si>
    <t>ClCCC1NC(=O)c2ccccc2O1</t>
  </si>
  <si>
    <t>CHEMBL1341</t>
  </si>
  <si>
    <t>Methoxiflurane (FDA); Methoxyflurane (BAN, INN, USAN, USP)</t>
  </si>
  <si>
    <t>general inhalation anesthetics (halogenated alkane derivatives)</t>
  </si>
  <si>
    <t>N02BG09</t>
  </si>
  <si>
    <t>N02BG09 [Nervous System:Analgesics:Other Analgesics And Antipyretics:Other analgesics and antipyretics]</t>
  </si>
  <si>
    <t>COC(F)(F)C(Cl)Cl</t>
  </si>
  <si>
    <t>CHEMBL389029</t>
  </si>
  <si>
    <t>Lividomycin (DCF, INN)</t>
  </si>
  <si>
    <t>NC[C@@H]1O[C@H](O[C@H]2[C@@H](O)[C@H](O[C@@H]3[C@@H](O)[C@H](N)C[C@H](N)[C@H]3O[C@H]4O[C@H](CO)[C@@H](O)C[C@H]4N)O[C@@H]2CO)[C@H](N)[C@@H](O)[C@@H]1O[C@H]5O[C@H](CO)[C@@H](O)[C@H](O)[C@@H]5O</t>
  </si>
  <si>
    <t>CHEMBL178862</t>
  </si>
  <si>
    <t>Anetholtrithion (JAN)</t>
  </si>
  <si>
    <t>A16AX02</t>
  </si>
  <si>
    <t>A16AX02 [Alimentary Tract And Metabolism:Other Alimentary Tract And Metabolism Products:Other Alimentary Tract And Metabolism Products:Various alimentary tract and metabolism products]</t>
  </si>
  <si>
    <t>COc1ccc(cc1)C2=CC(=S)SS2</t>
  </si>
  <si>
    <t>CHEMBL271068</t>
  </si>
  <si>
    <t>Rosabulin (INN, USAN)</t>
  </si>
  <si>
    <t>STA-5312</t>
  </si>
  <si>
    <t>Cc1cc(NC(=O)C(=O)c2cc(Cc3ccc(cc3)C#N)n4ccccc24)sn1</t>
  </si>
  <si>
    <t>CHEMBL146</t>
  </si>
  <si>
    <t>Butylated Hydroxytoluene (BAN, NF)</t>
  </si>
  <si>
    <t>Cc1cc(c(O)c(c1)C(C)(C)C)C(C)(C)C</t>
  </si>
  <si>
    <t>CHEMBL415690</t>
  </si>
  <si>
    <t>Betadex (BAN, INN, NF, USAN)</t>
  </si>
  <si>
    <t>Pharmaceutic Aid (sequestering agent)</t>
  </si>
  <si>
    <t>OC[C@H]1O[C@@H]2O[C@H]3[C@H](O)[C@@H](O)[C@H](O[C@@H]3CO)O[C@H]4[C@H](O)[C@@H](O)[C@H](O[C@@H]4CO)O[C@H]5[C@H](O)[C@@H](O)[C@H](O[C@@H]5CO)O[C@H]6[C@H](O)[C@@H](O)[C@H](O[C@@H]6CO)O[C@H]7[C@H](O)[C@@H](O)[C@H](O[C@@H]7CO)O[C@H]8[C@H](O)[C@@H](O)[C@H](O[C@@H]8CO)O[C@H]1[C@H](O)[C@H]2O</t>
  </si>
  <si>
    <t>CHEMBL366265</t>
  </si>
  <si>
    <t>Etoloxamine (INN)</t>
  </si>
  <si>
    <t>CCN(CC)CCOc1ccccc1Cc2ccccc2</t>
  </si>
  <si>
    <t>CHEMBL562</t>
  </si>
  <si>
    <t>Griseofulvin, Microsize (FDA); Griseofulvin, Ultramicrosize (FDA); Griseofulvin (BAN, INN, JAN, USP); Griseofulvin, Microcrystalline (FDA); Griseofulvin, Ultramicrocrystalline (FDA)</t>
  </si>
  <si>
    <t>Wyeth Ayerst Laboratories; Pedinol Pharmacal Inc; Johnson And Johnson Consumer Companies Inc</t>
  </si>
  <si>
    <t>D01BA01; D01AA08</t>
  </si>
  <si>
    <t>D01BA01 [Dermatologicals:Antifungals For Dermatological Use:Antifungals For Systemic Use:Antifungals for systemic use]; D01AA08 [Dermatologicals:Antifungals For Dermatological Use:Antifungals For Topical Use:Antibiotics]</t>
  </si>
  <si>
    <t>COC1=CC(=O)C[C@@H](C)[C@]12Oc3c(Cl)c(OC)cc(OC)c3C2=O</t>
  </si>
  <si>
    <t>CHEMBL472698</t>
  </si>
  <si>
    <t>Pamaquine Naphthoate (MI, NF)</t>
  </si>
  <si>
    <t>CCN(CC)CCCC(C)Nc1cc(OC)cc2cccnc12</t>
  </si>
  <si>
    <t>CHEMBL1407844</t>
  </si>
  <si>
    <t>Fomocaine (BAN, INN, MI)</t>
  </si>
  <si>
    <t>C(CN1CCOCC1)Cc2ccc(COc3ccccc3)cc2</t>
  </si>
  <si>
    <t>CHEMBL1551</t>
  </si>
  <si>
    <t>Ursodeoxycholic Acid (BAN, INN); Ursodesoxycholic Acid (JAN); Ursodiol (FDA, USAN, USP)</t>
  </si>
  <si>
    <t>Watson Pharmaceuticals Inc; Aptalis Pharma Us Inc</t>
  </si>
  <si>
    <t>A05AA02</t>
  </si>
  <si>
    <t>A05AA02 [Alimentary Tract And Metabolism:Bile And Liver Therapy:Bile Therapy:Bile acid preparations]</t>
  </si>
  <si>
    <t>Anticholelithogenic</t>
  </si>
  <si>
    <t>C[C@H](CCC(=O)O)[C@H]1CC[C@H]2[C@@H]3[C@@H](O)C[C@@H]4C[C@H](O)CC[C@]4(C)[C@H]3CC[C@]12C</t>
  </si>
  <si>
    <t>CHEMBL699</t>
  </si>
  <si>
    <t>Etofylline (BAN, INN, MI)</t>
  </si>
  <si>
    <t>CN1C(=O)N(C)c2ncn(CCO)c2C1=O</t>
  </si>
  <si>
    <t>CHEMBL27077</t>
  </si>
  <si>
    <t>Isamoltan (INN)</t>
  </si>
  <si>
    <t>CC(C)NCC(O)COc1ccccc1n2cccc2</t>
  </si>
  <si>
    <t>CHEMBL1200460</t>
  </si>
  <si>
    <t>Ferric Ammonium Citrate (FDA, USP)</t>
  </si>
  <si>
    <t>Otsuka Pharmaceutical Co Ltd</t>
  </si>
  <si>
    <t>V08CA07</t>
  </si>
  <si>
    <t>V08CA07 [Various:Contrast Media:Magnetic Resonance Imaging Contrast Media:Paramagnetic contrast media]</t>
  </si>
  <si>
    <t>CHEMBL36015</t>
  </si>
  <si>
    <t>Pibrozelesin (INN); Pibrozelesin Hydrobromide (USAN)</t>
  </si>
  <si>
    <t>KW-2189</t>
  </si>
  <si>
    <t>Kyowa</t>
  </si>
  <si>
    <t>COC(=O)c1c(C)[nH]c2c(OC(=O)N3CCN(C)CC3)cc4N(C[C@@H](CBr)c4c12)C(=O)c5cc6cc(OC)c(OC)c(OC)c6[nH]5</t>
  </si>
  <si>
    <t>CHEMBL1193</t>
  </si>
  <si>
    <t>Pheniramine (BAN, INN); Pheniramine Maleate (USAN, USP, FDA)</t>
  </si>
  <si>
    <t>Johnson And Johnson Group Consumer Companies; Bausch And Lomb Inc; Alcon Laboratories Inc</t>
  </si>
  <si>
    <t>R06AB05</t>
  </si>
  <si>
    <t>R06AB05 [Respiratory System:Antihistamines For Systemic Use:Antihistamines For Systemic Use:Substituted alkylamines]</t>
  </si>
  <si>
    <t>CN(C)CCC(c1ccccc1)c2ccccn2</t>
  </si>
  <si>
    <t>CHEMBL46618</t>
  </si>
  <si>
    <t>Otamixaban (INN)</t>
  </si>
  <si>
    <t>COC(=O)[C@H](Cc1cccc(c1)C(=N)N)[C@@H](C)NC(=O)c2ccc(cc2)c3cc[n+]([O-])cc3</t>
  </si>
  <si>
    <t>CHEMBL249420</t>
  </si>
  <si>
    <t>Dexpramipexole (INN, USAN); Dexpramipexole Dihydrochloride (USAN)</t>
  </si>
  <si>
    <t>KNS-760704</t>
  </si>
  <si>
    <t>Knopp Neurosciences</t>
  </si>
  <si>
    <t>CCCN[C@@H]1CCc2nc(N)sc2C1</t>
  </si>
  <si>
    <t>CHEMBL1581974</t>
  </si>
  <si>
    <t>Picobenzide (INN)</t>
  </si>
  <si>
    <t>Cc1cc(C)cc(c1)C(=O)NCc2ccncc2</t>
  </si>
  <si>
    <t>CHEMBL311350</t>
  </si>
  <si>
    <t>Piromidic Acid (JAN, MI, INN)</t>
  </si>
  <si>
    <t>PD-93</t>
  </si>
  <si>
    <t>J01MB03</t>
  </si>
  <si>
    <t>J01MB03 [Antiinfectives For Systemic Use:Antibacterials For Systemic Use:Quinolone Antibacterials:Other quinolones]</t>
  </si>
  <si>
    <t>CCN1C=C(C(=O)O)C(=O)c2cnc(nc12)N3CCCC3</t>
  </si>
  <si>
    <t>CHEMBL309962</t>
  </si>
  <si>
    <t>Rentiapril (INN)</t>
  </si>
  <si>
    <t>OC(=O)[C@@H]1CS[C@@H](N1C(=O)CCS)c2ccccc2O</t>
  </si>
  <si>
    <t>CHEMBL454</t>
  </si>
  <si>
    <t>Butalbital (FDA, INN, USAN, USP)</t>
  </si>
  <si>
    <t>Watson Laboratories Inc</t>
  </si>
  <si>
    <t>CC(C)CC1(CC=C)C(=O)NC(=O)NC1=O</t>
  </si>
  <si>
    <t>CHEMBL1095699</t>
  </si>
  <si>
    <t>Azaserine (INN, USAN)</t>
  </si>
  <si>
    <t>CL-337; CN-15757; P-165</t>
  </si>
  <si>
    <t>N[C@@H](COC(=O)C=[N+]=[N-])C(=O)O</t>
  </si>
  <si>
    <t>CHEMBL2219774</t>
  </si>
  <si>
    <t>Gataparsen (INN, USAN)</t>
  </si>
  <si>
    <t>LY-2181308</t>
  </si>
  <si>
    <t>Eli Lilly &amp; Co</t>
  </si>
  <si>
    <t>CHEMBL1368380</t>
  </si>
  <si>
    <t>Mefexamide (INN, USAN)</t>
  </si>
  <si>
    <t>CCN(CC)CCNC(=O)COc1ccc(OC)cc1</t>
  </si>
  <si>
    <t>CHEMBL1628161</t>
  </si>
  <si>
    <t>Moxestrol (DCF, INN, MI)</t>
  </si>
  <si>
    <t>R-2858</t>
  </si>
  <si>
    <t>G03CB04</t>
  </si>
  <si>
    <t>G03CB04 [Genito Urinary System And Sex Hormones:Sex Hormones And Modulators Of The Genital System:Estrogens:Synthetic estrogens, plain]</t>
  </si>
  <si>
    <t>CO[C@H]1C[C@@]2(C)[C@@H](CC[C@@]2(O)C#C)[C@@H]3CCc4cc(O)ccc4[C@@H]13</t>
  </si>
  <si>
    <t>CHEMBL443793</t>
  </si>
  <si>
    <t>Mitoflaxone (INN)</t>
  </si>
  <si>
    <t>NSC-347512</t>
  </si>
  <si>
    <t>OC(=O)Cc1cccc2C(=O)C=C(Oc12)c3ccccc3</t>
  </si>
  <si>
    <t>CHEMBL277592</t>
  </si>
  <si>
    <t>Itazigrel (USAN, INN)</t>
  </si>
  <si>
    <t>U-53059</t>
  </si>
  <si>
    <t>Platelet Aggregation Inhibitor</t>
  </si>
  <si>
    <t>COc1ccc(cc1)c2nc(sc2c3ccc(OC)cc3)C(F)(F)F</t>
  </si>
  <si>
    <t>CHEMBL501849</t>
  </si>
  <si>
    <t>Simeprevir (INN, USAN)</t>
  </si>
  <si>
    <t>TMC-435; TMC-435350; TMC435350</t>
  </si>
  <si>
    <t>antivirals: serine protease inhibitors</t>
  </si>
  <si>
    <t>COc1ccc2c(O[C@@H]3C[C@@H]4[C@@H](C3)C(=O)N(C)CCCC\C=C/[C@@H]5C[C@]5(NC4=O)C(=O)NS(=O)(=O)C6CC6)cc(nc2c1C)c7nc(cs7)C(C)C</t>
  </si>
  <si>
    <t>CHEMBL1454910</t>
  </si>
  <si>
    <t>Nitroxoline (BAN, DCF, MI, INN)</t>
  </si>
  <si>
    <t>A-82</t>
  </si>
  <si>
    <t>J01XX07</t>
  </si>
  <si>
    <t>J01XX07 [Antiinfectives For Systemic Use:Antibacterials For Systemic Use:Other Antibacterials:Other antibacterials]</t>
  </si>
  <si>
    <t>Oc1ccc(c2cccnc12)[N+](=O)[O-]</t>
  </si>
  <si>
    <t>CHEMBL407535</t>
  </si>
  <si>
    <t>Nifurimide (INN, USAN)</t>
  </si>
  <si>
    <t>NF-1120</t>
  </si>
  <si>
    <t>CC1CN(\N=C\c2oc(cc2)[N+](=O)[O-])C(=O)N1</t>
  </si>
  <si>
    <t>CHEMBL1597075</t>
  </si>
  <si>
    <t>Meradimate (INN, USAN, USP)</t>
  </si>
  <si>
    <t>CC(C)C1CCC(C)CC1OC(=O)c2ccccc2N</t>
  </si>
  <si>
    <t>CHEMBL10634</t>
  </si>
  <si>
    <t>Bermoprofen (INN)</t>
  </si>
  <si>
    <t>CC(C(=O)O)c1ccc2Oc3ccc(C)cc3CC(=O)c2c1</t>
  </si>
  <si>
    <t>CHEMBL1201798</t>
  </si>
  <si>
    <t>Sevelamer Carbonate (FDA, USAN)</t>
  </si>
  <si>
    <t>GT335-012</t>
  </si>
  <si>
    <t>NCC=C.ClCC1CO1</t>
  </si>
  <si>
    <t>CHEMBL1593566</t>
  </si>
  <si>
    <t>Deltamethrin (BAN)</t>
  </si>
  <si>
    <t>CC1(C)[C@@H](C=C(Br)Br)[C@H]1C(=O)O[C@H](C#N)c2cccc(Oc3ccccc3)c2</t>
  </si>
  <si>
    <t>CHEMBL37624</t>
  </si>
  <si>
    <t>Loviride (BAN, INN, USAN)</t>
  </si>
  <si>
    <t>R-89439</t>
  </si>
  <si>
    <t>CC(=O)c1ccc(C)cc1NC(C(=O)N)c2c(Cl)cccc2Cl</t>
  </si>
  <si>
    <t>CHEMBL1200736</t>
  </si>
  <si>
    <t>Magnesium Carbonate (FDA, USP, JAN)</t>
  </si>
  <si>
    <t>United Guardian Inc</t>
  </si>
  <si>
    <t>A02AA01; A06AD01</t>
  </si>
  <si>
    <t>A02AA01 [Alimentary Tract And Metabolism:Drugs For Acid Related Disorders:Antacids:Magnesium compounds]; A06AD01 [Alimentary Tract And Metabolism:Drugs For Constipation:Drugs For Constipation:Osmotically acting laxatives]</t>
  </si>
  <si>
    <t>Antacid</t>
  </si>
  <si>
    <t>[Mg+2].[O-]C(=O)[O-]</t>
  </si>
  <si>
    <t>CHEMBL35</t>
  </si>
  <si>
    <t>Furosemide (BAN, FDA, INN, JAN, USAN, USP)</t>
  </si>
  <si>
    <t>LB-502</t>
  </si>
  <si>
    <t>Hikma Maple Ltd; Fresenius Kabi Usa Llc; Dava Pharmaceuticals Inc; Abraxis Pharmaceutical Products; Hospira Inc</t>
  </si>
  <si>
    <t>C03CA01</t>
  </si>
  <si>
    <t>C03CA01 [Cardiovascular System:Diuretics:High-Ceiling Diuretics:Sulfonamides, plain]</t>
  </si>
  <si>
    <t>NS(=O)(=O)c1cc(C(=O)O)c(NCc2occc2)cc1Cl</t>
  </si>
  <si>
    <t>CHEMBL1618128</t>
  </si>
  <si>
    <t>Cycliramine (INN); Cycliramine Maleate (USAN)</t>
  </si>
  <si>
    <t>SCH-2544</t>
  </si>
  <si>
    <t>CN1CCC(=C(c2ccc(Cl)cc2)c3ccccn3)CC1</t>
  </si>
  <si>
    <t>CHEMBL186314</t>
  </si>
  <si>
    <t>Sodium Carbonate (NF, FDA)</t>
  </si>
  <si>
    <t>Hospira Inc; Baxter Healthcare Corp</t>
  </si>
  <si>
    <t>[Na+].[Na+].[O-]C(=O)[O-]</t>
  </si>
  <si>
    <t>CHEMBL325441</t>
  </si>
  <si>
    <t>Tiplasinin (INN, USAN)</t>
  </si>
  <si>
    <t>PAI-039</t>
  </si>
  <si>
    <t>inhibitors of plasminogen activator inhibitors - type 1</t>
  </si>
  <si>
    <t>OC(=O)C(=O)c1cn(Cc2ccccc2)c3ccc(cc13)c4ccc(OC(F)(F)F)cc4</t>
  </si>
  <si>
    <t>CHEMBL1316321</t>
  </si>
  <si>
    <t>Amiprilose (INN); Amiprilose Hydrochloride (USAN)</t>
  </si>
  <si>
    <t>SM-1213 (Free base)</t>
  </si>
  <si>
    <t>Greenwich</t>
  </si>
  <si>
    <t>CN(C)CCCO[C@H]1[C@H](O[C@@H]2OC(C)(C)O[C@H]12)[C@H](O)CO</t>
  </si>
  <si>
    <t>CHEMBL1186610</t>
  </si>
  <si>
    <t>Anisotropine Methylbromide (JAN, USAN, FDA); Octatropine Methylbromide (BAN, INN)</t>
  </si>
  <si>
    <t>CCCC(CCC)C(=O)O[C@H]1C[C@H]2CC[C@@H](C1)[N+]2(C)C</t>
  </si>
  <si>
    <t>CHEMBL1697856</t>
  </si>
  <si>
    <t>Bucetin (BAN, JAN, MI, INN)</t>
  </si>
  <si>
    <t>N02BE04; N02BE54; N02BE74</t>
  </si>
  <si>
    <t>N02BE04 [Nervous System:Analgesics:Other Analgesics And Antipyretics:Anilides]; N02BE54 [Nervous System:Analgesics:Other Analgesics And Antipyretics:Anilides]; N02BE74 [Nervous System:Analgesics:Other Analgesics And Antipyretics:Anilides]</t>
  </si>
  <si>
    <t>CCOc1ccc(NC(=O)CC(C)O)cc1</t>
  </si>
  <si>
    <t>CHEMBL432481</t>
  </si>
  <si>
    <t>Deferitrin (INN, USAN)</t>
  </si>
  <si>
    <t>GT56-252</t>
  </si>
  <si>
    <t>C[C@@]1(CSC(=N1)c2ccc(O)cc2O)C(=O)O</t>
  </si>
  <si>
    <t>CHEMBL819</t>
  </si>
  <si>
    <t>Oxacillin (BAN, INN); Oxacillin Sodium (JAN, USAN, USP, FDA)</t>
  </si>
  <si>
    <t>P-12; SO 16423; SQ-16423</t>
  </si>
  <si>
    <t>Baxter Healthcare Corp; Apothecon Sub Bristol Myers Squibb Co; Apothecon Inc Div Bristol Myers Squibb</t>
  </si>
  <si>
    <t>J01CF04</t>
  </si>
  <si>
    <t>J01CF04 [Antiinfectives For Systemic Use:Antibacterials For Systemic Use:Beta-Lactam Antibacterials, Penicillins:Beta-lactamase resistant penicillins]</t>
  </si>
  <si>
    <t>Cc1onc(c2ccccc2)c1C(=O)N[C@H]3[C@H]4SC(C)(C)[C@@H](N4C3=O)C(=O)O</t>
  </si>
  <si>
    <t>CHEMBL1180003</t>
  </si>
  <si>
    <t>Cetrimide (BAN, INN, JAN); Tetradonium Bromide (INN)</t>
  </si>
  <si>
    <t>D11AC01; D08AJ04</t>
  </si>
  <si>
    <t>D11AC01 [Dermatologicals:Other Dermatological Preparations:Other Dermatological Preparations:Medicated shampoos]; D08AJ04 [Dermatologicals:Antiseptics And Disinfectants:Antiseptics And Disinfectants:Quaternary ammonium compounds]</t>
  </si>
  <si>
    <t>CCCCCCCCCCCCCC[N+](C)(C)C</t>
  </si>
  <si>
    <t>CHEMBL291770</t>
  </si>
  <si>
    <t>Flutemazepam (INN)</t>
  </si>
  <si>
    <t>CN1C(=O)C(O)N=C(c2ccccc2F)c3cc(Cl)ccc13</t>
  </si>
  <si>
    <t>CHEMBL1201233</t>
  </si>
  <si>
    <t>Methyldopate (BAN); Methyldopate Hydrochloride (FDA, USP, USAN)</t>
  </si>
  <si>
    <t>CCOC(=O)[C@@](C)(N)Cc1ccc(O)c(O)c1</t>
  </si>
  <si>
    <t>CHEMBL49</t>
  </si>
  <si>
    <t>Buspirone (BAN, INN); Buspirone Hydrochloride (FDA, USP, USAN)</t>
  </si>
  <si>
    <t>MJ-9022-1</t>
  </si>
  <si>
    <t>N05BE01</t>
  </si>
  <si>
    <t>N05BE01 [Nervous System:Psycholeptics:Anxiolytics:Azaspirodecanedione derivatives]</t>
  </si>
  <si>
    <t>O=C1CC2(CCCC2)CC(=O)N1CCCCN3CCN(CC3)c4ncccn4</t>
  </si>
  <si>
    <t>CHEMBL1194</t>
  </si>
  <si>
    <t>Prilocaine (USP, BAN, FDA, INN, USAN); Prilocaine Hydrochloride (FDA, USP, USAN); Propitocaine Hydrochloride (JAN)</t>
  </si>
  <si>
    <t>ASTRA 1512; L-67</t>
  </si>
  <si>
    <t>Oak Pharmaceuticals Inc; Dentsply Pharmaceutical Inc; Astrazeneca Lp</t>
  </si>
  <si>
    <t>N01BB54; N01BB04</t>
  </si>
  <si>
    <t>N01BB54 [Nervous System:Anesthetics:Anesthetics, Local:Amides]; N01BB04 [Nervous System:Anesthetics:Anesthetics, Local:Amides]</t>
  </si>
  <si>
    <t>CCCNC(C)C(=O)Nc1ccccc1C</t>
  </si>
  <si>
    <t>CHEMBL864</t>
  </si>
  <si>
    <t>Carbinoxamine (BAN, INN); Carbinoxamine Maleate (FDA, USP, JAN)</t>
  </si>
  <si>
    <t>Ortho Mcneil Pharmaceutical Inc; Mcneil Pharmaceutical Co Div Mcneilab Inc</t>
  </si>
  <si>
    <t>R06AA08</t>
  </si>
  <si>
    <t>R06AA08 [Respiratory System:Antihistamines For Systemic Use:Antihistamines For Systemic Use:Aminoalkyl ethers]</t>
  </si>
  <si>
    <t>CN(C)CCOC(c1ccc(Cl)cc1)c2ccccn2</t>
  </si>
  <si>
    <t>CHEMBL1186579</t>
  </si>
  <si>
    <t>Methylnaltrexone Bromide (FDA, USAN, INN)</t>
  </si>
  <si>
    <t>MRZ-2663BR</t>
  </si>
  <si>
    <t>A06AH01</t>
  </si>
  <si>
    <t>A06AH01 [Alimentary Tract And Metabolism:Drugs For Constipation:Drugs For Constipation:Peripheral opioid receptor antagonists]</t>
  </si>
  <si>
    <t>C[N+]1(CC2CC2)CC[C@]34[C@H]5Oc6c(O)ccc(C[C@@H]1[C@]3(O)CCC5=O)c46</t>
  </si>
  <si>
    <t>CHEMBL1230222</t>
  </si>
  <si>
    <t>Chlorocresol (INN, NF, USAN)</t>
  </si>
  <si>
    <t>Antiseptic; Disinfectant</t>
  </si>
  <si>
    <t>Cc1cc(O)ccc1Cl</t>
  </si>
  <si>
    <t>CHEMBL814</t>
  </si>
  <si>
    <t>Fluvoxamine (BAN, INN); Fluvoxamine Maleate (USP, USAN, FDA)</t>
  </si>
  <si>
    <t>DU-23000</t>
  </si>
  <si>
    <t>Solvay Pharmaceuticals; Jazz Pharmaceuticals Inc; Ani Pharmaceuticals Inc</t>
  </si>
  <si>
    <t>N06AB08</t>
  </si>
  <si>
    <t>N06AB08 [Nervous System:Psychoanaleptics:Antidepressants:Selective serotonin reuptake inhibitors]</t>
  </si>
  <si>
    <t>Antiobsessional Agent</t>
  </si>
  <si>
    <t>COCCCC\C(=N/OCCN)\c1ccc(cc1)C(F)(F)F</t>
  </si>
  <si>
    <t>CHEMBL144620</t>
  </si>
  <si>
    <t>Flurofamide (INN, USAN)</t>
  </si>
  <si>
    <t>EU-4534</t>
  </si>
  <si>
    <t>NP(=O)(N)NC(=O)c1ccc(F)cc1</t>
  </si>
  <si>
    <t>CHEMBL469045</t>
  </si>
  <si>
    <t>Istaroxime (INN)</t>
  </si>
  <si>
    <t>C[C@]12CC\C(=N/OCCN)\C[C@@H]1C(=O)C[C@@H]3[C@@H]2CC[C@@]4(C)[C@H]3CCC4=O</t>
  </si>
  <si>
    <t>CHEMBL260538</t>
  </si>
  <si>
    <t>Ulipristal Acetate (FDA, USAN)</t>
  </si>
  <si>
    <t>CDB-2914; VA2914</t>
  </si>
  <si>
    <t>Laboratoire Hra Pharma</t>
  </si>
  <si>
    <t>CN(C)c1ccc(cc1)[C@H]2C[C@@]3(C)[C@@H](CC[C@]3(OC(=O)C)C(=O)C)[C@@H]4CCC5=CC(=O)CCC5=C24</t>
  </si>
  <si>
    <t>CHEMBL256997</t>
  </si>
  <si>
    <t>Ataluren (INN, USAN)</t>
  </si>
  <si>
    <t>PTC124</t>
  </si>
  <si>
    <t>Ptc Therapeutics</t>
  </si>
  <si>
    <t>inducers of ribossomal readthrough of nonsense mutation mRNA stop codons</t>
  </si>
  <si>
    <t>OC(=O)c1cccc(c1)c2noc(n2)c3ccccc3F</t>
  </si>
  <si>
    <t>CHEMBL457157</t>
  </si>
  <si>
    <t>Uredepa (INN, USAN)</t>
  </si>
  <si>
    <t>AB-100</t>
  </si>
  <si>
    <t>CCOC(=O)NP(=O)(N1CC1)N2CC2</t>
  </si>
  <si>
    <t>CHEMBL451901</t>
  </si>
  <si>
    <t>Defosfamide (INN, MI)</t>
  </si>
  <si>
    <t>isophosphoramide mustard derivatives</t>
  </si>
  <si>
    <t>OCCCNP(=O)(OCCCl)N(CCCl)CCCl</t>
  </si>
  <si>
    <t>CHEMBL80937</t>
  </si>
  <si>
    <t>Lergotrile (INN, USAN); Lergotrile Mesylate (USAN)</t>
  </si>
  <si>
    <t>79907; 83636</t>
  </si>
  <si>
    <t>Enzyme Inhibitor (prolactin)</t>
  </si>
  <si>
    <t>CN1C[C@H](CC#N)C[C@H]2[C@H]1Cc3c(Cl)[nH]c4cccc2c34</t>
  </si>
  <si>
    <t>CHEMBL1617772</t>
  </si>
  <si>
    <t>Ftorpropazine (INN)</t>
  </si>
  <si>
    <t>OCCN1CCN(CCC(=O)N2c3ccccc3Sc4ccc(cc24)C(F)(F)F)CC1</t>
  </si>
  <si>
    <t>CHEMBL9419</t>
  </si>
  <si>
    <t>Metacetamol (BAN, INN)</t>
  </si>
  <si>
    <t>BS-749</t>
  </si>
  <si>
    <t>CC(=O)Nc1cccc(O)c1</t>
  </si>
  <si>
    <t>CHEMBL1697785</t>
  </si>
  <si>
    <t>Betamethasone Butyrate Propionate (JAN)</t>
  </si>
  <si>
    <t>CCCC(=O)O[C@@]1([C@@H](C)C[C@H]2[C@@H]3CCC4=CC(=O)C=C[C@]4(C)[C@@]3(F)[C@@H](O)C[C@]12C)C(=O)COC(=O)CC</t>
  </si>
  <si>
    <t>CHEMBL325424</t>
  </si>
  <si>
    <t>Aleplasinin (INN, USAN)</t>
  </si>
  <si>
    <t>PAZ-417</t>
  </si>
  <si>
    <t>Wyeth</t>
  </si>
  <si>
    <t>Cc1cccc(c1)c2ccc3c(c2)c(cn3Cc4ccc(cc4)C(C)(C)C)C(=O)C(=O)O</t>
  </si>
  <si>
    <t>CHEMBL1200907</t>
  </si>
  <si>
    <t>Trilostane (FDA, BAN, INN, JAN, USAN)</t>
  </si>
  <si>
    <t>WIN-24540</t>
  </si>
  <si>
    <t>Bioenvision Inc</t>
  </si>
  <si>
    <t>H02CA01</t>
  </si>
  <si>
    <t>H02CA01 [Systemic Hormonal Preparations, Excl. :Corticosteroids For Systemic Use:Antiadrenal Preparations:Anticorticosteroids]</t>
  </si>
  <si>
    <t>Adrenocortical Suppressant</t>
  </si>
  <si>
    <t>C[C@]12CC[C@H]3[C@@H](CC[C@@]45O[C@@H]4C(=C(C[C@]35C)C#N)O)[C@@H]1CC[C@@H]2O</t>
  </si>
  <si>
    <t>CHEMBL1697828</t>
  </si>
  <si>
    <t>Carbromal (BAN, DCF, MI, NF, INN)</t>
  </si>
  <si>
    <t>Sterling Winthrop; Parke-Davis</t>
  </si>
  <si>
    <t>N05CM04</t>
  </si>
  <si>
    <t>N05CM04 [Nervous System:Psycholeptics:Hypnotics And Sedatives:Other hypnotics and sedatives]</t>
  </si>
  <si>
    <t>CCC(Br)(CC)C(=O)NC(=O)N</t>
  </si>
  <si>
    <t>CHEMBL1201493</t>
  </si>
  <si>
    <t>Simethicone-Cellulose (FDA)</t>
  </si>
  <si>
    <t>CHEMBL1200802</t>
  </si>
  <si>
    <t>Talbutal (FDA, USP, INN)</t>
  </si>
  <si>
    <t>N05CA07</t>
  </si>
  <si>
    <t>N05CA07 [Nervous System:Psycholeptics:Hypnotics And Sedatives:Barbiturates, plain]</t>
  </si>
  <si>
    <t>CCC(C)C1(CC=C)C(=O)NC(=O)NC1=O</t>
  </si>
  <si>
    <t>CHEMBL292707</t>
  </si>
  <si>
    <t>Ibuproxam (MI, INN)</t>
  </si>
  <si>
    <t>M01AE13</t>
  </si>
  <si>
    <t>M01AE13 [Musculo-Skeletal System:Antiinflammatory And Antirheumatic Products:Antiinflammatory And Antirheumatic Products, Non-Steroids:Propionic acid derivatives]</t>
  </si>
  <si>
    <t>CC(C)Cc1ccc(cc1)C(C)C(=O)NO</t>
  </si>
  <si>
    <t>CHEMBL1630579</t>
  </si>
  <si>
    <t>Myrtecaine (DCF, INN, MI)</t>
  </si>
  <si>
    <t>CCN(CC)CCOCCC1=CCC2CC1C2(C)C</t>
  </si>
  <si>
    <t>CHEMBL245019</t>
  </si>
  <si>
    <t>Mizoribine (INN, JAN, MI)</t>
  </si>
  <si>
    <t>NC(=O)c1ncn([C@@H]2O[C@H](CO)[C@@H](O)[C@H]2O)c1O</t>
  </si>
  <si>
    <t>CHEMBL355862</t>
  </si>
  <si>
    <t>Zoniporide (BAN, INN); Zoniporide Mesylate (USAN)</t>
  </si>
  <si>
    <t>CP-597396-27</t>
  </si>
  <si>
    <t>NC(=N)NC(=O)c1cnn(c2cccc3ncccc23)c1C4CC4</t>
  </si>
  <si>
    <t>CHEMBL231813</t>
  </si>
  <si>
    <t>Telaprevir (FDA, INN, USAN)</t>
  </si>
  <si>
    <t>MP-424; VRT-111950; VX-950</t>
  </si>
  <si>
    <t>Vertex Pharmaceuticals Inc</t>
  </si>
  <si>
    <t>J05AE11</t>
  </si>
  <si>
    <t>J05AE11 [Antiinfectives For Systemic Use:Antivirals For Systemic Use:Direct Acting Antivirals:Protease inhibitors]</t>
  </si>
  <si>
    <t>CCC[C@H](NC(=O)[C@@H]1[C@H]2CCC[C@H]2CN1C(=O)[C@@H](NC(=O)[C@@H](NC(=O)c3cnccn3)C4CCCCC4)C(C)(C)C)C(=O)C(=O)NC5CC5</t>
  </si>
  <si>
    <t>CHEMBL276520</t>
  </si>
  <si>
    <t>Indalpine (BAN, INN, MI)</t>
  </si>
  <si>
    <t>LM-5008</t>
  </si>
  <si>
    <t>C(Cc1c[nH]c2ccccc12)C3CCNCC3</t>
  </si>
  <si>
    <t>CHEMBL2108937</t>
  </si>
  <si>
    <t>Bismuth, [Milk of] (USP)</t>
  </si>
  <si>
    <t>CHEMBL2108183</t>
  </si>
  <si>
    <t>Crilanomer (INN)</t>
  </si>
  <si>
    <t>D03AX09</t>
  </si>
  <si>
    <t>D03AX09 [Dermatologicals:Preparations For Treatment Of Wounds And Ulcers:Cicatrizants:Other cicatrizants]</t>
  </si>
  <si>
    <t>CHEMBL1200861</t>
  </si>
  <si>
    <t>Tartaric Acid (FDA, NF, JAN)</t>
  </si>
  <si>
    <t>Mallinckrodt Inc</t>
  </si>
  <si>
    <t>O[C@@H]([C@H](O)C(=O)O)C(=O)O</t>
  </si>
  <si>
    <t>CHEMBL135400</t>
  </si>
  <si>
    <t>Zopiclone (BAN, JAN, MI, INN)</t>
  </si>
  <si>
    <t>RP-27267</t>
  </si>
  <si>
    <t>hypnotics/tranquilizers (zopiclone type)</t>
  </si>
  <si>
    <t>N05CF01</t>
  </si>
  <si>
    <t>N05CF01 [Nervous System:Psycholeptics:Hypnotics And Sedatives:Benzodiazepine related drugs]</t>
  </si>
  <si>
    <t>CN1CCN(CC1)C(=O)OC2N(C(=O)c3nccnc23)c4ccc(Cl)cn4</t>
  </si>
  <si>
    <t>CHEMBL1372341</t>
  </si>
  <si>
    <t>Pirenoxine (INN, JAN, MI)</t>
  </si>
  <si>
    <t>OC(=O)c1cc(O)c2C3=Nc4ccccc4OC3=CC(=O)c2n1</t>
  </si>
  <si>
    <t>CHEMBL700</t>
  </si>
  <si>
    <t>Sulfapyridine (BAN, FDA, INN, USP); Sulfapyridine Sodium (MI, NF)</t>
  </si>
  <si>
    <t>J01EB04</t>
  </si>
  <si>
    <t>J01EB04 [Antiinfectives For Systemic Use:Antibacterials For Systemic Use:Sulfonamides And Trimethoprim:Short-acting sulfonamides]</t>
  </si>
  <si>
    <t>Suppressant (dermatitis herpetiformis)</t>
  </si>
  <si>
    <t>Nc1ccc(cc1)S(=O)(=O)Nc2ccccn2</t>
  </si>
  <si>
    <t>CHEMBL366947</t>
  </si>
  <si>
    <t>Bretazenil (INN, USAN)</t>
  </si>
  <si>
    <t>Ro-166028000</t>
  </si>
  <si>
    <t>benzodiazepine receptor agonists/antagonists (benzodiazepine derivatives)</t>
  </si>
  <si>
    <t>CC(C)(C)OC(=O)c1ncn2c1[C@@H]3CCCN3C(=O)c4c(Br)cccc24</t>
  </si>
  <si>
    <t>CHEMBL90983</t>
  </si>
  <si>
    <t>Terameprocol (INN, USAN)</t>
  </si>
  <si>
    <t>EM-1421</t>
  </si>
  <si>
    <t>COc1ccc(C[C@@H](C)[C@@H](C)Cc2ccc(OC)c(OC)c2)cc1OC</t>
  </si>
  <si>
    <t>CHEMBL1270156</t>
  </si>
  <si>
    <t>Tanogitran (INN)</t>
  </si>
  <si>
    <t>Cn1c(CNc2ccc(cc2)C(=N)N)nc3cc(ccc13)[C@@](C)(NCC(=O)O)C(=O)N4CCCC4</t>
  </si>
  <si>
    <t>CHEMBL9298</t>
  </si>
  <si>
    <t>Fadrozole Hydrochloride (USAN); Fadrozole (INN)</t>
  </si>
  <si>
    <t>CGS-16949A</t>
  </si>
  <si>
    <t>aromatase inhibitors (imidazole/triazole derivatives)</t>
  </si>
  <si>
    <t>N#Cc1ccc(cc1)C2CCCc3cncn23</t>
  </si>
  <si>
    <t>CHEMBL472566</t>
  </si>
  <si>
    <t>Zoxazolamine (BAN, INN, MI, NF)</t>
  </si>
  <si>
    <t>Nc1oc2ccc(Cl)cc2n1</t>
  </si>
  <si>
    <t>CHEMBL1676</t>
  </si>
  <si>
    <t>Fluticasone Furoate (INN, USAN, FDA)</t>
  </si>
  <si>
    <t>GW685698X</t>
  </si>
  <si>
    <t>R01AD12</t>
  </si>
  <si>
    <t>R01AD12 [Respiratory System:Nasal Preparations:Decongestants And Other Nasal Preparations For Topical Use:Corticosteroids]</t>
  </si>
  <si>
    <t>C[C@@H]1C[C@H]2[C@@H]3C[C@H](F)C4=CC(=O)C=C[C@]4(C)[C@@]3(F)[C@@H](O)C[C@]2(C)[C@@]1(OC(=O)c5occc5)C(=O)SCF</t>
  </si>
  <si>
    <t>CHEMBL1231101</t>
  </si>
  <si>
    <t>Acivicin (INN, USAN)</t>
  </si>
  <si>
    <t>AT-125; U-42126</t>
  </si>
  <si>
    <t>N[C@@H]([C@@H]1CC(=NO1)Cl)C(=O)O</t>
  </si>
  <si>
    <t>CHEMBL339309</t>
  </si>
  <si>
    <t>Miloxacin (INN, MI)</t>
  </si>
  <si>
    <t>CON1C=C(C(=O)O)C(=O)c2cc3OCOc3cc12</t>
  </si>
  <si>
    <t>CHEMBL46931</t>
  </si>
  <si>
    <t>Orthocresol (NF)</t>
  </si>
  <si>
    <t>Cc1ccccc1O</t>
  </si>
  <si>
    <t>CHEMBL12552</t>
  </si>
  <si>
    <t>Bimakalim (INN)</t>
  </si>
  <si>
    <t>CC1(C)Oc2ccc(cc2C(=C1)N3C=CC=CC3=O)C#N</t>
  </si>
  <si>
    <t>CHEMBL474579</t>
  </si>
  <si>
    <t>Cefotetan (USP, BAN, INN, USAN); Cefotetan Disodium (FDA, USP, USAN); Cefotetan Sodium (JAN)</t>
  </si>
  <si>
    <t>ICI-156834; YM-09330</t>
  </si>
  <si>
    <t>Zeneca; Astrazeneca Pharmaceuticals Lp</t>
  </si>
  <si>
    <t>J01DC05</t>
  </si>
  <si>
    <t>J01DC05 [Antiinfectives For Systemic Use:Antibacterials For Systemic Use:Other Beta-Lactam Antibacterials:Second-generation cephalosporins]</t>
  </si>
  <si>
    <t>CO[C@]1(NC(=O)C2SC(=C(C(=O)N)C(=O)O)S2)[C@H]3SCC(=C(N3C1=O)C(=O)O)CSc4nnnn4C</t>
  </si>
  <si>
    <t>CHEMBL278865</t>
  </si>
  <si>
    <t>Upidosin (INN)</t>
  </si>
  <si>
    <t>COc1ccccc1N2CCN(CCCNC(=O)c3cccc4C(=O)C(=C(Oc34)c5ccccc5)C)CC2</t>
  </si>
  <si>
    <t>CHEMBL404215</t>
  </si>
  <si>
    <t>Pridinol (DCF, MI, INN); Pridinol Mesilate (JAN)</t>
  </si>
  <si>
    <t>C-238</t>
  </si>
  <si>
    <t>M03BX03</t>
  </si>
  <si>
    <t>M03BX03 [Musculo-Skeletal System:Muscle Relaxants:Muscle Relaxants, Centrally Acting Agents:Other centrally acting agents]</t>
  </si>
  <si>
    <t>OC(CCN1CCCCC1)(c2ccccc2)c3ccccc3</t>
  </si>
  <si>
    <t>CHEMBL30344</t>
  </si>
  <si>
    <t>Amiflamine (INN)</t>
  </si>
  <si>
    <t>CC(N)Cc1ccc(cc1C)N(C)C</t>
  </si>
  <si>
    <t>CHEMBL1234613</t>
  </si>
  <si>
    <t>Nadide (BAN, INN, JAN, USAN)</t>
  </si>
  <si>
    <t>CO-I; DPN; NAD</t>
  </si>
  <si>
    <t>Antagonist (to alcohol and narcotics)</t>
  </si>
  <si>
    <t>NC(=O)c1ccc[n+](c1)[C@@H]2O[C@H](COP(=O)([O-])OP(=O)(O)OC[C@H]3O[C@H]([C@H](O)[C@@H]3O)n4cnc5c(N)ncnc45)[C@@H](O)[C@H]2O</t>
  </si>
  <si>
    <t>CHEMBL1399124</t>
  </si>
  <si>
    <t>Syrosingopine (BAN, INN, JAN, MI, NF)</t>
  </si>
  <si>
    <t>CCOC(=O)Oc1c(OC)cc(cc1OC)C(=O)O[C@@H]2C[C@@H]3CN4CCc5c([nH]c6cc(OC)ccc56)[C@H]4C[C@@H]3[C@@H]([C@H]2OC)C(=O)OC</t>
  </si>
  <si>
    <t>CHEMBL1237024</t>
  </si>
  <si>
    <t>Sipuleucel-T (USAN)</t>
  </si>
  <si>
    <t>APC-8015</t>
  </si>
  <si>
    <t>L03AX17</t>
  </si>
  <si>
    <t>L03AX17 [Antineoplastic And Immunomodulating Agents:Immunostimulants:Immunostimulants:Other immunostimulants]</t>
  </si>
  <si>
    <t>CHEMBL789</t>
  </si>
  <si>
    <t>Rathyronine (DCF, INN)</t>
  </si>
  <si>
    <t>NC(Cc1cc(I)c(Oc2ccc(O)c(I)c2)c(I)c1)C(=O)O</t>
  </si>
  <si>
    <t>CHEMBL1201626</t>
  </si>
  <si>
    <t>Chymopapain (BAN, FDA, USAN, INN)</t>
  </si>
  <si>
    <t>BAX-1526</t>
  </si>
  <si>
    <t>Chart Medical Inc; Abbott Laboratories Pharmaceutical Products Div</t>
  </si>
  <si>
    <t>M09AB01</t>
  </si>
  <si>
    <t>M09AB01 [Musculo-Skeletal System:Other Drugs For Disorders Of The Musculo-Skeletal System:Other Drugs For Disorders Of The Musculo-Skeletal System:Enzymes]</t>
  </si>
  <si>
    <t>CHEMBL1742431</t>
  </si>
  <si>
    <t>Bornaprolol (INN)</t>
  </si>
  <si>
    <t>CC(C)NCC(O)COc1ccccc1C2C[C@@H]3CC[C@H]2C3</t>
  </si>
  <si>
    <t>CHEMBL1201645</t>
  </si>
  <si>
    <t>Intrinsic Factor (FDA)</t>
  </si>
  <si>
    <t>Mallinckrodt Medical Inc; Bracco Diagnostics Inc</t>
  </si>
  <si>
    <t>CHEMBL1742456</t>
  </si>
  <si>
    <t>Teoprolol (INN)</t>
  </si>
  <si>
    <t>CC(CCn1cnc2N(C)C(=O)N(C)C(=O)c12)NCC(O)COc3cccc4[nH]c(C)cc34</t>
  </si>
  <si>
    <t>CHEMBL1742463</t>
  </si>
  <si>
    <t>Idropranolol (DCF, INN)</t>
  </si>
  <si>
    <t>CC(C)NCC(O)COc1cccc2CCC=Cc12</t>
  </si>
  <si>
    <t>CHEMBL1800955</t>
  </si>
  <si>
    <t>Omecamtiv Mecarbil (INN, USAN)</t>
  </si>
  <si>
    <t>CK-1827452</t>
  </si>
  <si>
    <t>Cytokinetics</t>
  </si>
  <si>
    <t>COC(=O)N1CCN(Cc2cccc(NC(=O)Nc3ccc(C)nc3)c2F)CC1</t>
  </si>
  <si>
    <t>CHEMBL82663</t>
  </si>
  <si>
    <t>Sibenadet (BAN, INN); Sibenadet Hydrochloride (USAN)</t>
  </si>
  <si>
    <t>AR-C68397AA</t>
  </si>
  <si>
    <t>Oc1ccc(CCNCCS(=O)(=O)CCCOCCc2ccccc2)c3SC(=O)Nc13</t>
  </si>
  <si>
    <t>CHEMBL1743063</t>
  </si>
  <si>
    <t>Rilotumumab (INN, USAN)</t>
  </si>
  <si>
    <t>AMG-102</t>
  </si>
  <si>
    <t>Amgen</t>
  </si>
  <si>
    <t>CHEMBL1743071</t>
  </si>
  <si>
    <t>Sirukumab (INN, USAN)</t>
  </si>
  <si>
    <t>CNTO-136</t>
  </si>
  <si>
    <t>CHEMBL1743074</t>
  </si>
  <si>
    <t>Suvizumab (INN)</t>
  </si>
  <si>
    <t>CHEMBL1080884</t>
  </si>
  <si>
    <t>Lubazodone (INN); Lubazodone Hydrochloride (USAN)</t>
  </si>
  <si>
    <t>YM-35992; SM-50C; YM-992</t>
  </si>
  <si>
    <t>Fc1ccc(OC[C@@H]2CNCCO2)c3CCCc13</t>
  </si>
  <si>
    <t>CHEMBL1876589</t>
  </si>
  <si>
    <t>Bromchlorenone (INN, USAN)</t>
  </si>
  <si>
    <t>Oc1oc2cc(Br)c(Cl)cc2n1</t>
  </si>
  <si>
    <t>CHEMBL1206440</t>
  </si>
  <si>
    <t>Cyclamic Acid (BAN, USAN)</t>
  </si>
  <si>
    <t>OS(=O)(=O)NC1CCCCC1</t>
  </si>
  <si>
    <t>CHEMBL1201273</t>
  </si>
  <si>
    <t>Protokylol (BAN, INN); Protokylol Hydrochloride (FDA, MI)</t>
  </si>
  <si>
    <t>CC(Cc1ccc2OCOc2c1)NCC(O)c3ccc(O)c(O)c3</t>
  </si>
  <si>
    <t>CHEMBL1201219</t>
  </si>
  <si>
    <t>Vecuronium Bromide (FDA, USP, BAN, INN, JAN, USAN)</t>
  </si>
  <si>
    <t>ORG NC 45; ORG-NC 45</t>
  </si>
  <si>
    <t>M03AC03</t>
  </si>
  <si>
    <t>M03AC03 [Musculo-Skeletal System:Muscle Relaxants:Muscle Relaxants, Peripherally Acting Agents:Other quaternary ammonium compounds]</t>
  </si>
  <si>
    <t>CC(=O)O[C@H]1C[C@@H]2CC[C@@H]3[C@H](CC[C@@]4(C)[C@H]3C[C@@H]([C@@H]4OC(=O)C)[N+]5(C)CCCCC5)[C@@]2(C)C[C@@H]1N6CCCCC6</t>
  </si>
  <si>
    <t>CHEMBL1908316</t>
  </si>
  <si>
    <t>Ectylurea (BAN, INN, MI)</t>
  </si>
  <si>
    <t>CC\C(=C\C)\C(=O)NC(=O)N</t>
  </si>
  <si>
    <t>CHEMBL457547</t>
  </si>
  <si>
    <t>Micafungin (INN); Micafungin Sodium (FDA, USAN)</t>
  </si>
  <si>
    <t>FK-463</t>
  </si>
  <si>
    <t>antifungal antibiotics (undefined group)</t>
  </si>
  <si>
    <t>J02AX05</t>
  </si>
  <si>
    <t>J02AX05 [Antiinfectives For Systemic Use:Antimycotics For Systemic Use:Antimycotics For Systemic Use:Other antimycotics for systemic use]</t>
  </si>
  <si>
    <t>CCCCCOc1ccc(cc1)c2onc(c2)c3ccc(cc3)C(=O)N[C@H]4C[C@@H](O)[C@@H](O)NC(=O)[C@@H]5[C@@H](O)[C@@H](C)CN5C(=O)[C@@H](NC(=O)[C@@H](NC(=O)[C@@H]6C[C@@H](O)CN6C(=O)[C@@H](NC4=O)[C@@H](C)O)[C@H](O)[C@@H](O)c7ccc(O)c(OS(=O)(=O)O)c7)[C@H](O)CC(=O)N</t>
  </si>
  <si>
    <t>CHEMBL1873189</t>
  </si>
  <si>
    <t>Fospirate (INN, USAN)</t>
  </si>
  <si>
    <t>COP(=O)(OC)Oc1nc(Cl)c(Cl)cc1Cl</t>
  </si>
  <si>
    <t>CHEMBL2003782</t>
  </si>
  <si>
    <t>Esonarimod (INN)</t>
  </si>
  <si>
    <t>CC(=O)SCC(CC(=O)c1ccc(C)cc1)C(=O)O</t>
  </si>
  <si>
    <t>CHEMBL1977264</t>
  </si>
  <si>
    <t>Xantocillin (BAN, INN)</t>
  </si>
  <si>
    <t>Oc1ccc(\C=C(/[N+]#[C-])\C(=C\c2ccc(O)cc2)\[N+]#[C-])cc1</t>
  </si>
  <si>
    <t>CHEMBL1892145</t>
  </si>
  <si>
    <t>Vinburnine (INN)</t>
  </si>
  <si>
    <t>C04AX17</t>
  </si>
  <si>
    <t>C04AX17 [Cardiovascular System:Peripheral Vasodilators:Peripheral Vasodilators:Other peripheral vasodilators]</t>
  </si>
  <si>
    <t>CC[C@@]12CCCN3CCc4c([C@H]13)n(C(=O)C2)c5ccccc45</t>
  </si>
  <si>
    <t>CHEMBL62919</t>
  </si>
  <si>
    <t>Altanserin (INN); Altanserin Tartrate (USAN)</t>
  </si>
  <si>
    <t>R-53200</t>
  </si>
  <si>
    <t>Serotonin Antagonist</t>
  </si>
  <si>
    <t>Fc1ccc(cc1)C(=O)C2CCN(CCN3C(=S)Nc4ccccc4C3=O)CC2</t>
  </si>
  <si>
    <t>CHEMBL2108137</t>
  </si>
  <si>
    <t>Polyvinox (BAN)</t>
  </si>
  <si>
    <t>CHEMBL2109079</t>
  </si>
  <si>
    <t>Hyetellose (INN)</t>
  </si>
  <si>
    <t>CHEMBL2109102</t>
  </si>
  <si>
    <t>Berberine Tannate (JAN)</t>
  </si>
  <si>
    <t>CHEMBL2108949</t>
  </si>
  <si>
    <t>Blood Grouping Serum, Anti-B (USP)</t>
  </si>
  <si>
    <t>CHEMBL2108556</t>
  </si>
  <si>
    <t>Pexiganan Acetate (USAN)</t>
  </si>
  <si>
    <t>MSI-78</t>
  </si>
  <si>
    <t>antimicrobial, bactericidal permeability increasing polypeptide</t>
  </si>
  <si>
    <t>CHEMBL2108624</t>
  </si>
  <si>
    <t>Monoglyceride Citrate (NF)</t>
  </si>
  <si>
    <t>CHEMBL2108064</t>
  </si>
  <si>
    <t>Cepeginterferon Alfa-2b (INN)</t>
  </si>
  <si>
    <t>CHEMBL2108981</t>
  </si>
  <si>
    <t>Antilymphocyte Immunoglobulin (Horse) (BAN)</t>
  </si>
  <si>
    <t>L04AA03</t>
  </si>
  <si>
    <t>L04AA03 [Antineoplastic And Immunomodulating Agents:Immunosuppressants:Immunosuppressants:Selective immunosuppressants]</t>
  </si>
  <si>
    <t>CHEMBL2108348</t>
  </si>
  <si>
    <t>Nonacog Beta Pegol (INN)</t>
  </si>
  <si>
    <t>blood coagulation factors</t>
  </si>
  <si>
    <t>CHEMBL2108908</t>
  </si>
  <si>
    <t>Acetyltannic Acid (MI, USP)</t>
  </si>
  <si>
    <t>CHEMBL2108055</t>
  </si>
  <si>
    <t>Tefibazumab (INN, USAN)</t>
  </si>
  <si>
    <t>INH-H2002</t>
  </si>
  <si>
    <t>Inhibitex</t>
  </si>
  <si>
    <t>CHEMBL2109153</t>
  </si>
  <si>
    <t>Mineral Oil, Light (NF)</t>
  </si>
  <si>
    <t>Pharmaceutic Aid (tablet and/or capsule lubricant); Pharmaceutic Aid (vehicle)</t>
  </si>
  <si>
    <t>CHEMBL2108945</t>
  </si>
  <si>
    <t>Cacao Butter (JAN)</t>
  </si>
  <si>
    <t>CHEMBL2107910</t>
  </si>
  <si>
    <t>Olive Oil (JAN, NF)</t>
  </si>
  <si>
    <t>CHEMBL1393904</t>
  </si>
  <si>
    <t>Miripirium Chloride (INN)</t>
  </si>
  <si>
    <t>CCCCCCCCCCCCCC[n+]1ccc(C)cc1</t>
  </si>
  <si>
    <t>CHEMBL2107756</t>
  </si>
  <si>
    <t>Lemuteporfin (INN)</t>
  </si>
  <si>
    <t>benzoporphyrin derivatives</t>
  </si>
  <si>
    <t>CCCOC(=O)CCc1c(C)c2cc3nc(cc4[nH]c(cc5nc(cc1[nH]2)c(CCC(=O)OCCO)c5C)C6(C)C(C(=O)OC)C(=CC=C46)C(=O)OC)C(=C3C=C)C</t>
  </si>
  <si>
    <t>CHEMBL2105193</t>
  </si>
  <si>
    <t>Naprodoxime (INN)</t>
  </si>
  <si>
    <t>CC(Oc1cccc2ccccc12)\C(=N\O)\N</t>
  </si>
  <si>
    <t>CHEMBL2107438</t>
  </si>
  <si>
    <t>Froxiprost (INN)</t>
  </si>
  <si>
    <t>COC(=O)\C=C\C\C=C/C[C@H]1[C@@H](O)C[C@@H](O)[C@@H]1\C=C\[C@@H](O)COc2cccc(c2)C(F)(F)F</t>
  </si>
  <si>
    <t>CHEMBL2104268</t>
  </si>
  <si>
    <t>Fenperate (INN)</t>
  </si>
  <si>
    <t>CC(=O)OC(Cc1ccccc1)(Cc2ccccc2)C(=O)OCCN3CCCCC3</t>
  </si>
  <si>
    <t>CHEMBL2104341</t>
  </si>
  <si>
    <t>Isoprazone (BAN, INN)</t>
  </si>
  <si>
    <t>CC(C)C(=O)c1c(C)[nH]c(c1N)c2ccccc2</t>
  </si>
  <si>
    <t>CHEMBL2106572</t>
  </si>
  <si>
    <t>Caldaret (INN)</t>
  </si>
  <si>
    <t>Cc1ccc(N2CCNCC2)c(c1)S(=O)(=O)O</t>
  </si>
  <si>
    <t>CHEMBL2103997</t>
  </si>
  <si>
    <t>Beciparcil (INN)</t>
  </si>
  <si>
    <t>O[C@@H]1CS[C@@H](Sc2ccc(cc2)C#N)[C@H](O)[C@H]1O</t>
  </si>
  <si>
    <t>CHEMBL2104241</t>
  </si>
  <si>
    <t>Denipride (INN)</t>
  </si>
  <si>
    <t>COc1cc(N)c(cc1C(=O)NC2CCN(CC3CCCO3)CC2)[N+](=O)[O-]</t>
  </si>
  <si>
    <t>CHEMBL2107452</t>
  </si>
  <si>
    <t>Flubepride (INN)</t>
  </si>
  <si>
    <t>COc1ccc(cc1C(=O)NCC2CCCN2Cc3ccc(F)cc3)S(=O)(=O)N</t>
  </si>
  <si>
    <t>CHEMBL2104842</t>
  </si>
  <si>
    <t>Peralopride (INN)</t>
  </si>
  <si>
    <t>COc1cc(N)c(Cl)cc1C(=O)N2CCN(Cc3ccc4OCOc4c3)CC2</t>
  </si>
  <si>
    <t>CHEMBL2104039</t>
  </si>
  <si>
    <t>Amoxecaine (DCF, INN)</t>
  </si>
  <si>
    <t>CCN(CC)CCN(CC)CCOC(=O)c1ccc(N)cc1</t>
  </si>
  <si>
    <t>CHEMBL2107876</t>
  </si>
  <si>
    <t>Condoliase (INN, USAN)</t>
  </si>
  <si>
    <t>SI-6603</t>
  </si>
  <si>
    <t>Seikagaku Corporation</t>
  </si>
  <si>
    <t>CHEMBL2109109</t>
  </si>
  <si>
    <t>Bisacodyl Tannex (USAN)</t>
  </si>
  <si>
    <t>Rhone-Poulenc Rorer</t>
  </si>
  <si>
    <t>CHEMBL2108131</t>
  </si>
  <si>
    <t>Plasminogen (BAN)</t>
  </si>
  <si>
    <t>CHEMBL2108289</t>
  </si>
  <si>
    <t>Altumomab (INN)</t>
  </si>
  <si>
    <t>CHEMBL2108067</t>
  </si>
  <si>
    <t>Paflufocon A (USAN)</t>
  </si>
  <si>
    <t>CHEMBL2108846</t>
  </si>
  <si>
    <t>Carbomer Interpolymer (NF)</t>
  </si>
  <si>
    <t>CHEMBL2108236</t>
  </si>
  <si>
    <t>Capsicum (JAN, USP)</t>
  </si>
  <si>
    <t>Carminative; Counterirritant (external); Stomachic</t>
  </si>
  <si>
    <t>CHEMBL2108039</t>
  </si>
  <si>
    <t>Migafocon A (USAN)</t>
  </si>
  <si>
    <t>CHEMBL2104453</t>
  </si>
  <si>
    <t>Nictiazem (INN)</t>
  </si>
  <si>
    <t>calcium channel blockers (diltiazem type)</t>
  </si>
  <si>
    <t>COc1ccc(cc1)[C@@H]2Sc3ccccc3N(CCN(C)C)C(=O)[C@@H]2OC(=O)c4cccnc4</t>
  </si>
  <si>
    <t>CHEMBL2104236</t>
  </si>
  <si>
    <t>Dagapamil (INN)</t>
  </si>
  <si>
    <t>coronary vasodilators (verapamil type)</t>
  </si>
  <si>
    <t>CCCCCCCCCCCCC(CCCN(C)CCc1cccc(OC)c1)(C#N)c2cc(OC)c(OC)c(OC)c2</t>
  </si>
  <si>
    <t>CHEMBL2110632</t>
  </si>
  <si>
    <t>Artilide (INN); Artilide Fumarate (USAN)</t>
  </si>
  <si>
    <t>U-88943E</t>
  </si>
  <si>
    <t>class III antiarrhythmic agents</t>
  </si>
  <si>
    <t>CCCCN(CCCC)CCC[C@@H](O)c1ccc(NS(=O)(=O)C)cc1</t>
  </si>
  <si>
    <t>CHEMBL2110685</t>
  </si>
  <si>
    <t>Hexopyrronium Bromide (INN)</t>
  </si>
  <si>
    <t>C[N+]1(C)CCC(C1)OC(=O)C(O)(C2CCCCC2)c3ccccc3</t>
  </si>
  <si>
    <t>CHEMBL2110910</t>
  </si>
  <si>
    <t>Butopyrammonium Iodide (INN)</t>
  </si>
  <si>
    <t>CCCC[N+](C)(C)C1=C(C)N(C)N(C1=O)c2ccccc2</t>
  </si>
  <si>
    <t>CHEMBL1190119</t>
  </si>
  <si>
    <t>Mefenidramium Metilsulfate (INN)</t>
  </si>
  <si>
    <t>C[N+](C)(C)CCOC(c1ccccc1)c2ccccc2</t>
  </si>
  <si>
    <t>CHEMBL1091250</t>
  </si>
  <si>
    <t>Indigocarmine (JAN); Indigotindisulfonate Sodium (USP)</t>
  </si>
  <si>
    <t>NSC-8646</t>
  </si>
  <si>
    <t>Becton Dickinson Microbiology</t>
  </si>
  <si>
    <t>V04CH02</t>
  </si>
  <si>
    <t>V04CH02 [Various:Diagnostic Agents:Other Diagnostic Agents:Tests for renal function and ureteral injuries]</t>
  </si>
  <si>
    <t>Diagnostic Aid (cystoscopy)</t>
  </si>
  <si>
    <t>OS(=O)(=O)c1ccc2N\C(=C/3\Nc4ccc(cc4C3=O)S(=O)(=O)O)\C(=O)c2c1</t>
  </si>
  <si>
    <t>CHEMBL2105639</t>
  </si>
  <si>
    <t>Dirucotide (INN, USAN); Dirucotide Acetate (USAN)</t>
  </si>
  <si>
    <t>MBP8298; SF328</t>
  </si>
  <si>
    <t>Bioms Technology Corp</t>
  </si>
  <si>
    <t>CC[C@H](C)[C@@H](NC(=O)[C@H](CC(=O)N)NC(=O)[C@H](CCCCN)NC(=O)[C@H](Cc1ccccc1)NC(=O)[C@H](Cc2ccccc2)NC(=O)[C@H](Cc3cnc[nH]3)NC(=O)[C@@H](NC(=O)[C@@H](NC(=O)[C@@H]4CCCN4C(=O)[C@H](CC(=O)N)NC(=O)[C@H](CCC(=O)O)NC(=O)[C@@H](N)CC(=O)O)C(C)C)C(C)C)C(=O)N[C@@H](C(C)C)C(=O)N[C@@H]([C@@H](C)O)C(=O)N5CCC[C@H]5C(=O)N[C@@H](CCCNC(=N)N)C(=O)N[C@@H]([C@@H](C)O)C(=O)O</t>
  </si>
  <si>
    <t>CHEMBL2104004</t>
  </si>
  <si>
    <t>Alitame (USAN)</t>
  </si>
  <si>
    <t>CP-54802</t>
  </si>
  <si>
    <t>C[C@@H](NC(=O)[C@@H](N)CC(=O)O)C(=O)NC1C(C)(C)SC1(C)C</t>
  </si>
  <si>
    <t>CHEMBL2107232</t>
  </si>
  <si>
    <t>Valproate Pivoxil (INN)</t>
  </si>
  <si>
    <t>CCCC(CCC)C(=O)OCOC(=O)C(C)(C)C</t>
  </si>
  <si>
    <t>CHEMBL2104294</t>
  </si>
  <si>
    <t>Dimorpholamine (JAN)</t>
  </si>
  <si>
    <t>CCCCN(CCN(CCCC)C(=O)N1CCOCC1)C(=O)N2CCOCC2</t>
  </si>
  <si>
    <t>CHEMBL2107151</t>
  </si>
  <si>
    <t>Nicafenine (INN)</t>
  </si>
  <si>
    <t>Clc1ccc2c(Nc3ccccc3C(=O)OCCNC(=O)c4cccnc4)ccnc2c1</t>
  </si>
  <si>
    <t>CHEMBL2107547</t>
  </si>
  <si>
    <t>Dacemazine (INN)</t>
  </si>
  <si>
    <t>CN(C)CC(=O)N1c2ccccc2Sc3ccccc13</t>
  </si>
  <si>
    <t>CHEMBL2106865</t>
  </si>
  <si>
    <t>Nitroclofene (INN)</t>
  </si>
  <si>
    <t>Oc1c(Cl)cc(cc1Cc2cc(Cl)cc(c2O)[N+](=O)[O-])[N+](=O)[O-]</t>
  </si>
  <si>
    <t>CHEMBL2103780</t>
  </si>
  <si>
    <t>Bisaramil (INN)</t>
  </si>
  <si>
    <t>CCN1C[C@H]2CN(C)C[C@H](C1)C2OC(=O)c3ccc(Cl)cc3</t>
  </si>
  <si>
    <t>CHEMBL2107639</t>
  </si>
  <si>
    <t>Fenocinol (DCF, INN)</t>
  </si>
  <si>
    <t>COc1ccc(c(OC)c1)C(C)(O)c2ccccc2</t>
  </si>
  <si>
    <t>CHEMBL2105399</t>
  </si>
  <si>
    <t>Sulfamoxole (BAN, INN, USAN)</t>
  </si>
  <si>
    <t>J01EC03</t>
  </si>
  <si>
    <t>J01EC03 [Antiinfectives For Systemic Use:Antibacterials For Systemic Use:Sulfonamides And Trimethoprim:Intermediate-acting sulfonamides]</t>
  </si>
  <si>
    <t>Cc1oc(NS(=O)(=O)c2ccc(N)cc2)nc1C</t>
  </si>
  <si>
    <t>CHEMBL2106854</t>
  </si>
  <si>
    <t>Losindole (INN)</t>
  </si>
  <si>
    <t>CN1C[C@@H]2Cc3ccc(Cl)cc3[C@H]([C@@H]2C1)c4ccccc4</t>
  </si>
  <si>
    <t>CHEMBL2105403</t>
  </si>
  <si>
    <t>Pentisomicin (INN, USAN)</t>
  </si>
  <si>
    <t>SCH-22591</t>
  </si>
  <si>
    <t>CN[C@@H]1[C@@H](O)[C@@H](O[C@H]2[C@H](N)C[C@H](N)[C@@H](O[C@H]3OC(=CC[C@H]3N)CN)[C@H]2O)OC[C@]1(C)O</t>
  </si>
  <si>
    <t>CHEMBL2106717</t>
  </si>
  <si>
    <t>Butadiazamide (INN)</t>
  </si>
  <si>
    <t>CCCCc1nnc(NS(=O)(=O)c2ccc(Cl)cc2)s1</t>
  </si>
  <si>
    <t>CHEMBL2104221</t>
  </si>
  <si>
    <t>Delanterone (INN)</t>
  </si>
  <si>
    <t>C[C@H]1CC(=O)C=C2CC[C@@H]3[C@H](CC[C@]4(C)C=CC[C@@H]34)[C@@]12C</t>
  </si>
  <si>
    <t>CHEMBL2106091</t>
  </si>
  <si>
    <t>Cyheptropine (INN)</t>
  </si>
  <si>
    <t>CN1[C@@H]2CC[C@H]1C[C@H](C2)OC(=O)C3c4ccccc4CCc5ccccc35</t>
  </si>
  <si>
    <t>CHEMBL2110662</t>
  </si>
  <si>
    <t>Dexbudesonide (INN)</t>
  </si>
  <si>
    <t>CCC[C@@H]1O[C@@H]2C[C@H]3[C@@H]4CCC5=CC(=O)C=C[C@]5(C)[C@H]4[C@@H](O)C[C@]3(C)[C@@]2(O1)C(=O)CO</t>
  </si>
  <si>
    <t>CHEMBL2111039</t>
  </si>
  <si>
    <t>Mesuprine (INN); Mesuprine Hydrochloride (USAN)</t>
  </si>
  <si>
    <t>MJ-1987</t>
  </si>
  <si>
    <t>Relaxant (smooth muscle); Vasodilator</t>
  </si>
  <si>
    <t>COc1ccc(CCNC(C)C(O)c2ccc(NS(=O)(=O)C)c(O)c2)cc1</t>
  </si>
  <si>
    <t>CHEMBL2110666</t>
  </si>
  <si>
    <t>Denagliptin (INN); Denagliptin Tosylate (USAN)</t>
  </si>
  <si>
    <t>GW823093C</t>
  </si>
  <si>
    <t>N[C@@H](C(c1ccc(F)cc1)c2ccc(F)cc2)C(=O)N3C[C@@H](F)C[C@H]3C#N</t>
  </si>
  <si>
    <t>CHEMBL2107259</t>
  </si>
  <si>
    <t>Xenygloxal (INN)</t>
  </si>
  <si>
    <t>O=CC(=O)c1ccc(cc1)c2ccc(cc2)C(=O)C=O</t>
  </si>
  <si>
    <t>CHEMBL2106576</t>
  </si>
  <si>
    <t>Deprostil (INN, USAN)</t>
  </si>
  <si>
    <t>AY-22469</t>
  </si>
  <si>
    <t>Antisecretory (gastric)</t>
  </si>
  <si>
    <t>CCCCCC(C)(O)CCC1CCC(=O)[C@@H]1CCCCCCC(=O)O</t>
  </si>
  <si>
    <t>CHEMBL2105144</t>
  </si>
  <si>
    <t>Lombazole (BAN, INN)</t>
  </si>
  <si>
    <t>Clc1ccccc1C(c2ccc(cc2)c3ccccc3)n4ccnc4</t>
  </si>
  <si>
    <t>CHEMBL2104043</t>
  </si>
  <si>
    <t>Cartasteine (INN)</t>
  </si>
  <si>
    <t>C[C@@H](S)C(=O)NCC(=O)N1CSC[C@@H]1C(=O)O</t>
  </si>
  <si>
    <t>CHEMBL2103998</t>
  </si>
  <si>
    <t>Aglepristone (INN)</t>
  </si>
  <si>
    <t>C\C=C/[C@]1(O)CC[C@H]2[C@@H]3CCC4=CC(=O)CCC4=C3[C@H](C[C@]12C)c5ccc(cc5)N(C)C</t>
  </si>
  <si>
    <t>CHEMBL2105885</t>
  </si>
  <si>
    <t>Flucrilate (INN); Flucrylate (USAN)</t>
  </si>
  <si>
    <t>BA-4197; MBR-4197</t>
  </si>
  <si>
    <t>3m Health Care</t>
  </si>
  <si>
    <t>CC(OC(=O)C(=C)C#N)C(F)(F)F</t>
  </si>
  <si>
    <t>CHEMBL2106962</t>
  </si>
  <si>
    <t>Pimilprost (INN)</t>
  </si>
  <si>
    <t>CCCC[C@H](C)C[C@H](O)\C=C\[C@H]1[C@H](O)C[C@@H]2C[C@@H](CCOCC(=O)OC)C[C@H]12</t>
  </si>
  <si>
    <t>CHEMBL2105382</t>
  </si>
  <si>
    <t>Proheptazine (BAN, INN, MI)</t>
  </si>
  <si>
    <t>CCC(=O)OC1(CCCN(C)CC1C)c2ccccc2</t>
  </si>
  <si>
    <t>CHEMBL2107529</t>
  </si>
  <si>
    <t>Sucralose (BAN, MI, NF)</t>
  </si>
  <si>
    <t>OC[C@@H]1O[C@H](O[C@]2(CCl)O[C@H](CCl)[C@@H](O)[C@@H]2O)[C@@H](O)[C@@H](O)[C@H]1Cl</t>
  </si>
  <si>
    <t>CHEMBL2104290</t>
  </si>
  <si>
    <t>Efletirizine (INN); Efletirizine Dihydrochloride (USAN)</t>
  </si>
  <si>
    <t>UCB-28754</t>
  </si>
  <si>
    <t>OC(=O)COCCN1CCN(CC1)C(c2ccc(F)cc2)c3ccc(F)cc3</t>
  </si>
  <si>
    <t>CHEMBL2105262</t>
  </si>
  <si>
    <t>Metostilenol (INN)</t>
  </si>
  <si>
    <t>COc1ccc(\C=C\C(O)CN2CCOCC2)cc1</t>
  </si>
  <si>
    <t>CHEMBL2107089</t>
  </si>
  <si>
    <t>Taurosteine (INN)</t>
  </si>
  <si>
    <t>OS(=O)(=O)CCNC(=O)c1cccs1</t>
  </si>
  <si>
    <t>CHEMBL2104547</t>
  </si>
  <si>
    <t>Anisacril (INN)</t>
  </si>
  <si>
    <t>SKF-16046</t>
  </si>
  <si>
    <t>COc1ccccc1C(=C(c2ccccc2)c3ccccc3)C(=O)O</t>
  </si>
  <si>
    <t>CHEMBL2106538</t>
  </si>
  <si>
    <t>Domoprednate (INN)</t>
  </si>
  <si>
    <t>CCCC(=O)O[C@@]1(CCC[C@H]2[C@@H]3CCC4=CC(=O)C=C[C@]4(C)[C@H]3[C@@H](O)C[C@]12C)C(=O)C</t>
  </si>
  <si>
    <t>CHEMBL2104396</t>
  </si>
  <si>
    <t>Laureth 10s (USAN)</t>
  </si>
  <si>
    <t>Spermaticide</t>
  </si>
  <si>
    <t>CCCCCCCCCCCCSCCOCCOCCOCCOCCOCCOCCOCCOCCOCCO</t>
  </si>
  <si>
    <t>CHEMBL2104817</t>
  </si>
  <si>
    <t>Ioseric Acid (INN, USAN)</t>
  </si>
  <si>
    <t>SH H 239 AB</t>
  </si>
  <si>
    <t>Schering A.G., Germany</t>
  </si>
  <si>
    <t>CNC(=O)C(CO)NC(=O)c1c(I)c(NC(=O)COC)c(I)c(C(=O)O)c1I</t>
  </si>
  <si>
    <t>CHEMBL2104764</t>
  </si>
  <si>
    <t>Luxabendazole (BAN, INN)</t>
  </si>
  <si>
    <t>HOE-216V</t>
  </si>
  <si>
    <t>COC(=O)Nc1nc2cc(OS(=O)(=O)c3ccc(F)cc3)ccc2[nH]1</t>
  </si>
  <si>
    <t>CHEMBL2105361</t>
  </si>
  <si>
    <t>Ortetamine (INN)</t>
  </si>
  <si>
    <t>CC(N)Cc1ccccc1C</t>
  </si>
  <si>
    <t>CHEMBL2107351</t>
  </si>
  <si>
    <t>Levotofisopam (INN, USAN)</t>
  </si>
  <si>
    <t>(S)-Tofisopam</t>
  </si>
  <si>
    <t>CC[C@@H]1C(=NN=C(c2ccc(OC)c(OC)c2)c3cc(OC)c(OC)cc13)C</t>
  </si>
  <si>
    <t>CHEMBL2104524</t>
  </si>
  <si>
    <t>Nimazone (INN, USAN)</t>
  </si>
  <si>
    <t>WIN-25347</t>
  </si>
  <si>
    <t>Clc1ccc(cc1)N2C(=N)CN(CC#N)C2=O</t>
  </si>
  <si>
    <t>CHEMBL2106511</t>
  </si>
  <si>
    <t>Nicopholine (DCF, INN)</t>
  </si>
  <si>
    <t>O=C(N1CCOCC1)c2cccnc2</t>
  </si>
  <si>
    <t>CHEMBL2105151</t>
  </si>
  <si>
    <t>Nebidrazine (INN)</t>
  </si>
  <si>
    <t>Nn1cnnc1N\N=C\c2c(Cl)cccc2Cl</t>
  </si>
  <si>
    <t>CHEMBL443684</t>
  </si>
  <si>
    <t>Navitoclax (INN, USAN); Navitoclax Dihydrochloride (USAN)</t>
  </si>
  <si>
    <t>A-855071.3</t>
  </si>
  <si>
    <t>CC1(C)CCC(=C(CN2CCN(CC2)c3ccc(cc3)C(=O)NS(=O)(=O)c4ccc(N[C@H](CCN5CCOCC5)CSc6ccccc6)c(c4)S(=O)(=O)C(F)(F)F)C1)c7ccc(Cl)cc7</t>
  </si>
  <si>
    <t>CHEMBL2106963</t>
  </si>
  <si>
    <t>Piperazine Adipate (JAN); Piperazine Calcium Edetate (BAN, INN); Piperazine Edetate Calcium (USAN)</t>
  </si>
  <si>
    <t>[Ca+2].OC(=O)CN(CCN(CC(=O)O)CC(=O)[O-])CC(=O)[O-].C1CNCCN1</t>
  </si>
  <si>
    <t>CHEMBL2104344</t>
  </si>
  <si>
    <t>Edetate Sodium (USAN)</t>
  </si>
  <si>
    <t>Chelating Agent</t>
  </si>
  <si>
    <t>[Na+].[Na+].[Na+].[Na+].[O-]C(=O)CN(CCN(CC(=O)[O-])CC(=O)[O-])CC(=O)[O-]</t>
  </si>
  <si>
    <t>CHEMBL2110924</t>
  </si>
  <si>
    <t>Daledalin (INN); Daledalin Tosylate (USAN)</t>
  </si>
  <si>
    <t>UK-3557-15</t>
  </si>
  <si>
    <t>CNCCCC1(C)CN(c2ccccc2)c3ccccc13</t>
  </si>
  <si>
    <t>CHEMBL2107781</t>
  </si>
  <si>
    <t>Sodium Tartrate (NF)</t>
  </si>
  <si>
    <t>A06AD21</t>
  </si>
  <si>
    <t>A06AD21 [Alimentary Tract And Metabolism:Drugs For Constipation:Drugs For Constipation:Osmotically acting laxatives]</t>
  </si>
  <si>
    <t>[Na+].[Na+].O[C@H]([C@@H](O)C(=O)[O-])C(=O)[O-]</t>
  </si>
  <si>
    <t>CHEMBL2111077</t>
  </si>
  <si>
    <t>Sintropium Bromide (INN)</t>
  </si>
  <si>
    <t>CCCC(CCC)C(=O)O[C@H]1C[C@H]2CC[C@@H](C1)[N+]2(C)C(C)C</t>
  </si>
  <si>
    <t>CHEMBL2110906</t>
  </si>
  <si>
    <t>Cyprolidol (INN); Cyprolidol Hydrochloride (USAN)</t>
  </si>
  <si>
    <t>IN-1060</t>
  </si>
  <si>
    <t>OC(C1CC1c2ccncc2)(c3ccccc3)c4ccccc4</t>
  </si>
  <si>
    <t>CHEMBL2110907</t>
  </si>
  <si>
    <t>Etoformin (INN); Etoformin Hydrochloride (USAN)</t>
  </si>
  <si>
    <t>SH E 199</t>
  </si>
  <si>
    <t>hypoglycemics (phenformin type)</t>
  </si>
  <si>
    <t>CCCCN\C(=N/CC)\NC(=N)N</t>
  </si>
  <si>
    <t>CHEMBL69271</t>
  </si>
  <si>
    <t>Naxagolide (INN); Naxagolide Hydrochloride (USAN)</t>
  </si>
  <si>
    <t>L-647339; MK-458</t>
  </si>
  <si>
    <t>Antiparkinsonian; Dopamine Agonist</t>
  </si>
  <si>
    <t>CCCN1CCO[C@H]2[C@H]1CCc3ccc(O)cc23</t>
  </si>
  <si>
    <t>CHEMBL2110954</t>
  </si>
  <si>
    <t>Neramexane (INN); Neramexane Mesylate (USAN)</t>
  </si>
  <si>
    <t>Organol, Switzerland</t>
  </si>
  <si>
    <t>CC1(C)CC(C)(C)CC(C)(N)C1</t>
  </si>
  <si>
    <t>CHEMBL2107960</t>
  </si>
  <si>
    <t>Poison Ivy Extract, Alum Precipitated (USAN)</t>
  </si>
  <si>
    <t>Parke-Davis; Lemmon; Bayer</t>
  </si>
  <si>
    <t>Ivy Poisoning Counteractant</t>
  </si>
  <si>
    <t>CHEMBL2108431</t>
  </si>
  <si>
    <t>Metelimumab (INN)</t>
  </si>
  <si>
    <t>CAT-192</t>
  </si>
  <si>
    <t>CHEMBL2108174</t>
  </si>
  <si>
    <t>Albumin Tannate (JAN)</t>
  </si>
  <si>
    <t>A07XA51; A07XA01</t>
  </si>
  <si>
    <t>A07XA51 [Alimentary Tract And Metabolism:Antidiarrheals, Intestinal Antiinflammatory/Antiinfective :Other Antidiarrheals:Other antidiarrheals]; A07XA01 [Alimentary Tract And Metabolism:Antidiarrheals, Intestinal Antiinflammatory/Antiinfective :Other Antidiarrheals:Other antidiarrheals]</t>
  </si>
  <si>
    <t>CHEMBL2109120</t>
  </si>
  <si>
    <t>Diphtheria Toxin For Schick Test (USP)</t>
  </si>
  <si>
    <t>CHEMBL2108190</t>
  </si>
  <si>
    <t>Blood Grouping Serums (USP)</t>
  </si>
  <si>
    <t>CHEMBL2109071</t>
  </si>
  <si>
    <t>Lanolin Alcohols (NF)</t>
  </si>
  <si>
    <t>CHEMBL2107852</t>
  </si>
  <si>
    <t>Ranagengliotucel-T (USAN)</t>
  </si>
  <si>
    <t>Novarx Corporation</t>
  </si>
  <si>
    <t>CHEMBL2109011</t>
  </si>
  <si>
    <t>Cernitin Pollen Extract (JAN)</t>
  </si>
  <si>
    <t>CHEMBL2109058</t>
  </si>
  <si>
    <t>Edifoligide Sodium (USAN)</t>
  </si>
  <si>
    <t>CG-T003</t>
  </si>
  <si>
    <t>Corgentech</t>
  </si>
  <si>
    <t>CHEMBL2107869</t>
  </si>
  <si>
    <t>Insulin Degludec (INN, USAN)</t>
  </si>
  <si>
    <t>NN1250</t>
  </si>
  <si>
    <t>Novo Nordisk</t>
  </si>
  <si>
    <t>CHEMBL2107942</t>
  </si>
  <si>
    <t>Polacrilin Potassium (NF, USAN)</t>
  </si>
  <si>
    <t>Rohm And Haas</t>
  </si>
  <si>
    <t>Pharmaceutic Aid (tablet disintegrant)</t>
  </si>
  <si>
    <t>CHEMBL2109105</t>
  </si>
  <si>
    <t>Biniramycin (INN, USAN)</t>
  </si>
  <si>
    <t>Antibiotic 241A</t>
  </si>
  <si>
    <t>CHEMBL293030</t>
  </si>
  <si>
    <t>Bunolol (INN); Bunolol Hydrochloride (USAN)</t>
  </si>
  <si>
    <t>W-6412A</t>
  </si>
  <si>
    <t>CC(C)(C)NCC(O)COc1cccc2C(=O)CCCc12</t>
  </si>
  <si>
    <t>CHEMBL2110769</t>
  </si>
  <si>
    <t>Amedalin (INN); Amedalin Hydrochloride (USAN)</t>
  </si>
  <si>
    <t>UK-3540-1</t>
  </si>
  <si>
    <t>CNCCCC1(C)C(=O)N(c2ccccc2)c3ccccc13</t>
  </si>
  <si>
    <t>CHEMBL2110781</t>
  </si>
  <si>
    <t>Chlorbenzoxamine (INN); Chlorbenzoxamine Hydrochloride (MI)</t>
  </si>
  <si>
    <t>UCB-1474</t>
  </si>
  <si>
    <t>A03AX03</t>
  </si>
  <si>
    <t>A03AX03 [Alimentary Tract And Metabolism:Drugs For Functional Gastrointestinal Disorders:Drugs For Functional Gastrointestinal Disorders:Other drugs for functional gastrointestinal disorders]</t>
  </si>
  <si>
    <t>Cc1ccccc1CN2CCN(CCOC(c3ccccc3)c4ccccc4Cl)CC2</t>
  </si>
  <si>
    <t>CHEMBL2104132</t>
  </si>
  <si>
    <t>Ciramadol (INN, USAN); Ciramadol Hydrochloride (USAN)</t>
  </si>
  <si>
    <t>WY-15705; WY-15705 HCL</t>
  </si>
  <si>
    <t>CN(C)[C@H]([C@H]1CCCC[C@H]1O)c2cccc(O)c2</t>
  </si>
  <si>
    <t>CHEMBL2110877</t>
  </si>
  <si>
    <t>Piridicillin (INN); Piridicillin Sodium (USAN)</t>
  </si>
  <si>
    <t>CL-867</t>
  </si>
  <si>
    <t>CC1(C)S[C@@H]2[C@H](NC(=O)[C@H](NC(=O)C3=CC=C(NC3=O)c4ccc(cc4)S(=O)(=O)N(CCO)CCO)c5ccc(O)cc5)C(=O)N2[C@H]1C(=O)O</t>
  </si>
  <si>
    <t>CHEMBL2110993</t>
  </si>
  <si>
    <t>Pirralkonium Bromide (INN)</t>
  </si>
  <si>
    <t>CCCCCCCCCCCCCCCC[N+](C)(CCCN1C(C)CCC1C)CCCN2C(C)CCC2C</t>
  </si>
  <si>
    <t>CHEMBL2106498</t>
  </si>
  <si>
    <t>Cinoxopazide (INN)</t>
  </si>
  <si>
    <t>O=C(CN1CCN(CC1)C(=O)\C=C\c2ccc3OCOc3c2)N4CCCC4</t>
  </si>
  <si>
    <t>CHEMBL2105903</t>
  </si>
  <si>
    <t>Azaftozine (INN)</t>
  </si>
  <si>
    <t>FC(F)(F)c1ccc2Sc3ccccc3N(C(=O)CCN4CCN5CCCC5C4)c2c1</t>
  </si>
  <si>
    <t>CHEMBL2103993</t>
  </si>
  <si>
    <t>Bakeprofen (INN)</t>
  </si>
  <si>
    <t>CC(Oc1cccc(c1)C(=O)c2ccccc2)C(=O)O</t>
  </si>
  <si>
    <t>CHEMBL2107446</t>
  </si>
  <si>
    <t>Nesosteine (INN)</t>
  </si>
  <si>
    <t>OC(=O)c1ccccc1C(=O)N2CCSC2</t>
  </si>
  <si>
    <t>CHEMBL2107080</t>
  </si>
  <si>
    <t>Taloximine (BAN, INN)</t>
  </si>
  <si>
    <t>CN(C)CCOC1=NN\C(=N\O)\c2ccccc12</t>
  </si>
  <si>
    <t>CHEMBL2106136</t>
  </si>
  <si>
    <t>Bucolome (INN, JAN, MI)</t>
  </si>
  <si>
    <t>CCCCC1C(=O)NC(=O)N(C2CCCCC2)C1=O</t>
  </si>
  <si>
    <t>CHEMBL2103969</t>
  </si>
  <si>
    <t>Iofratol (INN)</t>
  </si>
  <si>
    <t>C[C@H](O)C(=O)Nc1c(I)c(C(=O)NCC(O)CNC(=O)c2c(I)c(NC(=O)[C@H](C)O)c(I)c(C(=O)NC(CO)CO)c2I)c(I)c(C(=O)NC(CO)CO)c1I</t>
  </si>
  <si>
    <t>CHEMBL2106859</t>
  </si>
  <si>
    <t>Metomidate (BAN, INN, MI)</t>
  </si>
  <si>
    <t>COC(=O)c1cn(cn1)C(C)c2ccccc2</t>
  </si>
  <si>
    <t>CHEMBL2104110</t>
  </si>
  <si>
    <t>Cyclexanone (INN, MI)</t>
  </si>
  <si>
    <t>O=C1CCCC1(CCN2CCOCC2)C3=CCCC3</t>
  </si>
  <si>
    <t>CHEMBL2105530</t>
  </si>
  <si>
    <t>Sulfamoprine (BAN)</t>
  </si>
  <si>
    <t>COc1cc(OC)nc(NS(=O)(=O)c2ccc(N)cc2)n1</t>
  </si>
  <si>
    <t>CHEMBL2104378</t>
  </si>
  <si>
    <t>Codactide (BAN, INN); Octodecactide (DCF)</t>
  </si>
  <si>
    <t>BA-41795</t>
  </si>
  <si>
    <t>CSCC[C@@H](NC(=O)[C@H](CO)NC(=O)[C@H](Cc1ccc(O)cc1)NC(=O)[C@H](N)CO)C(=O)N[C@@H](CCC(=O)O)C(=O)N[C@H](Cc2c[nH]cn2)C(=O)N[C@H](Cc3ccccc3)C(=O)N[C@@H](CCCNC(=N)N)C(=O)N[C@@H](Cc4c[nH]c5ccccc45)C(=O)NCC(=O)N[C@H](CCCCN)C(=O)N6CCC[C@H]6C(=O)N[C@@H](C(C)C)C(=O)NCC(=O)N[C@@H](CCCCN)C(=O)N[C@H](CCCCN)C(=O)N[C@@H](CCCCN)C(=O)N[C@H](CCCCN)C(=O)N</t>
  </si>
  <si>
    <t>CHEMBL2104740</t>
  </si>
  <si>
    <t>Mannitol Hexanitrate (INN, MI)</t>
  </si>
  <si>
    <t>[O-][N+](=O)OC[C@@H](O[N+](=O)[O-])[C@@H](O[N+](=O)[O-])[C@H](O[N+](=O)[O-])[C@@H](CO[N+](=O)[O-])O[N+](=O)[O-]</t>
  </si>
  <si>
    <t>CHEMBL2106403</t>
  </si>
  <si>
    <t>Flurithromycin (INN)</t>
  </si>
  <si>
    <t>J01FA14</t>
  </si>
  <si>
    <t>J01FA14 [Antiinfectives For Systemic Use:Antibacterials For Systemic Use:Macrolides, Lincosamides And Streptogramins:Macrolides]</t>
  </si>
  <si>
    <t>CC[C@H]1OC(=O)[C@H](C)[C@@H](O[C@H]2C[C@@](C)(OC)[C@@H](O)[C@H](C)O2)[C@H](C)[C@@H](O[C@@H]3O[C@H](C)C[C@@H]([C@H]3O)N(C)C)[C@](C)(O)C[C@](C)(F)C(=O)[C@H](C)[C@@H](O)[C@]1(C)O</t>
  </si>
  <si>
    <t>CHEMBL1204686</t>
  </si>
  <si>
    <t>Clomoxir (INN)</t>
  </si>
  <si>
    <t>OC(=O)C1(CCCCCc2ccc(Cl)cc2)CO1</t>
  </si>
  <si>
    <t>CHEMBL2104402</t>
  </si>
  <si>
    <t>Elcatonin (INN, JAN, MI)</t>
  </si>
  <si>
    <t>H05BA04</t>
  </si>
  <si>
    <t>H05BA04 [Systemic Hormonal Preparations, Excl. :Calcium Homeostasis:Anti-Parathyroid Agents:Calcitonin preparations]</t>
  </si>
  <si>
    <t>CC(C)C[C@H](NC(=O)[C@@H](NC(=O)[C@@H]1CCCCCC(=O)N[C@@H](CO)C(=O)N[C@@H](CC(=O)N)C(=O)N[C@@H](CC(C)C)C(=O)N[C@@H](CO)C(=O)N[C@@H]([C@@H](C)O)C(=O)N1)C(C)C)C(=O)NCC(=O)N[C@@H](CCCCN)C(=O)N[C@@H](CC(C)C)C(=O)N[C@@H](CO)C(=O)N[C@@H](CCC(=O)N)C(=O)N[C@@H](CCC(=O)O)C(=O)N[C@@H](CC(C)C)C(=O)N[C@@H](Cc2c[nH]cn2)C(=O)N[C@@H](CCCCN)C(=O)N[C@@H](CC(C)C)C(=O)N[C@@H](CCC(=O)N)C(=O)N[C@@H]([C@@H](C)O)C(=O)N[C@@H](Cc3ccc(O)cc3)C(=O)N4CCC[C@H]4C(=O)N[C@@H](CCCNC(=N)N)C(=O)N[C@@H]([C@@H](C)O)C(=O)N[C@@H](CC(=O)O)C(=O)N[C@@H](C(C)C)C(=O)NCC(=O)N[C@@H](C)C(=O)NCC(=O)N[C@@H]([C@@H](C)O)C(=O)N5CCC[C@H]5C(=O)N</t>
  </si>
  <si>
    <t>CHEMBL2106635</t>
  </si>
  <si>
    <t>Dimetamfetamine (INN)</t>
  </si>
  <si>
    <t>C[C@@H](Cc1ccccc1)N(C)C</t>
  </si>
  <si>
    <t>CHEMBL1201319</t>
  </si>
  <si>
    <t>Metaraminol (BAN, INN); Metaraminol Bitartrate (FDA, USP, JAN)</t>
  </si>
  <si>
    <t>C01CA09</t>
  </si>
  <si>
    <t>C01CA09 [Cardiovascular System:Cardiac Therapy:Cardiac Stimulants Excl. Cardiac Glycosides:Adrenergic and dopaminergic agents]</t>
  </si>
  <si>
    <t>Adrenergic</t>
  </si>
  <si>
    <t>C[C@H](N)[C@H](O)c1cccc(O)c1</t>
  </si>
  <si>
    <t>CHEMBL2304042</t>
  </si>
  <si>
    <t>Desocriptine (INN)</t>
  </si>
  <si>
    <t>CC[C@H](C)[C@H]1CN2CCC[C@H]2[C@]3(O)O[C@](NC(=O)[C@@H]4C[C@H]5[C@H](Cc6c[nH]c7cccc5c67)N(C)C4)(C(C)C)C(=O)N13</t>
  </si>
  <si>
    <t>CHEMBL1487115</t>
  </si>
  <si>
    <t>Binospirone (INN); Binospirone Mesylate (USAN)</t>
  </si>
  <si>
    <t>MDL-73005EF</t>
  </si>
  <si>
    <t>O=C1CC2(CCCC2)CC(=O)N1CCNCC3COc4ccccc4O3</t>
  </si>
  <si>
    <t>CHEMBL2303613</t>
  </si>
  <si>
    <t>Cefodizime (BAN, INN, MI); Cefodizime Sodium (JAN)</t>
  </si>
  <si>
    <t>HR-221 [As Sodium]; S-771221B [As Sodium]; THR-221 [As Sodium]</t>
  </si>
  <si>
    <t>J01DD09</t>
  </si>
  <si>
    <t>J01DD09 [Antiinfectives For Systemic Use:Antibacterials For Systemic Use:Other Beta-Lactam Antibacterials:Third-generation cephalosporins]</t>
  </si>
  <si>
    <t>CO\N=C(/C(=O)N[C@H]1[C@H]2SCC(=C(N2C1=O)C(=O)O)CSc3nc(C)c(CC(=O)O)s3)\c4csc(N)n4</t>
  </si>
  <si>
    <t>CHEMBL412873</t>
  </si>
  <si>
    <t>Sparteine (INN); Sparteine Sulfate (JAN, USAN)</t>
  </si>
  <si>
    <t>C01BA04</t>
  </si>
  <si>
    <t>C01BA04 [Cardiovascular System:Cardiac Therapy:Antiarrhythmics, Class I And Iii:Antiarrhythmics, class Ia]</t>
  </si>
  <si>
    <t>Oxytocic</t>
  </si>
  <si>
    <t>C1CCN2C[C@H]3C[C@H](CN4CCCC[C@@H]34)[C@H]2C1</t>
  </si>
  <si>
    <t>CHEMBL2364626</t>
  </si>
  <si>
    <t>Ralimetinib (USAN); Ralimetinib Mesylate (USAN)</t>
  </si>
  <si>
    <t>LY-22288220; LSN-2322600</t>
  </si>
  <si>
    <t>CC(C)(C)Cn1c(N)nc2ccc(nc12)c3[nH]c(nc3c4ccc(F)cc4)C(C)(C)C</t>
  </si>
  <si>
    <t>CHEMBL152067</t>
  </si>
  <si>
    <t>Talinolol (MI, INN)</t>
  </si>
  <si>
    <t>C07AB13</t>
  </si>
  <si>
    <t>C07AB13 [Cardiovascular System:Beta Blocking Agents:Beta Blocking Agents:Beta blocking agents, selective]</t>
  </si>
  <si>
    <t>CC(C)(C)NCC(O)COc1ccc(NC(=O)NC2CCCCC2)cc1</t>
  </si>
  <si>
    <t>CHEMBL325436</t>
  </si>
  <si>
    <t>Cryofluorane (INN); Dichlorotetrafluoroethane (NF)</t>
  </si>
  <si>
    <t>Pharmaceutic Aid (aerosol propellant)</t>
  </si>
  <si>
    <t>FC(F)(Cl)C(F)(F)Cl</t>
  </si>
  <si>
    <t>CHEMBL1236684</t>
  </si>
  <si>
    <t>Virginiamycin Factor S (MI)</t>
  </si>
  <si>
    <t>CC[C@H]1NC(=O)[C@@H](NC(=O)c2ncccc2O)[C@@H](C)OC(=O)[C@@H](NC(=O)[C@@H]3CC(=O)CCN3C(=O)[C@H](Cc4ccccc4)N(C)C(=O)[C@@H]5CCCN5C1=O)c6ccccc6</t>
  </si>
  <si>
    <t>CHEMBL1201504</t>
  </si>
  <si>
    <t>Fibrinogen (125I) (INN); Fibrinogen I 125 (USAN); Fibrinogen, I-125 (FDA)</t>
  </si>
  <si>
    <t>Ge Healthcare; Abbott Laboratories Pharmaceutical Products Div</t>
  </si>
  <si>
    <t>V09GB01</t>
  </si>
  <si>
    <t>V09GB01 [Various:Diagnostic Radiopharmaceuticals:Cardiovascular System:Iodine (125I) compounds]</t>
  </si>
  <si>
    <t>Diagnostic Aid (vascular patency); Radioactive Agent</t>
  </si>
  <si>
    <t>CHEMBL1201618</t>
  </si>
  <si>
    <t>Glucagon Hydrochloride (FDA)</t>
  </si>
  <si>
    <t>H04AA01</t>
  </si>
  <si>
    <t>H04AA01 [Systemic Hormonal Preparations, Excl. :Pancreatic Hormones:Glycogenolytic Hormones:Glycogenolytic hormones]</t>
  </si>
  <si>
    <t>CHEMBL1201542</t>
  </si>
  <si>
    <t>Insulin Zinc Susp Extended Purified Beef (FDA)</t>
  </si>
  <si>
    <t>CHEMBL1201831</t>
  </si>
  <si>
    <t>Certolizumab Pegol (BAN, FDA, USAN, INN)</t>
  </si>
  <si>
    <t>CDP-870; PHA-738144</t>
  </si>
  <si>
    <t>Ucb Pharma (Celltech)</t>
  </si>
  <si>
    <t>L04AB05</t>
  </si>
  <si>
    <t>L04AB05 [Antineoplastic And Immunomodulating Agents:Immunosuppressants:Immunosuppressants:Tumor necrosis factor alpha (TNF-a) inhibitors]</t>
  </si>
  <si>
    <t>CHEMBL1201524</t>
  </si>
  <si>
    <t>Technetium Tc 99m Apcitide (USAN, USP); Technetium Tc-99m Apcitide (FDA); Technetium (99mTc) Apcitide (INN)</t>
  </si>
  <si>
    <t>[99MTC]-P246</t>
  </si>
  <si>
    <t>Cis Bio International Sa</t>
  </si>
  <si>
    <t>V09GA07</t>
  </si>
  <si>
    <t>V09GA07 [Various:Diagnostic Radiopharmaceuticals:Cardiovascular System:Technetium (99mTc) compounds]</t>
  </si>
  <si>
    <t>CHEMBL1121</t>
  </si>
  <si>
    <t>Sincalide (BAN, FDA, INN, USAN, USP)</t>
  </si>
  <si>
    <t>SQ-19844</t>
  </si>
  <si>
    <t>V04CC03</t>
  </si>
  <si>
    <t>V04CC03 [Various:Diagnostic Agents:Other Diagnostic Agents:Tests for bile duct patency]</t>
  </si>
  <si>
    <t>CSCC[C@H](NC(=O)[C@H](Cc1ccc(OS(=O)(=O)O)cc1)NC(=O)[C@@H](N)CC(=O)O)C(=O)NCC(=O)N[C@@H](Cc2c[nH]c3ccccc23)C(=O)N[C@@H](CCSC)C(=O)N[C@@H](CC(=O)O)C(=O)N[C@@H](Cc4ccccc4)C(=O)N</t>
  </si>
  <si>
    <t>CHEMBL31891</t>
  </si>
  <si>
    <t>Brodimoprim (MI, INN)</t>
  </si>
  <si>
    <t>J01EA02</t>
  </si>
  <si>
    <t>J01EA02 [Antiinfectives For Systemic Use:Antibacterials For Systemic Use:Sulfonamides And Trimethoprim:Trimethoprim and derivatives]</t>
  </si>
  <si>
    <t>COc1cc(Cc2cnc(N)nc2N)cc(OC)c1Br</t>
  </si>
  <si>
    <t>CHEMBL1551365</t>
  </si>
  <si>
    <t>Ethyl Nitrite [Spirit] (MI, NF)</t>
  </si>
  <si>
    <t>CCON=O</t>
  </si>
  <si>
    <t>CHEMBL1208</t>
  </si>
  <si>
    <t>Cinoxacin (BAN, FDA, INN, JAN, USAN, USP)</t>
  </si>
  <si>
    <t>J01MB06</t>
  </si>
  <si>
    <t>J01MB06 [Antiinfectives For Systemic Use:Antibacterials For Systemic Use:Quinolone Antibacterials:Other quinolones]</t>
  </si>
  <si>
    <t>CCN1N=C(C(=O)O)C(=O)c2cc3OCOc3cc12</t>
  </si>
  <si>
    <t>CHEMBL267719</t>
  </si>
  <si>
    <t>Allobarbital (USAN, INN)</t>
  </si>
  <si>
    <t>N05CA21</t>
  </si>
  <si>
    <t>N05CA21 [Nervous System:Psycholeptics:Hypnotics And Sedatives:Barbiturates, plain]</t>
  </si>
  <si>
    <t>C=CCC1(CC=C)C(=O)NC(=O)NC1=O</t>
  </si>
  <si>
    <t>CHEMBL512351</t>
  </si>
  <si>
    <t>Betrixaban (INN, USAN)</t>
  </si>
  <si>
    <t>Prt054021</t>
  </si>
  <si>
    <t>Portola Pharmaceuticals</t>
  </si>
  <si>
    <t>COc1ccc(NC(=O)c2ccc(cc2)C(=N)N(C)C)c(c1)C(=O)Nc3ccc(Cl)cn3</t>
  </si>
  <si>
    <t>CHEMBL72115</t>
  </si>
  <si>
    <t>Supidimide (INN)</t>
  </si>
  <si>
    <t>O=C1NCCCC1N2C(=O)c3ccccc3S2(=O)=O</t>
  </si>
  <si>
    <t>CHEMBL23115</t>
  </si>
  <si>
    <t>Clofenamic Acid (INN)</t>
  </si>
  <si>
    <t>OC(=O)c1ccccc1Nc2cccc(Cl)c2Cl</t>
  </si>
  <si>
    <t>CHEMBL267894</t>
  </si>
  <si>
    <t>Amobarbital (BAN, JAN, USP, INN); Amobarbital Sodium (USP); Amobarbital Sodium For Injection (JAN)</t>
  </si>
  <si>
    <t>SmithKline Beecham; Marion Merrell Dow; Lilly</t>
  </si>
  <si>
    <t>N05CA02</t>
  </si>
  <si>
    <t>N05CA02 [Nervous System:Psycholeptics:Hypnotics And Sedatives:Barbiturates, plain]</t>
  </si>
  <si>
    <t>CCC1(CCC(C)C)C(=O)NC(=O)NC1=O</t>
  </si>
  <si>
    <t>CHEMBL508676</t>
  </si>
  <si>
    <t>Ethyl Vanillin (NF)</t>
  </si>
  <si>
    <t>CCOc1cc(C=O)ccc1O</t>
  </si>
  <si>
    <t>CHEMBL297407</t>
  </si>
  <si>
    <t>Lodinixil (INN)</t>
  </si>
  <si>
    <t>CN(C)c1nc(Cl)cc(Nc2cccc(C)c2C)n1</t>
  </si>
  <si>
    <t>CHEMBL316040</t>
  </si>
  <si>
    <t>Tepoxalin (INN, USAN)</t>
  </si>
  <si>
    <t>ORF-20485; RWJ-20485</t>
  </si>
  <si>
    <t>Ortho Pharmaceutical</t>
  </si>
  <si>
    <t>Antipsoriatic</t>
  </si>
  <si>
    <t>COc1ccc(cc1)n2nc(CCC(=O)N(C)O)cc2c3ccc(Cl)cc3</t>
  </si>
  <si>
    <t>CHEMBL434492</t>
  </si>
  <si>
    <t>Candoxatrilat (BAN, INN, USAN)</t>
  </si>
  <si>
    <t>UK-73967</t>
  </si>
  <si>
    <t>COCCOC[C@H](CC1(CCCC1)C(=O)N[C@@H]2CC[C@@H](CC2)C(=O)O)C(=O)O</t>
  </si>
  <si>
    <t>CHEMBL280728</t>
  </si>
  <si>
    <t>Ridogrel (BAN, INN, USAN)</t>
  </si>
  <si>
    <t>R-68070</t>
  </si>
  <si>
    <t>Inhibitor (thromboxanesynthetase)</t>
  </si>
  <si>
    <t>OC(=O)CCCCO\N=C(\c1cccnc1)/c2cccc(c2)C(F)(F)F</t>
  </si>
  <si>
    <t>CHEMBL41632</t>
  </si>
  <si>
    <t>Tiratricol (MI, INN)</t>
  </si>
  <si>
    <t>H03AA04; D11AX08</t>
  </si>
  <si>
    <t>H03AA04 [Systemic Hormonal Preparations, Excl. :Thyroid Therapy:Thyroid Preparations:Thyroid hormones]; D11AX08 [Dermatologicals:Other Dermatological Preparations:Other Dermatological Preparations:Other dermatologicals]</t>
  </si>
  <si>
    <t>OC(=O)Cc1cc(I)c(Oc2ccc(O)c(I)c2)c(I)c1</t>
  </si>
  <si>
    <t>CHEMBL30400</t>
  </si>
  <si>
    <t>Oxilofrine (INN)</t>
  </si>
  <si>
    <t>CNC(C)C(O)c1ccc(O)cc1</t>
  </si>
  <si>
    <t>CHEMBL1082407</t>
  </si>
  <si>
    <t>Enzalutamide (FDA)</t>
  </si>
  <si>
    <t>CNC(=O)c1ccc(cc1F)N2C(=S)N(C(=O)C2(C)C)c3ccc(C#N)c(c3)C(F)(F)F</t>
  </si>
  <si>
    <t>CHEMBL245621</t>
  </si>
  <si>
    <t>Halopemide (INN, USAN)</t>
  </si>
  <si>
    <t>R-34301</t>
  </si>
  <si>
    <t>Fc1ccc(cc1)C(=O)NCCN2CCC(CC2)N3C(=O)Nc4cc(Cl)ccc34</t>
  </si>
  <si>
    <t>CHEMBL61780</t>
  </si>
  <si>
    <t>Tezosentan (INN)</t>
  </si>
  <si>
    <t>COc1ccccc1Oc2c(NS(=O)(=O)c3ccc(cn3)C(C)C)nc(nc2OCCO)c4ccnc(c4)c5nn[nH]n5</t>
  </si>
  <si>
    <t>CHEMBL150365</t>
  </si>
  <si>
    <t>Bazinaprine (INN)</t>
  </si>
  <si>
    <t>N#Cc1cc(nnc1NCCN2CCOCC2)c3ccccc3</t>
  </si>
  <si>
    <t>CHEMBL87992</t>
  </si>
  <si>
    <t>Eslicarbazepine Acetate (USAN)</t>
  </si>
  <si>
    <t>BIA-2-093; SEP-0002093</t>
  </si>
  <si>
    <t>Bial - Portela &amp; Ca</t>
  </si>
  <si>
    <t>CC(=O)O[C@H]1Cc2ccccc2N(C(=O)N)c3ccccc13</t>
  </si>
  <si>
    <t>CHEMBL96783</t>
  </si>
  <si>
    <t>Xylitol (BAN, JAN, NF)</t>
  </si>
  <si>
    <t>Pharmaceutic Aid (vehicle, sweetened)</t>
  </si>
  <si>
    <t>OC[C@@H](O)[C@H](O)[C@@H](O)CO</t>
  </si>
  <si>
    <t>CHEMBL1200971</t>
  </si>
  <si>
    <t>Cephaloglycin (FDA, USP, USAN); Cefaloglycin (BAN, INN, JAN)</t>
  </si>
  <si>
    <t>CC(=O)OCC1=C(N2[C@H](SC1)[C@H](NC(=O)[C@H](N)c3ccccc3)C2=O)C(=O)O</t>
  </si>
  <si>
    <t>CHEMBL312870</t>
  </si>
  <si>
    <t>Tilarginine (INN)</t>
  </si>
  <si>
    <t>C\N=C(/N)\NCCCC(N)C(=O)O</t>
  </si>
  <si>
    <t>CHEMBL563350</t>
  </si>
  <si>
    <t>Acevaltrate (INN)</t>
  </si>
  <si>
    <t>CC(C)CC(=O)O[C@H]1OC=C(COC(=O)C)C2=C[C@@H](OC(=O)CC(C)(C)OC(=O)C)[C@@]3(CO3)[C@H]12</t>
  </si>
  <si>
    <t>CHEMBL57241</t>
  </si>
  <si>
    <t>Flutroline (INN, USAN)</t>
  </si>
  <si>
    <t>CP-36584</t>
  </si>
  <si>
    <t>OC(CCCN1CCc2c(C1)c3cc(F)ccc3n2c4ccc(F)cc4)c5ccc(F)cc5</t>
  </si>
  <si>
    <t>CHEMBL521078</t>
  </si>
  <si>
    <t>Porfiromycin (BAN, INN, USAN)</t>
  </si>
  <si>
    <t>U-14743</t>
  </si>
  <si>
    <t>CO[C@@]12[C@H](COC(=O)N)C3=C(N1C[C@H]4[C@@H]2N4C)C(=O)C(=C(N)C3=O)C</t>
  </si>
  <si>
    <t>CHEMBL44814</t>
  </si>
  <si>
    <t>Carbon Tetrachloride (NF)</t>
  </si>
  <si>
    <t>ClC(Cl)(Cl)Cl</t>
  </si>
  <si>
    <t>CHEMBL1328968</t>
  </si>
  <si>
    <t>Melengestrol (BAN, INN); Melengestrol Acetate (USAN, USP)</t>
  </si>
  <si>
    <t>5373; BDH-1921</t>
  </si>
  <si>
    <t>Antineoplastic; Progestin</t>
  </si>
  <si>
    <t>CC(=O)O[C@]1(C(=O)C)C(=C)C[C@H]2[C@@H]3C=C(C)C4=CC(=O)CC[C@]4(C)[C@H]3CC[C@]12C</t>
  </si>
  <si>
    <t>CHEMBL1256183</t>
  </si>
  <si>
    <t>Fiduxosin (INN); Fiduxosin Hydrochloride (USAN)</t>
  </si>
  <si>
    <t>A-185980.1; ABT-980</t>
  </si>
  <si>
    <t>COc1cccc2OC[C@H]3CN(CCCCN4C(=O)Nc5c(sc6ncc(nc56)c7ccccc7)C4=O)C[C@H]3c12</t>
  </si>
  <si>
    <t>CHEMBL355063</t>
  </si>
  <si>
    <t>Bendazol (DCF, INN, MI)</t>
  </si>
  <si>
    <t>C(c1ccccc1)c2nc3ccccc3[nH]2</t>
  </si>
  <si>
    <t>CHEMBL257704</t>
  </si>
  <si>
    <t>Eplivanserin (BAN, INN, USAN); Eplivanserin Fumarate (USAN)</t>
  </si>
  <si>
    <t>SR-46349; SR-46349B</t>
  </si>
  <si>
    <t>Sanofi-Aventis</t>
  </si>
  <si>
    <t>CN(C)CCO\N=C(\C=C\c1ccc(O)cc1)/c2ccccc2F</t>
  </si>
  <si>
    <t>CHEMBL1255582</t>
  </si>
  <si>
    <t>Fipamezole (INN)</t>
  </si>
  <si>
    <t>CCC1(Cc2ccc(F)cc2C1)c3c[nH]cn3</t>
  </si>
  <si>
    <t>CHEMBL1515</t>
  </si>
  <si>
    <t>Methimazole (FDA, USP); Thiamazole (DCF, BAN, INN, JAN)</t>
  </si>
  <si>
    <t>H03BB52; H03BB02</t>
  </si>
  <si>
    <t>H03BB52 [Systemic Hormonal Preparations, Excl. :Thyroid Therapy:Antithyroid Preparations:Sulfur-containing imidazole derivatives]; H03BB02 [Systemic Hormonal Preparations, Excl. :Thyroid Therapy:Antithyroid Preparations:Sulfur-containing imidazole derivatives]</t>
  </si>
  <si>
    <t>Thyroid Inhibitor</t>
  </si>
  <si>
    <t>CN1C=CNC1=S</t>
  </si>
  <si>
    <t>CHEMBL483</t>
  </si>
  <si>
    <t>Tenofovir (BAN, INN, USAN)</t>
  </si>
  <si>
    <t>GS-1278; PMPA</t>
  </si>
  <si>
    <t>C[C@H](Cn1cnc2c(N)ncnc12)OCP(=O)(O)O</t>
  </si>
  <si>
    <t>CHEMBL1565322</t>
  </si>
  <si>
    <t>Nihydrazone (INN, MI)</t>
  </si>
  <si>
    <t>CC(=O)N\N=C\c1oc(cc1)[N+](=O)[O-]</t>
  </si>
  <si>
    <t>CHEMBL1201131</t>
  </si>
  <si>
    <t>Piperonyl Butoxide (FDA, BAN)</t>
  </si>
  <si>
    <t>CCCCOCCOCCOCc1cc2OCOc2cc1CCC</t>
  </si>
  <si>
    <t>CHEMBL1367746</t>
  </si>
  <si>
    <t>Clofenoxyde (DCF, INN)</t>
  </si>
  <si>
    <t>ClCC(=O)c1ccc(Oc2ccc(cc2)C(=O)CCl)cc1</t>
  </si>
  <si>
    <t>CHEMBL1087630</t>
  </si>
  <si>
    <t>Oxibendazole (BAN, INN, USAN)</t>
  </si>
  <si>
    <t>SK&amp;F-30310</t>
  </si>
  <si>
    <t>CCCOc1ccc2[nH]c(NC(=O)OC)nc2c1</t>
  </si>
  <si>
    <t>CHEMBL1232077</t>
  </si>
  <si>
    <t>Oxfenicine (BAN, INN, USAN)</t>
  </si>
  <si>
    <t>UK-25842</t>
  </si>
  <si>
    <t>N[C@H](C(=O)O)c1ccc(O)cc1</t>
  </si>
  <si>
    <t>CHEMBL266979</t>
  </si>
  <si>
    <t>Enisoprost (INN, USAN)</t>
  </si>
  <si>
    <t>SC-34301</t>
  </si>
  <si>
    <t>CCCCC(C)(O)C\C=C\[C@H]1[C@H](O)CC(=O)[C@@H]1CC\C=C/CCC(=O)OC</t>
  </si>
  <si>
    <t>CHEMBL40357</t>
  </si>
  <si>
    <t>Aronixil (INN)</t>
  </si>
  <si>
    <t>Cc1cccc(Nc2cc(Cl)nc(NCC(=O)O)n2)c1C</t>
  </si>
  <si>
    <t>CHEMBL778</t>
  </si>
  <si>
    <t>Dexmedetomidine (BAN, INN, USAN); Dexmedetomidine Hydrochloride (FDA, USAN)</t>
  </si>
  <si>
    <t>MPV-1440</t>
  </si>
  <si>
    <t>Hospira Inc; Farmos Group Ltd., Finland</t>
  </si>
  <si>
    <t>N05CM18</t>
  </si>
  <si>
    <t>N05CM18 [Nervous System:Psycholeptics:Hypnotics And Sedatives:Other hypnotics and sedatives]</t>
  </si>
  <si>
    <t>Tranquilizer</t>
  </si>
  <si>
    <t>C[C@H](c1c[nH]cn1)c2cccc(C)c2C</t>
  </si>
  <si>
    <t>CHEMBL328628</t>
  </si>
  <si>
    <t>Davasaicin (INN)</t>
  </si>
  <si>
    <t>COc1cc(CC(=O)NCCCc2ccc(C)c(C)c2)ccc1OCCN</t>
  </si>
  <si>
    <t>CHEMBL266195</t>
  </si>
  <si>
    <t>Alprenolol (BAN, INN); Alprenolol Hydrochloride (JAN, USAN)</t>
  </si>
  <si>
    <t>H 56/28</t>
  </si>
  <si>
    <t>C07AA01</t>
  </si>
  <si>
    <t>C07AA01 [Cardiovascular System:Beta Blocking Agents:Beta Blocking Agents:Beta blocking agents, non-selective]</t>
  </si>
  <si>
    <t>CC(C)NCC(O)COc1ccccc1CC=C</t>
  </si>
  <si>
    <t>CHEMBL524004</t>
  </si>
  <si>
    <t>Mepenzolate Bromide (BAN, INN, JAN, USP, FDA)</t>
  </si>
  <si>
    <t>A03AB12</t>
  </si>
  <si>
    <t>A03AB12 [Alimentary Tract And Metabolism:Drugs For Functional Gastrointestinal Disorders:Drugs For Functional Gastrointestinal Disorders:Synthetic anticholinergics, quaternary ammonium compounds]</t>
  </si>
  <si>
    <t>C[N+]1(C)CCCC(C1)OC(=O)C(O)(c2ccccc2)c3ccccc3</t>
  </si>
  <si>
    <t>CHEMBL57053</t>
  </si>
  <si>
    <t>Parachlorophenol (USP)</t>
  </si>
  <si>
    <t>Antibacterial (topical)</t>
  </si>
  <si>
    <t>Oc1ccc(Cl)cc1</t>
  </si>
  <si>
    <t>CHEMBL1614665</t>
  </si>
  <si>
    <t>Cefclidin (INN)</t>
  </si>
  <si>
    <t>CO\N=C(/C(=O)N[C@H]1[C@H]2SCC(=C(N2C1=O)C(=O)[O-])C[N+]34CCC(CC3)(CC4)C(=O)N)\c5nsc(N)n5</t>
  </si>
  <si>
    <t>CHEMBL1397</t>
  </si>
  <si>
    <t>Posaconazole (BAN, FDA, INN, USAN)</t>
  </si>
  <si>
    <t>SCH-56592</t>
  </si>
  <si>
    <t>Schering Corp</t>
  </si>
  <si>
    <t>J02AC04</t>
  </si>
  <si>
    <t>J02AC04 [Antiinfectives For Systemic Use:Antimycotics For Systemic Use:Antimycotics For Systemic Use:Triazole derivatives]</t>
  </si>
  <si>
    <t>CC[C@@H]([C@H](C)O)N1N=CN(C1=O)c2ccc(cc2)N3CCN(CC3)c4ccc(OC[C@@H]5CO[C@](Cn6cncn6)(C5)c7ccc(F)cc7F)cc4</t>
  </si>
  <si>
    <t>CHEMBL833</t>
  </si>
  <si>
    <t>Ticlopidine (BAN, INN); Ticlopidine Hydrochloride (JAN, USAN, FDA)</t>
  </si>
  <si>
    <t>4-C-32; 53-32C</t>
  </si>
  <si>
    <t>Roche Palo Alto Llc</t>
  </si>
  <si>
    <t>B01AC05</t>
  </si>
  <si>
    <t>B01AC05 [Blood And Blood Forming Organs:Antithrombotic Agents:Antithrombotic Agents:Platelet aggregation inhibitors excl. heparin]</t>
  </si>
  <si>
    <t>Inhibitor (platelet)</t>
  </si>
  <si>
    <t>Clc1ccccc1CN2CCc3sccc3C2</t>
  </si>
  <si>
    <t>CHEMBL43068</t>
  </si>
  <si>
    <t>L-Valine (JAN); Valine (INN, USAN, USP)</t>
  </si>
  <si>
    <t>CC(C)[C@H](N)C(=O)O</t>
  </si>
  <si>
    <t>CHEMBL1201723</t>
  </si>
  <si>
    <t>Sinecatechins (FDA, USAN)</t>
  </si>
  <si>
    <t>Medigene Ag</t>
  </si>
  <si>
    <t>D06BB12</t>
  </si>
  <si>
    <t>D06BB12 [Dermatologicals:Antibiotics And Chemotherapeutics For Dermatological Use:Chemotherapeutics For Topical Use:Antivirals]</t>
  </si>
  <si>
    <t>CHEMBL28196</t>
  </si>
  <si>
    <t>Isbogrel (INN)</t>
  </si>
  <si>
    <t>OC(=O)CCCC\C=C(\c1ccccc1)/c2cccnc2</t>
  </si>
  <si>
    <t>CHEMBL1235932</t>
  </si>
  <si>
    <t>Fludeoxyglucose (18F) (INN); Fludeoxyglucose F 18 (USAN, USP); Fludeoxyglucose F-18 (FDA)</t>
  </si>
  <si>
    <t>Weill Medical College Cornell Univ; Feinstein Institute Medical Research; Downstate Clinical Pet Center</t>
  </si>
  <si>
    <t>V09IX04</t>
  </si>
  <si>
    <t>V09IX04 [Various:Diagnostic Radiopharmaceuticals:Tumour Detection:Other diagnostic radiopharmaceuticals for tumour detection]</t>
  </si>
  <si>
    <t>Diagnostic Aid; Radioactive Agent</t>
  </si>
  <si>
    <t>OC[C@H]1O[C@@H](O)[C@H](F)[C@@H](O)[C@@H]1O</t>
  </si>
  <si>
    <t>CHEMBL115</t>
  </si>
  <si>
    <t>Indinavir (BAN, INN, USAN); Indinavir Sulfate (USP, USAN, FDA)</t>
  </si>
  <si>
    <t>L-735524; MK-639</t>
  </si>
  <si>
    <t>Merck Sharp And Dohme Corp; Merck</t>
  </si>
  <si>
    <t>antivirals: HIV protease inhibitors (saquinavir type)</t>
  </si>
  <si>
    <t>J05AE02</t>
  </si>
  <si>
    <t>J05AE02 [Antiinfectives For Systemic Use:Antivirals For Systemic Use:Direct Acting Antivirals:Protease inhibitors]</t>
  </si>
  <si>
    <t>CC(C)(C)NC(=O)[C@@H]1CN(Cc2cccnc2)CCN1C[C@@H](O)C[C@@H](Cc3ccccc3)C(=O)N[C@@H]4[C@H](O)Cc5ccccc45</t>
  </si>
  <si>
    <t>CHEMBL1079</t>
  </si>
  <si>
    <t>Tizanidine (BAN, INN); Tizanidine Hydrochloride (FDA, JAN, USAN)</t>
  </si>
  <si>
    <t>AN-021; DS-103-282</t>
  </si>
  <si>
    <t>Acorda Therapeutics Inc</t>
  </si>
  <si>
    <t>M03BX02</t>
  </si>
  <si>
    <t>M03BX02 [Musculo-Skeletal System:Muscle Relaxants:Muscle Relaxants, Centrally Acting Agents:Other centrally acting agents]</t>
  </si>
  <si>
    <t>Antispasmodic</t>
  </si>
  <si>
    <t>Clc1ccc2nsnc2c1NC3=NCCN3</t>
  </si>
  <si>
    <t>CHEMBL192451</t>
  </si>
  <si>
    <t>Butylated Hydroxyanisole (BAN, NF)</t>
  </si>
  <si>
    <t>COc1ccc(O)c(c1)C(C)(C)C</t>
  </si>
  <si>
    <t>CHEMBL1201191</t>
  </si>
  <si>
    <t>Levocetirizine (BAN, USAN, INN); Levocetirizine Dihydrochloride (FDA, USAN)</t>
  </si>
  <si>
    <t>UCB-28556</t>
  </si>
  <si>
    <t>Ucb S.A.; Ucb Inc</t>
  </si>
  <si>
    <t>R06AE09</t>
  </si>
  <si>
    <t>R06AE09 [Respiratory System:Antihistamines For Systemic Use:Antihistamines For Systemic Use:Piperazine derivatives]</t>
  </si>
  <si>
    <t>OC(=O)COCCN1CCN(CC1)[C@H](c2ccccc2)c3ccc(Cl)cc3</t>
  </si>
  <si>
    <t>CHEMBL1235482</t>
  </si>
  <si>
    <t>Glutaral (INN, JAN, USAN, USP)</t>
  </si>
  <si>
    <t>Wyeth-Ayerst; Johnson &amp; Johnson Medical</t>
  </si>
  <si>
    <t>O=CCCCC=O</t>
  </si>
  <si>
    <t>CHEMBL1489254</t>
  </si>
  <si>
    <t>Triacetin (BAN, INN, USP)</t>
  </si>
  <si>
    <t>Whitehall-Robins; Eastman</t>
  </si>
  <si>
    <t>CC(=O)OCC(COC(=O)C)OC(=O)C</t>
  </si>
  <si>
    <t>CHEMBL410414</t>
  </si>
  <si>
    <t>Dirlotapide (INN, USAN)</t>
  </si>
  <si>
    <t>CP-742033</t>
  </si>
  <si>
    <t>microsomal triglyceride transfer protein (MTP) inhibitors</t>
  </si>
  <si>
    <t>CN(Cc1ccccc1)C(=O)[C@@H](NC(=O)c2cc3cc(NC(=O)c4ccccc4c5ccc(cc5)C(F)(F)F)ccc3n2C)c6ccccc6</t>
  </si>
  <si>
    <t>CHEMBL1405973</t>
  </si>
  <si>
    <t>Exalamide (INN, JAN, MI)</t>
  </si>
  <si>
    <t>CCCCCCOc1ccccc1C(=O)N</t>
  </si>
  <si>
    <t>CHEMBL324090</t>
  </si>
  <si>
    <t>Abanoquil (BAN, INN)</t>
  </si>
  <si>
    <t>COc1cc2CCN(Cc2cc1OC)c3cc(N)c4cc(OC)c(OC)cc4n3</t>
  </si>
  <si>
    <t>CHEMBL430488</t>
  </si>
  <si>
    <t>Talviraline (INN)</t>
  </si>
  <si>
    <t>COc1ccc2NC(=S)[C@H](CSC)N(C(=O)OC(C)C)c2c1</t>
  </si>
  <si>
    <t>CHEMBL1560</t>
  </si>
  <si>
    <t>Captopril (BAN, FDA, INN, JAN, USAN, USP)</t>
  </si>
  <si>
    <t>SQ-14225</t>
  </si>
  <si>
    <t>Par Pharmaceutical Inc; Apothecon Inc Div Bristol Myers Squibb</t>
  </si>
  <si>
    <t>C09AA01</t>
  </si>
  <si>
    <t>C09AA01 [Cardiovascular System:Agents Acting On The Renin-Angiotensin System:Ace Inhibitors, Plain:ACE inhibitors, plain]</t>
  </si>
  <si>
    <t>C[C@H](CS)C(=O)N1CCC[C@H]1C(=O)O</t>
  </si>
  <si>
    <t>CHEMBL122858</t>
  </si>
  <si>
    <t>Endixaprine (INN)</t>
  </si>
  <si>
    <t>OC1CCN(CC1)c2ccc(nn2)c3ccc(Cl)cc3Cl</t>
  </si>
  <si>
    <t>CHEMBL416578</t>
  </si>
  <si>
    <t>Befloxatone (INN)</t>
  </si>
  <si>
    <t>COC[C@H]1CN(C(=O)O1)c2ccc(OCC[C@@H](O)C(F)(F)F)cc2</t>
  </si>
  <si>
    <t>CHEMBL1200568</t>
  </si>
  <si>
    <t>Talc (FDA, USP)</t>
  </si>
  <si>
    <t>Bryan Corp</t>
  </si>
  <si>
    <t>Dusting Powder; Pharmaceutic Aid (tablet and/or capsule lubricant)</t>
  </si>
  <si>
    <t>[Mg+2].[O-][Si](=O)[O-]</t>
  </si>
  <si>
    <t>CHEMBL298406</t>
  </si>
  <si>
    <t>Ecopipam (INN); Ecopipam Hydrochloride (USAN)</t>
  </si>
  <si>
    <t>SCH-39166</t>
  </si>
  <si>
    <t>Searle</t>
  </si>
  <si>
    <t>CN1CCc2cc(Cl)c(O)cc2[C@@H]3[C@@H]1CCc4ccccc34</t>
  </si>
  <si>
    <t>CHEMBL25141</t>
  </si>
  <si>
    <t>Phentydrone (MI)</t>
  </si>
  <si>
    <t>O=C1C2=C(CCCC2)c3ccccc13</t>
  </si>
  <si>
    <t>CHEMBL157337</t>
  </si>
  <si>
    <t>Ramifenazone (INN, MI)</t>
  </si>
  <si>
    <t>CC(C)NC1=C(C)N(C)N(C1=O)c2ccccc2</t>
  </si>
  <si>
    <t>CHEMBL1200660</t>
  </si>
  <si>
    <t>Isosorbide (FDA, USP, BAN, INN, JAN, USAN)</t>
  </si>
  <si>
    <t>AT-101</t>
  </si>
  <si>
    <t>Alcon Laboratories Inc</t>
  </si>
  <si>
    <t>O[C@@H]1CO[C@@H]2[C@@H](O)CO[C@H]12</t>
  </si>
  <si>
    <t>CHEMBL744</t>
  </si>
  <si>
    <t>Riluzole (BAN, FDA, INN, USAN)</t>
  </si>
  <si>
    <t>RP-54274</t>
  </si>
  <si>
    <t>N07XX02</t>
  </si>
  <si>
    <t>N07XX02 [Nervous System:Other Nervous System Drugs:Other Nervous System Drugs:Other nervous system drugs]</t>
  </si>
  <si>
    <t>Amyotrophic Lateral Sclerosis Treatment</t>
  </si>
  <si>
    <t>Nc1nc2ccc(OC(F)(F)F)cc2s1</t>
  </si>
  <si>
    <t>CHEMBL347043</t>
  </si>
  <si>
    <t>Tomoxiprole (INN)</t>
  </si>
  <si>
    <t>COc1ccc(cc1)c2nc3c4ccccc4ccc3n2C(C)C</t>
  </si>
  <si>
    <t>CHEMBL28854</t>
  </si>
  <si>
    <t>Sipatrigine (BAN, INN)</t>
  </si>
  <si>
    <t>619C89</t>
  </si>
  <si>
    <t>CN1CCN(CC1)c2ncc(c(N)n2)c3cc(Cl)cc(Cl)c3Cl</t>
  </si>
  <si>
    <t>CHEMBL51149</t>
  </si>
  <si>
    <t>Gallopamil (BAN, MI, INN)</t>
  </si>
  <si>
    <t>C08DA02</t>
  </si>
  <si>
    <t>C08DA02 [Cardiovascular System:Calcium Channel Blockers:Selective Calcium Channel Blockers With Direct Cardiac Effects:Phenylalkylamine derivatives]</t>
  </si>
  <si>
    <t>COc1ccc(CCN(C)CCCC(C#N)(C(C)C)c2cc(OC)c(OC)c(OC)c2)cc1OC</t>
  </si>
  <si>
    <t>CHEMBL31422</t>
  </si>
  <si>
    <t>Maltol (NF)</t>
  </si>
  <si>
    <t>CC1=C(O)C(=O)C=CO1</t>
  </si>
  <si>
    <t>CHEMBL14245</t>
  </si>
  <si>
    <t>Butyl Alcohol (NF)</t>
  </si>
  <si>
    <t>CCCCO</t>
  </si>
  <si>
    <t>CHEMBL263886</t>
  </si>
  <si>
    <t>Modithromycin (INN, USAN)</t>
  </si>
  <si>
    <t>EDP-420</t>
  </si>
  <si>
    <t>Enanta Pharmaceuticals</t>
  </si>
  <si>
    <t>CC[C@H]1OC(=O)[C@H](C)C(=O)[C@H](C)[C@@H](O[C@@H]2O[C@H](C)C[C@@H]([C@H]2O)N(C)C)[C@@]3(C)C[C@@H](C)\C(=N/C(=O)C)\[C@H](C)[C@@H](OC\C(=N/OCc4ccc(nc4)n5cccn5)\CO3)[C@]1(C)O</t>
  </si>
  <si>
    <t>CHEMBL550227</t>
  </si>
  <si>
    <t>Didrovaltrate (INN)</t>
  </si>
  <si>
    <t>CC(C)CC(=O)OCC1=CO[C@@H](OC(=O)CC(C)C)[C@H]2[C@@H]1C[C@H](OC(=O)C)[C@]23CO3</t>
  </si>
  <si>
    <t>CHEMBL592054</t>
  </si>
  <si>
    <t>Imiglitazar (INN)</t>
  </si>
  <si>
    <t>PPAR agonists (not thiazolidene derivatives)</t>
  </si>
  <si>
    <t>Cc1oc(nc1COc2ccc(CO\N=C(/CCC(=O)O)\c3ccccc3)cc2)c4ccccc4</t>
  </si>
  <si>
    <t>CHEMBL1684</t>
  </si>
  <si>
    <t>Bendrofluazide (BAN); Bendroflumethiazide (FDA, INN, JAN, USP)</t>
  </si>
  <si>
    <t>King Pharmaceuticals Inc; Apothecon Inc Div Bristol Myers Squibb</t>
  </si>
  <si>
    <t>C03AA01</t>
  </si>
  <si>
    <t>C03AA01 [Cardiovascular System:Diuretics:Low-Ceiling Diuretics, Thiazides:Thiazides, plain]</t>
  </si>
  <si>
    <t>NS(=O)(=O)c1cc2c(NC(Cc3ccccc3)NS2(=O)=O)cc1C(F)(F)F</t>
  </si>
  <si>
    <t>CHEMBL1401691</t>
  </si>
  <si>
    <t>Desoxycorticosterone Trimethylacetate (USP)</t>
  </si>
  <si>
    <t>-cort-; -ster-</t>
  </si>
  <si>
    <t>cortisone derivatives; steroids (androgens, anabolics)</t>
  </si>
  <si>
    <t>CC(C)(C)C(=O)OCC(=O)C1CCC2C3CCC4=CC(=O)CCC4(C)C3CCC12C</t>
  </si>
  <si>
    <t>CHEMBL1397608</t>
  </si>
  <si>
    <t>Haletazole (INN); Halethazole (BAN, MI)</t>
  </si>
  <si>
    <t>CCN(CC)CCOc1ccc(cc1)c2nc3cc(Cl)ccc3s2</t>
  </si>
  <si>
    <t>CHEMBL1705525</t>
  </si>
  <si>
    <t>Nicaraven (INN)</t>
  </si>
  <si>
    <t>CC(CNC(=O)c1cccnc1)NC(=O)c2cccnc2</t>
  </si>
  <si>
    <t>CHEMBL865</t>
  </si>
  <si>
    <t>Valdecoxib (BAN, FDA, INN, USAN)</t>
  </si>
  <si>
    <t>SC-65872</t>
  </si>
  <si>
    <t>cyclooxygenase-2 inhibitors</t>
  </si>
  <si>
    <t>M01AH03</t>
  </si>
  <si>
    <t>M01AH03 [Musculo-Skeletal System:Antiinflammatory And Antirheumatic Products:Antiinflammatory And Antirheumatic Products, Non-Steroids:Coxibs]</t>
  </si>
  <si>
    <t>Cc1onc(c2ccccc2)c1c3ccc(cc3)S(=O)(=O)N</t>
  </si>
  <si>
    <t>CHEMBL146095</t>
  </si>
  <si>
    <t>Glafenine (DCF, JAN, MI, INN)</t>
  </si>
  <si>
    <t>R-1707</t>
  </si>
  <si>
    <t>N02BG03</t>
  </si>
  <si>
    <t>N02BG03 [Nervous System:Analgesics:Other Analgesics And Antipyretics:Other analgesics and antipyretics]</t>
  </si>
  <si>
    <t>OCC(O)COC(=O)c1ccccc1Nc2ccnc3cc(Cl)ccc23</t>
  </si>
  <si>
    <t>CHEMBL1231840</t>
  </si>
  <si>
    <t>Carbon Monoxide (USAN); Carbon Monoxide C 11 (USAN, USP)</t>
  </si>
  <si>
    <t>Ino Therapeutics</t>
  </si>
  <si>
    <t>Diagnostic Aid (blood volume determination); Radioactive Agent</t>
  </si>
  <si>
    <t>[C-]#[O+]</t>
  </si>
  <si>
    <t>CHEMBL485549</t>
  </si>
  <si>
    <t>Nifursol (BAN, INN, USAN)</t>
  </si>
  <si>
    <t>Antiprotozoal (histomonas, for poultry)</t>
  </si>
  <si>
    <t>Oc1c(cc(cc1[N+](=O)[O-])[N+](=O)[O-])C(=O)N\N=C\c2oc(cc2)[N+](=O)[O-]</t>
  </si>
  <si>
    <t>CHEMBL1328898</t>
  </si>
  <si>
    <t>Melevodopa (INN)</t>
  </si>
  <si>
    <t>N04BA04</t>
  </si>
  <si>
    <t>N04BA04 [Nervous System:Anti-Parkinson Drugs:Dopaminergic Agents:Dopa and dopa derivatives]</t>
  </si>
  <si>
    <t>COC(=O)[C@@H](N)Cc1ccc(O)c(O)c1</t>
  </si>
  <si>
    <t>CHEMBL36584</t>
  </si>
  <si>
    <t>Metochalcone (DCF, INN, MI)</t>
  </si>
  <si>
    <t>COc1ccc(\C=C\C(=O)c2ccc(OC)cc2OC)cc1</t>
  </si>
  <si>
    <t>CHEMBL226345</t>
  </si>
  <si>
    <t>Adenine (JAN, USP)</t>
  </si>
  <si>
    <t>Anticoagulant (for storage of whole blood); Vitamin</t>
  </si>
  <si>
    <t>Nc1ncnc2[nH]cnc12</t>
  </si>
  <si>
    <t>CHEMBL334756</t>
  </si>
  <si>
    <t>Alafosfalin (BAN, INN, MI)</t>
  </si>
  <si>
    <t>C[C@H](N)C(=O)N[C@H](C)P(=O)(O)O</t>
  </si>
  <si>
    <t>CHEMBL93029</t>
  </si>
  <si>
    <t>Tetrantoin (MI)</t>
  </si>
  <si>
    <t>O=C1NC(=O)C2(CCc3ccccc3C2)N1</t>
  </si>
  <si>
    <t>CHEMBL1200570</t>
  </si>
  <si>
    <t>Meglumine (FDA, USP, BAN, INN, JAN)</t>
  </si>
  <si>
    <t>Ge Healthcare</t>
  </si>
  <si>
    <t>CNC[C@H](O)[C@@H](O)[C@H](O)[C@H](O)CO</t>
  </si>
  <si>
    <t>CHEMBL1256841</t>
  </si>
  <si>
    <t>Nialamide (BAN, MI, NF, INN)</t>
  </si>
  <si>
    <t>N06AF02</t>
  </si>
  <si>
    <t>N06AF02 [Nervous System:Psychoanaleptics:Antidepressants:Monoamine oxidase inhibitors, non-selective]</t>
  </si>
  <si>
    <t>O=C(CCNNC(=O)c1ccncc1)NCc2ccccc2</t>
  </si>
  <si>
    <t>CHEMBL1400608</t>
  </si>
  <si>
    <t>Lidofenin (INN, USAN)</t>
  </si>
  <si>
    <t>HIDA</t>
  </si>
  <si>
    <t>Medi-Physics</t>
  </si>
  <si>
    <t>diagnostic aids ((phenylcarbamoyl)methyl iminodiacetic acid derivatives)</t>
  </si>
  <si>
    <t>Diagnostic Aid (hepatic function determination)</t>
  </si>
  <si>
    <t>Cc1cccc(C)c1NC(=O)CN(CC(=O)O)CC(=O)O</t>
  </si>
  <si>
    <t>CHEMBL1201243</t>
  </si>
  <si>
    <t>Ipodate Sodium (FDA, USP, USAN); Sodium Iopodate (BAN, INN, JAN); Ipodate Calcium (FDA, USP)</t>
  </si>
  <si>
    <t>V08AC08</t>
  </si>
  <si>
    <t>V08AC08 [Various:Contrast Media:X-Ray Contrast Media, Iodinated:Watersoluble, hepatotropic X-ray contrast media]</t>
  </si>
  <si>
    <t>CN(C)\C=N\c1c(I)cc(I)c(CCC(=O)O)c1I</t>
  </si>
  <si>
    <t>CHEMBL1742416</t>
  </si>
  <si>
    <t>Pirepolol (INN)</t>
  </si>
  <si>
    <t>CCCCOc1ccc(OCC(O)CNCCNC2=CC(=O)N(C)C(=O)N2C)cc1</t>
  </si>
  <si>
    <t>CHEMBL1201330</t>
  </si>
  <si>
    <t>Mersalyl (DCF, INN, MI); Mersalyl Sodium (FDA)</t>
  </si>
  <si>
    <t>C03BC01</t>
  </si>
  <si>
    <t>C03BC01 [Cardiovascular System:Diuretics:Low-Ceiling Diuretics, Excl. Thiazides:Mercurial diuretics]</t>
  </si>
  <si>
    <t>CHEMBL315108</t>
  </si>
  <si>
    <t>Azumolene (INN); Azumolene Sodium (USAN)</t>
  </si>
  <si>
    <t>EU-4093</t>
  </si>
  <si>
    <t>Brc1ccc(cc1)c2oc(\C=N\N3CC(=O)NC3=O)nc2</t>
  </si>
  <si>
    <t>CHEMBL1742457</t>
  </si>
  <si>
    <t>Tilisolol (INN)</t>
  </si>
  <si>
    <t>CN1C=C(OCC(O)CNC(C)(C)C)c2ccccc2C1=O</t>
  </si>
  <si>
    <t>CHEMBL1743046</t>
  </si>
  <si>
    <t>Narnatumab (INN, USAN)</t>
  </si>
  <si>
    <t>IMC-RON-8; IMC-RON8; RON8</t>
  </si>
  <si>
    <t>CHEMBL1743010</t>
  </si>
  <si>
    <t>Elotuzumab (INN, USAN)</t>
  </si>
  <si>
    <t>BMS-901608; HULUC63; PDL-063</t>
  </si>
  <si>
    <t>Pdl Biopharma; Bristol-Myers Squibb</t>
  </si>
  <si>
    <t>CHEMBL1796997</t>
  </si>
  <si>
    <t>Helium (USP)</t>
  </si>
  <si>
    <t>V03AN03</t>
  </si>
  <si>
    <t>V03AN03 [Various:All Other Therapeutic Products:All Other Therapeutic Products:Medical gases]</t>
  </si>
  <si>
    <t>Gases, Diluent for</t>
  </si>
  <si>
    <t>[He]</t>
  </si>
  <si>
    <t>CHEMBL1808549</t>
  </si>
  <si>
    <t>Midesteine (INN)</t>
  </si>
  <si>
    <t>CC(SC(=O)c1cccs1)C(=O)NC2CCSC2=O</t>
  </si>
  <si>
    <t>CHEMBL1743055</t>
  </si>
  <si>
    <t>Panobacumab (INN)</t>
  </si>
  <si>
    <t>Aerumab 11</t>
  </si>
  <si>
    <t>Kenta Biotech</t>
  </si>
  <si>
    <t>CHEMBL32778</t>
  </si>
  <si>
    <t>Trimedoxime Bromide (INN)</t>
  </si>
  <si>
    <t>C-434; TMB-4</t>
  </si>
  <si>
    <t>O\N=C\c1cc[n+](CCC[n+]2ccc(\C=N\O)cc2)cc1</t>
  </si>
  <si>
    <t>CHEMBL255044</t>
  </si>
  <si>
    <t>Flupirtine (BAN, INN); Flupirtine Maleate (USAN)</t>
  </si>
  <si>
    <t>D-9998; W-2964M</t>
  </si>
  <si>
    <t>Carter-Wallace</t>
  </si>
  <si>
    <t>N02BG07</t>
  </si>
  <si>
    <t>N02BG07 [Nervous System:Analgesics:Other Analgesics And Antipyretics:Other analgesics and antipyretics]</t>
  </si>
  <si>
    <t>CCOC(=O)Nc1ccc(NCc2ccc(F)cc2)nc1N</t>
  </si>
  <si>
    <t>CHEMBL2105751</t>
  </si>
  <si>
    <t>Pasireotide (INN, USAN); Pasireotide Diaspartate (FDA)</t>
  </si>
  <si>
    <t>SOM230</t>
  </si>
  <si>
    <t>Novartis Pharmaceuticals Corp; Novartis Ag</t>
  </si>
  <si>
    <t>H01CB05</t>
  </si>
  <si>
    <t>H01CB05 [Systemic Hormonal Preparations, Excl. :Pituitary And Hypothalamic Hormones And Analogues:Hypothalamic Hormones:Somatostatin and analogues]</t>
  </si>
  <si>
    <t>NCCCC[C@H]1NC(=O)[C@H](Cc2c[nH]c3ccccc23)NC(=O)[C@@H](NC(=O)[C@H]4C[C@@H](CN4C(=O)[C@H](Cc5ccccc5)NC(=O)[C@H](Cc6ccc(OCc7ccccc7)cc6)NC1=O)OC(=O)NCCN)c8ccccc8</t>
  </si>
  <si>
    <t>CHEMBL1201323</t>
  </si>
  <si>
    <t>Betazole (INN); Ametazole (BAN); Betazole Hydrochloride (FDA, MI, USP, JAN)</t>
  </si>
  <si>
    <t>V04CG02</t>
  </si>
  <si>
    <t>V04CG02 [Various:Diagnostic Agents:Other Diagnostic Agents:Tests for gastric secretion]</t>
  </si>
  <si>
    <t>NCCc1cc[nH]n1</t>
  </si>
  <si>
    <t>CHEMBL978</t>
  </si>
  <si>
    <t>Methacholine Chloride (FDA, USP, BAN, INN); Methacholine Bromide (NF)</t>
  </si>
  <si>
    <t>Methapharm Inc</t>
  </si>
  <si>
    <t>Cholinergic</t>
  </si>
  <si>
    <t>CC(C[N+](C)(C)C)OC(=O)C</t>
  </si>
  <si>
    <t>CHEMBL1546</t>
  </si>
  <si>
    <t>Hydroxyamphetamine Hydrobromide (FDA, USP); Hydroxyamfetamine (BAN, INN)</t>
  </si>
  <si>
    <t>Pharmics Inc; Akorn Inc</t>
  </si>
  <si>
    <t>Adrenergic (ophthalmic)</t>
  </si>
  <si>
    <t>CC(N)Cc1ccc(O)cc1</t>
  </si>
  <si>
    <t>CHEMBL1908333</t>
  </si>
  <si>
    <t>Tilmicosin (BAN, INN, USAN, USP); Tilmicosin Phosphate (USAN)</t>
  </si>
  <si>
    <t>EL-870</t>
  </si>
  <si>
    <t>CC[C@H]1OC(=O)C[C@@H](O)[C@H](C)[C@@H](O[C@@H]2O[C@H](C)[C@@H](O)[C@@H]([C@H]2O)N(C)C)[C@@H](CCN3C[C@H](C)C[C@H](C)C3)C[C@@H](C)C(=O)\C=C\C(=C\[C@@H]1CO[C@@H]4O[C@H](C)[C@@H](O)[C@@H](OC)[C@H]4OC)\C</t>
  </si>
  <si>
    <t>CHEMBL1908350</t>
  </si>
  <si>
    <t>Rokitamycin (JAN, MI, INN)</t>
  </si>
  <si>
    <t>J01FA12</t>
  </si>
  <si>
    <t>J01FA12 [Antiinfectives For Systemic Use:Antibacterials For Systemic Use:Macrolides, Lincosamides And Streptogramins:Macrolides]</t>
  </si>
  <si>
    <t>CCCC(=O)O[C@H]1[C@H](C)O[C@H](C[C@@]1(C)OC(=O)CC)O[C@@H]2[C@@H](C)O[C@@H](O[C@H]3[C@@H](CC=O)C[C@@H](C)[C@@H](O)\C=C\C=C\C[C@@H](C)OC(=O)C[C@@H](O)[C@@H]3OC)[C@H](O)[C@H]2N(C)C</t>
  </si>
  <si>
    <t>CHEMBL1908321</t>
  </si>
  <si>
    <t>Norcodeine (BAN, INN, MI)</t>
  </si>
  <si>
    <t>COc1ccc2C[C@H]3NCC[C@@]45[C@@H](Oc1c24)[C@@H](O)C=C[C@@H]35</t>
  </si>
  <si>
    <t>CHEMBL1867802</t>
  </si>
  <si>
    <t>Pincainide (INN)</t>
  </si>
  <si>
    <t>Cc1cccc(C)c1NC(=O)CN2CCCCCC2</t>
  </si>
  <si>
    <t>CHEMBL1893554</t>
  </si>
  <si>
    <t>Furazabol (INN, JAN, MI)</t>
  </si>
  <si>
    <t>C[C@]1(O)CC[C@H]2[C@@H]3CC[C@H]4Cc5nonc5C[C@]4(C)[C@H]3CC[C@]12C</t>
  </si>
  <si>
    <t>CHEMBL1963681</t>
  </si>
  <si>
    <t>Avanafil (FDA, INN, USAN)</t>
  </si>
  <si>
    <t>TA-1790</t>
  </si>
  <si>
    <t>Vivus Inc</t>
  </si>
  <si>
    <t>PDE5 inhibitors</t>
  </si>
  <si>
    <t>COc1ccc(CNc2nc(ncc2C(=O)NCc3ncccn3)N4CCC[C@H]4CO)cc1Cl</t>
  </si>
  <si>
    <t>CHEMBL1915065</t>
  </si>
  <si>
    <t>Girisopam (INN)</t>
  </si>
  <si>
    <t>COc1cc2CC(=NN=C(c3cccc(Cl)c3)c2cc1OC)C</t>
  </si>
  <si>
    <t>CHEMBL419380</t>
  </si>
  <si>
    <t>Cetiedil (INN); Cetiedil Citrate (USAN)</t>
  </si>
  <si>
    <t>C04AX26</t>
  </si>
  <si>
    <t>C04AX26 [Cardiovascular System:Peripheral Vasodilators:Peripheral Vasodilators:Other peripheral vasodilators]</t>
  </si>
  <si>
    <t>O=C(OCCN1CCCCCC1)C(C2CCCCC2)c3ccsc3</t>
  </si>
  <si>
    <t>CHEMBL2111172</t>
  </si>
  <si>
    <t>Atiprosin (INN); Atiprosin Maleate (USAN)</t>
  </si>
  <si>
    <t>AY-28228</t>
  </si>
  <si>
    <t>CCN1CCN(C(C)C)[C@@H]2CCn3c([C@@H]12)c(C)c4ccccc34</t>
  </si>
  <si>
    <t>CHEMBL46399</t>
  </si>
  <si>
    <t>Phenazocine (BAN, INN); Phenazocine Hydrobromide (MI)</t>
  </si>
  <si>
    <t>N02AD02</t>
  </si>
  <si>
    <t>N02AD02 [Nervous System:Analgesics:Opioids:Benzomorphan derivatives]</t>
  </si>
  <si>
    <t>CC1C2Cc3ccc(O)cc3C1(C)CCN2CCc4ccccc4</t>
  </si>
  <si>
    <t>CHEMBL2110902</t>
  </si>
  <si>
    <t>Aclatonium Napadisilate (INN, JAN, MI); Aclatonium Napadisylate (BAN)</t>
  </si>
  <si>
    <t>CC(OC(=O)C)C(=O)OCC[N+](C)(C)C</t>
  </si>
  <si>
    <t>CHEMBL1394756</t>
  </si>
  <si>
    <t>Esoxybutynin (INN); Esoxybutynin Chloride (USAN)</t>
  </si>
  <si>
    <t>CCN(CC)CC#CCOC(=O)[C@](O)(C1CCCCC1)c2ccccc2</t>
  </si>
  <si>
    <t>CHEMBL2108999</t>
  </si>
  <si>
    <t>Carbomer Copolymer (NF)</t>
  </si>
  <si>
    <t>CHEMBL2108855</t>
  </si>
  <si>
    <t>Aluminum Chlorohydrex Polyethylene Glycol (USP)</t>
  </si>
  <si>
    <t>CHEMBL2108247</t>
  </si>
  <si>
    <t>Clove Oil (MI, NF)</t>
  </si>
  <si>
    <t>CHEMBL2109074</t>
  </si>
  <si>
    <t>Horse Chestnut Extract, Powdered (NF); Horse-Chestnut Seed Extract (JAN)</t>
  </si>
  <si>
    <t>CHEMBL2108523</t>
  </si>
  <si>
    <t>Ointment, White (USP)</t>
  </si>
  <si>
    <t>CHEMBL2108584</t>
  </si>
  <si>
    <t>Comfilcon A (USAN)</t>
  </si>
  <si>
    <t>NFB-02</t>
  </si>
  <si>
    <t>CHEMBL2109121</t>
  </si>
  <si>
    <t>Diphtheria Toxoid (USP)</t>
  </si>
  <si>
    <t>Wyeth-Ayerst; Marion Merrell Dow; Lederle</t>
  </si>
  <si>
    <t>J07AF01</t>
  </si>
  <si>
    <t>J07AF01 [Antiinfectives For Systemic Use:Vaccines:Bacterial Vaccines:Diphtheria vaccines]</t>
  </si>
  <si>
    <t>CHEMBL2108978</t>
  </si>
  <si>
    <t>Anticoagulant Citrate Dextrose Solution (USP)</t>
  </si>
  <si>
    <t>CHEMBL2107987</t>
  </si>
  <si>
    <t>Lymphogranuloma Venereum Antigen (USP)</t>
  </si>
  <si>
    <t>CHEMBL2107949</t>
  </si>
  <si>
    <t>Polyoxyl 20 Cetostearyl Ether (NF)</t>
  </si>
  <si>
    <t>CHEMBL2108373</t>
  </si>
  <si>
    <t>Laureth 9 (USAN)</t>
  </si>
  <si>
    <t>Pharmaceutic Aid (surfactant); Spermaticide</t>
  </si>
  <si>
    <t>CHEMBL2109139</t>
  </si>
  <si>
    <t>Morrhuate Sodium (USP); Sodium Morrhuate (INN)</t>
  </si>
  <si>
    <t>Sclerosing Agent</t>
  </si>
  <si>
    <t>CHEMBL2108465</t>
  </si>
  <si>
    <t>Ginger (NF)</t>
  </si>
  <si>
    <t>CHEMBL191703</t>
  </si>
  <si>
    <t>Conessine (INN); Conessine Hydrobromide (MI)</t>
  </si>
  <si>
    <t>C[C@H]1[C@H]2CC[C@H]3[C@@H]4CC=C5C[C@H](CC[C@]5(C)[C@H]4CC[C@]23CN1C)N(C)C</t>
  </si>
  <si>
    <t>CHEMBL1739955</t>
  </si>
  <si>
    <t>Dimethazan (INN, MI)</t>
  </si>
  <si>
    <t>CN(C)CCn1cnc2N(C)C(=O)N(C)C(=O)c12</t>
  </si>
  <si>
    <t>CHEMBL2107395</t>
  </si>
  <si>
    <t>Glyparamide (USAN)</t>
  </si>
  <si>
    <t>P-1306</t>
  </si>
  <si>
    <t>CN(C)c1ccc(NC(=O)NS(=O)(=O)c2ccc(Cl)cc2)cc1</t>
  </si>
  <si>
    <t>CHEMBL2104225</t>
  </si>
  <si>
    <t>Etiroxate (INN, MI)</t>
  </si>
  <si>
    <t>CCOC(=O)C(C)(N)Cc1cc(I)c(Oc2cc(I)c(O)c(I)c2)c(I)c1</t>
  </si>
  <si>
    <t>CHEMBL1625607</t>
  </si>
  <si>
    <t>Mebhydrolin (BAN, INN, MI); Mebhydrolin Napadisylate (JAN)</t>
  </si>
  <si>
    <t>R06AX15</t>
  </si>
  <si>
    <t>R06AX15 [Respiratory System:Antihistamines For Systemic Use:Antihistamines For Systemic Use:Other antihistamines for systemic use]</t>
  </si>
  <si>
    <t>CN1CCc2c(C1)c3ccccc3n2Cc4ccccc4</t>
  </si>
  <si>
    <t>CHEMBL2105184</t>
  </si>
  <si>
    <t>Myfadol (INN)</t>
  </si>
  <si>
    <t>CC1N(CC(=O)c2ccccc2)CCCC1(C)c3cccc(O)c3</t>
  </si>
  <si>
    <t>CHEMBL2107674</t>
  </si>
  <si>
    <t>Tradecamide (INN)</t>
  </si>
  <si>
    <t>CN(C)C(=O)CCCCCCCCCCCCO</t>
  </si>
  <si>
    <t>CHEMBL2106237</t>
  </si>
  <si>
    <t>Dibuprol (INN)</t>
  </si>
  <si>
    <t>CCCCOCC(O)COCCCC</t>
  </si>
  <si>
    <t>CHEMBL2105538</t>
  </si>
  <si>
    <t>Brosotamide (DCF, INN)</t>
  </si>
  <si>
    <t>Cc1cc(Br)cc(C(=O)N)c1O</t>
  </si>
  <si>
    <t>CHEMBL2105889</t>
  </si>
  <si>
    <t>Mipragoside (INN)</t>
  </si>
  <si>
    <t>CCCCCCCCCCCCCCCCCC(=O)NC(CO[C@@H]1O[C@H](CO)[C@@H](O[C@@H]2O[C@H](CO)[C@H](O[C@@H]3O[C@H](CO)[C@H](O)[C@H](O[C@@H]4O[C@H](CO)[C@H](O)[C@H](O)[C@H]4O)[C@H]3NC(=O)C)[C@H](O[C@@]5(C[C@@H](O)[C@H](NC(=O)C)[C@H](O5)C(O)C(O)CO)C(=O)OC(C)C)[C@H]2O)[C@H](O)[C@H]1O)C(O)\C=C\CCCCCCCCCCCCC</t>
  </si>
  <si>
    <t>CHEMBL2104163</t>
  </si>
  <si>
    <t>Clinprost (INN)</t>
  </si>
  <si>
    <t>CCCCC[C@H](O)\C=C\[C@H]1[C@H](O)C[C@@H]2C=C(CCCCC(=O)OC)C[C@H]12</t>
  </si>
  <si>
    <t>CHEMBL2103944</t>
  </si>
  <si>
    <t>Tizolemide (BAN, INN)</t>
  </si>
  <si>
    <t>C\N=C\1/SCC(O)(N1C)c2ccc(Cl)c(c2)S(=O)(=O)N</t>
  </si>
  <si>
    <t>CHEMBL2105444</t>
  </si>
  <si>
    <t>Perbufylline (INN)</t>
  </si>
  <si>
    <t>CN1C(=O)N(C)c2ncn(CCCCN3CCC(CC3)C(=O)c4ccc(F)cc4)c2C1=O</t>
  </si>
  <si>
    <t>CHEMBL2108030</t>
  </si>
  <si>
    <t>Exbivirumab (INN)</t>
  </si>
  <si>
    <t>Xtl Bio + Cubist</t>
  </si>
  <si>
    <t>-mab; -vir-</t>
  </si>
  <si>
    <t>monoclonal antibodies; antivirals</t>
  </si>
  <si>
    <t>CHEMBL2108034</t>
  </si>
  <si>
    <t>Iboctadekin (INN, USAN)</t>
  </si>
  <si>
    <t>SB-485232</t>
  </si>
  <si>
    <t>interleukins</t>
  </si>
  <si>
    <t>CHEMBL2107926</t>
  </si>
  <si>
    <t>Ointment, Rose Water (USP)</t>
  </si>
  <si>
    <t>CHEMBL2107919</t>
  </si>
  <si>
    <t>Ovandrotone Albumin (BAN, INN)</t>
  </si>
  <si>
    <t>GR-33207</t>
  </si>
  <si>
    <t>CHEMBL2108189</t>
  </si>
  <si>
    <t>Eldexomer (INN)</t>
  </si>
  <si>
    <t>CHEMBL2109195</t>
  </si>
  <si>
    <t>Ginger, Powdered (NF)</t>
  </si>
  <si>
    <t>CHEMBL2108143</t>
  </si>
  <si>
    <t>Tendamistat (INN)</t>
  </si>
  <si>
    <t>CHEMBL2108533</t>
  </si>
  <si>
    <t>Povidone I 125 (USAN)</t>
  </si>
  <si>
    <t>CHEMBL2105975</t>
  </si>
  <si>
    <t>Amifloverine (DCF, INN)</t>
  </si>
  <si>
    <t>CCOc1cc(OCC)cc(OCCN(CC)CC)c1</t>
  </si>
  <si>
    <t>CHEMBL2107656</t>
  </si>
  <si>
    <t>Ambasilide (INN)</t>
  </si>
  <si>
    <t>Nc1ccc(cc1)C(=O)N2C[C@@H]3C[C@@H](CN(Cc4ccccc4)C3)C2</t>
  </si>
  <si>
    <t>CHEMBL2105182</t>
  </si>
  <si>
    <t>Moquizone (INN, MI)</t>
  </si>
  <si>
    <t>O=C(CN1CCOCC1)N2CN(C(=O)c3ccccc23)c4ccccc4</t>
  </si>
  <si>
    <t>CHEMBL2104694</t>
  </si>
  <si>
    <t>Acefluranol (BAN, INN)</t>
  </si>
  <si>
    <t>BX-591</t>
  </si>
  <si>
    <t>CCC(C(C)c1cc(F)c(OC(=O)C)c(OC(=O)C)c1)c2cc(F)c(OC(=O)C)c(OC(=O)C)c2</t>
  </si>
  <si>
    <t>CHEMBL2105231</t>
  </si>
  <si>
    <t>Piprozolin (INN, USAN)</t>
  </si>
  <si>
    <t>GO-919; W-3699</t>
  </si>
  <si>
    <t>A05AX01</t>
  </si>
  <si>
    <t>A05AX01 [Alimentary Tract And Metabolism:Bile And Liver Therapy:Bile Therapy:Other drugs for bile therapy]</t>
  </si>
  <si>
    <t>CCOC(=O)\C=C\1/SC(N2CCCCC2)C(=O)N1CC</t>
  </si>
  <si>
    <t>CHEMBL2104359</t>
  </si>
  <si>
    <t>Dupracetam (INN)</t>
  </si>
  <si>
    <t>O=C(CN1CCCC1=O)NNC(=O)CN2CCCC2=O</t>
  </si>
  <si>
    <t>CHEMBL2104647</t>
  </si>
  <si>
    <t>Endomide (INN)</t>
  </si>
  <si>
    <t>thalidomide derivatives</t>
  </si>
  <si>
    <t>CCN(CC)C(=O)[C@@H]1[C@@H]2C[C@@H](C=C2)[C@H]1C(=O)N(CC)CC</t>
  </si>
  <si>
    <t>CHEMBL2105474</t>
  </si>
  <si>
    <t>Sulazuril (INN)</t>
  </si>
  <si>
    <t>CN1CC(=O)NC(=O)N1c2cc(Cl)c(Oc3ccc(cc3)S(=O)(=O)C)c(Cl)c2</t>
  </si>
  <si>
    <t>CHEMBL2106212</t>
  </si>
  <si>
    <t>Enprazepine (INN)</t>
  </si>
  <si>
    <t>CN(C)CCCN1Cc2ccccc2C(=C)c3ccccc13</t>
  </si>
  <si>
    <t>CHEMBL2104284</t>
  </si>
  <si>
    <t>Erocainide (INN)</t>
  </si>
  <si>
    <t>CC(C)N(CCCO\N=C/1\C(\CCCC1)=C\c2ccc(Cl)cc2)C(C)C</t>
  </si>
  <si>
    <t>CHEMBL2104007</t>
  </si>
  <si>
    <t>Clobenzepam (INN, MI)</t>
  </si>
  <si>
    <t>CN(C)CCN1C(=O)c2ccccc2Nc3cc(Cl)ccc13</t>
  </si>
  <si>
    <t>CHEMBL2105921</t>
  </si>
  <si>
    <t>Acetiromate (INN)</t>
  </si>
  <si>
    <t>CC(=O)Oc1ccc(Oc2c(I)cc(cc2I)C(=O)O)cc1I</t>
  </si>
  <si>
    <t>CHEMBL2106940</t>
  </si>
  <si>
    <t>Picoprazole (INN)</t>
  </si>
  <si>
    <t>COC(=O)c1cc2nc([nH]c2cc1C)[S+]([O-])Cc3ncccc3C</t>
  </si>
  <si>
    <t>CHEMBL2109111</t>
  </si>
  <si>
    <t>Bitter Tincture (JAN)</t>
  </si>
  <si>
    <t>CHEMBL1200539</t>
  </si>
  <si>
    <t>Calcium Carbonate (FDA, USP); Precipitated Calcium Carbonate (JAN)</t>
  </si>
  <si>
    <t>Warner Chilcott Co Llc; Mcneil Consumer Healthcare</t>
  </si>
  <si>
    <t>A02AC01; A12AA04</t>
  </si>
  <si>
    <t>A02AC01 [Alimentary Tract And Metabolism:Drugs For Acid Related Disorders:Antacids:Calcium compounds]; A12AA04 [Alimentary Tract And Metabolism:Mineral Supplements:Calcium:Calcium]</t>
  </si>
  <si>
    <t>[Ca+2].[O-]C(=O)[O-]</t>
  </si>
  <si>
    <t>CHEMBL1077</t>
  </si>
  <si>
    <t>Bromfenac (INN); Bromfenac Sodium (USAN, FDA)</t>
  </si>
  <si>
    <t>AHR-10282B</t>
  </si>
  <si>
    <t>Ista Pharmaceuticals Inc</t>
  </si>
  <si>
    <t>S01BC11</t>
  </si>
  <si>
    <t>S01BC11 [Sensory Organs:Ophthalmologicals:Antiinflammatory Agents:Antiinflammatory agents, non-steroids]</t>
  </si>
  <si>
    <t>Nc1c(CC(=O)O)cccc1C(=O)c2ccc(Br)cc2</t>
  </si>
  <si>
    <t>CHEMBL1192678</t>
  </si>
  <si>
    <t>Piquindone (INN); Piquindone Hydrochloride (USAN)</t>
  </si>
  <si>
    <t>Ro-221319003</t>
  </si>
  <si>
    <t>CCc1c(C)[nH]c2CC3CCN(C)CC3C(=O)c12</t>
  </si>
  <si>
    <t>CHEMBL93309</t>
  </si>
  <si>
    <t>Fluoresone (DCF, INN, MI)</t>
  </si>
  <si>
    <t>CCS(=O)(=O)c1ccc(F)cc1</t>
  </si>
  <si>
    <t>CHEMBL109480</t>
  </si>
  <si>
    <t>Tanespimycin (INN, USAN)</t>
  </si>
  <si>
    <t>BMS-722782</t>
  </si>
  <si>
    <t>CO[C@H]1C[C@H](C)CC2=C(NCC=C)C(=O)C=C(NC(=O)\C(=C\C=C/[C@H](OC)[C@@H](OC(=O)N)\C(=C\[C@H](C)[C@H]1O)\C)\C)C2=O</t>
  </si>
  <si>
    <t>CHEMBL8184</t>
  </si>
  <si>
    <t>Cartazolate (INN, USAN)</t>
  </si>
  <si>
    <t>SQ-65396</t>
  </si>
  <si>
    <t>CCCCNc1c(cnc2c1cnn2CC)C(=O)OCC</t>
  </si>
  <si>
    <t>CHEMBL1623765</t>
  </si>
  <si>
    <t>Alphaprodine (BAN, INN); Alphaprodine Hydrochloride (MI, USP)</t>
  </si>
  <si>
    <t>CCC(=O)OC1(CCN(C)CC1C)c2ccccc2</t>
  </si>
  <si>
    <t>CHEMBL487</t>
  </si>
  <si>
    <t>Droloxifene (INN, USAN); Droloxifene Citrate (USAN)</t>
  </si>
  <si>
    <t>FK-435</t>
  </si>
  <si>
    <t>Klinge Pharma Gmbh, Germany</t>
  </si>
  <si>
    <t>CC\C(=C(\c1ccc(OCCN(C)C)cc1)/c2cccc(O)c2)\c3ccccc3</t>
  </si>
  <si>
    <t>CHEMBL75880</t>
  </si>
  <si>
    <t>Perhexiline (BAN, INN); Perhexiline Maleate (USAN)</t>
  </si>
  <si>
    <t>C08EX02</t>
  </si>
  <si>
    <t>C08EX02 [Cardiovascular System:Calcium Channel Blockers:Non-Selective Calcium Channel Blockers:Other non-selective calcium channel blockers]</t>
  </si>
  <si>
    <t>C(C(C1CCCCC1)C2CCCCC2)C3CCCCN3</t>
  </si>
  <si>
    <t>CHEMBL398707</t>
  </si>
  <si>
    <t>Hydromorphone (BAN, INN); Hydromorphone Hydrochloride (USP, FDA)</t>
  </si>
  <si>
    <t>Purdue Pharmaceutical Products Lp; Purdue Pharma Lp; Mallinckrodt Inc; Hospira Inc</t>
  </si>
  <si>
    <t>N02AA03</t>
  </si>
  <si>
    <t>N02AA03 [Nervous System:Analgesics:Opioids:Natural opium alkaloids]</t>
  </si>
  <si>
    <t>CN1CC[C@@]23[C@H]4CCC(=O)[C@@H]2Oc5c(O)ccc(C[C@@H]14)c35</t>
  </si>
  <si>
    <t>CHEMBL44884</t>
  </si>
  <si>
    <t>Ethambutol (BAN, INN); Ethambutol Hydrochloride (FDA, JAN, USAN, USP)</t>
  </si>
  <si>
    <t>CL-40881</t>
  </si>
  <si>
    <t>Sti Pharma Llc</t>
  </si>
  <si>
    <t>J04AK02</t>
  </si>
  <si>
    <t>J04AK02 [Antiinfectives For Systemic Use:Antimycobacterials:Drugs For Treatment Of Tuberculosis:Other drugs for treatment of tuberculosis]</t>
  </si>
  <si>
    <t>Antibacterial (tuberculostatic)</t>
  </si>
  <si>
    <t>CC[C@@H](CO)NCCN[C@@H](CC)CO</t>
  </si>
  <si>
    <t>CHEMBL353846</t>
  </si>
  <si>
    <t>Adiphenine (INN); Adiphenine Hydrochloride (USAN)</t>
  </si>
  <si>
    <t>Relaxant (smooth muscle)</t>
  </si>
  <si>
    <t>CCN(CC)CCOC(=O)C(c1ccccc1)c2ccccc2</t>
  </si>
  <si>
    <t>CHEMBL1210954</t>
  </si>
  <si>
    <t>Balofloxacin (INN)</t>
  </si>
  <si>
    <t>CNC1CCCN(C1)c2c(F)cc3C(=O)C(=CN(C4CC4)c3c2OC)C(=O)O</t>
  </si>
  <si>
    <t>CHEMBL1587</t>
  </si>
  <si>
    <t>Polythiazide (BAN, FDA, INN, JAN, USAN, USP)</t>
  </si>
  <si>
    <t>P-2525</t>
  </si>
  <si>
    <t>Pfizer Laboratories Div Pfizer Inc; Pfizer Inc</t>
  </si>
  <si>
    <t>C03AA05</t>
  </si>
  <si>
    <t>C03AA05 [Cardiovascular System:Diuretics:Low-Ceiling Diuretics, Thiazides:Thiazides, plain]</t>
  </si>
  <si>
    <t>CN1C(CSCC(F)(F)F)Nc2cc(Cl)c(cc2S1(=O)=O)S(=O)(=O)N</t>
  </si>
  <si>
    <t>CHEMBL119443</t>
  </si>
  <si>
    <t>Ergometrine (BAN, INN); Ergometrine Maleate (JAN); Ergonovine Maleate (USP)</t>
  </si>
  <si>
    <t>-erg-; -vin-</t>
  </si>
  <si>
    <t>ergot alkaloid derivatives; vinca alkaloids</t>
  </si>
  <si>
    <t>G02AB03</t>
  </si>
  <si>
    <t>G02AB03 [Genito Urinary System And Sex Hormones:Other Gynecologicals:Oxytocics:Ergot alkaloids]</t>
  </si>
  <si>
    <t>C[C@@H](CO)NC(=O)[C@H]1CN(C)[C@@H]2Cc3c[nH]c4cccc(C2=C1)c34</t>
  </si>
  <si>
    <t>CHEMBL1419</t>
  </si>
  <si>
    <t>Sibutramine (BAN, INN); Sibutramine Hydrochloride (FDA, USAN)</t>
  </si>
  <si>
    <t>BTS-54524</t>
  </si>
  <si>
    <t>A08AA10</t>
  </si>
  <si>
    <t>A08AA10 [Alimentary Tract And Metabolism:Antiobesity Preparations, Excl. Diet Products:Antiobesity Preparations, Excl. Diet Products:Centrally acting antiobesity products]</t>
  </si>
  <si>
    <t>Anorexic; Antidepressant</t>
  </si>
  <si>
    <t>CC(C)CC(N(C)C)C1(CCC1)c2ccc(Cl)cc2</t>
  </si>
  <si>
    <t>CHEMBL2108414</t>
  </si>
  <si>
    <t>Blood, Whole (USP)</t>
  </si>
  <si>
    <t>Blood Replenisher</t>
  </si>
  <si>
    <t>CHEMBL963</t>
  </si>
  <si>
    <t>Oxymorphone (BAN, INN); Oxymorphone Hydrochloride (FDA, USP)</t>
  </si>
  <si>
    <t>CN1CC[C@]23[C@H]4Oc5c(O)ccc(C[C@@H]1[C@]2(O)CCC4=O)c35</t>
  </si>
  <si>
    <t>CHEMBL1186894</t>
  </si>
  <si>
    <t>Amrubicin (INN, USAN)</t>
  </si>
  <si>
    <t>L01DB10</t>
  </si>
  <si>
    <t>L01DB10 [Antineoplastic And Immunomodulating Agents:Antineoplastic Agents:Cytotoxic Antibiotics And Related Substances:Anthracyclines and related substances]</t>
  </si>
  <si>
    <t>CC(=O)[C@@]1(N)C[C@H](O[C@H]2C[C@H](O)[C@H](O)CO2)c3c(O)c4C(=O)c5ccccc5C(=O)c4c(O)c3C1</t>
  </si>
  <si>
    <t>CHEMBL1200737</t>
  </si>
  <si>
    <t>Colfosceril Palmitate (FDA, BAN, INN, USAN)</t>
  </si>
  <si>
    <t>129Y83</t>
  </si>
  <si>
    <t>R07AA01</t>
  </si>
  <si>
    <t>R07AA01 [Respiratory System:Other Respiratory System Products:Other Respiratory System Products:Lung surfactants]</t>
  </si>
  <si>
    <t>Pulmonary Surfactant</t>
  </si>
  <si>
    <t>CCCCCCCCCCCCCCCC(=O)OC[C@H](COP(=O)([O-])OCC[N+](C)(C)C)OC(=O)CCCCCCCCCCCCCCC</t>
  </si>
  <si>
    <t>CHEMBL1187445</t>
  </si>
  <si>
    <t>Cetraxate (INN); Cetraxate Hydrochloride (JAN, USAN)</t>
  </si>
  <si>
    <t>DV-1006</t>
  </si>
  <si>
    <t>Daiichi Seiyaku, Japan</t>
  </si>
  <si>
    <t>Anti-Ulcerative (gastrointestinal)</t>
  </si>
  <si>
    <t>NC[C@@H]1CC[C@H](CC1)C(=O)Oc2ccc(CCC(=O)O)cc2</t>
  </si>
  <si>
    <t>CHEMBL421669</t>
  </si>
  <si>
    <t>Parethoxycaine (INN); Parethoxycaine Hydrochloride (MI)</t>
  </si>
  <si>
    <t>CCOc1ccc(cc1)C(=O)OCCN(CC)CC</t>
  </si>
  <si>
    <t>CHEMBL269897</t>
  </si>
  <si>
    <t>Pregnandiol (JAN)</t>
  </si>
  <si>
    <t>C[C@H](O)[C@H]1CC[C@H]2[C@@H]3CC[C@@H]4C[C@H](O)CC[C@]4(C)[C@H]3CC[C@]12C</t>
  </si>
  <si>
    <t>CHEMBL1269155</t>
  </si>
  <si>
    <t>Efetozole (INN)</t>
  </si>
  <si>
    <t>CC(c1ccccc1)n2ccnc2C</t>
  </si>
  <si>
    <t>CHEMBL169703</t>
  </si>
  <si>
    <t>Tifluadom (INN)</t>
  </si>
  <si>
    <t>CN1C(CNC(=O)c2ccsc2)CN=C(c3ccccc3F)c4ccccc14</t>
  </si>
  <si>
    <t>CHEMBL1200598</t>
  </si>
  <si>
    <t>Diethylstilbestrol Diphosphate (FDA, USP); Fosfestrol (BAN, INN, JAN)</t>
  </si>
  <si>
    <t>L02AA04</t>
  </si>
  <si>
    <t>L02AA04 [Antineoplastic And Immunomodulating Agents:Endocrine Therapy:Hormones And Related Agents:Estrogens]</t>
  </si>
  <si>
    <t>Estrogen</t>
  </si>
  <si>
    <t>CC\C(=C(\CC)/c1ccc(OP(=O)(O)O)cc1)\c2ccc(OP(=O)(O)O)cc2</t>
  </si>
  <si>
    <t>CHEMBL70598</t>
  </si>
  <si>
    <t>Temelastine (BAN, INN, USAN)</t>
  </si>
  <si>
    <t>SK&amp;F-93944</t>
  </si>
  <si>
    <t>Cc1ccc(Cc2cnc(NCCCCc3ncc(Br)cc3C)nc2O)cn1</t>
  </si>
  <si>
    <t>CHEMBL284718</t>
  </si>
  <si>
    <t>Pidolic Acid (BAN, INN)</t>
  </si>
  <si>
    <t>OC(=O)C1CCC(=O)N1</t>
  </si>
  <si>
    <t>CHEMBL90214</t>
  </si>
  <si>
    <t>Ticolubant (INN, USAN)</t>
  </si>
  <si>
    <t>SB-209247</t>
  </si>
  <si>
    <t>leukotriene receptor antagonists (treatment of inflammatory skin disorders)</t>
  </si>
  <si>
    <t>OC(=O)\C=C\c1nc(CSc2c(Cl)cccc2Cl)ccc1OCCc3ccccc3</t>
  </si>
  <si>
    <t>CHEMBL93747</t>
  </si>
  <si>
    <t>Netoglitazone (INN, USAN)</t>
  </si>
  <si>
    <t>MCC-555; RWJ-241947</t>
  </si>
  <si>
    <t>PPST agonists (thiazolidene derivatives)</t>
  </si>
  <si>
    <t>Fc1ccccc1COc2ccc3cc(CC4SC(=O)NC4=O)ccc3c2</t>
  </si>
  <si>
    <t>CHEMBL1200854</t>
  </si>
  <si>
    <t>Fluphenazine Decanoate (FDA, USP, JAN)</t>
  </si>
  <si>
    <t>Bristol Myers Squibb Co</t>
  </si>
  <si>
    <t>N05AB02</t>
  </si>
  <si>
    <t>N05AB02 [Nervous System:Psycholeptics:Antipsychotics:Phenothiazines with piperazine structure]</t>
  </si>
  <si>
    <t>CCCCCCCCCC(=O)OCCN1CCN(CCCN2c3ccccc3Sc4ccc(cc24)C(F)(F)F)CC1</t>
  </si>
  <si>
    <t>CHEMBL1421307</t>
  </si>
  <si>
    <t>Clonixeril (INN, USAN)</t>
  </si>
  <si>
    <t>SCH-12707</t>
  </si>
  <si>
    <t>Cc1c(Cl)cccc1Nc2ncccc2C(=O)OCC(O)CO</t>
  </si>
  <si>
    <t>CHEMBL1201056</t>
  </si>
  <si>
    <t>Sulfacytine (FDA, BAN, USAN); Sulfacitine (INN)</t>
  </si>
  <si>
    <t>CI-636</t>
  </si>
  <si>
    <t>Glenwood Inc</t>
  </si>
  <si>
    <t>CCN1C=CC(=NC1=O)NS(=O)(=O)c2ccc(N)cc2</t>
  </si>
  <si>
    <t>CHEMBL69679</t>
  </si>
  <si>
    <t>Zatebradine (INN)</t>
  </si>
  <si>
    <t>COc1ccc(CCN(C)CCCN2CCc3cc(OC)c(OC)cc3CC2=O)cc1OC</t>
  </si>
  <si>
    <t>CHEMBL120563</t>
  </si>
  <si>
    <t>Thiram (USAN, INN)</t>
  </si>
  <si>
    <t>NSC-1771; SQ-1489</t>
  </si>
  <si>
    <t>P03AA05</t>
  </si>
  <si>
    <t>P03AA05 [Antiparasitic Products, Insecticides And Repellents:Ectoparasiticides, Incl. Scabicides, Insecticides And Repellents:Ectoparasiticides, Incl. Scabicides:Sulfur containing products]</t>
  </si>
  <si>
    <t>CN(C)C(=S)SSC(=S)N(C)C</t>
  </si>
  <si>
    <t>CHEMBL29411</t>
  </si>
  <si>
    <t>Thymol (JAN, NF)</t>
  </si>
  <si>
    <t>Pharmaceutic Aid (stabilizer)</t>
  </si>
  <si>
    <t>CC(C)c1ccc(C)cc1O</t>
  </si>
  <si>
    <t>CHEMBL272485</t>
  </si>
  <si>
    <t>Dibutyl Phthalate (NF)</t>
  </si>
  <si>
    <t>CCCCOC(=O)c1ccccc1C(=O)OCCCC</t>
  </si>
  <si>
    <t>CHEMBL1079604</t>
  </si>
  <si>
    <t>Metaxalone (FDA, BAN, INN, USAN)</t>
  </si>
  <si>
    <t>AHR-438</t>
  </si>
  <si>
    <t>Cc1cc(C)cc(OCC2CNC(=O)O2)c1</t>
  </si>
  <si>
    <t>CHEMBL1164608</t>
  </si>
  <si>
    <t>Fluazuron (INN)</t>
  </si>
  <si>
    <t>Fc1cccc(F)c1C(=O)NC(=O)Nc2ccc(Cl)c(Oc3ncc(cc3Cl)C(F)(F)F)c2</t>
  </si>
  <si>
    <t>CHEMBL1412614</t>
  </si>
  <si>
    <t>Ancitabine (INN, MI); Ancitabine Hydrochloride (JAN)</t>
  </si>
  <si>
    <t>nucleoside antiviral or antineoplastic agents, cytarabine or azarabine derivatives</t>
  </si>
  <si>
    <t>OC[C@H]1O[C@@H]2[C@@H](OC3=NC(=N)C=CN23)[C@@H]1O</t>
  </si>
  <si>
    <t>CHEMBL141450</t>
  </si>
  <si>
    <t>Saviprazole (INN)</t>
  </si>
  <si>
    <t>[O-][S+](Cc1cc(OCC(F)(F)C(F)(F)C(F)(F)F)ccn1)c2nc3cscc3[nH]2</t>
  </si>
  <si>
    <t>CHEMBL92</t>
  </si>
  <si>
    <t>Docetaxel (BAN, FDA, INN, USAN)</t>
  </si>
  <si>
    <t>RP-56976</t>
  </si>
  <si>
    <t>Sandoz; Hospira Inc; Apotex Inc; Accord Healthcare Inc; Sanofi Aventis Us Llc</t>
  </si>
  <si>
    <t>antineoplastics, taxane derivatives</t>
  </si>
  <si>
    <t>L01CD02</t>
  </si>
  <si>
    <t>L01CD02 [Antineoplastic And Immunomodulating Agents:Antineoplastic Agents:Plant Alkaloids And Other Natural Products:Taxanes]</t>
  </si>
  <si>
    <t>CC(=O)O[C@@]12CO[C@@H]1C[C@H](O)[C@]3(C)[C@@H]2[C@H](OC(=O)c4ccccc4)[C@]5(O)C[C@H](OC(=O)[C@H](O)[C@@H](NC(=O)OC(C)(C)C)c6ccccc6)C(=C([C@@H](O)C3=O)C5(C)C)C</t>
  </si>
  <si>
    <t>CHEMBL75753</t>
  </si>
  <si>
    <t>Xamoterol (BAN, USAN, INN); Xamoterol Fumarate (USAN)</t>
  </si>
  <si>
    <t>ICI-118587</t>
  </si>
  <si>
    <t>C01CX07</t>
  </si>
  <si>
    <t>C01CX07 [Cardiovascular System:Cardiac Therapy:Cardiac Stimulants Excl. Cardiac Glycosides:Other cardiac stimulants]</t>
  </si>
  <si>
    <t>OC(CNCCNC(=O)N1CCOCC1)COc2ccc(O)cc2</t>
  </si>
  <si>
    <t>CHEMBL188361</t>
  </si>
  <si>
    <t>Glyceryl Monolinoleate (NF)</t>
  </si>
  <si>
    <t>CCCCC\C=C/C\C=C/CCCCCCCC(=O)OC[C@@H](O)CO</t>
  </si>
  <si>
    <t>CHEMBL448864</t>
  </si>
  <si>
    <t>Levcycloserine (INN, USAN)</t>
  </si>
  <si>
    <t>Enzyme Inhibitor (gaucher's disease)</t>
  </si>
  <si>
    <t>N[C@H]1CONC1=O</t>
  </si>
  <si>
    <t>CHEMBL1163488</t>
  </si>
  <si>
    <t>Apovincamine (INN)</t>
  </si>
  <si>
    <t>CC[C@@]12CCCN3CCc4c([C@H]13)n(C(=C2)C(=O)OC)c5ccccc45</t>
  </si>
  <si>
    <t>CHEMBL323533</t>
  </si>
  <si>
    <t>Equilin (USP)</t>
  </si>
  <si>
    <t>C[C@]12CC[C@H]3C(=CCc4cc(O)ccc34)[C@@H]1CCC2=O</t>
  </si>
  <si>
    <t>CHEMBL39861</t>
  </si>
  <si>
    <t>Pelretin (INN, USAN)</t>
  </si>
  <si>
    <t>BASF-43915; ORF-18704; RWJ-18704</t>
  </si>
  <si>
    <t>Ortho Pharmaceutical; Basf Ag, Germany</t>
  </si>
  <si>
    <t>Antikeratinizing Agent</t>
  </si>
  <si>
    <t>C\C(=C/C=C/c1ccc(cc1)C(=O)O)\C=C\C2=C(C)CCCC2(C)C</t>
  </si>
  <si>
    <t>CHEMBL363387</t>
  </si>
  <si>
    <t>Lidorestat (INN, USAN)</t>
  </si>
  <si>
    <t>IDD-000676-01; IDD-676</t>
  </si>
  <si>
    <t>enzyme inhibitors: aldose-reductase inhibitors</t>
  </si>
  <si>
    <t>OC(=O)Cn1cc(Cc2nc3c(F)c(F)cc(F)c3s2)c4ccccc14</t>
  </si>
  <si>
    <t>CHEMBL1095</t>
  </si>
  <si>
    <t>Ethotoin (BAN, FDA, INN, JAN, USP)</t>
  </si>
  <si>
    <t>Lundbeck Llc</t>
  </si>
  <si>
    <t>N03AB01</t>
  </si>
  <si>
    <t>N03AB01 [Nervous System:Antiepileptics:Antiepileptics:Hydantoin derivatives]</t>
  </si>
  <si>
    <t>CCN1C(=O)NC(C1=O)c2ccccc2</t>
  </si>
  <si>
    <t>CHEMBL29188</t>
  </si>
  <si>
    <t>Lomerizine (INN)</t>
  </si>
  <si>
    <t>COc1ccc(CN2CCN(CC2)C(c3ccc(F)cc3)c4ccc(F)cc4)c(OC)c1OC</t>
  </si>
  <si>
    <t>CHEMBL6231</t>
  </si>
  <si>
    <t>Amifloxacin (BAN, INN, USAN); Amifloxacin Mesylate (USAN)</t>
  </si>
  <si>
    <t>WIN-49375; WIN-493753</t>
  </si>
  <si>
    <t>CNN1C=C(C(=O)O)C(=O)c2cc(F)c(cc12)N3CCN(C)CC3</t>
  </si>
  <si>
    <t>CHEMBL118478</t>
  </si>
  <si>
    <t>Ilepcimide (INN, USAN)</t>
  </si>
  <si>
    <t>Beijing Medical University, China/Ohio State University</t>
  </si>
  <si>
    <t>O=C(\C=C\c1ccc2OCOc2c1)N3CCCCC3</t>
  </si>
  <si>
    <t>CHEMBL1095282</t>
  </si>
  <si>
    <t>Camazepam (MI, INN)</t>
  </si>
  <si>
    <t>N05BA15</t>
  </si>
  <si>
    <t>N05BA15 [Nervous System:Psycholeptics:Anxiolytics:Benzodiazepine derivatives]</t>
  </si>
  <si>
    <t>CN(C)C(=O)OC1N=C(c2ccccc2)c3cc(Cl)ccc3N(C)C1=O</t>
  </si>
  <si>
    <t>CHEMBL1200889</t>
  </si>
  <si>
    <t>Metrizamide (FDA, BAN, INN, JAN, USAN)</t>
  </si>
  <si>
    <t>WIN-39103</t>
  </si>
  <si>
    <t>V08AB01</t>
  </si>
  <si>
    <t>V08AB01 [Various:Contrast Media:X-Ray Contrast Media, Iodinated:Watersoluble, nephrotropic, low osmolar X-ray contrast media]</t>
  </si>
  <si>
    <t>CN(C(=O)C)c1c(I)c(NC(=O)C)c(I)c(C(=O)N[C@H]2[C@@H](O)O[C@H](CO)[C@@H](O)[C@@H]2O)c1I</t>
  </si>
  <si>
    <t>CHEMBL414157</t>
  </si>
  <si>
    <t>Tonapofylline (INN, USAN)</t>
  </si>
  <si>
    <t>BG-9928</t>
  </si>
  <si>
    <t>Biogen Idec</t>
  </si>
  <si>
    <t>CCCN1C(=O)N(CCC)c2nc([nH]c2C1=O)C34CCC(CCC(=O)O)(CC3)CC4</t>
  </si>
  <si>
    <t>CHEMBL1443577</t>
  </si>
  <si>
    <t>Sulfachlorpyridazine (BAN, INN, MI, USP)</t>
  </si>
  <si>
    <t>Fort Dodge Animal Health; Carter-Wallace; 3m Pharmaceuticals</t>
  </si>
  <si>
    <t>Nc1ccc(cc1)S(=O)(=O)Nc2ccc(Cl)nn2</t>
  </si>
  <si>
    <t>CHEMBL1605835</t>
  </si>
  <si>
    <t>Flopropione (DCF, INN, JAN, MI)</t>
  </si>
  <si>
    <t>CCC(=O)c1c(O)cc(O)cc1O</t>
  </si>
  <si>
    <t>CHEMBL1377575</t>
  </si>
  <si>
    <t>Homosalate (INN, USAN, USP)</t>
  </si>
  <si>
    <t>Witco; Rona Laboratories, Great Britain; Haarmann &amp; Reimer, Germany; Greeff</t>
  </si>
  <si>
    <t>CC1CC(CC(C)(C)C1)OC(=O)c2ccccc2O</t>
  </si>
  <si>
    <t>CHEMBL1738712</t>
  </si>
  <si>
    <t>Flamenol (DCF, INN)</t>
  </si>
  <si>
    <t>COc1cc(O)cc(O)c1</t>
  </si>
  <si>
    <t>CHEMBL1743054</t>
  </si>
  <si>
    <t>Ozoralizumab (INN, USAN)</t>
  </si>
  <si>
    <t>ATN-103</t>
  </si>
  <si>
    <t>CHEMBL1743064</t>
  </si>
  <si>
    <t>Robatumumab (INN, USAN)</t>
  </si>
  <si>
    <t>19D12; SCH-717454</t>
  </si>
  <si>
    <t>Schering-Plough; Merck</t>
  </si>
  <si>
    <t>CHEMBL172853</t>
  </si>
  <si>
    <t>Monatepil (INN); Monatepil Maleate (USAN)</t>
  </si>
  <si>
    <t>AJ-2615</t>
  </si>
  <si>
    <t>Dainippon Pharmaceutical Co., Japan</t>
  </si>
  <si>
    <t>Anti-Anginal; Antihypertensive</t>
  </si>
  <si>
    <t>Fc1ccc(cc1)N2CCN(CCCC(=O)NC3c4ccccc4CSc5ccccc35)CC2</t>
  </si>
  <si>
    <t>CHEMBL1743043</t>
  </si>
  <si>
    <t>Moxetumomab Pasudotox (INN, USAN)</t>
  </si>
  <si>
    <t>CAT-8015; HA-22; HA22</t>
  </si>
  <si>
    <t>CHEMBL1743015</t>
  </si>
  <si>
    <t>Etrolizumab (INN, USAN)</t>
  </si>
  <si>
    <t>Anti-Beta7; Anti-Beta7 Pro145223; PRO-145223; rhuMAb beta7</t>
  </si>
  <si>
    <t>CHEMBL1620387</t>
  </si>
  <si>
    <t>Ftormetazine (INN)</t>
  </si>
  <si>
    <t>CN1CCN(CCC(=O)N2c3ccccc3Sc4ccc(cc24)C(F)(F)F)CC1</t>
  </si>
  <si>
    <t>CHEMBL1876799</t>
  </si>
  <si>
    <t>Clanfenur (INN)</t>
  </si>
  <si>
    <t>CN(C)c1cccc(F)c1C(=O)NC(=O)Nc2ccc(Cl)cc2</t>
  </si>
  <si>
    <t>CHEMBL990</t>
  </si>
  <si>
    <t>Butenafine (BAN, INN); Butenafine Hydrochloride (FDA, JAN, USAN)</t>
  </si>
  <si>
    <t>KP-363</t>
  </si>
  <si>
    <t>Schering Plough Healthcare Products Inc; Mylan Pharmaceuticals Inc</t>
  </si>
  <si>
    <t>D01AE23</t>
  </si>
  <si>
    <t>D01AE23 [Dermatologicals:Antifungals For Dermatological Use:Antifungals For Topical Use:Other antifungals for topical use]</t>
  </si>
  <si>
    <t>CN(Cc1ccc(cc1)C(C)(C)C)Cc2cccc3ccccc23</t>
  </si>
  <si>
    <t>CHEMBL1201328</t>
  </si>
  <si>
    <t>Carphenazine Maleate (FDA, USP, USAN); Carfenazine (BAN, INN)</t>
  </si>
  <si>
    <t>WY-2445</t>
  </si>
  <si>
    <t>CCC(=O)c1ccc2Sc3ccccc3N(CCCN4CCN(CCO)CC4)c2c1</t>
  </si>
  <si>
    <t>CHEMBL938</t>
  </si>
  <si>
    <t>Saralasin (BAN, INN); Saralasin Acetate (FDA, USAN)</t>
  </si>
  <si>
    <t>P-113</t>
  </si>
  <si>
    <t>Procter And Gamble Pharmaceuticals Inc Sub Procter And Gamble Co</t>
  </si>
  <si>
    <t>CNCC(=O)N[C@@H](CCCNC(=N)N)C(=O)N[C@@H](C(C)C)C(=O)N[C@@H](Cc1ccc(O)cc1)C(=O)N[C@@H](C(C)C)C(=O)N[C@@H](Cc2cnc[nH]2)C(=O)N3CCC[C@H]3C(=O)N[C@@H](C)C(=O)O</t>
  </si>
  <si>
    <t>CHEMBL316197</t>
  </si>
  <si>
    <t>Sanfetrinem (BAN, INN); Sanfetrinem Sodium (USAN)</t>
  </si>
  <si>
    <t>GV-104326B</t>
  </si>
  <si>
    <t>CO[C@H]1CCC[C@@H]2[C@@H]3[C@@H]([C@@H](C)O)C(=O)N3C(=C12)C(=O)O</t>
  </si>
  <si>
    <t>CHEMBL292702</t>
  </si>
  <si>
    <t>Maitansine (INN); Maytansine (USAN)</t>
  </si>
  <si>
    <t>maytansinoid derivatives</t>
  </si>
  <si>
    <t>CO[C@@H]1\C=C\C=C(/C)\Cc2cc(OC)c(Cl)c(c2)N(C)C(=O)C[C@H](OC(=O)[C@H](C)N(C)C(=O)C)[C@]3(C)O[C@H]3[C@H](C)[C@@H]4C[C@@]1(O)NC(=O)O4</t>
  </si>
  <si>
    <t>CHEMBL1908365</t>
  </si>
  <si>
    <t>Maltose (JAN)</t>
  </si>
  <si>
    <t>OC[C@H]1O[C@H](O[C@H]2[C@H](O)[C@@H](O)[C@H](O)O[C@@H]2CO)[C@H](O)[C@@H](O)[C@@H]1O</t>
  </si>
  <si>
    <t>CHEMBL1881106</t>
  </si>
  <si>
    <t>Mecarbinate (INN)</t>
  </si>
  <si>
    <t>CCOC(=O)c1c(C)n(C)c2ccc(O)cc12</t>
  </si>
  <si>
    <t>CHEMBL39560</t>
  </si>
  <si>
    <t>Acepromazine (BAN, INN); Acepromazine Maleate (USAN, USP)</t>
  </si>
  <si>
    <t>Boehringer Ingelheim Animal Health</t>
  </si>
  <si>
    <t>N05AA04</t>
  </si>
  <si>
    <t>N05AA04 [Nervous System:Psycholeptics:Antipsychotics:Phenothiazines with aliphatic side-chain]</t>
  </si>
  <si>
    <t>Sedative (veterinary)</t>
  </si>
  <si>
    <t>CN(C)CCCN1c2ccccc2Sc3ccc(cc13)C(=O)C</t>
  </si>
  <si>
    <t>CHEMBL1617540</t>
  </si>
  <si>
    <t>Gaiactamine (DCF); Guaiactamine (INN, MI)</t>
  </si>
  <si>
    <t>CCN(CC)CCOc1ccccc1OC</t>
  </si>
  <si>
    <t>CHEMBL426926</t>
  </si>
  <si>
    <t>Arbekacin (INN, MI); Arbekacin Sulfate (JAN)</t>
  </si>
  <si>
    <t>antibiotics obtained from Streptomyces kanamyceticus (related to kanamycin)</t>
  </si>
  <si>
    <t>J01GB12</t>
  </si>
  <si>
    <t>J01GB12 [Antiinfectives For Systemic Use:Antibacterials For Systemic Use:Aminoglycoside Antibacterials:Other aminoglycosides]</t>
  </si>
  <si>
    <t>NCC[C@H](O)C(=O)N[C@@H]1C[C@H](N)[C@@H](O[C@H]2O[C@H](CN)CC[C@H]2N)[C@H](O)[C@H]1O[C@H]3O[C@H](CO)[C@@H](O)[C@H](N)[C@H]3O</t>
  </si>
  <si>
    <t>CHEMBL1622638</t>
  </si>
  <si>
    <t>Tolonium Chloride (INN, MI)</t>
  </si>
  <si>
    <t>CN(C)c1ccc2nc3cc(C)c(N)cc3[s+]c2c1</t>
  </si>
  <si>
    <t>CHEMBL139554</t>
  </si>
  <si>
    <t>Bisantrene (INN); Bisantrene Hydrochloride (USAN)</t>
  </si>
  <si>
    <t>CL-216942</t>
  </si>
  <si>
    <t>C1CN=C(N\N=C/c2c3ccccc3c(\C=N/NC4=NCCN4)c5ccccc25)N1</t>
  </si>
  <si>
    <t>CHEMBL1236376</t>
  </si>
  <si>
    <t>Cocarboxylase (DCF, INN, JAN, MI); Co-Carboxylase (BAN)</t>
  </si>
  <si>
    <t>Cc1ncc(C[n+]2csc(CCOP(=O)(O)OP(=O)(O)O)c2C)c(N)n1</t>
  </si>
  <si>
    <t>CHEMBL48396</t>
  </si>
  <si>
    <t>Acediasulfone Sodium (DCF, INN, MI)</t>
  </si>
  <si>
    <t>NSC-158324</t>
  </si>
  <si>
    <t>Nc1ccc(cc1)S(=O)(=O)c2ccc(NCC(=O)O)cc2</t>
  </si>
  <si>
    <t>CHEMBL2110960</t>
  </si>
  <si>
    <t>Mequitamium Iodide (INN)</t>
  </si>
  <si>
    <t>C[N@+]12CC[C@H](CC1)C(CN3c4ccccc4Sc5ccccc35)C2</t>
  </si>
  <si>
    <t>CHEMBL2109004</t>
  </si>
  <si>
    <t>Casanthranol (USAN, USP)</t>
  </si>
  <si>
    <t>Roberts Pharmaceutical; Parke-Davis</t>
  </si>
  <si>
    <t>CHEMBL2109206</t>
  </si>
  <si>
    <t>Nonoxynol 10 (NF)</t>
  </si>
  <si>
    <t>CHEMBL2108812</t>
  </si>
  <si>
    <t>Vitamin E Polyethylene Glycol Succinate (NF)</t>
  </si>
  <si>
    <t>CHEMBL2108329</t>
  </si>
  <si>
    <t>Sothrombomodulin Alfa (INN)</t>
  </si>
  <si>
    <t>CHEMBL2109210</t>
  </si>
  <si>
    <t>Measles Immune Globulin (USP)</t>
  </si>
  <si>
    <t>J06BB14</t>
  </si>
  <si>
    <t>J06BB14 [Antiinfectives For Systemic Use:Immune Sera And Immunoglobulins:Immunoglobulins:Specific immunoglobulins]</t>
  </si>
  <si>
    <t>CHEMBL2109184</t>
  </si>
  <si>
    <t>Netrafilcon A (USAN)</t>
  </si>
  <si>
    <t>CHEMBL2108803</t>
  </si>
  <si>
    <t>Mallotus Japonicus Extract (JAN)</t>
  </si>
  <si>
    <t>CHEMBL2108528</t>
  </si>
  <si>
    <t>Polyetadene (INN); Polyethadene (USAN)</t>
  </si>
  <si>
    <t>CHEMBL2108090</t>
  </si>
  <si>
    <t>Suspension Structured Vehicle (NF)</t>
  </si>
  <si>
    <t>CHEMBL2108772</t>
  </si>
  <si>
    <t>Plasma, Antihemophilic Human (USP)</t>
  </si>
  <si>
    <t>CHEMBL2108181</t>
  </si>
  <si>
    <t>Cherry Juice (NF)</t>
  </si>
  <si>
    <t>CHEMBL2109198</t>
  </si>
  <si>
    <t>Methylcellulose (INN, JAN, USP)</t>
  </si>
  <si>
    <t>Lilly; Dow Chemical</t>
  </si>
  <si>
    <t>A06AC06</t>
  </si>
  <si>
    <t>A06AC06 [Alimentary Tract And Metabolism:Drugs For Constipation:Drugs For Constipation:Bulk-forming laxatives]</t>
  </si>
  <si>
    <t>Pharmaceutic Aid (suspending agent)</t>
  </si>
  <si>
    <t>CHEMBL2108390</t>
  </si>
  <si>
    <t>Fibrin (INN, MI)</t>
  </si>
  <si>
    <t>CHEMBL2108054</t>
  </si>
  <si>
    <t>Tadekinig Alfa (INN)</t>
  </si>
  <si>
    <t>CHEMBL2108272</t>
  </si>
  <si>
    <t>Aluminum Zirconium Tetrachlorohydrate (USP)</t>
  </si>
  <si>
    <t>CHEMBL2108133</t>
  </si>
  <si>
    <t>Poliglusam (INN, USAN)</t>
  </si>
  <si>
    <t>Antihemorrhagic</t>
  </si>
  <si>
    <t>CHEMBL2108511</t>
  </si>
  <si>
    <t>Interferon Gamma-1a (BAN, INN, JAN)</t>
  </si>
  <si>
    <t>CHEMBL1725250</t>
  </si>
  <si>
    <t>Oxapium Iodide (INN, JAN)</t>
  </si>
  <si>
    <t>SH-100</t>
  </si>
  <si>
    <t>C[N+]1(CC2COC(O2)(C3CCCCC3)c4ccccc4)CCCCC1</t>
  </si>
  <si>
    <t>CHEMBL2105518</t>
  </si>
  <si>
    <t>Cypothrin (USAN)</t>
  </si>
  <si>
    <t>CL-206797</t>
  </si>
  <si>
    <t>Insecticide (veterinary)</t>
  </si>
  <si>
    <t>CC1(C)C(C(=O)OC(C#N)c2cccc(Oc3ccccc3)c2)C14C=Cc5ccccc45</t>
  </si>
  <si>
    <t>CHEMBL2106226</t>
  </si>
  <si>
    <t>Fasidotril (INN)</t>
  </si>
  <si>
    <t>C[C@H](NC(=O)C(CSC(=O)C)Cc1ccc2OCOc2c1)C(=O)OCc3ccccc3</t>
  </si>
  <si>
    <t>CHEMBL2104107</t>
  </si>
  <si>
    <t>Cyclopregnol (INN, MI)</t>
  </si>
  <si>
    <t>CC(=O)[C@H]1CC[C@H]2[C@@H]3C[C@@H](O)C45C[C@H]4CC[C@]5(C)[C@H]3CC[C@]12C</t>
  </si>
  <si>
    <t>CHEMBL2106611</t>
  </si>
  <si>
    <t>Diathymosulfone (DCF, INN, MI)</t>
  </si>
  <si>
    <t>CC(C)c1cc(N=Nc2ccc(cc2)S(=O)(=O)c3ccc(cc3)N=Nc4cc(C(C)C)c(O)cc4C)c(C)cc1O</t>
  </si>
  <si>
    <t>CHEMBL2104633</t>
  </si>
  <si>
    <t>Etaqualone (INN, MI)</t>
  </si>
  <si>
    <t>CCc1ccccc1N2C(=Nc3ccccc3C2=O)C</t>
  </si>
  <si>
    <t>CHEMBL2104027</t>
  </si>
  <si>
    <t>Alphameprodine (BAN, DCF, INN)</t>
  </si>
  <si>
    <t>CC[C@H]1CN(C)CC[C@]1(OC(=O)CC)c2ccccc2</t>
  </si>
  <si>
    <t>CHEMBL2105290</t>
  </si>
  <si>
    <t>Omiloxetine (INN)</t>
  </si>
  <si>
    <t>Fc1ccc(cc1)[C@H]2CCN(CC(=O)c3ccc(F)cc3)C[C@@H]2COc4ccc5OCOc5c4</t>
  </si>
  <si>
    <t>CHEMBL2107714</t>
  </si>
  <si>
    <t>Vinconate (INN)</t>
  </si>
  <si>
    <t>CCN1CCc2c3C1CC=C(C(=O)OC)n3c4ccccc24</t>
  </si>
  <si>
    <t>CHEMBL2104309</t>
  </si>
  <si>
    <t>Dimenoxadol (BAN, DCF, INN, MI)</t>
  </si>
  <si>
    <t>CCOC(C(=O)OCCN(C)C)(c1ccccc1)c2ccccc2</t>
  </si>
  <si>
    <t>CHEMBL2106275</t>
  </si>
  <si>
    <t>Fedotozine (INN)</t>
  </si>
  <si>
    <t>CCC(COCc1cc(OC)c(OC)c(OC)c1)(N(C)C)c2ccccc2</t>
  </si>
  <si>
    <t>CHEMBL2105016</t>
  </si>
  <si>
    <t>Heptaverine (INN)</t>
  </si>
  <si>
    <t>CN(C)CC\C(=C/1\CC2CCC1C2)\c3ccccc3</t>
  </si>
  <si>
    <t>CHEMBL2104561</t>
  </si>
  <si>
    <t>Eltenac (INN)</t>
  </si>
  <si>
    <t>OC(=O)Cc1cscc1Nc2c(Cl)cccc2Cl</t>
  </si>
  <si>
    <t>CHEMBL2106768</t>
  </si>
  <si>
    <t>Nitrodan (INN, USAN)</t>
  </si>
  <si>
    <t>CTR-6110</t>
  </si>
  <si>
    <t>CN1C(=S)SC(N=Nc2ccc(cc2)[N+](=O)[O-])C1=O</t>
  </si>
  <si>
    <t>CHEMBL2108216</t>
  </si>
  <si>
    <t>Alamecin (USAN)</t>
  </si>
  <si>
    <t>CHEMBL2108859</t>
  </si>
  <si>
    <t>Aluminum Sesquichlorohydrex Polyethylene Glycol (USP)</t>
  </si>
  <si>
    <t>CHEMBL2108987</t>
  </si>
  <si>
    <t>Aromatic Elixir (NF)</t>
  </si>
  <si>
    <t>CHEMBL2108957</t>
  </si>
  <si>
    <t>Hydroxypropylmethylcellulose Phthalate (JAN); Hypromellose Phthalate (NF)</t>
  </si>
  <si>
    <t>Pharmaceutic Aid (coating agent)</t>
  </si>
  <si>
    <t>CHEMBL2108156</t>
  </si>
  <si>
    <t>Viridofulvin (INN, USAN)</t>
  </si>
  <si>
    <t>CHEMBL2108172</t>
  </si>
  <si>
    <t>Acacia (JAN, NF)</t>
  </si>
  <si>
    <t>Pharmaceutic Aid (suspending and/or viscosity agent)</t>
  </si>
  <si>
    <t>CHEMBL2108928</t>
  </si>
  <si>
    <t>Co-Simalcite (BAN)</t>
  </si>
  <si>
    <t>CHEMBL2104070</t>
  </si>
  <si>
    <t>Climazolam (INN)</t>
  </si>
  <si>
    <t>Cc1ncc2CN=C(c3ccccc3Cl)c4cc(Cl)ccc4n12</t>
  </si>
  <si>
    <t>CHEMBL2103785</t>
  </si>
  <si>
    <t>Santonin (JAN, MI, NF)</t>
  </si>
  <si>
    <t>C[C@H]1[C@@H]2CC[C@@]3(C)C=CC(=O)C(=C3C2OC1=O)C</t>
  </si>
  <si>
    <t>CHEMBL2104826</t>
  </si>
  <si>
    <t>Ioglucomide (INN, USAN)</t>
  </si>
  <si>
    <t>MP-8000</t>
  </si>
  <si>
    <t>CNC(=O)c1c(I)c(NC(=O)C(O)C(O)C(O)C(O)CO)c(I)c(NC(=O)C(O)C(O)C(O)C(O)CO)c1I</t>
  </si>
  <si>
    <t>CHEMBL2107506</t>
  </si>
  <si>
    <t>Khelloside (DCF, INN)</t>
  </si>
  <si>
    <t>COc1c2C(=O)C=C(CO[C@H]3O[C@@H](CO)[C@H](O)[C@@H](O)[C@@H]3O)Oc2cc4occc14</t>
  </si>
  <si>
    <t>CHEMBL2105006</t>
  </si>
  <si>
    <t>Iodol (MI, USP)</t>
  </si>
  <si>
    <t>Ic1[nH]c(I)c(I)c1I</t>
  </si>
  <si>
    <t>CHEMBL2104924</t>
  </si>
  <si>
    <t>Simetride (INN, JAN, MI)</t>
  </si>
  <si>
    <t>CCCc1ccc(OCC(=O)N2CCN(CC2)C(=O)COc3ccc(CCC)cc3OC)c(OC)c1</t>
  </si>
  <si>
    <t>CHEMBL2106668</t>
  </si>
  <si>
    <t>Lisadimate (INN, USAN)</t>
  </si>
  <si>
    <t>Sunscreen</t>
  </si>
  <si>
    <t>Nc1ccc(cc1)C(=O)OCC(O)CO</t>
  </si>
  <si>
    <t>CHEMBL2106025</t>
  </si>
  <si>
    <t>Butaverine (DCF, INN, MI)</t>
  </si>
  <si>
    <t>CCCCOC(=O)CC(N1CCCCC1)c2ccccc2</t>
  </si>
  <si>
    <t>CHEMBL2105111</t>
  </si>
  <si>
    <t>Guabenxan (DCF, INN)</t>
  </si>
  <si>
    <t>NC(=N)NCc1ccc2OCCOc2c1</t>
  </si>
  <si>
    <t>CHEMBL2106009</t>
  </si>
  <si>
    <t>Cianergoline (INN)</t>
  </si>
  <si>
    <t>CN1C[C@H](CC(C#N)C(=O)N)C[C@H]2[C@H]1Cc3c[nH]c4cccc2c34</t>
  </si>
  <si>
    <t>CHEMBL2104044</t>
  </si>
  <si>
    <t>Amogastrin (INN, JAN)</t>
  </si>
  <si>
    <t>CCC(C)(C)OC=O</t>
  </si>
  <si>
    <t>CHEMBL2106340</t>
  </si>
  <si>
    <t>Idaverine (INN)</t>
  </si>
  <si>
    <t>CCN(CCCC(=O)N1CCC(CC1)C(=O)N(C)C)[C@@H](C)Cc2ccc(OC)cc2</t>
  </si>
  <si>
    <t>CHEMBL2107555</t>
  </si>
  <si>
    <t>Sulprosal (INN)</t>
  </si>
  <si>
    <t>Oc1ccccc1C(=O)OCCCS(=O)(=O)O</t>
  </si>
  <si>
    <t>CHEMBL2107995</t>
  </si>
  <si>
    <t>Senlizumab (BAN)</t>
  </si>
  <si>
    <t>CDP-571</t>
  </si>
  <si>
    <t>CHEMBL2108398</t>
  </si>
  <si>
    <t>Detralfate (INN)</t>
  </si>
  <si>
    <t>CHEMBL2108297</t>
  </si>
  <si>
    <t>Bucelipase Alfa (INN)</t>
  </si>
  <si>
    <t>CHEMBL2107924</t>
  </si>
  <si>
    <t>Ointment, Bland Lubricating (USP)</t>
  </si>
  <si>
    <t>CHEMBL2109161</t>
  </si>
  <si>
    <t>Hawthorn Leaf With Flower (NF)</t>
  </si>
  <si>
    <t>CHEMBL2107931</t>
  </si>
  <si>
    <t>Malt Extract (JAN)</t>
  </si>
  <si>
    <t>CHEMBL2108904</t>
  </si>
  <si>
    <t>Batroxobin (INN, JAN, MI)</t>
  </si>
  <si>
    <t>B02BX03</t>
  </si>
  <si>
    <t>B02BX03 [Blood And Blood Forming Organs:Antihemorrhagics:Vitamin K And Other Hemostatics:Other systemic hemostatics]</t>
  </si>
  <si>
    <t>CHEMBL2108188</t>
  </si>
  <si>
    <t>Cadexomer (INN, MI)</t>
  </si>
  <si>
    <t>CHEMBL2108496</t>
  </si>
  <si>
    <t>Lemoxinol (INN)</t>
  </si>
  <si>
    <t>CHEMBL2109034</t>
  </si>
  <si>
    <t>Cantharides Tincture (JAN)</t>
  </si>
  <si>
    <t>CHEMBL2110660</t>
  </si>
  <si>
    <t>Igmesine (INN); Igmesine Hydrochloride (USAN)</t>
  </si>
  <si>
    <t>CI-1019; JO-1784</t>
  </si>
  <si>
    <t>Parke-Davis; Jouveinal S.A., France</t>
  </si>
  <si>
    <t>sigma receptor ligands</t>
  </si>
  <si>
    <t>CCC(C\C=C\c1ccccc1)(N(C)CC2CC2)c3ccccc3</t>
  </si>
  <si>
    <t>CHEMBL2111084</t>
  </si>
  <si>
    <t>Belotecan (INN); Belotecan Hydrochloride (USAN)</t>
  </si>
  <si>
    <t>CKD-602</t>
  </si>
  <si>
    <t>antineoplastics (camptothecine derivatives)</t>
  </si>
  <si>
    <t>CC[C@@]1(O)C(=O)OCC2=C1C=C3N(Cc4c(CCNC(C)C)c5ccccc5nc34)C2=O</t>
  </si>
  <si>
    <t>CHEMBL606258</t>
  </si>
  <si>
    <t>Oleandomycin (BAN, INN); Oleandomycin Phosphate (JAN, MI, NF)</t>
  </si>
  <si>
    <t>J01FA05</t>
  </si>
  <si>
    <t>J01FA05 [Antiinfectives For Systemic Use:Antibacterials For Systemic Use:Macrolides, Lincosamides And Streptogramins:Macrolides]</t>
  </si>
  <si>
    <t>CO[C@H]1C[C@H](O[C@H]2[C@H](C)[C@@H](O[C@@H]3O[C@H](C)C[C@@H]([C@H]3O)N(C)C)[C@@H](C)C[C@@]4(CO4)C(=O)[C@H](C)[C@@H](O)[C@@H](C)[C@@H](C)OC(=O)[C@@H]2C)O[C@@H](C)[C@@H]1O</t>
  </si>
  <si>
    <t>CHEMBL395447</t>
  </si>
  <si>
    <t>Myralact (BAN, INN)</t>
  </si>
  <si>
    <t>CCCCCCCCCCCCCCNCCO</t>
  </si>
  <si>
    <t>CHEMBL2110644</t>
  </si>
  <si>
    <t>Bisobrin (INN); Bisobrin Lactate (USAN)</t>
  </si>
  <si>
    <t>EN-1661L</t>
  </si>
  <si>
    <t>Fibrinolytic</t>
  </si>
  <si>
    <t>COc1cc2CCNC(CCCCC3NCCc4cc(OC)c(OC)cc34)c2cc1OC</t>
  </si>
  <si>
    <t>CHEMBL2110636</t>
  </si>
  <si>
    <t>Bunamiodyl (BAN, INN); Bunamiodyl Sodium (MI)</t>
  </si>
  <si>
    <t>CCCC(=O)Nc1c(I)cc(I)c(\C=C(/CC)\C(=O)O)c1I</t>
  </si>
  <si>
    <t>CHEMBL2107774</t>
  </si>
  <si>
    <t>Robenacoxib (INN)</t>
  </si>
  <si>
    <t>CCc1ccc(Nc2c(F)c(F)cc(F)c2F)c(CC(=O)O)c1</t>
  </si>
  <si>
    <t>CHEMBL2105167</t>
  </si>
  <si>
    <t>Meprotixol (BAN, INN)</t>
  </si>
  <si>
    <t>N-7020</t>
  </si>
  <si>
    <t>R05DB22</t>
  </si>
  <si>
    <t>R05DB22 [Respiratory System:Cough And Cold Preparations:Cough Suppressants, Excl. Combinations With Expectorants:Other cough suppressants]</t>
  </si>
  <si>
    <t>COc1ccc2Sc3ccccc3C(O)(CCCN(C)C)c2c1</t>
  </si>
  <si>
    <t>CHEMBL2104197</t>
  </si>
  <si>
    <t>Buthiazide (USAN); Butizide (INN)</t>
  </si>
  <si>
    <t>CC(C)CC1Nc2cc(Cl)c(cc2S(=O)(=O)N1)S(=O)(=O)N</t>
  </si>
  <si>
    <t>CHEMBL2104645</t>
  </si>
  <si>
    <t>Altoqualine (INN)</t>
  </si>
  <si>
    <t>CCOc1c(N)c2C(=O)O[C@H]([C@@H]3N(C)CCc4cc(OC)c(OC)c(OC)c34)c2c(OCC)c1OCC</t>
  </si>
  <si>
    <t>CHEMBL2105190</t>
  </si>
  <si>
    <t>Isoniazide Sodium Methanesulfonate (JAN); Methaniazide (INN)</t>
  </si>
  <si>
    <t>OS(=O)(=O)CNNC(=O)c1ccncc1</t>
  </si>
  <si>
    <t>CHEMBL2106558</t>
  </si>
  <si>
    <t>Amflutizole (INN, USAN)</t>
  </si>
  <si>
    <t>Suppressant (gout)</t>
  </si>
  <si>
    <t>Nc1c(snc1c2cccc(c2)C(F)(F)F)C(=O)O</t>
  </si>
  <si>
    <t>CHEMBL1789329</t>
  </si>
  <si>
    <t>Antienite (INN)</t>
  </si>
  <si>
    <t>R-8025; R-8141</t>
  </si>
  <si>
    <t>C1C(N=C2SC=CN12)c3cccs3</t>
  </si>
  <si>
    <t>CHEMBL2104000</t>
  </si>
  <si>
    <t>Baxitozine (INN)</t>
  </si>
  <si>
    <t>COc1cc(cc(OC)c1OC)C(=O)\C=C\C(=O)O</t>
  </si>
  <si>
    <t>CHEMBL2104599</t>
  </si>
  <si>
    <t>Dichloramine-T (MI, NF)</t>
  </si>
  <si>
    <t>Cc1ccc(cc1)S(=O)(=O)N(Cl)Cl</t>
  </si>
  <si>
    <t>CHEMBL2106871</t>
  </si>
  <si>
    <t>Glaucarubin (MI)</t>
  </si>
  <si>
    <t>CCC(C)(O)C(=O)OC1C2[C@@H](C)[C@@H](O)[C@@]3(O)OCC24C(CC5C(=C[C@H](O)[C@@H](O)[C@]5(C)C34)C)OC1=O</t>
  </si>
  <si>
    <t>CHEMBL2107143</t>
  </si>
  <si>
    <t>Glufosfamide (INN)</t>
  </si>
  <si>
    <t>OC[C@H]1O[C@@H](OP(=O)(NCCCl)NCCCl)[C@H](O)[C@@H](O)[C@@H]1O</t>
  </si>
  <si>
    <t>CHEMBL2106601</t>
  </si>
  <si>
    <t>Milacainide (INN)</t>
  </si>
  <si>
    <t>C[C@@H](N)C(=O)N(CCCc1cccnc1)c2c(C)cccc2C</t>
  </si>
  <si>
    <t>CHEMBL2106462</t>
  </si>
  <si>
    <t>Cericlamine (INN)</t>
  </si>
  <si>
    <t>CN(C)C(C)(CO)Cc1ccc(Cl)c(Cl)c1</t>
  </si>
  <si>
    <t>CHEMBL2106578</t>
  </si>
  <si>
    <t>Bulaquine (INN)</t>
  </si>
  <si>
    <t>COc1cc(NC(C)CCCN\C(=C\2/CCOC2=O)\C)c3ncccc3c1</t>
  </si>
  <si>
    <t>CHEMBL2104503</t>
  </si>
  <si>
    <t>Cinnamedrine (INN, USAN)</t>
  </si>
  <si>
    <t>CC(C(O)c1ccccc1)N(C)C\C=C\c2ccccc2</t>
  </si>
  <si>
    <t>CHEMBL2104046</t>
  </si>
  <si>
    <t>Acaprazine (INN)</t>
  </si>
  <si>
    <t>CC(=O)NCCCN1CCN(CC1)c2cc(Cl)ccc2Cl</t>
  </si>
  <si>
    <t>CHEMBL2107133</t>
  </si>
  <si>
    <t>Nestifylline (INN)</t>
  </si>
  <si>
    <t>CN1C(=O)N(C)c2ncn(CC3SCCS3)c2C1=O</t>
  </si>
  <si>
    <t>CHEMBL1945318</t>
  </si>
  <si>
    <t>Piperamide (INN); Piperamide Maleate (USAN)</t>
  </si>
  <si>
    <t>CL-54131</t>
  </si>
  <si>
    <t>CN(C)CCCN1CCN(CC1)c2ccc(NC(=O)C)cc2</t>
  </si>
  <si>
    <t>CHEMBL2110939</t>
  </si>
  <si>
    <t>Glicetanile (INN); Glicetanile Sodium (USAN)</t>
  </si>
  <si>
    <t>SH-1051</t>
  </si>
  <si>
    <t>COc1ccc(Cl)cc1NC(=O)Cc2ccc(cc2)S(=O)(=O)Nc3ncc(CC(C)C)cn3</t>
  </si>
  <si>
    <t>CHEMBL376180</t>
  </si>
  <si>
    <t>Aminopterin Sodium (BAN, DCF, INN)</t>
  </si>
  <si>
    <t>Nc1nc(N)c2nc(CNc3ccc(cc3)C(=O)N[C@@H](CCC(=O)O)C(=O)O)cnc2n1</t>
  </si>
  <si>
    <t>CHEMBL2110919</t>
  </si>
  <si>
    <t>Ethomoxane (BAN, INN)</t>
  </si>
  <si>
    <t>CCCCNCC1COc2cccc(OCC)c2O1</t>
  </si>
  <si>
    <t>CHEMBL2110999</t>
  </si>
  <si>
    <t>Pridefine (INN); Pridefine Hydrochloride (USAN)</t>
  </si>
  <si>
    <t>AHR-1118</t>
  </si>
  <si>
    <t>CCN1CCC(=C(c2ccccc2)c3ccccc3)C1</t>
  </si>
  <si>
    <t>CHEMBL2110597</t>
  </si>
  <si>
    <t>Triolein I 131 (USAN); Triolein I 125 (USAN)</t>
  </si>
  <si>
    <t>CCCCCCCC\C(=C(\I)/CCCCCCCC(=O)OCC(COC(=O)CCCCCCC\C(=C(\I)/CCCCCCCC)\I)OC(=O)CCCCCCC\C(=C(\I)/CCCCCCCC)\I)\I</t>
  </si>
  <si>
    <t>CHEMBL2104463</t>
  </si>
  <si>
    <t>Vebufloxacin (INN)</t>
  </si>
  <si>
    <t>CC1CCc2c(N3CCN(C)CC3)c(F)cc4C(=O)C(=CN1c24)C(=O)O</t>
  </si>
  <si>
    <t>CHEMBL2105086</t>
  </si>
  <si>
    <t>Ivoqualine (INN)</t>
  </si>
  <si>
    <t>COc1ccc2nccc(CCC[C@@H]3CCNC[C@H]3C=C)c2c1</t>
  </si>
  <si>
    <t>CHEMBL2104019</t>
  </si>
  <si>
    <t>Alfadolone (BAN, DCF, INN)</t>
  </si>
  <si>
    <t>GR 2/1574</t>
  </si>
  <si>
    <t>C[C@]12CC[C@@H](O)C[C@@H]1CC[C@H]3[C@@H]4CC[C@H](C(=O)CO)[C@@]4(C)CC(=O)[C@H]23</t>
  </si>
  <si>
    <t>CHEMBL2105418</t>
  </si>
  <si>
    <t>Rotraxate (INN, MI)</t>
  </si>
  <si>
    <t>NC[C@@H]1CC[C@H](CC1)C(=O)c2ccc(CCC(=O)O)cc2</t>
  </si>
  <si>
    <t>CHEMBL2106564</t>
  </si>
  <si>
    <t>Ethyl Carfluzepate (INN)</t>
  </si>
  <si>
    <t>CCOC(=O)C1N=C(c2ccccc2F)c3cc(Cl)ccc3N(C(=O)NC)C1=O</t>
  </si>
  <si>
    <t>CHEMBL2104714</t>
  </si>
  <si>
    <t>Medrylamine (DCF, INN, MI)</t>
  </si>
  <si>
    <t>COc1ccc(cc1)C(OCCN(C)C)c2ccccc2</t>
  </si>
  <si>
    <t>CHEMBL2107183</t>
  </si>
  <si>
    <t>Propyperone (INN)</t>
  </si>
  <si>
    <t>R-4082</t>
  </si>
  <si>
    <t>CCC(=O)C1(CCN(CCCC(=O)c2ccc(F)cc2)CC1)N3CCCCC3</t>
  </si>
  <si>
    <t>CHEMBL2105098</t>
  </si>
  <si>
    <t>Liroldine (INN)</t>
  </si>
  <si>
    <t>Fc1cc(ccc1\N=C\2/CCCN2)c3ccc(\N=C\4/CCCN4)c(F)c3</t>
  </si>
  <si>
    <t>CHEMBL2107463</t>
  </si>
  <si>
    <t>Temiverine (INN)</t>
  </si>
  <si>
    <t>CCN(CC)CC#CC(C)(C)OC(=O)C(O)(C1CCCCC1)c2ccccc2</t>
  </si>
  <si>
    <t>CHEMBL2107300</t>
  </si>
  <si>
    <t>Codoxime (INN, USAN)</t>
  </si>
  <si>
    <t>COc1ccc2C[C@@H]3[C@@H]4CC\C(=N/OCC(=O)O)\[C@@H]5Oc1c2[C@]45CCN3C</t>
  </si>
  <si>
    <t>CHEMBL2107576</t>
  </si>
  <si>
    <t>Demexiptiline (INN, MI)</t>
  </si>
  <si>
    <t>CNCCON=C1c2ccccc2C=Cc3ccccc13</t>
  </si>
  <si>
    <t>CHEMBL2106455</t>
  </si>
  <si>
    <t>Nonathymulin (INN)</t>
  </si>
  <si>
    <t>C[C@H](NC(=O)[C@@H]1CCC(=O)N1)C(=O)N[C@@H](CCCCN)C(=O)N[C@@H](CO)C(=O)N[C@@H](CCC(=O)N)C(=O)NCC(=O)NCC(=O)N[C@@H](CO)C(=O)N[C@@H](CC(=O)N)C(=O)O</t>
  </si>
  <si>
    <t>CHEMBL2105301</t>
  </si>
  <si>
    <t>Prozapine (INN, MI)</t>
  </si>
  <si>
    <t>C(CN1CCCCCC1)C(c2ccccc2)c3ccccc3</t>
  </si>
  <si>
    <t>CHEMBL2105062</t>
  </si>
  <si>
    <t>Idramantone (INN)</t>
  </si>
  <si>
    <t>OC12CC3CC(C1)C(=O)C(C3)C2</t>
  </si>
  <si>
    <t>CHEMBL2106913</t>
  </si>
  <si>
    <t>Mitoquidone (BAN, INN)</t>
  </si>
  <si>
    <t>GR-30921</t>
  </si>
  <si>
    <t>O=C1c2ccccc2C(=O)c3c4Cc5ccccc5Cn4cc13</t>
  </si>
  <si>
    <t>CHEMBL2105362</t>
  </si>
  <si>
    <t>Omonasteine (INN)</t>
  </si>
  <si>
    <t>OC(=O)C1CCSCN1</t>
  </si>
  <si>
    <t>CHEMBL2104947</t>
  </si>
  <si>
    <t>Pamicogrel (INN)</t>
  </si>
  <si>
    <t>CCOC(=O)Cn1cccc1c2nc(c3ccc(OC)cc3)c(s2)c4ccc(OC)cc4</t>
  </si>
  <si>
    <t>CHEMBL2106257</t>
  </si>
  <si>
    <t>Halonamine (INN)</t>
  </si>
  <si>
    <t>NCCOC(c1ccc(F)cc1)c2ccc(Cl)cc2</t>
  </si>
  <si>
    <t>CHEMBL2104537</t>
  </si>
  <si>
    <t>Amoproxan (DCF, INN, MI)</t>
  </si>
  <si>
    <t>CERM-730</t>
  </si>
  <si>
    <t>COc1cc(cc(OC)c1OC)C(=O)OC(COCCC(C)C)CN2CCOCC2</t>
  </si>
  <si>
    <t>CHEMBL2104685</t>
  </si>
  <si>
    <t>Fursalan (INN, USAN)</t>
  </si>
  <si>
    <t>Oc1c(Br)cc(Br)cc1C(=O)NCC2CCCO2</t>
  </si>
  <si>
    <t>CHEMBL2105143</t>
  </si>
  <si>
    <t>Necopidem (INN)</t>
  </si>
  <si>
    <t>hypnotics/sedatives (zolpidem type)</t>
  </si>
  <si>
    <t>CCc1ccc(cc1)c2nc3ccc(C)cn3c2CN(C)C(=O)CC(C)C</t>
  </si>
  <si>
    <t>CHEMBL1457</t>
  </si>
  <si>
    <t>Hydrocodone (BAN, INN); Hydrocodone Bitartrate (FDA, USAN, USP)</t>
  </si>
  <si>
    <t>Endo Pharmaceuticals Inc; Cypress Pharmaceutical Inc; Abbvie Inc</t>
  </si>
  <si>
    <t>R05DA03</t>
  </si>
  <si>
    <t>R05DA03 [Respiratory System:Cough And Cold Preparations:Cough Suppressants, Excl. Combinations With Expectorants:Opium alkaloids and derivatives]</t>
  </si>
  <si>
    <t>COc1ccc2C[C@@H]3[C@@H]4CCC(=O)[C@@H]5Oc1c2[C@]45CCN3C</t>
  </si>
  <si>
    <t>CHEMBL2219733</t>
  </si>
  <si>
    <t>Piperazine Phosphate (JAN, MI, USP)</t>
  </si>
  <si>
    <t>OP(=O)(O)O.C1CNCCN1</t>
  </si>
  <si>
    <t>CHEMBL2110688</t>
  </si>
  <si>
    <t>Fezolamine (INN); Fezolamine Fumarate (USAN)</t>
  </si>
  <si>
    <t>WIN-415282</t>
  </si>
  <si>
    <t>CN(C)CCCn1cc(c2ccccc2)c(n1)c3ccccc3</t>
  </si>
  <si>
    <t>CHEMBL329901</t>
  </si>
  <si>
    <t>Amolanone (INN); Amolanone Hydrochloride (MI)</t>
  </si>
  <si>
    <t>CCN(CC)CCC1(C(=O)Oc2ccccc12)c3ccccc3</t>
  </si>
  <si>
    <t>CHEMBL522987</t>
  </si>
  <si>
    <t>Vestipitant (INN); Vestipitant Mesylate (USAN)</t>
  </si>
  <si>
    <t>GW597588B</t>
  </si>
  <si>
    <t>tachykinin (neurokinin) receptor antagonists: NK1 receptor antagonists</t>
  </si>
  <si>
    <t>C[C@@H](N(C)C(=O)N1CCNC[C@@H]1c2ccc(F)cc2C)c3cc(cc(c3)C(F)(F)F)C(F)(F)F</t>
  </si>
  <si>
    <t>CHEMBL1367478</t>
  </si>
  <si>
    <t>Levdobutamine (INN); Levdobutamine Lactobionate (USAN)</t>
  </si>
  <si>
    <t>C[C@@H](CCc1ccc(O)cc1)NCCc2ccc(O)c(O)c2</t>
  </si>
  <si>
    <t>CHEMBL2110849</t>
  </si>
  <si>
    <t>Diisopromine (INN); Diisopromine Hydrochloride (MI)</t>
  </si>
  <si>
    <t>A03AX02</t>
  </si>
  <si>
    <t>A03AX02 [Alimentary Tract And Metabolism:Drugs For Functional Gastrointestinal Disorders:Drugs For Functional Gastrointestinal Disorders:Other drugs for functional gastrointestinal disorders]</t>
  </si>
  <si>
    <t>CC(C)N(CCC(c1ccccc1)c2ccccc2)C(C)C</t>
  </si>
  <si>
    <t>CHEMBL578211</t>
  </si>
  <si>
    <t>Cotinine (INN); Cotinine Fumarate (USAN)</t>
  </si>
  <si>
    <t>CN1[C@@H](CCC1=O)c2cccnc2</t>
  </si>
  <si>
    <t>CHEMBL2104477</t>
  </si>
  <si>
    <t>Choline Dihydrogen Citrate (MI, NF)</t>
  </si>
  <si>
    <t>C[N+](C)(C)CCO.OC(=O)CC(O)(CC(=O)[O-])C(=O)O</t>
  </si>
  <si>
    <t>CHEMBL2111074</t>
  </si>
  <si>
    <t>Troxonium Tosilate (BAN, INN)</t>
  </si>
  <si>
    <t>FWH-399</t>
  </si>
  <si>
    <t>CC[N+](CC)(CC)CCOC(=O)c1cc(OC)c(OC)c(OC)c1</t>
  </si>
  <si>
    <t>CHEMBL2110915</t>
  </si>
  <si>
    <t>Naepaine Hydrochloride (MI, NF)</t>
  </si>
  <si>
    <t>CCCCCNCCOC(=O)c1ccc(N)cc1</t>
  </si>
  <si>
    <t>CHEMBL2219742</t>
  </si>
  <si>
    <t>Strontium Nitrate Sr 85 (USAN)</t>
  </si>
  <si>
    <t>Mallinckrodt; Bristol-Myers Squibb</t>
  </si>
  <si>
    <t>[Sr+2].[O-][N+](=O)[O-].[O-][N+](=O)[O-]</t>
  </si>
  <si>
    <t>CHEMBL2108991</t>
  </si>
  <si>
    <t>Astifilcon A (USAN)</t>
  </si>
  <si>
    <t>Toray, Japan</t>
  </si>
  <si>
    <t>CHEMBL2108298</t>
  </si>
  <si>
    <t>Litenimod (INN)</t>
  </si>
  <si>
    <t>CHEMBL2109156</t>
  </si>
  <si>
    <t>Mitocromin (USAN)</t>
  </si>
  <si>
    <t>B-35251</t>
  </si>
  <si>
    <t>CHEMBL2108399</t>
  </si>
  <si>
    <t>Elm (USP)</t>
  </si>
  <si>
    <t>Demulcent; Pharmaceutic Aid (suspending agent)</t>
  </si>
  <si>
    <t>CHEMBL2109108</t>
  </si>
  <si>
    <t>Biological Indicator For Steam Sterilization, Self-Contained (USP)</t>
  </si>
  <si>
    <t>CHEMBL2108793</t>
  </si>
  <si>
    <t>Galactosidase (JAN); Tilactase (INN, JAN)</t>
  </si>
  <si>
    <t>A09AA04</t>
  </si>
  <si>
    <t>A09AA04 [Alimentary Tract And Metabolism:Digestives, Incl. Enzymes:Digestives, Incl. Enzymes:Enzyme preparations]</t>
  </si>
  <si>
    <t>CHEMBL2108947</t>
  </si>
  <si>
    <t>Cold Cream (USP)</t>
  </si>
  <si>
    <t>CHEMBL2108124</t>
  </si>
  <si>
    <t>Rizolipase (DCF, INN)</t>
  </si>
  <si>
    <t>CHEMBL2108632</t>
  </si>
  <si>
    <t>Platelets (USP)</t>
  </si>
  <si>
    <t>CHEMBL2108221</t>
  </si>
  <si>
    <t>Aloe (JAN, USP)</t>
  </si>
  <si>
    <t>CHEMBL2109101</t>
  </si>
  <si>
    <t>Felvizumab (INN, USAN)</t>
  </si>
  <si>
    <t>SB-209763</t>
  </si>
  <si>
    <t>SmithKline Beecham; Gsk</t>
  </si>
  <si>
    <t>Antiviral; Monoclonal Antibody (antiviral)</t>
  </si>
  <si>
    <t>CHEMBL2109207</t>
  </si>
  <si>
    <t>Nonoxinol 30 (INN); Nonoxynol 30 (USAN)</t>
  </si>
  <si>
    <t>CHEMBL2107862</t>
  </si>
  <si>
    <t>Rintatolimod (INN, USAN)</t>
  </si>
  <si>
    <t>Hemispherx Biopharma</t>
  </si>
  <si>
    <t>CHEMBL2110786</t>
  </si>
  <si>
    <t>Strontium Sr 85 (USP)</t>
  </si>
  <si>
    <t>[Sr]</t>
  </si>
  <si>
    <t>CHEMBL2104247</t>
  </si>
  <si>
    <t>Broxaldine (DCF, INN)</t>
  </si>
  <si>
    <t>Cc1ccc2c(Br)cc(Br)c(OC(=O)c3ccccc3)c2n1</t>
  </si>
  <si>
    <t>CHEMBL50472</t>
  </si>
  <si>
    <t>Fenmetozole (INN); Fenmetozole Hydrochloride (USAN)</t>
  </si>
  <si>
    <t>DH-524</t>
  </si>
  <si>
    <t>Antagonist (to narcotics); Antidepressant</t>
  </si>
  <si>
    <t>Clc1ccc(OCC2=NCCN2)cc1Cl</t>
  </si>
  <si>
    <t>CHEMBL69178</t>
  </si>
  <si>
    <t>Lupitidine (INN); Lupitidine Hydrochloride (USAN)</t>
  </si>
  <si>
    <t>SK&amp;F-93479</t>
  </si>
  <si>
    <t>Antagonist (to histamine-H2 receptors, veterinary)</t>
  </si>
  <si>
    <t>CN(C)Cc1oc(CSCCNC2=NC(=O)C(=CN2)Cc3ccc(C)nc3)cc1</t>
  </si>
  <si>
    <t>CHEMBL2106775</t>
  </si>
  <si>
    <t>Glisolamide (INN)</t>
  </si>
  <si>
    <t>Cc1onc(c1)C(=O)NCCc2ccc(cc2)S(=O)(=O)NC(=O)NC3CCCCC3</t>
  </si>
  <si>
    <t>CHEMBL2104564</t>
  </si>
  <si>
    <t>Pazoxide (INN, USAN)</t>
  </si>
  <si>
    <t>SCH-12149</t>
  </si>
  <si>
    <t>Clc1cc2N=C(NS(=O)(=O)c2cc1Cl)C3CC=CC3</t>
  </si>
  <si>
    <t>CHEMBL2104094</t>
  </si>
  <si>
    <t>Cloridarol (INN)</t>
  </si>
  <si>
    <t>C01DX15</t>
  </si>
  <si>
    <t>C01DX15 [Cardiovascular System:Cardiac Therapy:Vasodilators Used In Cardiac Diseases:Other vasodilators used in cardiac diseases]</t>
  </si>
  <si>
    <t>OC(c1oc2ccccc2c1)c3ccc(Cl)cc3</t>
  </si>
  <si>
    <t>CHEMBL2104584</t>
  </si>
  <si>
    <t>Carperidine (BAN, INN)</t>
  </si>
  <si>
    <t>CCOC(=O)C1(CCN(CCC(=O)N)CC1)c2ccccc2</t>
  </si>
  <si>
    <t>CHEMBL2107101</t>
  </si>
  <si>
    <t>Nifurquinazol (INN, USAN)</t>
  </si>
  <si>
    <t>NF-1088</t>
  </si>
  <si>
    <t>OCCN(CCO)c1nc(nc2ccccc12)c3oc(cc3)[N+](=O)[O-]</t>
  </si>
  <si>
    <t>CHEMBL2107005</t>
  </si>
  <si>
    <t>Pentomone (INN, USAN)</t>
  </si>
  <si>
    <t>Compound 113935</t>
  </si>
  <si>
    <t>Prostate Growth Inhibitor</t>
  </si>
  <si>
    <t>COc1cccc2C[C@H]3[C@@H](Oc12)C(C)(C)[C@H]4Oc5c(C[C@H]4C3=O)cccc5OC</t>
  </si>
  <si>
    <t>CHEMBL2106630</t>
  </si>
  <si>
    <t>Dimetholizine (INN)</t>
  </si>
  <si>
    <t>COCCCN1CCN(CC1)c2ccccc2OC</t>
  </si>
  <si>
    <t>CHEMBL2110981</t>
  </si>
  <si>
    <t>Methiomeprazine (INN)</t>
  </si>
  <si>
    <t>CSc1ccc2Sc3ccccc3N(CC(C)CN(C)C)c2c1</t>
  </si>
  <si>
    <t>CHEMBL2221292</t>
  </si>
  <si>
    <t>Zilascorb (2H) (INN)</t>
  </si>
  <si>
    <t>OC1=C(O)C(=O)O[C@@H]1[C@@H]2COC(O2)c3ccccc3</t>
  </si>
  <si>
    <t>CHEMBL2311191</t>
  </si>
  <si>
    <t>Danoprevir (INN, USAN); Danoprevir Sodium (USAN)</t>
  </si>
  <si>
    <t>ITMN-191; R-7227; Ro-5190591001</t>
  </si>
  <si>
    <t>CC(C)(C)OC(=O)N[C@@H]1CCCCC\C=C/[C@@H]2C[C@]2(NC(=O)[C@@H]3C[C@H](CN3C1=O)OC(=O)N4Cc5cccc(F)c5C4)C(=O)NS(=O)(=O)C6CC6</t>
  </si>
  <si>
    <t>CHEMBL1201464</t>
  </si>
  <si>
    <t>Choriogonadotropin Alfa (BAN, FDA, USAN, INN)</t>
  </si>
  <si>
    <t>Atc Code G03 Ga Gonadotropins</t>
  </si>
  <si>
    <t>G03GA08</t>
  </si>
  <si>
    <t>G03GA08 [Genito Urinary System And Sex Hormones:Sex Hormones And Modulators Of The Genital System:Gonadotropins And Other Ovulation Stimulants:Gonadotropins]</t>
  </si>
  <si>
    <t>CHEMBL1354007</t>
  </si>
  <si>
    <t>Etocarlide (INN)</t>
  </si>
  <si>
    <t>CCOc1ccc(NC(=Nc2ccc(OCC)cc2)S)cc1</t>
  </si>
  <si>
    <t>CHEMBL1551666</t>
  </si>
  <si>
    <t>Propylene Glycol Monostearate (NF)</t>
  </si>
  <si>
    <t>CCCCCCCCCCCCCCCCCC(=O)OCC(C)O</t>
  </si>
  <si>
    <t>CHEMBL507419</t>
  </si>
  <si>
    <t>Metahexamide (BAN, INN)</t>
  </si>
  <si>
    <t>A10BB10</t>
  </si>
  <si>
    <t>A10BB10 [Alimentary Tract And Metabolism:Drugs Used In Diabetes:Blood Glucose Lowering Drugs, Excl. Insulins:Sulfonamides, urea derivatives]</t>
  </si>
  <si>
    <t>Cc1ccc(cc1N)S(=O)(=O)NC(=O)NC2CCCCC2</t>
  </si>
  <si>
    <t>CHEMBL517199</t>
  </si>
  <si>
    <t>Xipamide (BAN, USAN, INN)</t>
  </si>
  <si>
    <t>BE-1293; MJF-10938</t>
  </si>
  <si>
    <t>C03BA10</t>
  </si>
  <si>
    <t>C03BA10 [Cardiovascular System:Diuretics:Low-Ceiling Diuretics, Excl. Thiazides:Sulfonamides, plain]</t>
  </si>
  <si>
    <t>Cc1cccc(C)c1NC(=O)c2cc(c(Cl)cc2O)S(=O)(=O)N</t>
  </si>
  <si>
    <t>CHEMBL262075</t>
  </si>
  <si>
    <t>Indiplon (INN, USAN)</t>
  </si>
  <si>
    <t>NBI-34060</t>
  </si>
  <si>
    <t>Organichem; Neurocrine</t>
  </si>
  <si>
    <t>non-benzodiazepine anxiolytics, sedatives, hypnotics</t>
  </si>
  <si>
    <t>CN(C(=O)C)c1cccc(c1)c2ccnc3c(cnn23)C(=O)c4cccs4</t>
  </si>
  <si>
    <t>CHEMBL376488</t>
  </si>
  <si>
    <t>Bedaquiline (INN, USAN); Bedaquiline Fumarate (FDA, USAN)</t>
  </si>
  <si>
    <t>TMC207; R-403323</t>
  </si>
  <si>
    <t>Johnson &amp; Johnson; Janssen Therapeutics Div Janssen Products Lp</t>
  </si>
  <si>
    <t>COc1nc2ccc(Br)cc2cc1[C@@H](c3ccccc3)[C@@](O)(CCN(C)C)c4cccc5ccccc45</t>
  </si>
  <si>
    <t>CHEMBL333634</t>
  </si>
  <si>
    <t>Floxacrine (INN)</t>
  </si>
  <si>
    <t>ON1C2=C(C(=O)CC(C2)c3ccc(cc3)C(F)(F)F)C(=O)c4cc(Cl)ccc14</t>
  </si>
  <si>
    <t>CHEMBL373496</t>
  </si>
  <si>
    <t>Gramicidin S (INN, MI)</t>
  </si>
  <si>
    <t>CC(C)C[C@@H]1NC(=O)[C@H](CCCN)NC(=O)[C@@H](NC(=O)[C@@H]2CCCN2C(=O)[C@@H](Cc3ccccc3)NC(=O)[C@H](CC(C)C)NC(=O)[C@H](CCCN)NC(=O)[C@@H](NC(=O)[C@@H]4CCCN4C(=O)[C@@H](Cc5ccccc5)NC1=O)C(C)C)C(C)C</t>
  </si>
  <si>
    <t>CHEMBL14429</t>
  </si>
  <si>
    <t>Betaprodine (BAN, DCF, INN)</t>
  </si>
  <si>
    <t>NU-1779</t>
  </si>
  <si>
    <t>CCC(=O)O[C@]1(CCN(C)C[C@@H]1C)c2ccccc2</t>
  </si>
  <si>
    <t>CHEMBL39999</t>
  </si>
  <si>
    <t>Trovirdine (INN)</t>
  </si>
  <si>
    <t>LY-300046</t>
  </si>
  <si>
    <t>Brc1ccc(NC(=S)NCCc2ccccn2)nc1</t>
  </si>
  <si>
    <t>CHEMBL1614644</t>
  </si>
  <si>
    <t>Imipraminoxide (INN)</t>
  </si>
  <si>
    <t>C[N+](C)([O-])CCCN1c2ccccc2CCc3ccccc13</t>
  </si>
  <si>
    <t>CHEMBL14253</t>
  </si>
  <si>
    <t>Acetone (NF)</t>
  </si>
  <si>
    <t>Union Carbide</t>
  </si>
  <si>
    <t>CC(=O)C</t>
  </si>
  <si>
    <t>CHEMBL20734</t>
  </si>
  <si>
    <t>Nemonapride (INN, JAN)</t>
  </si>
  <si>
    <t>CNc1cc(OC)c(cc1Cl)C(=O)NC2CCN(Cc3ccccc3)C2C</t>
  </si>
  <si>
    <t>CHEMBL1324</t>
  </si>
  <si>
    <t>Tolcapone (USP, BAN, FDA, INN, USAN)</t>
  </si>
  <si>
    <t>Ro-40-7592; Ro-407592</t>
  </si>
  <si>
    <t>Valeant Pharmaceuticals North America Llc</t>
  </si>
  <si>
    <t>N04BX01</t>
  </si>
  <si>
    <t>N04BX01 [Nervous System:Anti-Parkinson Drugs:Dopaminergic Agents:Other dopaminergic agents]</t>
  </si>
  <si>
    <t>Antiparkinsonian</t>
  </si>
  <si>
    <t>Cc1ccc(cc1)C(=O)c2cc(O)c(O)c(c2)[N+](=O)[O-]</t>
  </si>
  <si>
    <t>CHEMBL591118</t>
  </si>
  <si>
    <t>Carmegliptin (INN, USAN); Carmegliptin Dihydrochloride (USAN)</t>
  </si>
  <si>
    <t>Ro-4876904; R-1579; Ro-4876904-001</t>
  </si>
  <si>
    <t>COc1cc2CCN3C[C@@H]([C@@H](N)C[C@H]3c2cc1OC)N4C[C@@H](CF)CC4=O</t>
  </si>
  <si>
    <t>CHEMBL1200522</t>
  </si>
  <si>
    <t>Avobenzone (FDA, USP, INN, USAN)</t>
  </si>
  <si>
    <t>Schering Plough Healthcare Products Inc; Loreal Usa Products Inc</t>
  </si>
  <si>
    <t>COc1ccc(cc1)C(=O)CC(=O)c2ccc(cc2)C(C)(C)C</t>
  </si>
  <si>
    <t>CHEMBL1566956</t>
  </si>
  <si>
    <t>Troxipide (JAN, MI, INN)</t>
  </si>
  <si>
    <t>A02BX11</t>
  </si>
  <si>
    <t>A02BX11 [Alimentary Tract And Metabolism:Drugs For Acid Related Disorders:Drugs For Peptic Ulcer And Gastro-Oesophageal Reflux Disease (Gord):Other drugs for peptic ulcer and gastro-oesophageal reflux disease (GORD)]</t>
  </si>
  <si>
    <t>COc1cc(cc(OC)c1OC)C(=O)NC2CCCNC2</t>
  </si>
  <si>
    <t>CHEMBL279786</t>
  </si>
  <si>
    <t>Batimastat (BAN, INN, USAN)</t>
  </si>
  <si>
    <t>BB-94</t>
  </si>
  <si>
    <t>British Bio-Technology Ltd., Uk</t>
  </si>
  <si>
    <t>CNC(=O)[C@H](Cc1ccccc1)NC(=O)[C@H](CC(C)C)[C@H](CSc2cccs2)C(=O)NO</t>
  </si>
  <si>
    <t>CHEMBL1908312</t>
  </si>
  <si>
    <t>Murabutide (INN)</t>
  </si>
  <si>
    <t>CCCCOC(=O)[C@@H](CCC(=O)N)NC(=O)[C@H](C)NC(=O)[C@@H](C)O[C@H]1[C@H](O)[C@@H](CO)OC(O)[C@@H]1NC(=O)C</t>
  </si>
  <si>
    <t>CHEMBL1977129</t>
  </si>
  <si>
    <t>Octabenzone (INN, USAN)</t>
  </si>
  <si>
    <t>CCCCCCCCOc1ccc(C(=O)c2ccccc2)c(O)c1</t>
  </si>
  <si>
    <t>CHEMBL2111132</t>
  </si>
  <si>
    <t>Tetrazolast (INN); Tetrazolast Meglumine (USAN)</t>
  </si>
  <si>
    <t>antiasthmatics/antiallergics: benzoxazole derivatives</t>
  </si>
  <si>
    <t>Anti-Allergic; Anti-Asthmatic</t>
  </si>
  <si>
    <t>c1ccc2c(c1)cc(c3nnn[nH]3)c4nnnn24</t>
  </si>
  <si>
    <t>CHEMBL2110599</t>
  </si>
  <si>
    <t>Anilopam (INN); Anilopam Hydrochloride (USAN)</t>
  </si>
  <si>
    <t>786-723</t>
  </si>
  <si>
    <t>COc1ccc2CCN(CCc3ccc(N)cc3)C(C)Cc2c1</t>
  </si>
  <si>
    <t>CHEMBL2108825</t>
  </si>
  <si>
    <t>Uva Ursi Fluidextract (JAN)</t>
  </si>
  <si>
    <t>CHEMBL2108993</t>
  </si>
  <si>
    <t>Atlafilcon A (USAN)</t>
  </si>
  <si>
    <t>CHEMBL2108522</t>
  </si>
  <si>
    <t>Mafilcon A (USAN)</t>
  </si>
  <si>
    <t>CHEMBL2107989</t>
  </si>
  <si>
    <t>Gauze, Petrolatum (USP)</t>
  </si>
  <si>
    <t>CHEMBL2108044</t>
  </si>
  <si>
    <t>Polyisobutylene (NF)</t>
  </si>
  <si>
    <t>CHEMBL2109066</t>
  </si>
  <si>
    <t>Droxifilcon A (USAN)</t>
  </si>
  <si>
    <t>CHEMBL1983350</t>
  </si>
  <si>
    <t>Stiripentol (INN, USAN)</t>
  </si>
  <si>
    <t>BCX-2600</t>
  </si>
  <si>
    <t>Laboratoires Biocodex, France</t>
  </si>
  <si>
    <t>N03AX17</t>
  </si>
  <si>
    <t>N03AX17 [Nervous System:Antiepileptics:Antiepileptics:Other antiepileptics]</t>
  </si>
  <si>
    <t>CC(C)(C)C(O)\C=C\c1ccc2OCOc2c1</t>
  </si>
  <si>
    <t>CHEMBL2106232</t>
  </si>
  <si>
    <t>Dimeprozan (INN)</t>
  </si>
  <si>
    <t>COc1ccc2Oc3ccccc3\C(=C\CCN(C)C)\c2c1</t>
  </si>
  <si>
    <t>CHEMBL2107038</t>
  </si>
  <si>
    <t>Rolicyprine (BAN, INN, USAN)</t>
  </si>
  <si>
    <t>EX-4883; RMI-83027</t>
  </si>
  <si>
    <t>Schering; Marion Merrell Dow</t>
  </si>
  <si>
    <t>NC(=O)C1CCC(=O)N1C2CC2c3ccccc3</t>
  </si>
  <si>
    <t>CHEMBL2105546</t>
  </si>
  <si>
    <t>Adamexine (INN)</t>
  </si>
  <si>
    <t>CN(Cc1cc(Br)cc(Br)c1NC(=O)C)C23CC4CC(CC(C4)C2)C3</t>
  </si>
  <si>
    <t>CHEMBL2103870</t>
  </si>
  <si>
    <t>Lumacaftor (INN, USAN)</t>
  </si>
  <si>
    <t>VRT-826809; VX-809</t>
  </si>
  <si>
    <t>Vertex Pharmaceuticals</t>
  </si>
  <si>
    <t>Cc1ccc(NC(=O)C2(CC2)c3ccc4OC(F)(F)Oc4c3)nc1c5cccc(c5)C(=O)O</t>
  </si>
  <si>
    <t>CHEMBL2105083</t>
  </si>
  <si>
    <t>Glyclopyramide (INN, JAN)</t>
  </si>
  <si>
    <t>Clc1ccc(cc1)S(=O)(=O)NC(=O)NN2CCCC2</t>
  </si>
  <si>
    <t>CHEMBL2104796</t>
  </si>
  <si>
    <t>Lenapenem (INN)</t>
  </si>
  <si>
    <t>CNC(CC(O)C1=C(N2[C@@H]([C@@H]1C)[C@@H](C(C)O)C2=O)C(=O)O)SC3CCNC3</t>
  </si>
  <si>
    <t>CHEMBL2104706</t>
  </si>
  <si>
    <t>Metanixin (INN)</t>
  </si>
  <si>
    <t>anti-inflammatory agents (anilinonicotinic acid derivatives)</t>
  </si>
  <si>
    <t>Cc1cccc(C)c1Nc2ncccc2C(=O)O</t>
  </si>
  <si>
    <t>CHEMBL2106797</t>
  </si>
  <si>
    <t>Nordinone (INN)</t>
  </si>
  <si>
    <t>CC1(C)CCC2=C1C[C@@H](O)[C@H]3[C@H]2CCC4=CC(=O)CC[C@]34C</t>
  </si>
  <si>
    <t>CHEMBL2104049</t>
  </si>
  <si>
    <t>Cinprazole (INN)</t>
  </si>
  <si>
    <t>O=C(CCn1c(CN2CCN(C\C=C\c3ccccc3)CC2)nc4ccccc14)c5ccccc5</t>
  </si>
  <si>
    <t>CHEMBL2108047</t>
  </si>
  <si>
    <t>Rinfabate (USAN)</t>
  </si>
  <si>
    <t>RHIGFBP-3</t>
  </si>
  <si>
    <t>CHEMBL2104640</t>
  </si>
  <si>
    <t>Lysine Acetate (USP)</t>
  </si>
  <si>
    <t>CC(=O)O.NCCCC[C@H](N)C(=O)O</t>
  </si>
  <si>
    <t>CHEMBL2110745</t>
  </si>
  <si>
    <t>Tetronasin (BAN, INN); Tetronasin Sodium (USAN)</t>
  </si>
  <si>
    <t>CH-690001; ICI-139603</t>
  </si>
  <si>
    <t>Coopers Animal Health</t>
  </si>
  <si>
    <t>CO[C@@H](C)[C@H]1C[C@H](C)[C@@H](O1)[C@@H](C)\C=C\C2CC[C@@H](C)[C@@H](O2)\C(=C\[C@H]3CCC[C@@H](C)[C@@H]3[C@H](C)C(=O)C4=C(O)COC4=O)\CO</t>
  </si>
  <si>
    <t>CHEMBL2110777</t>
  </si>
  <si>
    <t>Clofenetamine (INN)</t>
  </si>
  <si>
    <t>CCN(CC)CCOC(C)(c1ccccc1)c2ccc(Cl)cc2</t>
  </si>
  <si>
    <t>CHEMBL2105910</t>
  </si>
  <si>
    <t>Benproperine (INN, MI); Benproperine Phosphate (JAN)</t>
  </si>
  <si>
    <t>R05DB02</t>
  </si>
  <si>
    <t>R05DB02 [Respiratory System:Cough And Cold Preparations:Cough Suppressants, Excl. Combinations With Expectorants:Other cough suppressants]</t>
  </si>
  <si>
    <t>CC(COc1ccccc1Cc2ccccc2)N3CCCCC3</t>
  </si>
  <si>
    <t>CHEMBL2105116</t>
  </si>
  <si>
    <t>Isatoribine (BAN, INN, USAN)</t>
  </si>
  <si>
    <t>ICN-10146; N-10146; NARI-10146</t>
  </si>
  <si>
    <t>NC1=NC(=O)C2=C(N1)N([C@@H]3O[C@H](CO)[C@@H](O)[C@H]3O)C(=O)S2</t>
  </si>
  <si>
    <t>CHEMBL2105194</t>
  </si>
  <si>
    <t>Ofornine (INN, USAN)</t>
  </si>
  <si>
    <t>WIN-48049</t>
  </si>
  <si>
    <t>O=C(N1CCCCC1)c2ccccc2Nc3ccncc3</t>
  </si>
  <si>
    <t>CHEMBL2106788</t>
  </si>
  <si>
    <t>Nicainoprol (INN)</t>
  </si>
  <si>
    <t>CC(C)NCC(O)COc1cccc2CCCN(C(=O)c3cccnc3)c12</t>
  </si>
  <si>
    <t>CHEMBL92974</t>
  </si>
  <si>
    <t>Doxenitoin (DCF, INN, MI)</t>
  </si>
  <si>
    <t>SKF-2599</t>
  </si>
  <si>
    <t>O=C1NCNC1(c2ccccc2)c3ccccc3</t>
  </si>
  <si>
    <t>CHEMBL304432</t>
  </si>
  <si>
    <t>Nitroscanate (BAN, INN, USAN)</t>
  </si>
  <si>
    <t>CGA-23654</t>
  </si>
  <si>
    <t>[O-][N+](=O)c1ccc(Oc2ccc(cc2)N=C=S)cc1</t>
  </si>
  <si>
    <t>CHEMBL95636</t>
  </si>
  <si>
    <t>Tefludazine (INN)</t>
  </si>
  <si>
    <t>OCCN1CCN(CC1)[C@@H]2C[C@@H](c3ccc(F)cc3)c4ccc(cc24)C(F)(F)F</t>
  </si>
  <si>
    <t>CHEMBL435224</t>
  </si>
  <si>
    <t>Lapaquistat Acetate (USAN)</t>
  </si>
  <si>
    <t>TAK-475</t>
  </si>
  <si>
    <t>enzyme inhibitors: squalene synthase inhibitors</t>
  </si>
  <si>
    <t>COc1cccc([C@H]2O[C@H](CC(=O)N3CCC(CC(=O)O)CC3)C(=O)N(CC(C)(C)COC(=O)C)c4ccc(Cl)cc24)c1OC</t>
  </si>
  <si>
    <t>CHEMBL1201624</t>
  </si>
  <si>
    <t>Beractant (BAN, FDA, USAN)</t>
  </si>
  <si>
    <t>A-60386X</t>
  </si>
  <si>
    <t>CHEMBL1201291</t>
  </si>
  <si>
    <t>Ioxaglic Acid (USP, BAN, INN, JAN, USAN); Ioxaglate Sodium (FDA, USAN); Sodium Ioxaglate (BAN); Ioxaglate Meglumine (FDA, USAN)</t>
  </si>
  <si>
    <t>P-286; MP-302</t>
  </si>
  <si>
    <t>Laboratoires Guerbet, France; Guerbet Llc</t>
  </si>
  <si>
    <t>V08AB03</t>
  </si>
  <si>
    <t>V08AB03 [Various:Contrast Media:X-Ray Contrast Media, Iodinated:Watersoluble, nephrotropic, low osmolar X-ray contrast media]</t>
  </si>
  <si>
    <t>CNC(=O)c1c(I)c(N(C)C(=O)C)c(I)c(C(=O)NCC(=O)Nc2c(I)c(C(=O)O)c(I)c(C(=O)NCCO)c2I)c1I</t>
  </si>
  <si>
    <t>CHEMBL31907</t>
  </si>
  <si>
    <t>Cetaben (INN); Cetaben Sodium (USAN)</t>
  </si>
  <si>
    <t>CL-203821</t>
  </si>
  <si>
    <t>CCCCCCCCCCCCCCCCNc1ccc(cc1)C(=O)O</t>
  </si>
  <si>
    <t>CHEMBL346948</t>
  </si>
  <si>
    <t>Binfloxacin (INN, USAN)</t>
  </si>
  <si>
    <t>CP-73049</t>
  </si>
  <si>
    <t>CCN1C=C(C(=O)O)C(=O)c2cc(F)c(cc12)N3CCN4CCC3CC4</t>
  </si>
  <si>
    <t>CHEMBL414636</t>
  </si>
  <si>
    <t>Indorenate (INN); Indorenate Hydrochloride (USAN)</t>
  </si>
  <si>
    <t>TR-3369</t>
  </si>
  <si>
    <t>COC(=O)C(CN)c1c[nH]c2ccc(OC)cc12</t>
  </si>
  <si>
    <t>CHEMBL368591</t>
  </si>
  <si>
    <t>Dimepheptanol (BAN, DCF, INN, MI)</t>
  </si>
  <si>
    <t>NIH-2933</t>
  </si>
  <si>
    <t>CCC(O)C(CC(C)N(C)C)(c1ccccc1)c2ccccc2</t>
  </si>
  <si>
    <t>CHEMBL34234</t>
  </si>
  <si>
    <t>Ibrolipim (INN, USAN)</t>
  </si>
  <si>
    <t>NO-1886; OPF-009</t>
  </si>
  <si>
    <t>Tap; Otsuka, Japan</t>
  </si>
  <si>
    <t>lipoprotein lipase activators</t>
  </si>
  <si>
    <t>CCOP(=O)(Cc1ccc(cc1)C(=O)Nc2ccc(Br)cc2C#N)OCC</t>
  </si>
  <si>
    <t>CHEMBL1188395</t>
  </si>
  <si>
    <t>Nepicastat (INN); Nepicastat Hydrochloride (USAN)</t>
  </si>
  <si>
    <t>RS-25560-197</t>
  </si>
  <si>
    <t>Roche, Puerto Rico</t>
  </si>
  <si>
    <t>enzyme inhibitors: dopamine beta-hydrolase (DBH) inhibitors</t>
  </si>
  <si>
    <t>NCC1=CNC(=S)N1[C@H]2CCc3c(F)cc(F)cc3C2</t>
  </si>
  <si>
    <t>CHEMBL446143</t>
  </si>
  <si>
    <t>Ornithine (INN, MI)</t>
  </si>
  <si>
    <t>NCCC[C@H](N)C(=O)O</t>
  </si>
  <si>
    <t>CHEMBL1699033</t>
  </si>
  <si>
    <t>Fenestrel (INN, USAN)</t>
  </si>
  <si>
    <t>CCC1C(C)C(CC=C1c2ccccc2)C(=O)O</t>
  </si>
  <si>
    <t>CHEMBL111077</t>
  </si>
  <si>
    <t>Myristic Acid (NF)</t>
  </si>
  <si>
    <t>CCCCCCCCCCCCCC(=O)O</t>
  </si>
  <si>
    <t>CHEMBL1328</t>
  </si>
  <si>
    <t>Pentagastrin (BAN, FDA, INN, JAN, USAN)</t>
  </si>
  <si>
    <t>AY-6608; ICI-50123</t>
  </si>
  <si>
    <t>V04CG04</t>
  </si>
  <si>
    <t>V04CG04 [Various:Diagnostic Agents:Other Diagnostic Agents:Tests for gastric secretion]</t>
  </si>
  <si>
    <t>Diagnostic Aid (gastric secretion indicator)</t>
  </si>
  <si>
    <t>CSCC[C@H](NC(=O)[C@H](Cc1c[nH]c2ccccc12)NC(=O)CCNC(=O)OC(C)(C)C)C(=O)N[C@@H](CC(=O)O)C(=O)N[C@@H](Cc3ccccc3)C(=O)N</t>
  </si>
  <si>
    <t>CHEMBL229128</t>
  </si>
  <si>
    <t>Mephenesin (BAN, MI, NF, INN)</t>
  </si>
  <si>
    <t>M03BX06</t>
  </si>
  <si>
    <t>M03BX06 [Musculo-Skeletal System:Muscle Relaxants:Muscle Relaxants, Centrally Acting Agents:Other centrally acting agents]</t>
  </si>
  <si>
    <t>Cc1ccccc1OCC(O)CO</t>
  </si>
  <si>
    <t>CHEMBL43482</t>
  </si>
  <si>
    <t>Mitonafide (INN)</t>
  </si>
  <si>
    <t>CN(C)CCN1C(=O)c2cccc3cc(cc(C1=O)c23)[N+](=O)[O-]</t>
  </si>
  <si>
    <t>CHEMBL1742435</t>
  </si>
  <si>
    <t>Afurolol (INN)</t>
  </si>
  <si>
    <t>CC(C)(C)NCC(O)COc1cccc2COC(=O)c12</t>
  </si>
  <si>
    <t>CHEMBL1835207</t>
  </si>
  <si>
    <t>Apricoxib (INN, USAN)</t>
  </si>
  <si>
    <t>CS-706; R-109339; TG01</t>
  </si>
  <si>
    <t>Tragara Pharmaceuticals</t>
  </si>
  <si>
    <t>CCOc1ccc(cc1)c2cc(C)cn2c3ccc(cc3)S(=O)(=O)N</t>
  </si>
  <si>
    <t>CHEMBL1887483</t>
  </si>
  <si>
    <t>Laurixamine (INN)</t>
  </si>
  <si>
    <t>CCCCCCCCCCCCOCCCN</t>
  </si>
  <si>
    <t>CHEMBL2104273</t>
  </si>
  <si>
    <t>Ethybenztropine (USAN); Etybenzatropine (BAN, DCF, INN)</t>
  </si>
  <si>
    <t>UK-738</t>
  </si>
  <si>
    <t>N04AC30</t>
  </si>
  <si>
    <t>N04AC30 [Nervous System:Anti-Parkinson Drugs:Anticholinergic Agents:Ethers of tropine or tropine derivatives]</t>
  </si>
  <si>
    <t>CCN1[C@@H]2CC[C@H]1C[C@H](C2)OC(c3ccccc3)c4ccccc4</t>
  </si>
  <si>
    <t>CHEMBL1205405</t>
  </si>
  <si>
    <t>Camphoric Acid (MI, USP)</t>
  </si>
  <si>
    <t>CC1(C)C(CCC1(C)C(=O)O)C(=O)O</t>
  </si>
  <si>
    <t>CHEMBL2103982</t>
  </si>
  <si>
    <t>Piroxicillin (INN)</t>
  </si>
  <si>
    <t>CC1(C)S[C@@H]2[C@H](NC(=O)[C@H](NC(=O)Nc3cnc(Nc4ccc(cc4)S(=O)(=O)N)nc3O)c5ccc(O)cc5)C(=O)N2[C@H]1C(=O)O</t>
  </si>
  <si>
    <t>CHEMBL2107655</t>
  </si>
  <si>
    <t>Biclotymol (DCF, INN)</t>
  </si>
  <si>
    <t>CC(C)c1cc(Cl)c(C)c(Cc2c(C)c(Cl)cc(C(C)C)c2O)c1O</t>
  </si>
  <si>
    <t>CHEMBL2106914</t>
  </si>
  <si>
    <t>Phthalylsulfamethizole (DCF, INN)</t>
  </si>
  <si>
    <t>Cc1nnc(NS(=O)(=O)c2ccc(NC(=O)c3ccccc3C(=O)O)cc2)s1</t>
  </si>
  <si>
    <t>CHEMBL2107620</t>
  </si>
  <si>
    <t>Triclacetamol (DCF, INN)</t>
  </si>
  <si>
    <t>Oc1ccc(NC(=O)C(Cl)(Cl)Cl)cc1</t>
  </si>
  <si>
    <t>CHEMBL2106193</t>
  </si>
  <si>
    <t>Caproxamine (BAN, INN)</t>
  </si>
  <si>
    <t>DU-22550 [As Sulfate]</t>
  </si>
  <si>
    <t>CCCCC\C(=N\OCCN)\c1ccc(C)c(N)c1</t>
  </si>
  <si>
    <t>CHEMBL2104717</t>
  </si>
  <si>
    <t>Glibutimine (INN)</t>
  </si>
  <si>
    <t>GP-51084</t>
  </si>
  <si>
    <t>CCCC(=O)NCCc1ccc(cc1)S(=O)(=O)N2CCN(C3CCC=CC3)C2=N</t>
  </si>
  <si>
    <t>CHEMBL2107895</t>
  </si>
  <si>
    <t>Technetium (99mTc) Pintumomab (INN)</t>
  </si>
  <si>
    <t>CHEMBL2108721</t>
  </si>
  <si>
    <t>Cenderitide (INN, USAN)</t>
  </si>
  <si>
    <t>CD-NP</t>
  </si>
  <si>
    <t>Nile Therapeutics</t>
  </si>
  <si>
    <t>CHEMBL2108111</t>
  </si>
  <si>
    <t>Thymostimulin (INN)</t>
  </si>
  <si>
    <t>CHEMBL2108449</t>
  </si>
  <si>
    <t>Hexavitamin (USP)</t>
  </si>
  <si>
    <t>Sterling Winthrop; Lilly</t>
  </si>
  <si>
    <t>CHEMBL2105963</t>
  </si>
  <si>
    <t>Alprenoxime Hydrochloride (USAN)</t>
  </si>
  <si>
    <t>CDDD-1815; HGP-5</t>
  </si>
  <si>
    <t>Pharmos</t>
  </si>
  <si>
    <t>Antiglaucoma Agent</t>
  </si>
  <si>
    <t>CC(C)NC\C(=N/O)\COc1ccccc1CC=C</t>
  </si>
  <si>
    <t>CHEMBL2104162</t>
  </si>
  <si>
    <t>Bentipimine (INN)</t>
  </si>
  <si>
    <t>Cc1ccccc1CN2CCN(CCSC(c3ccccc3)c4ccccc4Cl)CC2</t>
  </si>
  <si>
    <t>CHEMBL2105317</t>
  </si>
  <si>
    <t>Prostalene (BAN, INN, USAN)</t>
  </si>
  <si>
    <t>RS-9390</t>
  </si>
  <si>
    <t>Prostaglandin</t>
  </si>
  <si>
    <t>CCCCCC(C)(O)\C=C\C1[C@H](O)C[C@H](O)[C@@H]1CC=C=CCCC(=O)OC</t>
  </si>
  <si>
    <t>CHEMBL2107647</t>
  </si>
  <si>
    <t>Lanicemine (INN)</t>
  </si>
  <si>
    <t>NC(Cc1ccccn1)c2ccccc2</t>
  </si>
  <si>
    <t>CHEMBL2105041</t>
  </si>
  <si>
    <t>Dimoxyline (INN, MI)</t>
  </si>
  <si>
    <t>CCOc1ccc(Cc2nc(C)cc3cc(OC)c(OC)cc23)cc1OC</t>
  </si>
  <si>
    <t>CHEMBL2105506</t>
  </si>
  <si>
    <t>Succisulfone (DCF, INN, MI)</t>
  </si>
  <si>
    <t>F-1500</t>
  </si>
  <si>
    <t>Nc1ccc(cc1)S(=O)(=O)c2ccc(NC(=O)CCC(=O)O)cc2</t>
  </si>
  <si>
    <t>CHEMBL2104436</t>
  </si>
  <si>
    <t>Methyldihydromorphine (DCF, INN)</t>
  </si>
  <si>
    <t>CN1CC[C@@]23[C@H]4CC[C@](C)(O)[C@@H]2Oc5c(O)ccc(C[C@@H]14)c35</t>
  </si>
  <si>
    <t>CHEMBL2108960</t>
  </si>
  <si>
    <t>Hemocoagulase (JAN)</t>
  </si>
  <si>
    <t>CHEMBL2107867</t>
  </si>
  <si>
    <t>Cenplacel-L (USAN)</t>
  </si>
  <si>
    <t>PDA001</t>
  </si>
  <si>
    <t>Celgene Cellular Therapeutics</t>
  </si>
  <si>
    <t>CHEMBL2108322</t>
  </si>
  <si>
    <t>Vatreptacog Alfa (Activated) (INN)</t>
  </si>
  <si>
    <t>blood coagulation factors: blood coagulation factor VII</t>
  </si>
  <si>
    <t>CHEMBL2110930</t>
  </si>
  <si>
    <t>Fubrogonium Iodide (INN)</t>
  </si>
  <si>
    <t>CC[N+](C)(CC)CCC(C)OC(=O)c1oc(Br)cc1</t>
  </si>
  <si>
    <t>CHEMBL2110806</t>
  </si>
  <si>
    <t>Calcium Pantothenate, Racemic (USP)</t>
  </si>
  <si>
    <t>Vitamin (enzyme co-factor)</t>
  </si>
  <si>
    <t>CC(C)(CO)C(O)C(=O)NCCC(=O)O</t>
  </si>
  <si>
    <t>CHEMBL2105705</t>
  </si>
  <si>
    <t>Lunacalcipol (INN, USAN)</t>
  </si>
  <si>
    <t>Cta018</t>
  </si>
  <si>
    <t>Cytochroma</t>
  </si>
  <si>
    <t>C[C@H](C\C=C\S(=O)(=O)C(C)(C)C)C1=CC[C@H]2\C(=C\C=C/3\C[C@@H](O)C[C@H](O)C3=C)\CCC[C@]12C</t>
  </si>
  <si>
    <t>CHEMBL2107504</t>
  </si>
  <si>
    <t>Pazinaclone (INN, USAN)</t>
  </si>
  <si>
    <t>A-77000; DN-2327</t>
  </si>
  <si>
    <t>Clc1ccc2ccc(nc2n1)N3C(CC(=O)N4CCC5(CC4)OCCO5)C6C=CC=CC6C3=O</t>
  </si>
  <si>
    <t>CHEMBL2104684</t>
  </si>
  <si>
    <t>Dicresulene (INN)</t>
  </si>
  <si>
    <t>Cc1cc(O)c(cc1Cc2cc(c(O)cc2C)S(=O)(=O)O)S(=O)(=O)O</t>
  </si>
  <si>
    <t>CHEMBL2104173</t>
  </si>
  <si>
    <t>Climiqualine (INN)</t>
  </si>
  <si>
    <t>Clc1nc(c2ccccc2c1c3ccccc3)n4ccnc4</t>
  </si>
  <si>
    <t>CHEMBL2104551</t>
  </si>
  <si>
    <t>Phenadoxone (BAN, DCF, INN, MI)</t>
  </si>
  <si>
    <t>CB-11 [As Hydrochloride]</t>
  </si>
  <si>
    <t>CCC(=O)C(CC(C)N1CCOCC1)(c2ccccc2)c3ccccc3</t>
  </si>
  <si>
    <t>CHEMBL2111041</t>
  </si>
  <si>
    <t>Pyruvic Acid Calcium Isoniazid (JAN)</t>
  </si>
  <si>
    <t>C\C(=N/NC(=O)c1ccncc1)\C(=O)O</t>
  </si>
  <si>
    <t>CHEMBL2110917</t>
  </si>
  <si>
    <t>Ocfentanil (INN); Ocfentanil Hydrochloride (USAN)</t>
  </si>
  <si>
    <t>A-3217</t>
  </si>
  <si>
    <t>COCC(=O)N(C1CCN(CCc2ccccc2)CC1)c3ccccc3F</t>
  </si>
  <si>
    <t>CHEMBL7010</t>
  </si>
  <si>
    <t>Fencamfamin (BAN, INN); Fencamfamin Hydrochloride (MI)</t>
  </si>
  <si>
    <t>N06BA06</t>
  </si>
  <si>
    <t>N06BA06 [Nervous System:Psychoanaleptics:Psychostimulants, Agents Used For Adhd And Nootropics:Centrally acting sympathomimetics]</t>
  </si>
  <si>
    <t>CCNC1C2CCC(C2)C1c3ccccc3</t>
  </si>
  <si>
    <t>CHEMBL2111067</t>
  </si>
  <si>
    <t>Oxaprotiline (INN); Oxaprotiline Hydrochloride (USAN)</t>
  </si>
  <si>
    <t>C-49802B-BA</t>
  </si>
  <si>
    <t>CNC[C@H](O)C[C@@]12CC[C@@H](C3CCCCC13)C4CCCCC24</t>
  </si>
  <si>
    <t>CHEMBL2108169</t>
  </si>
  <si>
    <t>Vinafocon A (USAN)</t>
  </si>
  <si>
    <t>AL-T30</t>
  </si>
  <si>
    <t>-focon; vin-</t>
  </si>
  <si>
    <t>hydrophobic contact lens materials; vinca alkaloids</t>
  </si>
  <si>
    <t>CHEMBL2109039</t>
  </si>
  <si>
    <t>Immune Globulin Intravenous Pentetate (USAN)</t>
  </si>
  <si>
    <t>RWJ-28299</t>
  </si>
  <si>
    <t>Diagnostic Aid</t>
  </si>
  <si>
    <t>CHEMBL2108003</t>
  </si>
  <si>
    <t>Somatosalm (INN)</t>
  </si>
  <si>
    <t>-sal-; som-</t>
  </si>
  <si>
    <t>anti-inflammatory agents (salicylic acid derivatives); growth hormone derivatives</t>
  </si>
  <si>
    <t>CHEMBL2108823</t>
  </si>
  <si>
    <t>Typhus Vaccine (USP)</t>
  </si>
  <si>
    <t>CHEMBL2108946</t>
  </si>
  <si>
    <t>Bismuth Magnesium Aluminosilicate (JAN)</t>
  </si>
  <si>
    <t>CHEMBL2108762</t>
  </si>
  <si>
    <t>Rocky Mountain Spotted Fever Vaccine (USP)</t>
  </si>
  <si>
    <t>CHEMBL2108757</t>
  </si>
  <si>
    <t>Pentetreotide (BAN, INN)</t>
  </si>
  <si>
    <t>DTPA-SMS; SDZ-215811; SDZ-215811S</t>
  </si>
  <si>
    <t>CHEMBL2110989</t>
  </si>
  <si>
    <t>Piridocaine (INN); Piridocaine Hydrochloride (MI)</t>
  </si>
  <si>
    <t>Nc1ccccc1C(=O)OCCC2CCCCN2</t>
  </si>
  <si>
    <t>CHEMBL2110601</t>
  </si>
  <si>
    <t>Amiquinsin (INN); Amiquinsin Hydrochloride (USAN)</t>
  </si>
  <si>
    <t>U-935</t>
  </si>
  <si>
    <t>COc1cc2nccc(N)c2cc1OC</t>
  </si>
  <si>
    <t>CHEMBL2104861</t>
  </si>
  <si>
    <t>Metrafazoline (INN)</t>
  </si>
  <si>
    <t>Cc1cc2C3CCC(CC3)c2cc1CC4=NCCN4</t>
  </si>
  <si>
    <t>CHEMBL2110647</t>
  </si>
  <si>
    <t>Pentacynium Chloride (INN); Pentacynium Metilsulfate (BAN)</t>
  </si>
  <si>
    <t>C[N+](C)(CCCCC(C#N)(c1ccccc1)c2ccccc2)CC[N+]3(C)CCOCC3</t>
  </si>
  <si>
    <t>CHEMBL2105247</t>
  </si>
  <si>
    <t>Pibaxizine (INN)</t>
  </si>
  <si>
    <t>OC(=O)COCCOCCN1CCC(=C(c2ccccc2)c3ccccc3)CC1</t>
  </si>
  <si>
    <t>CHEMBL2106468</t>
  </si>
  <si>
    <t>Tricetamide (USAN)</t>
  </si>
  <si>
    <t>R-548</t>
  </si>
  <si>
    <t>CCN(CC)C(=O)CNC(=O)c1cc(OC)c(OC)c(OC)c1</t>
  </si>
  <si>
    <t>CHEMBL2104908</t>
  </si>
  <si>
    <t>Sulfapyrazole (BAN, INN); Sulfazamet (USAN)</t>
  </si>
  <si>
    <t>Cc1cc(NS(=O)(=O)c2ccc(N)cc2)n(n1)c3ccccc3</t>
  </si>
  <si>
    <t>CHEMBL2107043</t>
  </si>
  <si>
    <t>Tibalosin (INN)</t>
  </si>
  <si>
    <t>CC(NCCCCc1ccccc1)C(O)c2ccc3SCCc3c2</t>
  </si>
  <si>
    <t>CHEMBL2104636</t>
  </si>
  <si>
    <t>Balazipone (INN)</t>
  </si>
  <si>
    <t>CC(=O)C(=Cc1cccc(c1)C#N)C(=O)C</t>
  </si>
  <si>
    <t>CHEMBL2105408</t>
  </si>
  <si>
    <t>Oxapadol (INN)</t>
  </si>
  <si>
    <t>C1OC2(OC1Cn3c2nc4ccccc34)c5ccccc5</t>
  </si>
  <si>
    <t>CHEMBL2106512</t>
  </si>
  <si>
    <t>Nifuratrone (INN, USAN)</t>
  </si>
  <si>
    <t>OCC\[N+](=C/c1oc(cc1)[N+](=O)[O-])\[O-]</t>
  </si>
  <si>
    <t>CHEMBL2106818</t>
  </si>
  <si>
    <t>Nufenoxole (BAN, INN, USAN)</t>
  </si>
  <si>
    <t>SC-27166</t>
  </si>
  <si>
    <t>Antiperistaltic</t>
  </si>
  <si>
    <t>Cc1oc(nn1)C(CCN2C[C@@H]3CC[C@H]2CC3)(c4ccccc4)c5ccccc5</t>
  </si>
  <si>
    <t>CHEMBL2103945</t>
  </si>
  <si>
    <t>Teverelix (INN)</t>
  </si>
  <si>
    <t>CC(C)C[C@H](NC(=O)[C@@H](CCCCNC(=O)N)NC(=O)[C@@H](Cc1ccc(O)cc1)NC(=O)[C@H](CO)NC(=O)[C@@H](Cc2cccnc2)NC(=O)[C@H](Cc3ccc(Cl)cc3)NC(=O)[C@@H](Cc4ccc5ccccc5c4)NC(=O)C)C(=O)N[C@@H](CCCCNC(C)C)C(=O)N6CCC[C@H]6C(=O)N[C@H](C)C(=O)N</t>
  </si>
  <si>
    <t>CHEMBL2218901</t>
  </si>
  <si>
    <t>Nacartocin (INN)</t>
  </si>
  <si>
    <t>CC[C@H](C)[C@@H]1NC(=O)[C@H](Cc2ccc(CC)cc2)NC(=O)CCSCC[C@H](NC(=O)[C@H](CC(=O)N)NC(=O)[C@H](CCC(=O)N)NC1=O)C(=O)N3CCC[C@H]3C(=O)N[C@@H](CC(C)C)C(=O)NCC(=O)N</t>
  </si>
  <si>
    <t>CHEMBL2364667</t>
  </si>
  <si>
    <t>Vedotin (USAN)</t>
  </si>
  <si>
    <t>Seattle Genetics</t>
  </si>
  <si>
    <t>CC[C@H](C)[C@@H]([C@@H](CC(=O)N1CCC[C@H]1[C@H](OC)[C@@H](C)C(=O)N[C@H](C)[C@@H](O)c2ccccc2)OC)N(C)C(=O)[C@@H](NC(=O)[C@H](C(C)C)N(C)C(=O)OCc3ccc(NC(=O)[C@H](CCCNC(=O)N)NC(=O)[C@@H](NC(=O)CCCCCN4C(=O)C[CH]C4=O)C(C)C)cc3)C(C)C</t>
  </si>
  <si>
    <t>CHEMBL2109516</t>
  </si>
  <si>
    <t>Ss1(Dsfv)-Pe38</t>
  </si>
  <si>
    <t>SS1(dsFv)-PE38</t>
  </si>
  <si>
    <t>CHEMBL2109590</t>
  </si>
  <si>
    <t>GSK1995057</t>
  </si>
  <si>
    <t>CHEMBL2109370</t>
  </si>
  <si>
    <t>T84.66</t>
  </si>
  <si>
    <t>CHEMBL2108847</t>
  </si>
  <si>
    <t>Carbon, Activated</t>
  </si>
  <si>
    <t>CHEMBL2109602</t>
  </si>
  <si>
    <t>Imc-3c5</t>
  </si>
  <si>
    <t>IMC-3C5</t>
  </si>
  <si>
    <t>CHEMBL2109517</t>
  </si>
  <si>
    <t>Ly-2875358</t>
  </si>
  <si>
    <t>LY-2875358</t>
  </si>
  <si>
    <t>CHEMBL2108281</t>
  </si>
  <si>
    <t>Labetuzumab 90y</t>
  </si>
  <si>
    <t>HMN-14</t>
  </si>
  <si>
    <t>Immunomedics</t>
  </si>
  <si>
    <t>CHEMBL2109489</t>
  </si>
  <si>
    <t>Mdx-033</t>
  </si>
  <si>
    <t>MDX-033</t>
  </si>
  <si>
    <t>CHEMBL2109454</t>
  </si>
  <si>
    <t>Tes-C21</t>
  </si>
  <si>
    <t>TES-C21</t>
  </si>
  <si>
    <t>CHEMBL2109571</t>
  </si>
  <si>
    <t>Amg-167</t>
  </si>
  <si>
    <t>AMG-167</t>
  </si>
  <si>
    <t>CHEMBL2109253</t>
  </si>
  <si>
    <t>Hokt3</t>
  </si>
  <si>
    <t>hOKT3</t>
  </si>
  <si>
    <t>CHEMBL2109521</t>
  </si>
  <si>
    <t>Ly-2495655</t>
  </si>
  <si>
    <t>LY-2495655</t>
  </si>
  <si>
    <t>CHEMBL2109392</t>
  </si>
  <si>
    <t>Cetuximab Zr89</t>
  </si>
  <si>
    <t>CHEMBL2109425</t>
  </si>
  <si>
    <t>14g2a</t>
  </si>
  <si>
    <t>14G2a</t>
  </si>
  <si>
    <t>CHEMBL2109652</t>
  </si>
  <si>
    <t>Cdp-6038</t>
  </si>
  <si>
    <t>CDP-6038</t>
  </si>
  <si>
    <t>CHEMBL2109545</t>
  </si>
  <si>
    <t>Tb-403</t>
  </si>
  <si>
    <t>TB-403</t>
  </si>
  <si>
    <t>CHEMBL2109448</t>
  </si>
  <si>
    <t>Mab-216</t>
  </si>
  <si>
    <t>mAb-216</t>
  </si>
  <si>
    <t>CHEMBL2109608</t>
  </si>
  <si>
    <t>L19il2</t>
  </si>
  <si>
    <t>L19IL2</t>
  </si>
  <si>
    <t>CHEMBL2109313</t>
  </si>
  <si>
    <t>Mk-6072</t>
  </si>
  <si>
    <t>MK-6072</t>
  </si>
  <si>
    <t>CHEMBL2109583</t>
  </si>
  <si>
    <t>F16il2</t>
  </si>
  <si>
    <t>F16IL2</t>
  </si>
  <si>
    <t>CHEMBL2109334</t>
  </si>
  <si>
    <t>Medi-551</t>
  </si>
  <si>
    <t>MEDI-551</t>
  </si>
  <si>
    <t>CHEMBL2109507</t>
  </si>
  <si>
    <t>Anti-Lingo</t>
  </si>
  <si>
    <t>Anti-LINGO</t>
  </si>
  <si>
    <t>CHEMBL2109413</t>
  </si>
  <si>
    <t>As-1409</t>
  </si>
  <si>
    <t>AS-1409; hUBC1-huIL12</t>
  </si>
  <si>
    <t>CHEMBL2103892</t>
  </si>
  <si>
    <t>Paldimycin B</t>
  </si>
  <si>
    <t>CO[C@H]1C[C@H](O[C@H]2[C@@H](O)C(O[C@H](COC(=O)C)[C@H]2OC(=O)C(NC(=S)SC[C@H](NC(=O)C)C(=O)O)C(C)SC[C@H](NC(=O)C)C(=O)O)[C@@]3(O)CC(=O)C(=C(C(=O)O)C3=O)N)O[C@@H](C)[C@]1(O)[C@@H](C)OC(=O)C(C)C</t>
  </si>
  <si>
    <t>CHEMBL2109255</t>
  </si>
  <si>
    <t>Hefi-1</t>
  </si>
  <si>
    <t>HeFi-1</t>
  </si>
  <si>
    <t>CHEMBL2108012</t>
  </si>
  <si>
    <t>Wheat Germ Oil-See DL-Alpha Tocopherol, Under Vitamin E</t>
  </si>
  <si>
    <t>CHEMBL2109307</t>
  </si>
  <si>
    <t>Lmb-7</t>
  </si>
  <si>
    <t>LMB-7</t>
  </si>
  <si>
    <t>CHEMBL2109670</t>
  </si>
  <si>
    <t>Cg250 (177lu)</t>
  </si>
  <si>
    <t>cG250 (177Lu)</t>
  </si>
  <si>
    <t>CHEMBL2109333</t>
  </si>
  <si>
    <t>Anti-Cd18</t>
  </si>
  <si>
    <t>anti-CD18</t>
  </si>
  <si>
    <t>CHEMBL2109284</t>
  </si>
  <si>
    <t>Cmb-401</t>
  </si>
  <si>
    <t>CMB-401; hCTMO1-calicheamicin</t>
  </si>
  <si>
    <t>CHEMBL2109566</t>
  </si>
  <si>
    <t>Medi-557</t>
  </si>
  <si>
    <t>MEDI-557</t>
  </si>
  <si>
    <t>CHEMBL2109594</t>
  </si>
  <si>
    <t>Medi-9929</t>
  </si>
  <si>
    <t>MEDI-9929</t>
  </si>
  <si>
    <t>CHEMBL2109651</t>
  </si>
  <si>
    <t>Humab 216</t>
  </si>
  <si>
    <t>HumAb 216</t>
  </si>
  <si>
    <t>CHEMBL2109609</t>
  </si>
  <si>
    <t>Medi-2070</t>
  </si>
  <si>
    <t>MEDI-2070</t>
  </si>
  <si>
    <t>CHEMBL2109463</t>
  </si>
  <si>
    <t>GSK679586a</t>
  </si>
  <si>
    <t>GSK679586A</t>
  </si>
  <si>
    <t>CHEMBL2109614</t>
  </si>
  <si>
    <t>Medi-5117</t>
  </si>
  <si>
    <t>MEDI-5117</t>
  </si>
  <si>
    <t>CHEMBL2109352</t>
  </si>
  <si>
    <t>Cat-3888</t>
  </si>
  <si>
    <t>CAT-3888</t>
  </si>
  <si>
    <t>CHEMBL2109293</t>
  </si>
  <si>
    <t>Krn-330</t>
  </si>
  <si>
    <t>KRN-330</t>
  </si>
  <si>
    <t>CHEMBL2109667</t>
  </si>
  <si>
    <t>Simtuzumab</t>
  </si>
  <si>
    <t>CHEMBL2109471</t>
  </si>
  <si>
    <t>Bt-061</t>
  </si>
  <si>
    <t>BT-061</t>
  </si>
  <si>
    <t>CHEMBL2108015</t>
  </si>
  <si>
    <t>Vitamin B Complex</t>
  </si>
  <si>
    <t>Lilly; Hoffmann-Laroche-International</t>
  </si>
  <si>
    <t>CHEMBL85109</t>
  </si>
  <si>
    <t>Orthotolidine</t>
  </si>
  <si>
    <t>Cc1cc(ccc1N)c2ccc(N)c(C)c2</t>
  </si>
  <si>
    <t>CHEMBL2109320</t>
  </si>
  <si>
    <t>Cat-203</t>
  </si>
  <si>
    <t>CAT-203</t>
  </si>
  <si>
    <t>CHEMBL2109595</t>
  </si>
  <si>
    <t>Amg-157</t>
  </si>
  <si>
    <t>AMG-157</t>
  </si>
  <si>
    <t>CHEMBL2109442</t>
  </si>
  <si>
    <t>Pro-542</t>
  </si>
  <si>
    <t>PRO-542</t>
  </si>
  <si>
    <t>CHEMBL2109627</t>
  </si>
  <si>
    <t>Amg-139</t>
  </si>
  <si>
    <t>AMG-139</t>
  </si>
  <si>
    <t>CHEMBL2109478</t>
  </si>
  <si>
    <t>Cdp-7657</t>
  </si>
  <si>
    <t>CDP-7657</t>
  </si>
  <si>
    <t>CHEMBL2109331</t>
  </si>
  <si>
    <t>Fanolesomab</t>
  </si>
  <si>
    <t>RB5-IgM</t>
  </si>
  <si>
    <t>CHEMBL2109473</t>
  </si>
  <si>
    <t>Mt-412</t>
  </si>
  <si>
    <t>MT-412</t>
  </si>
  <si>
    <t>CHEMBL2078910</t>
  </si>
  <si>
    <t>Mepiperphenidol Bromide</t>
  </si>
  <si>
    <t>CC(C)C(C(O)CC[N+]1(C)CCCCC1)c2ccccc2</t>
  </si>
  <si>
    <t>CHEMBL2109531</t>
  </si>
  <si>
    <t>Medi-6469</t>
  </si>
  <si>
    <t>MEDI-6469</t>
  </si>
  <si>
    <t>CHEMBL2109381</t>
  </si>
  <si>
    <t>Bhq-880</t>
  </si>
  <si>
    <t>BHQ-880</t>
  </si>
  <si>
    <t>CHEMBL2109620</t>
  </si>
  <si>
    <t>Rematercept</t>
  </si>
  <si>
    <t>ACE-031</t>
  </si>
  <si>
    <t>CHEMBL2109636</t>
  </si>
  <si>
    <t>Cacp29</t>
  </si>
  <si>
    <t>CaCP29</t>
  </si>
  <si>
    <t>CHEMBL2108770</t>
  </si>
  <si>
    <t>Dick Test; Scarlet Fever Streptococcus Toxin</t>
  </si>
  <si>
    <t>CHEMBL2109616</t>
  </si>
  <si>
    <t>Abx-Il8</t>
  </si>
  <si>
    <t>ABX-IL8</t>
  </si>
  <si>
    <t>CHEMBL2109290</t>
  </si>
  <si>
    <t>Altumomab Pentetate</t>
  </si>
  <si>
    <t>ZCE-025; mAb-35</t>
  </si>
  <si>
    <t>CHEMBL2109357</t>
  </si>
  <si>
    <t>Ave-1642</t>
  </si>
  <si>
    <t>AVE-1642</t>
  </si>
  <si>
    <t>CHEMBL2109496</t>
  </si>
  <si>
    <t>Mln-01</t>
  </si>
  <si>
    <t>MLN-01</t>
  </si>
  <si>
    <t>CHEMBL2109308</t>
  </si>
  <si>
    <t>Oncolysin B</t>
  </si>
  <si>
    <t>CHEMBL2109575</t>
  </si>
  <si>
    <t>Biib-015</t>
  </si>
  <si>
    <t>BIIB-015</t>
  </si>
  <si>
    <t>CHEMBL2109365</t>
  </si>
  <si>
    <t>Hupam4</t>
  </si>
  <si>
    <t>huPAM4</t>
  </si>
  <si>
    <t>CHEMBL2109665</t>
  </si>
  <si>
    <t>Ocaratuzumab</t>
  </si>
  <si>
    <t>CHEMBL2109596</t>
  </si>
  <si>
    <t>Cc-49</t>
  </si>
  <si>
    <t>CC-49</t>
  </si>
  <si>
    <t>CHEMBL2109351</t>
  </si>
  <si>
    <t>Fbt-A05</t>
  </si>
  <si>
    <t>FBT-A05</t>
  </si>
  <si>
    <t>CHEMBL2109568</t>
  </si>
  <si>
    <t>Hnk20</t>
  </si>
  <si>
    <t>HNK20</t>
  </si>
  <si>
    <t>CHEMBL2105818</t>
  </si>
  <si>
    <t>Teicoplanin A2-4</t>
  </si>
  <si>
    <t>antibacterials (Actinoplanes strains)</t>
  </si>
  <si>
    <t>CCC(C)CCCCCCC(=O)N[C@@H]1[C@@H](O)[C@H](O)[C@@H](CO)O[C@H]1Oc2c3Oc4ccc(C[C@H]5NC(=O)[C@@H](N)c6ccc(O)c(Oc7cc(O)cc(c7)[C@H](NC5=O)C(=O)N[C@H]8C(=O)N[C@H]9C(=O)N[C@@H]([C@H](O[C@@H]%10O[C@H](CO)[C@@H](O)[C@H](O)[C@H]%10NC(=O)C)c%11ccc(Oc2cc8c3)c(Cl)c%11)C(=O)N[C@@H](C(=O)O)c%12cc(O)cc(O[C@H]%13O[C@H](CO)[C@@H](O)[C@H](O)[C@@H]%13O)c%12c%14cc9ccc%14O)c6)cc4Cl</t>
  </si>
  <si>
    <t>CHEMBL2109409</t>
  </si>
  <si>
    <t>Coresevin M</t>
  </si>
  <si>
    <t>CHEMBL2109415</t>
  </si>
  <si>
    <t>Mab-17-1a</t>
  </si>
  <si>
    <t>mAb-17-1A</t>
  </si>
  <si>
    <t>CHEMBL2109345</t>
  </si>
  <si>
    <t>Allomune</t>
  </si>
  <si>
    <t>CHEMBL2109447</t>
  </si>
  <si>
    <t>Lym-1</t>
  </si>
  <si>
    <t>LYM-1</t>
  </si>
  <si>
    <t>CHEMBL2109526</t>
  </si>
  <si>
    <t>Pg-110</t>
  </si>
  <si>
    <t>PG-110</t>
  </si>
  <si>
    <t>CHEMBL2109330</t>
  </si>
  <si>
    <t>Ic14</t>
  </si>
  <si>
    <t>IC14</t>
  </si>
  <si>
    <t>CHEMBL2109666</t>
  </si>
  <si>
    <t>Onifrolumab</t>
  </si>
  <si>
    <t>CHEMBL2109249</t>
  </si>
  <si>
    <t>Amg-557</t>
  </si>
  <si>
    <t>AMG-557</t>
  </si>
  <si>
    <t>CHEMBL2109647</t>
  </si>
  <si>
    <t>Regn-728</t>
  </si>
  <si>
    <t>REGN-728</t>
  </si>
  <si>
    <t>CHEMBL2109625</t>
  </si>
  <si>
    <t>Mgawn1</t>
  </si>
  <si>
    <t>MGAWN1</t>
  </si>
  <si>
    <t>CHEMBL2109263</t>
  </si>
  <si>
    <t>Ing-1</t>
  </si>
  <si>
    <t>ING-1; heMab</t>
  </si>
  <si>
    <t>CHEMBL2109673</t>
  </si>
  <si>
    <t>Pti-6d2 (188re)</t>
  </si>
  <si>
    <t>PTI-188; PTI-6D2</t>
  </si>
  <si>
    <t>CHEMBL2108687</t>
  </si>
  <si>
    <t>Ramoplanin A'3</t>
  </si>
  <si>
    <t>CHEMBL2109584</t>
  </si>
  <si>
    <t>F16sip</t>
  </si>
  <si>
    <t>F16SIP</t>
  </si>
  <si>
    <t>CHEMBL2109649</t>
  </si>
  <si>
    <t>Rg-7594</t>
  </si>
  <si>
    <t>RG-7594</t>
  </si>
  <si>
    <t>CHEMBL2008565</t>
  </si>
  <si>
    <t>Guanazodine (INN, MI)</t>
  </si>
  <si>
    <t>C02CC06</t>
  </si>
  <si>
    <t>C02CC06 [Cardiovascular System:Antihypertensives:Antiadrenergic Agents, Peripherally Acting:Guanidine derivatives]</t>
  </si>
  <si>
    <t>NC(=N)NCC1CCCCCCN1</t>
  </si>
  <si>
    <t>CHEMBL2106328</t>
  </si>
  <si>
    <t>Dulofibrate (INN)</t>
  </si>
  <si>
    <t>CC(C)(Oc1ccc(Cl)cc1)C(=O)Oc2ccc(Cl)cc2</t>
  </si>
  <si>
    <t>CHEMBL2105003</t>
  </si>
  <si>
    <t>Iolidonic Acid (INN)</t>
  </si>
  <si>
    <t>CCC(Cc1c(I)cc(I)c(N2CCCC2=O)c1I)C(=O)O</t>
  </si>
  <si>
    <t>CHEMBL2105411</t>
  </si>
  <si>
    <t>Talmetacin (INN, USAN)</t>
  </si>
  <si>
    <t>BA-7605-06</t>
  </si>
  <si>
    <t>Resfar S.R.L., Italy; Laboratorio Bago, S.A., Argentina</t>
  </si>
  <si>
    <t>anti-inflammatory agents (indomethacin type)</t>
  </si>
  <si>
    <t>COc1ccc2c(c1)c(CC(=O)OC3OC(=O)c4ccccc34)c(C)n2C(=O)c5ccc(Cl)cc5</t>
  </si>
  <si>
    <t>CHEMBL494622</t>
  </si>
  <si>
    <t>Fluripiridaz F 18 (USAN)</t>
  </si>
  <si>
    <t>CC(C)(C)N1N=CC(=C(Cl)C1=O)OCc2ccc(COCCF)cc2</t>
  </si>
  <si>
    <t>CHEMBL2218862</t>
  </si>
  <si>
    <t>Basifungin (INN, USAN)</t>
  </si>
  <si>
    <t>NK-204; R106-1</t>
  </si>
  <si>
    <t>CC[C@@H](C)[C@H]1NC(=O)[C@@H]2CCCN2C(=O)[C@H](Cc3ccccc3)N(C)C(=O)[C@H](Cc4ccccc4)NC(=O)[C@H](C(C)C)N(C)C(=O)[C@H](OC(=O)[C@H](N(C)C(=O)[C@H](CC(C)C)NC(=O)[C@H](C(C)C)N(C)C1=O)C(C)(C)O)[C@H](C)CC</t>
  </si>
  <si>
    <t>CHEMBL2219427</t>
  </si>
  <si>
    <t>Imilecleucel-T (USAN)</t>
  </si>
  <si>
    <t>Opexa</t>
  </si>
  <si>
    <t>CHEMBL2304036</t>
  </si>
  <si>
    <t>Fuzlocillin (BAN, INN)</t>
  </si>
  <si>
    <t>BAY-VK-4999</t>
  </si>
  <si>
    <t>CC1(C)S[C@@H]2[C@H](NC(=O)[C@@H](NC(=O)N3CCN(\N=C/c4occc4)C3=O)c5ccc(O)cc5)C(=O)N2[C@H]1C(=O)O</t>
  </si>
  <si>
    <t>CHEMBL1650559</t>
  </si>
  <si>
    <t>Plazomicin (INN, USAN); Plazomicin Sulfate (USAN)</t>
  </si>
  <si>
    <t>ACHN-490</t>
  </si>
  <si>
    <t>Achaogen, Inc.; Achaogen</t>
  </si>
  <si>
    <t>CN[C@@H]1[C@@H](O)[C@@H](O[C@@H]2[C@@H](O)[C@H](O[C@H]3OC(=CC[C@H]3N)CNCCO)[C@@H](N)C[C@H]2NC(=O)[C@@H](O)CCN)OC[C@]1(C)O</t>
  </si>
  <si>
    <t>CHEMBL64360</t>
  </si>
  <si>
    <t>Eniporide (INN)</t>
  </si>
  <si>
    <t>EMD-96785</t>
  </si>
  <si>
    <t>Cc1cc(c(cc1C(=O)N=C(N)N)S(=O)(=O)C)n2cccc2</t>
  </si>
  <si>
    <t>CHEMBL471638</t>
  </si>
  <si>
    <t>Valrocemide (INN, USAN)</t>
  </si>
  <si>
    <t>TV-1901</t>
  </si>
  <si>
    <t>CCCC(CCC)C(=O)NCC(=O)N</t>
  </si>
  <si>
    <t>CHEMBL186179</t>
  </si>
  <si>
    <t>Muraglitazar (INN, USAN)</t>
  </si>
  <si>
    <t>BMS-298585</t>
  </si>
  <si>
    <t>COc1ccc(OC(=O)N(CC(=O)O)Cc2ccc(OCCc3nc(oc3C)c4ccccc4)cc2)cc1</t>
  </si>
  <si>
    <t>CHEMBL42442</t>
  </si>
  <si>
    <t>Oxfendazole (BAN, INN, USAN, USP)</t>
  </si>
  <si>
    <t>RS-8858</t>
  </si>
  <si>
    <t>COC(=O)Nc1nc2cc(ccc2[nH]1)[S+]([O-])c3ccccc3</t>
  </si>
  <si>
    <t>CHEMBL1697832</t>
  </si>
  <si>
    <t>Cloprednol (BAN, USAN, INN)</t>
  </si>
  <si>
    <t>RS-4691</t>
  </si>
  <si>
    <t>H02AB14</t>
  </si>
  <si>
    <t>H02AB14 [Systemic Hormonal Preparations, Excl. :Corticosteroids For Systemic Use:Corticosteroids For Systemic Use, Plain:Glucocorticoids]</t>
  </si>
  <si>
    <t>C[C@]12C[C@H](O)[C@H]3[C@@H](C=C(Cl)C4=CC(=O)C=C[C@]34C)[C@@H]1CC[C@]2(O)C(=O)CO</t>
  </si>
  <si>
    <t>CHEMBL267936</t>
  </si>
  <si>
    <t>Mecamylamine (BAN, INN); Mecamylamine Hydrochloride (FDA, USP)</t>
  </si>
  <si>
    <t>Targacept Inc</t>
  </si>
  <si>
    <t>C02BB01</t>
  </si>
  <si>
    <t>C02BB01 [Cardiovascular System:Antihypertensives:Antiadrenergic Agents, Ganglion-Blocking:Secondary and tertiary amines]</t>
  </si>
  <si>
    <t>CNC1(C)C2CCC(C2)C1(C)C</t>
  </si>
  <si>
    <t>CHEMBL488093</t>
  </si>
  <si>
    <t>Pyrithioxine (JAN); Pyrithioxine Hydrochloride (JAN); Pyritinol (BAN, DCF, MI, INN)</t>
  </si>
  <si>
    <t>N06BX02</t>
  </si>
  <si>
    <t>N06BX02 [Nervous System:Psychoanaleptics:Psychostimulants, Agents Used For Adhd And Nootropics:Other psychostimulants and nootropics]</t>
  </si>
  <si>
    <t>Cc1ncc(CSSCc2cnc(C)c(O)c2CO)c(CO)c1O</t>
  </si>
  <si>
    <t>CHEMBL1614646</t>
  </si>
  <si>
    <t>Susalimod (INN)</t>
  </si>
  <si>
    <t>-imod; -sal-</t>
  </si>
  <si>
    <t>immunomodulators; anti-inflammatory agents (salicylic acid derivatives)</t>
  </si>
  <si>
    <t>Cc1cccnc1NS(=O)(=O)c2ccc(cc2)C#Cc3ccc(O)c(c3)C(=O)O</t>
  </si>
  <si>
    <t>CHEMBL280685</t>
  </si>
  <si>
    <t>Meturedepa (INN, USAN)</t>
  </si>
  <si>
    <t>AB-132</t>
  </si>
  <si>
    <t>CCOC(=O)NP(=O)(N1CC1(C)C)N2CC2(C)C</t>
  </si>
  <si>
    <t>CHEMBL2107564</t>
  </si>
  <si>
    <t>Inocoterone (INN); Inocoterone Acetate (USAN)</t>
  </si>
  <si>
    <t>RU-38882; RU-882</t>
  </si>
  <si>
    <t>Anti-Acne</t>
  </si>
  <si>
    <t>CCC1=C2CC[C@]3(C)[C@H](CC[C@H]3[C@@H]2CCC1=O)OC(=O)C</t>
  </si>
  <si>
    <t>CHEMBL1201477</t>
  </si>
  <si>
    <t>Polyestradiol Phosphate (BAN, FDA, MI, INN)</t>
  </si>
  <si>
    <t>LEO-114</t>
  </si>
  <si>
    <t>L02AA02</t>
  </si>
  <si>
    <t>L02AA02 [Antineoplastic And Immunomodulating Agents:Endocrine Therapy:Hormones And Related Agents:Estrogens]</t>
  </si>
  <si>
    <t>CHEMBL515387</t>
  </si>
  <si>
    <t>Gosogliptin (INN, USAN)</t>
  </si>
  <si>
    <t>PF-00734200; PF-734200</t>
  </si>
  <si>
    <t>FC1(F)CCN(C1)C(=O)[C@@H]2C[C@@H](CN2)N3CCN(CC3)c4ncccn4</t>
  </si>
  <si>
    <t>CHEMBL1742401</t>
  </si>
  <si>
    <t>Abitesartan (INN)</t>
  </si>
  <si>
    <t>CCCCC(=O)N(Cc1ccc(cc1)c2ccccc2c3nnn[nH]3)CC4(CCCC4)C(=O)O</t>
  </si>
  <si>
    <t>CHEMBL511099</t>
  </si>
  <si>
    <t>Bicifadine (INN); Bicifadine Hydrochloride (USAN)</t>
  </si>
  <si>
    <t>CL-220075</t>
  </si>
  <si>
    <t>Cc1ccc(cc1)C23CNCC2C3</t>
  </si>
  <si>
    <t>CHEMBL1743090</t>
  </si>
  <si>
    <t>Arcitumomab (FDA); Technetium Tc 99m Arcitumomab (USP)</t>
  </si>
  <si>
    <t>IMMU-4Fab'-Tc99m</t>
  </si>
  <si>
    <t>V09IA06</t>
  </si>
  <si>
    <t>V09IA06 [Various:Diagnostic Radiopharmaceuticals:Tumour Detection:Technetium (99mTc) compounds]</t>
  </si>
  <si>
    <t>CHEMBL1797127</t>
  </si>
  <si>
    <t>Inaperisone (INN)</t>
  </si>
  <si>
    <t>CCc1ccc(cc1)C(=O)C(C)CN2CCCC2</t>
  </si>
  <si>
    <t>CHEMBL1908360</t>
  </si>
  <si>
    <t>Everolimus (FDA, INN, USAN)</t>
  </si>
  <si>
    <t>RAD001</t>
  </si>
  <si>
    <t>Novartis Pharmaceuticals Corp; Novartis Pharmaceutical Corp</t>
  </si>
  <si>
    <t>immunosuppressives: immunosuppressant, rapamycin derivatives</t>
  </si>
  <si>
    <t>L01XE10; L04AA18</t>
  </si>
  <si>
    <t>L01XE10 [Antineoplastic And Immunomodulating Agents:Antineoplastic Agents:Other Antineoplastic Agents:Protein kinase inhibitors]; L04AA18 [Antineoplastic And Immunomodulating Agents:Immunosuppressants:Immunosuppressants:Selective immunosuppressants]</t>
  </si>
  <si>
    <t>CO[C@@H]1C[C@H](C[C@@H](C)[C@@H]2CC(=O)[C@H](C)\C=C(/C)\[C@@H](O)[C@@H](OC)C(=O)[C@H](C)C[C@H](C)\C=C\C=C\C=C(/C)\[C@H](C[C@@H]3CC[C@@H](C)[C@@](O)(O3)C(=O)C(=O)N4CCCC[C@H]4C(=O)O2)OC)CC[C@H]1OCCO</t>
  </si>
  <si>
    <t>CHEMBL415284</t>
  </si>
  <si>
    <t>Nalorphine (BAN, INN); Nalorphine Hydrochloride (USP)</t>
  </si>
  <si>
    <t>Merial</t>
  </si>
  <si>
    <t>V03AB02</t>
  </si>
  <si>
    <t>V03AB02 [Various:All Other Therapeutic Products:All Other Therapeutic Products:Antidotes]</t>
  </si>
  <si>
    <t>O[C@H]1C=C[C@H]2[C@H]3Cc4ccc(O)c5O[C@@H]1[C@]2(CCN3CC=C)c45</t>
  </si>
  <si>
    <t>CHEMBL1897738</t>
  </si>
  <si>
    <t>Clinofibrate (INN, JAN, MI)</t>
  </si>
  <si>
    <t>CCC(C)(Oc1ccc(cc1)C2(CCCCC2)c3ccc(OC(C)(CC)C(=O)O)cc3)C(=O)O</t>
  </si>
  <si>
    <t>CHEMBL2000716</t>
  </si>
  <si>
    <t>Caricotamide (INN)</t>
  </si>
  <si>
    <t>NC(=O)CN1C=CCC(=C1)C(=O)N</t>
  </si>
  <si>
    <t>CHEMBL2111092</t>
  </si>
  <si>
    <t>Eprodisate (INN); Eprodisate Disodium (USAN)</t>
  </si>
  <si>
    <t>NC-503</t>
  </si>
  <si>
    <t>OS(=O)(=O)CCCS(=O)(=O)O</t>
  </si>
  <si>
    <t>CHEMBL2108152</t>
  </si>
  <si>
    <t>Afovirsen (INN); Afovirsen Sodium (USAN)</t>
  </si>
  <si>
    <t>I-2105; IP-2105; ISIS-2105</t>
  </si>
  <si>
    <t>Isis</t>
  </si>
  <si>
    <t>antisense oligonucleotides: antivirals</t>
  </si>
  <si>
    <t>CHEMBL2108577</t>
  </si>
  <si>
    <t>Belagenpumatucel-L (USAN)</t>
  </si>
  <si>
    <t>CHEMBL2109141</t>
  </si>
  <si>
    <t>Melilot Extract (JAN)</t>
  </si>
  <si>
    <t>CHEMBL2109205</t>
  </si>
  <si>
    <t>Nonacog Alfa (BAN, INN, USAN)</t>
  </si>
  <si>
    <t>Genetics Institute</t>
  </si>
  <si>
    <t>B02BD09</t>
  </si>
  <si>
    <t>B02BD09 [Blood And Blood Forming Organs:Antihemorrhagics:Vitamin K And Other Hemostatics:Blood coagulation factors]</t>
  </si>
  <si>
    <t>CHEMBL2108571</t>
  </si>
  <si>
    <t>Adargileukin Alfa (INN)</t>
  </si>
  <si>
    <t>interleukins: interleukin-2 analogues and derivatives</t>
  </si>
  <si>
    <t>CHEMBL2107925</t>
  </si>
  <si>
    <t>Ointment, Hydrophilic (USP)</t>
  </si>
  <si>
    <t>CHEMBL2104239</t>
  </si>
  <si>
    <t>Enestebol (INN)</t>
  </si>
  <si>
    <t>C[C@]1(O)CC[C@H]2[C@@H]3CCC4=C(O)C(=O)C=C[C@]4(C)[C@H]3CC[C@]12C</t>
  </si>
  <si>
    <t>CHEMBL2106503</t>
  </si>
  <si>
    <t>Triflumidate (INN, USAN)</t>
  </si>
  <si>
    <t>BA-4223; MBR-4223</t>
  </si>
  <si>
    <t>CCOC(=O)N(c1cccc(c1)C(=O)c2ccccc2)S(=O)(=O)C(F)(F)F</t>
  </si>
  <si>
    <t>CHEMBL2104824</t>
  </si>
  <si>
    <t>Indanazoline (INN, MI)</t>
  </si>
  <si>
    <t>C1Cc2cccc(NC3=NCCN3)c2C1</t>
  </si>
  <si>
    <t>CHEMBL1987518</t>
  </si>
  <si>
    <t>Ensulizole (INN, USAN, USP)</t>
  </si>
  <si>
    <t>OS(=O)(=O)c1ccc2[nH]c(nc2c1)c3ccccc3</t>
  </si>
  <si>
    <t>CHEMBL2106295</t>
  </si>
  <si>
    <t>Dramedilol (INN)</t>
  </si>
  <si>
    <t>COc1ccc(CCNCC(O)COc2ccc(NN=C(C)C)nn2)cc1OC</t>
  </si>
  <si>
    <t>CHEMBL2106971</t>
  </si>
  <si>
    <t>Prifuroline (INN)</t>
  </si>
  <si>
    <t>CN(C)C1=NCC(C1)c2oc3ccccc3c2</t>
  </si>
  <si>
    <t>CHEMBL2107590</t>
  </si>
  <si>
    <t>Ecipramidil (INN)</t>
  </si>
  <si>
    <t>COc1cc(cc(OC)c1OC)C(=O)OCCCNCC2CC2(c3ccccc3)c4ccccc4</t>
  </si>
  <si>
    <t>CHEMBL2108040</t>
  </si>
  <si>
    <t>Mirococept (BAN, INN)</t>
  </si>
  <si>
    <t>APT-070</t>
  </si>
  <si>
    <t>receptor molecules, native or modified: complement receptors</t>
  </si>
  <si>
    <t>CHEMBL2108512</t>
  </si>
  <si>
    <t>Hepatitis B Immune Globulin (USP)</t>
  </si>
  <si>
    <t>Merck; Bayer; Abbott</t>
  </si>
  <si>
    <t>J06BB04</t>
  </si>
  <si>
    <t>J06BB04 [Antiinfectives For Systemic Use:Immune Sera And Immunoglobulins:Immunoglobulins:Specific immunoglobulins]</t>
  </si>
  <si>
    <t>CHEMBL2028177</t>
  </si>
  <si>
    <t>Edetate Trisodium (USAN)</t>
  </si>
  <si>
    <t>[Na+].[Na+].[Na+].OC(=O)CN(CCN(CC(=O)[O-])CC(=O)[O-])CC(=O)[O-]</t>
  </si>
  <si>
    <t>CHEMBL1697827</t>
  </si>
  <si>
    <t>Carbazochrome Sodium Sulfonate (INN, JAN, MI)</t>
  </si>
  <si>
    <t>CN1C(CC2=C\C(=N\NC(=O)N)\C(=O)C=C12)S(=O)(=O)O</t>
  </si>
  <si>
    <t>CHEMBL2104984</t>
  </si>
  <si>
    <t>Sodelglitazar (INN, USAN)</t>
  </si>
  <si>
    <t>GW677954</t>
  </si>
  <si>
    <t>Cc1cc(SCc2sc(nc2C)c3ccc(cc3F)C(F)(F)F)ccc1OC(C)(C)C(=O)O</t>
  </si>
  <si>
    <t>CHEMBL2104609</t>
  </si>
  <si>
    <t>Profexalone (INN)</t>
  </si>
  <si>
    <t>CCCNC(=O)N1CC(OC1=O)c2ccccc2</t>
  </si>
  <si>
    <t>CHEMBL2104610</t>
  </si>
  <si>
    <t>Dazolicine (INN)</t>
  </si>
  <si>
    <t>CC(C)N1CCN=C1CN2CCCCSc3ccc(Cl)cc23</t>
  </si>
  <si>
    <t>CHEMBL2107803</t>
  </si>
  <si>
    <t>Avosentan (INN)</t>
  </si>
  <si>
    <t>COc1ccccc1Oc2c(CS(=O)(=O)c3ccc(C)cn3)nc(nc2OC)c4ccncc4</t>
  </si>
  <si>
    <t>CHEMBL2104127</t>
  </si>
  <si>
    <t>Clinolamide (INN)</t>
  </si>
  <si>
    <t>CCCCC\C=C/C\C=C/CCCCCCCC(=O)NC1CCCCC1</t>
  </si>
  <si>
    <t>CHEMBL2104627</t>
  </si>
  <si>
    <t>Nifurpirinol (INN, USAN)</t>
  </si>
  <si>
    <t>P-7138</t>
  </si>
  <si>
    <t>OCc1cccc(\C=C\c2oc(cc2)[N+](=O)[O-])n1</t>
  </si>
  <si>
    <t>CHEMBL2110962</t>
  </si>
  <si>
    <t>Mefenorex (INN); Mefenorex Hydrochloride (USAN)</t>
  </si>
  <si>
    <t>Ro-45282</t>
  </si>
  <si>
    <t>A08AA09</t>
  </si>
  <si>
    <t>A08AA09 [Alimentary Tract And Metabolism:Antiobesity Preparations, Excl. Diet Products:Antiobesity Preparations, Excl. Diet Products:Centrally acting antiobesity products]</t>
  </si>
  <si>
    <t>CC(Cc1ccccc1)NCCCCl</t>
  </si>
  <si>
    <t>CHEMBL2106310</t>
  </si>
  <si>
    <t>Idralfidine (INN)</t>
  </si>
  <si>
    <t>CC1C=CC(=CC1(C)O)\C=N\NC2=NCCN2</t>
  </si>
  <si>
    <t>CHEMBL2106741</t>
  </si>
  <si>
    <t>Mezacopride (INN)</t>
  </si>
  <si>
    <t>CNc1cc(OC)c(cc1Cl)C(=O)NC2CN3CCC2CC3</t>
  </si>
  <si>
    <t>CHEMBL2106851</t>
  </si>
  <si>
    <t>Nicomorphine (BAN, DCF, INN, MI)</t>
  </si>
  <si>
    <t>N02AA04</t>
  </si>
  <si>
    <t>N02AA04 [Nervous System:Analgesics:Opioids:Natural opium alkaloids]</t>
  </si>
  <si>
    <t>CN1CC[C@]23[C@H]4Oc5c(OC(=O)c6cccnc6)ccc(C[C@@H]1[C@@H]2C=C[C@@H]4OC(=O)c7cccnc7)c35</t>
  </si>
  <si>
    <t>CHEMBL2104728</t>
  </si>
  <si>
    <t>Metindizate (BAN, INN)</t>
  </si>
  <si>
    <t>CN1CC(CCOC(=O)C(O)(c2ccccc2)c3ccccc3)C4CCCCC14</t>
  </si>
  <si>
    <t>CHEMBL2107753</t>
  </si>
  <si>
    <t>Icrocaptide (INN)</t>
  </si>
  <si>
    <t>CCCCC[C@H](N(CC)C(=O)CN)C(=O)N1CCC[C@H]1C(=O)C[C@@H](CCCNC(=N)N)C(=O)O</t>
  </si>
  <si>
    <t>CHEMBL2106774</t>
  </si>
  <si>
    <t>Glyoctamide (INN, USAN)</t>
  </si>
  <si>
    <t>Cc1ccc(cc1)S(=O)(=O)NC(=O)NC2CCCCCCC2</t>
  </si>
  <si>
    <t>CHEMBL2106603</t>
  </si>
  <si>
    <t>Etomidoline (INN, JAN, MI)</t>
  </si>
  <si>
    <t>CCN1C(Nc2ccc(OCCN3CCCCC3)cc2)c4ccccc4C1=O</t>
  </si>
  <si>
    <t>CHEMBL476186</t>
  </si>
  <si>
    <t>Eribaxaban (INN, USAN)</t>
  </si>
  <si>
    <t>292; PD-0348292; PD-348; PD-348292</t>
  </si>
  <si>
    <t>CO[C@@H]1C[C@@H](N(C1)C(=O)Nc2ccc(Cl)cc2)C(=O)Nc3ccc(cc3F)N4C=CC=CC4=O</t>
  </si>
  <si>
    <t>CHEMBL317094</t>
  </si>
  <si>
    <t>Imidapril (BAN, INN); Imidapril Hydrochloride (JAN)</t>
  </si>
  <si>
    <t>C09AA16</t>
  </si>
  <si>
    <t>C09AA16 [Cardiovascular System:Agents Acting On The Renin-Angiotensin System:Ace Inhibitors, Plain:ACE inhibitors, plain]</t>
  </si>
  <si>
    <t>CCOC(=O)[C@H](CCc1ccccc1)N[C@@H](C)C(=O)N2[C@@H](CN(C)C2=O)C(=O)O</t>
  </si>
  <si>
    <t>CHEMBL316561</t>
  </si>
  <si>
    <t>Proglumide (BAN, JAN, USAN, INN)</t>
  </si>
  <si>
    <t>W-5219</t>
  </si>
  <si>
    <t>CCK antagonists, antiulcer, anxiolytic agent</t>
  </si>
  <si>
    <t>A02BX06</t>
  </si>
  <si>
    <t>A02BX06 [Alimentary Tract And Metabolism:Drugs For Acid Related Disorders:Drugs For Peptic Ulcer And Gastro-Oesophageal Reflux Disease (Gord):Other drugs for peptic ulcer and gastro-oesophageal reflux disease (GORD)]</t>
  </si>
  <si>
    <t>CCCN(CCC)C(=O)C(CCC(=O)O)NC(=O)c1ccccc1</t>
  </si>
  <si>
    <t>CHEMBL453863</t>
  </si>
  <si>
    <t>Teroxirone (INN, USAN)</t>
  </si>
  <si>
    <t>Alphatgi</t>
  </si>
  <si>
    <t>O=C1N(CC2CO2)C(=O)N(CC3CO3)C(=O)N1CC4CO4</t>
  </si>
  <si>
    <t>CHEMBL231068</t>
  </si>
  <si>
    <t>Flibanserin (INN, USAN)</t>
  </si>
  <si>
    <t>BIMT-17; BIMT-17-BS</t>
  </si>
  <si>
    <t>Boehringer Ingelheim, Italy</t>
  </si>
  <si>
    <t>FC(F)(F)c1cccc(c1)N2CCN(CCN3C(=O)Nc4ccccc34)CC2</t>
  </si>
  <si>
    <t>CHEMBL440283</t>
  </si>
  <si>
    <t>Androstenediol (JAN)</t>
  </si>
  <si>
    <t>C[C@]12CC[C@H]3[C@@H](CC=C4C[C@@H](O)CC[C@]34C)[C@@H]1CC[C@@H]2O</t>
  </si>
  <si>
    <t>CHEMBL1200922</t>
  </si>
  <si>
    <t>Mebutamate (FDA, BAN, INN, JAN, USAN)</t>
  </si>
  <si>
    <t>W-583</t>
  </si>
  <si>
    <t>N05BC04</t>
  </si>
  <si>
    <t>N05BC04 [Nervous System:Psycholeptics:Anxiolytics:Carbamates]</t>
  </si>
  <si>
    <t>CCC(C)C(C)(COC(=O)N)COC(=O)N</t>
  </si>
  <si>
    <t>CHEMBL1200829</t>
  </si>
  <si>
    <t>Gluconolactone (FDA, USP)</t>
  </si>
  <si>
    <t>OC[C@H]1OC(=O)[C@H](O)[C@@H](O)[C@@H]1O</t>
  </si>
  <si>
    <t>CHEMBL728</t>
  </si>
  <si>
    <t>Prochlorperazine (BAN, FDA, INN, JAN, USP); Prochlorperazine Mesilate (JAN); Prochlorperazine Edisylate (FDA, USP); Prochlorperazine Maleate (FDA, USP, JAN)</t>
  </si>
  <si>
    <t>N05AB04</t>
  </si>
  <si>
    <t>N05AB04 [Nervous System:Psycholeptics:Antipsychotics:Phenothiazines with piperazine structure]</t>
  </si>
  <si>
    <t>Anti-Emetic; Antipsychotic</t>
  </si>
  <si>
    <t>CN1CCN(CCCN2c3ccccc3Sc4ccc(Cl)cc24)CC1</t>
  </si>
  <si>
    <t>CHEMBL1365675</t>
  </si>
  <si>
    <t>Amitraz (BAN, INN, USAN, USP)</t>
  </si>
  <si>
    <t>U-36059</t>
  </si>
  <si>
    <t>CN(\C=N\c1ccc(C)cc1C)\C=N\c2ccc(C)cc2C</t>
  </si>
  <si>
    <t>CHEMBL1570482</t>
  </si>
  <si>
    <t>Monoctanoin Component A</t>
  </si>
  <si>
    <t>CCCCCCCC(=O)OCC(O)CO</t>
  </si>
  <si>
    <t>CHEMBL276368</t>
  </si>
  <si>
    <t>Timegadine (INN)</t>
  </si>
  <si>
    <t>Cc1cc(N\C(=N\C2CCCCC2)\Nc3nccs3)c4ccccc4n1</t>
  </si>
  <si>
    <t>CHEMBL1320139</t>
  </si>
  <si>
    <t>Heliomycin (INN)</t>
  </si>
  <si>
    <t>Cc1cc(O)c2C(=O)c3c(O)cc(O)c4C(=O)C(C)(C)c5cc(O)c1c2c5c34</t>
  </si>
  <si>
    <t>CHEMBL1395447</t>
  </si>
  <si>
    <t>Nitrovin (BAN)</t>
  </si>
  <si>
    <t>NC(=N)NN=C(\C=C\c1oc(cc1)[N+](=O)[O-])\C=C\c2oc(cc2)[N+](=O)[O-]</t>
  </si>
  <si>
    <t>CHEMBL17423</t>
  </si>
  <si>
    <t>Vesnarinone (JAN, USAN, INN)</t>
  </si>
  <si>
    <t>OPC-8212</t>
  </si>
  <si>
    <t>cardiotonics (amrinone type)</t>
  </si>
  <si>
    <t>COc1ccc(cc1OC)C(=O)N2CCN(CC2)c3ccc4NC(=O)CCc4c3</t>
  </si>
  <si>
    <t>CHEMBL1697737</t>
  </si>
  <si>
    <t>Clotiazepam (JAN, MI, INN)</t>
  </si>
  <si>
    <t>N05BA21</t>
  </si>
  <si>
    <t>N05BA21 [Nervous System:Psycholeptics:Anxiolytics:Benzodiazepine derivatives]</t>
  </si>
  <si>
    <t>CCc1cc2C(=NCC(=O)N(C)c2s1)c3ccccc3Cl</t>
  </si>
  <si>
    <t>CHEMBL1908849</t>
  </si>
  <si>
    <t>Tirilazad (BAN, INN); Tirilazad Mesylate (USAN)</t>
  </si>
  <si>
    <t>U-74006F</t>
  </si>
  <si>
    <t>lipid peroxidation inhibitors</t>
  </si>
  <si>
    <t>N07XX01</t>
  </si>
  <si>
    <t>N07XX01 [Nervous System:Other Nervous System Drugs:Other Nervous System Drugs:Other nervous system drugs]</t>
  </si>
  <si>
    <t>Inhibitor (lipid peroxidation)</t>
  </si>
  <si>
    <t>CC1C[C@H]2[C@@H]3CCC4=CC(=O)C=C[C@]4(C)C3=CC[C@]2(C)[C@H]1C(=O)CN5CCN(CC5)c6cc(nc(n6)N7CCCC7)N8CCCC8</t>
  </si>
  <si>
    <t>CHEMBL2110793</t>
  </si>
  <si>
    <t>Ciladopa (BAN, INN); Ciladopa Hydrochloride (USAN)</t>
  </si>
  <si>
    <t>AY-27110</t>
  </si>
  <si>
    <t>Antiparkinsonian; Dopaminergic Agent</t>
  </si>
  <si>
    <t>COc1ccc(cc1OC)[C@H](O)CN2CCN(CC2)C3=CC=CC=CC3=O</t>
  </si>
  <si>
    <t>CHEMBL2109384</t>
  </si>
  <si>
    <t>Demcizumab</t>
  </si>
  <si>
    <t>OMP-21M18</t>
  </si>
  <si>
    <t>CHEMBL2108218</t>
  </si>
  <si>
    <t>Alexomycin (USAN)</t>
  </si>
  <si>
    <t>U-82127</t>
  </si>
  <si>
    <t>Growth Stimulant (veterinary)</t>
  </si>
  <si>
    <t>CHEMBL2109097</t>
  </si>
  <si>
    <t>Euphausia Extract (BAN)</t>
  </si>
  <si>
    <t>CHEMBL2108283</t>
  </si>
  <si>
    <t>Imciromab (INN)</t>
  </si>
  <si>
    <t>CHEMBL2109164</t>
  </si>
  <si>
    <t>Hexadimethrine Bromide (BAN, INN, MI)</t>
  </si>
  <si>
    <t>CHEMBL2109045</t>
  </si>
  <si>
    <t>Insulin I 125 (USAN)</t>
  </si>
  <si>
    <t>CHEMBL2108898</t>
  </si>
  <si>
    <t>Alpha Amylase (USAN)</t>
  </si>
  <si>
    <t>CHEMBL2109427</t>
  </si>
  <si>
    <t>Claudiximab</t>
  </si>
  <si>
    <t>IMAB-362</t>
  </si>
  <si>
    <t>CHEMBL2107943</t>
  </si>
  <si>
    <t>Polidexide (BAN); Polidexide Sulfate (INN)</t>
  </si>
  <si>
    <t>CHEMBL2109174</t>
  </si>
  <si>
    <t>Ocrase (INN)</t>
  </si>
  <si>
    <t>CHEMBL2107964</t>
  </si>
  <si>
    <t>Macrogol 8 Stearate (BAN); Macrogol Ester 400 (INN); Polyoxyl 8 Stearate (USAN)</t>
  </si>
  <si>
    <t>CHEMBL2109269</t>
  </si>
  <si>
    <t>Humax-Cd38</t>
  </si>
  <si>
    <t>HuMax-CD38</t>
  </si>
  <si>
    <t>CHEMBL2104567</t>
  </si>
  <si>
    <t>Oximonam (INN, USAN); Oximonam Sodium (USAN)</t>
  </si>
  <si>
    <t>SQ-82291; SQ-82629</t>
  </si>
  <si>
    <t>CO\N=C(/C(=O)N[C@H]1[C@H](C)N(OCC(=O)O)C1=O)\c2csc(N)n2</t>
  </si>
  <si>
    <t>CHEMBL2104360</t>
  </si>
  <si>
    <t>Levomenol (INN)</t>
  </si>
  <si>
    <t>CC(=CCCC(C)(O)C1CCC(=CC1)C)C</t>
  </si>
  <si>
    <t>CHEMBL2105170</t>
  </si>
  <si>
    <t>Norclostebol (INN)</t>
  </si>
  <si>
    <t>C[C@]12CC[C@H]3[C@@H](CCC4=C(Cl)C(=O)CC[C@H]34)[C@@H]1CC[C@@H]2O</t>
  </si>
  <si>
    <t>CHEMBL2106038</t>
  </si>
  <si>
    <t>Thymoctonan (INN)</t>
  </si>
  <si>
    <t>CC(C)C[C@H](N)C(=O)N[C@@H](CCC(=O)O)C(=O)N[C@@H](CC(=O)O)C(=O)NCC(=O)N1CCC[C@H]1C(=O)N[C@@H](CCCCN)C(=O)N[C@@H](Cc2ccccc2)C(=O)N[C@@H](CC(C)C)C(=O)O</t>
  </si>
  <si>
    <t>CHEMBL2107085</t>
  </si>
  <si>
    <t>Tocladesine (BAN, INN, USAN)</t>
  </si>
  <si>
    <t>8-CL-CAMP; ICN-1256</t>
  </si>
  <si>
    <t>Nc1ncnc2c1nc(Cl)n2[C@@H]3O[C@@H]4COP(=O)(O)O[C@H]4[C@H]3O</t>
  </si>
  <si>
    <t>CHEMBL2103951</t>
  </si>
  <si>
    <t>Dapitant (INN)</t>
  </si>
  <si>
    <t>COc1ccccc1[C@H](C)C(=O)N2C[C@@H]3[C@H](C2)[C@@](O)(CCC3(c4ccccc4)c5ccccc5)c6ccccc6OC</t>
  </si>
  <si>
    <t>CHEMBL2106881</t>
  </si>
  <si>
    <t>Phenythilone (INN)</t>
  </si>
  <si>
    <t>CCC1(SCC(=O)NC1=O)c2ccccc2</t>
  </si>
  <si>
    <t>CHEMBL2109588</t>
  </si>
  <si>
    <t>Ca2</t>
  </si>
  <si>
    <t>cA2</t>
  </si>
  <si>
    <t>CHEMBL2109281</t>
  </si>
  <si>
    <t>Rg-7600</t>
  </si>
  <si>
    <t>RG-7600</t>
  </si>
  <si>
    <t>CHEMBL2109638</t>
  </si>
  <si>
    <t>Mga-271</t>
  </si>
  <si>
    <t>MGA-271</t>
  </si>
  <si>
    <t>CHEMBL2109129</t>
  </si>
  <si>
    <t>Leukocyte Typing Serum (USP)</t>
  </si>
  <si>
    <t>CHEMBL2108382</t>
  </si>
  <si>
    <t>Iso-Alcoholic Elixir (NF)</t>
  </si>
  <si>
    <t>CHEMBL2109327</t>
  </si>
  <si>
    <t>Csl-360</t>
  </si>
  <si>
    <t>CSL-360</t>
  </si>
  <si>
    <t>CHEMBL2109130</t>
  </si>
  <si>
    <t>Macrosalb (131I) (BAN, INN)</t>
  </si>
  <si>
    <t>CHEMBL2106808</t>
  </si>
  <si>
    <t>Neraminol (INN)</t>
  </si>
  <si>
    <t>Cc1cccc(C)c1NCCNCC(O)COc2cccc3[nH]ncc23</t>
  </si>
  <si>
    <t>CHEMBL2106039</t>
  </si>
  <si>
    <t>Siagoside (INN)</t>
  </si>
  <si>
    <t>CCCCCCCCCCCCCCCCCC(=O)N[C@H](CO[C@@H]1O[C@H](CO)[C@H](O[C@@H]2O[C@H](CO)[C@H](O)[C@H](O[C@@H]3O[C@H](CO)[C@H](O)[C@H](O)[C@H]3O)[C@H]2NC(=O)C)[C@@H]4O[C@@]5(C[C@@H](O)[C@H](NC(=O)C)C(O5)[C@@H](O)[C@@H](O)CO)C(=O)O[C@@H]14)[C@@H](O)\C=C\CCCCCCCCCCCCC</t>
  </si>
  <si>
    <t>CHEMBL2106072</t>
  </si>
  <si>
    <t>Besunide (INN)</t>
  </si>
  <si>
    <t>CCCCNc1cc(cc(c1Cc2ccccc2)S(=O)(=O)N)C(=O)O</t>
  </si>
  <si>
    <t>CHEMBL2109472</t>
  </si>
  <si>
    <t>Mdx-Cd4</t>
  </si>
  <si>
    <t>MDX-CD4</t>
  </si>
  <si>
    <t>CHEMBL2109591</t>
  </si>
  <si>
    <t>Tol-101</t>
  </si>
  <si>
    <t>TOL-101</t>
  </si>
  <si>
    <t>CHEMBL2103960</t>
  </si>
  <si>
    <t>Guamecycline (BAN, DCF, INN, MI)</t>
  </si>
  <si>
    <t>CN(C)[C@H]1[C@@H]2CC3C(=C(O)[C@]2(O)C(=O)C(=C1O)C(=O)NCN4CCN(CC4)C(=N)NC(=N)N)C(=O)c5c(O)cccc5[C@@]3(C)O</t>
  </si>
  <si>
    <t>CHEMBL2105985</t>
  </si>
  <si>
    <t>Cetotiamine (INN, MI); Cetotiamine Hydrochloride (JAN)</t>
  </si>
  <si>
    <t>CCOC(=O)OCC\C(=C(/C)\N(Cc1cnc(C)nc1N)C=O)\SC(=O)OCC</t>
  </si>
  <si>
    <t>CHEMBL2104232</t>
  </si>
  <si>
    <t>Fenprostalene (BAN, INN, USAN)</t>
  </si>
  <si>
    <t>RS-84043</t>
  </si>
  <si>
    <t>Luteolysin</t>
  </si>
  <si>
    <t>COC(=O)CCC=C=CC[C@H]1C(O)C[C@@H](O)C1\C=C\[C@@H](O)COc2ccccc2</t>
  </si>
  <si>
    <t>CHEMBL2106159</t>
  </si>
  <si>
    <t>Fenharmane (INN)</t>
  </si>
  <si>
    <t>C(C1NCCC2=NC3=CC=CCC3=C12)c4ccccc4</t>
  </si>
  <si>
    <t>CHEMBL2107677</t>
  </si>
  <si>
    <t>Umespirone (INN)</t>
  </si>
  <si>
    <t>CCCCN1C(=O)[C@@H]2C(=O)N(CCCCN3CCN(CC3)c4ccccc4OC)C(=O)[C@H](C1=O)C2(C)C</t>
  </si>
  <si>
    <t>CHEMBL2105128</t>
  </si>
  <si>
    <t>Flumethiazide (BAN, INN, MI)</t>
  </si>
  <si>
    <t>NS(=O)(=O)c1cc2c(cc1C(F)(F)F)N=CNS2(=O)=O</t>
  </si>
  <si>
    <t>CHEMBL2104235</t>
  </si>
  <si>
    <t>Cofisatin (DCF, INN); Cofisatine (DCF)</t>
  </si>
  <si>
    <t>CC(CCC(=O)Oc1ccc(cc1)C2(C(=O)Nc3ccccc23)c4ccc(OC(=O)CCC(C)C5CC[C@H]6[C@H]7[C@H](CC(=O)[C@]56C)[C@@]8(C)CCC(=O)CC8CC7=O)cc4)C9CC[C@H]%10[C@H]%11[C@H](CC(=O)[C@]9%10C)[C@@]%12(C)CCC(=O)CC%12CC%11=O</t>
  </si>
  <si>
    <t>CHEMBL2104585</t>
  </si>
  <si>
    <t>Ecabet (INN); Ecabet Sodium (JAN)</t>
  </si>
  <si>
    <t>CC(C)c1cc2CC[C@H]3[C@@](C)(CCC[C@]3(C)c2cc1S(=O)(=O)O)C(=O)O</t>
  </si>
  <si>
    <t>CHEMBL2106852</t>
  </si>
  <si>
    <t>Metallibure (BAN, INN); Methallibure (USAN)</t>
  </si>
  <si>
    <t>AY-61122; ICI-33828</t>
  </si>
  <si>
    <t>Anterior Pituitary Activator (for swine)</t>
  </si>
  <si>
    <t>CNC(=S)NNC(=S)NC(C)C=C</t>
  </si>
  <si>
    <t>CHEMBL2104611</t>
  </si>
  <si>
    <t>Binedaline (INN, MI)</t>
  </si>
  <si>
    <t>CN(C)CCN(C)n1cc(c2ccccc2)c3ccccc13</t>
  </si>
  <si>
    <t>CHEMBL2103876</t>
  </si>
  <si>
    <t>Mapracorat (INN, USAN)</t>
  </si>
  <si>
    <t>ZK-245186</t>
  </si>
  <si>
    <t>Intendis Gmbh</t>
  </si>
  <si>
    <t>Cc1ccc2c(NC[C@](O)(CC(C)(C)c3cc(F)cc4CCOc34)C(F)(F)F)cccc2n1</t>
  </si>
  <si>
    <t>CHEMBL2105207</t>
  </si>
  <si>
    <t>Pitenodil (INN)</t>
  </si>
  <si>
    <t>CN(C)C(=O)OCCN1CCN(CCCC(=O)c2cccs2)CC1</t>
  </si>
  <si>
    <t>CHEMBL2105864</t>
  </si>
  <si>
    <t>Labradimil (INN, USAN)</t>
  </si>
  <si>
    <t>RMP-7</t>
  </si>
  <si>
    <t>Alkermes</t>
  </si>
  <si>
    <t>COc1ccc(C[C@@H](CN[C@@H](CCCNC(=N)N)C(=O)O)NC(=O)[C@@H]2CCCN2C(=O)[C@H](CO)NC(=O)[C@H](Cc3cccs3)NC(=O)CNC(=O)[C@@H]4C[C@@H](O)CN4C(=O)[C@@H]5CCCN5C(=O)[C@@H](N)CCCNC(=N)N)cc1</t>
  </si>
  <si>
    <t>CHEMBL2110759</t>
  </si>
  <si>
    <t>Azaspirium Chloride (INN)</t>
  </si>
  <si>
    <t>COc1c2OC3=C(C[N+]4(CCCCC4)CC3=C)C(=O)c2c(OC)c5ccoc15</t>
  </si>
  <si>
    <t>CHEMBL38594</t>
  </si>
  <si>
    <t>Batanopride (INN); Batanopride Hydrochloride (USAN)</t>
  </si>
  <si>
    <t>BMY-25801-01</t>
  </si>
  <si>
    <t>CCN(CC)CCNC(=O)c1cc(Cl)c(N)cc1OC(C)C(=O)C</t>
  </si>
  <si>
    <t>CHEMBL2110977</t>
  </si>
  <si>
    <t>Mexrenoate Potassium (INN, USAN)</t>
  </si>
  <si>
    <t>SC-26714</t>
  </si>
  <si>
    <t>COC(=O)[C@@H]1CC2=CC(=O)CC[C@]2(C)[C@H]3CC[C@@]4(C)[C@@H](CC[C@@]4(O)CCC(=O)O)[C@H]13</t>
  </si>
  <si>
    <t>CHEMBL2106581</t>
  </si>
  <si>
    <t>Fenirofibrate (INN)</t>
  </si>
  <si>
    <t>CC(C)(Oc1ccc(cc1)C(O)c2ccc(Cl)cc2)C(=O)O</t>
  </si>
  <si>
    <t>CHEMBL2104569</t>
  </si>
  <si>
    <t>Cinfenoac (BAN, INN)</t>
  </si>
  <si>
    <t>OC(=O)COc1ccc(cc1)C(=O)\C=C\c2ccc(cc2)C(=O)O</t>
  </si>
  <si>
    <t>CHEMBL2105859</t>
  </si>
  <si>
    <t>Glaspimod (BAN, INN)</t>
  </si>
  <si>
    <t>SK&amp;F-107647</t>
  </si>
  <si>
    <t>NCCCC[C@H](NC(=O)[C@H](CCCC[C@@H](NC(=O)[C@@H](CC(=O)O)NC(=O)[C@H](CCC(=O)O)NC(=O)[C@H]1CCC(=O)N1)C(=O)N[C@@H](CCCCN)C(=O)O)NC(=O)[C@@H](CC(=O)O)NC(=O)[C@@H](CCC(=O)O)NC(=O)[C@H]2CCC(=O)N2)C(=O)O</t>
  </si>
  <si>
    <t>CHEMBL2110752</t>
  </si>
  <si>
    <t>Dacuronium Bromide (BAN, INN)</t>
  </si>
  <si>
    <t>NB-68</t>
  </si>
  <si>
    <t>CC(=O)O[C@H]1C[C@@H]2CCC3C(CC[C@]4(C)[C@@H](O)[C@H](CC34)[N+]5(C)CCCCC5)[C@@]2(C)C[C@@H]1[N+]6(C)CCCCC6</t>
  </si>
  <si>
    <t>CHEMBL2104053</t>
  </si>
  <si>
    <t>Adafenoxate (INN)</t>
  </si>
  <si>
    <t>Clc1ccc(OCC(=O)OCCNC23CC4CC(CC(C4)C2)C3)cc1</t>
  </si>
  <si>
    <t>CHEMBL2107457</t>
  </si>
  <si>
    <t>Itopride (INN)</t>
  </si>
  <si>
    <t>COc1ccc(cc1OC)C(=O)NCc2ccc(OCCN(C)C)cc2</t>
  </si>
  <si>
    <t>CHEMBL2107173</t>
  </si>
  <si>
    <t>Mefeclorazine (DCF, INN)</t>
  </si>
  <si>
    <t>COc1ccc(CCN2CCN(CC2)c3ccccc3Cl)cc1OC</t>
  </si>
  <si>
    <t>CHEMBL2105802</t>
  </si>
  <si>
    <t>Cicrotoic Acid (DCF, INN, MI)</t>
  </si>
  <si>
    <t>AD-106</t>
  </si>
  <si>
    <t>C\C(=C\C(=O)O)\C1CCCCC1</t>
  </si>
  <si>
    <t>CHEMBL2107159</t>
  </si>
  <si>
    <t>Lofendazam (BAN, INN)</t>
  </si>
  <si>
    <t>Clc1ccc2NCCC(=O)N(c3ccccc3)c2c1</t>
  </si>
  <si>
    <t>CHEMBL2104995</t>
  </si>
  <si>
    <t>Fibracillin (INN)</t>
  </si>
  <si>
    <t>CC(C)(Oc1ccc(Cl)cc1)C(=O)NC(C(=O)N[C@H]2[C@H]3SC(C)(C)[C@@H](N3C2=O)C(=O)O)c4ccccc4</t>
  </si>
  <si>
    <t>CHEMBL2105269</t>
  </si>
  <si>
    <t>Metiazinic Acid (DCF, INN, JAN, MI)</t>
  </si>
  <si>
    <t>RP-16091</t>
  </si>
  <si>
    <t>CN1c2ccccc2Sc3ccc(CC(=O)O)cc13</t>
  </si>
  <si>
    <t>CHEMBL2106200</t>
  </si>
  <si>
    <t>Diproqualone (DCF, INN)</t>
  </si>
  <si>
    <t>CC1=Nc2ccccc2C(=O)N1CC(O)CO</t>
  </si>
  <si>
    <t>CHEMBL2107344</t>
  </si>
  <si>
    <t>Goxalapladib (INN, USAN)</t>
  </si>
  <si>
    <t>COCCN1CCC(CC1)N(Cc2ccc(cc2)c3ccc(cc3)C(F)(F)F)C(=O)CN4C(=CC(=O)c5cccnc45)CCc6cccc(F)c6F</t>
  </si>
  <si>
    <t>CHEMBL2104712</t>
  </si>
  <si>
    <t>Nisterime (INN); Nisterime Acetate (USAN)</t>
  </si>
  <si>
    <t>ORF-9326</t>
  </si>
  <si>
    <t>CC(=O)O[C@H]1CC[C@H]2[C@@H]3CC[C@H]4C\C(=N\Oc5ccc(cc5)[N+](=O)[O-])\[C@H](Cl)C[C@]4(C)[C@H]3CC[C@]12C</t>
  </si>
  <si>
    <t>CHEMBL2096633</t>
  </si>
  <si>
    <t>Magnesium Trisilicate (FDA, USP)</t>
  </si>
  <si>
    <t>[Mg+2].[Mg+2].[O-][Si](=O)O[Si]([O-])([O-])O[Si](=O)[O-]</t>
  </si>
  <si>
    <t>CHEMBL2110961</t>
  </si>
  <si>
    <t>Mirisetron (INN); Mirisetron Maleate (USAN)</t>
  </si>
  <si>
    <t>WAY-SEC-579</t>
  </si>
  <si>
    <t>CN1C2CCC1CC(C2)NC(=O)C3=CN(C4CCCCC4)c5ccccc5C3=O</t>
  </si>
  <si>
    <t>CHEMBL1159715</t>
  </si>
  <si>
    <t>Colterol (INN); Colterol Mesylate (USAN)</t>
  </si>
  <si>
    <t>WIN-5563-3</t>
  </si>
  <si>
    <t>CC(C)(C)NCC(O)c1ccc(O)c(O)c1</t>
  </si>
  <si>
    <t>CHEMBL2111101</t>
  </si>
  <si>
    <t>Pimavanserin (INN); Pimavanserin Tartrate (USAN)</t>
  </si>
  <si>
    <t>ACP-103</t>
  </si>
  <si>
    <t>CC(C)COc1ccc(CNC(=O)N(Cc2ccc(F)cc2)C3CCN(C)CC3)cc1</t>
  </si>
  <si>
    <t>CHEMBL2108779</t>
  </si>
  <si>
    <t>Polycarbophil (BAN, INN, USP)</t>
  </si>
  <si>
    <t>Goodrich</t>
  </si>
  <si>
    <t>CHEMBL2107193</t>
  </si>
  <si>
    <t>Phenylacetylglycine Dimethylamide (JAN)</t>
  </si>
  <si>
    <t>CN(C)C(=O)CNC(=O)Cc1ccccc1</t>
  </si>
  <si>
    <t>CHEMBL2220428</t>
  </si>
  <si>
    <t>Isomolpan (INN); Isomolpan Hydrochloride (USAN)</t>
  </si>
  <si>
    <t>CGS-15855A</t>
  </si>
  <si>
    <t>CCCN1CCCC2C1COc3ccc(O)cc23</t>
  </si>
  <si>
    <t>CHEMBL2178422</t>
  </si>
  <si>
    <t>Rimegepant (USAN); Rimegepant Sulfate (USAN)</t>
  </si>
  <si>
    <t>BMS-927711</t>
  </si>
  <si>
    <t>N[C@H]1[C@@H](CC[C@@H](OC(=O)N2CCC(CC2)N3C(=O)Nc4ncccc34)c5ncccc15)c6cccc(F)c6F</t>
  </si>
  <si>
    <t>CHEMBL431651</t>
  </si>
  <si>
    <t>Enrasentan (INN)</t>
  </si>
  <si>
    <t>SB-217242</t>
  </si>
  <si>
    <t>CCCOc1ccc2[C@@H]([C@H]([C@H](c3ccc(OC)cc3OCCO)c2c1)C(=O)O)c4ccc5OCOc5c4</t>
  </si>
  <si>
    <t>CHEMBL1201457</t>
  </si>
  <si>
    <t>Cellulose Sodium Phosphate (FDA, USAN, USP)</t>
  </si>
  <si>
    <t>V03AG01</t>
  </si>
  <si>
    <t>V03AG01 [Various:All Other Therapeutic Products:All Other Therapeutic Products:Drugs for treatment of hypercalcemia]</t>
  </si>
  <si>
    <t>Anti-Urolithic</t>
  </si>
  <si>
    <t>CHEMBL1201628</t>
  </si>
  <si>
    <t>Insulin Susp Protamine Zinc Beef/Pork (FDA)</t>
  </si>
  <si>
    <t>CHEMBL1524273</t>
  </si>
  <si>
    <t>Phthalylsulfathiazole (BAN, USP, INN)</t>
  </si>
  <si>
    <t>A07AB02</t>
  </si>
  <si>
    <t>A07AB02 [Alimentary Tract And Metabolism:Antidiarrheals, Intestinal Antiinflammatory/Antiinfective :Intestinal Antiinfectives:Sulfonamides]</t>
  </si>
  <si>
    <t>OC(=O)c1ccccc1C(=O)Nc2ccc(cc2)S(=O)(=O)Nc3nccs3</t>
  </si>
  <si>
    <t>CHEMBL250172</t>
  </si>
  <si>
    <t>Bufogenin (INN, JAN, MI)</t>
  </si>
  <si>
    <t>C[C@]12CC[C@H](O)C[C@H]1CC[C@@H]3[C@@H]2CC[C@]4(C)[C@H](C[C@H]5O[C@@]345)C6=COC(=O)C=C6</t>
  </si>
  <si>
    <t>CHEMBL1213352</t>
  </si>
  <si>
    <t>Pinazepam (MI, INN)</t>
  </si>
  <si>
    <t>N05BA14</t>
  </si>
  <si>
    <t>N05BA14 [Nervous System:Psycholeptics:Anxiolytics:Benzodiazepine derivatives]</t>
  </si>
  <si>
    <t>Clc1ccc2N(CC#C)C(=O)CN=C(c3ccccc3)c2c1</t>
  </si>
  <si>
    <t>CHEMBL347698</t>
  </si>
  <si>
    <t>Fenitrothion (BAN)</t>
  </si>
  <si>
    <t>COP(=S)(OC)Oc1ccc(c(C)c1)[N+](=O)[O-]</t>
  </si>
  <si>
    <t>CHEMBL8846</t>
  </si>
  <si>
    <t>Prifelone (INN, USAN)</t>
  </si>
  <si>
    <t>R-830; R-830T; S-16820</t>
  </si>
  <si>
    <t>Anti-Inflammatory (dermatologic)</t>
  </si>
  <si>
    <t>CC(C)(C)c1cc(cc(c1O)C(C)(C)C)C(=O)c2cccs2</t>
  </si>
  <si>
    <t>CHEMBL312040</t>
  </si>
  <si>
    <t>Etonitazene (BAN, DCF, INN, MI)</t>
  </si>
  <si>
    <t>BA-20684; NIH-7607</t>
  </si>
  <si>
    <t>CCOc1ccc(Cc2nc3cc(ccc3n2CCN(CC)CC)[N+](=O)[O-])cc1</t>
  </si>
  <si>
    <t>CHEMBL28636</t>
  </si>
  <si>
    <t>Deracoxib (INN, USAN)</t>
  </si>
  <si>
    <t>SC-59046</t>
  </si>
  <si>
    <t>COc1ccc(cc1F)c2cc(nn2c3ccc(cc3)S(=O)(=O)N)C(F)F</t>
  </si>
  <si>
    <t>CHEMBL472565</t>
  </si>
  <si>
    <t>Dinitolmide (BAN, INN, MI)</t>
  </si>
  <si>
    <t>Cc1c(cc(cc1[N+](=O)[O-])[N+](=O)[O-])C(=O)N</t>
  </si>
  <si>
    <t>CHEMBL77307</t>
  </si>
  <si>
    <t>Thymopentin (BAN, INN, USAN)</t>
  </si>
  <si>
    <t>ORF-15244; TP-5</t>
  </si>
  <si>
    <t>L03AX09</t>
  </si>
  <si>
    <t>L03AX09 [Antineoplastic And Immunomodulating Agents:Immunostimulants:Immunostimulants:Other immunostimulants]</t>
  </si>
  <si>
    <t>CC(C)[C@H](CC(=O)[C@H](CC(=O)O)NC(=O)[C@H](CCCCN)NC(=O)[C@@H](N)CCCN=C(N)N)C(=O)N[C@@H](Cc1ccc(O)cc1)C(=O)O</t>
  </si>
  <si>
    <t>CHEMBL1570266</t>
  </si>
  <si>
    <t>Butonate (INN, USAN)</t>
  </si>
  <si>
    <t>ENT-20852</t>
  </si>
  <si>
    <t>CCCC(=O)OC(C(Cl)(Cl)Cl)P(=O)(OC)OC</t>
  </si>
  <si>
    <t>CHEMBL304818</t>
  </si>
  <si>
    <t>Docebenone (INN, USAN)</t>
  </si>
  <si>
    <t>A-61589; AA-861</t>
  </si>
  <si>
    <t>Tap</t>
  </si>
  <si>
    <t>Inhibitor (5-lipoxygenase)</t>
  </si>
  <si>
    <t>CC1=C(C)C(=O)C(=C(C)C1=O)CCCCC#CCCCC#CCO</t>
  </si>
  <si>
    <t>CHEMBL1411</t>
  </si>
  <si>
    <t>Lisofylline (INN, USAN)</t>
  </si>
  <si>
    <t>CT-1501R</t>
  </si>
  <si>
    <t>Cell Therapeutics</t>
  </si>
  <si>
    <t>Immunomodulator</t>
  </si>
  <si>
    <t>C[C@@H](O)CCCCN1C(=O)N(C)c2ncn(C)c2C1=O</t>
  </si>
  <si>
    <t>CHEMBL449062</t>
  </si>
  <si>
    <t>D-Limonene (JAN)</t>
  </si>
  <si>
    <t>CC(=C)[C@@H]1CCC(=CC1)C</t>
  </si>
  <si>
    <t>CHEMBL2110554</t>
  </si>
  <si>
    <t>Technetium Tc 99m Etidronate (USP); Technetium Tc-99m Etidronate Kit (FDA)</t>
  </si>
  <si>
    <t>Mallinckrodt Inc; Ge Healthcare</t>
  </si>
  <si>
    <t>CHEMBL99946</t>
  </si>
  <si>
    <t>Levomilnacipran (INN, USAN); Levomilnacipran Hydrochloride (USAN)</t>
  </si>
  <si>
    <t>F-2695</t>
  </si>
  <si>
    <t>Forest Laboratories</t>
  </si>
  <si>
    <t>CCN(CC)C(=O)[C@]1(C[C@H]1CN)c2ccccc2</t>
  </si>
  <si>
    <t>CHEMBL279390</t>
  </si>
  <si>
    <t>Lazabemide (BAN, INN, USAN); Lazabemide Hydrochloride (USAN)</t>
  </si>
  <si>
    <t>Ro-196327000; Ro-19-6327; Ro-196327001</t>
  </si>
  <si>
    <t>NCCNC(=O)c1ccc(Cl)cn1</t>
  </si>
  <si>
    <t>CHEMBL440294</t>
  </si>
  <si>
    <t>Pipamperone (BAN, USAN, INN); Pipamperone Hydrochloride (JAN)</t>
  </si>
  <si>
    <t>R-3345</t>
  </si>
  <si>
    <t>N05AD05</t>
  </si>
  <si>
    <t>N05AD05 [Nervous System:Psycholeptics:Antipsychotics:Butyrophenone derivatives]</t>
  </si>
  <si>
    <t>NC(=O)C1(CCN(CCCC(=O)c2ccc(F)cc2)CC1)N3CCCCC3</t>
  </si>
  <si>
    <t>CHEMBL507584</t>
  </si>
  <si>
    <t>Pumitepa (INN)</t>
  </si>
  <si>
    <t>antineoplastics (thiotepa derivatives)</t>
  </si>
  <si>
    <t>CN(C)c1nc(NP(=O)(N2CC2)N3CC3)c4c(ncn4C)n1</t>
  </si>
  <si>
    <t>CHEMBL1234886</t>
  </si>
  <si>
    <t>Oxygen (USP)</t>
  </si>
  <si>
    <t>V03AN01</t>
  </si>
  <si>
    <t>V03AN01 [Various:All Other Therapeutic Products:All Other Therapeutic Products:Medical gases]</t>
  </si>
  <si>
    <t>Gas, Medicinal</t>
  </si>
  <si>
    <t>O=O</t>
  </si>
  <si>
    <t>CHEMBL114715</t>
  </si>
  <si>
    <t>Inogatran (INN)</t>
  </si>
  <si>
    <t>NC(=N)NCCCNC(=O)[C@@H]1CCCCN1C(=O)[C@@H](CC2CCCCC2)NCC(=O)O</t>
  </si>
  <si>
    <t>CHEMBL76101</t>
  </si>
  <si>
    <t>Polyvinyl Alcohol (USP)</t>
  </si>
  <si>
    <t>Pharmaceutic Aid (viscosity-increasing agent)</t>
  </si>
  <si>
    <t>OC=C</t>
  </si>
  <si>
    <t>CHEMBL1103</t>
  </si>
  <si>
    <t>Furazolidone (BAN, FDA, INN, USP)</t>
  </si>
  <si>
    <t>Shire Development Inc</t>
  </si>
  <si>
    <t>G01AX06</t>
  </si>
  <si>
    <t>G01AX06 [Genito Urinary System And Sex Hormones:Gynecological Antiinfectives And Antiseptics:Antiinfectives And Antiseptics, Excl. Combinations:Other antiinfectives and antiseptics]</t>
  </si>
  <si>
    <t>Anti-Infective, Topical; Antiprotozoal (trichomonas, topical)</t>
  </si>
  <si>
    <t>[O-][N+](=O)c1oc(\C=N\N2CCOC2=O)cc1</t>
  </si>
  <si>
    <t>CHEMBL533841</t>
  </si>
  <si>
    <t>Cinchonidine Sulfate (MI, NF)</t>
  </si>
  <si>
    <t>TCMDC-123934</t>
  </si>
  <si>
    <t>O[C@@H]([C@@H]1C[C@@H]2CCN1C[C@@H]2C=C)c3ccnc4ccccc34</t>
  </si>
  <si>
    <t>CHEMBL2108909</t>
  </si>
  <si>
    <t>Ferristene (BAN, USAN)</t>
  </si>
  <si>
    <t>Dyno Particles As, Norway</t>
  </si>
  <si>
    <t>V08CB02</t>
  </si>
  <si>
    <t>V08CB02 [Various:Contrast Media:Magnetic Resonance Imaging Contrast Media:Superparamagnetic contrast media]</t>
  </si>
  <si>
    <t>CHEMBL2109168</t>
  </si>
  <si>
    <t>Dextran 40 (USAN, USP)</t>
  </si>
  <si>
    <t>LMD; LMWD</t>
  </si>
  <si>
    <t>Mcgaw; Baxter Healthcare</t>
  </si>
  <si>
    <t>Blood Flow Adjuvant; Plasma Volume Extender</t>
  </si>
  <si>
    <t>CHEMBL2108493</t>
  </si>
  <si>
    <t>Amorphous (Aqueous Suspension) (JAN); Insulin Zinc Injection (JAN); Insulin Zinc Injection, Amorphous (Aqueous Suspension) (JAN); Insulin Zinc Suspension (Amorphous) (BAN, INN); Insulin Zinc, Prompt (USP)</t>
  </si>
  <si>
    <t>CHEMBL2109640</t>
  </si>
  <si>
    <t>14,18</t>
  </si>
  <si>
    <t>CHEMBL2108905</t>
  </si>
  <si>
    <t>BCG Vaccine (USP)</t>
  </si>
  <si>
    <t>Organon</t>
  </si>
  <si>
    <t>L03AX03</t>
  </si>
  <si>
    <t>L03AX03 [Antineoplastic And Immunomodulating Agents:Immunostimulants:Immunostimulants:Other immunostimulants]</t>
  </si>
  <si>
    <t>CHEMBL2103973</t>
  </si>
  <si>
    <t>Azabon (INN, USAN)</t>
  </si>
  <si>
    <t>Nc1ccc(cc1)S(=O)(=O)N2CC3CCC(CC3)C2</t>
  </si>
  <si>
    <t>CHEMBL2106041</t>
  </si>
  <si>
    <t>Aviptadil (BAN, INN)</t>
  </si>
  <si>
    <t>CC[C@H](C)[C@H](NC(=O)[C@H](CO)NC(=O)[C@H](CC(=O)N)NC(=O)[C@H](CC(C)C)NC(=O)[C@H](Cc1ccc(O)cc1)NC(=O)[C@H](CCCCN)NC(=O)[C@H](CCCCN)NC(=O)[C@@H](NC(=O)[C@H](C)NC(=O)[C@H](CCSC)NC(=O)[C@H](CCC(=O)N)NC(=O)[C@H](CCCCN)NC(=O)[C@H](C)NC(=O)[C@H](CC(C)C)NC(=O)[C@H](CCCNC(=N)N)NC(=O)[C@@H](NC(=O)[C@H](Cc2ccc(O)cc2)NC(=O)[C@H](CC(=O)N)NC(=O)[C@H](CC(=O)O)NC(=O)[C@@H](NC(=O)[C@H](Cc3ccccc3)NC(=O)[C@@H](NC(=O)[C@H](C)NC(=O)[C@H](CC(=O)O)NC(=O)[C@H](CO)NC(=O)[C@@H](N)Cc4cnc[nH]4)C(C)C)[C@@H](C)O)[C@H](O)CC)C(C)C)C(=O)N[C@@H](CC(C)C)C(=O)N[C@@H](CC(=O)N)C(=O)O</t>
  </si>
  <si>
    <t>CHEMBL2104630</t>
  </si>
  <si>
    <t>Butopiprine (DCF, INN)</t>
  </si>
  <si>
    <t>LD-2351 [As Hydrobromide)</t>
  </si>
  <si>
    <t>CCCCOCCOC(=O)C(N1CCCCC1)c2ccccc2</t>
  </si>
  <si>
    <t>CHEMBL2107120</t>
  </si>
  <si>
    <t>Tigloidine (BAN, INN, MI)</t>
  </si>
  <si>
    <t>C\C=C(/C)\C(=O)O[C@@H]1C[C@H]2CC[C@@H](C1)N2C</t>
  </si>
  <si>
    <t>CHEMBL2105175</t>
  </si>
  <si>
    <t>Lonaprofen (INN)</t>
  </si>
  <si>
    <t>COC(=O)C(C)Oc1ccc2ccccc2c1Cl</t>
  </si>
  <si>
    <t>CHEMBL2104762</t>
  </si>
  <si>
    <t>Litomeglovir (INN)</t>
  </si>
  <si>
    <t>CN(C)c1cccc2c(cccc12)S(=O)(=O)Nc3ccc(NC(=O)C(C)(C)COC(=O)CN)cc3</t>
  </si>
  <si>
    <t>CHEMBL2107076</t>
  </si>
  <si>
    <t>Pexantel (INN)</t>
  </si>
  <si>
    <t>CN1CCN(CC1)C(=O)C2CCCCC2</t>
  </si>
  <si>
    <t>CHEMBL2109322</t>
  </si>
  <si>
    <t>Amg-820</t>
  </si>
  <si>
    <t>AMG-820</t>
  </si>
  <si>
    <t>CHEMBL2109288</t>
  </si>
  <si>
    <t>Bivatuzumab Mertansine</t>
  </si>
  <si>
    <t>BIWA-1-DM1</t>
  </si>
  <si>
    <t>CHEMBL2108305</t>
  </si>
  <si>
    <t>Insulin Tregopil (INN)</t>
  </si>
  <si>
    <t>CHEMBL2108100</t>
  </si>
  <si>
    <t>Soybean Phospholipids (JAN)</t>
  </si>
  <si>
    <t>CHEMBL2109267</t>
  </si>
  <si>
    <t>M195</t>
  </si>
  <si>
    <t>CHEMBL2108117</t>
  </si>
  <si>
    <t>Sitosterols (NF)</t>
  </si>
  <si>
    <t>-ster-</t>
  </si>
  <si>
    <t>steroids (androgens, anabolics)</t>
  </si>
  <si>
    <t>CHEMBL2108402</t>
  </si>
  <si>
    <t>Epafipase (INN, USAN)</t>
  </si>
  <si>
    <t>RPAF-AH</t>
  </si>
  <si>
    <t>Icos</t>
  </si>
  <si>
    <t>CHEMBL2108461</t>
  </si>
  <si>
    <t>Galageenan (NF)</t>
  </si>
  <si>
    <t>CHEMBL2108599</t>
  </si>
  <si>
    <t>Hofocon A (USAN)</t>
  </si>
  <si>
    <t>La Jolla</t>
  </si>
  <si>
    <t>CHEMBL2108178</t>
  </si>
  <si>
    <t>Caraway (MI, NF)</t>
  </si>
  <si>
    <t>CHEMBL2104515</t>
  </si>
  <si>
    <t>Tropabazate (INN)</t>
  </si>
  <si>
    <t>trop-</t>
  </si>
  <si>
    <t>NNC(=O)O[C@H]1C[C@H]2CC[C@@H](C1)N2C(=O)Oc3ccccc3</t>
  </si>
  <si>
    <t>CHEMBL2105178</t>
  </si>
  <si>
    <t>Mequidox (INN, USAN)</t>
  </si>
  <si>
    <t>GS-7443</t>
  </si>
  <si>
    <t>Cc1c(CO)[n+]([O-])c2ccccc2[n+]1[O-]</t>
  </si>
  <si>
    <t>CHEMBL2107725</t>
  </si>
  <si>
    <t>Anatibant (INN)</t>
  </si>
  <si>
    <t>antiasthmatics (bradykinin antagonists)</t>
  </si>
  <si>
    <t>Cc1cc(C)c2cccc(OCc3c(Cl)ccc(c3Cl)S(=O)(=O)N4CCC[C@H]4C(=O)NCCCNC(=O)c5ccc(cc5)C(=N)N)c2n1</t>
  </si>
  <si>
    <t>CHEMBL2103781</t>
  </si>
  <si>
    <t>Aceglatone (INN, JAN, MI)</t>
  </si>
  <si>
    <t>CC(=O)O[C@@H]1[C@H]2OC(=O)[C@H](OC(=O)C)[C@H]2OC1=O</t>
  </si>
  <si>
    <t>CHEMBL2109369</t>
  </si>
  <si>
    <t>90y-Ct84.66</t>
  </si>
  <si>
    <t>90Y-cT84.66</t>
  </si>
  <si>
    <t>CHEMBL2109650</t>
  </si>
  <si>
    <t>Ro-4905417</t>
  </si>
  <si>
    <t>CHEMBL2109669</t>
  </si>
  <si>
    <t>Cg250 (124I)</t>
  </si>
  <si>
    <t>cG250 (124I)</t>
  </si>
  <si>
    <t>CHEMBL2107624</t>
  </si>
  <si>
    <t>Valperinol (INN)</t>
  </si>
  <si>
    <t>CO[C@H]1O[C@H]2O[C@@]3(CN4CCCCC4)[C@H](O)C[C@H]([C@@H]2C)[C@@H]13</t>
  </si>
  <si>
    <t>CHEMBL2104497</t>
  </si>
  <si>
    <t>Viqualine (INN)</t>
  </si>
  <si>
    <t>COc1ccc2nccc(CCC[C@@H]3CCNC[C@@H]3C=C)c2c1</t>
  </si>
  <si>
    <t>CHEMBL2107667</t>
  </si>
  <si>
    <t>Amantocillin (INN)</t>
  </si>
  <si>
    <t>CC1(C)S[C@@H]2[C@H](NC(=O)C34CC5CC(CC(N)(C5)C3)C4)C(=O)N2[C@H]1C(=O)O</t>
  </si>
  <si>
    <t>CHEMBL2111160</t>
  </si>
  <si>
    <t>Nalmexone (INN); Nalmexone Hydrochloride (USAN)</t>
  </si>
  <si>
    <t>EN-1620A</t>
  </si>
  <si>
    <t>CC(=CCN1CC[C@]23[C@H]4Oc5c(O)ccc(C[C@@H]1[C@]2(O)CCC4=O)c35)C</t>
  </si>
  <si>
    <t>CHEMBL2104790</t>
  </si>
  <si>
    <t>Mephenoxalone (DCF, INN, MI)</t>
  </si>
  <si>
    <t>N05BX01</t>
  </si>
  <si>
    <t>N05BX01 [Nervous System:Psycholeptics:Anxiolytics:Other anxiolytics]</t>
  </si>
  <si>
    <t>COc1ccccc1OCC2CNC(=O)O2</t>
  </si>
  <si>
    <t>CHEMBL2104971</t>
  </si>
  <si>
    <t>Iosimenol (INN, USAN)</t>
  </si>
  <si>
    <t>BP-13; ICJ-3393; MP-3047-04</t>
  </si>
  <si>
    <t>NC(=O)c1c(I)c(N(CC(O)CO)C(=O)CC(=O)N(CC(O)CO)c2c(I)c(C(=O)N)c(I)c(C(=O)NCC(O)CO)c2I)c(I)c(C(=O)NCC(O)CO)c1I</t>
  </si>
  <si>
    <t>CHEMBL2103757</t>
  </si>
  <si>
    <t>Vinfosiltine (INN)</t>
  </si>
  <si>
    <t>CCOP(=O)(OCC)[C@H](NC(=O)[C@@]1(O)[C@H](O)[C@]2(CC)C=CCN3CC[C@@]4([C@H]23)[C@H]1N(C)c5cc(OC)c(cc45)[C@]6(C[C@H]7CN(CCc8c6[nH]c9ccccc89)C[C@](O)(CC)C7)C(=O)OC)C(C)C</t>
  </si>
  <si>
    <t>CHEMBL2106179</t>
  </si>
  <si>
    <t>Fasoracetam (INN)</t>
  </si>
  <si>
    <t>O=C([C@H]1CCC(=O)N1)N2CCCCC2</t>
  </si>
  <si>
    <t>CHEMBL2105187</t>
  </si>
  <si>
    <t>Mazaticol (INN); Mazaticol Hydrochloride (JAN)</t>
  </si>
  <si>
    <t>PG-501</t>
  </si>
  <si>
    <t>N04AA10</t>
  </si>
  <si>
    <t>N04AA10 [Nervous System:Anti-Parkinson Drugs:Anticholinergic Agents:Tertiary amines]</t>
  </si>
  <si>
    <t>CN1[C@@H]2CCC(C)(C)[C@H]1C[C@@H](C2)OC(=O)C(O)(c3cccs3)c4cccs4</t>
  </si>
  <si>
    <t>CHEMBL2106452</t>
  </si>
  <si>
    <t>Gamma Oryzanol (JAN)</t>
  </si>
  <si>
    <t>COc1cc(\C=C\C(=O)O[C@H]2CC[C@]34CC35CC[C@]6(C)[C@H](CC[C@@]6(C)C5CCC4C2(C)C)C(C)CCC=C(C)C)ccc1O</t>
  </si>
  <si>
    <t>CHEMBL2105316</t>
  </si>
  <si>
    <t>Romifenone (INN)</t>
  </si>
  <si>
    <t>Oc1ccccc1C(=O)CCN2CCOCC2</t>
  </si>
  <si>
    <t>CHEMBL2105185</t>
  </si>
  <si>
    <t>Mofoxime (INN)</t>
  </si>
  <si>
    <t>C\C(=N/O)\c1ccc(OCC(=O)N2CCOCC2)cc1</t>
  </si>
  <si>
    <t>CHEMBL2105112</t>
  </si>
  <si>
    <t>Irtemazole (BAN, INN, USAN)</t>
  </si>
  <si>
    <t>R-60844</t>
  </si>
  <si>
    <t>Uricosuric</t>
  </si>
  <si>
    <t>Cc1nc2cc(ccc2[nH]1)C(c3ccccc3)n4ccnc4</t>
  </si>
  <si>
    <t>CHEMBL2107432</t>
  </si>
  <si>
    <t>Losmiprofen (INN)</t>
  </si>
  <si>
    <t>CC(Oc1cccc(C(=O)c2ccc(Cl)cc2)c1C)C(=O)O</t>
  </si>
  <si>
    <t>CHEMBL2107090</t>
  </si>
  <si>
    <t>Sulclamide (DCF, INN)</t>
  </si>
  <si>
    <t>SD-14112</t>
  </si>
  <si>
    <t>NC(=O)c1ccc(Cl)c(c1)S(=O)(=O)N</t>
  </si>
  <si>
    <t>CHEMBL2105569</t>
  </si>
  <si>
    <t>Treptilamine (INN)</t>
  </si>
  <si>
    <t>CCN(CC)CCO\C(=C\1/C2CC3C(C2)C13)\c4ccccc4</t>
  </si>
  <si>
    <t>CHEMBL2104183</t>
  </si>
  <si>
    <t>Cresotamide (DCF, INN)</t>
  </si>
  <si>
    <t>Cc1cccc(C(=O)N)c1O</t>
  </si>
  <si>
    <t>CHEMBL2068575</t>
  </si>
  <si>
    <t>Sodium Chromate (51Cr) (INN); Sodium Chromate (51Cr) Injection (JAN); Sodium Chromate Cr 51 (USAN, USP); Sodium Chromate Cr-51 (FDA)</t>
  </si>
  <si>
    <t>CHEMBL515668</t>
  </si>
  <si>
    <t>Esorubicin (INN); Esorubicin Hydrochloride (USAN)</t>
  </si>
  <si>
    <t>IMI-58</t>
  </si>
  <si>
    <t>Farmitalia Carlo Erba S.P.A., Italy</t>
  </si>
  <si>
    <t>COc1cccc2C(=O)c3c(O)c4C[C@](O)(C[C@H](O[C@H]5C[C@H](N)C[C@H](C)O5)c4c(O)c3C(=O)c12)C(=O)CO</t>
  </si>
  <si>
    <t>CHEMBL2108903</t>
  </si>
  <si>
    <t>Bandage, Adhesive (USP)</t>
  </si>
  <si>
    <t>CHEMBL2108749</t>
  </si>
  <si>
    <t>Paulomycin (INN, USAN)</t>
  </si>
  <si>
    <t>U-43120</t>
  </si>
  <si>
    <t>CHEMBL2109462</t>
  </si>
  <si>
    <t>C01275</t>
  </si>
  <si>
    <t>CHEMBL2108768</t>
  </si>
  <si>
    <t>Saccharated Pepsin (JAN)</t>
  </si>
  <si>
    <t>CHEMBL2109523</t>
  </si>
  <si>
    <t>M170</t>
  </si>
  <si>
    <t>m170</t>
  </si>
  <si>
    <t>CHEMBL2109519</t>
  </si>
  <si>
    <t>Abx-Ma1</t>
  </si>
  <si>
    <t>ABX-MA1</t>
  </si>
  <si>
    <t>CHEMBL2108310</t>
  </si>
  <si>
    <t>Igovomab 125i</t>
  </si>
  <si>
    <t>Cis Biointernational</t>
  </si>
  <si>
    <t>CHEMBL2109543</t>
  </si>
  <si>
    <t>Medi-575</t>
  </si>
  <si>
    <t>MEDI-575</t>
  </si>
  <si>
    <t>CHEMBL2109635</t>
  </si>
  <si>
    <t>Sar-566658</t>
  </si>
  <si>
    <t>SAR-566658</t>
  </si>
  <si>
    <t>CHEMBL2109510</t>
  </si>
  <si>
    <t>Rg-7449</t>
  </si>
  <si>
    <t>RG-7449</t>
  </si>
  <si>
    <t>CHEMBL2218885</t>
  </si>
  <si>
    <t>Verteporfin (BAN, FDA, INN, USAN, USP)</t>
  </si>
  <si>
    <t>CL-318952</t>
  </si>
  <si>
    <t>Valeant Pharmaceuticals International Inc</t>
  </si>
  <si>
    <t>S01LA01</t>
  </si>
  <si>
    <t>S01LA01 [Sensory Organs:Ophthalmologicals:Ocular Vascular Disorder Agents:Antineovascularisation agents]</t>
  </si>
  <si>
    <t>COC(=O)CCC1=C(C)c2cc3nc(cc4[nH]c(cc5nc(cc1[nH]2)c(CCC(=O)O)c5C)c(C=C)c4C)C6=CC=C(C(C(=O)OC)C36C)C(=O)OC.COC(=O)CCc7c(C)c8cc9[nH]c(cc%10nc(cc%11[nH]c(cc7n8)C(=C%11C)CCC(=O)O)C%12(C)C(C(=O)OC)C(=CC=C%10%12)C(=O)OC)c(C)c9C=C</t>
  </si>
  <si>
    <t>CHEMBL2364611</t>
  </si>
  <si>
    <t>Galunisertib (USAN)</t>
  </si>
  <si>
    <t>LY-2157299</t>
  </si>
  <si>
    <t>Eli Lilly &amp; Co.</t>
  </si>
  <si>
    <t>Cc1cccc(n1)c2nn3CCCc3c2c4ccnc5ccc(cc45)C(=O)N</t>
  </si>
  <si>
    <t>CHEMBL1201638</t>
  </si>
  <si>
    <t>Insulin Susp Protamine Zinc Purified Pork (FDA)</t>
  </si>
  <si>
    <t>CHEMBL42641</t>
  </si>
  <si>
    <t>Proxicromil (BAN, USAN, INN)</t>
  </si>
  <si>
    <t>CCCc1c2CCCCc2c(O)c3C(=O)C=C(Oc13)C(=O)O</t>
  </si>
  <si>
    <t>CHEMBL220998</t>
  </si>
  <si>
    <t>Fuchsin, Basic (USP)</t>
  </si>
  <si>
    <t>Cc1cc(ccc1N)C(=C2C=CC(=N)C=C2)c3ccc(N)cc3</t>
  </si>
  <si>
    <t>CHEMBL1626</t>
  </si>
  <si>
    <t>Clemastine (BAN, INN, USAN); Clemastine Fumarate (FDA, USP, BAN, JAN, USAN)</t>
  </si>
  <si>
    <t>HS-592</t>
  </si>
  <si>
    <t>Novartis Pharmaceuticals Corp; Novartis Consumer Health Inc; Novartis</t>
  </si>
  <si>
    <t>R06AA04; R06AA54; D04AA14</t>
  </si>
  <si>
    <t>R06AA04 [Respiratory System:Antihistamines For Systemic Use:Antihistamines For Systemic Use:Aminoalkyl ethers]; R06AA54 [Respiratory System:Antihistamines For Systemic Use:Antihistamines For Systemic Use:Aminoalkyl ethers]; D04AA14 [Dermatologicals:Antipruritics, Incl. Antihistamines, Anesthetics, Etc.:Antipruritics, Incl. Antihistamines, Anesthetics, Etc.:Antihistamines for topical use]</t>
  </si>
  <si>
    <t>CN1CCC[C@@H]1CCO[C@](C)(c2ccccc2)c3ccc(Cl)cc3</t>
  </si>
  <si>
    <t>CHEMBL408350</t>
  </si>
  <si>
    <t>Edotreotide (INN, USAN)</t>
  </si>
  <si>
    <t>SMT-487</t>
  </si>
  <si>
    <t>C[C@@H](O)[C@@H](CO)NC(=O)[C@@H]1CSSC[C@H](NC(=O)[C@@H](Cc2ccccc2)NC(=O)CN3CCN(CC(=O)O)CCN(CC(=O)O)CCN(CC(=O)O)CC3)C(=O)N[C@@H](Cc4ccc(O)cc4)C(=O)N[C@H](Cc5c[nH]c6ccccc56)C(=O)N[C@@H](CCCCN)C(=O)N[C@@H]([C@@H](C)O)C(=O)N1</t>
  </si>
  <si>
    <t>CHEMBL502384</t>
  </si>
  <si>
    <t>Tretamine (BAN, DCF, INN); Triethylenemelamine (MI, NF)</t>
  </si>
  <si>
    <t>C1CN1c2nc(nc(n2)N3CC3)N4CC4</t>
  </si>
  <si>
    <t>CHEMBL461332</t>
  </si>
  <si>
    <t>Fluclorolone Acetonide (BAN, INN); Flucloronide (USAN)</t>
  </si>
  <si>
    <t>RS-2252</t>
  </si>
  <si>
    <t>CC1(C)O[C@@H]2C[C@H]3[C@@H]4C[C@H](F)C5=CC(=O)C=C[C@]5(C)[C@@]4(Cl)[C@@H](Cl)C[C@]3(C)[C@@]2(O1)C(=O)CO</t>
  </si>
  <si>
    <t>CHEMBL1201185</t>
  </si>
  <si>
    <t>Lanreotide (BAN, INN); Lanreotide Acetate (FDA, USAN)</t>
  </si>
  <si>
    <t>BIM-23014C</t>
  </si>
  <si>
    <t>Ipsen Pharma Biotech Sas</t>
  </si>
  <si>
    <t>CC(C)[C@@H]1NC(=O)[C@H](CCCCN)NC(=O)[C@@H](Cc2c[nH]c3ccccc23)NC(=O)[C@H](Cc4ccc(O)cc4)NC(=O)[C@H](CSSC[C@H](NC1=O)C(=O)N[C@@H]([C@@H](C)O)C(=O)N)NC(=O)[C@H](N)Cc5ccc6ccccc6c5</t>
  </si>
  <si>
    <t>CHEMBL1430</t>
  </si>
  <si>
    <t>Penicillamine (BAN, FDA, INN, JAN, USAN, USP)</t>
  </si>
  <si>
    <t>Meda Pharmaceuticals Inc; Aton Pharma Inc</t>
  </si>
  <si>
    <t>M01CC01</t>
  </si>
  <si>
    <t>M01CC01 [Musculo-Skeletal System:Antiinflammatory And Antirheumatic Products:Specific Antirheumatic Agents:Penicillamine and similar agents]</t>
  </si>
  <si>
    <t>CC(C)(S)[C@@H](N)C(=O)O</t>
  </si>
  <si>
    <t>CHEMBL312109</t>
  </si>
  <si>
    <t>Oxepinac (INN)</t>
  </si>
  <si>
    <t>OC(=O)Cc1ccc2C(=O)c3ccccc3COc2c1</t>
  </si>
  <si>
    <t>CHEMBL1514085</t>
  </si>
  <si>
    <t>Amiphenazole (BAN, INN, MI)</t>
  </si>
  <si>
    <t>Nc1nc(N)c(s1)c2ccccc2</t>
  </si>
  <si>
    <t>CHEMBL1201548</t>
  </si>
  <si>
    <t>Tyloxapol (BAN, FDA, USAN, USP, INN)</t>
  </si>
  <si>
    <t>R05CA01</t>
  </si>
  <si>
    <t>R05CA01 [Respiratory System:Cough And Cold Preparations:Expectorants, Excl. Combinations With Cough Suppressants:Expectorants]</t>
  </si>
  <si>
    <t>CHEMBL73151</t>
  </si>
  <si>
    <t>Terguride (INN, MI)</t>
  </si>
  <si>
    <t>G02CB06</t>
  </si>
  <si>
    <t>G02CB06 [Genito Urinary System And Sex Hormones:Other Gynecologicals:Other Gynecologicals:Prolactine inhibitors]</t>
  </si>
  <si>
    <t>CCN(CC)C(=O)N[C@H]1C[C@H]2[C@@H](Cc3c[nH]c4cccc2c34)N(C)C1</t>
  </si>
  <si>
    <t>CHEMBL1473700</t>
  </si>
  <si>
    <t>Piroctone (INN, USAN); Piroctone Olamine (USAN)</t>
  </si>
  <si>
    <t>Hoechst Ag, Germany</t>
  </si>
  <si>
    <t>Antiseborrheic</t>
  </si>
  <si>
    <t>CC(CC1=CC(=CC(=O)N1O)C)CC(C)(C)C</t>
  </si>
  <si>
    <t>CHEMBL334966</t>
  </si>
  <si>
    <t>Cangrelor (BAN, INN, USAN); Cangrelor Tetrasodium (USAN)</t>
  </si>
  <si>
    <t>AR-C69931XX; AR-C69931MX</t>
  </si>
  <si>
    <t>CSCCNc1nc(SCCC(F)(F)F)nc2c1ncn2[C@@H]3O[C@H](COP(=O)(O)OP(=O)(O)C(Cl)(Cl)P(=O)(O)O)[C@@H](O)[C@H]3O</t>
  </si>
  <si>
    <t>CHEMBL1169880</t>
  </si>
  <si>
    <t>Bitopertin (INN, USAN)</t>
  </si>
  <si>
    <t>Ro-4917838</t>
  </si>
  <si>
    <t>Roche; Genentech</t>
  </si>
  <si>
    <t>C[C@@H](Oc1ccc(cc1C(=O)N2CCN(CC2)c3ncc(cc3F)C(F)(F)F)S(=O)(=O)C)C(F)(F)F</t>
  </si>
  <si>
    <t>CHEMBL290299</t>
  </si>
  <si>
    <t>Ronidazole (BAN, INN, USAN)</t>
  </si>
  <si>
    <t>antiprotozoal substances (metronidazole type)</t>
  </si>
  <si>
    <t>Cn1c(COC(=O)N)ncc1[N+](=O)[O-]</t>
  </si>
  <si>
    <t>CHEMBL290916</t>
  </si>
  <si>
    <t>Edaravone (INN)</t>
  </si>
  <si>
    <t>CC1=NN(C(=O)C1)c2ccccc2</t>
  </si>
  <si>
    <t>CHEMBL2110577</t>
  </si>
  <si>
    <t>Erythromycin (JAN, USP); Erythromycin Acistrate (INN, USAN)</t>
  </si>
  <si>
    <t>Orion Pharmaceutica, Finland</t>
  </si>
  <si>
    <t>CC[C@H]1OC(=O)[C@H](C)[C@@H](O[C@H]2C[C@@](C)(OC)[C@@H](O)[C@H](C)O2)[C@H](C)[C@@H](O[C@@H]3O[C@H](C)C[C@@H]([C@H]3OC(=O)C)N(C)C)[C@](C)(O)C[C@@H](C)C(=O)[C@H](C)[C@@H](O)[C@]1(C)O</t>
  </si>
  <si>
    <t>CHEMBL1908074</t>
  </si>
  <si>
    <t>Epiestriol (BAN, INN, MI)</t>
  </si>
  <si>
    <t>C[C@]12CC[C@H]3[C@@H](CCc4cc(O)ccc34)[C@@H]1C[C@H](O)[C@@H]2O</t>
  </si>
  <si>
    <t>CHEMBL1989587</t>
  </si>
  <si>
    <t>Formocortal (BAN, INN, USAN)</t>
  </si>
  <si>
    <t>Farmitalia, Societa Farmaceutici Italia, Italy</t>
  </si>
  <si>
    <t>S01BA12</t>
  </si>
  <si>
    <t>S01BA12 [Sensory Organs:Ophthalmologicals:Antiinflammatory Agents:Corticosteroids, plain]</t>
  </si>
  <si>
    <t>CC(=O)OCC(=O)[C@@]12OC(C)(C)O[C@@H]1C[C@H]3[C@@H]4CC(=C5C=C(CC[C@]5(C)[C@@]4(F)[C@@H](O)C[C@]23C)OCCCl)C=O</t>
  </si>
  <si>
    <t>CHEMBL2103881</t>
  </si>
  <si>
    <t>Dexmecamylamine (INN, USAN); Dexmecamylamine Hydrochloride (USAN)</t>
  </si>
  <si>
    <t>TC-5214; NIH-11008</t>
  </si>
  <si>
    <t>Astrazeneca Lp</t>
  </si>
  <si>
    <t>CN[C@@]1(C)[C@@H]2CC[C@@H](C2)C1(C)C</t>
  </si>
  <si>
    <t>CHEMBL2109629</t>
  </si>
  <si>
    <t>Bay-94-9343</t>
  </si>
  <si>
    <t>BAY-94-9343</t>
  </si>
  <si>
    <t>CHEMBL2109455</t>
  </si>
  <si>
    <t>Al-901</t>
  </si>
  <si>
    <t>AL-901</t>
  </si>
  <si>
    <t>CHEMBL2108508</t>
  </si>
  <si>
    <t>Interferon Alfa-2a (BAN, FDA, INN, USAN); Interferon Alfa-2a (Genetical Recombination) (JAN)</t>
  </si>
  <si>
    <t>Ro-228181</t>
  </si>
  <si>
    <t>Hoffmann-Laroche; Hoffmann-La Roche</t>
  </si>
  <si>
    <t>L03AB04</t>
  </si>
  <si>
    <t>L03AB04 [Antineoplastic And Immunomodulating Agents:Immunostimulants:Immunostimulants:Interferons]</t>
  </si>
  <si>
    <t>Antineoplastic; Biological Response Modifier</t>
  </si>
  <si>
    <t>CHEMBL2109503</t>
  </si>
  <si>
    <t>Lmb-9</t>
  </si>
  <si>
    <t>LMB-9</t>
  </si>
  <si>
    <t>CHEMBL2108091</t>
  </si>
  <si>
    <t>Suspension Structured Vehicle, Sugar-Free (NF)</t>
  </si>
  <si>
    <t>CHEMBL2108575</t>
  </si>
  <si>
    <t>Aselizumab (INN)</t>
  </si>
  <si>
    <t>Scil Biomedicals</t>
  </si>
  <si>
    <t>CHEMBL2109459</t>
  </si>
  <si>
    <t>Cdp-484</t>
  </si>
  <si>
    <t>CDP-484</t>
  </si>
  <si>
    <t>CHEMBL2110569</t>
  </si>
  <si>
    <t>Ioflupane (123I) (BAN, INN); Ioflupane I 123 (USAN); Ioflupane I-123 (FDA)</t>
  </si>
  <si>
    <t>V09AB03</t>
  </si>
  <si>
    <t>Ge Healthcare Inc</t>
  </si>
  <si>
    <t>V09AB03 [Various:Diagnostic Radiopharmaceuticals:Central Nervous System:Iodine (123I) compounds]</t>
  </si>
  <si>
    <t>COC(=O)[C@@H]1C2CCC(C[C@@H]1c3ccc(I)cc3)N2CCCF</t>
  </si>
  <si>
    <t>CHEMBL2107517</t>
  </si>
  <si>
    <t>Furmethoxadone (INN)</t>
  </si>
  <si>
    <t>CC1CN(\N=C\c2oc(cc2)[N+](=O)[O-])C(=O)O1</t>
  </si>
  <si>
    <t>CHEMBL2105525</t>
  </si>
  <si>
    <t>Canbisol (INN)</t>
  </si>
  <si>
    <t>CCCCCCC(C)(C)c1cc(O)c2C3CC(O)CCC3C(C)(C)Oc2c1</t>
  </si>
  <si>
    <t>CHEMBL2104266</t>
  </si>
  <si>
    <t>Epicillin (BAN, INN, USAN)</t>
  </si>
  <si>
    <t>SQ-11302</t>
  </si>
  <si>
    <t>J01CA07</t>
  </si>
  <si>
    <t>J01CA07 [Antiinfectives For Systemic Use:Antibacterials For Systemic Use:Beta-Lactam Antibacterials, Penicillins:Penicillins with extended spectrum]</t>
  </si>
  <si>
    <t>CC1(C)S[C@@H]2[C@H](NC(=O)[C@H](N)C3=CCC=CC3)C(=O)N2[C@H]1C(=O)O</t>
  </si>
  <si>
    <t>CHEMBL2104211</t>
  </si>
  <si>
    <t>Bromerguride (INN)</t>
  </si>
  <si>
    <t>CCN(CC)C(=O)N[C@@H]1CN(C)[C@@H]2Cc3c(Br)[nH]c4cccc(C2=C1)c34</t>
  </si>
  <si>
    <t>CHEMBL2104884</t>
  </si>
  <si>
    <t>Hexedine (INN, USAN)</t>
  </si>
  <si>
    <t>W-4701</t>
  </si>
  <si>
    <t>CCCCC(CC)CN1CN2CN(CC(CC)CCCC)CC2(C)C1</t>
  </si>
  <si>
    <t>CHEMBL2105531</t>
  </si>
  <si>
    <t>Suproclone (INN, USAN)</t>
  </si>
  <si>
    <t>37 162 R.P</t>
  </si>
  <si>
    <t>Rhone-Poulenc, France</t>
  </si>
  <si>
    <t>CCC(=O)N1CCN(CC1)C(=O)OC2N(C(=O)C3=C2SCCS3)c4ccc5ccc(Cl)nc5n4</t>
  </si>
  <si>
    <t>CHEMBL2107826</t>
  </si>
  <si>
    <t>Vibegron (USAN)</t>
  </si>
  <si>
    <t>beta 3 adrenoreceptor agonist</t>
  </si>
  <si>
    <t>O[C@@H]([C@H]1CC[C@@H](Cc2ccc(NC(=O)[C@@H]3CCC4=NC=CC(=O)N34)cc2)N1)c5ccccc5</t>
  </si>
  <si>
    <t>CHEMBL2105817</t>
  </si>
  <si>
    <t>Helenien (JAN); Xantofyl Palmitate (INN)</t>
  </si>
  <si>
    <t>CCCCCCCCCCCCCCCC(=O)OC1CC(=C(\C=C\C(=C\C=C\C(=C\C=C\C=C(/C)\C=C\C=C(/C)\C=C\C2=C(C)CC(CC2(C)C)OC(=O)CCCCCCCCCCCCCCC)\C)\C)C(C)(C)C1)C</t>
  </si>
  <si>
    <t>CHEMBL2108841</t>
  </si>
  <si>
    <t>Anticoagulant Sodium Citrate Solution (USP)</t>
  </si>
  <si>
    <t>CHEMBL2109397</t>
  </si>
  <si>
    <t>Morab-004</t>
  </si>
  <si>
    <t>MORAb-004</t>
  </si>
  <si>
    <t>CHEMBL2109530</t>
  </si>
  <si>
    <t>Ask-8007</t>
  </si>
  <si>
    <t>ASK-8007</t>
  </si>
  <si>
    <t>CHEMBL2108902</t>
  </si>
  <si>
    <t>Bambermycin (BAN, INN); Bambermycins (USAN)</t>
  </si>
  <si>
    <t>CHEMBL2107727</t>
  </si>
  <si>
    <t>Arundic Acid (INN)</t>
  </si>
  <si>
    <t>CCCCCC[C@H](CCC)C(=O)O</t>
  </si>
  <si>
    <t>CHEMBL2109321</t>
  </si>
  <si>
    <t>Trc-105</t>
  </si>
  <si>
    <t>TRC-105</t>
  </si>
  <si>
    <t>CHEMBL2108357</t>
  </si>
  <si>
    <t>Epratuzumab 90y</t>
  </si>
  <si>
    <t>AMG-412; HLL2</t>
  </si>
  <si>
    <t>CHEMBL2104172</t>
  </si>
  <si>
    <t>Cefetrizole (INN)</t>
  </si>
  <si>
    <t>OC(=O)C1=C(CSc2nc[nH]n2)CS[C@@H]3[C@H](NC(=O)Cc4cccs4)C(=O)N13</t>
  </si>
  <si>
    <t>CHEMBL1740065</t>
  </si>
  <si>
    <t>Amylocaine (BAN)</t>
  </si>
  <si>
    <t>CCC(C)(CN(C)C)OC(=O)c1ccccc1</t>
  </si>
  <si>
    <t>CHEMBL2105854</t>
  </si>
  <si>
    <t>Defoslimod (INN)</t>
  </si>
  <si>
    <t>CCCCCCCCCCC[C@@H](O)CC(=O)N[C@@H]1[C@@H](O)[C@H](O)[C@@H](CO[C@@H]2O[C@H](CO)[C@@H](OP(=O)(O)O)[C@H](O)[C@H]2NC(=O)CC(CCCCCCCCCCC)OC(=O)CCCCCCCCCCC)O[C@@H]1OP(=O)(O)O</t>
  </si>
  <si>
    <t>CHEMBL2111104</t>
  </si>
  <si>
    <t>Rolapitant (INN); Rolapitant Hydrochloride (USAN)</t>
  </si>
  <si>
    <t>SCH-619734</t>
  </si>
  <si>
    <t>C[C@@H](OCC1(CC[C@]2(CCC(=O)N2)CN1)c3ccccc3)c4cc(cc(c4)C(F)(F)F)C(F)(F)F</t>
  </si>
  <si>
    <t>CHEMBL1192491</t>
  </si>
  <si>
    <t>Ciclazindol (BAN, INN, USAN)</t>
  </si>
  <si>
    <t>WY-23409</t>
  </si>
  <si>
    <t>OC1(C2=NCCCN2c3ccccc13)c4cccc(Cl)c4</t>
  </si>
  <si>
    <t>CHEMBL2104673</t>
  </si>
  <si>
    <t>Acecarbromal (INN, MI)</t>
  </si>
  <si>
    <t>CCC(Br)(CC)C(=O)NC(=O)NC(=O)C</t>
  </si>
  <si>
    <t>CHEMBL2105386</t>
  </si>
  <si>
    <t>Tioctilate (INN)</t>
  </si>
  <si>
    <t>CCCCCCCCSC(=O)c1ccccc1</t>
  </si>
  <si>
    <t>CHEMBL2106771</t>
  </si>
  <si>
    <t>Nafcaproic Acid (INN)</t>
  </si>
  <si>
    <t>DA-808</t>
  </si>
  <si>
    <t>CCC(CC)(C(=O)O)c1cccc2ccccc12</t>
  </si>
  <si>
    <t>CHEMBL2105552</t>
  </si>
  <si>
    <t>Vinylbital (BAN, DCF, INN, MI)</t>
  </si>
  <si>
    <t>JD-96</t>
  </si>
  <si>
    <t>N05CA08</t>
  </si>
  <si>
    <t>N05CA08 [Nervous System:Psycholeptics:Hypnotics And Sedatives:Barbiturates, plain]</t>
  </si>
  <si>
    <t>CCCC(C)C1(C=C)C(=O)NC(=O)NC1=O</t>
  </si>
  <si>
    <t>CHEMBL2103755</t>
  </si>
  <si>
    <t>Filipin (INN, USAN)</t>
  </si>
  <si>
    <t>U-5956</t>
  </si>
  <si>
    <t>CCCCCC(O)C1C(O)CC(O)CC(O)CC(O)CC(O)CC(O)CC(O)\C(=C/C=C/C=C/C=C/C=C/C(O)C(C)OC1=O)\C</t>
  </si>
  <si>
    <t>CHEMBL2106150</t>
  </si>
  <si>
    <t>Dichlormezanone (INN)</t>
  </si>
  <si>
    <t>CN1C(c2ccc(Cl)c(Cl)c2)S(=O)(=O)CCC1=O</t>
  </si>
  <si>
    <t>CHEMBL2107508</t>
  </si>
  <si>
    <t>Stearylsulfamide (DCF, INN)</t>
  </si>
  <si>
    <t>CCCCCCCCCCCCCCCCCC(=O)NS(=O)(=O)c1ccc(N)cc1</t>
  </si>
  <si>
    <t>CHEMBL2107052</t>
  </si>
  <si>
    <t>Thiambutosine (BAN, INN)</t>
  </si>
  <si>
    <t>CIBA-1906</t>
  </si>
  <si>
    <t>CCCCOc1ccc(NC(=S)Nc2ccc(cc2)N(C)C)cc1</t>
  </si>
  <si>
    <t>CHEMBL2103962</t>
  </si>
  <si>
    <t>Ivarimod (INN)</t>
  </si>
  <si>
    <t>CC(C)C1=C[C@@]23CC[C@@H]4[C@](C)(CCC[C@@]4(C)C(=O)N5CCOCC5)[C@H]2C[C@@H]1[C@@H]6[C@H]3C(=O)N(CCO)C6=O</t>
  </si>
  <si>
    <t>CHEMBL2105124</t>
  </si>
  <si>
    <t>Fopirtoline (INN)</t>
  </si>
  <si>
    <t>Clc1cccc(SCCN2CCOCC2)n1</t>
  </si>
  <si>
    <t>CHEMBL2105251</t>
  </si>
  <si>
    <t>Pibecarb (INN)</t>
  </si>
  <si>
    <t>CC(C)(C)C(=O)OCC(=O)c1ccccc1</t>
  </si>
  <si>
    <t>CHEMBL2105073</t>
  </si>
  <si>
    <t>Lorapride (INN)</t>
  </si>
  <si>
    <t>CCN1CCCC1CNS(=O)(=O)c2cc(Cl)c(N)cc2OC</t>
  </si>
  <si>
    <t>CHEMBL2110931</t>
  </si>
  <si>
    <t>Difluanazine (INN); Difluanine Hydrochloride (USAN)</t>
  </si>
  <si>
    <t>MCN-JR-7242-11; R-7242</t>
  </si>
  <si>
    <t>Fc1ccc(cc1)C(CCCN2CCN(CCNc3ccccc3)CC2)c4ccc(F)cc4</t>
  </si>
  <si>
    <t>CHEMBL1256786</t>
  </si>
  <si>
    <t>Formoterol (BAN, INN); Formoterol Fumarate (FDA, JAN, USAN); Formoterol Fumarate Dihydrate (FDA)</t>
  </si>
  <si>
    <t>BD-40A; CGP-25827A; YM-08316</t>
  </si>
  <si>
    <t>Novartis Pharmaceuticals Corp; Mylan Specialty Lp; Merck Sharp And Dohme Corp; Astrazeneca Lp</t>
  </si>
  <si>
    <t>R03AC13</t>
  </si>
  <si>
    <t>R03AC13 [Respiratory System:Drugs For Obstructive Airway Diseases:Adrenergics, Inhalants:Selective beta-2-adrenoreceptor agonists]</t>
  </si>
  <si>
    <t>COc1ccc(CC(C)NCC(O)c2ccc(O)c(NC=O)c2)cc1</t>
  </si>
  <si>
    <t>CHEMBL2110871</t>
  </si>
  <si>
    <t>Fetoxilate (BAN, INN); Fetoxylate Hydrochloride (USAN)</t>
  </si>
  <si>
    <t>MCN-JR-13558-11; R-13558</t>
  </si>
  <si>
    <t>O=C(OCCOc1ccccc1)C2(CCN(CCC(C#N)(c3ccccc3)c4ccccc4)CC2)c5ccccc5</t>
  </si>
  <si>
    <t>CHEMBL2108468</t>
  </si>
  <si>
    <t>Gitalin (MI, NF); Gitalin Amorphous (INN)</t>
  </si>
  <si>
    <t>CHEMBL2109547</t>
  </si>
  <si>
    <t>Me1-14 F(Ab')2</t>
  </si>
  <si>
    <t>Me1-14 F(ab')2</t>
  </si>
  <si>
    <t>CHEMBL2107981</t>
  </si>
  <si>
    <t>Silicon Dioxide, Colloidal (NF)</t>
  </si>
  <si>
    <t>Pharmaceutic Aid (suspending agent); Pharmaceutic Aid (tablet and capsule diluent); Pharmaceutic Aid (thickening agent)</t>
  </si>
  <si>
    <t>CHEMBL2108095</t>
  </si>
  <si>
    <t>Sodium Antimonylgluconate (BAN)</t>
  </si>
  <si>
    <t>CHEMBL2109400</t>
  </si>
  <si>
    <t>Mgah22</t>
  </si>
  <si>
    <t>MGAH22</t>
  </si>
  <si>
    <t>CHEMBL2109051</t>
  </si>
  <si>
    <t>Dry Distillation Tar of Defatting Soybean (JAN)</t>
  </si>
  <si>
    <t>CHEMBL2108819</t>
  </si>
  <si>
    <t>Quercus Stenophylla Extract (JAN)</t>
  </si>
  <si>
    <t>CHEMBL2109621</t>
  </si>
  <si>
    <t>Di17e6</t>
  </si>
  <si>
    <t>DI17E6</t>
  </si>
  <si>
    <t>CHEMBL2109306</t>
  </si>
  <si>
    <t>Lmb-1</t>
  </si>
  <si>
    <t>LMB-1</t>
  </si>
  <si>
    <t>CHEMBL2364652</t>
  </si>
  <si>
    <t>Vantictumab (USAN)</t>
  </si>
  <si>
    <t>OMP-18R5</t>
  </si>
  <si>
    <t>Oncomed Pharmaceuticals Inc.</t>
  </si>
  <si>
    <t>CHEMBL1201554</t>
  </si>
  <si>
    <t>Antithrombin Alfa (INN, USAN)</t>
  </si>
  <si>
    <t>Bayer Corporation</t>
  </si>
  <si>
    <t>B01AB02</t>
  </si>
  <si>
    <t>B01AB02 [Blood And Blood Forming Organs:Antithrombotic Agents:Antithrombotic Agents:Heparin group]</t>
  </si>
  <si>
    <t>CHEMBL1201635</t>
  </si>
  <si>
    <t>Insulin Susp Isophane Beef/Pork (FDA)</t>
  </si>
  <si>
    <t>CHEMBL1201642</t>
  </si>
  <si>
    <t>Insulin Zinc Susp Prompt Beef (FDA)</t>
  </si>
  <si>
    <t>CHEMBL281594</t>
  </si>
  <si>
    <t>Vanoxerine (INN)</t>
  </si>
  <si>
    <t>GBR-12909</t>
  </si>
  <si>
    <t>Fc1ccc(cc1)C(OCCN2CCN(CCCc3ccccc3)CC2)c4ccc(F)cc4</t>
  </si>
  <si>
    <t>CHEMBL564109</t>
  </si>
  <si>
    <t>Tazanolast (INN, JAN)</t>
  </si>
  <si>
    <t>antiasthmatics/antiallergics (not acting primarily as antihistamines,leukotriene biosynthesis inhibitors)</t>
  </si>
  <si>
    <t>CCCCOC(=O)C(=O)Nc1cccc(c1)c2nnn[nH]2</t>
  </si>
  <si>
    <t>CHEMBL2303629</t>
  </si>
  <si>
    <t>Thiostrepton (USP)</t>
  </si>
  <si>
    <t>Fort Dodge Animal Health</t>
  </si>
  <si>
    <t>CC[C@H](C)[C@@H]1N[C@@H]2C=Cc3c(cc(nc3[C@H]2O)C(=O)O[C@H](C)[C@@H]4NC(=O)c5csc(n5)[C@@H](NC(=O)[C@H]6CSC(=N6)\C(=C\C)\NC(=O)[C@@H](NC(=O)c7csc(n7)[C@@]8(CCC(=N[C@@H]8c9csc4n9)c%10nc(cs%10)C(=O)NC(=C)C(=O)NC(=C)C(=O)N)NC(=O)[C@H](C)NC(=O)C(=C)NC(=O)C(C)NC1=O)[C@@H](C)O)[C@@](C)(O)[C@@H](C)O)[C@H](C)O</t>
  </si>
  <si>
    <t>CHEMBL2364610</t>
  </si>
  <si>
    <t>Fluralaner (INN, USAN)</t>
  </si>
  <si>
    <t>Nissan Chemical Industries, Ltd.</t>
  </si>
  <si>
    <t>Cc1cc(ccc1C(=O)NCC(=O)NCC(F)(F)F)C2=NOC(C2)(c3cc(Cl)cc(Cl)c3)C(F)(F)F</t>
  </si>
  <si>
    <t>CHEMBL1201830</t>
  </si>
  <si>
    <t>Rilonacept (FDA, INN, USAN)</t>
  </si>
  <si>
    <t>IL-1 Trap; Interleukin-1 Trap</t>
  </si>
  <si>
    <t>Regeneron</t>
  </si>
  <si>
    <t>receptor molecules, native or modified: interleukins</t>
  </si>
  <si>
    <t>L04AC04</t>
  </si>
  <si>
    <t>L04AC04 [Antineoplastic And Immunomodulating Agents:Immunosuppressants:Immunosuppressants:Interleukin inhibitors]</t>
  </si>
  <si>
    <t>CHEMBL1657</t>
  </si>
  <si>
    <t>Tazarotene (BAN, FDA, INN, USAN)</t>
  </si>
  <si>
    <t>AGN-190168</t>
  </si>
  <si>
    <t>Stiefel Laboratories Inc; Allergan Inc</t>
  </si>
  <si>
    <t>arotinoid derivatives</t>
  </si>
  <si>
    <t>D05AX05</t>
  </si>
  <si>
    <t>D05AX05 [Dermatologicals:Antipsoriatics:Antipsoriatics For Topical Use:Other antipsoriatics for topical use]</t>
  </si>
  <si>
    <t>CCOC(=O)c1ccc(nc1)C#Cc2ccc3SCCC(C)(C)c3c2</t>
  </si>
  <si>
    <t>CHEMBL797</t>
  </si>
  <si>
    <t>Phensuximide (BAN, FDA, INN, USP)</t>
  </si>
  <si>
    <t>N03AD02</t>
  </si>
  <si>
    <t>N03AD02 [Nervous System:Antiepileptics:Antiepileptics:Succinimide derivatives]</t>
  </si>
  <si>
    <t>CN1C(=O)CC(C1=O)c2ccccc2</t>
  </si>
  <si>
    <t>CHEMBL1590</t>
  </si>
  <si>
    <t>Pseudoephedrine (BAN, INN); Pseudoephedrine Sulfate (FDA, USP, USAN); Pseudoephedrine Hydrochloride (FDA, USP, USAN)</t>
  </si>
  <si>
    <t>SCH-4855</t>
  </si>
  <si>
    <t>Central Pharmaceuticals Inc; Bayer Healthcare Llc; Alza Corp; Ah Robins Co; Merck Sharp And Dohme Corp</t>
  </si>
  <si>
    <t>R01BA02; R01BA52</t>
  </si>
  <si>
    <t>R01BA02 [Respiratory System:Nasal Preparations:Nasal Decongestants For Systemic Use:Sympathomimetics]; R01BA52 [Respiratory System:Nasal Preparations:Nasal Decongestants For Systemic Use:Sympathomimetics]</t>
  </si>
  <si>
    <t>Decongestant; Adrenergic (vasoconstrictor)</t>
  </si>
  <si>
    <t>CN[C@@H](C)[C@@H](O)c1ccccc1</t>
  </si>
  <si>
    <t>CHEMBL1200882</t>
  </si>
  <si>
    <t>Monoctanoin (FDA, BAN, USAN)</t>
  </si>
  <si>
    <t>Ethitek Pharmaceuticals Co</t>
  </si>
  <si>
    <t>Anticholelithic (dissolution of gallstones)</t>
  </si>
  <si>
    <t>CCCCCCCC(=O)OC(O)C(O)CO</t>
  </si>
  <si>
    <t>CHEMBL2109492</t>
  </si>
  <si>
    <t>Mdx-1411</t>
  </si>
  <si>
    <t>MDX-1411</t>
  </si>
  <si>
    <t>CHEMBL2109314</t>
  </si>
  <si>
    <t>Gs-Cda1</t>
  </si>
  <si>
    <t>GS-CDA1</t>
  </si>
  <si>
    <t>CHEMBL2109419</t>
  </si>
  <si>
    <t>Hu3f4</t>
  </si>
  <si>
    <t>Hu3F4</t>
  </si>
  <si>
    <t>CHEMBL2109546</t>
  </si>
  <si>
    <t>Sar-279356</t>
  </si>
  <si>
    <t>SAR-279356</t>
  </si>
  <si>
    <t>CHEMBL1201486</t>
  </si>
  <si>
    <t>Quinidine Polygalacturonate (FDA)</t>
  </si>
  <si>
    <t>C01BA01</t>
  </si>
  <si>
    <t>C01BA01 [Cardiovascular System:Cardiac Therapy:Antiarrhythmics, Class I And Iii:Antiarrhythmics, class Ia]</t>
  </si>
  <si>
    <t>CHEMBL1261</t>
  </si>
  <si>
    <t>Citric Acid (JAN, USP, FDA); Citric Acid Monohydrate (USP)</t>
  </si>
  <si>
    <t>Hospira Inc; Ferring Pharmaceuticals As; Exalenz Bioscience Ltd; Baxter Healthcare Corp; United Guardian Inc</t>
  </si>
  <si>
    <t>A09AB04</t>
  </si>
  <si>
    <t>A09AB04 [Alimentary Tract And Metabolism:Digestives, Incl. Enzymes:Digestives, Incl. Enzymes:Acid preparations]</t>
  </si>
  <si>
    <t>OC(=O)CC(O)(CC(=O)O)C(=O)O</t>
  </si>
  <si>
    <t>CHEMBL2109597</t>
  </si>
  <si>
    <t>Anti-Tweak</t>
  </si>
  <si>
    <t>Anti-TWEAK</t>
  </si>
  <si>
    <t>CHEMBL2109276</t>
  </si>
  <si>
    <t>Rg-7450</t>
  </si>
  <si>
    <t>RG-7450</t>
  </si>
  <si>
    <t>CHEMBL2109603</t>
  </si>
  <si>
    <t>Rg-4934</t>
  </si>
  <si>
    <t>RG-4934</t>
  </si>
  <si>
    <t>CHEMBL2109585</t>
  </si>
  <si>
    <t>Ly-2382770</t>
  </si>
  <si>
    <t>LY-2382770</t>
  </si>
  <si>
    <t>CHEMBL409</t>
  </si>
  <si>
    <t>Bicalutamide (BAN, FDA, USAN, INN)</t>
  </si>
  <si>
    <t>ICI-176334</t>
  </si>
  <si>
    <t>Astrazeneca Uk Ltd</t>
  </si>
  <si>
    <t>L02BB03</t>
  </si>
  <si>
    <t>L02BB03 [Antineoplastic And Immunomodulating Agents:Endocrine Therapy:Hormone Antagonists And Related Agents:Anti-androgens]</t>
  </si>
  <si>
    <t>CC(O)(CS(=O)(=O)c1ccc(F)cc1)C(=O)Nc2ccc(C#N)c(c2)C(F)(F)F</t>
  </si>
  <si>
    <t>CHEMBL2109641</t>
  </si>
  <si>
    <t>4g7xh22</t>
  </si>
  <si>
    <t>4G7xH22</t>
  </si>
  <si>
    <t>CHEMBL2109279</t>
  </si>
  <si>
    <t>Rg-7598</t>
  </si>
  <si>
    <t>RG-7598</t>
  </si>
  <si>
    <t>CHEMBL1201482</t>
  </si>
  <si>
    <t>Protease (Pancrelipase) (FDA)</t>
  </si>
  <si>
    <t>Janssen Pharmaceuticals Inc; Digestive Care Inc; Aptalis Pharma Us Inc; Abbvie Inc; Organon Usa Inc</t>
  </si>
  <si>
    <t>A09AA02</t>
  </si>
  <si>
    <t>A09AA02 [Alimentary Tract And Metabolism:Digestives, Incl. Enzymes:Digestives, Incl. Enzymes:Enzyme preparations]</t>
  </si>
  <si>
    <t>CHEMBL2109437</t>
  </si>
  <si>
    <t>Khk-2866</t>
  </si>
  <si>
    <t>KHK-2866</t>
  </si>
  <si>
    <t>CHEMBL1301</t>
  </si>
  <si>
    <t>Hydroxystilbamidine (BAN, INN); Hydroxystilbamidine Isethionate (FDA, USP)</t>
  </si>
  <si>
    <t>-(ur)amidine</t>
  </si>
  <si>
    <t>pentamidine derivatives/analogues</t>
  </si>
  <si>
    <t>NC(=N)c1ccc(\C=C\c2ccc(cc2O)C(=N)N)cc1</t>
  </si>
  <si>
    <t>CHEMBL1201747</t>
  </si>
  <si>
    <t>Alcaftadine (FDA, INN, USAN)</t>
  </si>
  <si>
    <t>R-89674</t>
  </si>
  <si>
    <t>Allergan Inc</t>
  </si>
  <si>
    <t>S01GX11</t>
  </si>
  <si>
    <t>S01GX11 [Sensory Organs:Ophthalmologicals:Decongestants And Antiallergics:Other antiallergics]</t>
  </si>
  <si>
    <t>CN1CCC(=C2c3ccccc3CCn4c(C=O)cnc24)CC1</t>
  </si>
  <si>
    <t>CHEMBL1743035</t>
  </si>
  <si>
    <t>Lebrikizumab (INN, USAN)</t>
  </si>
  <si>
    <t>MILR-1444A; MILR1444A; PRO-301444 RG-3637; PRO-301444; RG-3637</t>
  </si>
  <si>
    <t>CHEMBL2109610</t>
  </si>
  <si>
    <t>Humik-Beta-1</t>
  </si>
  <si>
    <t>huMiK-beta-1</t>
  </si>
  <si>
    <t>CHEMBL2109445</t>
  </si>
  <si>
    <t>Ad-439</t>
  </si>
  <si>
    <t>AD-439</t>
  </si>
  <si>
    <t>CHEMBL1200830</t>
  </si>
  <si>
    <t>Ferrous Sulfate (FDA, USP, JAN)</t>
  </si>
  <si>
    <t>B03AA07; B03AD03</t>
  </si>
  <si>
    <t>B03AA07 [Blood And Blood Forming Organs:Antianemic Preparations:Iron Preparations:Iron bivalent, oral preparations]; B03AD03 [Blood And Blood Forming Organs:Antianemic Preparations:Iron Preparations:Iron in combination with folic acid]</t>
  </si>
  <si>
    <t>CHEMBL1201823</t>
  </si>
  <si>
    <t>Abatacept (BAN, FDA, INN, USAN)</t>
  </si>
  <si>
    <t>BMS-188667; CTLA4-IgG4m; RG-1046; RG-2077</t>
  </si>
  <si>
    <t>Bms</t>
  </si>
  <si>
    <t>receptor molecules, native or modified (a preceding infix should designate the target)</t>
  </si>
  <si>
    <t>L04AA24</t>
  </si>
  <si>
    <t>L04AA24 [Antineoplastic And Immunomodulating Agents:Immunosuppressants:Immunosuppressants:Selective immunosuppressants]</t>
  </si>
  <si>
    <t>CHEMBL1088</t>
  </si>
  <si>
    <t>Mesoridazine (BAN, INN, USAN); Mesoridazine Besylate (FDA, USP)</t>
  </si>
  <si>
    <t>NC-123; TPS-23</t>
  </si>
  <si>
    <t>Novartis Pharmaceuticals Corp; Novartis</t>
  </si>
  <si>
    <t>N05AC03</t>
  </si>
  <si>
    <t>N05AC03 [Nervous System:Psycholeptics:Antipsychotics:Phenothiazines with piperidine structure]</t>
  </si>
  <si>
    <t>CN1CCCCC1CCN2c3ccccc3Sc4ccc(cc24)[S+](C)[O-]</t>
  </si>
  <si>
    <t>CHEMBL2109676</t>
  </si>
  <si>
    <t>Cyt-500 (177lu)</t>
  </si>
  <si>
    <t>CYT-500</t>
  </si>
  <si>
    <t>CHEMBL1201453</t>
  </si>
  <si>
    <t>Albumin Iodinated I-131 Serum (FDA); Albumin, Iodinated (131I) Human Serum (INN); Albumin, Iodinated (131I) Human Serum, Injection (JAN); Albumin, Iodinated I 131 Serum (USAN, USP); Iodinated (131I) Human Serum Albumin (INN); Iodinated (131I) Human Serum Albumin Injection (JAN)</t>
  </si>
  <si>
    <t>V09XA03</t>
  </si>
  <si>
    <t>V09XA03 [Various:Diagnostic Radiopharmaceuticals:Other Diagnostic Radiopharmaceuticals:Iodine (131I) compounds]</t>
  </si>
  <si>
    <t>Diagnostic Aid (blood volume determination); Diagnostic Aid (intrathecal imaging); Radioactive Agent</t>
  </si>
  <si>
    <t>CHEMBL2028663</t>
  </si>
  <si>
    <t>Dabrafenib (INN, USAN); Dabrafenib Mesylate (FDA, USAN)</t>
  </si>
  <si>
    <t>GSK2118436A; GSK2118436B; Methane Sulfonate Salt</t>
  </si>
  <si>
    <t>raf kinase inhibitors</t>
  </si>
  <si>
    <t>CC(C)(C)c1nc(c2cccc(NS(=O)(=O)c3c(F)cccc3F)c2F)c(s1)c4ccnc(N)n4</t>
  </si>
  <si>
    <t>CHEMBL2109607</t>
  </si>
  <si>
    <t>Medi-8968</t>
  </si>
  <si>
    <t>MEDI-8968</t>
  </si>
  <si>
    <t>CHEMBL1201664</t>
  </si>
  <si>
    <t>Insulin Aspart Protamine Recombinant (FDA)</t>
  </si>
  <si>
    <t>CHEMBL1113</t>
  </si>
  <si>
    <t>Amoxapine (BAN, FDA, INN, JAN, USAN, USP)</t>
  </si>
  <si>
    <t>CL-67772</t>
  </si>
  <si>
    <t>N06AA17</t>
  </si>
  <si>
    <t>N06AA17 [Nervous System:Psychoanaleptics:Antidepressants:Non-selective monoamine reuptake inhibitors]</t>
  </si>
  <si>
    <t>Clc1ccc2Oc3ccccc3N=C(N4CCNCC4)c2c1</t>
  </si>
  <si>
    <t>CHEMBL1425</t>
  </si>
  <si>
    <t>Mercaptopurine (USP, BAN, INN, JAN, FDA)</t>
  </si>
  <si>
    <t>Teva Pharmaceuticals Usa Inc</t>
  </si>
  <si>
    <t>L01BB02</t>
  </si>
  <si>
    <t>L01BB02 [Antineoplastic And Immunomodulating Agents:Antineoplastic Agents:Antimetabolites:Purine analogues]</t>
  </si>
  <si>
    <t>Sc1ncnc2nc[nH]c12</t>
  </si>
  <si>
    <t>CHEMBL11359</t>
  </si>
  <si>
    <t>Cisplatin (BAN, FDA, INN, JAN, USAN, USP)</t>
  </si>
  <si>
    <t>CIS-DDP</t>
  </si>
  <si>
    <t>Hq Specialty Pharma Corp</t>
  </si>
  <si>
    <t>L01XA01</t>
  </si>
  <si>
    <t>L01XA01 [Antineoplastic And Immunomodulating Agents:Antineoplastic Agents:Other Antineoplastic Agents:Platinum compounds]</t>
  </si>
  <si>
    <t>CHEMBL1743034</t>
  </si>
  <si>
    <t>Ixekizumab (INN, USAN)</t>
  </si>
  <si>
    <t>LY-2439821</t>
  </si>
  <si>
    <t>Lilly; Eli Lilly And Co.</t>
  </si>
  <si>
    <t>CHEMBL2109485</t>
  </si>
  <si>
    <t>Oncolysin Cd6</t>
  </si>
  <si>
    <t>Oncolysin CD6</t>
  </si>
  <si>
    <t>CHEMBL2109579</t>
  </si>
  <si>
    <t>Mdx-220</t>
  </si>
  <si>
    <t>MDX-220</t>
  </si>
  <si>
    <t>CHEMBL1537</t>
  </si>
  <si>
    <t>Azlocillin (BAN, INN, USAN); Azlocillin Sodium (FDA, USP)</t>
  </si>
  <si>
    <t>J01CA09</t>
  </si>
  <si>
    <t>J01CA09 [Antiinfectives For Systemic Use:Antibacterials For Systemic Use:Beta-Lactam Antibacterials, Penicillins:Penicillins with extended spectrum]</t>
  </si>
  <si>
    <t>CC1(C)S[C@@H]2[C@H](NC(=O)[C@H](NC(=O)N3CCNC3=O)c4ccccc4)C(=O)N2[C@H]1C(=O)O</t>
  </si>
  <si>
    <t>CHEMBL908</t>
  </si>
  <si>
    <t>Chlorprothixene (BAN, FDA, INN, JAN, USAN, USP)</t>
  </si>
  <si>
    <t>N-714; Ro-4-0403; Ro-40403</t>
  </si>
  <si>
    <t>N05AF03</t>
  </si>
  <si>
    <t>N05AF03 [Nervous System:Psycholeptics:Antipsychotics:Thioxanthene derivatives]</t>
  </si>
  <si>
    <t>CN(C)CC\C=C/1\c2ccccc2Sc3ccc(Cl)cc13</t>
  </si>
  <si>
    <t>CHEMBL191</t>
  </si>
  <si>
    <t>Losartan (BAN, INN); Losartan Potassium (USP, FDA, USAN)</t>
  </si>
  <si>
    <t>DuP-753</t>
  </si>
  <si>
    <t>Merck Research Laboratories Div Merck Co Inc; Merck And Co Inc</t>
  </si>
  <si>
    <t>C09CA01</t>
  </si>
  <si>
    <t>C09CA01 [Cardiovascular System:Agents Acting On The Renin-Angiotensin System:Angiotensin Ii Antagonists, Plain:Angiotensin II antagonists, plain]</t>
  </si>
  <si>
    <t>CCCCc1nc(Cl)c(CO)n1Cc2ccc(cc2)c3ccccc3c4nnn[nH]4</t>
  </si>
  <si>
    <t>CHEMBL2105717</t>
  </si>
  <si>
    <t>Cabozantinib (INN, USAN); Cabozantinib S-Malate (FDA, USAN)</t>
  </si>
  <si>
    <t>XL-184</t>
  </si>
  <si>
    <t>Exelixis Inc; Exelixis</t>
  </si>
  <si>
    <t>COc1cc2nccc(Oc3ccc(NC(=O)C4(CC4)C(=O)Nc5ccc(F)cc5)cc3)c2cc1OC</t>
  </si>
  <si>
    <t>CHEMBL2108010</t>
  </si>
  <si>
    <t>Starch Glycerite (NF)</t>
  </si>
  <si>
    <t>CHEMBL2109354</t>
  </si>
  <si>
    <t>Mono-Dga-Rfb4</t>
  </si>
  <si>
    <t>mono-dgA-RFB4</t>
  </si>
  <si>
    <t>CHEMBL2109617</t>
  </si>
  <si>
    <t>Humax-Il8</t>
  </si>
  <si>
    <t>HuMax-IL8</t>
  </si>
  <si>
    <t>CHEMBL2108742</t>
  </si>
  <si>
    <t>Siplizumab (INN, USAN)</t>
  </si>
  <si>
    <t>MEDI-507</t>
  </si>
  <si>
    <t>CHEMBL2108867</t>
  </si>
  <si>
    <t>Streptodornase (BAN, DCF, INN)</t>
  </si>
  <si>
    <t>CHEMBL2108750</t>
  </si>
  <si>
    <t>Peanut Oil (JAN, NF)</t>
  </si>
  <si>
    <t>CHEMBL2109183</t>
  </si>
  <si>
    <t>Nesiritide Citrate (USAN)</t>
  </si>
  <si>
    <t>Biochemie, Austria</t>
  </si>
  <si>
    <t>CHEMBL2109386</t>
  </si>
  <si>
    <t>Chtnt-1</t>
  </si>
  <si>
    <t>chTNT-1</t>
  </si>
  <si>
    <t>CHEMBL2108008</t>
  </si>
  <si>
    <t>Sodium Starch Glycolate (NF)</t>
  </si>
  <si>
    <t>Pharmaceutic Aid (tablet excipient)</t>
  </si>
  <si>
    <t>CHEMBL2109146</t>
  </si>
  <si>
    <t>Gluose Enzymatic Test Strip (USP)</t>
  </si>
  <si>
    <t>CHEMBL2109329</t>
  </si>
  <si>
    <t>Pf-05082566</t>
  </si>
  <si>
    <t>PF-05082566</t>
  </si>
  <si>
    <t>CHEMBL2108445</t>
  </si>
  <si>
    <t>Elastase (JAN)</t>
  </si>
  <si>
    <t>CHEMBL2109376</t>
  </si>
  <si>
    <t>Huluc63</t>
  </si>
  <si>
    <t>HuLuc63</t>
  </si>
  <si>
    <t>CHEMBL2109466</t>
  </si>
  <si>
    <t>Tnx-650</t>
  </si>
  <si>
    <t>TNX-650</t>
  </si>
  <si>
    <t>CHEMBL1201703</t>
  </si>
  <si>
    <t>Pegademase (INN)</t>
  </si>
  <si>
    <t>-ase; peg-</t>
  </si>
  <si>
    <t>enzymes; PEGylated compounds</t>
  </si>
  <si>
    <t>L03AX04</t>
  </si>
  <si>
    <t>L03AX04 [Antineoplastic And Immunomodulating Agents:Immunostimulants:Immunostimulants:Other immunostimulants]</t>
  </si>
  <si>
    <t>CHEMBL2110755</t>
  </si>
  <si>
    <t>Avitriptan (INN); Avitriptan Fumarate (USAN)</t>
  </si>
  <si>
    <t>BMS-180048; BMS-180048-02</t>
  </si>
  <si>
    <t>antimigraine agents (5-HT1 receptor agonists),sumatriptan derivatives</t>
  </si>
  <si>
    <t>Antimigraine</t>
  </si>
  <si>
    <t>CNS(=O)(=O)Cc1ccc2[nH]cc(CCCN3CCN(CC3)c4ncncc4OC)c2c1</t>
  </si>
  <si>
    <t>CHEMBL1215661</t>
  </si>
  <si>
    <t>Pruvanserin (INN, USAN); Pruvanserin Hydrochloride (USAN)</t>
  </si>
  <si>
    <t>EMD-390920; LSN-2422347; LSN-2420586</t>
  </si>
  <si>
    <t>Fc1ccc(CCN2CCN(CC2)C(=O)c3cccc4c(c[nH]c34)C#N)cc1</t>
  </si>
  <si>
    <t>CHEMBL1323699</t>
  </si>
  <si>
    <t>Padimate O (USAN, USP)</t>
  </si>
  <si>
    <t>Isp Van Dyk; Ici Americas; Carrington; Allergan Herbert; Westwood-Squibb</t>
  </si>
  <si>
    <t>CCCCC(CC)COC(=O)c1ccc(cc1)N(C)C</t>
  </si>
  <si>
    <t>CHEMBL50444</t>
  </si>
  <si>
    <t>Meglutol (USAN, INN)</t>
  </si>
  <si>
    <t>CB-337</t>
  </si>
  <si>
    <t>C10AX05</t>
  </si>
  <si>
    <t>C10AX05 [Cardiovascular System:Lipid Modifying Agents:Lipid Modifying Agents, Plain:Other lipid modifying agents]</t>
  </si>
  <si>
    <t>CC(O)(CC(=O)O)CC(=O)O</t>
  </si>
  <si>
    <t>CHEMBL287064</t>
  </si>
  <si>
    <t>Nomelidine (INN)</t>
  </si>
  <si>
    <t>CNC\C=C(\c1ccc(Br)cc1)/c2cccnc2</t>
  </si>
  <si>
    <t>CHEMBL275446</t>
  </si>
  <si>
    <t>Metiamide (BAN, INN, USAN)</t>
  </si>
  <si>
    <t>SK&amp;F-92058</t>
  </si>
  <si>
    <t>C\N=C(/S)\NCCSCc1[nH]cnc1C</t>
  </si>
  <si>
    <t>CHEMBL448</t>
  </si>
  <si>
    <t>Pentobarbital (BAN, FDA, INN, USP); Pentobarbital Calcium (JAN); Pentobarbital Sodium (FDA, JAN, USP)</t>
  </si>
  <si>
    <t>Halsey Drug Co Inc; Everylife; Elkins Sinn Div Ah Robins Co Inc; Anabolic Inc; Oak Pharmaceuticals Inc</t>
  </si>
  <si>
    <t>N05CA01</t>
  </si>
  <si>
    <t>N05CA01 [Nervous System:Psycholeptics:Hypnotics And Sedatives:Barbiturates, plain]</t>
  </si>
  <si>
    <t>CCCC(C)C1(CC)C(=O)NC(=O)NC1=O</t>
  </si>
  <si>
    <t>CHEMBL14688</t>
  </si>
  <si>
    <t>Methyl Alcohol (NF)</t>
  </si>
  <si>
    <t>CO</t>
  </si>
  <si>
    <t>CHEMBL111232</t>
  </si>
  <si>
    <t>Rociclovir (INN)</t>
  </si>
  <si>
    <t>HOE-602</t>
  </si>
  <si>
    <t>antivirals: antivirals (acyclovir type)</t>
  </si>
  <si>
    <t>CC(C)OCC(COC(C)C)OCn1cnc2cnc(N)nc12</t>
  </si>
  <si>
    <t>CHEMBL1351761</t>
  </si>
  <si>
    <t>Dinaline (INN)</t>
  </si>
  <si>
    <t>Nc1ccc(cc1)C(=O)Nc2ccccc2N</t>
  </si>
  <si>
    <t>CHEMBL591</t>
  </si>
  <si>
    <t>Ethchlorvynol (BAN, FDA, INN, USP)</t>
  </si>
  <si>
    <t>N05CM08</t>
  </si>
  <si>
    <t>N05CM08 [Nervous System:Psycholeptics:Hypnotics And Sedatives:Other hypnotics and sedatives]</t>
  </si>
  <si>
    <t>CCC(O)(\C=C\Cl)C#C</t>
  </si>
  <si>
    <t>CHEMBL1288786</t>
  </si>
  <si>
    <t>Propazolamide (INN)</t>
  </si>
  <si>
    <t>CCC(=O)Nc1nnc(s1)S(=O)(=O)N</t>
  </si>
  <si>
    <t>CHEMBL358930</t>
  </si>
  <si>
    <t>Butidrine (DCF, INN, MI)</t>
  </si>
  <si>
    <t>CO-405</t>
  </si>
  <si>
    <t>CCC(C)NCC(O)c1ccc2CCCCc2c1</t>
  </si>
  <si>
    <t>CHEMBL170179</t>
  </si>
  <si>
    <t>Acetylmethadol (BAN, DCF, INN)</t>
  </si>
  <si>
    <t>CCC(OC(=O)C)C(CC(C)N(C)C)(c1ccccc1)c2ccccc2</t>
  </si>
  <si>
    <t>CHEMBL453805</t>
  </si>
  <si>
    <t>Pentosalen (BAN)</t>
  </si>
  <si>
    <t>CC(=CCOc1c2OC(=O)C=Cc2cc3ccoc13)C</t>
  </si>
  <si>
    <t>CHEMBL497001</t>
  </si>
  <si>
    <t>Aloin (BAN)</t>
  </si>
  <si>
    <t>OC[C@H]1O[C@H]([C@H](O)[C@@H](O)[C@@H]1O)C2c3cccc(O)c3C(=O)c4c(O)cc(CO)cc24</t>
  </si>
  <si>
    <t>CHEMBL1201168</t>
  </si>
  <si>
    <t>Isocarboxazid (FDA, USP, BAN, INN)</t>
  </si>
  <si>
    <t>Validus Pharmaceuticals Inc</t>
  </si>
  <si>
    <t>N06AF01</t>
  </si>
  <si>
    <t>N06AF01 [Nervous System:Psychoanaleptics:Antidepressants:Monoamine oxidase inhibitors, non-selective]</t>
  </si>
  <si>
    <t>Cc1onc(c1)C(=O)NNCc2ccccc2</t>
  </si>
  <si>
    <t>CHEMBL154166</t>
  </si>
  <si>
    <t>Acedapsone (BAN, INN, USAN)</t>
  </si>
  <si>
    <t>CI-556; CN-1883; DADDS; PAM-MR-1165</t>
  </si>
  <si>
    <t>antimycobacterials (diaminodiphenylsulfone derivatives)</t>
  </si>
  <si>
    <t>Antibacterial (leprostatic); Antimalarial</t>
  </si>
  <si>
    <t>CC(=O)Nc1ccc(cc1)S(=O)(=O)c2ccc(NC(=O)C)cc2</t>
  </si>
  <si>
    <t>CHEMBL282575</t>
  </si>
  <si>
    <t>Estradiol Benzoate (BAN, INN, JAN, MI, USP)</t>
  </si>
  <si>
    <t>C[C@]12CC[C@H]3[C@@H](CCc4cc(OC(=O)c5ccccc5)ccc34)[C@@H]1CC[C@@H]2O</t>
  </si>
  <si>
    <t>CHEMBL1201046</t>
  </si>
  <si>
    <t>Ceforanide (FDA, USP, BAN, INN, USAN)</t>
  </si>
  <si>
    <t>BL-S786</t>
  </si>
  <si>
    <t>Bristol Laboratories Inc Div Bristol Myers Co</t>
  </si>
  <si>
    <t>J01DC11</t>
  </si>
  <si>
    <t>J01DC11 [Antiinfectives For Systemic Use:Antibacterials For Systemic Use:Other Beta-Lactam Antibacterials:Second-generation cephalosporins]</t>
  </si>
  <si>
    <t>NCc1ccccc1CC(=O)N[C@H]2[C@H]3SCC(=C(N3C2=O)C(=O)O)CSc4nnnn4CC(=O)O</t>
  </si>
  <si>
    <t>CHEMBL1569545</t>
  </si>
  <si>
    <t>Cridanimod (INN)</t>
  </si>
  <si>
    <t>OC(=O)CN1c2ccccc2C(=O)c3ccccc13</t>
  </si>
  <si>
    <t>CHEMBL452715</t>
  </si>
  <si>
    <t>Alanosine (INN, MI)</t>
  </si>
  <si>
    <t>N[C@@H](CN(O)N=O)C(=O)O</t>
  </si>
  <si>
    <t>CHEMBL1406148</t>
  </si>
  <si>
    <t>Tricaprilin (JAN)</t>
  </si>
  <si>
    <t>CCCCCCCC(=O)OCC(COC(=O)CCCCCCC)OC(=O)CCCCCCC</t>
  </si>
  <si>
    <t>CHEMBL2109469</t>
  </si>
  <si>
    <t>Rg-7624</t>
  </si>
  <si>
    <t>RG-7624</t>
  </si>
  <si>
    <t>CHEMBL2109323</t>
  </si>
  <si>
    <t>Imc-Cs4</t>
  </si>
  <si>
    <t>IMC-CS4</t>
  </si>
  <si>
    <t>CHEMBL2109495</t>
  </si>
  <si>
    <t>E2.3</t>
  </si>
  <si>
    <t>CHEMBL2109325</t>
  </si>
  <si>
    <t>Amg-191</t>
  </si>
  <si>
    <t>AMG-191</t>
  </si>
  <si>
    <t>CHEMBL2109604</t>
  </si>
  <si>
    <t>Medi-2338</t>
  </si>
  <si>
    <t>MEDI-2338</t>
  </si>
  <si>
    <t>CHEMBL2108365</t>
  </si>
  <si>
    <t>Camellia Oil (JAN)</t>
  </si>
  <si>
    <t>CHEMBL2108818</t>
  </si>
  <si>
    <t>Yttrium Y 90 Labetuzumab (USAN)</t>
  </si>
  <si>
    <t>90Y-HMN-14</t>
  </si>
  <si>
    <t>CHEMBL2108942</t>
  </si>
  <si>
    <t>Calcium Silicate (NF)</t>
  </si>
  <si>
    <t>A02AC02</t>
  </si>
  <si>
    <t>A02AC02 [Alimentary Tract And Metabolism:Drugs For Acid Related Disorders:Antacids:Calcium compounds]</t>
  </si>
  <si>
    <t>CHEMBL2108694</t>
  </si>
  <si>
    <t>Starch, Topical (USP)</t>
  </si>
  <si>
    <t>Dusting Powder</t>
  </si>
  <si>
    <t>CHEMBL2109254</t>
  </si>
  <si>
    <t>Hokt3 Gamma 1 (Ala-Ala)</t>
  </si>
  <si>
    <t>hOKT3 gamma 1 (Ala-Ala)</t>
  </si>
  <si>
    <t>CHEMBL2106932</t>
  </si>
  <si>
    <t>Palatrigine (BAN, INN)</t>
  </si>
  <si>
    <t>BW-A256C</t>
  </si>
  <si>
    <t>CC(C)N1N=C(C(=NC1=N)N)c2cccc(Cl)c2Cl</t>
  </si>
  <si>
    <t>CHEMBL2105332</t>
  </si>
  <si>
    <t>Oxarbazole (INN, USAN)</t>
  </si>
  <si>
    <t>WIN-34284</t>
  </si>
  <si>
    <t>COc1ccc2c(c1)c3CC(CCc3n2C(=O)c4ccccc4)C(=O)O</t>
  </si>
  <si>
    <t>CHEMBL2106919</t>
  </si>
  <si>
    <t>Metapramine (INN, MI)</t>
  </si>
  <si>
    <t>CNC1Cc2ccccc2N(C)c3ccccc13</t>
  </si>
  <si>
    <t>CHEMBL2105694</t>
  </si>
  <si>
    <t>Telapristone Acetate (USAN)</t>
  </si>
  <si>
    <t>CDB-4124</t>
  </si>
  <si>
    <t>Repros Therapeutics</t>
  </si>
  <si>
    <t>COCC(=O)[C@]1(CC[C@H]2[C@@H]3CCC4=CC(=O)CCC4=C3[C@H](C[C@]12C)c5ccc(cc5)N(C)C)OC(=O)C</t>
  </si>
  <si>
    <t>CHEMBL2105576</t>
  </si>
  <si>
    <t>Etolorex (INN)</t>
  </si>
  <si>
    <t>CC(C)(Cc1ccc(Cl)cc1)NCCO</t>
  </si>
  <si>
    <t>CHEMBL2106127</t>
  </si>
  <si>
    <t>Delfantrine (INN)</t>
  </si>
  <si>
    <t>BA-32968</t>
  </si>
  <si>
    <t>CN(C)S(=O)(=O)c1ccc(N)c(c1)C(=O)N2CCN(C)CC2</t>
  </si>
  <si>
    <t>CHEMBL2105152</t>
  </si>
  <si>
    <t>Norlevorphanol (BAN, DCF, INN, MI)</t>
  </si>
  <si>
    <t>Oc1ccc2C[C@@H]3NCC[C@]4(CCCC[C@H]34)c2c1</t>
  </si>
  <si>
    <t>CHEMBL2109557</t>
  </si>
  <si>
    <t>Mln-591rl</t>
  </si>
  <si>
    <t>MLN-591RL</t>
  </si>
  <si>
    <t>CHEMBL2108196</t>
  </si>
  <si>
    <t>Dimethicone 350 (USAN)</t>
  </si>
  <si>
    <t>Prosthetic Aid (soft tissue)</t>
  </si>
  <si>
    <t>CHEMBL2109262</t>
  </si>
  <si>
    <t>Vb6-845</t>
  </si>
  <si>
    <t>VB6-845</t>
  </si>
  <si>
    <t>CHEMBL2108083</t>
  </si>
  <si>
    <t>Trecovirsen (INN); Trecovirsen Sodium (USAN)</t>
  </si>
  <si>
    <t>Hybridon</t>
  </si>
  <si>
    <t>CHEMBL2109301</t>
  </si>
  <si>
    <t>Rg-7412</t>
  </si>
  <si>
    <t>RG-7412</t>
  </si>
  <si>
    <t>CHEMBL2107858</t>
  </si>
  <si>
    <t>Myeloperoxidase (USAN)</t>
  </si>
  <si>
    <t>Component Of E-101; MPO</t>
  </si>
  <si>
    <t>Exoxemis</t>
  </si>
  <si>
    <t>CHEMBL2109570</t>
  </si>
  <si>
    <t>Sonepcizumab</t>
  </si>
  <si>
    <t>CHEMBL2108462</t>
  </si>
  <si>
    <t>Galasomite (USAN)</t>
  </si>
  <si>
    <t>SBI-0067</t>
  </si>
  <si>
    <t>Synsorb</t>
  </si>
  <si>
    <t>CHEMBL2108344</t>
  </si>
  <si>
    <t>Transferrin Aldifitox (INN)</t>
  </si>
  <si>
    <t>CHEMBL2108392</t>
  </si>
  <si>
    <t>Horse Chestnut, Powdered (NF)</t>
  </si>
  <si>
    <t>CHEMBL2107749</t>
  </si>
  <si>
    <t>Etriciguat (INN)</t>
  </si>
  <si>
    <t>guanaline cyclase activator</t>
  </si>
  <si>
    <t>Nc1nc(ncc1c2ccncc2)c3nn(Cc4ccccc4F)c5ncccc35</t>
  </si>
  <si>
    <t>CHEMBL2106449</t>
  </si>
  <si>
    <t>Fuladectin Component A3 (INN)</t>
  </si>
  <si>
    <t>C[C@H]1CC[C@]2(C[C@@H]3C[C@@H](C\C=C(/C)\[C@H](OCCc4ccc(cc4)N(C)S(=O)(=O)C)[C@@H](C)\C=C\C=C\5/CO[C@@H]6[C@H](O)C(=C[C@@H](C(=O)O3)[C@]56O)C)O2)O[C@@H]1C</t>
  </si>
  <si>
    <t>CHEMBL2105052</t>
  </si>
  <si>
    <t>Hydroxyhexamide</t>
  </si>
  <si>
    <t>CC(O)c1ccc(cc1)S(=O)(=O)NC(=O)NC2CCCCC2</t>
  </si>
  <si>
    <t>CHEMBL2107407</t>
  </si>
  <si>
    <t>Flutomidate (INN)</t>
  </si>
  <si>
    <t>CCOC(=O)c1cn(cn1)C(C)c2ccc(F)cc2</t>
  </si>
  <si>
    <t>CHEMBL2104683</t>
  </si>
  <si>
    <t>Fradafiban (INN)</t>
  </si>
  <si>
    <t>fibrinogen receptor antagonists (glycoprotein IIb/IIIa receptor antagonists)</t>
  </si>
  <si>
    <t>NC(=N)c1ccc(cc1)c2ccc(OC[C@H]3C[C@@H](CC(=O)O)C(=O)N3)cc2</t>
  </si>
  <si>
    <t>CHEMBL2103812</t>
  </si>
  <si>
    <t>Golotimod (INN, USAN)</t>
  </si>
  <si>
    <t>SCV-07</t>
  </si>
  <si>
    <t>Sciclone</t>
  </si>
  <si>
    <t>N[C@H](CCC(=O)N[C@@H](Cc1c[nH]c2ccccc12)C(=O)O)C(=O)O</t>
  </si>
  <si>
    <t>CHEMBL2107540</t>
  </si>
  <si>
    <t>Zimidoben (INN)</t>
  </si>
  <si>
    <t>O=C(OCCn1ccnc1)c2ccccc2</t>
  </si>
  <si>
    <t>CHEMBL2106471</t>
  </si>
  <si>
    <t>Domiodol (INN, USAN)</t>
  </si>
  <si>
    <t>M.G. 13608</t>
  </si>
  <si>
    <t>R05CB08</t>
  </si>
  <si>
    <t>R05CB08 [Respiratory System:Cough And Cold Preparations:Expectorants, Excl. Combinations With Cough Suppressants:Mucolytics]</t>
  </si>
  <si>
    <t>OCC1COC(CI)O1</t>
  </si>
  <si>
    <t>CHEMBL2105541</t>
  </si>
  <si>
    <t>Upenazime (BAN, INN)</t>
  </si>
  <si>
    <t>HL91</t>
  </si>
  <si>
    <t>C\C(=N/O)\C(C)(C)NCCCCNC(C)(C)\C(=N\O)\C</t>
  </si>
  <si>
    <t>CHEMBL2105331</t>
  </si>
  <si>
    <t>Rosaprostol (INN, MI)</t>
  </si>
  <si>
    <t>CCCCCC[C@H]1CCC(O)[C@@H]1CCCCCCC(=O)O</t>
  </si>
  <si>
    <t>CHEMBL2109479</t>
  </si>
  <si>
    <t>Pf-03475952</t>
  </si>
  <si>
    <t>PF-03475952</t>
  </si>
  <si>
    <t>CHEMBL2107842</t>
  </si>
  <si>
    <t>Albinterferon Alfa-2b (INN, USAN)</t>
  </si>
  <si>
    <t>L03AB12</t>
  </si>
  <si>
    <t>L03AB12 [Antineoplastic And Immunomodulating Agents:Immunostimulants:Immunostimulants:Interferons]</t>
  </si>
  <si>
    <t>CHEMBL2109522</t>
  </si>
  <si>
    <t>Pf-03446879</t>
  </si>
  <si>
    <t>PF-03446879</t>
  </si>
  <si>
    <t>CHEMBL2107455</t>
  </si>
  <si>
    <t>Iguratimod (INN)</t>
  </si>
  <si>
    <t>CS(=O)(=O)Nc1cc2OC=C(NC=O)C(=O)c2cc1Oc3ccccc3</t>
  </si>
  <si>
    <t>CHEMBL2106399</t>
  </si>
  <si>
    <t>Acetylkitasamycin (JAN); Kitasamycin (BAN, INN, JAN, USAN); Kitasamycin Tartrate (JAN)</t>
  </si>
  <si>
    <t>CO[C@H]1[C@H](O)CC(=O)O[C@H](C)C\C=C\C=C\[C@H](O)[C@H](C)C[C@H](CC=O)[C@@H]1O[C@@H]2O[C@H](C)[C@@H](O[C@H]3C[C@@](C)(O)[C@@H](OC(=O)CC(C)C)[C@H](C)O3)[C@@H]([C@H]2O)N(C)C</t>
  </si>
  <si>
    <t>CHEMBL2107460</t>
  </si>
  <si>
    <t>Forminitrazole (BAN, INN, MI)</t>
  </si>
  <si>
    <t>[O-][N+](=O)c1cnc(NC=O)s1</t>
  </si>
  <si>
    <t>CHEMBL2107636</t>
  </si>
  <si>
    <t>Cefazedone (BAN, INN, MI)</t>
  </si>
  <si>
    <t>J01DB06</t>
  </si>
  <si>
    <t>J01DB06 [Antiinfectives For Systemic Use:Antibacterials For Systemic Use:Other Beta-Lactam Antibacterials:First-generation cephalosporins]</t>
  </si>
  <si>
    <t>Cc1nnc(SCC2=C(N3[C@H](SC2)[C@H](NC(=O)CN4C=C(Cl)C(=O)C(=C4)Cl)C3=O)C(=O)O)s1</t>
  </si>
  <si>
    <t>CHEMBL2104736</t>
  </si>
  <si>
    <t>Medazomide (INN)</t>
  </si>
  <si>
    <t>L-1777</t>
  </si>
  <si>
    <t>CN1N=C(CCC1=O)C(=O)N</t>
  </si>
  <si>
    <t>CHEMBL2103902</t>
  </si>
  <si>
    <t>Cefpimizole (INN, USAN); Cefpimizole Sodium (JAN, USAN)</t>
  </si>
  <si>
    <t>AC-1370; U-63196; U-63196E</t>
  </si>
  <si>
    <t>OC(=O)C1=C(C[n+]2ccc(CCS(=O)(=O)[O-])cc2)CS[C@@H]3[C@H](NC(=O)[C@H](NC(=O)c4nc[nH]c4C(=O)O)c5ccccc5)C(=O)N13</t>
  </si>
  <si>
    <t>CHEMBL2105221</t>
  </si>
  <si>
    <t>Midamaline (INN)</t>
  </si>
  <si>
    <t>CN(C)CCN(Cc1nc2cc(Cl)ccc2[nH]1)c3ccccc3</t>
  </si>
  <si>
    <t>CHEMBL320656</t>
  </si>
  <si>
    <t>Dexclamol (INN); Dexclamol Hydrochloride (USAN)</t>
  </si>
  <si>
    <t>AY-24169</t>
  </si>
  <si>
    <t>CC(C)[C@@]1(O)CCN2C[C@@H]3c4ccccc4CCc5cccc([C@H]2C1)c35</t>
  </si>
  <si>
    <t>CHEMBL2111056</t>
  </si>
  <si>
    <t>Suloxifen (INN); Suloxifen Oxalate (USAN)</t>
  </si>
  <si>
    <t>GO-1733; W-6439A</t>
  </si>
  <si>
    <t>Parke-Davis; Goedecke, Germany</t>
  </si>
  <si>
    <t>CCN(CC)CCN=[S+]([O-])(c1ccccc1)c2ccccc2</t>
  </si>
  <si>
    <t>CHEMBL2109395</t>
  </si>
  <si>
    <t>Zatuximab</t>
  </si>
  <si>
    <t>CHEMBL2108773</t>
  </si>
  <si>
    <t>Plasma Protein Fraction (USP)</t>
  </si>
  <si>
    <t>Centeon; Bayer; Alpha Therapeutic; Abbott; Hyland</t>
  </si>
  <si>
    <t>Blood Volume Supporter</t>
  </si>
  <si>
    <t>CHEMBL2109296</t>
  </si>
  <si>
    <t>Pintumomab 99tc</t>
  </si>
  <si>
    <t>CHEMBL2107959</t>
  </si>
  <si>
    <t>Polydioxanone (BAN, USAN)</t>
  </si>
  <si>
    <t>CHEMBL2108850</t>
  </si>
  <si>
    <t>Celucloral (BAN, INN)</t>
  </si>
  <si>
    <t>ML-1034</t>
  </si>
  <si>
    <t>CHEMBL2107961</t>
  </si>
  <si>
    <t>Polyamine-Methylene Resin (MI)</t>
  </si>
  <si>
    <t>CHEMBL2108038</t>
  </si>
  <si>
    <t>Matuzumab (INN)</t>
  </si>
  <si>
    <t>EMD-72000</t>
  </si>
  <si>
    <t>Merck Serono</t>
  </si>
  <si>
    <t>CHEMBL2108936</t>
  </si>
  <si>
    <t>Co-Magaldrox (BAN)</t>
  </si>
  <si>
    <t>CHEMBL2108802</t>
  </si>
  <si>
    <t>Hydrous Lanolin (JAN); Lanolin, Hydrous (JAN); Lanolin, Modified (USP)</t>
  </si>
  <si>
    <t>Pharmaceutic Aid (ointment base, absorbent)</t>
  </si>
  <si>
    <t>CHEMBL2109637</t>
  </si>
  <si>
    <t>Huhmfg1</t>
  </si>
  <si>
    <t>AS-1402; AS1402; R1550; huHMFG1</t>
  </si>
  <si>
    <t>CHEMBL2107887</t>
  </si>
  <si>
    <t>Scopolia Extract (JAN)</t>
  </si>
  <si>
    <t>CHEMBL2109534</t>
  </si>
  <si>
    <t>Pf-03732010</t>
  </si>
  <si>
    <t>PF-03732010</t>
  </si>
  <si>
    <t>CHEMBL2109524</t>
  </si>
  <si>
    <t>Sulesomab Tc</t>
  </si>
  <si>
    <t>IMMU-MN-3</t>
  </si>
  <si>
    <t>CHEMBL2110815</t>
  </si>
  <si>
    <t>Bidimazium Iodide (BAN, INN)</t>
  </si>
  <si>
    <t>65-318</t>
  </si>
  <si>
    <t>CN(C)c1ccc(\C=C\c2scc(c3ccc(cc3)c4ccccc4)[n+]2C)cc1</t>
  </si>
  <si>
    <t>CHEMBL2111015</t>
  </si>
  <si>
    <t>Oxysonium Iodide (INN)</t>
  </si>
  <si>
    <t>C[S+](C)CCOC(=O)C(O)(C1CCCCC1)c2ccccc2</t>
  </si>
  <si>
    <t>CHEMBL2105544</t>
  </si>
  <si>
    <t>Amfecloral (BAN, INN); Amphecloral (USAN)</t>
  </si>
  <si>
    <t>CC(Cc1ccccc1)\N=C\C(Cl)(Cl)Cl</t>
  </si>
  <si>
    <t>CHEMBL2107410</t>
  </si>
  <si>
    <t>Glucametacin (INN, MI)</t>
  </si>
  <si>
    <t>COc1ccc2c(c1)c(CC(=O)NC(C=O)C(O)C(O)C(O)CO)c(C)n2C(=O)c3ccc(Cl)cc3</t>
  </si>
  <si>
    <t>CHEMBL522173</t>
  </si>
  <si>
    <t>Amindocate (INN)</t>
  </si>
  <si>
    <t>CN(C)CCOC(=O)c1ccc2c(c1)c(C)c(C)n2CCN(C)C</t>
  </si>
  <si>
    <t>CHEMBL301926</t>
  </si>
  <si>
    <t>Abunidazole (INN)</t>
  </si>
  <si>
    <t>Cn1c(ncc1[N+](=O)[O-])C(O)c2cc(ccc2O)C(C)(C)C</t>
  </si>
  <si>
    <t>CHEMBL94192</t>
  </si>
  <si>
    <t>Amphotalide (DCF, INN, MI)</t>
  </si>
  <si>
    <t>Nc1ccc(OCCCCCN2C(=O)c3ccccc3C2=O)cc1</t>
  </si>
  <si>
    <t>CHEMBL155622</t>
  </si>
  <si>
    <t>Nipradilol (INN, JAN, MI)</t>
  </si>
  <si>
    <t>CC(C)NCC(O)COc1cccc2CC(COc12)O[N+](=O)[O-]</t>
  </si>
  <si>
    <t>CHEMBL1444</t>
  </si>
  <si>
    <t>Letrozole (BAN, FDA, INN, USAN, USP)</t>
  </si>
  <si>
    <t>CGS-20267</t>
  </si>
  <si>
    <t>L02BG04</t>
  </si>
  <si>
    <t>L02BG04 [Antineoplastic And Immunomodulating Agents:Endocrine Therapy:Hormone Antagonists And Related Agents:Aromatase inhibitors]</t>
  </si>
  <si>
    <t>N#Cc1ccc(cc1)C(c2ccc(cc2)C#N)n3cncn3</t>
  </si>
  <si>
    <t>CHEMBL466660</t>
  </si>
  <si>
    <t>Pentrinitrol (INN, USAN)</t>
  </si>
  <si>
    <t>W-2197</t>
  </si>
  <si>
    <t>OCC(CO[N+](=O)[O-])(CO[N+](=O)[O-])CO[N+](=O)[O-]</t>
  </si>
  <si>
    <t>CHEMBL589092</t>
  </si>
  <si>
    <t>Fentiazac (BAN, INN, JAN, USAN)</t>
  </si>
  <si>
    <t>WY-21894</t>
  </si>
  <si>
    <t>M01AB10; M02AA14</t>
  </si>
  <si>
    <t>M01AB10 [Musculo-Skeletal System:Antiinflammatory And Antirheumatic Products:Antiinflammatory And Antirheumatic Products, Non-Steroids:Acetic acid derivatives and related substances]; M02AA14 [Musculo-Skeletal System:Topical Products For Joint And Muscular Pain:Topical Products For Joint And Muscular Pain:Antiinflammatory preparations, non-steroids for topical use]</t>
  </si>
  <si>
    <t>OC(=O)Cc1sc(nc1c2ccc(Cl)cc2)c3ccccc3</t>
  </si>
  <si>
    <t>CHEMBL327407</t>
  </si>
  <si>
    <t>Eterobarb (BAN, INN, USAN)</t>
  </si>
  <si>
    <t>EX-12-095; RMI-16238</t>
  </si>
  <si>
    <t>CCC1(C(=O)N(COC)C(=O)N(COC)C1=O)c2ccccc2</t>
  </si>
  <si>
    <t>CHEMBL1385514</t>
  </si>
  <si>
    <t>Dichlorisone (INN); Dichlorisone Acetate (MI)</t>
  </si>
  <si>
    <t>CC(=O)OCC(=O)[C@@]1(O)CC[C@H]2[C@@H]3CCC4=CC(=O)C=C[C@]4(C)[C@@]3(Cl)[C@@H](Cl)C[C@]12C</t>
  </si>
  <si>
    <t>CHEMBL1697847</t>
  </si>
  <si>
    <t>Polysorbate 80 (BAN, INN, USAN)</t>
  </si>
  <si>
    <t>CCCCCCCC\C=C\CCCCCCCC(=O)OCCOCC(OCCO)C1OC(CC1OCCO)OCCO</t>
  </si>
  <si>
    <t>CHEMBL267473</t>
  </si>
  <si>
    <t>Dazoxiben (BAN, INN); Dazoxiben Hydrochloride (USAN)</t>
  </si>
  <si>
    <t>UK-37248; UK-37248-01</t>
  </si>
  <si>
    <t>OC(=O)c1ccc(OCCn2ccnc2)cc1</t>
  </si>
  <si>
    <t>CHEMBL303933</t>
  </si>
  <si>
    <t>Piperaquine</t>
  </si>
  <si>
    <t>Clc1ccc2c(ccnc2c1)N3CCN(CCCN4CCN(CC4)c5ccnc6cc(Cl)ccc56)CC3</t>
  </si>
  <si>
    <t>CHEMBL177281</t>
  </si>
  <si>
    <t>Amicarbalide (BAN, INN, MI)</t>
  </si>
  <si>
    <t>M&amp;B-5062A</t>
  </si>
  <si>
    <t>NC(=N)c1cccc(NC(=O)Nc2cccc(c2)C(=N)N)c1</t>
  </si>
  <si>
    <t>CHEMBL1515447</t>
  </si>
  <si>
    <t>Homochlorcyclizine (BAN, INN, MI); Homochlorcyclizine Hydrochloride (JAN)</t>
  </si>
  <si>
    <t>CN1CCCN(CC1)C(c2ccccc2)c3ccc(Cl)cc3</t>
  </si>
  <si>
    <t>CHEMBL93218</t>
  </si>
  <si>
    <t>Phetharbital (INN)</t>
  </si>
  <si>
    <t>CCC1(CC)C(=O)NC(=O)N(C1=O)c2ccccc2</t>
  </si>
  <si>
    <t>CHEMBL53950</t>
  </si>
  <si>
    <t>Incadronic Acid (INN)</t>
  </si>
  <si>
    <t>OP(=O)(O)C(NC1CCCCCC1)P(=O)(O)O</t>
  </si>
  <si>
    <t>CHEMBL295416</t>
  </si>
  <si>
    <t>Pirinixic Acid (INN)</t>
  </si>
  <si>
    <t>Cc1cccc(Nc2cc(Cl)nc(SCC(=O)O)n2)c1C</t>
  </si>
  <si>
    <t>CHEMBL515914</t>
  </si>
  <si>
    <t>Azaribine (BAN, INN, USAN)</t>
  </si>
  <si>
    <t>CB-304</t>
  </si>
  <si>
    <t>CC(=O)OC[C@H]1O[C@H]([C@H](OC(=O)C)[C@@H]1OC(=O)C)N2N=CC(=O)NC2=O</t>
  </si>
  <si>
    <t>CHEMBL2110565</t>
  </si>
  <si>
    <t>Technetium Tc 99m Oxidronate (USP); Technetium Tc-99m Oxidronate Kit (FDA)</t>
  </si>
  <si>
    <t>V09BA01</t>
  </si>
  <si>
    <t>V09BA01 [Various:Diagnostic Radiopharmaceuticals:Skeleton:Technetium (99mTc) compounds]</t>
  </si>
  <si>
    <t>Diagnostic Aid (skeletal imaging); Radioactive Agent</t>
  </si>
  <si>
    <t>CHEMBL373204</t>
  </si>
  <si>
    <t>Alpha-Cypermethrin (BAN); Cypermethrin (BAN)</t>
  </si>
  <si>
    <t>P03BA02</t>
  </si>
  <si>
    <t>P03BA02 [Antiparasitic Products, Insecticides And Repellents:Ectoparasiticides, Incl. Scabicides, Insecticides And Repellents:Insecticides And Repellents:Pyrethrines]</t>
  </si>
  <si>
    <t>CC1(C)C(C=C(Cl)Cl)C1C(=O)OC(C#N)c2cccc(Oc3ccccc3)c2</t>
  </si>
  <si>
    <t>CHEMBL478120</t>
  </si>
  <si>
    <t>Marbofloxacin (BAN, INN)</t>
  </si>
  <si>
    <t>CN1CCN(CC1)c2c(F)cc3C(=O)C(=CN4N(C)COc2c34)C(=O)O</t>
  </si>
  <si>
    <t>CHEMBL1604375</t>
  </si>
  <si>
    <t>Fenthion (BAN, MI)</t>
  </si>
  <si>
    <t>COP(=S)(OC)Oc1ccc(SC)c(C)c1</t>
  </si>
  <si>
    <t>CHEMBL1697762</t>
  </si>
  <si>
    <t>Niceritrol (BAN, DCF, JAN, MI, INN)</t>
  </si>
  <si>
    <t>C10AD01</t>
  </si>
  <si>
    <t>C10AD01 [Cardiovascular System:Lipid Modifying Agents:Lipid Modifying Agents, Plain:Nicotinic acid and derivatives]</t>
  </si>
  <si>
    <t>O=C(OCC(COC(=O)c1cccnc1)(COC(=O)c2cccnc2)COC(=O)c3cccnc3)c4cccnc4</t>
  </si>
  <si>
    <t>CHEMBL2109298</t>
  </si>
  <si>
    <t>Medi-3617</t>
  </si>
  <si>
    <t>MEDI-3617</t>
  </si>
  <si>
    <t>CHEMBL2109540</t>
  </si>
  <si>
    <t>Alirocumab</t>
  </si>
  <si>
    <t>REGN-727</t>
  </si>
  <si>
    <t>CHEMBL2109340</t>
  </si>
  <si>
    <t>Amg-761</t>
  </si>
  <si>
    <t>AMG-761</t>
  </si>
  <si>
    <t>CHEMBL2109539</t>
  </si>
  <si>
    <t>Rg-7652</t>
  </si>
  <si>
    <t>RG-7652</t>
  </si>
  <si>
    <t>CHEMBL2109655</t>
  </si>
  <si>
    <t>Afutuzumab</t>
  </si>
  <si>
    <t>CHEMBL2108842</t>
  </si>
  <si>
    <t>Alvircept Sudotox (INN, USAN)</t>
  </si>
  <si>
    <t>U-85855; sCD4-PE40</t>
  </si>
  <si>
    <t>receptor molecules, native or modified: antiviral receptors</t>
  </si>
  <si>
    <t>CHEMBL2109542</t>
  </si>
  <si>
    <t>Ct-011</t>
  </si>
  <si>
    <t>CT-011</t>
  </si>
  <si>
    <t>CHEMBL2109132</t>
  </si>
  <si>
    <t>Magnesium Aluminosilicate (JAN); Magnesium Aluminum Silicate (NF)</t>
  </si>
  <si>
    <t>Vanderbilt</t>
  </si>
  <si>
    <t>CHEMBL2108441</t>
  </si>
  <si>
    <t>Mitogillin (INN, USAN)</t>
  </si>
  <si>
    <t>CHEMBL2106077</t>
  </si>
  <si>
    <t>Clemeprol (BAN, INN)</t>
  </si>
  <si>
    <t>CN(C)CC(O)C(c1ccccc1)c2cccc(Cl)c2</t>
  </si>
  <si>
    <t>CHEMBL2107020</t>
  </si>
  <si>
    <t>Ornoprostil (INN, JAN, MI)</t>
  </si>
  <si>
    <t>CCCC[C@H](C)C[C@H](O)\C=C\[C@H]1[C@H](O)CC(=O)[C@@H]1CC(=O)CCCCC(=O)OC</t>
  </si>
  <si>
    <t>CHEMBL2107561</t>
  </si>
  <si>
    <t>Sorbitan Laurate (BAN, INN); Sorbitan Monolaurate (NF, USAN)</t>
  </si>
  <si>
    <t>CCCCCCCCCCCC(=O)OCC(O)[C@H]1OC[C@H](O)[C@H]1O</t>
  </si>
  <si>
    <t>CHEMBL2107516</t>
  </si>
  <si>
    <t>Budralazine (INN, JAN, MI)</t>
  </si>
  <si>
    <t>antihypertensives (hydrazine-phthalazines)</t>
  </si>
  <si>
    <t>CC(=C\C(=N\N=C/1\NN=Cc2ccccc12)\C)C</t>
  </si>
  <si>
    <t>CHEMBL2104735</t>
  </si>
  <si>
    <t>Pretiadil (DCF, INN)</t>
  </si>
  <si>
    <t>CC(Cc1ccccc1)N(C)CCCN2c3ccccc3N(C)S(=O)(=O)c4ccccc24</t>
  </si>
  <si>
    <t>CHEMBL2105177</t>
  </si>
  <si>
    <t>Lotucaine (DCF, INN)</t>
  </si>
  <si>
    <t>MY-33-7 [As Hydrochloride]</t>
  </si>
  <si>
    <t>Cc1ccccc1OCC(O)CN2C(C)(C)CCC2(C)C</t>
  </si>
  <si>
    <t>CHEMBL2106268</t>
  </si>
  <si>
    <t>Fenacetinol (DCF, INN)</t>
  </si>
  <si>
    <t>PM-1952</t>
  </si>
  <si>
    <t>CCOc1ccc(NC(=O)CO)cc1</t>
  </si>
  <si>
    <t>CHEMBL2104932</t>
  </si>
  <si>
    <t>Flumedroxone (BAN, INN, MI)</t>
  </si>
  <si>
    <t>WG-537 [As Acetate]</t>
  </si>
  <si>
    <t>N02CB01</t>
  </si>
  <si>
    <t>N02CB01 [Nervous System:Analgesics:Antimigraine Preparations:Corticosteroid derivatives]</t>
  </si>
  <si>
    <t>CC(=O)[C@@]1(O)CC[C@H]2[C@@H]3C[C@@H](C4=CC(=O)CC[C@]4(C)[C@H]3CC[C@]12C)C(F)(F)F</t>
  </si>
  <si>
    <t>CHEMBL2105120</t>
  </si>
  <si>
    <t>Ftivazide (INN)</t>
  </si>
  <si>
    <t>COc1cc(\C=N\NC(=O)c2ccncc2)ccc1O</t>
  </si>
  <si>
    <t>CHEMBL2106316</t>
  </si>
  <si>
    <t>Dotarizine (INN)</t>
  </si>
  <si>
    <t>C(CN1CCN(CC1)C(c2ccccc2)c3ccccc3)CC4(OCCO4)c5ccccc5</t>
  </si>
  <si>
    <t>CHEMBL2106690</t>
  </si>
  <si>
    <t>Fosfocreatinine (INN)</t>
  </si>
  <si>
    <t>CN1CC(=O)N/C/1=N\P(=O)(O)O</t>
  </si>
  <si>
    <t>CHEMBL2103747</t>
  </si>
  <si>
    <t>Aconitine (MI, USP)</t>
  </si>
  <si>
    <t>CCN1C[C@]2(COC)[C@H](O)C[C@@H](OC)[C@@]34[C@@H]5C[C@]6(O)[C@@H](OC)[C@H](O)[C@](OC(=O)C)([C@@H]([C@H](OC)[C@H]23)[C@@H]14)[C@H]5[C@H]6OC(=O)c7ccccc7</t>
  </si>
  <si>
    <t>CHEMBL2109368</t>
  </si>
  <si>
    <t>Trail-R1 Mab</t>
  </si>
  <si>
    <t>TRAIL-R1 mAb</t>
  </si>
  <si>
    <t>CHEMBL2109125</t>
  </si>
  <si>
    <t>Milk Thisle (NF)</t>
  </si>
  <si>
    <t>CHEMBL2108485</t>
  </si>
  <si>
    <t>Rosin (USP)</t>
  </si>
  <si>
    <t>CHEMBL2109006</t>
  </si>
  <si>
    <t>Castor Oil, Hydrogenated (NF)</t>
  </si>
  <si>
    <t>CHEMBL2109533</t>
  </si>
  <si>
    <t>Orticumab</t>
  </si>
  <si>
    <t>CHEMBL2109493</t>
  </si>
  <si>
    <t>Sgn-75</t>
  </si>
  <si>
    <t>SGN-75</t>
  </si>
  <si>
    <t>CHEMBL2109509</t>
  </si>
  <si>
    <t>Hcbe-11</t>
  </si>
  <si>
    <t>hCBE-11</t>
  </si>
  <si>
    <t>CHEMBL2108830</t>
  </si>
  <si>
    <t>Vifilcon B (USAN)</t>
  </si>
  <si>
    <t>CHEMBL2105515</t>
  </si>
  <si>
    <t>Ethypicone (INN)</t>
  </si>
  <si>
    <t>CCC1(CC)C(=O)NC=C(C)C1=O</t>
  </si>
  <si>
    <t>CHEMBL2105666</t>
  </si>
  <si>
    <t>Tenifatecan (INN, USAN)</t>
  </si>
  <si>
    <t>SN2310</t>
  </si>
  <si>
    <t>Oncogenex Pharmaceuticals</t>
  </si>
  <si>
    <t>CCc1c2CN3C(=O)C4=C(C=C3c2nc5ccc(OC(=O)CCC(=O)Oc6c(C)c(C)c7O[C@](C)(CCC[C@H](C)CCC[C@H](C)CCCC(C)C)CCc7c6C)cc15)[C@@](O)(CC)C(=O)OC4</t>
  </si>
  <si>
    <t>CHEMBL2107526</t>
  </si>
  <si>
    <t>Thiotetrabarbital (INN)</t>
  </si>
  <si>
    <t>CCCC(CC)C1(CC)C(=O)NC(=S)NC1=O</t>
  </si>
  <si>
    <t>CHEMBL2107629</t>
  </si>
  <si>
    <t>Tolpentamide (BAN, INN)</t>
  </si>
  <si>
    <t>Cc1ccc(cc1)S(=O)(=O)NC(=O)NC2CCCC2</t>
  </si>
  <si>
    <t>CHEMBL2106540</t>
  </si>
  <si>
    <t>Oxpheneridine (DCF, INN)</t>
  </si>
  <si>
    <t>CCOC(=O)C1(CCN(CC(O)c2ccccc2)CC1)c3ccccc3</t>
  </si>
  <si>
    <t>CHEMBL2107225</t>
  </si>
  <si>
    <t>Triclonide (INN, USAN)</t>
  </si>
  <si>
    <t>RS-4464</t>
  </si>
  <si>
    <t>CC1(C)O[C@@H]2C[C@H]3[C@@H]4C[C@H](F)C5=CC(=O)C=C[C@]5(C)[C@@]4(Cl)[C@@H](Cl)C[C@]3(C)[C@@]2(O1)C(=O)CCl</t>
  </si>
  <si>
    <t>CHEMBL2107922</t>
  </si>
  <si>
    <t>Oxychlorosene Sodium (USAN)</t>
  </si>
  <si>
    <t>Guardian Laboratories</t>
  </si>
  <si>
    <t>CHEMBL2109285</t>
  </si>
  <si>
    <t>Bms-182248</t>
  </si>
  <si>
    <t>BMS-182248; BR96</t>
  </si>
  <si>
    <t>CHEMBL2109619</t>
  </si>
  <si>
    <t>Tcn-032</t>
  </si>
  <si>
    <t>TCN-032</t>
  </si>
  <si>
    <t>CHEMBL2107958</t>
  </si>
  <si>
    <t>Polydextrose (USAN)</t>
  </si>
  <si>
    <t>CP-31081</t>
  </si>
  <si>
    <t>Food Additive</t>
  </si>
  <si>
    <t>CHEMBL2109574</t>
  </si>
  <si>
    <t>Asg-5me</t>
  </si>
  <si>
    <t>ASG-5ME</t>
  </si>
  <si>
    <t>CHEMBL2108644</t>
  </si>
  <si>
    <t>Soybean Oil, Hydrogenated (NF)</t>
  </si>
  <si>
    <t>CHEMBL2105197</t>
  </si>
  <si>
    <t>Moveltipril (INN, MI)</t>
  </si>
  <si>
    <t>C[C@H](CSC(=O)[C@@H](C)NC(=O)C1CCCCC1)C(=O)N2CCC[C@H]2C(=O)O</t>
  </si>
  <si>
    <t>CHEMBL2106979</t>
  </si>
  <si>
    <t>Methastyridone (INN)</t>
  </si>
  <si>
    <t>CC1(C)NC(=O)C(O1)\C=C\c2ccccc2</t>
  </si>
  <si>
    <t>CHEMBL2104974</t>
  </si>
  <si>
    <t>Maraciclatide (INN, USAN)</t>
  </si>
  <si>
    <t>CC(=NO)C(C)(C)NCCC(CCNC(=O)CCCC(=O)N1[C@@H](CCCCN)C(=O)N[C@H]2CSSC[C@H](NC(=O)[C@H](CC(=O)O)NC(=O)CNC(=O)[C@H](CCCNC(=N)N)NC2=O)C(=O)N[C@@H](Cc3ccccc3)C(=O)N[C@@H](CSCC1=O)C(=O)NCCOCCOCCOCCNC(=O)COCC(=O)N)CCNC(C)(C)C(=NO)C</t>
  </si>
  <si>
    <t>CHEMBL2106590</t>
  </si>
  <si>
    <t>Cyprodemanol (DCF); Cyprodenate (DCF, INN)</t>
  </si>
  <si>
    <t>LB-125; RD-406</t>
  </si>
  <si>
    <t>CN(C)CCOC(=O)CCC1CCCCC1</t>
  </si>
  <si>
    <t>CHEMBL2106118</t>
  </si>
  <si>
    <t>Bromamid (INN)</t>
  </si>
  <si>
    <t>NA-119</t>
  </si>
  <si>
    <t>CN(C)C(=O)CCNc1ccc(Br)cc1</t>
  </si>
  <si>
    <t>CHEMBL2107293</t>
  </si>
  <si>
    <t>Tolnidamine (INN)</t>
  </si>
  <si>
    <t>Cc1cc(Cl)ccc1Cn2nc(C(=O)O)c3ccccc23</t>
  </si>
  <si>
    <t>CHEMBL2107575</t>
  </si>
  <si>
    <t>Spiroxepin (INN)</t>
  </si>
  <si>
    <t>CN(C)CC1COC2(O1)c3ccccc3COc4ccccc24</t>
  </si>
  <si>
    <t>CHEMBL2105974</t>
  </si>
  <si>
    <t>Clometerone (INN); Clometherone (USAN)</t>
  </si>
  <si>
    <t>C[C@@H]1C[C@H]2[C@@H]3C[C@H](Cl)C4=CC(=O)CC[C@]4(C)[C@H]3CC[C@]2(C)[C@H]1C(=O)C</t>
  </si>
  <si>
    <t>CHEMBL2106527</t>
  </si>
  <si>
    <t>Menfegol (INN)</t>
  </si>
  <si>
    <t>CC(C)C1CCC(C)C(C1)c2ccc(O)cc2</t>
  </si>
  <si>
    <t>CHEMBL2106609</t>
  </si>
  <si>
    <t>Droxicainide (INN)</t>
  </si>
  <si>
    <t>Cc1cccc(C)c1NC(=O)C2CCCCN2CCO</t>
  </si>
  <si>
    <t>CHEMBL2105137</t>
  </si>
  <si>
    <t>Lurosetron (BAN, INN); Lurosetron Mesylate (USAN)</t>
  </si>
  <si>
    <t>GR-87442-N</t>
  </si>
  <si>
    <t>Cc1[nH]cnc1CN2CCc3c(C2=O)c4cccc(F)c4n3C</t>
  </si>
  <si>
    <t>CHEMBL2110598</t>
  </si>
  <si>
    <t>Aletamine Hydrochloride (USAN); Alfetamine (INN)</t>
  </si>
  <si>
    <t>NDR-5061A</t>
  </si>
  <si>
    <t>NC(CC=C)Cc1ccccc1</t>
  </si>
  <si>
    <t>CHEMBL2111076</t>
  </si>
  <si>
    <t>Heptaminol (BAN, INN); Heptaminol Hydrochloride (MI)</t>
  </si>
  <si>
    <t>C01DX08</t>
  </si>
  <si>
    <t>C01DX08 [Cardiovascular System:Cardiac Therapy:Vasodilators Used In Cardiac Diseases:Other vasodilators used in cardiac diseases]</t>
  </si>
  <si>
    <t>CC(N)CCCC(C)(C)O</t>
  </si>
  <si>
    <t>CHEMBL1996652</t>
  </si>
  <si>
    <t>Methylbenactyzium Bromide (INN, JAN)</t>
  </si>
  <si>
    <t>CC[N+](C)(CC)CCOC(=O)C(O)(c1ccccc1)c2ccccc2</t>
  </si>
  <si>
    <t>CHEMBL2107192</t>
  </si>
  <si>
    <t>Salcolex (INN, USAN)</t>
  </si>
  <si>
    <t>[Mg+2].C[N+](C)(C)CCO.C[N+](C)(C)CCO.Oc1ccccc1C(=O)[O-].Oc2ccccc2C(=O)[O-].[O-]S(=O)(=O)[O-]</t>
  </si>
  <si>
    <t>CHEMBL34412</t>
  </si>
  <si>
    <t>Lometrexol (BAN, INN); Lometrexol Sodium (USAN)</t>
  </si>
  <si>
    <t>NC1=NC2=C(C[C@@H](CCc3ccc(cc3)C(=O)N[C@@H](CCC(=O)O)C(=O)O)CN2)C(=O)N1</t>
  </si>
  <si>
    <t>CHEMBL2108883</t>
  </si>
  <si>
    <t>Silica, Dental-Type (NF)</t>
  </si>
  <si>
    <t>CHEMBL2109075</t>
  </si>
  <si>
    <t>Horse-Chestnut Leaf Extract (JAN)</t>
  </si>
  <si>
    <t>CHEMBL2108177</t>
  </si>
  <si>
    <t>Aluminum Dichlorohydrex Propylene Glycol (USP)</t>
  </si>
  <si>
    <t>CHEMBL2109324</t>
  </si>
  <si>
    <t>Rg-7155</t>
  </si>
  <si>
    <t>RG-7155</t>
  </si>
  <si>
    <t>CHEMBL2109218</t>
  </si>
  <si>
    <t>Pertussis Immune Globulin (USP)</t>
  </si>
  <si>
    <t>J06BB13</t>
  </si>
  <si>
    <t>J06BB13 [Antiinfectives For Systemic Use:Immune Sera And Immunoglobulins:Immunoglobulins:Specific immunoglobulins]</t>
  </si>
  <si>
    <t>CHEMBL2109131</t>
  </si>
  <si>
    <t>Magnesium Aluminometasilicate (NF)</t>
  </si>
  <si>
    <t>CHEMBL2109380</t>
  </si>
  <si>
    <t>Votumumab Tc</t>
  </si>
  <si>
    <t>88bv59</t>
  </si>
  <si>
    <t>CHEMBL2109483</t>
  </si>
  <si>
    <t>Sc-1</t>
  </si>
  <si>
    <t>SC-1</t>
  </si>
  <si>
    <t>CHEMBL2109304</t>
  </si>
  <si>
    <t>Mdx-1303</t>
  </si>
  <si>
    <t>MDX-1303</t>
  </si>
  <si>
    <t>CHEMBL2108123</t>
  </si>
  <si>
    <t>Perfilcon A (USAN)</t>
  </si>
  <si>
    <t>Coopervision</t>
  </si>
  <si>
    <t>CHEMBL2108093</t>
  </si>
  <si>
    <t>Suture, Nonabsorbable Surgical (USP)</t>
  </si>
  <si>
    <t>CHEMBL2110749</t>
  </si>
  <si>
    <t>Vinglycinate (INN); Vinglycinate Sulfate (USAN)</t>
  </si>
  <si>
    <t>CC[C@]1(O)C[C@H]2CN(CCc3c([nH]c4ccccc34)[C@@](C2)(C(=O)OC)c5cc6c(cc5OC)N(C)[C@H]7[C@](O)([C@H](OC(=O)CN(C)C)[C@]8(CC)C=CCN9CC[C@]67[C@H]89)C(=O)OC)C1</t>
  </si>
  <si>
    <t>CHEMBL2105536</t>
  </si>
  <si>
    <t>Sulfacecole (INN)</t>
  </si>
  <si>
    <t>CCOCC(=O)Nc1ccc(cc1)S(=O)(=O)Nc2cc(C)on2</t>
  </si>
  <si>
    <t>CHEMBL2106494</t>
  </si>
  <si>
    <t>Chlorazodin (DCF, INN); Chloroazodin (MI, USP)</t>
  </si>
  <si>
    <t>N\C(=N/Cl)\N=N\C(=N\Cl)\N</t>
  </si>
  <si>
    <t>CHEMBL2105222</t>
  </si>
  <si>
    <t>Prazitone (BAN, INN)</t>
  </si>
  <si>
    <t>AGN-511</t>
  </si>
  <si>
    <t>O=C1NC(=O)C(CC2CCCCN2)(C(=O)N1)c3ccccc3</t>
  </si>
  <si>
    <t>CHEMBL2105417</t>
  </si>
  <si>
    <t>Roxadimate (INN, USAN)</t>
  </si>
  <si>
    <t>CCOC(=O)c1ccc(cc1)N(CC(C)O)CC(C)O</t>
  </si>
  <si>
    <t>CHEMBL2104392</t>
  </si>
  <si>
    <t>Iodecimol (INN)</t>
  </si>
  <si>
    <t>OCCN(C(=O)CC(=O)N(CCO)c1c(I)c(C(=O)NC(CO)CO)c(I)c(C(=O)NC(CO)CO)c1I)c2c(I)c(C(=O)NC(CO)CO)c(I)c(C(=O)NC(CO)CO)c2I</t>
  </si>
  <si>
    <t>CHEMBL2106260</t>
  </si>
  <si>
    <t>Hydroxypyridine Tartrate (DCF, INN)</t>
  </si>
  <si>
    <t>OC(C(O)C(=O)Oc1cccnc1)C(=O)O</t>
  </si>
  <si>
    <t>CHEMBL2107651</t>
  </si>
  <si>
    <t>Valdipromide (INN)</t>
  </si>
  <si>
    <t>CCCC(CCC)(CCC)C(=O)N</t>
  </si>
  <si>
    <t>CHEMBL2105406</t>
  </si>
  <si>
    <t>Tinabinol (INN, USAN)</t>
  </si>
  <si>
    <t>SP-119</t>
  </si>
  <si>
    <t>CCCCCC(C)C(C)c1cc(O)c2C3=C(SCCC3)C(C)(C)Oc2c1</t>
  </si>
  <si>
    <t>CHEMBL2220420</t>
  </si>
  <si>
    <t>Picenadol (INN); Picenadol Hydrochloride (USAN)</t>
  </si>
  <si>
    <t>CCCC1(CCN(C)CC1C)c2cccc(O)c2</t>
  </si>
  <si>
    <t>CHEMBL524</t>
  </si>
  <si>
    <t>Methoxamine (BAN, INN); Methoxamine Hydrochloride (FDA, USP, JAN)</t>
  </si>
  <si>
    <t>C01CA10</t>
  </si>
  <si>
    <t>C01CA10 [Cardiovascular System:Cardiac Therapy:Cardiac Stimulants Excl. Cardiac Glycosides:Adrenergic and dopaminergic agents]</t>
  </si>
  <si>
    <t>COc1ccc(OC)c(c1)C(O)C(C)N</t>
  </si>
  <si>
    <t>CHEMBL2103754</t>
  </si>
  <si>
    <t>Secretin (BAN, DCF, FDA, INN, JAN, MI, USAN)</t>
  </si>
  <si>
    <t>Ferring Pharmaceuticals Inc</t>
  </si>
  <si>
    <t>V04CK01</t>
  </si>
  <si>
    <t>V04CK01 [Various:Diagnostic Agents:Other Diagnostic Agents:Tests for pancreatic function]</t>
  </si>
  <si>
    <t>CC(C)C[C@H](NC(=O)CNC(=O)[C@H](CCC(=O)N)NC(=O)[C@H](CC(C)C)NC(=O)[C@H](CC(C)C)NC(=O)[C@H](CCCNC(=N)N)NC(=O)[C@H](CCC(=O)N)NC(=O)[C@H](CC(C)C)NC(=O)[C@H](CCCNC(=N)N)NC(=O)[C@H](C)NC(=O)[C@H](CO)NC(=O)[C@H](CCC(=O)O)NC(=O)[C@H](CCCNC(=N)N)NC(=O)[C@H](CC(C)C)NC(=O)[C@H](CCCNC(=N)N)NC(=O)[C@H](CO)NC(=O)[C@H](CC(C)C)NC(=O)[C@H](CCC(=O)O)NC(=O)[C@H](CO)NC(=O)[C@@H](NC(=O)[C@H](Cc1ccccc1)NC(=O)[C@@H](NC(=O)CNC(=O)[C@H](CC(=O)O)NC(=O)[C@H](CO)NC(=O)[C@@H](N)Cc2cnc[nH]2)[C@@H](C)O)[C@@H](C)O)C(=O)N[C@@H](C(C)C)C(=O)N</t>
  </si>
  <si>
    <t>CHEMBL2021424</t>
  </si>
  <si>
    <t>Potassium Sulfate (FDA, JAN, USAN)</t>
  </si>
  <si>
    <t>Braintree Laboratories Inc</t>
  </si>
  <si>
    <t>[K+].[K+].[O-]S(=O)(=O)[O-]</t>
  </si>
  <si>
    <t>CHEMBL167779</t>
  </si>
  <si>
    <t>Zuclomifene (INN); Zuclomiphene (USAN)</t>
  </si>
  <si>
    <t>Isomer A; RMI-16312</t>
  </si>
  <si>
    <t>CCN(CC)CCOc1ccc(cc1)\C(=C(/Cl)\c2ccccc2)\c3ccccc3</t>
  </si>
  <si>
    <t>CHEMBL159682</t>
  </si>
  <si>
    <t>Axitirome (INN, USAN)</t>
  </si>
  <si>
    <t>CGS-26214</t>
  </si>
  <si>
    <t>antihyperlipidemic, thyromimetic derivatives</t>
  </si>
  <si>
    <t>CCOC(=O)C(=O)Nc1cc(C)c(Oc2ccc(O)c(c2)C(O)c3ccc(F)cc3)c(C)c1</t>
  </si>
  <si>
    <t>CHEMBL1456</t>
  </si>
  <si>
    <t>Mycophenolate Mofetil (USAN, FDA); Mycophenolate Mofetil Hydrochloride (FDA, USAN)</t>
  </si>
  <si>
    <t>RS-61443; RS-61443-190</t>
  </si>
  <si>
    <t>COc1c(C)c2COC(=O)c2c(O)c1C\C=C(/C)\CCC(=O)OCCN3CCOCC3</t>
  </si>
  <si>
    <t>CHEMBL347830</t>
  </si>
  <si>
    <t>Bufetolol (INN, MI); Bufetolol Hydrochloride (JAN)</t>
  </si>
  <si>
    <t>Y-6124 [As Hydrochloride]</t>
  </si>
  <si>
    <t>CC(C)(C)NCC(O)COc1ccccc1OCC2CCCO2</t>
  </si>
  <si>
    <t>CHEMBL56564</t>
  </si>
  <si>
    <t>Tropisetron (BAN, INN)</t>
  </si>
  <si>
    <t>ICS-205-930</t>
  </si>
  <si>
    <t>-setron; trop-</t>
  </si>
  <si>
    <t>serotonin 5-HT3 antagonists; atropine derivatives</t>
  </si>
  <si>
    <t>A04AA03</t>
  </si>
  <si>
    <t>A04AA03 [Alimentary Tract And Metabolism:Antiemetics And Antinauseants:Antiemetics And Antinauseants:Serotonin (5HT3) antagonists]</t>
  </si>
  <si>
    <t>CN1[C@@H]2CC[C@H]1C[C@H](C2)OC(=O)c3c[nH]c4ccccc34</t>
  </si>
  <si>
    <t>CHEMBL1072</t>
  </si>
  <si>
    <t>Bumetanide (BAN, FDA, INN, JAN, USAN, USP)</t>
  </si>
  <si>
    <t>Ro-10-6338; Ro-106338</t>
  </si>
  <si>
    <t>C03CA02</t>
  </si>
  <si>
    <t>C03CA02 [Cardiovascular System:Diuretics:High-Ceiling Diuretics:Sulfonamides, plain]</t>
  </si>
  <si>
    <t>CCCCNc1cc(cc(c1Oc2ccccc2)S(=O)(=O)N)C(=O)O</t>
  </si>
  <si>
    <t>CHEMBL222645</t>
  </si>
  <si>
    <t>Floxacillin (USAN); Flucloxacillin (BAN, INN); Flucloxacillin Sodium (JAN)</t>
  </si>
  <si>
    <t>BRL-2039</t>
  </si>
  <si>
    <t>Beecham Research Laboratories, England</t>
  </si>
  <si>
    <t>J01CF05</t>
  </si>
  <si>
    <t>J01CF05 [Antiinfectives For Systemic Use:Antibacterials For Systemic Use:Beta-Lactam Antibacterials, Penicillins:Beta-lactamase resistant penicillins]</t>
  </si>
  <si>
    <t>Cc1onc(c1C(=O)N[C@H]2[C@H]3SC(C)(C)[C@@H](N3C2=O)C(=O)O)c4c(F)cccc4Cl</t>
  </si>
  <si>
    <t>CHEMBL702</t>
  </si>
  <si>
    <t>Piperacillin (BAN, INN, USP); Piperacillin Sodium (FDA, USP, JAN, USAN)</t>
  </si>
  <si>
    <t>CL-227193; T-1220</t>
  </si>
  <si>
    <t>J01CA12</t>
  </si>
  <si>
    <t>J01CA12 [Antiinfectives For Systemic Use:Antibacterials For Systemic Use:Beta-Lactam Antibacterials, Penicillins:Penicillins with extended spectrum]</t>
  </si>
  <si>
    <t>CCN1CCN(C(=O)N[C@@H](C(=O)N[C@H]2[C@H]3SC(C)(C)[C@@H](N3C2=O)C(=O)O)c4ccccc4)C(=O)C1=O</t>
  </si>
  <si>
    <t>CHEMBL328560</t>
  </si>
  <si>
    <t>Sulthiame (BAN, USAN); Sultiame (DCF, INN, JAN)</t>
  </si>
  <si>
    <t>Riker 594</t>
  </si>
  <si>
    <t>N03AX03</t>
  </si>
  <si>
    <t>N03AX03 [Nervous System:Antiepileptics:Antiepileptics:Other antiepileptics]</t>
  </si>
  <si>
    <t>NS(=O)(=O)c1ccc(cc1)N2CCCCS2(=O)=O</t>
  </si>
  <si>
    <t>CHEMBL108358</t>
  </si>
  <si>
    <t>Tiazofurin (USAN); Tiazofurine (INN)</t>
  </si>
  <si>
    <t>CI-909; NSC-286193</t>
  </si>
  <si>
    <t>L01XX18</t>
  </si>
  <si>
    <t>L01XX18 [Antineoplastic And Immunomodulating Agents:Antineoplastic Agents:Other Antineoplastic Agents:Other antineoplastic agents]</t>
  </si>
  <si>
    <t>NC(=O)c1csc(n1)[C@@H]2O[C@H](CO)[C@@H](O)[C@H]2O</t>
  </si>
  <si>
    <t>CHEMBL146408</t>
  </si>
  <si>
    <t>Amidefrine (BAN); Amidefrine Mesilate (INN); Amidephrine Mesylate (USAN)</t>
  </si>
  <si>
    <t>CNCC(O)c1cccc(NS(=O)(=O)C)c1</t>
  </si>
  <si>
    <t>CHEMBL1200770</t>
  </si>
  <si>
    <t>Iocetamic Acid (FDA, USP, BAN, INN, USAN)</t>
  </si>
  <si>
    <t>MP-620</t>
  </si>
  <si>
    <t>V08AC07</t>
  </si>
  <si>
    <t>V08AC07 [Various:Contrast Media:X-Ray Contrast Media, Iodinated:Watersoluble, hepatotropic X-ray contrast media]</t>
  </si>
  <si>
    <t>CC(CN(C(=O)C)c1c(I)cc(I)c(N)c1I)C(=O)O</t>
  </si>
  <si>
    <t>CHEMBL31882</t>
  </si>
  <si>
    <t>Dezaguanine (INN, USAN); Dezaguanine Mesylate (USAN)</t>
  </si>
  <si>
    <t>CI-908; CI-908 Mesylate; PD-9069573</t>
  </si>
  <si>
    <t>NC1=Cc2[nH]cnc2C(=O)N1</t>
  </si>
  <si>
    <t>CHEMBL1454946</t>
  </si>
  <si>
    <t>Flubendazole (BAN, USAN, INN)</t>
  </si>
  <si>
    <t>R-17889</t>
  </si>
  <si>
    <t>P02CA05</t>
  </si>
  <si>
    <t>P02CA05 [Antiparasitic Products, Insecticides And Repellents:Anthelmintics:Antinematodal Agents:Benzimidazole derivatives]</t>
  </si>
  <si>
    <t>COC(=O)Nc1nc2cc(ccc2[nH]1)C(=O)c3ccc(F)cc3</t>
  </si>
  <si>
    <t>CHEMBL1289494</t>
  </si>
  <si>
    <t>Tivozanib (INN, USAN); Tivozanib Hydrochloride (USAN)</t>
  </si>
  <si>
    <t>AV-951; Kil8951; KRN-951</t>
  </si>
  <si>
    <t>Aveo Pharmaceuticals</t>
  </si>
  <si>
    <t>COc1cc2nccc(Oc3ccc(NC(=O)Nc4cc(C)on4)c(Cl)c3)c2cc1OC</t>
  </si>
  <si>
    <t>CHEMBL476960</t>
  </si>
  <si>
    <t>Voglibose (USAN, INN)</t>
  </si>
  <si>
    <t>A-71100; AO-128</t>
  </si>
  <si>
    <t>Takeda</t>
  </si>
  <si>
    <t>A10BF03</t>
  </si>
  <si>
    <t>A10BF03 [Alimentary Tract And Metabolism:Drugs Used In Diabetes:Blood Glucose Lowering Drugs, Excl. Insulins:Alpha glucosidase inhibitors]</t>
  </si>
  <si>
    <t>OCC(CO)N[C@H]1C[C@](O)(CO)[C@@H](O)[C@H](O)[C@H]1O</t>
  </si>
  <si>
    <t>CHEMBL1173055</t>
  </si>
  <si>
    <t>Rucaparib (INN, USAN); Rucaparib Phosphate (USAN)</t>
  </si>
  <si>
    <t>AG-014699; AG-14447; AG-14699; PF-01367338</t>
  </si>
  <si>
    <t>CNCc1ccc(cc1)c2[nH]c3cc(F)cc4C(=O)NCCc2c34</t>
  </si>
  <si>
    <t>CHEMBL1204948</t>
  </si>
  <si>
    <t>Furegrelate (INN); Furegrelate Sodium (USAN)</t>
  </si>
  <si>
    <t>U-63557A</t>
  </si>
  <si>
    <t>OC(=O)c1oc2ccc(Cc3cccnc3)cc2c1</t>
  </si>
  <si>
    <t>CHEMBL427342</t>
  </si>
  <si>
    <t>Imidocarb (BAN, INN); Imidocarb Hydrochloride (USAN)</t>
  </si>
  <si>
    <t>MMV665810; TCMDC-124304; 4A65; SJ000113875</t>
  </si>
  <si>
    <t>Antiprotozoal (babesia)</t>
  </si>
  <si>
    <t>O=C(Nc1cccc(c1)C2=NCCN2)Nc3cccc(c3)C4=NCCN4</t>
  </si>
  <si>
    <t>CHEMBL1908351</t>
  </si>
  <si>
    <t>Intoplicine (INN)</t>
  </si>
  <si>
    <t>RP-60475</t>
  </si>
  <si>
    <t>CN(C)CCCNc1ncc(C)c2[nH]c3ccc4cc(O)ccc4c3c12</t>
  </si>
  <si>
    <t>CHEMBL2007641</t>
  </si>
  <si>
    <t>Pertuzumab (BAN, FDA, INN, USAN)</t>
  </si>
  <si>
    <t>RG-1273; Rhumab 2C4; Rhumab-2C4</t>
  </si>
  <si>
    <t>L01XC13</t>
  </si>
  <si>
    <t>L01XC13 [Antineoplastic And Immunomodulating Agents:Antineoplastic Agents:Other Antineoplastic Agents:Monoclonal antibodies]</t>
  </si>
  <si>
    <t>CHEMBL2013174</t>
  </si>
  <si>
    <t>Vedroprevir (USAN)</t>
  </si>
  <si>
    <t>GS-9451</t>
  </si>
  <si>
    <t>Gilead Sciences, Inc.</t>
  </si>
  <si>
    <t>CC[C@@H]1C[C@]1(NC(=O)[C@@H]2C[C@H](CN2C(=O)[C@@H](NC(=O)OC3C[C@@H]4C[C@@H]4C3)C(C)(C)C)Oc5cc(nc6c(Cl)c(OCCN7CCOCC7)ccc56)c8csc(NC(C)C)n8)C(=O)O</t>
  </si>
  <si>
    <t>CHEMBL2109270</t>
  </si>
  <si>
    <t>Sar-650984</t>
  </si>
  <si>
    <t>SAR-650984</t>
  </si>
  <si>
    <t>CHEMBL2109615</t>
  </si>
  <si>
    <t>Mra 003 Us</t>
  </si>
  <si>
    <t>MRA 003 US</t>
  </si>
  <si>
    <t>CHEMBL2103826</t>
  </si>
  <si>
    <t>Davunetide (INN, USAN)</t>
  </si>
  <si>
    <t>AL-108; AL-208</t>
  </si>
  <si>
    <t>Allon Therapeutics</t>
  </si>
  <si>
    <t>peptides: neurologic indications</t>
  </si>
  <si>
    <t>CC[C@H](C)[C@H](NC(=O)[C@H](CO)NC(=O)[C@@H](NC(=O)[C@@H]1CCCN1C(=O)[C@H](C)NC(=O)[C@@H](N)CC(=O)N)C(C)C)C(=O)N2CCC[C@H]2C(=O)N[C@@H](CCC(=O)N)C(=O)O</t>
  </si>
  <si>
    <t>CHEMBL2103807</t>
  </si>
  <si>
    <t>Epetirimod (INN, USAN); Epetirimod Esylate (USAN)</t>
  </si>
  <si>
    <t>851A; S-30563; 851B; S-30563-35-65</t>
  </si>
  <si>
    <t>Takeda Pharmaceutical Company; 3m</t>
  </si>
  <si>
    <t>immunomodulators: napthyridine analogs</t>
  </si>
  <si>
    <t>CC(C)Cn1cnc2c(N)nc3cccnc3c12</t>
  </si>
  <si>
    <t>CHEMBL2104723</t>
  </si>
  <si>
    <t>Metazamide (INN)</t>
  </si>
  <si>
    <t>GPA-878</t>
  </si>
  <si>
    <t>COc1ccc(cc1)N2C(=CNC2=O)C</t>
  </si>
  <si>
    <t>CHEMBL2109326</t>
  </si>
  <si>
    <t>Mik-Beta-1</t>
  </si>
  <si>
    <t>Mik-beta-1</t>
  </si>
  <si>
    <t>CHEMBL2106417</t>
  </si>
  <si>
    <t>Doramectin (BAN, INN, USAN)</t>
  </si>
  <si>
    <t>UK-67994</t>
  </si>
  <si>
    <t>Antiparasitic (veterinary)</t>
  </si>
  <si>
    <t>CO[C@H]1C[C@H](O[C@H]2[C@@H](C)\C=C\C=C\3/CO[C@@H]4[C@H](O)C(=C[C@@H](C(=O)O[C@H]5C[C@@H](C\C=C\2/C)O[C@@]6(C5)O[C@H](C7CCCCC7)[C@@H](C)C=C6)[C@]34O)C)O[C@@H](C)[C@@H]1O[C@H]8CC(OC)[C@@H](O)[C@H](C)O8</t>
  </si>
  <si>
    <t>CHEMBL117348</t>
  </si>
  <si>
    <t>Folitixorin (INN); Folitixorin Calcium (USAN)</t>
  </si>
  <si>
    <t>ANX-510; Cofactor</t>
  </si>
  <si>
    <t>Adventrx Pharmaceuticals</t>
  </si>
  <si>
    <t>NC1=NC(=O)C2=C(NCC3CN(CN23)c4ccc(cc4)C(=O)N[C@@H](CCC(=O)O)C(=O)O)N1</t>
  </si>
  <si>
    <t>CHEMBL2106997</t>
  </si>
  <si>
    <t>Proxazole (INN, USAN); Proxazole Citrate (USAN)</t>
  </si>
  <si>
    <t>AF-634</t>
  </si>
  <si>
    <t>Angelini Francesco, Italy</t>
  </si>
  <si>
    <t>A03AX07</t>
  </si>
  <si>
    <t>A03AX07 [Alimentary Tract And Metabolism:Drugs For Functional Gastrointestinal Disorders:Drugs For Functional Gastrointestinal Disorders:Other drugs for functional gastrointestinal disorders]</t>
  </si>
  <si>
    <t>Analgesic; Anti-Inflammatory; Relaxant (smooth muscle)</t>
  </si>
  <si>
    <t>CCC(c1ccccc1)c2noc(CCN(CC)CC)n2</t>
  </si>
  <si>
    <t>CHEMBL2105119</t>
  </si>
  <si>
    <t>Lodelaben (INN, USAN)</t>
  </si>
  <si>
    <t>SC-39026</t>
  </si>
  <si>
    <t>Anti-Arthritic; Emphysema Therapy Adjunct</t>
  </si>
  <si>
    <t>CCCCCCCCCCCCCCCCCC(O)c1ccc(C(=O)O)c(Cl)c1</t>
  </si>
  <si>
    <t>CHEMBL2103782</t>
  </si>
  <si>
    <t>Asperlin (USAN)</t>
  </si>
  <si>
    <t>U-13933</t>
  </si>
  <si>
    <t>CC1OC1C2OC(=O)C=CC2OC(=O)C</t>
  </si>
  <si>
    <t>CHEMBL2104093</t>
  </si>
  <si>
    <t>Cloquinozine (INN)</t>
  </si>
  <si>
    <t>QB-1</t>
  </si>
  <si>
    <t>Clc1ccc(CC2CCC3CCCCN3C2)cc1</t>
  </si>
  <si>
    <t>CHEMBL1235872</t>
  </si>
  <si>
    <t>Sucrosofate (INN); Sucrosofate Potassium (USAN)</t>
  </si>
  <si>
    <t>AGENT M-01</t>
  </si>
  <si>
    <t>OS(=O)(=O)OC[C@H]1O[C@H](O[C@]2(COS(=O)(=O)O)O[C@H](COS(=O)(=O)O)[C@@H](OS(=O)(=O)O)[C@@H]2OS(=O)(=O)O)[C@H](OS(=O)(=O)O)[C@@H](OS(=O)(=O)O)[C@@H]1OS(=O)(=O)O</t>
  </si>
  <si>
    <t>CHEMBL2109623</t>
  </si>
  <si>
    <t>Stx-100</t>
  </si>
  <si>
    <t>STX-100</t>
  </si>
  <si>
    <t>CHEMBL2109589</t>
  </si>
  <si>
    <t>L19tnfa</t>
  </si>
  <si>
    <t>L19TNFa</t>
  </si>
  <si>
    <t>CHEMBL2109085</t>
  </si>
  <si>
    <t>Detumomab (INN)</t>
  </si>
  <si>
    <t>FavId; Specifid</t>
  </si>
  <si>
    <t>Favrille</t>
  </si>
  <si>
    <t>CHEMBL2108785</t>
  </si>
  <si>
    <t>Zolimomab Aritox (INN, USAN)</t>
  </si>
  <si>
    <t>H65-RTA; ZX-CD5</t>
  </si>
  <si>
    <t>Xoma</t>
  </si>
  <si>
    <t>Monoclonal Antibody (antithrombotic)</t>
  </si>
  <si>
    <t>CHEMBL2111105</t>
  </si>
  <si>
    <t>Rusalatide (INN); Rusalatide Acetate (USAN)</t>
  </si>
  <si>
    <t>TP-508; TRAP-508</t>
  </si>
  <si>
    <t>CC(C)[C@H](NC(=O)[C@H](Cc1ccccc1)NC(=O)[C@@H]2CCCN2C(=O)CNC(=O)CNC(=O)[C@H](CO)NC(=O)[C@H](CC(=O)O)NC(=O)CNC(=O)[C@H](CCC(=O)O)NC(=O)[C@H](CS)NC(=O)[C@H](C)NC(=O)[C@H](CC(=O)O)NC(=O)CNC(=O)[C@H](CCCNC(=N)N)NC(=O)[C@H](CCCCN)NC(=O)CNC(=O)[C@H](CCC(=O)O)NC(=O)[C@H](CC(=O)O)NC(=O)[C@@H]3CCCN3C(=O)[C@H](CCCCN)NC(=O)[C@H](Cc4ccc(O)cc4)NC(=O)CNC(=O)[C@H](C)N)C(=O)N</t>
  </si>
  <si>
    <t>CHEMBL2104196</t>
  </si>
  <si>
    <t>Benzylsulfamide (DCF, INN, MI)</t>
  </si>
  <si>
    <t>46 R.P</t>
  </si>
  <si>
    <t>NS(=O)(=O)c1ccc(NCc2ccccc2)cc1</t>
  </si>
  <si>
    <t>CHEMBL404519</t>
  </si>
  <si>
    <t>Bevirimat (INN); Bevirimat Dimeglumine (USAN)</t>
  </si>
  <si>
    <t>PA-457; DSB*2NMG; PA-457 DI-NMG; PA-457N; PA-103001; PA103001-01; PA103001-04</t>
  </si>
  <si>
    <t>CC(=C)[C@@H]1CC[C@@]2(CC[C@]3(C)[C@H](CC[C@@H]4[C@@]5(C)CC[C@H](OC(=O)CC(C)(C)C(=O)O)C(C)(C)[C@@H]5CC[C@@]34C)[C@@H]12)C(=O)O</t>
  </si>
  <si>
    <t>CHEMBL1201506</t>
  </si>
  <si>
    <t>Gemtuzumab Ozogamicin (FDA, USAN)</t>
  </si>
  <si>
    <t>CDP-771; CMA-676; CMC-676; WAY-CMA-676</t>
  </si>
  <si>
    <t>L01XC05</t>
  </si>
  <si>
    <t>L01XC05 [Antineoplastic And Immunomodulating Agents:Antineoplastic Agents:Other Antineoplastic Agents:Monoclonal antibodies]</t>
  </si>
  <si>
    <t>CHEMBL343565</t>
  </si>
  <si>
    <t>Brocrinat (INN, USAN)</t>
  </si>
  <si>
    <t>HP-3522; HP-522; P-783522</t>
  </si>
  <si>
    <t>diuretics (ethacrynic acid derivatives)</t>
  </si>
  <si>
    <t>OC(=O)COc1ccc2c(noc2c1Br)c3ccccc3F</t>
  </si>
  <si>
    <t>CHEMBL10188</t>
  </si>
  <si>
    <t>Talnetant (INN); Talnetant Hydrochloride (USAN)</t>
  </si>
  <si>
    <t>SB-2234; SB-223412; SB-223412-A</t>
  </si>
  <si>
    <t>tachykinin (neurokinin) receptor antagonists: NK3 receptor antagonists</t>
  </si>
  <si>
    <t>CC[C@H](NC(=O)c1c(O)c(nc2ccccc12)c3ccccc3)c4ccccc4</t>
  </si>
  <si>
    <t>CHEMBL1162175</t>
  </si>
  <si>
    <t>Regrelor (INN); Regrelor Disodium (USAN)</t>
  </si>
  <si>
    <t>INS-50589</t>
  </si>
  <si>
    <t>CCNC(=O)Nc1ncnc2c1ncn2[C@@H]3O[C@H](COP(=O)(O)O)[C@H]4O[C@@H](O[C@@H]34)\C=C\c5ccccc5</t>
  </si>
  <si>
    <t>CHEMBL1680</t>
  </si>
  <si>
    <t>Octreotide (BAN, INN, USAN); Octreotide Acetate (FDA, JAN, USAN); Octreotide Pamoate (USAN)</t>
  </si>
  <si>
    <t>SMS-201-995; SMS 201-995 AC; SMS-201-995 AC; SMS 201-995 PA; SMS PA</t>
  </si>
  <si>
    <t>H01CB02</t>
  </si>
  <si>
    <t>H01CB02 [Systemic Hormonal Preparations, Excl. :Pituitary And Hypothalamic Hormones And Analogues:Hypothalamic Hormones:Somatostatin and analogues]</t>
  </si>
  <si>
    <t>Antisecretory (gastric); Antineoplastic</t>
  </si>
  <si>
    <t>C[C@@H](O)[C@@H](CO)NC(=O)[C@@H]1CSSC[C@H](NC(=O)[C@H](N)Cc2ccccc2)C(=O)N[C@@H](Cc3ccccc3)C(=O)N[C@H](Cc4c[nH]c5ccccc45)C(=O)N[C@@H](CCCCN)C(=O)N[C@@H]([C@@H](C)O)C(=O)N1</t>
  </si>
  <si>
    <t>CHEMBL290960</t>
  </si>
  <si>
    <t>Nifurtimox (BAN, MI, INN)</t>
  </si>
  <si>
    <t>BAY-2502; BAYER-2502; DNDI1613515</t>
  </si>
  <si>
    <t>P01CC01</t>
  </si>
  <si>
    <t>P01CC01 [Antiparasitic Products, Insecticides And Repellents:Antiprotozoals:Agents Against Leishmaniasis And Trypanosomiasis:Nitrofuran derivatives]</t>
  </si>
  <si>
    <t>CC1CS(=O)(=O)CCN1\N=C\c2oc(cc2)[N+](=O)[O-]</t>
  </si>
  <si>
    <t>CHEMBL54</t>
  </si>
  <si>
    <t>Haloperidol (BAN, FDA, INN, JAN, USAN, USP); Haloperidol Lactate (FDA)</t>
  </si>
  <si>
    <t>MCN-JR-1625; R-1625</t>
  </si>
  <si>
    <t>Ortho Mcneil Pharmaceutical Inc; Ortho Mcneil Pharmaceutical; Janssen Pharmaceuticals Inc</t>
  </si>
  <si>
    <t>N05AD01</t>
  </si>
  <si>
    <t>N05AD01 [Nervous System:Psycholeptics:Antipsychotics:Butyrophenone derivatives]</t>
  </si>
  <si>
    <t>Antidyskinetic (in gilles de la tourette's disease); Antipsychotic</t>
  </si>
  <si>
    <t>OC1(CCN(CCCC(=O)c2ccc(F)cc2)CC1)c3ccc(Cl)cc3</t>
  </si>
  <si>
    <t>CHEMBL1631216</t>
  </si>
  <si>
    <t>Bederocin (INN, USAN)</t>
  </si>
  <si>
    <t>REP-8839</t>
  </si>
  <si>
    <t>Replidyne</t>
  </si>
  <si>
    <t>Cc1c(Br)c(sc1CNCCCNC2=CC(=O)c3ccccc3N2)C(=C)F</t>
  </si>
  <si>
    <t>CHEMBL83626</t>
  </si>
  <si>
    <t>Succinobucol (INN, USAN)</t>
  </si>
  <si>
    <t>AGI-1067</t>
  </si>
  <si>
    <t>CC(C)(C)c1cc(SC(C)(C)Sc2cc(c(OC(=O)CCC(=O)O)c(c2)C(C)(C)C)C(C)(C)C)cc(c1O)C(C)(C)C</t>
  </si>
  <si>
    <t>CHEMBL71685</t>
  </si>
  <si>
    <t>Daltroban (INN, USAN)</t>
  </si>
  <si>
    <t>BM 13.505; BM-13505; SK&amp;F-96148</t>
  </si>
  <si>
    <t>SmithKline Beecham; Boehringer Mannheim Gmbh, Germany</t>
  </si>
  <si>
    <t>antithrombotics (thromboxane A2 receptor antagonists)</t>
  </si>
  <si>
    <t>Immunosuppressant</t>
  </si>
  <si>
    <t>OC(=O)Cc1ccc(CCNS(=O)(=O)c2ccc(Cl)cc2)cc1</t>
  </si>
  <si>
    <t>CHEMBL1231160</t>
  </si>
  <si>
    <t>Pevonedistat (USAN); Pevonedistat Hydrochloride (USAN)</t>
  </si>
  <si>
    <t>MLN-4924; MLN-4924003</t>
  </si>
  <si>
    <t>Millennium Pharmaceuticals, Inc.</t>
  </si>
  <si>
    <t>NS(=O)(=O)OC[C@@H]1C[C@H](C[C@@H]1O)n2ccc3c(N[C@H]4CCc5ccccc45)ncnc23</t>
  </si>
  <si>
    <t>CHEMBL1198857</t>
  </si>
  <si>
    <t>Vilanterol (INN, USAN); Vilanterol Trifenatate (FDA, USAN)</t>
  </si>
  <si>
    <t>GW642444X; GW642444M</t>
  </si>
  <si>
    <t>OCc1cc(ccc1O)[C@@H](O)CNCCCCCCOCCOCc2c(Cl)cccc2Cl</t>
  </si>
  <si>
    <t>CHEMBL1742989</t>
  </si>
  <si>
    <t>Bavituximab (INN, USAN)</t>
  </si>
  <si>
    <t>Ch3G4; Tarvacin</t>
  </si>
  <si>
    <t>Peregrine</t>
  </si>
  <si>
    <t>CHEMBL221326</t>
  </si>
  <si>
    <t>Diquafosol (INN); Diquafosol Tetrasodium (USAN)</t>
  </si>
  <si>
    <t>INS-365</t>
  </si>
  <si>
    <t>Inspire</t>
  </si>
  <si>
    <t>O[C@H]1[C@@H](O)[C@@H](O[C@@H]1COP(=O)(O)OP(=O)(O)OP(=O)(O)OP(=O)(O)OC[C@H]2O[C@H]([C@H](O)[C@@H]2O)N3C=CC(=O)NC3=O)N4C=CC(=O)NC4=O</t>
  </si>
  <si>
    <t>CHEMBL25843</t>
  </si>
  <si>
    <t>Remacemide (INN); Remacemide Hydrochloride (USAN)</t>
  </si>
  <si>
    <t>FPL-12924AA; PR-934423A</t>
  </si>
  <si>
    <t>Anticonvulsant (neuroprotective)</t>
  </si>
  <si>
    <t>CC(Cc1ccccc1)(NC(=O)CN)c2ccccc2</t>
  </si>
  <si>
    <t>CHEMBL533</t>
  </si>
  <si>
    <t>Ibutilide (BAN, INN); Ibutilide Fumarate (FDA, USAN)</t>
  </si>
  <si>
    <t>U-70226E</t>
  </si>
  <si>
    <t>C01BD05</t>
  </si>
  <si>
    <t>C01BD05 [Cardiovascular System:Cardiac Therapy:Antiarrhythmics, Class I And Iii:Antiarrhythmics, class III]</t>
  </si>
  <si>
    <t>CCCCCCCN(CC)CCCC(O)c1ccc(NS(=O)(=O)C)cc1</t>
  </si>
  <si>
    <t>CHEMBL2006561</t>
  </si>
  <si>
    <t>Oxyridazine (INN)</t>
  </si>
  <si>
    <t>KS-33</t>
  </si>
  <si>
    <t>COc1ccc2Sc3ccccc3N(CCC4CCCCN4C)c2c1</t>
  </si>
  <si>
    <t>CHEMBL2109328</t>
  </si>
  <si>
    <t>Imc-Eb10</t>
  </si>
  <si>
    <t>IMC-EB10</t>
  </si>
  <si>
    <t>CHEMBL2009105</t>
  </si>
  <si>
    <t>Fosquidone (BAN, INN, USAN)</t>
  </si>
  <si>
    <t>GR-63178K</t>
  </si>
  <si>
    <t>CC1c2ccccc2Cn3cc4C(=O)c5c(OP(=O)(O)OCc6ccccc6)cccc5C(=O)c4c13</t>
  </si>
  <si>
    <t>CHEMBL2105966</t>
  </si>
  <si>
    <t>Amidantel (BAN, INN)</t>
  </si>
  <si>
    <t>BAY-D-8815 [Hydrochloride]</t>
  </si>
  <si>
    <t>COCC(=O)Nc1ccc(cc1)\N=C(\C)/N(C)C</t>
  </si>
  <si>
    <t>CHEMBL2105498</t>
  </si>
  <si>
    <t>Cyhalothrin (BAN, MI)</t>
  </si>
  <si>
    <t>PP-563</t>
  </si>
  <si>
    <t>CC1(C)C(\C=C(/Cl)\C(F)(F)F)C1C(=O)OC(C#N)c2cccc(Oc3ccccc3)c2</t>
  </si>
  <si>
    <t>CHEMBL2106286</t>
  </si>
  <si>
    <t>Dioxation (BAN, INN, MI)</t>
  </si>
  <si>
    <t>AC-528</t>
  </si>
  <si>
    <t>CCOP(=S)(OCC)SC1OCCOC1SP(=S)(OCC)OCC</t>
  </si>
  <si>
    <t>CHEMBL2104571</t>
  </si>
  <si>
    <t>Elantrine (INN, USAN)</t>
  </si>
  <si>
    <t>EX-10-029-C; RMI-80029</t>
  </si>
  <si>
    <t>CN(C)CC\C=C/1\c2ccccc2CN(C)c3ccccc13</t>
  </si>
  <si>
    <t>CHEMBL2107421</t>
  </si>
  <si>
    <t>Nafiverine (INN, MI)</t>
  </si>
  <si>
    <t>DA-914</t>
  </si>
  <si>
    <t>CC(C(=O)OCCN1CCN(CCOC(=O)C(C)c2cccc3ccccc23)CC1)c4cccc5ccccc45</t>
  </si>
  <si>
    <t>CHEMBL2108602</t>
  </si>
  <si>
    <t>Hemoglobin Glutamer-200 (Bovine) (USAN)</t>
  </si>
  <si>
    <t>HBOC-301</t>
  </si>
  <si>
    <t>CHEMBL2104989</t>
  </si>
  <si>
    <t>Tisocalcitate (INN, USAN)</t>
  </si>
  <si>
    <t>ZK-156942</t>
  </si>
  <si>
    <t>CC(C)OC(=O)C(C)(C)[C@H](O)\C=C\[C@@H](C)[C@H]1CC[C@H]2\C(=C\C=C/3\C[C@@H](O)C[C@H](O)C3=C)\CCC[C@]12C</t>
  </si>
  <si>
    <t>CHEMBL2109573</t>
  </si>
  <si>
    <t>GSK249320</t>
  </si>
  <si>
    <t>CHEMBL2107110</t>
  </si>
  <si>
    <t>Meteneprost (INN, USAN)</t>
  </si>
  <si>
    <t>U-46785</t>
  </si>
  <si>
    <t>Oxytocic; Prostaglandin</t>
  </si>
  <si>
    <t>CCCCC(C)(C)[C@H](O)\C=C\C1[C@H](O)CC(=C)[C@@H]1C\C=C/CCCC(=O)O</t>
  </si>
  <si>
    <t>CHEMBL2106987</t>
  </si>
  <si>
    <t>Oxaprazine (DCF)</t>
  </si>
  <si>
    <t>SD-27007 [As Succinate]</t>
  </si>
  <si>
    <t>C(CN1CCN(CCC2OCCCO2)CC1)CN3c4ccccc4Sc5ccccc35</t>
  </si>
  <si>
    <t>CHEMBL2107058</t>
  </si>
  <si>
    <t>Ticabesone (INN); Ticabesone Propionate (USAN)</t>
  </si>
  <si>
    <t>RS-35909-00-00-0</t>
  </si>
  <si>
    <t>CCC(=O)O[C@@]1([C@H](C)C[C@H]2[C@@H]3C[C@H](F)C4=CC(=O)C=C[C@]4(C)[C@@]3(F)[C@@H](O)C[C@]12C)C(=O)SC</t>
  </si>
  <si>
    <t>CHEMBL2106825</t>
  </si>
  <si>
    <t>Medrogestone (BAN, INN, USAN)</t>
  </si>
  <si>
    <t>AY-62022</t>
  </si>
  <si>
    <t>G03DB03</t>
  </si>
  <si>
    <t>G03DB03 [Genito Urinary System And Sex Hormones:Sex Hormones And Modulators Of The Genital System:Progestogens:Pregnadien derivatives]</t>
  </si>
  <si>
    <t>CC(=O)[C@@]1(C)CC[C@H]2[C@@H]3C=C(C)C4=CC(=O)CC[C@]4(C)[C@H]3CC[C@]12C</t>
  </si>
  <si>
    <t>CHEMBL2108487</t>
  </si>
  <si>
    <t>Urokinase Alfa (INN, USAN)</t>
  </si>
  <si>
    <t>ABBOTT-76120; ABT-120</t>
  </si>
  <si>
    <t>Plasminogen Activator; Thrombolytic</t>
  </si>
  <si>
    <t>CHEMBL2109664</t>
  </si>
  <si>
    <t>Eldelumab (USAN)</t>
  </si>
  <si>
    <t>BMS-936557; MDX-1100</t>
  </si>
  <si>
    <t>CHEMBL2109294</t>
  </si>
  <si>
    <t>Medi-7183</t>
  </si>
  <si>
    <t>MEDI-7183</t>
  </si>
  <si>
    <t>CHEMBL2109528</t>
  </si>
  <si>
    <t>Fasinumab</t>
  </si>
  <si>
    <t>REGN-475; SAR-164877</t>
  </si>
  <si>
    <t>CHEMBL2111043</t>
  </si>
  <si>
    <t>Isometamidium Chloride (BAN, INN, MI)</t>
  </si>
  <si>
    <t>A-4180</t>
  </si>
  <si>
    <t>CC[n+]1c(c2ccccc2)c3cc(NN=Nc4cccc(c4)C(=N)N)ccc3c5ccc(N)cc15</t>
  </si>
  <si>
    <t>CHEMBL2105038</t>
  </si>
  <si>
    <t>Domoxin (INN)</t>
  </si>
  <si>
    <t>IS-2596</t>
  </si>
  <si>
    <t>NN(CC1COc2ccccc2O1)Cc3ccccc3</t>
  </si>
  <si>
    <t>CHEMBL1201497</t>
  </si>
  <si>
    <t>Insulin Glargine (BAN, INN, USAN); Insulin Glargine Recombinant (FDA)</t>
  </si>
  <si>
    <t>HOE-71GT; HOE-901</t>
  </si>
  <si>
    <t>A10AE04</t>
  </si>
  <si>
    <t>A10AE04 [Alimentary Tract And Metabolism:Drugs Used In Diabetes:Insulins And Analogues:Insulins and analogues for injection, long-acting]</t>
  </si>
  <si>
    <t>CHEMBL2104067</t>
  </si>
  <si>
    <t>Cefaparole (INN, USAN)</t>
  </si>
  <si>
    <t>Cc1nnc(SCC2=C(N3[C@H](SC2)[C@H](NC(=O)[C@H](N)c4ccc(O)cc4)C3=O)C(=O)O)s1</t>
  </si>
  <si>
    <t>CHEMBL566</t>
  </si>
  <si>
    <t>Uracil (JAN, USAN)</t>
  </si>
  <si>
    <t>BMS-205603-01; SQ-6201; SQ-7726; SQ-8493</t>
  </si>
  <si>
    <t>Nissei Chemical Industry Co., Ltd., Japan</t>
  </si>
  <si>
    <t>uracil type antineoplastics</t>
  </si>
  <si>
    <t>Antineoplastic (adjunct)</t>
  </si>
  <si>
    <t>O=C1NC=CC(=O)N1</t>
  </si>
  <si>
    <t>CHEMBL280378</t>
  </si>
  <si>
    <t>Epiroprim (INN)</t>
  </si>
  <si>
    <t>TCMDC-137295</t>
  </si>
  <si>
    <t>CCOc1cc(Cc2cnc(N)nc2N)cc(OCC)c1n3cccc3</t>
  </si>
  <si>
    <t>CHEMBL101253</t>
  </si>
  <si>
    <t>Vatalanib (INN, USAN)</t>
  </si>
  <si>
    <t>K-222584; PTK-787; PTK787</t>
  </si>
  <si>
    <t>Clc1ccc(Nc2nnc(Cc3ccncc3)c4ccccc24)cc1</t>
  </si>
  <si>
    <t>CHEMBL314437</t>
  </si>
  <si>
    <t>Meptazinol (BAN, INN); Meptazinol Hydrochloride (USAN)</t>
  </si>
  <si>
    <t>IL-22811 HCl; WY-22811 HCL</t>
  </si>
  <si>
    <t>N02AX05</t>
  </si>
  <si>
    <t>N02AX05 [Nervous System:Analgesics:Opioids:Other opioids]</t>
  </si>
  <si>
    <t>CCC1(CCCCN(C)C1)c2cccc(O)c2</t>
  </si>
  <si>
    <t>CHEMBL557555</t>
  </si>
  <si>
    <t>Ciprofibrate (BAN, USAN, INN)</t>
  </si>
  <si>
    <t>WIN-35833</t>
  </si>
  <si>
    <t>C10AB08</t>
  </si>
  <si>
    <t>C10AB08 [Cardiovascular System:Lipid Modifying Agents:Lipid Modifying Agents, Plain:Fibrates]</t>
  </si>
  <si>
    <t>CC(C)(Oc1ccc(cc1)C2CC2(Cl)Cl)C(=O)O</t>
  </si>
  <si>
    <t>CHEMBL238804</t>
  </si>
  <si>
    <t>Selexipag (INN, USAN)</t>
  </si>
  <si>
    <t>ACT-293987; NS-304</t>
  </si>
  <si>
    <t>Actelion Pharmaceuticals Ltd</t>
  </si>
  <si>
    <t>CC(C)N(CCCCOCC(=O)NS(=O)(=O)C)c1cnc(c2ccccc2)c(n1)c3ccccc3</t>
  </si>
  <si>
    <t>CHEMBL178</t>
  </si>
  <si>
    <t>Daunorubicin (BAN, INN); Daunorubicin Hydrochloride (JAN, USAN, USP, FDA); Daunorubicin Citrate (FDA)</t>
  </si>
  <si>
    <t>FI-6339; FI-6339 [As The Base]; NDC-0082-4155; RP-13057; RP-13057 [As The Base)</t>
  </si>
  <si>
    <t>Wyeth Ayerst Research; Galen Ltd; Bedford Laboratories Div Ben Venue Laboratories Inc</t>
  </si>
  <si>
    <t>L01DB02</t>
  </si>
  <si>
    <t>L01DB02 [Antineoplastic And Immunomodulating Agents:Antineoplastic Agents:Cytotoxic Antibiotics And Related Substances:Anthracyclines and related substances]</t>
  </si>
  <si>
    <t>COc1cccc2C(=O)c3c(O)c4C[C@](O)(C[C@H](O[C@H]5C[C@H](N)[C@H](O)[C@H](C)O5)c4c(O)c3C(=O)c12)C(=O)C</t>
  </si>
  <si>
    <t>CHEMBL1214186</t>
  </si>
  <si>
    <t>Sinefungin (INN, USAN)</t>
  </si>
  <si>
    <t>Compound 57926</t>
  </si>
  <si>
    <t>N[C@@H](CC[C@H](N)C(=O)O)C[C@H]1O[C@H]([C@H](O)[C@@H]1O)n2cnc3c(N)ncnc23</t>
  </si>
  <si>
    <t>CHEMBL348475</t>
  </si>
  <si>
    <t>Tariquidar (BAN, INN, USAN)</t>
  </si>
  <si>
    <t>XR-9576</t>
  </si>
  <si>
    <t>Qlt</t>
  </si>
  <si>
    <t>COc1cc2CCN(CCc3ccc(NC(=O)c4cc(OC)c(OC)cc4NC(=O)c5cnc6ccccc6c5)cc3)Cc2cc1OC</t>
  </si>
  <si>
    <t>CHEMBL1080983</t>
  </si>
  <si>
    <t>Febantel (BAN, INN, USAN)</t>
  </si>
  <si>
    <t>BAY-H-5757; BAY-VH-5757</t>
  </si>
  <si>
    <t>Farbenfabriken Bayer A.G., Germany; Bayer Animal Health</t>
  </si>
  <si>
    <t>COCC(=O)Nc1cc(Sc2ccccc2)ccc1N\C(=N/C(=O)OC)\NC(=O)OC</t>
  </si>
  <si>
    <t>CHEMBL1200865</t>
  </si>
  <si>
    <t>Loteprednol Etabonate (FDA, USAN); Loteprednol (BAN, INN)</t>
  </si>
  <si>
    <t>CDDD-5604; HGP-1; P-5604</t>
  </si>
  <si>
    <t>Pharmos Corp; Bausch And Lomb Inc</t>
  </si>
  <si>
    <t>S01BA14</t>
  </si>
  <si>
    <t>S01BA14 [Sensory Organs:Ophthalmologicals:Antiinflammatory Agents:Corticosteroids, plain]</t>
  </si>
  <si>
    <t>Anti-Inflammatory (topical)</t>
  </si>
  <si>
    <t>CCOC(=O)O[C@@]1(CC[C@H]2[C@@H]3CCC4=CC(=O)C=C[C@]4(C)[C@H]3[C@@H](O)C[C@]12C)C(=O)OCCl</t>
  </si>
  <si>
    <t>CHEMBL1743091</t>
  </si>
  <si>
    <t>Satumomab Pendetide</t>
  </si>
  <si>
    <t>B72.3; CYT-099</t>
  </si>
  <si>
    <t>CHEMBL1743036</t>
  </si>
  <si>
    <t>Lexatumumab (INN, USAN)</t>
  </si>
  <si>
    <t>ETR2-ST01; HGS-1018; HGS-ETR2; HGS1018</t>
  </si>
  <si>
    <t>CHEMBL1743048</t>
  </si>
  <si>
    <t>Obinutuzumab (INN, USAN)</t>
  </si>
  <si>
    <t>Afutuzumab; GA-101; GA101; HUMAB&lt;CD20&gt;; HUMABCD20; RG-7159; Ro-5072759; Ro-5072759 HUMAB&lt;CD20&gt;</t>
  </si>
  <si>
    <t>CHEMBL1906626</t>
  </si>
  <si>
    <t>Phoxim (BAN, INN, MI)</t>
  </si>
  <si>
    <t>BAYER-9053</t>
  </si>
  <si>
    <t>CCOP(=S)(OCC)O\N=C(/C#N)\c1ccccc1</t>
  </si>
  <si>
    <t>CHEMBL2109680</t>
  </si>
  <si>
    <t>Idec-159 (90Y)</t>
  </si>
  <si>
    <t>IDEC-159</t>
  </si>
  <si>
    <t>CHEMBL2109498</t>
  </si>
  <si>
    <t>Iph-2101</t>
  </si>
  <si>
    <t>IPH-2101</t>
  </si>
  <si>
    <t>CHEMBL2108246</t>
  </si>
  <si>
    <t>Crofilcon A (USAN)</t>
  </si>
  <si>
    <t>CS-151</t>
  </si>
  <si>
    <t>CHEMBL2108704</t>
  </si>
  <si>
    <t>Golnerminogene Pradenovec (INN, USAN)</t>
  </si>
  <si>
    <t>ADGV EGR.TNF.11D; ADGVEGR.TNF.11D</t>
  </si>
  <si>
    <t>Genvec</t>
  </si>
  <si>
    <t>CHEMBL2104983</t>
  </si>
  <si>
    <t>Seletracetam (INN, USAN)</t>
  </si>
  <si>
    <t>UCB-44212</t>
  </si>
  <si>
    <t>CC[C@H](N1CC(CC1=O)C=C(F)F)C(=O)N</t>
  </si>
  <si>
    <t>CHEMBL2109250</t>
  </si>
  <si>
    <t>Tgn-1412</t>
  </si>
  <si>
    <t>CD28-SupermAb; TGN-1412</t>
  </si>
  <si>
    <t>CHEMBL2108611</t>
  </si>
  <si>
    <t>Inotuzumab Ozogamicin (INN, USAN)</t>
  </si>
  <si>
    <t>CMC-544; PF-05208773; WAY-207294; WAY-207294 CMC-544</t>
  </si>
  <si>
    <t>CHEMBL2103885</t>
  </si>
  <si>
    <t>Relomycin (INN, USAN)</t>
  </si>
  <si>
    <t>AM-684-BETA</t>
  </si>
  <si>
    <t>CC[C@@H]1OC(=O)C[C@@H](O)[C@H](C)[C@@H](O[C@H]2O[C@@H](C)C(O[C@@H]3C[C@](C)(O)[C@H](O)[C@@H](C)O3)[C@H]([C@@H]2O)N(C)C)[C@@H](CCO)C[C@@H](C)C(=O)\C=C\C(=C\[C@@H]1CO[C@H]4O[C@@H](C)[C@H](O)[C@H](OC)[C@@H]4OC)\C</t>
  </si>
  <si>
    <t>CHEMBL2106246</t>
  </si>
  <si>
    <t>Hydracarbazine (DCF, INN, MI)</t>
  </si>
  <si>
    <t>TH-2151</t>
  </si>
  <si>
    <t>N\N=C\1/NN=C(C=C1)C(=O)N</t>
  </si>
  <si>
    <t>CHEMBL2106515</t>
  </si>
  <si>
    <t>Clofexamide (DCF, INN)</t>
  </si>
  <si>
    <t>ANP-246</t>
  </si>
  <si>
    <t>CCN(CC)CCNC(=O)COc1ccc(Cl)cc1</t>
  </si>
  <si>
    <t>CHEMBL2109420</t>
  </si>
  <si>
    <t>Ch14.18</t>
  </si>
  <si>
    <t>CHEMBL2110566</t>
  </si>
  <si>
    <t>Technetium Tc 99m Tetrofosmin (USP); Technetium Tc-99m Tetrofosmin Kit (FDA)</t>
  </si>
  <si>
    <t>V09GA02</t>
  </si>
  <si>
    <t>V09GA02 [Various:Diagnostic Radiopharmaceuticals:Cardiovascular System:Technetium (99mTc) compounds]</t>
  </si>
  <si>
    <t>CHEMBL730</t>
  </si>
  <si>
    <t>Glyceryl Trinitrate (BAN); Nitroglycerin (FDA, JAN, USP)</t>
  </si>
  <si>
    <t>Hospira Inc; G Pohl Boskamp Gmbh And Co; Baxter Healthcare Corp; Aptalis Pharma Ltd; Key Pharmaceuticals Inc Sub Schering Plough Corp</t>
  </si>
  <si>
    <t>C01DA02; C01DA52; C05AE01</t>
  </si>
  <si>
    <t>C01DA02 [Cardiovascular System:Cardiac Therapy:Vasodilators Used In Cardiac Diseases:Organic nitrates]; C01DA52 [Cardiovascular System:Cardiac Therapy:Vasodilators Used In Cardiac Diseases:Organic nitrates]; C05AE01 [Cardiovascular System:Vasoprotectives:Agents For Treatment Of Hemorrhoids And Anal :Muscle relaxants]</t>
  </si>
  <si>
    <t>[O-][N+](=O)OCC(CO[N+](=O)[O-])O[N+](=O)[O-]</t>
  </si>
  <si>
    <t>CHEMBL1201866</t>
  </si>
  <si>
    <t>Liraglutide (INN, USAN); Liraglutide Recombinant (FDA)</t>
  </si>
  <si>
    <t>NN2211; NNC-90-1170</t>
  </si>
  <si>
    <t>peptides: GLP peptide analogs</t>
  </si>
  <si>
    <t>A10BX07</t>
  </si>
  <si>
    <t>A10BX07 [Alimentary Tract And Metabolism:Drugs Used In Diabetes:Blood Glucose Lowering Drugs, Excl. Insulins:Other blood glucose lowering drugs, excl. insulins]</t>
  </si>
  <si>
    <t>CHEMBL723</t>
  </si>
  <si>
    <t>Carvedilol (BAN, FDA, INN, JAN, USAN); Carvedilol Phosphate (FDA, USAN)</t>
  </si>
  <si>
    <t>BM 14.190; BM-14-190; BM-14.190; SK&amp;F-105517-D</t>
  </si>
  <si>
    <t>SmithKline Beecham Corp Dba GlaxoSmithKline; Sb Pharmco Puerto Rico Inc</t>
  </si>
  <si>
    <t>C07AG02</t>
  </si>
  <si>
    <t>C07AG02 [Cardiovascular System:Beta Blocking Agents:Beta Blocking Agents:Alpha and beta blocking agents]</t>
  </si>
  <si>
    <t>COc1ccccc1OCCNCC(O)COc2cccc3[nH]c4ccccc4c23</t>
  </si>
  <si>
    <t>CHEMBL2108184</t>
  </si>
  <si>
    <t>Crofelemer (FDA, USAN)</t>
  </si>
  <si>
    <t>SP-303</t>
  </si>
  <si>
    <t>CHEMBL1201637</t>
  </si>
  <si>
    <t>Lipase (Pancrelipase) (FDA)</t>
  </si>
  <si>
    <t>CHEMBL1201545</t>
  </si>
  <si>
    <t>Insulin Susp Isophane Beef (FDA)</t>
  </si>
  <si>
    <t>CHEMBL192</t>
  </si>
  <si>
    <t>Sildenafil (BAN, INN); Sildenafil Citrate (FDA, USAN)</t>
  </si>
  <si>
    <t>UK-92480; UK-9248010; UK-92480-10</t>
  </si>
  <si>
    <t>Pfizer Ireland Pharmaceuticals; Pfizer Inc</t>
  </si>
  <si>
    <t>G04BE03</t>
  </si>
  <si>
    <t>G04BE03 [Genito Urinary System And Sex Hormones:Urologicals:Urologicals:Drugs used in erectile dysfunction]</t>
  </si>
  <si>
    <t>Impotence Therapy</t>
  </si>
  <si>
    <t>CCCc1nn(C)c2C(=O)NC(=Nc12)c3cc(ccc3OCC)S(=O)(=O)N4CCN(C)CC4</t>
  </si>
  <si>
    <t>CHEMBL1201109</t>
  </si>
  <si>
    <t>Desonide (FDA, BAN, INN, USAN)</t>
  </si>
  <si>
    <t>D-2083; D2083</t>
  </si>
  <si>
    <t>Perrigo New York Inc; Galderma Laboratories Lp; Bayer Pharmaceuticals Corp; Bayer Healthcare Pharmaceuticals Inc Dermatology; Stiefel Laboratories Inc</t>
  </si>
  <si>
    <t>D07AB08; S01BA11</t>
  </si>
  <si>
    <t>D07AB08 [Dermatologicals:Corticosteroids, Dermatological Preparations:Corticosteroids, Plain:Corticosteroids, moderately potent (group II)]; S01BA11 [Sensory Organs:Ophthalmologicals:Antiinflammatory Agents:Corticosteroids, plain]</t>
  </si>
  <si>
    <t>CC1(C)O[C@@H]2C[C@H]3[C@@H]4CCC5=CC(=O)C=C[C@]5(C)[C@H]4[C@@H](O)C[C@]3(C)[C@@]2(O1)C(=O)CO</t>
  </si>
  <si>
    <t>CHEMBL1541</t>
  </si>
  <si>
    <t>Cefixime (BAN, FDA, INN, JAN, USAN, USP)</t>
  </si>
  <si>
    <t>CL-284635; FK-027; FR-17027</t>
  </si>
  <si>
    <t>Lupin Ltd; Lederle Laboratories Div American Cyanamid Co</t>
  </si>
  <si>
    <t>J01DD08</t>
  </si>
  <si>
    <t>J01DD08 [Antiinfectives For Systemic Use:Antibacterials For Systemic Use:Other Beta-Lactam Antibacterials:Third-generation cephalosporins]</t>
  </si>
  <si>
    <t>Nc1nc(cs1)\C(=N\OCC(=O)O)\C(=O)N[C@H]2[C@H]3SCC(=C(N3C2=O)C(=O)O)C=C</t>
  </si>
  <si>
    <t>CHEMBL1789941</t>
  </si>
  <si>
    <t>Ruxolitinib (INN, USAN); Ruxolitinib Phosphate (FDA, USAN)</t>
  </si>
  <si>
    <t>INCB-018424; INCB-018424 Salt</t>
  </si>
  <si>
    <t>Incyte Corp</t>
  </si>
  <si>
    <t>L01XE18</t>
  </si>
  <si>
    <t>L01XE18 [Antineoplastic And Immunomodulating Agents:Antineoplastic Agents:Other Antineoplastic Agents:Protein kinase inhibitors]</t>
  </si>
  <si>
    <t>N#CC[C@H](C1CCCC1)n2cc(cn2)c3ncnc4[nH]ccc34</t>
  </si>
  <si>
    <t>CHEMBL1241</t>
  </si>
  <si>
    <t>Tripelennamine (BAN, INN); Tripelennamine Citrate (FDA, USP); Tripelennamine Hydrochloride (FDA, USP)</t>
  </si>
  <si>
    <t>D04AA04; R06AC04</t>
  </si>
  <si>
    <t>D04AA04 [Dermatologicals:Antipruritics, Incl. Antihistamines, Anesthetics, Etc.:Antipruritics, Incl. Antihistamines, Anesthetics, Etc.:Antihistamines for topical use]; R06AC04 [Respiratory System:Antihistamines For Systemic Use:Antihistamines For Systemic Use:Substituted ethylene diamines]</t>
  </si>
  <si>
    <t>CN(C)CCN(Cc1ccccc1)c2ccccn2</t>
  </si>
  <si>
    <t>CHEMBL1201213</t>
  </si>
  <si>
    <t>Isoetharine (USP, USAN); Isoetarine (BAN, INN); Isoetharine Hydrochloride (FDA, USP); Isoetharine Mesylate (FDA, USP)</t>
  </si>
  <si>
    <t>WIN-3406</t>
  </si>
  <si>
    <t>R03AC07; R03CC06</t>
  </si>
  <si>
    <t>R03AC07 [Respiratory System:Drugs For Obstructive Airway Diseases:Adrenergics, Inhalants:Selective beta-2-adrenoreceptor agonists]; R03CC06 [Respiratory System:Drugs For Obstructive Airway Diseases:Adrenergics For Systemic Use:Selective beta-2-adrenoreceptor agonists]</t>
  </si>
  <si>
    <t>CCC(NC(C)C)C(O)c1ccc(O)c(O)c1</t>
  </si>
  <si>
    <t>CHEMBL1946170</t>
  </si>
  <si>
    <t>Regorafenib (FDA, INN, USAN)</t>
  </si>
  <si>
    <t>BAY-73-4506; BAY-734506 monohydrate</t>
  </si>
  <si>
    <t>Bayer Healthcare Pharmaceuticals Inc</t>
  </si>
  <si>
    <t>L01XE21</t>
  </si>
  <si>
    <t>L01XE21 [Antineoplastic And Immunomodulating Agents:Antineoplastic Agents:Other Antineoplastic Agents:Protein kinase inhibitors]</t>
  </si>
  <si>
    <t>CNC(=O)c1cc(Oc2ccc(NC(=O)Nc3ccc(Cl)c(c3)C(F)(F)F)c(F)c2)ccn1</t>
  </si>
  <si>
    <t>CHEMBL1201532</t>
  </si>
  <si>
    <t>Thyrotropin (FDA)</t>
  </si>
  <si>
    <t>V04CJ01; H01AB01</t>
  </si>
  <si>
    <t>V04CJ01 [Various:Diagnostic Agents:Other Diagnostic Agents:Tests for thyreoidea function]; H01AB01 [Systemic Hormonal Preparations, Excl. :Pituitary And Hypothalamic Hormones And Analogues:Anterior Pituitary Lobe Hormones And Analogues:Thyrotropin]</t>
  </si>
  <si>
    <t>CHEMBL1020</t>
  </si>
  <si>
    <t>Tolmetin (BAN, INN, USAN); Tolmetin Sodium (FDA, USP, JAN, USAN)</t>
  </si>
  <si>
    <t>MCN-2559; McN-2559-21-98</t>
  </si>
  <si>
    <t>Ortho-Mcneil; Ortho Mcneil Janssen Pharmaceuticals Inc</t>
  </si>
  <si>
    <t>M01AB03; M02AA21</t>
  </si>
  <si>
    <t>M01AB03 [Musculo-Skeletal System:Antiinflammatory And Antirheumatic Products:Antiinflammatory And Antirheumatic Products, Non-Steroids:Acetic acid derivatives and related substances]; M02AA21 [Musculo-Skeletal System:Topical Products For Joint And Muscular Pain:Topical Products For Joint And Muscular Pain:Antiinflammatory preparations, non-steroids for topical use]</t>
  </si>
  <si>
    <t>Cc1ccc(cc1)C(=O)c2ccc(CC(=O)O)n2C</t>
  </si>
  <si>
    <t>CHEMBL1738</t>
  </si>
  <si>
    <t>Dexrazoxane (BAN, INN, USAN); Dexrazoxane Hydrochloride (FDA)</t>
  </si>
  <si>
    <t>ADR-529; ICRF-187</t>
  </si>
  <si>
    <t>Pharmacia And Upjohn Co; Pharmacia &amp; Upjohn; Apricus Pharmaceuticals Usa Inc</t>
  </si>
  <si>
    <t>V03AF02</t>
  </si>
  <si>
    <t>V03AF02 [Various:All Other Therapeutic Products:All Other Therapeutic Products:Detoxifying agents for antineoplastic treatment]</t>
  </si>
  <si>
    <t>Cardioprotectant</t>
  </si>
  <si>
    <t>C[C@@H](CN1CC(=O)NC(=O)C1)N2CC(=O)NC(=O)C2</t>
  </si>
  <si>
    <t>CHEMBL1382</t>
  </si>
  <si>
    <t>Tolterodine (BAN, INN, USAN); Tolterodine Tartrate (FDA, USAN)</t>
  </si>
  <si>
    <t>KABI-2234; PNU-200583E</t>
  </si>
  <si>
    <t>Pharmacia And Upjohn Co; Pharmacia &amp; Upjohn</t>
  </si>
  <si>
    <t>G04BD07</t>
  </si>
  <si>
    <t>G04BD07 [Genito Urinary System And Sex Hormones:Urologicals:Urologicals:Drugs for urinary frequency and incontinence]</t>
  </si>
  <si>
    <t>CC(C)N(CC[C@H](c1ccccc1)c2cc(C)ccc2O)C(C)C</t>
  </si>
  <si>
    <t>CHEMBL1744</t>
  </si>
  <si>
    <t>Phendimetrazine (BAN, INN); Phendimetrazine Tartrate (FDA, USP)</t>
  </si>
  <si>
    <t>Wyeth Ayerst Laboratories; Sandoz Inc</t>
  </si>
  <si>
    <t>CC1C(OCCN1C)c2ccccc2</t>
  </si>
  <si>
    <t>CHEMBL544</t>
  </si>
  <si>
    <t>Mequinol (DCF, FDA, INN, USAN)</t>
  </si>
  <si>
    <t>BMS-181158</t>
  </si>
  <si>
    <t>Aqua Pharmaceuticals Llc</t>
  </si>
  <si>
    <t>D11AX06</t>
  </si>
  <si>
    <t>D11AX06 [Dermatologicals:Other Dermatological Preparations:Other Dermatological Preparations:Other dermatologicals]</t>
  </si>
  <si>
    <t>COc1ccc(O)cc1</t>
  </si>
  <si>
    <t>CHEMBL2111035</t>
  </si>
  <si>
    <t>Naranol (INN); Naranol Hydrochloride (USAN)</t>
  </si>
  <si>
    <t>W-5494A</t>
  </si>
  <si>
    <t>CC1CN(C)CC2Cc3c(OC12O)ccc4ccccc34</t>
  </si>
  <si>
    <t>CHEMBL1655</t>
  </si>
  <si>
    <t>Toremifene (BAN, INN); Toremifene Citrate (FDA, USAN)</t>
  </si>
  <si>
    <t>FC-1157a</t>
  </si>
  <si>
    <t>Gtx Inc</t>
  </si>
  <si>
    <t>L02BA02</t>
  </si>
  <si>
    <t>L02BA02 [Antineoplastic And Immunomodulating Agents:Endocrine Therapy:Hormone Antagonists And Related Agents:Anti-estrogens]</t>
  </si>
  <si>
    <t>Anti-Estrogen; Antineoplastic</t>
  </si>
  <si>
    <t>CN(C)CCOc1ccc(cc1)\C(=C(\CCCl)/c2ccccc2)\c3ccccc3</t>
  </si>
  <si>
    <t>CHEMBL1200774</t>
  </si>
  <si>
    <t>Fluprednisolone (FDA, NF, BAN, INN, USAN)</t>
  </si>
  <si>
    <t>U-7800</t>
  </si>
  <si>
    <t>C[C@]12C[C@H](O)[C@H]3[C@@H](C[C@H](F)C4=CC(=O)C=C[C@]34C)[C@@H]1CC[C@]2(O)C(=O)CO</t>
  </si>
  <si>
    <t>CHEMBL1200866</t>
  </si>
  <si>
    <t>Perflubron (FDA, USP, INN, USAN)</t>
  </si>
  <si>
    <t>Alliance Pharmaceutical Corp</t>
  </si>
  <si>
    <t>V08CX01</t>
  </si>
  <si>
    <t>V08CX01 [Various:Contrast Media:Magnetic Resonance Imaging Contrast Media:Other magnetic resonance imaging contrast media]</t>
  </si>
  <si>
    <t>Blood Substitute</t>
  </si>
  <si>
    <t>FC(F)(F)C(F)(F)C(F)(F)C(F)(F)C(F)(F)C(F)(F)C(F)(F)C(F)(F)Br</t>
  </si>
  <si>
    <t>CHEMBL1201719</t>
  </si>
  <si>
    <t>Petrolatum, White (FDA, USP)</t>
  </si>
  <si>
    <t>Stiefel Laboratories Inc</t>
  </si>
  <si>
    <t>Pharmaceutic Aid (ointment base, oleaginous); Protectant (topical)</t>
  </si>
  <si>
    <t>CHEMBL941</t>
  </si>
  <si>
    <t>Imatinib (BAN, INN); Imatinib Mesylate (FDA)</t>
  </si>
  <si>
    <t>STI-571</t>
  </si>
  <si>
    <t>L01XE01</t>
  </si>
  <si>
    <t>L01XE01 [Antineoplastic And Immunomodulating Agents:Antineoplastic Agents:Other Antineoplastic Agents:Protein kinase inhibitors]</t>
  </si>
  <si>
    <t>CN1CCN(Cc2ccc(cc2)C(=O)Nc3ccc(C)c(Nc4nccc(n4)c5cccnc5)c3)CC1</t>
  </si>
  <si>
    <t>CHEMBL1087</t>
  </si>
  <si>
    <t>Mepivacaine (BAN, INN); Mepivacaine Hydrochloride (FDA, USP, JAN)</t>
  </si>
  <si>
    <t>Hospira Inc; Eastman Kodak Co</t>
  </si>
  <si>
    <t>N01BB03; N01BB53</t>
  </si>
  <si>
    <t>N01BB03 [Nervous System:Anesthetics:Anesthetics, Local:Amides]; N01BB53 [Nervous System:Anesthetics:Anesthetics, Local:Amides]</t>
  </si>
  <si>
    <t>CN1CCCCC1C(=O)Nc2c(C)cccc2C</t>
  </si>
  <si>
    <t>CHEMBL1201488</t>
  </si>
  <si>
    <t>Secretin Synthetic Human (FDA)</t>
  </si>
  <si>
    <t>Chirhoclin Inc</t>
  </si>
  <si>
    <t>CHEMBL1480</t>
  </si>
  <si>
    <t>Felodipine (BAN, FDA, INN, USAN, USP)</t>
  </si>
  <si>
    <t>H 154/82; H-154/82</t>
  </si>
  <si>
    <t>Astrazeneca Pharmaceuticals Lp</t>
  </si>
  <si>
    <t>C08CA02</t>
  </si>
  <si>
    <t>C08CA02 [Cardiovascular System:Calcium Channel Blockers:Selective Calcium Channel Blockers With Mainly Vascular Effects:Dihydropyridine derivatives]</t>
  </si>
  <si>
    <t>CCOC(=O)C1=C(C)NC(=C(C1c2cccc(Cl)c2Cl)C(=O)OC)C</t>
  </si>
  <si>
    <t>CHEMBL428647</t>
  </si>
  <si>
    <t>Paclitaxel (BAN, FDA, INN, USAN, USP)</t>
  </si>
  <si>
    <t>BMS-181339-01</t>
  </si>
  <si>
    <t>Hq Specialty Pharma Corp; Abraxis Bioscience Llc</t>
  </si>
  <si>
    <t>L01CD01</t>
  </si>
  <si>
    <t>L01CD01 [Antineoplastic And Immunomodulating Agents:Antineoplastic Agents:Plant Alkaloids And Other Natural Products:Taxanes]</t>
  </si>
  <si>
    <t>CC(=O)O[C@H]1C(=O)[C@]2(C)[C@@H](O)C[C@H]3OC[C@@]3(OC(=O)C)[C@H]2[C@H](OC(=O)c4ccccc4)[C@]5(O)C[C@H](OC(=O)[C@H](O)[C@@H](NC(=O)c6ccccc6)c7ccccc7)C(=C1C5(C)C)C</t>
  </si>
  <si>
    <t>CHEMBL97972</t>
  </si>
  <si>
    <t>Pyrrolnitrin (JAN, USAN, INN)</t>
  </si>
  <si>
    <t>D01AA07</t>
  </si>
  <si>
    <t>D01AA07 [Dermatologicals:Antifungals For Dermatological Use:Antifungals For Topical Use:Antibiotics]</t>
  </si>
  <si>
    <t>[O-][N+](=O)c1c(Cl)cccc1c2c[nH]cc2Cl</t>
  </si>
  <si>
    <t>CHEMBL1201507</t>
  </si>
  <si>
    <t>Glatiramer Acetate (BAN, FDA, USAN)</t>
  </si>
  <si>
    <t>COP-1; Copolymer-1</t>
  </si>
  <si>
    <t>Teva Neuroscience Inc</t>
  </si>
  <si>
    <t>L03AX13</t>
  </si>
  <si>
    <t>L03AX13 [Antineoplastic And Immunomodulating Agents:Immunostimulants:Immunostimulants:Other immunostimulants]</t>
  </si>
  <si>
    <t>CHEMBL1743045</t>
  </si>
  <si>
    <t>Naptumomab Estafenatox (INN)</t>
  </si>
  <si>
    <t>ABR-217620; Anyara; Anyara TTS CD3; TTS-CD3</t>
  </si>
  <si>
    <t>Active Biotech</t>
  </si>
  <si>
    <t>CHEMBL1743077</t>
  </si>
  <si>
    <t>Tenatumomab (INN)</t>
  </si>
  <si>
    <t>ST-2146</t>
  </si>
  <si>
    <t>Sigma-Tau Spa</t>
  </si>
  <si>
    <t>CHEMBL1742992</t>
  </si>
  <si>
    <t>Blinatumomab (INN, USAN)</t>
  </si>
  <si>
    <t>MEDI-538; MT-103</t>
  </si>
  <si>
    <t>Medimmune.</t>
  </si>
  <si>
    <t>CHEMBL1290</t>
  </si>
  <si>
    <t>Penbutolol (BAN, INN); Penbutolol Sulfate (FDA, USP, JAN, USAN)</t>
  </si>
  <si>
    <t>HOE-39-893d; HOE-893d</t>
  </si>
  <si>
    <t>Actient Pharmaceuticals Llc</t>
  </si>
  <si>
    <t>C07AA23</t>
  </si>
  <si>
    <t>C07AA23 [Cardiovascular System:Beta Blocking Agents:Beta Blocking Agents:Beta blocking agents, non-selective]</t>
  </si>
  <si>
    <t>CC(C)(C)NC[C@H](O)COc1ccccc1C2CCCC2</t>
  </si>
  <si>
    <t>CHEMBL221886</t>
  </si>
  <si>
    <t>Sisomicin (USAN, INN); Sissomicin (BAN); Sisomicin Sulfate (JAN, USAN, USP)</t>
  </si>
  <si>
    <t>SCH-13475 Sulfate</t>
  </si>
  <si>
    <t>J01GB08</t>
  </si>
  <si>
    <t>J01GB08 [Antiinfectives For Systemic Use:Antibacterials For Systemic Use:Aminoglycoside Antibacterials:Other aminoglycosides]</t>
  </si>
  <si>
    <t>CN[C@@H]1[C@@H](O)[C@@H](O[C@H]2[C@H](N)C[C@H](N)[C@@H](O[C@H]3OC(=CC[C@H]3N)CN)[C@@H]2O)OC[C@]1(C)O</t>
  </si>
  <si>
    <t>CHEMBL2110984</t>
  </si>
  <si>
    <t>Risotilide (INN); Risotilide Hydrochloride (USAN)</t>
  </si>
  <si>
    <t>WY-48986</t>
  </si>
  <si>
    <t>CC(C)NCCN(C(C)C)S(=O)(=O)c1ccc(NS(=O)(=O)C)cc1</t>
  </si>
  <si>
    <t>CHEMBL2109391</t>
  </si>
  <si>
    <t>Mdx-447</t>
  </si>
  <si>
    <t>MDX-447</t>
  </si>
  <si>
    <t>CHEMBL2107902</t>
  </si>
  <si>
    <t>Technetium (99m Tc) Fanolesomab (FDA); Technetium (99mTc) Fanolesomab (INN); Technetium Tc 99m Fanolesomab (INN, USAN)</t>
  </si>
  <si>
    <t>Anti-Ssea-1; RB5 IGM; RB5-IGM; TC-99M ANTI-SSEA-1; TC-99M RB5-IGM</t>
  </si>
  <si>
    <t>Palatin Technologies; Palatin</t>
  </si>
  <si>
    <t>CHEMBL2109338</t>
  </si>
  <si>
    <t>Amg-729</t>
  </si>
  <si>
    <t>AMG-729</t>
  </si>
  <si>
    <t>CHEMBL2105199</t>
  </si>
  <si>
    <t>Ocinaplon (INN, USAN)</t>
  </si>
  <si>
    <t>CL-273547</t>
  </si>
  <si>
    <t>O=C(c1ccccn1)c2cnn3c(ccnc23)c4ccncc4</t>
  </si>
  <si>
    <t>CHEMBL2109096</t>
  </si>
  <si>
    <t>Eufauserase (BAN, INN)</t>
  </si>
  <si>
    <t>PHM-101</t>
  </si>
  <si>
    <t>CHEMBL2109247</t>
  </si>
  <si>
    <t>Lby-135</t>
  </si>
  <si>
    <t>LBY-135</t>
  </si>
  <si>
    <t>CHEMBL2103813</t>
  </si>
  <si>
    <t>Iscotrizinol (USAN)</t>
  </si>
  <si>
    <t>Diethylhexyl Butamido Triazone (Inci)</t>
  </si>
  <si>
    <t>3v</t>
  </si>
  <si>
    <t>CCCCC(CC)COC(=O)c1ccc(Nc2nc(Nc3ccc(cc3)C(=O)NC(C)(C)C)nc(Nc4ccc(cc4)C(=O)OCC(CC)CCCC)n2)cc1</t>
  </si>
  <si>
    <t>CHEMBL2104979</t>
  </si>
  <si>
    <t>Perflubutane (INN, USAN)</t>
  </si>
  <si>
    <t>AI-700</t>
  </si>
  <si>
    <t>FC(F)(F)C(F)(F)C(F)(F)C(F)(F)F</t>
  </si>
  <si>
    <t>CHEMBL2109458</t>
  </si>
  <si>
    <t>Amg-108</t>
  </si>
  <si>
    <t>AMG-108</t>
  </si>
  <si>
    <t>CHEMBL2111184</t>
  </si>
  <si>
    <t>Trebenzomine (INN); Trebenzomine Hydrochloride (USAN)</t>
  </si>
  <si>
    <t>CI-686.HCL</t>
  </si>
  <si>
    <t>CC1Oc2ccccc2CC1N(C)C</t>
  </si>
  <si>
    <t>CHEMBL2104744</t>
  </si>
  <si>
    <t>Norgestomet (BAN, INN, USAN)</t>
  </si>
  <si>
    <t>SC-21009</t>
  </si>
  <si>
    <t>C[C@H]1C[C@@]2(C)[C@@H](CC[C@]2(OC(=O)C)C(=O)C)[C@@H]3CCC4=CC(=O)CC[C@@H]4[C@@H]13</t>
  </si>
  <si>
    <t>CHEMBL2107141</t>
  </si>
  <si>
    <t>Orpanoxin (INN, USAN)</t>
  </si>
  <si>
    <t>F-776</t>
  </si>
  <si>
    <t>OC(CC(=O)O)c1oc(cc1)c2ccc(Cl)cc2</t>
  </si>
  <si>
    <t>CHEMBL2104765</t>
  </si>
  <si>
    <t>Trimegestone (BAN, INN, USAN)</t>
  </si>
  <si>
    <t>RU-27987</t>
  </si>
  <si>
    <t>C[C@H](O)C(=O)[C@@]1(C)CC[C@H]2[C@@H]3CCC4=CC(=O)CCC4=C3CC[C@]12C</t>
  </si>
  <si>
    <t>CHEMBL2110603</t>
  </si>
  <si>
    <t>Benzoctamine (BAN, INN); Benzoctamine Hydrochloride (USAN)</t>
  </si>
  <si>
    <t>BA-30803</t>
  </si>
  <si>
    <t>N05BD01</t>
  </si>
  <si>
    <t>N05BD01 [Nervous System:Psycholeptics:Anxiolytics:Dibenzo-bicyclo-octadiene derivatives]</t>
  </si>
  <si>
    <t>Relaxant (muscle); Sedative-Hypnotic</t>
  </si>
  <si>
    <t>CNCC12CCC(c3ccccc13)c4ccccc24</t>
  </si>
  <si>
    <t>CHEMBL2108266</t>
  </si>
  <si>
    <t>Cedelizumab (INN, USAN)</t>
  </si>
  <si>
    <t>Orthoclone Okt4 A; RWJ-49004</t>
  </si>
  <si>
    <t>Immunosuppressant; Monoclonal Antibody</t>
  </si>
  <si>
    <t>CHEMBL2109506</t>
  </si>
  <si>
    <t>Hu3s193</t>
  </si>
  <si>
    <t>hu3S193</t>
  </si>
  <si>
    <t>CHEMBL1697833</t>
  </si>
  <si>
    <t>Clortermine (INN); Clortermine Hydrochloride (USAN)</t>
  </si>
  <si>
    <t>SU-10568</t>
  </si>
  <si>
    <t>CC(C)(N)Cc1ccccc1Cl</t>
  </si>
  <si>
    <t>CHEMBL2107408</t>
  </si>
  <si>
    <t>Desaglybuzole (DCF); Glybuzole (INN, JAN, MI)</t>
  </si>
  <si>
    <t>AN-1324; RP-7891</t>
  </si>
  <si>
    <t>CC(C)(C)c1nnc(NS(=O)(=O)c2ccccc2)s1</t>
  </si>
  <si>
    <t>CHEMBL2218919</t>
  </si>
  <si>
    <t>Voclosporin (INN, USAN)</t>
  </si>
  <si>
    <t>ISA247; ISATX247</t>
  </si>
  <si>
    <t>L04AD03</t>
  </si>
  <si>
    <t>L04AD03 [Antineoplastic And Immunomodulating Agents:Immunosuppressants:Immunosuppressants:Calcineurin inhibitors]</t>
  </si>
  <si>
    <t>CC[C@@H]1NC(=O)[C@H]([C@H](O)[C@H](C)C\C=C\C=C)N(C)C(=O)[C@H](C(C)C)N(C)C(=O)[C@H](CC(C)C)N(C)C(=O)[C@H](CC(C)C)N(C)C(=O)[C@H](C)NC(=O)[C@H](C)NC(=O)[C@H](CC(C)C)N(C)C(=O)[C@@H](NC(=O)[C@H](CC(C)C)N(C)C(=O)CN(C)C1=O)C(C)C</t>
  </si>
  <si>
    <t>CHEMBL565</t>
  </si>
  <si>
    <t>Clofibrate (BAN, FDA, INN, JAN, USAN, USP)</t>
  </si>
  <si>
    <t>AY-61123; ICI-28257</t>
  </si>
  <si>
    <t>C10AB01</t>
  </si>
  <si>
    <t>C10AB01 [Cardiovascular System:Lipid Modifying Agents:Lipid Modifying Agents, Plain:Fibrates]</t>
  </si>
  <si>
    <t>CCOC(=O)C(C)(C)Oc1ccc(Cl)cc1</t>
  </si>
  <si>
    <t>CHEMBL513856</t>
  </si>
  <si>
    <t>Oxendolone (INN, JAN, USAN)</t>
  </si>
  <si>
    <t>TSAA-291</t>
  </si>
  <si>
    <t>Takeda, Japan</t>
  </si>
  <si>
    <t>Anti-Androgen (benign prostatic hypertrophy)</t>
  </si>
  <si>
    <t>CC[C@H]1C[C@H]2[C@@H]3CCC4=CC(=O)CC[C@@H]4[C@H]3CC[C@]2(C)[C@H]1O</t>
  </si>
  <si>
    <t>CHEMBL1146</t>
  </si>
  <si>
    <t>Cefamandole (BAN, USAN, INN); Cefamandole Sodium (JAN, USP)</t>
  </si>
  <si>
    <t>Compound 83405</t>
  </si>
  <si>
    <t>J01DC03</t>
  </si>
  <si>
    <t>J01DC03 [Antiinfectives For Systemic Use:Antibacterials For Systemic Use:Other Beta-Lactam Antibacterials:Second-generation cephalosporins]</t>
  </si>
  <si>
    <t>Cn1nnnc1SCC2=C(N3[C@H](SC2)[C@H](NC(=O)[C@H](O)c4ccccc4)C3=O)C(=O)O</t>
  </si>
  <si>
    <t>CHEMBL1617285</t>
  </si>
  <si>
    <t>Cefsulodin (BAN, INN); Cefsulodin Sodium (JAN, USAN)</t>
  </si>
  <si>
    <t>ABBOTT-46811; CGP-71741E</t>
  </si>
  <si>
    <t>Tap; Ciba-Geigy</t>
  </si>
  <si>
    <t>J01DD03</t>
  </si>
  <si>
    <t>J01DD03 [Antiinfectives For Systemic Use:Antibacterials For Systemic Use:Other Beta-Lactam Antibacterials:Third-generation cephalosporins]</t>
  </si>
  <si>
    <t>NC(=O)c1cc[n+](CC2=C(N3[C@H](SC2)[C@H](NC(=O)C(c4ccccc4)S(=O)(=O)O)C3=O)C(=O)O)cc1</t>
  </si>
  <si>
    <t>CHEMBL38434</t>
  </si>
  <si>
    <t>Brequinar (INN); Brequinar Sodium (USAN)</t>
  </si>
  <si>
    <t>DUP-785</t>
  </si>
  <si>
    <t>Cc1c(C(=O)O)c2cc(F)ccc2nc1c3ccc(cc3)c4ccccc4F</t>
  </si>
  <si>
    <t>CHEMBL19633</t>
  </si>
  <si>
    <t>Diaveridine (BAN, INN, USAN)</t>
  </si>
  <si>
    <t>BW-49210</t>
  </si>
  <si>
    <t>COc1ccc(Cc2cnc(N)nc2N)cc1OC</t>
  </si>
  <si>
    <t>CHEMBL2</t>
  </si>
  <si>
    <t>Prazosin (BAN, INN); Prazosin Hydrochloride (JAN, USAN, USP, FDA)</t>
  </si>
  <si>
    <t>CP-12299; CP-122991; CP-12299-1</t>
  </si>
  <si>
    <t>antihypertensives (prazosin type)</t>
  </si>
  <si>
    <t>C02CA01</t>
  </si>
  <si>
    <t>C02CA01 [Cardiovascular System:Antihypertensives:Antiadrenergic Agents, Peripherally Acting:Alpha-adrenoreceptor antagonists]</t>
  </si>
  <si>
    <t>COc1cc2nc(nc(N)c2cc1OC)N3CCN(CC3)C(=O)c4occc4</t>
  </si>
  <si>
    <t>CHEMBL285852</t>
  </si>
  <si>
    <t>Acronine (INN, USAN)</t>
  </si>
  <si>
    <t>Compound 42339</t>
  </si>
  <si>
    <t>COc1cc2OC(C)(C)C=Cc2c3N(C)c4ccccc4C(=O)c13</t>
  </si>
  <si>
    <t>CHEMBL282614</t>
  </si>
  <si>
    <t>Eltoprazine (INN)</t>
  </si>
  <si>
    <t>DU-28853</t>
  </si>
  <si>
    <t>C1CN(CCN1)c2cccc3OCCOc23</t>
  </si>
  <si>
    <t>CHEMBL278703</t>
  </si>
  <si>
    <t>Erteberel (INN, USAN)</t>
  </si>
  <si>
    <t>LY-500307</t>
  </si>
  <si>
    <t>beta estrogen receptor agonist</t>
  </si>
  <si>
    <t>Oc1ccc(cc1)[C@@H]2Oc3ccc(O)cc3[C@@H]4CCC[C@H]24</t>
  </si>
  <si>
    <t>CHEMBL189963</t>
  </si>
  <si>
    <t>Palbociclib (USAN); Palbociclib Isethionate (USAN)</t>
  </si>
  <si>
    <t>PD-0332991; PD-03329910054; PF-0008066573</t>
  </si>
  <si>
    <t>Pfizer, Inc.; Pfizer Inc.</t>
  </si>
  <si>
    <t>cyclin dependent kinase inhibitors</t>
  </si>
  <si>
    <t>CC(=O)C1=C(C)c2cnc(Nc3ccc(cn3)N4CCNCC4)nc2N(C5CCCC5)C1=O</t>
  </si>
  <si>
    <t>CHEMBL939</t>
  </si>
  <si>
    <t>Gefitinib (BAN, FDA, INN, USAN)</t>
  </si>
  <si>
    <t>ZD-1839; ZDJ-839</t>
  </si>
  <si>
    <t>L01XE02</t>
  </si>
  <si>
    <t>L01XE02 [Antineoplastic And Immunomodulating Agents:Antineoplastic Agents:Other Antineoplastic Agents:Protein kinase inhibitors]</t>
  </si>
  <si>
    <t>COc1cc2ncnc(Nc3ccc(F)c(Cl)c3)c2cc1OCCCN4CCOCC4</t>
  </si>
  <si>
    <t>CHEMBL1615469</t>
  </si>
  <si>
    <t>Fosveset (INN, USAN)</t>
  </si>
  <si>
    <t>MS-325168A</t>
  </si>
  <si>
    <t>OC(=O)CN(CCN(CC(=O)O)CC(=O)O)C[C@H](COP(=O)(O)OC1CCC(CC1)(c2ccccc2)c3ccccc3)N(CC(=O)O)CC(=O)O</t>
  </si>
  <si>
    <t>CHEMBL7492</t>
  </si>
  <si>
    <t>Piritrexim (INN); Piritrexim Isethionate (USAN)</t>
  </si>
  <si>
    <t>BW-301U; TCMDC-137235; BW-301U Isethionate</t>
  </si>
  <si>
    <t>Antiproliferative Agent</t>
  </si>
  <si>
    <t>COc1ccc(OC)c(Cc2cnc3nc(N)nc(N)c3c2C)c1</t>
  </si>
  <si>
    <t>CHEMBL1743027</t>
  </si>
  <si>
    <t>Girentuximab (INN, USAN)</t>
  </si>
  <si>
    <t>CA9-SCAN CG250; CG-250; WX-G250</t>
  </si>
  <si>
    <t>Wilex Ag</t>
  </si>
  <si>
    <t>CHEMBL1928262</t>
  </si>
  <si>
    <t>Gisadenafil (INN, USAN); Gisadenafil Besylate (USAN)</t>
  </si>
  <si>
    <t>UK-369003; UK-369003-26</t>
  </si>
  <si>
    <t>CCOc1ncc(cc1C2=Nc3c(CC)n(CCOC)nc3C(=O)N2)S(=O)(=O)N4CCN(CC)CC4</t>
  </si>
  <si>
    <t>CHEMBL2108879</t>
  </si>
  <si>
    <t>Semparatide Acetate (USAN)</t>
  </si>
  <si>
    <t>Ro-1066271297; Ro-700001001; RS-66271-297</t>
  </si>
  <si>
    <t>Roche Colorado; Hoffmann-Laroche</t>
  </si>
  <si>
    <t>CHEMBL2109558</t>
  </si>
  <si>
    <t>Mu-J591</t>
  </si>
  <si>
    <t>mu-J591</t>
  </si>
  <si>
    <t>CHEMBL2110669</t>
  </si>
  <si>
    <t>Omtriptolide (INN); Omtriptolide Sodium (USAN)</t>
  </si>
  <si>
    <t>PG490-88NA</t>
  </si>
  <si>
    <t>CC(C)[C@]12O[C@H]1[C@@H]3O[C@@]34[C@@]5(C)CCC6=C(COC6=O)[C@@H]5C[C@@H]7O[C@]47[C@@H]2OC(=O)CCC(=O)O</t>
  </si>
  <si>
    <t>CHEMBL2104272</t>
  </si>
  <si>
    <t>Donetidine (BAN, INN, USAN)</t>
  </si>
  <si>
    <t>SK&amp;F-93574</t>
  </si>
  <si>
    <t>CN(C)Cc1oc(CSCCNC2=NC(=O)C(=CN2)CC3=CC(=O)NC=C3)cc1</t>
  </si>
  <si>
    <t>CHEMBL2107888</t>
  </si>
  <si>
    <t>Talizumab (BAN, INN, USAN)</t>
  </si>
  <si>
    <t>C21/AL-90; HU-901; TNX-901</t>
  </si>
  <si>
    <t>Tanox; Mrct</t>
  </si>
  <si>
    <t>CHEMBL2109426</t>
  </si>
  <si>
    <t>Biw-8962</t>
  </si>
  <si>
    <t>BIW-8962</t>
  </si>
  <si>
    <t>CHEMBL2104646</t>
  </si>
  <si>
    <t>Dezinamide (INN, USAN)</t>
  </si>
  <si>
    <t>AHR-11748; AN-051</t>
  </si>
  <si>
    <t>NC(=O)N1CC(C1)Oc2cccc(c2)C(F)(F)F</t>
  </si>
  <si>
    <t>CHEMBL2105934</t>
  </si>
  <si>
    <t>Ciprocinonide (INN, USAN)</t>
  </si>
  <si>
    <t>RS-2386</t>
  </si>
  <si>
    <t>Adrenocortical Steroid</t>
  </si>
  <si>
    <t>CC1(C)O[C@@H]2C[C@H]3[C@@H]4C[C@H](F)C5=CC(=O)C=C[C@]5(C)[C@@]4(F)[C@@H](O)C[C@]3(C)[C@@]2(O1)C(=O)COC(=O)C6CC6</t>
  </si>
  <si>
    <t>CHEMBL2107659</t>
  </si>
  <si>
    <t>Topterone (INN, USAN)</t>
  </si>
  <si>
    <t>WIN-17665</t>
  </si>
  <si>
    <t>Anti-Androgen</t>
  </si>
  <si>
    <t>CCC[C@]1(O)CC[C@H]2[C@@H]3CCC4=CC(=O)CC[C@]4(C)[C@H]3CC[C@]12C</t>
  </si>
  <si>
    <t>CHEMBL2104317</t>
  </si>
  <si>
    <t>Homprenorphine (BAN, INN)</t>
  </si>
  <si>
    <t>R&amp;S-5205M</t>
  </si>
  <si>
    <t>CCC(C)(O)C1CC23C=CC1(OC)[C@@H]4Oc5c(OC)ccc6C[C@H]2N(CC7CC7)CC[C@@]34c56</t>
  </si>
  <si>
    <t>CHEMBL2110775</t>
  </si>
  <si>
    <t>Carpipramine (INN); Carpipramine Dihydrochloride (MI); Carpipramine Hydrochloride (JAN); Carpipramine Maleate (JAN)</t>
  </si>
  <si>
    <t>PZ-1511</t>
  </si>
  <si>
    <t>NC(=O)C1(CCN(CCCN2c3ccccc3CCc4ccccc24)CC1)N5CCCCC5</t>
  </si>
  <si>
    <t>CHEMBL2108722</t>
  </si>
  <si>
    <t>Pegadricase (INN, USAN)</t>
  </si>
  <si>
    <t>Uricase-Peg 20</t>
  </si>
  <si>
    <t>Enzyme Rx</t>
  </si>
  <si>
    <t>CHEMBL2109494</t>
  </si>
  <si>
    <t>A27.15</t>
  </si>
  <si>
    <t>CHEMBL2109525</t>
  </si>
  <si>
    <t>Asg-22me</t>
  </si>
  <si>
    <t>ASG-22ME</t>
  </si>
  <si>
    <t>CHEMBL2106474</t>
  </si>
  <si>
    <t>Volazocine (INN, USAN)</t>
  </si>
  <si>
    <t>WIN-23200</t>
  </si>
  <si>
    <t>CC1C2Cc3ccccc3C1(C)CCN2CC4CC4</t>
  </si>
  <si>
    <t>CHEMBL2105157</t>
  </si>
  <si>
    <t>Metamfazone (BAN, DCF, INN)</t>
  </si>
  <si>
    <t>AGN-20</t>
  </si>
  <si>
    <t>CC1=NN(C(=O)C(=C1)N)c2ccccc2</t>
  </si>
  <si>
    <t>CHEMBL2364630</t>
  </si>
  <si>
    <t>Rivipansel (USAN); Rivipansel Sodium (USAN)</t>
  </si>
  <si>
    <t>GMI-1070; PF-06460031; PF-0646003102</t>
  </si>
  <si>
    <t>Pfizer, Inc.; Pfizer</t>
  </si>
  <si>
    <t>C[C@@H]1O[C@@H](O[C@@H]2[C@H](C[C@H](C[C@H]2O[C@@H]3O[C@H](CO)[C@H](O)[C@H](O[C@@H](CC4CCCCC4)C(=O)O)[C@H]3OC(=O)c5ccccc5)C(=O)NCCNC(=O)COCCOCC(=O)Nc6cc(cc7cc(cc(c67)S(=O)(=O)O)S(=O)(=O)O)S(=O)(=O)O)NC(=O)C8=CC(=NC(=O)N8)O)[C@@H](O)[C@H](O)[C@@H]1O.C[C@@H]9O[C@@H](O[C@@H]%10[C@H](C[C@H](C[C@H]%10O[C@@H]%11O[C@H](CO)[C@H](O)[C@H](O[C@@H](CC%12CCCCC%12)C(=O)O)[C@H]%11OC(=O)c%13ccccc%13)C(=O)NCCNC(=O)COCCOCC(=O)Nc%14cc(cc%15cc(cc(c%14%15)S(=O)(=O)O)S(=O)(=O)O)S(=O)(=O)O)NC(=O)C%16=CC(=O)NC(=O)N%16)[C@@H](O)[C@H](O)[C@@H]9O.C[C@@H]%17O[C@@H](O[C@@H]%18[C@H](C[C@H](C[C@H]%18O[C@@H]%19O[C@H](CO)[C@H](O)[C@H](O[C@@H](CC%20CCCCC%20)C(=O)O)[C@H]%19OC(=O)c%21ccccc%21)C(=O)NCCNC(=O)COCCOCC(=O)Nc%22cc(cc%23cc(cc(c%22%23)S(=O)(=O)O)S(=O)(=O)O)S(=O)(=O)O)NC(=O)C%24=CC(=O)NC(=N%24)O)[C@@H](O)[C@H](O)[C@@H]%17O.C[C@@H]%25O[C@@H](O[C@@H]%26[C@H](C[C@H](C[C@H]%26O[C@@H]%27O[C@H](CO)[C@H](O)[C@H](O[C@@H](CC%28CCCCC%28)C(=O)O)[C@H]%27OC(=O)c%29ccccc%29)C(=O)NCCNC(=O)COCCOCC(=O)Nc%30cc(cc%31cc(cc(c%30%31)S(=O)(=O)O)S(=O)(=O)O)S(=O)(=O)O)NC(=O)c%32cc(O)nc(O)n%32)[C@@H](O)[C@H](O)[C@@H]%25O</t>
  </si>
  <si>
    <t>CHEMBL263881</t>
  </si>
  <si>
    <t>Lysergide (BAN, DCF, INN, MI)</t>
  </si>
  <si>
    <t>LSD</t>
  </si>
  <si>
    <t>CCN(CC)C(=O)[C@H]1CN(C)[C@@H]2Cc3c[nH]c4cccc(C2=C1)c34</t>
  </si>
  <si>
    <t>CHEMBL1450</t>
  </si>
  <si>
    <t>Atovaquone (BAN, FDA, INN, USAN, USP)</t>
  </si>
  <si>
    <t>566C; 566C80</t>
  </si>
  <si>
    <t>GlaxoSmithKline Llc; GlaxoSmithKline</t>
  </si>
  <si>
    <t>P01AX06</t>
  </si>
  <si>
    <t>P01AX06 [Antiparasitic Products, Insecticides And Repellents:Antiprotozoals:Agents Against Amoebiasis And Other Protozoal Diseases:Other agents against amoebiasis and other protozoal diseases]</t>
  </si>
  <si>
    <t>Antipneumocystic</t>
  </si>
  <si>
    <t>OC1=C([C@@H]2CC[C@H](CC2)c3ccc(Cl)cc3)C(=O)c4ccccc4C1=O</t>
  </si>
  <si>
    <t>CHEMBL175691</t>
  </si>
  <si>
    <t>Rilpivirine (INN, USAN); Rilpivirine Hydrochloride (FDA, USAN)</t>
  </si>
  <si>
    <t>R-278474; TMC-278; TMC278-HYDROCHLORIDE</t>
  </si>
  <si>
    <t>Johnson &amp; Johnson; Janssen Products Lp; Gilead Sciences Inc</t>
  </si>
  <si>
    <t>antivirals: non-nucleoside reverse transcriptase inhibitors, not benzoxazinone derivatives</t>
  </si>
  <si>
    <t>J05AG05</t>
  </si>
  <si>
    <t>J05AG05 [Antiinfectives For Systemic Use:Antivirals For Systemic Use:Direct Acting Antivirals:Non-nucleoside reverse transcriptase inhibitors]</t>
  </si>
  <si>
    <t>Cc1cc(\C=C\C#N)cc(C)c1Nc2ccnc(Nc3ccc(cc3)C#N)n2</t>
  </si>
  <si>
    <t>CHEMBL304639</t>
  </si>
  <si>
    <t>Zolasartan (BAN, INN)</t>
  </si>
  <si>
    <t>GR-117289; GR-117289C</t>
  </si>
  <si>
    <t>CCCCc1nc(Cl)c(C(=O)O)n1Cc2ccc3oc(c(Br)c3c2)c4ccccc4c5nnn[nH]5</t>
  </si>
  <si>
    <t>CHEMBL1358</t>
  </si>
  <si>
    <t>Fulvestrant (BAN, FDA, INN, USAN)</t>
  </si>
  <si>
    <t>ICI-182780; ZD-9238</t>
  </si>
  <si>
    <t>estrogen antagonists</t>
  </si>
  <si>
    <t>L02BA03</t>
  </si>
  <si>
    <t>L02BA03 [Antineoplastic And Immunomodulating Agents:Endocrine Therapy:Hormone Antagonists And Related Agents:Anti-estrogens]</t>
  </si>
  <si>
    <t>C[C@]12CC[C@H]3[C@@H]([C@H](CCCCCCCCC[S+]([O-])CCCC(F)(F)C(F)(F)F)Cc4cc(O)ccc34)[C@@H]1CC[C@@H]2O</t>
  </si>
  <si>
    <t>CHEMBL24828</t>
  </si>
  <si>
    <t>Vandetanib (BAN, FDA, INN, USAN)</t>
  </si>
  <si>
    <t>GNF-Pf-2188; ZD-64; ZD-6474</t>
  </si>
  <si>
    <t>Ipr Pharmaceuticals Inc</t>
  </si>
  <si>
    <t>L01XE12</t>
  </si>
  <si>
    <t>L01XE12 [Antineoplastic And Immunomodulating Agents:Antineoplastic Agents:Other Antineoplastic Agents:Protein kinase inhibitors]</t>
  </si>
  <si>
    <t>COc1cc2c(Nc3ccc(Br)cc3F)ncnc2cc1OCC4CCN(C)CC4</t>
  </si>
  <si>
    <t>CHEMBL491473</t>
  </si>
  <si>
    <t>Cediranib (INN, USAN); Cediranib Maleate (USAN)</t>
  </si>
  <si>
    <t>AZD-2171; ZD-2171</t>
  </si>
  <si>
    <t>COc1cc2c(Oc3ccc4[nH]c(C)cc4c3F)ncnc2cc1OCCCN5CCCC5</t>
  </si>
  <si>
    <t>CHEMBL41194</t>
  </si>
  <si>
    <t>Pratosartan (INN)</t>
  </si>
  <si>
    <t>KT3-671</t>
  </si>
  <si>
    <t>CCCc1nc2CCCCC(=O)c2n1Cc3ccc(cc3)c4ccccc4c5nn[nH]n5</t>
  </si>
  <si>
    <t>CHEMBL70972</t>
  </si>
  <si>
    <t>Seratrodast (USAN, INN)</t>
  </si>
  <si>
    <t>A-73001; AA-2414; ABBOTT-73001; ABT-001</t>
  </si>
  <si>
    <t>antiasthmatics/antiallergics: thromboxane A2 receptor antagonists</t>
  </si>
  <si>
    <t>R03DX06</t>
  </si>
  <si>
    <t>R03DX06 [Respiratory System:Drugs For Obstructive Airway Diseases:Other Systemic Drugs For Obstructive Airway Diseases:Other systemic drugs for obstructive airway diseases]</t>
  </si>
  <si>
    <t>Anti-Asthmatic (thromboxane receptor antagonist); Anti-Inflammatory (nonantihistaminic)</t>
  </si>
  <si>
    <t>CC1=C(C)C(=O)C(=C(C)C1=O)C(CCCCCC(=O)O)c2ccccc2</t>
  </si>
  <si>
    <t>CHEMBL831</t>
  </si>
  <si>
    <t>Loxapine (BAN, FDA, INN, USAN); Loxapine Hydrochloride (FDA); Loxapine Succinate (FDA, USP, USAN)</t>
  </si>
  <si>
    <t>CL-62362; SUM 3170; SUM-3170; CL-71563</t>
  </si>
  <si>
    <t>Watson Laboratories Inc; Alexza Pharmaceuticals Inc</t>
  </si>
  <si>
    <t>N05AH01</t>
  </si>
  <si>
    <t>N05AH01 [Nervous System:Psycholeptics:Antipsychotics:Diazepines, oxazepines, thiazepines and oxepines]</t>
  </si>
  <si>
    <t>CN1CCN(CC1)C2=Nc3ccccc3Oc4ccc(Cl)cc24</t>
  </si>
  <si>
    <t>CHEMBL128988</t>
  </si>
  <si>
    <t>Frentizole (BAN, INN, USAN)</t>
  </si>
  <si>
    <t>Compound 53616</t>
  </si>
  <si>
    <t>COc1ccc2nc(NC(=O)Nc3ccccc3)sc2c1</t>
  </si>
  <si>
    <t>CHEMBL1201752</t>
  </si>
  <si>
    <t>Ixabepilone (FDA, INN, USAN)</t>
  </si>
  <si>
    <t>BMS-247550-01</t>
  </si>
  <si>
    <t>L01DC04</t>
  </si>
  <si>
    <t>L01DC04 [Antineoplastic And Immunomodulating Agents:Antineoplastic Agents:Cytotoxic Antibiotics And Related Substances:Other cytotoxic antibiotics]</t>
  </si>
  <si>
    <t>C[C@H]1CCC[C@@]2(C)O[C@H]2C[C@H](NC(=O)C[C@H](O)C(C)(C)C(=O)[C@H](C)[C@H]1O)\C(=C\c3csc(C)n3)\C</t>
  </si>
  <si>
    <t>CHEMBL222813</t>
  </si>
  <si>
    <t>Zanamivir (BAN, FDA, INN, USAN)</t>
  </si>
  <si>
    <t>GG167; GR-121167; GR-121167X</t>
  </si>
  <si>
    <t>antivirals: neuraminidase inhibitors</t>
  </si>
  <si>
    <t>J05AH01</t>
  </si>
  <si>
    <t>J05AH01 [Antiinfectives For Systemic Use:Antivirals For Systemic Use:Direct Acting Antivirals:Neuraminidase inhibitors]</t>
  </si>
  <si>
    <t>Antiviral; Enzyme Inhibitor (influenza virus neuraminidase)</t>
  </si>
  <si>
    <t>CC(=O)N[C@H]1[C@@H](OC(=C[C@@H]1N=C(N)N)C(=O)O)[C@H](O)[C@H](O)CO</t>
  </si>
  <si>
    <t>CHEMBL142703</t>
  </si>
  <si>
    <t>Vildagliptin (USAN, INN)</t>
  </si>
  <si>
    <t>LAF-237; NVP-LAF237</t>
  </si>
  <si>
    <t>A10BH02</t>
  </si>
  <si>
    <t>A10BH02 [Alimentary Tract And Metabolism:Drugs Used In Diabetes:Blood Glucose Lowering Drugs, Excl. Insulins:Dipeptidyl peptidase 4 (DPP-4) inhibitors]</t>
  </si>
  <si>
    <t>OC12CC3CC(C1)CC(C3)(C2)NCC(=O)N4CCC[C@H]4C#N</t>
  </si>
  <si>
    <t>CHEMBL51396</t>
  </si>
  <si>
    <t>Rolziracetam (BAN, INN)</t>
  </si>
  <si>
    <t>CI-911</t>
  </si>
  <si>
    <t>O=C1CCC2CCC(=O)N12</t>
  </si>
  <si>
    <t>CHEMBL1230732</t>
  </si>
  <si>
    <t>Vidarabine Phosphate (USAN)</t>
  </si>
  <si>
    <t>CL-808</t>
  </si>
  <si>
    <t>Nc1ncnc2c1ncn2[C@@H]3O[C@H](COP(=O)(O)O)[C@@H](O)[C@@H]3O</t>
  </si>
  <si>
    <t>CHEMBL1829174</t>
  </si>
  <si>
    <t>Fasiglifam (INN, USAN)</t>
  </si>
  <si>
    <t>TAK-875</t>
  </si>
  <si>
    <t>Cc1cc(OCCCS(=O)(=O)C)cc(C)c1c2cccc(COc3ccc4[C@H](CC(=O)O)COc4c3)c2</t>
  </si>
  <si>
    <t>CHEMBL38120</t>
  </si>
  <si>
    <t>Tametraline (INN); Tametraline Hydrochloride (USAN)</t>
  </si>
  <si>
    <t>CP-24441-1</t>
  </si>
  <si>
    <t>selective serotonin reuptake inhibitors (SSRI)</t>
  </si>
  <si>
    <t>CN[C@@H]1CC[C@@H](c2ccccc2)c3ccccc13</t>
  </si>
  <si>
    <t>CHEMBL1899801</t>
  </si>
  <si>
    <t>Perflenapent (INN, USAN)</t>
  </si>
  <si>
    <t>Fc41-12 (Perflenapent/Perflisopent Mixture)</t>
  </si>
  <si>
    <t>V08DA03</t>
  </si>
  <si>
    <t>V08DA03 [Various:Contrast Media:Ultrasound Contrast Media:Ultrasound contrast media]</t>
  </si>
  <si>
    <t>FC(F)(F)C(F)(F)C(F)(F)C(F)(F)C(F)(F)F</t>
  </si>
  <si>
    <t>CHEMBL2108720</t>
  </si>
  <si>
    <t>Oxelumab (INN, USAN)</t>
  </si>
  <si>
    <t>Humab OX40L; R-4930 Humab OX40L; R-4930; Ro-4989991</t>
  </si>
  <si>
    <t>Roche; Genentech Roche</t>
  </si>
  <si>
    <t>CHEMBL2109342</t>
  </si>
  <si>
    <t>Hgs-1025</t>
  </si>
  <si>
    <t>HGS-1025</t>
  </si>
  <si>
    <t>CHEMBL2108729</t>
  </si>
  <si>
    <t>Pegnivacogin Sodium (USAN)</t>
  </si>
  <si>
    <t>RB006 Sodium salt</t>
  </si>
  <si>
    <t>-cogin; peg-</t>
  </si>
  <si>
    <t>blood coagulation cascade inhibitor; PEGylated compounds</t>
  </si>
  <si>
    <t>CHEMBL2106618</t>
  </si>
  <si>
    <t>Glisoxepide (BAN, DCF, INN, MI)</t>
  </si>
  <si>
    <t>BAY-B-4231; FBB-4231; RP-22410</t>
  </si>
  <si>
    <t>A10BB11</t>
  </si>
  <si>
    <t>A10BB11 [Alimentary Tract And Metabolism:Drugs Used In Diabetes:Blood Glucose Lowering Drugs, Excl. Insulins:Sulfonamides, urea derivatives]</t>
  </si>
  <si>
    <t>Cc1onc(c1)C(=O)NCCc2ccc(cc2)S(=O)(=O)NC(=O)NN3CCCCCC3</t>
  </si>
  <si>
    <t>CHEMBL2109364</t>
  </si>
  <si>
    <t>Ar-20.5</t>
  </si>
  <si>
    <t>AR-20.5</t>
  </si>
  <si>
    <t>CHEMBL2109476</t>
  </si>
  <si>
    <t>Tnx-100</t>
  </si>
  <si>
    <t>TNX-100</t>
  </si>
  <si>
    <t>CHEMBL279014</t>
  </si>
  <si>
    <t>Lucanthone (BAN, INN); Lucanthone Hydrochloride (USAN, USP)</t>
  </si>
  <si>
    <t>79 T61</t>
  </si>
  <si>
    <t>Antischistosomal</t>
  </si>
  <si>
    <t>CCN(CC)CCNc1ccc(C)c2Sc3ccccc3C(=O)c12</t>
  </si>
  <si>
    <t>CHEMBL1199480</t>
  </si>
  <si>
    <t>Octenidine (BAN, INN); Octenidine Hydrochloride (USAN); Octenidine Saccharin (USAN)</t>
  </si>
  <si>
    <t>WIN-414642; WIN-414646</t>
  </si>
  <si>
    <t>D08AJ57; G01AX66</t>
  </si>
  <si>
    <t>D08AJ57 [Dermatologicals:Antiseptics And Disinfectants:Antiseptics And Disinfectants:Quaternary ammonium compounds]; G01AX66 [Genito Urinary System And Sex Hormones:Gynecological Antiinfectives And Antiseptics:Antiinfectives And Antiseptics, Excl. Combinations:Other antiinfectives and antiseptics]</t>
  </si>
  <si>
    <t>Anti-Infective, Topical; Dental Plaque Inhibitor</t>
  </si>
  <si>
    <t>CCCCCCCCN=C1C=CN(CCCCCCCCCCN2C=CC(=NCCCCCCCC)C=C2)C=C1</t>
  </si>
  <si>
    <t>CHEMBL2103875</t>
  </si>
  <si>
    <t>Trametinib (INN, USAN); Trametinib Dimethyl Sulfoxide (FDA, USAN)</t>
  </si>
  <si>
    <t>GSK1120212; GSK1120212B</t>
  </si>
  <si>
    <t>CN1C(=O)C(=C2N(C(=O)N(C3CC3)C(=O)C2=C1Nc4ccc(I)cc4F)c5cccc(NC(=O)C)c5)C</t>
  </si>
  <si>
    <t>CHEMBL57185</t>
  </si>
  <si>
    <t>Flavodilol (INN); Flavodilol Maleate (USAN)</t>
  </si>
  <si>
    <t>PR-877-530L</t>
  </si>
  <si>
    <t>CCCNCC(O)COc1ccc2C(=O)C=C(Oc2c1)c3ccccc3</t>
  </si>
  <si>
    <t>CHEMBL2111081</t>
  </si>
  <si>
    <t>Alagebrium Chloride (INN, USAN)</t>
  </si>
  <si>
    <t>ALT-711</t>
  </si>
  <si>
    <t>Cc1sc[n+](CC(=O)c2ccccc2)c1C</t>
  </si>
  <si>
    <t>CHEMBL2109336</t>
  </si>
  <si>
    <t>Bu12</t>
  </si>
  <si>
    <t>BU12</t>
  </si>
  <si>
    <t>CHEMBL2108655</t>
  </si>
  <si>
    <t>Tolevamer Potassium Sodium (USAN)</t>
  </si>
  <si>
    <t>GT267-004</t>
  </si>
  <si>
    <t>CHEMBL2107622</t>
  </si>
  <si>
    <t>Ascorbyl Gamolenate (BAN, INN)</t>
  </si>
  <si>
    <t>SC-103</t>
  </si>
  <si>
    <t>CCCCC\C=C/C\C=C/C\C=C/CCCCC(=O)OC[C@H](O)[C@H]1OC(=O)C(=C1O)O</t>
  </si>
  <si>
    <t>CHEMBL2103847</t>
  </si>
  <si>
    <t>Tosedostat (INN, USAN)</t>
  </si>
  <si>
    <t>CHR-2797</t>
  </si>
  <si>
    <t>Chroma Therapeutics</t>
  </si>
  <si>
    <t>CC(C)C[C@H]([C@H](O)C(=O)NO)C(=O)N[C@H](C(=O)OC1CCCC1)c2ccccc2</t>
  </si>
  <si>
    <t>CHEMBL1201604</t>
  </si>
  <si>
    <t>Tositumomab (FDA, INN)</t>
  </si>
  <si>
    <t>Corixa Corp</t>
  </si>
  <si>
    <t>monoclonal antibodies: bone</t>
  </si>
  <si>
    <t>CHEMBL1201581</t>
  </si>
  <si>
    <t>Infliximab (BAN, FDA, INN, USAN)</t>
  </si>
  <si>
    <t>Centocor Inc</t>
  </si>
  <si>
    <t>L04AB02</t>
  </si>
  <si>
    <t>L04AB02 [Antineoplastic And Immunomodulating Agents:Immunosuppressants:Immunosuppressants:Tumor necrosis factor alpha (TNF-a) inhibitors]</t>
  </si>
  <si>
    <t>CHEMBL1328913</t>
  </si>
  <si>
    <t>Dimetacrine (MI, INN)</t>
  </si>
  <si>
    <t>N06AA18</t>
  </si>
  <si>
    <t>N06AA18 [Nervous System:Psychoanaleptics:Antidepressants:Non-selective monoamine reuptake inhibitors]</t>
  </si>
  <si>
    <t>CN(C)CCCN1c2ccccc2C(C)(C)c3ccccc13</t>
  </si>
  <si>
    <t>CHEMBL1255891</t>
  </si>
  <si>
    <t>Narlaprevir (INN, USAN)</t>
  </si>
  <si>
    <t>SCH-900518</t>
  </si>
  <si>
    <t>Schering-Plough Corp.</t>
  </si>
  <si>
    <t>CCCC[C@H](NC(=O)[C@@H]1[C@@H]2[C@H](CN1C(=O)[C@@H](NC(=O)NC3(CS(=O)(=O)C(C)(C)C)CCCCC3)C(C)(C)C)C2(C)C)C(=O)C(=O)NC4CC4</t>
  </si>
  <si>
    <t>CHEMBL1200939</t>
  </si>
  <si>
    <t>Ammonium Chloride (FDA, USP, JAN)</t>
  </si>
  <si>
    <t>Mcgaw Inc</t>
  </si>
  <si>
    <t>B05XA04; G04BA01</t>
  </si>
  <si>
    <t>B05XA04 [Blood And Blood Forming Organs:Blood Substitutes And Perfusion Solutions:I.V. Solution Additives:Electrolyte solutions]; G04BA01 [Genito Urinary System And Sex Hormones:Urologicals:Urologicals:Acidifiers]</t>
  </si>
  <si>
    <t>Acidifier; Diuretic</t>
  </si>
  <si>
    <t>[NH4+].[Cl-]</t>
  </si>
  <si>
    <t>CHEMBL1240704</t>
  </si>
  <si>
    <t>Solithromycin (INN, USAN)</t>
  </si>
  <si>
    <t>CEM-101; OP-1068</t>
  </si>
  <si>
    <t>CC[C@H]1OC(=O)[C@@](C)(F)C(=O)[C@@H](C[C@@](C)(C[C@@H](C)C(=O)[C@H](C)[C@H]2N(CCCCn3cc(nn3)c4cccc(N)c4)C(=O)O[C@]12C)OC)O[C@@H]5O[C@H](C)C[C@@H]([C@H]5O)N(C)C</t>
  </si>
  <si>
    <t>CHEMBL42583</t>
  </si>
  <si>
    <t>Sampatrilat (BAN, INN)</t>
  </si>
  <si>
    <t>UK-81252</t>
  </si>
  <si>
    <t>endopeptidase inhibitors: ACE (angiotensin-1 converting enzyme) and NEP (neutral endopeptidase) inhibitors</t>
  </si>
  <si>
    <t>CS(=O)(=O)N[C@@H](CCCCN)C(=O)NC[C@H](CC1(CCCC1)C(=O)N[C@@H](Cc2ccc(O)cc2)C(=O)O)C(=O)O</t>
  </si>
  <si>
    <t>CHEMBL1094</t>
  </si>
  <si>
    <t>Felbamate (FDA, INN, USAN)</t>
  </si>
  <si>
    <t>W-554</t>
  </si>
  <si>
    <t>Meda Pharmaceuticals Inc</t>
  </si>
  <si>
    <t>tranquilizers/antiepileptics (propanediol and pentanediol groups)</t>
  </si>
  <si>
    <t>N03AX10</t>
  </si>
  <si>
    <t>N03AX10 [Nervous System:Antiepileptics:Antiepileptics:Other antiepileptics]</t>
  </si>
  <si>
    <t>Anti-Epileptic</t>
  </si>
  <si>
    <t>NC(=O)OCC(COC(=O)N)c1ccccc1</t>
  </si>
  <si>
    <t>CHEMBL281164</t>
  </si>
  <si>
    <t>Divaplon (INN)</t>
  </si>
  <si>
    <t>CCc1c(OC)nc2nc(cn2c1C)C(=O)c3ccccc3</t>
  </si>
  <si>
    <t>CHEMBL272342</t>
  </si>
  <si>
    <t>Efipladib (INN, USAN)</t>
  </si>
  <si>
    <t>PLA-902</t>
  </si>
  <si>
    <t>OC(=O)c1ccc(CCCc2c(CCNS(=O)(=O)Cc3ccc(Cl)c(Cl)c3)n(C(c4ccccc4)c5ccccc5)c6ccc(Cl)cc26)cc1</t>
  </si>
  <si>
    <t>CHEMBL2108660</t>
  </si>
  <si>
    <t>Tucotuzumab Celmoleukin (INN, USAN)</t>
  </si>
  <si>
    <t>Emd 273066; EMD-273066; HUKS-IL2; KSA-Interleukin-2</t>
  </si>
  <si>
    <t>CHEMBL2104421</t>
  </si>
  <si>
    <t>Iturelix (INN, USAN)</t>
  </si>
  <si>
    <t>ORF-32541</t>
  </si>
  <si>
    <t>Serono</t>
  </si>
  <si>
    <t>CC(C)C[C@H](NC(=O)[C@@H](CCCCNC(=O)c1cccnc1)NC(=O)[C@H](CCCCNC(=O)c2cccnc2)NC(=O)[C@H](CO)NC(=O)[C@@H](Cc3cccnc3)NC(=O)[C@@H](Cc4ccc(Cl)cc4)NC(=O)[C@@H](Cc5ccc6ccccc6c5)NC(=O)C)C(=O)N[C@@H](CCCCNC(C)C)C(=O)N7CCC[C@H]7C(=O)N[C@@H](C)C(=O)N</t>
  </si>
  <si>
    <t>CHEMBL2104063</t>
  </si>
  <si>
    <t>Amfepentorex (DCF, INN)</t>
  </si>
  <si>
    <t>CB-2201</t>
  </si>
  <si>
    <t>CCCCCc1ccc(CC(C)NC)cc1</t>
  </si>
  <si>
    <t>CHEMBL2105103</t>
  </si>
  <si>
    <t>Gestaclone (INN, USAN)</t>
  </si>
  <si>
    <t>SH-1040</t>
  </si>
  <si>
    <t>CC(=O)[C@@]12C[C@@H]1C[C@H]3[C@@H]4C=C(Cl)C5=CC(=O)[C@@H]6C[C@@H]6[C@]5(C)[C@H]4CC[C@]23C</t>
  </si>
  <si>
    <t>CHEMBL2106806</t>
  </si>
  <si>
    <t>Nivacortol (INN); Nivazol (USAN)</t>
  </si>
  <si>
    <t>WIN-27914</t>
  </si>
  <si>
    <t>C[C@]12Cc3cnn(c3C=C1CC[C@@H]4[C@@H]2CC[C@@]5(C)[C@H]4CC[C@@]5(O)C#C)c6ccc(F)cc6</t>
  </si>
  <si>
    <t>CHEMBL2105378</t>
  </si>
  <si>
    <t>Rioprostil (BAN, INN, USAN)</t>
  </si>
  <si>
    <t>ORF-15927; RWJ-15927; TR-4698</t>
  </si>
  <si>
    <t>CCCCCC(O)\C=C\[C@H]1[C@H](O)CC(=O)[C@@H]1CCCCCCCO</t>
  </si>
  <si>
    <t>CHEMBL2107558</t>
  </si>
  <si>
    <t>Furfenorex (DCF, INN)</t>
  </si>
  <si>
    <t>E-106-E [As Cyclamate]; SD-27115 [As Cyclamate]</t>
  </si>
  <si>
    <t>CC(Cc1ccccc1)N(C)Cc2occc2</t>
  </si>
  <si>
    <t>CHEMBL28211</t>
  </si>
  <si>
    <t>Nafoxidine (INN); Nafoxidine Hydrochloride (INN, USAN)</t>
  </si>
  <si>
    <t>U-11000A; U-11100A</t>
  </si>
  <si>
    <t>COc1ccc2C(=C(CCc2c1)c3ccccc3)c4ccc(OCCN5CCCC5)cc4</t>
  </si>
  <si>
    <t>CHEMBL2110810</t>
  </si>
  <si>
    <t>Dazopride (INN); Dazopride Fumarate (USAN)</t>
  </si>
  <si>
    <t>AHR-5531C</t>
  </si>
  <si>
    <t>Stimulant (peristaltic)</t>
  </si>
  <si>
    <t>CCN1CC(CN1CC)NC(=O)c2cc(Cl)c(N)cc2OC</t>
  </si>
  <si>
    <t>CHEMBL12608</t>
  </si>
  <si>
    <t>Impromidine (BAN, INN); Impromidine Hydrochloride (USAN)</t>
  </si>
  <si>
    <t>SK&amp;F-92676-A3</t>
  </si>
  <si>
    <t>Cc1[nH]cnc1CSCCNC(=N)NCCCc2c[nH]cn2</t>
  </si>
  <si>
    <t>CHEMBL2108817</t>
  </si>
  <si>
    <t>Yttrium Y 90 Epratuzumab (USAN)</t>
  </si>
  <si>
    <t>90Y_HLL2</t>
  </si>
  <si>
    <t>CHEMBL2109678</t>
  </si>
  <si>
    <t>Huj591 (177lu)</t>
  </si>
  <si>
    <t>HuJ591</t>
  </si>
  <si>
    <t>CHEMBL2109564</t>
  </si>
  <si>
    <t>Cl-184</t>
  </si>
  <si>
    <t>CL-184; CR-57/CR-4098</t>
  </si>
  <si>
    <t>CHEMBL2108835</t>
  </si>
  <si>
    <t>Abetimus Sodium (USAN)</t>
  </si>
  <si>
    <t>LJP-394</t>
  </si>
  <si>
    <t>CHEMBL2108708</t>
  </si>
  <si>
    <t>Yttrium (90Y) Clivatuzumab Tetraxetan (INN); Yttrium Y 90 Clivatuzumab Tetraxetan (USAN)</t>
  </si>
  <si>
    <t>90HY-PAM4; HPAM-DOTA HY-PAM4; HPAM4-DOTA; IMMU-107</t>
  </si>
  <si>
    <t>CHEMBL65030</t>
  </si>
  <si>
    <t>Vapiprost (BAN, INN); Vapiprost Hydrochloride (USAN)</t>
  </si>
  <si>
    <t>GR-32191; Vapiprost; GR-32191B</t>
  </si>
  <si>
    <t>Antagonist (thromboxane-A2)</t>
  </si>
  <si>
    <t>O[C@H]1C[C@H](OCc2ccc(cc2)c3ccccc3)[C@H](CC\C=C/CCC(=O)O)[C@H]1N4CCCCC4</t>
  </si>
  <si>
    <t>CHEMBL2107342</t>
  </si>
  <si>
    <t>Gamithromycin (INN, USAN)</t>
  </si>
  <si>
    <t>ML-1709460</t>
  </si>
  <si>
    <t>CCCN1C[C@H](C)[C@@H](O)[C@](C)(O)[C@@H](CC)OC(=O)[C@H](C)[C@@H](O[C@H]2C[C@@](C)(OC)[C@@H](O)[C@H](C)O2)[C@H](C)[C@@H](O[C@@H]3O[C@H](C)C[C@@H]([C@H]3O)N(C)C)[C@](C)(O)C[C@H]1C</t>
  </si>
  <si>
    <t>CHEMBL2107011</t>
  </si>
  <si>
    <t>Oxypertine (BAN, INN, JAN, USAN)</t>
  </si>
  <si>
    <t>WIN-185012</t>
  </si>
  <si>
    <t>N05AE01</t>
  </si>
  <si>
    <t>N05AE01 [Nervous System:Psycholeptics:Antipsychotics:Indole derivatives]</t>
  </si>
  <si>
    <t>COc1cc2[nH]c(C)c(CCN3CCN(CC3)c4ccccc4)c2cc1OC</t>
  </si>
  <si>
    <t>CHEMBL2107048</t>
  </si>
  <si>
    <t>Peratizole (BAN, INN)</t>
  </si>
  <si>
    <t>EMD-19698 [As Hydrogen Maleate]</t>
  </si>
  <si>
    <t>Cc1csc(n1)N2CCN(CCCCc3sc(C)nc3C)CC2</t>
  </si>
  <si>
    <t>CHEMBL2106796</t>
  </si>
  <si>
    <t>Norbudrine (BAN, INN)</t>
  </si>
  <si>
    <t>RD-9338 [As Hydrochloride]</t>
  </si>
  <si>
    <t>OC(CNC1CCC1)c2ccc(O)c(O)c2</t>
  </si>
  <si>
    <t>CHEMBL2364615</t>
  </si>
  <si>
    <t>Lubabegron (USAN); Lubabegron Fumarate (USAN)</t>
  </si>
  <si>
    <t>LY-488756; LY-591281</t>
  </si>
  <si>
    <t>CC(C)(Cc1ccc(Oc2ncccc2C#N)cc1)NC[C@H](O)COc3ccccc3c4cccs4</t>
  </si>
  <si>
    <t>CHEMBL136298</t>
  </si>
  <si>
    <t>Aceperone (INN, MI)</t>
  </si>
  <si>
    <t>R-3248</t>
  </si>
  <si>
    <t>CC(=O)NCC1(CCN(CCCC(=O)c2ccc(F)cc2)CC1)c3ccccc3</t>
  </si>
  <si>
    <t>CHEMBL8759</t>
  </si>
  <si>
    <t>Eglumetad (INN, USAN); Eglumegad (INN, USAN)</t>
  </si>
  <si>
    <t>LY-354740</t>
  </si>
  <si>
    <t>N[C@]1(CC[C@H]2[C@@H]([C@@H]12)C(=O)O)C(=O)O</t>
  </si>
  <si>
    <t>CHEMBL297884</t>
  </si>
  <si>
    <t>Ciluprevir (INN, USAN)</t>
  </si>
  <si>
    <t>BILN-2061; BILN-2061-ZW</t>
  </si>
  <si>
    <t>COc1ccc2c(O[C@@H]3C[C@@H]4N(C3)C(=O)[C@H](CCCCC\C=C/[C@@H]5C[C@]5(NC4=O)C(=O)O)NC(=O)OC6CCCC6)cc(nc2c1)c7csc(NC(C)C)n7</t>
  </si>
  <si>
    <t>CHEMBL240390</t>
  </si>
  <si>
    <t>Egtazic Acid (INN, USAN)</t>
  </si>
  <si>
    <t>EGTA</t>
  </si>
  <si>
    <t>OC(=O)CN(CCOCCOCCN(CC(=O)O)CC(=O)O)CC(=O)O</t>
  </si>
  <si>
    <t>CHEMBL538867</t>
  </si>
  <si>
    <t>Saridegib (INN, USAN); Saridegib Hydrochloride (USAN)</t>
  </si>
  <si>
    <t>FIN-5; Ip9 Free Base; IPI-926 Free Base; FIN-6; IP9; IPI-926</t>
  </si>
  <si>
    <t>Infinity Pharmaceuticals</t>
  </si>
  <si>
    <t>C[C@@H]1CN[C@@H]2[C@@H](C1)O[C@]3(CC[C@H]4[C@@H]5CC[C@@H]6C[C@@H](CC[C@]6(C)[C@H]5CC4=C(C)C3)NS(=O)(=O)C)[C@@H]2C</t>
  </si>
  <si>
    <t>CHEMBL1207444</t>
  </si>
  <si>
    <t>Semduramicin (BAN, INN, USAN); Semduramicin Sodium (USAN)</t>
  </si>
  <si>
    <t>UK-61689; UK-61689-2</t>
  </si>
  <si>
    <t>CO[C@H]1CC[C@H](O[C@H]2C[C@@H](O[C@H]2[C@]3(C)CC[C@@H](O3)[C@]4(C)CC[C@]5(C[C@H](O)[C@@H](C)[C@H](O5)[C@@H](C)[C@@H]6O[C@](O)(CC(=O)O)[C@@H](C)[C@H](O)[C@H]6OC)O4)[C@H]7O[C@](C)(O)[C@H](C)C[C@@H]7C)O[C@@H]1C</t>
  </si>
  <si>
    <t>CHEMBL2219773</t>
  </si>
  <si>
    <t>Custirsen Sodium (USAN)</t>
  </si>
  <si>
    <t>ISIS-112989; OGX-011</t>
  </si>
  <si>
    <t>Oncogenex Technologies</t>
  </si>
  <si>
    <t>CHEMBL429910</t>
  </si>
  <si>
    <t>Dapagliflozin (INN); Dapagliflozin Propylene Glycol (USAN)</t>
  </si>
  <si>
    <t>BMS-512148; BMS-512148-05</t>
  </si>
  <si>
    <t>A10BX09</t>
  </si>
  <si>
    <t>A10BX09 [Alimentary Tract And Metabolism:Drugs Used In Diabetes:Blood Glucose Lowering Drugs, Excl. Insulins:Other blood glucose lowering drugs, excl. insulins]</t>
  </si>
  <si>
    <t>CCOc1ccc(Cc2cc(ccc2Cl)[C@@H]3O[C@H](CO)[C@@H](O)[C@H](O)[C@H]3O)cc1</t>
  </si>
  <si>
    <t>CHEMBL54661</t>
  </si>
  <si>
    <t>Flupentixol (BAN, DCF, INN, MI)</t>
  </si>
  <si>
    <t>LC-44; N-7009</t>
  </si>
  <si>
    <t>N05AF01</t>
  </si>
  <si>
    <t>N05AF01 [Nervous System:Psycholeptics:Antipsychotics:Thioxanthene derivatives]</t>
  </si>
  <si>
    <t>OCCN1CCN(CC\C=C/2\c3ccccc3Sc4ccc(cc24)C(F)(F)F)CC1</t>
  </si>
  <si>
    <t>CHEMBL428690</t>
  </si>
  <si>
    <t>Alvocidib (INN, USAN); Alvocidib Hydrochloride (USAN)</t>
  </si>
  <si>
    <t>HL-275; HMR-1275; L86-8275; MDL-107826A; NSC-649890; L-86-8275</t>
  </si>
  <si>
    <t>CN1CC[C@@H]([C@H](O)C1)c2c(O)cc(O)c3C(=O)C=C(Oc23)c4ccccc4Cl</t>
  </si>
  <si>
    <t>CHEMBL55</t>
  </si>
  <si>
    <t>Pentamidine (DCF, MI, BAN, INN); Pentamidine Isetionate (JAN); Pentamidine Isethionate (FDA, USAN)</t>
  </si>
  <si>
    <t>GNF-Pf-3680; MB-800; MB-800 [As Isethionate]; RP-2512</t>
  </si>
  <si>
    <t>Rhone-Poulenc Rorer; Fujisawa; Fresenius Kabi Usa Llc</t>
  </si>
  <si>
    <t>P01CX01</t>
  </si>
  <si>
    <t>P01CX01 [Antiparasitic Products, Insecticides And Repellents:Antiprotozoals:Agents Against Leishmaniasis And Trypanosomiasis:Other agents against leishmaniasis and trypanosomiasis]</t>
  </si>
  <si>
    <t>NC(=N)c1ccc(OCCCCCOc2ccc(cc2)C(=N)N)cc1</t>
  </si>
  <si>
    <t>CHEMBL1374751</t>
  </si>
  <si>
    <t>Cimaterol (INN, USAN)</t>
  </si>
  <si>
    <t>AB-A-663; AC-263780</t>
  </si>
  <si>
    <t>Boehringer Ingelheim Gmbh, Germany</t>
  </si>
  <si>
    <t>Repartitioning Agent</t>
  </si>
  <si>
    <t>CC(C)NCC(O)c1ccc(N)c(c1)C#N</t>
  </si>
  <si>
    <t>CHEMBL54349</t>
  </si>
  <si>
    <t>Alpidem (BAN, INN, USAN)</t>
  </si>
  <si>
    <t>SL 80.0342-00</t>
  </si>
  <si>
    <t>Synthelabo Pharmacie, France</t>
  </si>
  <si>
    <t>CCCN(CCC)C(=O)Cc1c(nc2ccc(Cl)cn12)c3ccc(Cl)cc3</t>
  </si>
  <si>
    <t>CHEMBL1481</t>
  </si>
  <si>
    <t>Glimepiride (USP, BAN, FDA, INN, USAN)</t>
  </si>
  <si>
    <t>HOE-490</t>
  </si>
  <si>
    <t>Takeda Pharmaceuticals Usa Inc; Sb Pharmco Puerto Rico Inc; Sanofi Aventis Us Llc</t>
  </si>
  <si>
    <t>A10BB12</t>
  </si>
  <si>
    <t>A10BB12 [Alimentary Tract And Metabolism:Drugs Used In Diabetes:Blood Glucose Lowering Drugs, Excl. Insulins:Sulfonamides, urea derivatives]</t>
  </si>
  <si>
    <t>Hypoglycemic</t>
  </si>
  <si>
    <t>CCC1=C(C)CN(C(=O)NCCc2ccc(cc2)S(=O)(=O)NC(=O)N[C@@H]3CC[C@@H](C)CC3)C1=O</t>
  </si>
  <si>
    <t>CHEMBL469912</t>
  </si>
  <si>
    <t>Puromycin (BAN, INN, USAN); Puromycin Hydrochloride (USAN)</t>
  </si>
  <si>
    <t>3123L; CL-13900; GNF-Pf-2016; P-638; TCMDC-123493; CL-16536</t>
  </si>
  <si>
    <t>Antineoplastic; Antiprotozoal (trypanosoma)</t>
  </si>
  <si>
    <t>COc1ccc(C[C@H](N)C(=O)N[C@@H]2[C@@H](CO)O[C@H]([C@@H]2O)n3cnc4c(ncnc34)N(C)C)cc1</t>
  </si>
  <si>
    <t>CHEMBL1743078</t>
  </si>
  <si>
    <t>Teplizumab (INN, USAN)</t>
  </si>
  <si>
    <t>hOKT3 gamma 1 (Ala-Ala); Humanzied OKT3; MGA-031; MGA031</t>
  </si>
  <si>
    <t>Macrogenics</t>
  </si>
  <si>
    <t>CHEMBL1867031</t>
  </si>
  <si>
    <t>Azamethiphos (BAN)</t>
  </si>
  <si>
    <t>CGA-18809; OMS-NO-1825</t>
  </si>
  <si>
    <t>COP(=O)(OC)SCN1C(=O)Oc2cc(Cl)cnc12</t>
  </si>
  <si>
    <t>CHEMBL2108613</t>
  </si>
  <si>
    <t>Ismomultin Alfa (INN, USAN)</t>
  </si>
  <si>
    <t>ORG-39141</t>
  </si>
  <si>
    <t>mucosal tolerance inductors</t>
  </si>
  <si>
    <t>CHEMBL2109422</t>
  </si>
  <si>
    <t>Hu14.18-Il2</t>
  </si>
  <si>
    <t>hu14.18-IL2</t>
  </si>
  <si>
    <t>CHEMBL2109653</t>
  </si>
  <si>
    <t>Ra-18c3</t>
  </si>
  <si>
    <t>RA-18C3</t>
  </si>
  <si>
    <t>CHEMBL2105321</t>
  </si>
  <si>
    <t>Ranimycin (INN, USAN)</t>
  </si>
  <si>
    <t>U-25873</t>
  </si>
  <si>
    <t>CCCCC(=O)OC1C(O)C(O)C(O)C=C1C=O</t>
  </si>
  <si>
    <t>CHEMBL2109299</t>
  </si>
  <si>
    <t>Biib-037</t>
  </si>
  <si>
    <t>BIIB-037</t>
  </si>
  <si>
    <t>CHEMBL2108724</t>
  </si>
  <si>
    <t>Semaglutide (INN, USAN)</t>
  </si>
  <si>
    <t>NNC-0113-0217</t>
  </si>
  <si>
    <t>CHEMBL2107215</t>
  </si>
  <si>
    <t>Hydroxyphenamate (USAN); Oxyfenamate (DCF, INN)</t>
  </si>
  <si>
    <t>AL-0361; P-301</t>
  </si>
  <si>
    <t>CCC(O)(COC(=O)N)c1ccccc1</t>
  </si>
  <si>
    <t>CHEMBL2108705</t>
  </si>
  <si>
    <t>Astuprotimut-R (USAN)</t>
  </si>
  <si>
    <t>MAGE-A3</t>
  </si>
  <si>
    <t>GlaxoSmithKline Biologicals</t>
  </si>
  <si>
    <t>CHEMBL2107705</t>
  </si>
  <si>
    <t>Ampyrimine (INN)</t>
  </si>
  <si>
    <t>SKF-13338</t>
  </si>
  <si>
    <t>Nc1nc(N)c2c(nc(N)nc2n1)c3ccccc3</t>
  </si>
  <si>
    <t>CHEMBL2104953</t>
  </si>
  <si>
    <t>Atilmotin (INN, USAN)</t>
  </si>
  <si>
    <t>BAX-ACC-1638; MOT-288; OHM-11638</t>
  </si>
  <si>
    <t>CC[C@H](C)[C@H](NC(=O)[C@@H]1CCCN1C(=O)[C@@H](NC(=O)C(Cc2ccccc2)[N+](C)(C)C)C(C)C)C(=O)N[C@@H](Cc3ccccc3)C(=O)N[C@@H]([C@@H](C)O)C(=O)N[C@@H](Cc4ccc(O)cc4)C(=O)NCC(=O)N[C@@H](CCC(=O)[O-])C(=O)N[C@@H](CC(C)C)C(=O)N[C@@H](CCC(=O)N)C(=O)N[C@H](CCCNC(=N)N)C(=O)N[C@@H](CC(C)C)C(=O)N[C@@H](CCCCN)C(=O)N</t>
  </si>
  <si>
    <t>CHEMBL2110858</t>
  </si>
  <si>
    <t>Hoquizil (INN); Hoquizil Hydrochloride (USAN)</t>
  </si>
  <si>
    <t>CP-14185-1</t>
  </si>
  <si>
    <t>COc1cc2ncnc(N3CCN(CC3)C(=O)OCC(C)(C)O)c2cc1OC</t>
  </si>
  <si>
    <t>CHEMBL2111060</t>
  </si>
  <si>
    <t>Xorphanol (INN); Xorphanol Mesylate (USAN)</t>
  </si>
  <si>
    <t>TR-5379M</t>
  </si>
  <si>
    <t>C[C@H]1CC(=C)CC23CCN(CC4CCC4)[C@H](Cc5ccc(O)cc25)[C@H]13</t>
  </si>
  <si>
    <t>CHEMBL307261</t>
  </si>
  <si>
    <t>Artenimol (INN)</t>
  </si>
  <si>
    <t>GNF-Pf-5634</t>
  </si>
  <si>
    <t>P01BE05</t>
  </si>
  <si>
    <t>P01BE05 [Antiparasitic Products, Insecticides And Repellents:Antiprotozoals:Antimalarials:Artemisinin and derivatives, plain]</t>
  </si>
  <si>
    <t>C[C@@H]1CC[C@H]2[C@@H](C)[C@@H](O)O[C@@H]3O[C@@]4(C)CC[C@@H]1[C@@]23OO4</t>
  </si>
  <si>
    <t>CHEMBL2110593</t>
  </si>
  <si>
    <t>Nabitan (INN); Nabitan Hydrochloride (USAN)</t>
  </si>
  <si>
    <t>NIB; SP-106</t>
  </si>
  <si>
    <t>nab-</t>
  </si>
  <si>
    <t>CCCCCC(C)C(C)c1cc(OC(=O)CCCN2CCCCC2)c3C4=C(CCN(CC#C)C4)C(C)(C)Oc3c1</t>
  </si>
  <si>
    <t>CHEMBL2109529</t>
  </si>
  <si>
    <t>Mu-Bc-1</t>
  </si>
  <si>
    <t>mu-BC-1</t>
  </si>
  <si>
    <t>CHEMBL2108588</t>
  </si>
  <si>
    <t>Delmitide Acetate (USAN)</t>
  </si>
  <si>
    <t>RSP58</t>
  </si>
  <si>
    <t>CHEMBL2109654</t>
  </si>
  <si>
    <t>T2-18c3</t>
  </si>
  <si>
    <t>MABp1; T2-18C3</t>
  </si>
  <si>
    <t>CHEMBL2110716</t>
  </si>
  <si>
    <t>Sulfonterol (INN); Sulfonterol Hydrochloride (USAN)</t>
  </si>
  <si>
    <t>SK&amp;F-53705-A</t>
  </si>
  <si>
    <t>CC(C)(C)NCC(O)c1ccc(O)c(CS(=O)(=O)C)c1</t>
  </si>
  <si>
    <t>CHEMBL2111121</t>
  </si>
  <si>
    <t>Modaline (INN); Modaline Sulfate (USAN)</t>
  </si>
  <si>
    <t>W-3207B</t>
  </si>
  <si>
    <t>Cc1nccnc1N2CCCCC2</t>
  </si>
  <si>
    <t>CHEMBL2110974</t>
  </si>
  <si>
    <t>Prodilidine (INN); Prodilidine Hydrochloride (USAN)</t>
  </si>
  <si>
    <t>5054; A-1981-12; CI-427</t>
  </si>
  <si>
    <t>CCC(=O)OC1(CCN(C)C1C)c2ccccc2</t>
  </si>
  <si>
    <t>CHEMBL2105405</t>
  </si>
  <si>
    <t>Tiformin (BAN, INN, MI)</t>
  </si>
  <si>
    <t>HL-523 [As Hydrochloride]</t>
  </si>
  <si>
    <t>NC(=O)CCCNC(=N)N</t>
  </si>
  <si>
    <t>CHEMBL673</t>
  </si>
  <si>
    <t>Pargyline (BAN, INN); Pargyline Hydrochloride (FDA, USP, USAN)</t>
  </si>
  <si>
    <t>A-19120; MO-911</t>
  </si>
  <si>
    <t>C02KC01</t>
  </si>
  <si>
    <t>C02KC01 [Cardiovascular System:Antihypertensives:Other Antihypertensives:MAO inhibitors]</t>
  </si>
  <si>
    <t>CN(CC#C)Cc1ccccc1</t>
  </si>
  <si>
    <t>CHEMBL312394</t>
  </si>
  <si>
    <t>Glycyclamide (INN)</t>
  </si>
  <si>
    <t>K-38; K-386</t>
  </si>
  <si>
    <t>Cc1ccc(cc1)S(=O)(=O)NC(=O)NC2CCCCC2</t>
  </si>
  <si>
    <t>CHEMBL430497</t>
  </si>
  <si>
    <t>Tebanicline (INN); Tebanicline Tosylate (USAN); Ebanicline Tosylate (USAN)</t>
  </si>
  <si>
    <t>A-165594; A-166594.47; ABT-594</t>
  </si>
  <si>
    <t>nicotinic acetylcholine receptor partial agonists/agonists</t>
  </si>
  <si>
    <t>Clc1ccc(OC[C@H]2CCN2)cn1</t>
  </si>
  <si>
    <t>CHEMBL158</t>
  </si>
  <si>
    <t>Aztreonam (BAN, FDA, INN, JAN, USAN, USP)</t>
  </si>
  <si>
    <t>SO-26776; SQ-26776</t>
  </si>
  <si>
    <t>Gilead Sciences Inc; Bristol Myers Squibb Co; Bristol Myers Squibb</t>
  </si>
  <si>
    <t>J01DF01</t>
  </si>
  <si>
    <t>J01DF01 [Antiinfectives For Systemic Use:Antibacterials For Systemic Use:Other Beta-Lactam Antibacterials:Monobactams]</t>
  </si>
  <si>
    <t>C[C@H]1[C@H](NC(=O)\C(=N/OC(C)(C)C(=O)O)\c2csc(N)n2)C(=O)N1S(=O)(=O)O</t>
  </si>
  <si>
    <t>CHEMBL354541</t>
  </si>
  <si>
    <t>Lomitapide (INN, USAN); Lomitapide Mesylate (FDA, USAN)</t>
  </si>
  <si>
    <t>AEGR-733; BMS-201038; BMS-201038-01; BMS-201038-04</t>
  </si>
  <si>
    <t>Aegerion Pharmaceuticals Inc; Aegerion Pharmaceuticals</t>
  </si>
  <si>
    <t>C10AX12</t>
  </si>
  <si>
    <t>C10AX12 [Cardiovascular System:Lipid Modifying Agents:Lipid Modifying Agents, Plain:Other lipid modifying agents]</t>
  </si>
  <si>
    <t>FC(F)(F)CNC(=O)C1(CCCCN2CCC(CC2)NC(=O)c3ccccc3c4ccc(cc4)C(F)(F)F)c5ccccc5c6ccccc16</t>
  </si>
  <si>
    <t>CHEMBL507674</t>
  </si>
  <si>
    <t>Cefoperazone (BAN, INN); Cefoperazone Sodium (FDA, USP, JAN, USAN)</t>
  </si>
  <si>
    <t>CP-526402; CP-52640-2; T-1551</t>
  </si>
  <si>
    <t>J01DD62; J01DD12</t>
  </si>
  <si>
    <t>J01DD62 [Antiinfectives For Systemic Use:Antibacterials For Systemic Use:Other Beta-Lactam Antibacterials:Third-generation cephalosporins]; J01DD12 [Antiinfectives For Systemic Use:Antibacterials For Systemic Use:Other Beta-Lactam Antibacterials:Third-generation cephalosporins]</t>
  </si>
  <si>
    <t>CCN1CCN(C(=O)N[C@@H](C(=O)N[C@H]2[C@H]3SCC(=C(N3C2=O)C(=O)O)CSc4nnnn4C)c5ccc(O)cc5)C(=O)C1=O</t>
  </si>
  <si>
    <t>CHEMBL1192539</t>
  </si>
  <si>
    <t>Napactadine (INN); Napactadine Hydrochloride (USAN)</t>
  </si>
  <si>
    <t>DL-588</t>
  </si>
  <si>
    <t>CN\C(=N/C)\Cc1ccc2ccccc2c1</t>
  </si>
  <si>
    <t>CHEMBL94007</t>
  </si>
  <si>
    <t>Ethacridine (BAN, INN); Acrinol (JAN); Ethacridine Lactate (MI)</t>
  </si>
  <si>
    <t>SJ000012756; TCMDC-123983</t>
  </si>
  <si>
    <t>B05CA08; D08AA01</t>
  </si>
  <si>
    <t>B05CA08 [Blood And Blood Forming Organs:Blood Substitutes And Perfusion Solutions:Irrigating Solutions:Antiinfectives]; D08AA01 [Dermatologicals:Antiseptics And Disinfectants:Antiseptics And Disinfectants:Acridine derivatives]</t>
  </si>
  <si>
    <t>CCOc1ccc2nc3cc(N)ccc3c(N)c2c1</t>
  </si>
  <si>
    <t>CHEMBL61511</t>
  </si>
  <si>
    <t>Perfosfamide (INN, USAN)</t>
  </si>
  <si>
    <t>4-HC</t>
  </si>
  <si>
    <t>Scios Nova</t>
  </si>
  <si>
    <t>OOC1CCOP(=O)(N1)N(CCCl)CCCl</t>
  </si>
  <si>
    <t>CHEMBL146817</t>
  </si>
  <si>
    <t>Motrazepam (INN)</t>
  </si>
  <si>
    <t>Ro-06-9098</t>
  </si>
  <si>
    <t>COCN1C(=O)CN=C(c2ccccc2)c3cc(ccc13)[N+](=O)[O-]</t>
  </si>
  <si>
    <t>CHEMBL197672</t>
  </si>
  <si>
    <t>Emricasan (INN, USAN)</t>
  </si>
  <si>
    <t>IDN-6556; PF-03491390</t>
  </si>
  <si>
    <t>caspase (interleukin-1b) coverting enzyme inhibitors</t>
  </si>
  <si>
    <t>C[C@H](NC(=O)C(=O)Nc1ccccc1C(C)(C)C)C(=O)N[C@@H](CC(=O)O)C(=O)COc2c(F)c(F)cc(F)c2F</t>
  </si>
  <si>
    <t>CHEMBL135000</t>
  </si>
  <si>
    <t>Carnidazole (BAN, INN, USAN)</t>
  </si>
  <si>
    <t>R-25831 [As the free base]; R-28096 [As Hydrochloride]</t>
  </si>
  <si>
    <t>CO\C(=N\CCn1c(C)ncc1[N+](=O)[O-])\S</t>
  </si>
  <si>
    <t>CHEMBL34259</t>
  </si>
  <si>
    <t>Methotrexate (BAN, JAN, USAN, USP, INN); Methotrexate Sodium (FDA)</t>
  </si>
  <si>
    <t>CL-14377; TCMDC-123832; TCMDC-125488; TCMDC-125858</t>
  </si>
  <si>
    <t>Immunex; Hospira Inc; Dava Pharmaceuticals Inc; Bristol-Myers Oncology; Wyeth-Ayerst</t>
  </si>
  <si>
    <t>antimetabolites (folic acid derivatives)</t>
  </si>
  <si>
    <t>L04AX03; L01BA01</t>
  </si>
  <si>
    <t>L04AX03 [Antineoplastic And Immunomodulating Agents:Immunosuppressants:Immunosuppressants:Other immunosuppressants]; L01BA01 [Antineoplastic And Immunomodulating Agents:Antineoplastic Agents:Antimetabolites:Folic acid analogues]</t>
  </si>
  <si>
    <t>CN(Cc1cnc2nc(N)nc(N)c2n1)c3ccc(cc3)C(=O)N[C@@H](CCC(=O)O)C(=O)O</t>
  </si>
  <si>
    <t>CHEMBL581</t>
  </si>
  <si>
    <t>Fosinoprilat (INN, USAN)</t>
  </si>
  <si>
    <t>SO-27519</t>
  </si>
  <si>
    <t>fos-; -prilat</t>
  </si>
  <si>
    <t>phosphoro-derivatives; antihypertensives (ACE inhibitors) (diacid analogs of the -pril entity)</t>
  </si>
  <si>
    <t>OC(=O)[C@@H]1C[C@H](CN1C(=O)CP(=O)(O)CCCCc2ccccc2)C3CCCCC3</t>
  </si>
  <si>
    <t>CHEMBL1531134</t>
  </si>
  <si>
    <t>Melperone (BAN, DCF, MI, INN)</t>
  </si>
  <si>
    <t>FG-5111</t>
  </si>
  <si>
    <t>N05AD03</t>
  </si>
  <si>
    <t>N05AD03 [Nervous System:Psycholeptics:Antipsychotics:Butyrophenone derivatives]</t>
  </si>
  <si>
    <t>CC1CCN(CCCC(=O)c2ccc(F)cc2)CC1</t>
  </si>
  <si>
    <t>CHEMBL226335</t>
  </si>
  <si>
    <t>Rutin (JAN, MI, NF); Rutoside (BAN, DCF, INN)</t>
  </si>
  <si>
    <t>NSC-115918</t>
  </si>
  <si>
    <t>C05CA51; C05CA01</t>
  </si>
  <si>
    <t>C05CA51 [Cardiovascular System:Vasoprotectives:Capillary Stabilizing Agents:Bioflavonoids]; C05CA01 [Cardiovascular System:Vasoprotectives:Capillary Stabilizing Agents:Bioflavonoids]</t>
  </si>
  <si>
    <t>C[C@@H]1O[C@@H](OC[C@H]2O[C@@H](OC3=C(Oc4cc(O)cc(O)c4C3=O)c5ccc(O)c(O)c5)[C@H](O)[C@@H](O)[C@@H]2O)[C@H](O)[C@H](O)[C@H]1O</t>
  </si>
  <si>
    <t>CHEMBL1201284</t>
  </si>
  <si>
    <t>Cinacalcet (BAN, USAN, INN); Cinacalcet Hydrochloride (FDA, USAN)</t>
  </si>
  <si>
    <t>AMG-073; AMG-073 HCL</t>
  </si>
  <si>
    <t>Amgen Inc</t>
  </si>
  <si>
    <t>receptors (small molecule): calcium receptor agonists</t>
  </si>
  <si>
    <t>H05BX01</t>
  </si>
  <si>
    <t>H05BX01 [Systemic Hormonal Preparations, Excl. :Calcium Homeostasis:Anti-Parathyroid Agents:Other anti-parathyroid agents]</t>
  </si>
  <si>
    <t>C[C@@H](NCCCc1cccc(c1)C(F)(F)F)c2cccc3ccccc23</t>
  </si>
  <si>
    <t>CHEMBL1908313</t>
  </si>
  <si>
    <t>Rifamexil (INN, USAN)</t>
  </si>
  <si>
    <t>MDL-62769</t>
  </si>
  <si>
    <t>CCN(CC)c1nc2c(s1)c3NC(=O)\C(=C/C=C/[C@H](C)[C@H](O)[C@@H](C)[C@@H](O)[C@@H](C)[C@H](OC(=O)C)[C@H](C)[C@@H](OC)\C=C\O[C@@]4(C)Oc5c(C)c(O)c(c3O)c2c5C4=O)\C</t>
  </si>
  <si>
    <t>CHEMBL103735</t>
  </si>
  <si>
    <t>Atiprimod (INN); Atiprimod Dihydrochloride (USAN); Atiprimod Dimaleate (USAN)</t>
  </si>
  <si>
    <t>SK&amp;F-106615-A2; SKF-106615-A2; SK&amp;F-106615-12</t>
  </si>
  <si>
    <t>Anti-Arthritic; Anti-Inflammatory; Immunomodulator</t>
  </si>
  <si>
    <t>CCCC1(CCC)CCC2(CCN(CCCN(CC)CC)C2)CC1</t>
  </si>
  <si>
    <t>CHEMBL10085</t>
  </si>
  <si>
    <t>Mazapertine (INN); Mazapertine Succinate (USAN)</t>
  </si>
  <si>
    <t>RWJ-377796; RWJ-37796</t>
  </si>
  <si>
    <t>CC(C)Oc1ccccc1N2CCN(Cc3cccc(c3)C(=O)N4CCCCC4)CC2</t>
  </si>
  <si>
    <t>CHEMBL2106248</t>
  </si>
  <si>
    <t>Fenfluthrin (BAN, INN)</t>
  </si>
  <si>
    <t>BAY-VN-6528; Baynac</t>
  </si>
  <si>
    <t>CC1(C)[C@H](C=C(Cl)Cl)[C@H]1C(=O)OCc2c(F)c(F)c(F)c(F)c2F</t>
  </si>
  <si>
    <t>CHEMBL1207579</t>
  </si>
  <si>
    <t>Minocromil (BAN, INN, USAN)</t>
  </si>
  <si>
    <t>FPL-59360</t>
  </si>
  <si>
    <t>Anti-Allergic (prophylactic)</t>
  </si>
  <si>
    <t>CCCc1c2OC(=CC(=O)c2cc3c(NC)cc(nc13)C(=O)O)C(=O)O</t>
  </si>
  <si>
    <t>CHEMBL2109423</t>
  </si>
  <si>
    <t>Mab-3f8</t>
  </si>
  <si>
    <t>mAb-3F8</t>
  </si>
  <si>
    <t>CHEMBL2105556</t>
  </si>
  <si>
    <t>Naftalofos (BAN, INN, USAN)</t>
  </si>
  <si>
    <t>BAY-9002; E-9002; ENT-25567; S-940</t>
  </si>
  <si>
    <t>CCOP(=O)(OCC)ON1C(=O)c2cccc3cccc(C1=O)c23</t>
  </si>
  <si>
    <t>CHEMBL2107846</t>
  </si>
  <si>
    <t>Dulanermin (INN, USAN)</t>
  </si>
  <si>
    <t>Apo2L/Trail</t>
  </si>
  <si>
    <t>CHEMBL2108671</t>
  </si>
  <si>
    <t>Actoxumab (INN, USAN)</t>
  </si>
  <si>
    <t>MDX-066</t>
  </si>
  <si>
    <t>-mab; -tox-</t>
  </si>
  <si>
    <t>monoclonal antibodies; toxins</t>
  </si>
  <si>
    <t>CHEMBL2110866</t>
  </si>
  <si>
    <t>Ipexidine (INN); Ipexidine Mesylate (INN, USAN)</t>
  </si>
  <si>
    <t>CK-0569 [As The Base]</t>
  </si>
  <si>
    <t>CCCCCCNC(=O)NC(=N)NCCCN1CCN(CCCNC(=N)NC(=O)NCCCCCC)CC1</t>
  </si>
  <si>
    <t>CHEMBL2107797</t>
  </si>
  <si>
    <t>Norgestrel (BAN, FDA, INN, JAN, USAN, USP)</t>
  </si>
  <si>
    <t>WY-3707</t>
  </si>
  <si>
    <t>Wyeth Pharmaceuticals Inc Sub Pfizer Inc; Wyeth Pharmaceuticals Inc</t>
  </si>
  <si>
    <t>CC[C@]12CC[C@H]3[C@@H](CCC4=CC(=O)CC[C@H]34)[C@@H]1CCC2(O)C#C</t>
  </si>
  <si>
    <t>CHEMBL2104250</t>
  </si>
  <si>
    <t>Feclobuzone (INN)</t>
  </si>
  <si>
    <t>AE-9</t>
  </si>
  <si>
    <t>CCCCC1(COC(=O)c2ccc(Cl)cc2)C(=O)N(N(C1=O)c3ccccc3)c4ccccc4</t>
  </si>
  <si>
    <t>CHEMBL2110982</t>
  </si>
  <si>
    <t>Pirandamine (INN); Pirandamine Hydrochloride (USAN)</t>
  </si>
  <si>
    <t>AY-23713</t>
  </si>
  <si>
    <t>CN(C)CCC1(C)OCCC2=C1Cc3ccccc23</t>
  </si>
  <si>
    <t>CHEMBL215303</t>
  </si>
  <si>
    <t>Garenoxacin (INN); Garenoxacin Mesylate (USAN)</t>
  </si>
  <si>
    <t>BMS-284756-01; T-3811ME</t>
  </si>
  <si>
    <t>J01MA19</t>
  </si>
  <si>
    <t>J01MA19 [Antiinfectives For Systemic Use:Antibacterials For Systemic Use:Quinolone Antibacterials:Fluoroquinolones]</t>
  </si>
  <si>
    <t>C[C@H]1NCc2cc(ccc12)c3ccc4C(=O)C(=CN(C5CC5)c4c3OC(F)F)C(=O)O</t>
  </si>
  <si>
    <t>CHEMBL2109291</t>
  </si>
  <si>
    <t>Tacatuzumab Tetraxetan</t>
  </si>
  <si>
    <t>hAFP-31</t>
  </si>
  <si>
    <t>CHEMBL433696</t>
  </si>
  <si>
    <t>Dimoxamine Hydrochloride (USAN)</t>
  </si>
  <si>
    <t>BL-3912A</t>
  </si>
  <si>
    <t>Memory Adjuvant</t>
  </si>
  <si>
    <t>CC[C@@H](N)Cc1cc(OC)c(C)cc1OC</t>
  </si>
  <si>
    <t>CHEMBL2108658</t>
  </si>
  <si>
    <t>Tremelimumab (INN, USAN)</t>
  </si>
  <si>
    <t>CP-675206; Ticilimumab</t>
  </si>
  <si>
    <t>CHEMBL2109389</t>
  </si>
  <si>
    <t>Imgatuzumab (INN, USAN)</t>
  </si>
  <si>
    <t>GA201; HuMAB&lt;EGFR&gt;; RG-7160; Ro-5083945</t>
  </si>
  <si>
    <t>Genentech/Roche</t>
  </si>
  <si>
    <t>CHEMBL2110833</t>
  </si>
  <si>
    <t>Esproquin Hydrochloride (USAN); Esproquine (INN)</t>
  </si>
  <si>
    <t>NC-7197</t>
  </si>
  <si>
    <t>CC[S+]([O-])CCCN1CCc2ccccc2C1</t>
  </si>
  <si>
    <t>CHEMBL2104032</t>
  </si>
  <si>
    <t>Carbocloral (BAN, INN, USAN)</t>
  </si>
  <si>
    <t>CI-336; CN-16146; HY-185</t>
  </si>
  <si>
    <t>CCOC(=O)NC(O)C(Cl)(Cl)Cl</t>
  </si>
  <si>
    <t>CHEMBL815</t>
  </si>
  <si>
    <t>Dinoprost (BAN, INN, JAN, USAN); Dinoprost Tromethamine (FDA, USP, JAN, USAN); Dinoprost Trometamol (BAN)</t>
  </si>
  <si>
    <t>U-14583; PGF2ALPHA-THAM; U-14583E</t>
  </si>
  <si>
    <t>G02AD01</t>
  </si>
  <si>
    <t>G02AD01 [Genito Urinary System And Sex Hormones:Other Gynecologicals:Oxytocics:Prostaglandins]</t>
  </si>
  <si>
    <t>CCCCC[C@H](O)\C=C\[C@H]1[C@H](O)C[C@H](O)[C@@H]1C\C=C/CCCC(=O)O</t>
  </si>
  <si>
    <t>CHEMBL167150</t>
  </si>
  <si>
    <t>Metrifonate (BAN, INN); Trichlorfon (USAN)</t>
  </si>
  <si>
    <t>BAYER-L-1359; DETF</t>
  </si>
  <si>
    <t>P02BB01</t>
  </si>
  <si>
    <t>P02BB01 [Antiparasitic Products, Insecticides And Repellents:Anthelmintics:Antitrematodals:Organophosphorous compounds]</t>
  </si>
  <si>
    <t>COP(=O)(OC)C(O)C(Cl)(Cl)Cl</t>
  </si>
  <si>
    <t>CHEMBL219631</t>
  </si>
  <si>
    <t>Besonprodil (USAN)</t>
  </si>
  <si>
    <t>CI-1041; CO-200461; PD-0196860</t>
  </si>
  <si>
    <t>[O-][S+](CCN1CCC(Cc2ccc(F)cc2)CC1)c3ccc4NC(=O)Oc4c3</t>
  </si>
  <si>
    <t>CHEMBL563646</t>
  </si>
  <si>
    <t>Evatanepag (INN, USAN); Evatanepag Sodium (USAN)</t>
  </si>
  <si>
    <t>CP-533536; C-533,536-02; CP-533536-02</t>
  </si>
  <si>
    <t>non-prostanoid prostaglandin receptor agonists</t>
  </si>
  <si>
    <t>CC(C)(C)c1ccc(CN(Cc2cccc(OCC(=O)O)c2)S(=O)(=O)c3cccnc3)cc1</t>
  </si>
  <si>
    <t>CHEMBL2219546</t>
  </si>
  <si>
    <t>Pentetate Calcium Trisodium Yb-169 (FDA); Pentetate Calcium Trisodium Yb 169 (USAN)</t>
  </si>
  <si>
    <t>Compound 24266; Material A; MRP-10</t>
  </si>
  <si>
    <t>CHEMBL108111</t>
  </si>
  <si>
    <t>Lamifiban (INN, USAN); Lamifiban Hydrochloride (USAN)</t>
  </si>
  <si>
    <t>Ro-449883000; Ro-44-9883; Ro-449883023</t>
  </si>
  <si>
    <t>NC(=N)c1ccc(cc1)C(=O)N[C@@H](Cc2ccc(O)cc2)C(=O)N3CCC(CC3)OCC(=O)O</t>
  </si>
  <si>
    <t>CHEMBL1229</t>
  </si>
  <si>
    <t>Oseltamivir (BAN, INN); Oseltamivir Phosphate (FDA, USAN)</t>
  </si>
  <si>
    <t>Ro-640796; Ro-640796002; Ro-64-0796-002</t>
  </si>
  <si>
    <t>J05AH02</t>
  </si>
  <si>
    <t>J05AH02 [Antiinfectives For Systemic Use:Antivirals For Systemic Use:Direct Acting Antivirals:Neuraminidase inhibitors]</t>
  </si>
  <si>
    <t>CCOC(=O)C1=C[C@@H](OC(CC)CC)[C@H](NC(=O)C)[C@@H](N)C1</t>
  </si>
  <si>
    <t>CHEMBL1173655</t>
  </si>
  <si>
    <t>Afatinib (USAN, INN); Afatinib Dimaleate (USAN)</t>
  </si>
  <si>
    <t>BIBW-2992; BIBW2992-MA2</t>
  </si>
  <si>
    <t>Boehringer Ingelheim Pharmaceuticals</t>
  </si>
  <si>
    <t>L01XE13</t>
  </si>
  <si>
    <t>L01XE13 [Antineoplastic And Immunomodulating Agents:Antineoplastic Agents:Other Antineoplastic Agents:Protein kinase inhibitors]</t>
  </si>
  <si>
    <t>CN(C)C\C=C\C(=O)Nc1cc2c(Nc3ccc(F)c(Cl)c3)ncnc2cc1O[C@H]4CCOC4</t>
  </si>
  <si>
    <t>CHEMBL298470</t>
  </si>
  <si>
    <t>Tafenoquine (BAN, INN, USAN); Tafenoquine Succinate (USAN)</t>
  </si>
  <si>
    <t>SB-252263AAB; WR-238605; SB-252263AX</t>
  </si>
  <si>
    <t>GlaxoSmithKline Llc</t>
  </si>
  <si>
    <t>COc1cc(C)c2c(Oc3cccc(c3)C(F)(F)F)c(OC)cc(NC(C)CCCN)c2n1</t>
  </si>
  <si>
    <t>CHEMBL1909282</t>
  </si>
  <si>
    <t>Fenclozic Acid (BAN, INN, MI)</t>
  </si>
  <si>
    <t>ICI-54450</t>
  </si>
  <si>
    <t>OC(=O)Cc1csc(n1)c2ccc(Cl)cc2</t>
  </si>
  <si>
    <t>CHEMBL1518</t>
  </si>
  <si>
    <t>Propylthiouracil (BAN, FDA, INN, JAN, USP)</t>
  </si>
  <si>
    <t>Eli Lilly And Co; Dava Pharmaceuticals Inc</t>
  </si>
  <si>
    <t>uracil derivatives used as thyroid antagonists and as antineoplastics</t>
  </si>
  <si>
    <t>H03BA02</t>
  </si>
  <si>
    <t>H03BA02 [Systemic Hormonal Preparations, Excl. :Thyroid Therapy:Antithyroid Preparations:Thiouracils]</t>
  </si>
  <si>
    <t>CCCC1=CC(=O)NC(=S)N1</t>
  </si>
  <si>
    <t>CHEMBL892</t>
  </si>
  <si>
    <t>Ufiprazole (INN)</t>
  </si>
  <si>
    <t>COc1ccc2nc(SCc3ncc(C)c(OC)c3C)[nH]c2c1</t>
  </si>
  <si>
    <t>CHEMBL1237124</t>
  </si>
  <si>
    <t>Meclocycline (BAN, USAN, INN)</t>
  </si>
  <si>
    <t>GS-2989</t>
  </si>
  <si>
    <t>D10AF04</t>
  </si>
  <si>
    <t>D10AF04 [Dermatologicals:Anti-Acne Preparations:Anti-Acne Preparations For Topical Use:Antiinfectives for treatment of acne]</t>
  </si>
  <si>
    <t>CN(C)[C@H]1[C@@H]2[C@@H](O)[C@@H]3C(=C)c4c(Cl)ccc(O)c4C(=O)C3=C(O)[C@]2(O)C(=O)C(=C1O)C(=O)N</t>
  </si>
  <si>
    <t>CHEMBL107367</t>
  </si>
  <si>
    <t>Farglitazar (INN, USAN)</t>
  </si>
  <si>
    <t>GI-262570X</t>
  </si>
  <si>
    <t>Cc1oc(nc1CCOc2ccc(C[C@H](Nc3ccccc3C(=O)c4ccccc4)C(=O)O)cc2)c5ccccc5</t>
  </si>
  <si>
    <t>CHEMBL283552</t>
  </si>
  <si>
    <t>Fluorosalan (USAN); Flusalan (INN)</t>
  </si>
  <si>
    <t>Oc1c(Br)cc(Br)cc1C(=O)Nc2cccc(c2)C(F)(F)F</t>
  </si>
  <si>
    <t>CHEMBL1555126</t>
  </si>
  <si>
    <t>Lanoconazole (INN)</t>
  </si>
  <si>
    <t>Clc1ccccc1C2CS\C(=C(\C#N)/n3ccnc3)\S2</t>
  </si>
  <si>
    <t>CHEMBL521589</t>
  </si>
  <si>
    <t>Bambuterol (BAN, MI, INN)</t>
  </si>
  <si>
    <t>R03CC12</t>
  </si>
  <si>
    <t>R03CC12 [Respiratory System:Drugs For Obstructive Airway Diseases:Adrenergics For Systemic Use:Selective beta-2-adrenoreceptor agonists]</t>
  </si>
  <si>
    <t>CN(C)C(=O)Oc1cc(OC(=O)N(C)C)cc(c1)C(O)CNC(C)(C)C</t>
  </si>
  <si>
    <t>CHEMBL451887</t>
  </si>
  <si>
    <t>Carfilzomib (FDA, INN, USAN)</t>
  </si>
  <si>
    <t>PR-171</t>
  </si>
  <si>
    <t>Onyx Pharmaceuticals Inc</t>
  </si>
  <si>
    <t>proteozome inhibitors</t>
  </si>
  <si>
    <t>CC(C)C[C@H](NC(=O)[C@H](CCc1ccccc1)NC(=O)CN2CCOCC2)C(=O)N[C@@H](Cc3ccccc3)C(=O)N[C@@H](CC(C)C)C(=O)[C@@]4(C)CO4</t>
  </si>
  <si>
    <t>CHEMBL189676</t>
  </si>
  <si>
    <t>Surinabant (INN)</t>
  </si>
  <si>
    <t>SR-147778</t>
  </si>
  <si>
    <t>CCc1c(nn(c2ccc(Cl)cc2Cl)c1c3ccc(Br)cc3)C(=O)NN4CCCCC4</t>
  </si>
  <si>
    <t>CHEMBL1200593</t>
  </si>
  <si>
    <t>Gadoteridol (FDA, USP, BAN, INN, JAN, USAN)</t>
  </si>
  <si>
    <t>SQ-32692</t>
  </si>
  <si>
    <t>gado-</t>
  </si>
  <si>
    <t>gadolinium derivatives (principally for diagnostic use)</t>
  </si>
  <si>
    <t>V08CA04</t>
  </si>
  <si>
    <t>V08CA04 [Various:Contrast Media:Magnetic Resonance Imaging Contrast Media:Paramagnetic contrast media]</t>
  </si>
  <si>
    <t>CHEMBL78871</t>
  </si>
  <si>
    <t>Gantofiban (INN)</t>
  </si>
  <si>
    <t>CCOC(=O)CN1CCN(C[C@@H]2CN(C(=O)O2)c3ccc(cc3)C(=N)NC(=O)OC)CC1</t>
  </si>
  <si>
    <t>CHEMBL160293</t>
  </si>
  <si>
    <t>Amesergide (INN, USAN)</t>
  </si>
  <si>
    <t>CC(C)n1cc2C[C@@H]3[C@H](C[C@H](CN3C)C(=O)NC4CCCCC4)c5cccc1c25</t>
  </si>
  <si>
    <t>CHEMBL357440</t>
  </si>
  <si>
    <t>Pivoxazepam (INN)</t>
  </si>
  <si>
    <t>CC(C)(C)C(=O)OC1N=C(c2ccccc2)c3cc(Cl)ccc3NC1=O</t>
  </si>
  <si>
    <t>CHEMBL1257096</t>
  </si>
  <si>
    <t>Avarofloxacin (USAN); Avarofloxacin Hydrochloride (USAN)</t>
  </si>
  <si>
    <t>JNJ-32729463AAA; JNJ-Q2; JNJ-32729463AAC</t>
  </si>
  <si>
    <t>Furiex Pharmaceuticals, Inc.</t>
  </si>
  <si>
    <t>COc1c(N2CCC\C(=C(/F)\CN)\C2)c(F)cc3C(=O)C(=CN(C4CC4)c13)C(=O)O</t>
  </si>
  <si>
    <t>CHEMBL429876</t>
  </si>
  <si>
    <t>Cilengitide (INN, USAN)</t>
  </si>
  <si>
    <t>EMD-12192; EMD-121974</t>
  </si>
  <si>
    <t>Merck, Germany</t>
  </si>
  <si>
    <t>CC(C)[C@@H]1N(C)C(=O)[C@@H](Cc2ccccc2)NC(=O)[C@H](CC(=O)O)NC(=O)CNC(=O)[C@H](CCCNC(=N)N)NC1=O</t>
  </si>
  <si>
    <t>CHEMBL576982</t>
  </si>
  <si>
    <t>Quizartinib (INN, USAN); Quizartinib Dihydrochloride (USAN)</t>
  </si>
  <si>
    <t>AC010220; AC220; AC010220.2HCL</t>
  </si>
  <si>
    <t>Ambit Biosciences Corp</t>
  </si>
  <si>
    <t>CC(C)(C)c1onc(NC(=O)Nc2ccc(cc2)c3cn4c5ccc(OCCN6CCOCC6)cc5sc4n3)c1</t>
  </si>
  <si>
    <t>CHEMBL1201826</t>
  </si>
  <si>
    <t>Idursulfase (BAN, FDA, INN, USAN)</t>
  </si>
  <si>
    <t>EC 3.1.6.13</t>
  </si>
  <si>
    <t>A16AB09</t>
  </si>
  <si>
    <t>A16AB09 [Alimentary Tract And Metabolism:Other Alimentary Tract And Metabolism Products:Other Alimentary Tract And Metabolism Products:Enzymes]</t>
  </si>
  <si>
    <t>CHEMBL1742413</t>
  </si>
  <si>
    <t>Pibutidine (INN)</t>
  </si>
  <si>
    <t>NC1=C(NC\C=C/COc2cc(CN3CCCCC3)ccn2)C(=O)C1=O</t>
  </si>
  <si>
    <t>CHEMBL1742434</t>
  </si>
  <si>
    <t>Butocrolol (INN)</t>
  </si>
  <si>
    <t>CC1=CC(=O)c2c(O)c3ccoc3c(OCC(O)CNC(C)(C)C)c2O1</t>
  </si>
  <si>
    <t>CHEMBL1201721</t>
  </si>
  <si>
    <t>Iodine Povacrylex (FDA, USAN)</t>
  </si>
  <si>
    <t>3m Health Care Inc</t>
  </si>
  <si>
    <t>CHEMBL1742454</t>
  </si>
  <si>
    <t>Spirendolol (INN)</t>
  </si>
  <si>
    <t>CC(C)(C)NCC(O)COc1cccc2C(=O)C3(CCCCC3)Cc12</t>
  </si>
  <si>
    <t>CHEMBL1743007</t>
  </si>
  <si>
    <t>Daratumumab (INN)</t>
  </si>
  <si>
    <t>CHEMBL37858</t>
  </si>
  <si>
    <t>Sarafloxacin (BAN, INN); Sarafloxacin Hydrochloride (USAN)</t>
  </si>
  <si>
    <t>ABBOTT-56620; ABBOTT-57135</t>
  </si>
  <si>
    <t>Anti-Infective (DNA gyrase inhibitor)</t>
  </si>
  <si>
    <t>OC(=O)C1=CN(c2ccc(F)cc2)c3cc(N4CCNCC4)c(F)cc3C1=O</t>
  </si>
  <si>
    <t>CHEMBL546</t>
  </si>
  <si>
    <t>Oxprenolol (BAN, INN); Oxprenolol Hydrochloride (FDA, USP, JAN, USAN)</t>
  </si>
  <si>
    <t>BA-39089</t>
  </si>
  <si>
    <t>C07AA02</t>
  </si>
  <si>
    <t>C07AA02 [Cardiovascular System:Beta Blocking Agents:Beta Blocking Agents:Beta blocking agents, non-selective]</t>
  </si>
  <si>
    <t>CC(C)NCC(O)COc1ccccc1OCC=C</t>
  </si>
  <si>
    <t>CHEMBL84</t>
  </si>
  <si>
    <t>Topotecan (BAN, INN); Topotecan Hydrochloride (USAN, FDA)</t>
  </si>
  <si>
    <t>SK&amp;F-S-104864A; SK-S-104864-A</t>
  </si>
  <si>
    <t>SmithKline Beecham Corp Dba GlaxoSmithKline; Sandoz Inc; Hospira Inc; GlaxoSmithKline; Teva Pharmaceuticals Usa</t>
  </si>
  <si>
    <t>L01XX17</t>
  </si>
  <si>
    <t>L01XX17 [Antineoplastic And Immunomodulating Agents:Antineoplastic Agents:Other Antineoplastic Agents:Other antineoplastic agents]</t>
  </si>
  <si>
    <t>Antineoplastic (DNA topoisomerase I Inhibitor)</t>
  </si>
  <si>
    <t>CC[C@@]1(O)C(=O)OCC2=C1C=C3N(Cc4cc5c(CN(C)C)c(O)ccc5nc34)C2=O</t>
  </si>
  <si>
    <t>CHEMBL1743060</t>
  </si>
  <si>
    <t>Radretumab (INN)</t>
  </si>
  <si>
    <t>CHEMBL1743031</t>
  </si>
  <si>
    <t>Indatuximab Ravtansine (INN)</t>
  </si>
  <si>
    <t>CHEMBL1783734</t>
  </si>
  <si>
    <t>Piragliatin (INN, USAN)</t>
  </si>
  <si>
    <t>R04389620-R1440; Ro-4389620 R1440</t>
  </si>
  <si>
    <t>F. Hoffmann-La Roche</t>
  </si>
  <si>
    <t>glucokinase enzyme inhibitors (typically antidiabetics)</t>
  </si>
  <si>
    <t>CS(=O)(=O)c1ccc(cc1Cl)[C@@H](C[C@H]2CCC(=O)C2)C(=O)Nc3cnccn3</t>
  </si>
  <si>
    <t>CHEMBL385517</t>
  </si>
  <si>
    <t>Saxagliptin (INN, USAN); Saxagliptin Hydrochloride (FDA)</t>
  </si>
  <si>
    <t>BMS-477118; BMS-477118-11</t>
  </si>
  <si>
    <t>Bristol-Myers Squibb; Bristol Myers Squibb Co; Bristol Myers Squibb</t>
  </si>
  <si>
    <t>A10BH03</t>
  </si>
  <si>
    <t>A10BH03 [Alimentary Tract And Metabolism:Drugs Used In Diabetes:Blood Glucose Lowering Drugs, Excl. Insulins:Dipeptidyl peptidase 4 (DPP-4) inhibitors]</t>
  </si>
  <si>
    <t>N[C@H](C(=O)N1[C@@H](C[C@@H]2C[C@H]12)C#N)C34CC5CC(CC(O)(C5)C3)C4</t>
  </si>
  <si>
    <t>CHEMBL577</t>
  </si>
  <si>
    <t>Enalaprilat (BAN, INN, USP, USAN, FDA)</t>
  </si>
  <si>
    <t>MK-421; MK-422</t>
  </si>
  <si>
    <t>Biovail Laboratories International Srl</t>
  </si>
  <si>
    <t>C[C@H](N[C@@H](CCc1ccccc1)C(=O)O)C(=O)N2CCC[C@H]2C(=O)O</t>
  </si>
  <si>
    <t>CHEMBL1908355</t>
  </si>
  <si>
    <t>Tenidap (BAN, INN, USAN); Tenidap Sodium (USAN)</t>
  </si>
  <si>
    <t>CP-66248; CP-66248-2</t>
  </si>
  <si>
    <t>M01AX23</t>
  </si>
  <si>
    <t>M01AX23 [Musculo-Skeletal System:Antiinflammatory And Antirheumatic Products:Antiinflammatory And Antirheumatic Products, Non-Steroids:Other antiinflammatory and antirheumatic agents, non-steroids]</t>
  </si>
  <si>
    <t>Anti-Inflammatory (osteoarthritis and rheumatoid arthritis)</t>
  </si>
  <si>
    <t>NC(=O)N1C(=O)\C(=C(/O)\c2cccs2)\c3cc(Cl)ccc13</t>
  </si>
  <si>
    <t>CHEMBL1908340</t>
  </si>
  <si>
    <t>Mitindomide (INN, USAN)</t>
  </si>
  <si>
    <t>National Cancer Institute</t>
  </si>
  <si>
    <t>O=C1NC(=O)[C@H]2[C@H]3C=C[C@@H]([C@H]4[C@@H]3[C@H]5[C@@H]4C(=O)NC5=O)[C@@H]12</t>
  </si>
  <si>
    <t>CHEMBL1950289</t>
  </si>
  <si>
    <t>Tanzisertib (INN, USAN)</t>
  </si>
  <si>
    <t>CC-930</t>
  </si>
  <si>
    <t>Celgene Corporation</t>
  </si>
  <si>
    <t>O[C@@H]1CC[C@H](CC1)Nc2ncc3nc(Nc4c(F)cc(F)cc4F)n([C@H]5CCOC5)c3n2</t>
  </si>
  <si>
    <t>CHEMBL1963683</t>
  </si>
  <si>
    <t>Tafluprost (FDA, INN, USAN)</t>
  </si>
  <si>
    <t>AFP-168; MK-2452</t>
  </si>
  <si>
    <t>S01EE05</t>
  </si>
  <si>
    <t>S01EE05 [Sensory Organs:Ophthalmologicals:Antiglaucoma Preparations And Miotics:Prostaglandin analogues1)]</t>
  </si>
  <si>
    <t>CC(C)OC(=O)CCC\C=C/C[C@H]1[C@@H](O)C[C@@H](O)[C@@H]1\C=C\C(F)(F)COc2ccccc2</t>
  </si>
  <si>
    <t>CHEMBL2111055</t>
  </si>
  <si>
    <t>Tibenelast (INN); Tibenelast Sodium (USAN)</t>
  </si>
  <si>
    <t>Anti-Asthmatic; Bronchodilator</t>
  </si>
  <si>
    <t>CCOc1cc2cc(sc2cc1OCC)C(=O)O</t>
  </si>
  <si>
    <t>CHEMBL2111133</t>
  </si>
  <si>
    <t>Tipetropium Bromide (INN)</t>
  </si>
  <si>
    <t>CCC[N+]1(C)[C@@H]2CC[C@H]1CC(C2)OC3c4ccccc4CSc5ccccc35</t>
  </si>
  <si>
    <t>CHEMBL161204</t>
  </si>
  <si>
    <t>Profadol (BAN, INN); Profadol Hydrochloride (USAN)</t>
  </si>
  <si>
    <t>A-2205; CI-572</t>
  </si>
  <si>
    <t>CCCC1(CCN(C)C1)c2cccc(O)c2</t>
  </si>
  <si>
    <t>CHEMBL2108685</t>
  </si>
  <si>
    <t>Ramoplanin A'1</t>
  </si>
  <si>
    <t>CHEMBL2108447</t>
  </si>
  <si>
    <t>Hefilcon B (USAN)</t>
  </si>
  <si>
    <t>Milton Roy; Bausch &amp; Lomb</t>
  </si>
  <si>
    <t>CHEMBL2108583</t>
  </si>
  <si>
    <t>Cintredekin Besudotox (INN, USAN)</t>
  </si>
  <si>
    <t>IL13-PE38</t>
  </si>
  <si>
    <t>CHEMBL2108566</t>
  </si>
  <si>
    <t>Nerelimomab (INN, USAN)</t>
  </si>
  <si>
    <t>BAY-103356; BAY-X-1351; CDP-571; TNF-MAB</t>
  </si>
  <si>
    <t>Ucb Pharma (Celltech); Bayer</t>
  </si>
  <si>
    <t>CHEMBL2108411</t>
  </si>
  <si>
    <t>Bifarcept (INN)</t>
  </si>
  <si>
    <t>receptor molecules, native or modified: interferon receptors</t>
  </si>
  <si>
    <t>CHEMBL2108716</t>
  </si>
  <si>
    <t>Semuloparin (USAN)</t>
  </si>
  <si>
    <t>AVE-5026</t>
  </si>
  <si>
    <t>heparin derivatives and low molecular weight (or depolymerized) heparins</t>
  </si>
  <si>
    <t>CHEMBL2108732</t>
  </si>
  <si>
    <t>Delcasertib Acetate (USAN)</t>
  </si>
  <si>
    <t>CHEMBL2109145</t>
  </si>
  <si>
    <t>Globulin Serum, Anti-Human (USP)</t>
  </si>
  <si>
    <t>CHEMBL2005994</t>
  </si>
  <si>
    <t>Mocimycin (INN, MI)</t>
  </si>
  <si>
    <t>MYC-8003</t>
  </si>
  <si>
    <t>CC[C@H](C(=O)NC\C=C\C=C(/C)\[C@@H](OC)[C@@H](C)[C@@H]1O[C@H](\C=C\C=C\C=C(/C)\C(=O)C2=C(O)C=CNC2=O)[C@H](O)[C@@H]1O)[C@@]3(O)O[C@@H](\C=C\C=C\C)C(C)(C)[C@@H](O)[C@H]3O</t>
  </si>
  <si>
    <t>CHEMBL404520</t>
  </si>
  <si>
    <t>Chlortetracycline (BAN, INN); Chlortetracycline Bisulfate (MI, USP); Chlortetracycline Hydrochloride (BAN, FDA, USP)</t>
  </si>
  <si>
    <t>D06AA02; J01AA03; A01AB21; S01AA02</t>
  </si>
  <si>
    <t>D06AA02 [Dermatologicals:Antibiotics And Chemotherapeutics For Dermatological Use:Antibiotics For Topical Use:Tetracycline and derivatives]; J01AA03 [Antiinfectives For Systemic Use:Antibacterials For Systemic Use:Tetracyclines:Tetracyclines]; A01AB21 [Alimentary Tract And Metabolism:Stomatological Preparations:Stomatological Preparations:Antiinfectives and antiseptics for local oral treatment]; S01AA02 [Sensory Organs:Ophthalmologicals:Antiinfectives:Antibiotics]</t>
  </si>
  <si>
    <t>Antibacterial; Antiprotozoal</t>
  </si>
  <si>
    <t>CN(C)[C@H]1[C@@H]2C[C@H]3C(=C(O)[C@]2(O)C(=O)C(=C1O)C(=O)N)C(=O)c4c(O)ccc(Cl)c4[C@@]3(C)O</t>
  </si>
  <si>
    <t>CHEMBL2103926</t>
  </si>
  <si>
    <t>Ladirubicin (INN)</t>
  </si>
  <si>
    <t>C[C@@H]1O[C@H](C[C@@H]([C@@H]1OS(=O)(=O)C)N2CC2)O[C@H]3C[C@@](O)(Cc4c(O)c5C(=O)c6ccccc6C(=O)c5c(O)c34)C(=O)C</t>
  </si>
  <si>
    <t>CHEMBL2107281</t>
  </si>
  <si>
    <t>Fletazepam (BAN, INN, USAN)</t>
  </si>
  <si>
    <t>SCH-15698</t>
  </si>
  <si>
    <t>Fc1ccccc1C2=NCCN(CC(F)(F)F)c3ccc(Cl)cc23</t>
  </si>
  <si>
    <t>CHEMBL2104451</t>
  </si>
  <si>
    <t>Tuclazepam (INN)</t>
  </si>
  <si>
    <t>CN1C(CO)CN=C(c2ccccc2Cl)c3cc(Cl)ccc13</t>
  </si>
  <si>
    <t>CHEMBL2105797</t>
  </si>
  <si>
    <t>Berythromycin (INN, USAN)</t>
  </si>
  <si>
    <t>ABBOTT-24091</t>
  </si>
  <si>
    <t>Anti-Amebic; Antibacterial</t>
  </si>
  <si>
    <t>CC[C@H]1OC(=O)[C@H](C)[C@@H](O[C@H]2C[C@@](C)(OC)[C@@H](O)[C@H](C)O2)[C@H](C)[C@@H](O[C@H]3O[C@@H](C)C[C@H]([C@@H]3O)N(C)C)[C@](C)(O)C[C@@H](C)C(=O)[C@H](C)[C@@H](O)[C@H]1C</t>
  </si>
  <si>
    <t>CHEMBL2105272</t>
  </si>
  <si>
    <t>Quatacaine (INN)</t>
  </si>
  <si>
    <t>LA-012 [As Hydrochloride]</t>
  </si>
  <si>
    <t>CCCNC(C)(C)C(=O)Nc1ccccc1C</t>
  </si>
  <si>
    <t>CHEMBL2106812</t>
  </si>
  <si>
    <t>Norgesterone (INN, MI)</t>
  </si>
  <si>
    <t>C[C@]12CC[C@H]3[C@@H](CCC4=C3CCC(=O)C4)[C@@H]1CC[C@@]2(O)C=C</t>
  </si>
  <si>
    <t>CHEMBL2106745</t>
  </si>
  <si>
    <t>Norfloxacin Succinil (INN)</t>
  </si>
  <si>
    <t>CCN1C=C(C(=O)O)C(=O)c2cc(F)c(cc12)N3CCN(CC3)C(=O)CCC(=O)O</t>
  </si>
  <si>
    <t>CHEMBL2105460</t>
  </si>
  <si>
    <t>Sedecamycin (INN, USAN)</t>
  </si>
  <si>
    <t>Ro-230731000; T-2636; T-2636A</t>
  </si>
  <si>
    <t>Takeda, Japan; Hoffmann-Laroche</t>
  </si>
  <si>
    <t>C[C@@H]1[C@H]2C[C@H](OC(=O)C)\C=C\C(=C\C[C@H](O)\C=C\C(=C\[C@@H](NC(=O)C(=O)C)[C@](C)(C(=O)O2)C1=O)\C)\C</t>
  </si>
  <si>
    <t>CHEMBL2104440</t>
  </si>
  <si>
    <t>Subendazole (DCF, INN)</t>
  </si>
  <si>
    <t>CB-12592</t>
  </si>
  <si>
    <t>CSc1nsc(Sc2nc3c(Cl)c(Cl)cc(Cl)c3[nH]2)n1</t>
  </si>
  <si>
    <t>CHEMBL2105883</t>
  </si>
  <si>
    <t>Vinyl Ether (MI, USP)</t>
  </si>
  <si>
    <t>N01AA02</t>
  </si>
  <si>
    <t>N01AA02 [Nervous System:Anesthetics:Anesthetics, General:Ethers]</t>
  </si>
  <si>
    <t>C=COC=C</t>
  </si>
  <si>
    <t>CHEMBL2106320</t>
  </si>
  <si>
    <t>Hydroxyprocaine (BAN, DCF, INN, MI)</t>
  </si>
  <si>
    <t>CCN(CC)CCOC(=O)c1ccc(N)cc1O</t>
  </si>
  <si>
    <t>CHEMBL2105118</t>
  </si>
  <si>
    <t>Lirequinil (INN)</t>
  </si>
  <si>
    <t>benzodiazepine receptor agonists, also partial or inverse (quinoline derivatives)</t>
  </si>
  <si>
    <t>CCO[C@H]1CCN(C1)C(=O)C2=C3N(CCc4ccc(Cl)cc34)C(=O)C(=C2)c5ccccc5</t>
  </si>
  <si>
    <t>CHEMBL2146062</t>
  </si>
  <si>
    <t>Ifetroban (INN, USAN); Ifetroban Sodium (USAN)</t>
  </si>
  <si>
    <t>BMS-180291; BMS-180291-02</t>
  </si>
  <si>
    <t>CCCCCNC(=O)c1coc(n1)[C@H]2[C@@H](Cc3cccc(CCC(=O)O)c3)[C@H]4CC[C@H]2O4</t>
  </si>
  <si>
    <t>CHEMBL165667</t>
  </si>
  <si>
    <t>Clentiazem (INN); Clentiazem Maleate (USAN)</t>
  </si>
  <si>
    <t>TA-3090</t>
  </si>
  <si>
    <t>Tanabe, Japan</t>
  </si>
  <si>
    <t>Antagonist (calcium channel)</t>
  </si>
  <si>
    <t>COc1ccc(cc1)C2Sc3cc(Cl)ccc3N(CCN(C)C)C(=O)C2OC(=O)C</t>
  </si>
  <si>
    <t>CHEMBL1652611</t>
  </si>
  <si>
    <t>Pirlimycin (INN); Pirlimycin Hydrochloride (USAN)</t>
  </si>
  <si>
    <t>U-57930E</t>
  </si>
  <si>
    <t>CC[C@@H]1CCN[C@@H](C1)C(=O)N[C@H]([C@H](C)Cl)[C@H]2O[C@H](SC)[C@H](O)[C@@H](O)[C@H]2O</t>
  </si>
  <si>
    <t>CHEMBL2111147</t>
  </si>
  <si>
    <t>Zatosetron (BAN, INN); Zatosetron Maleate (USAN)</t>
  </si>
  <si>
    <t>CN1[C@@H]2CC[C@H]1C[C@H](C2)NC(=O)c3cc(Cl)cc4CC(C)(C)Oc34</t>
  </si>
  <si>
    <t>CHEMBL2110754</t>
  </si>
  <si>
    <t>Roxolonium Metilsulfate (INN)</t>
  </si>
  <si>
    <t>CC1(C)[C@@H](O)CC[C@@]2(C)[C@H]1CC[C@]3(C)[C@@H]2C(=O)C=C4[C@@H]5C[C@](C)(CC[C@]5(C)CC[C@@]34C)C(=O)OCC6CCC[N+]6(C)C</t>
  </si>
  <si>
    <t>CHEMBL127123</t>
  </si>
  <si>
    <t>Phenacaine (INN); Phenacaine Hydrochloride (MI, USP)</t>
  </si>
  <si>
    <t>CCOc1ccc(N\C(=N\c2ccc(OCC)cc2)\C)cc1</t>
  </si>
  <si>
    <t>CHEMBL2110620</t>
  </si>
  <si>
    <t>Carubicin (INN); Carubicin Hydrochloride (USAN)</t>
  </si>
  <si>
    <t>C[C@@H]1C[C@H](C[C@H](N)[C@@H]1O)O[C@H]2C[C@@](O)(Cc3c(O)c4C(=O)c5cccc(O)c5C(=O)c4c(O)c23)C(=O)C</t>
  </si>
  <si>
    <t>CHEMBL2110640</t>
  </si>
  <si>
    <t>Azaloxan (INN); Azaloxan Fumarate (USAN)</t>
  </si>
  <si>
    <t>CGS-7135A</t>
  </si>
  <si>
    <t>O=C1NCCN1C2CCN(CC[C@H]3COc4ccccc4O3)CC2</t>
  </si>
  <si>
    <t>CHEMBL14012</t>
  </si>
  <si>
    <t>Fenoxazoline (INN); Fenoxazoline Hydrochloride (MI)</t>
  </si>
  <si>
    <t>R01AA12</t>
  </si>
  <si>
    <t>R01AA12 [Respiratory System:Nasal Preparations:Decongestants And Other Nasal Preparations For Topical Use:Sympathomimetics, plain]</t>
  </si>
  <si>
    <t>CC(C)c1ccccc1OCC2=NCCN2</t>
  </si>
  <si>
    <t>CHEMBL2095222</t>
  </si>
  <si>
    <t>Ocriplasmin (FDA, INN, USAN)</t>
  </si>
  <si>
    <t>Microplasmin</t>
  </si>
  <si>
    <t>Thrombogenics Nv</t>
  </si>
  <si>
    <t>plasmin proteins and derivatives</t>
  </si>
  <si>
    <t>CHEMBL2108437</t>
  </si>
  <si>
    <t>Livaraparin Calcium (INN)</t>
  </si>
  <si>
    <t>CHEMBL2108752</t>
  </si>
  <si>
    <t>Pegaptanib (INN); Pegaptanib Octasodium (USAN)</t>
  </si>
  <si>
    <t>Eyetech</t>
  </si>
  <si>
    <t>-anib; peg-</t>
  </si>
  <si>
    <t>angiogenesis inhibitors; PEGylated compounds</t>
  </si>
  <si>
    <t>S01LA03</t>
  </si>
  <si>
    <t>S01LA03 [Sensory Organs:Ophthalmologicals:Ocular Vascular Disorder Agents:Antineovascularisation agents]</t>
  </si>
  <si>
    <t>CHEMBL2108598</t>
  </si>
  <si>
    <t>Gadodenterate (INN)</t>
  </si>
  <si>
    <t>CHEMBL2108004</t>
  </si>
  <si>
    <t>Somenopor (BAN, INN, USAN)</t>
  </si>
  <si>
    <t>som-</t>
  </si>
  <si>
    <t>growth hormone derivatives: porcine somatotropin derivatives</t>
  </si>
  <si>
    <t>Hormone (growth, porcine)</t>
  </si>
  <si>
    <t>CHEMBL2107845</t>
  </si>
  <si>
    <t>Carlecortemcel-L (USAN)</t>
  </si>
  <si>
    <t>Gamida Cell</t>
  </si>
  <si>
    <t>CHEMBL2108202</t>
  </si>
  <si>
    <t>Hefilcon C (USAN)</t>
  </si>
  <si>
    <t>Igel Vision Care; Bausch &amp; Lomb</t>
  </si>
  <si>
    <t>CHEMBL2107890</t>
  </si>
  <si>
    <t>Taplitumomab Paptox (INN)</t>
  </si>
  <si>
    <t>CHEMBL2028665</t>
  </si>
  <si>
    <t>Remogliflozin Etabonate (INN, USAN)</t>
  </si>
  <si>
    <t>GSK189075A</t>
  </si>
  <si>
    <t>CCOC(=O)OC[C@H]1O[C@@H](Oc2nn(C(C)C)c(C)c2Cc3ccc(OC(C)C)cc3)[C@H](O)[C@@H](O)[C@@H]1O</t>
  </si>
  <si>
    <t>CHEMBL2108881</t>
  </si>
  <si>
    <t>Sevirumab (INN, USAN)</t>
  </si>
  <si>
    <t>EV2-7; MSL-109; SDZ MSL 109</t>
  </si>
  <si>
    <t>Pdl Biopharma; Novartis</t>
  </si>
  <si>
    <t>Monoclonal Antibody (antiviral)</t>
  </si>
  <si>
    <t>CHEMBL2107875</t>
  </si>
  <si>
    <t>Patiromer (USAN)</t>
  </si>
  <si>
    <t>Relypsa</t>
  </si>
  <si>
    <t>CHEMBL2108208</t>
  </si>
  <si>
    <t>Lenercept (BAN, INN, USAN)</t>
  </si>
  <si>
    <t>Ro-452081</t>
  </si>
  <si>
    <t>Roche; Hoffmann-Laroche, Switzerland</t>
  </si>
  <si>
    <t>receptor molecules, native or modified: tumor necrosis factor receptors</t>
  </si>
  <si>
    <t>CHEMBL2108129</t>
  </si>
  <si>
    <t>Saruplase (BAN, INN)</t>
  </si>
  <si>
    <t>B01AD08</t>
  </si>
  <si>
    <t>B01AD08 [Blood And Blood Forming Organs:Antithrombotic Agents:Antithrombotic Agents:Enzymes]</t>
  </si>
  <si>
    <t>CHEMBL2108037</t>
  </si>
  <si>
    <t>Lotrafilcon A (USAN)</t>
  </si>
  <si>
    <t>CHEMBL2109063</t>
  </si>
  <si>
    <t>Lidofilcon B (USAN)</t>
  </si>
  <si>
    <t>CHEMBL2070241</t>
  </si>
  <si>
    <t>Bremelanotide (INN, USAN)</t>
  </si>
  <si>
    <t>PT-141</t>
  </si>
  <si>
    <t>CCCC[C@H](NC(=O)C)C(=O)N[C@H]1CC(=O)NCCCC[C@H](NC(=O)[C@H](Cc2c[nH]c3ccccc23)NC(=O)[C@H](CCCNC(=N)N)NC(=O)[C@@H](Cc4ccccc4)NC(=O)[C@H](Cc5cnc[nH]5)NC1=O)C(=O)O</t>
  </si>
  <si>
    <t>CHEMBL372205</t>
  </si>
  <si>
    <t>Lecozotan (INN); Lecozotan Hydrochloride (USAN)</t>
  </si>
  <si>
    <t>SRA-333</t>
  </si>
  <si>
    <t>C[C@H](CN(C(=O)c1ccc(cc1)C#N)c2ccccn2)N3CCN(CC3)c4cccc5OCCOc45</t>
  </si>
  <si>
    <t>CHEMBL303182</t>
  </si>
  <si>
    <t>Sulamserod (INN); Sulamserod Hydrochloride (INN, USAN)</t>
  </si>
  <si>
    <t>RS-100302-190</t>
  </si>
  <si>
    <t>serotonin receptor antagonists and partial agonists</t>
  </si>
  <si>
    <t>CS(=O)(=O)NCCN1CCC(CCC(=O)c2cc(Cl)c(N)c3OCCOc23)CC1</t>
  </si>
  <si>
    <t>CHEMBL2111091</t>
  </si>
  <si>
    <t>Edaglitazone (INN); Edaglitazone Sodium (USAN)</t>
  </si>
  <si>
    <t>R02052349-602</t>
  </si>
  <si>
    <t>Cc1oc(nc1CCOc2ccc(C[C@H]3SC(=O)NC3=O)c4sccc24)c5ccccc5</t>
  </si>
  <si>
    <t>CHEMBL2110945</t>
  </si>
  <si>
    <t>Mirincamycin (INN); Mirincamycin Hydrochloride (USAN)</t>
  </si>
  <si>
    <t>U-24729A</t>
  </si>
  <si>
    <t>Antibacterial; Antimalarial</t>
  </si>
  <si>
    <t>CCCCCC1CN[C@H](C1)C(=O)NC(C(C)Cl)[C@H]2O[C@H](SC)[C@H](O)[C@@H](O)[C@H]2O</t>
  </si>
  <si>
    <t>CHEMBL2104993</t>
  </si>
  <si>
    <t>Vortioxetine (INN, USAN); Vortioxetine Hydrobromide (USAN)</t>
  </si>
  <si>
    <t>Cc1ccc(Sc2ccccc2N3CCNCC3)c(C)c1</t>
  </si>
  <si>
    <t>CHEMBL356359</t>
  </si>
  <si>
    <t>Piboserod (INN); Piboserod Hydrochloride (USAN)</t>
  </si>
  <si>
    <t>SB-207266; SB-207266-A</t>
  </si>
  <si>
    <t>CCCCN1CCC(CNC(=O)c2c3OCCCn3c4ccccc24)CC1</t>
  </si>
  <si>
    <t>CHEMBL2111116</t>
  </si>
  <si>
    <t>Levonantradol (BAN, INN); Levonantradol Hydrochloride (USAN)</t>
  </si>
  <si>
    <t>CP-50556-1</t>
  </si>
  <si>
    <t>C[C@H](CCCc1ccccc1)Oc2cc3N[C@@H](C)[C@@H]4CC[C@@H](O)C[C@H]4c3c(OC(=O)C)c2</t>
  </si>
  <si>
    <t>CHEMBL2104145</t>
  </si>
  <si>
    <t>Berlafenone (INN)</t>
  </si>
  <si>
    <t>CC(C)(C)NCC(O)COc1ccccc1c2ccccc2</t>
  </si>
  <si>
    <t>CHEMBL2104362</t>
  </si>
  <si>
    <t>Ioglucol (INN, USAN)</t>
  </si>
  <si>
    <t>MP-6026</t>
  </si>
  <si>
    <t>CNC(=O)c1c(I)c(NC(=O)C(O)C(O)C(O)C(O)CO)c(I)c(N(CCO)C(=O)C)c1I</t>
  </si>
  <si>
    <t>CHEMBL2104226</t>
  </si>
  <si>
    <t>Etersalate (INN, MI)</t>
  </si>
  <si>
    <t>CC(=O)Nc1ccc(OCCOC(=O)c2ccccc2OC(=O)C)cc1</t>
  </si>
  <si>
    <t>CHEMBL2104559</t>
  </si>
  <si>
    <t>Azetirelin (INN)</t>
  </si>
  <si>
    <t>prehormones or hormone-release stimulating peptides: thyrotropin releasing hormone analogues</t>
  </si>
  <si>
    <t>NC(=O)[C@@H]1CCCN1C(=O)[C@H](Cc2cnc[nH]2)NC(=O)[C@@H]3CC(=O)N3</t>
  </si>
  <si>
    <t>CHEMBL2106381</t>
  </si>
  <si>
    <t>Atrimustine (INN)</t>
  </si>
  <si>
    <t>C[C@]12CC[C@H]3[C@@H](CCc4cc(OC(=O)c5ccccc5)ccc34)[C@@H]1CC[C@@H]2OC(=O)COC(=O)CCCc6ccc(cc6)N(CCCl)CCCl</t>
  </si>
  <si>
    <t>CHEMBL2104056</t>
  </si>
  <si>
    <t>Acefylline Clofibrol (INN)</t>
  </si>
  <si>
    <t>CN1C(=O)N(C)c2ncn(CC(=O)OCC(C)(C)Oc3ccc(Cl)cc3)c2C1=O</t>
  </si>
  <si>
    <t>CHEMBL2105527</t>
  </si>
  <si>
    <t>Tetrazepam (BAN, DCF, INN, MI)</t>
  </si>
  <si>
    <t>CB-4261</t>
  </si>
  <si>
    <t>M03BX07</t>
  </si>
  <si>
    <t>M03BX07 [Musculo-Skeletal System:Muscle Relaxants:Muscle Relaxants, Centrally Acting Agents:Other centrally acting agents]</t>
  </si>
  <si>
    <t>CN1C(=O)CN=C(C2=CCCCC2)c3cc(Cl)ccc13</t>
  </si>
  <si>
    <t>CHEMBL2107010</t>
  </si>
  <si>
    <t>Risocaine (INN, USAN)</t>
  </si>
  <si>
    <t>CCCOC(=O)c1ccc(N)cc1</t>
  </si>
  <si>
    <t>CHEMBL2106183</t>
  </si>
  <si>
    <t>Butinazocine (INN)</t>
  </si>
  <si>
    <t>CC1(C)C2Cc3ccc(O)cc3C1(O)CCN2CCC#C</t>
  </si>
  <si>
    <t>CHEMBL2103819</t>
  </si>
  <si>
    <t>Rolofylline (INN, USAN)</t>
  </si>
  <si>
    <t>KW-3902</t>
  </si>
  <si>
    <t>Novacardia</t>
  </si>
  <si>
    <t>CCCN1C(=O)N(CCC)c2nc([nH]c2C1=O)[C@@]34CC5CC(C[C@H]3C5)C4</t>
  </si>
  <si>
    <t>CHEMBL2104414</t>
  </si>
  <si>
    <t>Motexafin (INN)</t>
  </si>
  <si>
    <t>texaphryn derivatives</t>
  </si>
  <si>
    <t>CCc1c(CC)c2cc3nc(cnc4cc(OCCOCCOCCOC)c(OCCOCCOCCOC)cc4ncc5nc(cc1[nH]2)C(=C5C)CCCO)c(C)c3CCCO</t>
  </si>
  <si>
    <t>CHEMBL2110618</t>
  </si>
  <si>
    <t>Minopafant (INN)</t>
  </si>
  <si>
    <t>platelet-activating factor antagonists</t>
  </si>
  <si>
    <t>CCCCCCCCCCCCCCCCCCNC(=O)OC1CCN(CC1)C(=O)OC[C@H](COC(=O)N(Cc2cccc[n+]2CC)C(=O)c3ccccc3OC)OC</t>
  </si>
  <si>
    <t>CHEMBL2304045</t>
  </si>
  <si>
    <t>Temurtide (BAN, INN, USAN)</t>
  </si>
  <si>
    <t>RS-37449</t>
  </si>
  <si>
    <t>peptides: peptides with muranic acid present</t>
  </si>
  <si>
    <t>Vaccine Adjuvant</t>
  </si>
  <si>
    <t>C[C@@H](O)[C@H](NC(=O)[C@@H](C)O[C@H]1[C@H](O)[C@H](CO)OC(O)[C@H]1NC(=O)C)C(=O)N[C@H](CCC(=O)O)C(=O)N</t>
  </si>
  <si>
    <t>CHEMBL2311167</t>
  </si>
  <si>
    <t>Deslorelin (BAN, INN, USAN)</t>
  </si>
  <si>
    <t>D-TRP LHRH-PEA</t>
  </si>
  <si>
    <t>Roberts Pharmaceutical</t>
  </si>
  <si>
    <t>LHRH Agonist</t>
  </si>
  <si>
    <t>CCNC(=O)[C@@H]1CCCN1C(=O)[C@H](CCCN=C(N)N)NC(=O)[C@H](CC(C)C)NC(=O)[C@@H](Cc2c[nH]c3ccccc23)NC(=O)[C@H](Cc4ccc(O)cc4)NC(=O)[C@H](CO)NC(=O)[C@H](Cc5c[nH]c6ccccc56)NC(=O)[C@H](Cc7c[nH]cn7)NC(=O)C8CCC(=O)N8</t>
  </si>
  <si>
    <t>CHEMBL20803</t>
  </si>
  <si>
    <t>Racemorphan (BAN, INN)</t>
  </si>
  <si>
    <t>narcotic antagonists/agonists (morphinan derivatives)</t>
  </si>
  <si>
    <t>CN1CCC23CCCCC2C1Cc4ccc(O)cc34</t>
  </si>
  <si>
    <t>CHEMBL2220442</t>
  </si>
  <si>
    <t>Fluvastatin (BAN, INN); Fluvastatin Sodium (FDA, USAN, USP)</t>
  </si>
  <si>
    <t>XU-62320</t>
  </si>
  <si>
    <t>C10AA04</t>
  </si>
  <si>
    <t>C10AA04 [Cardiovascular System:Lipid Modifying Agents:Lipid Modifying Agents, Plain:HMG CoA reductase inhibitors]</t>
  </si>
  <si>
    <t>Antihyperlipidemic; Inhibitor (HMG-CoA reductase)</t>
  </si>
  <si>
    <t>CC(C)n1c(\C=C\C(O)CC(O)CC(=O)O)c(c2ccc(F)cc2)c3ccccc13</t>
  </si>
  <si>
    <t>CHEMBL2219425</t>
  </si>
  <si>
    <t>Aripiprazole Lauroxil (USAN)</t>
  </si>
  <si>
    <t>RDC-3317</t>
  </si>
  <si>
    <t>Alkermes, Inc.</t>
  </si>
  <si>
    <t>CCCCCCCCCCCC(=O)OCN1C(=O)CCc2ccc(OCCCCN3CCN(CC3)c4cccc(Cl)c4Cl)cc12</t>
  </si>
  <si>
    <t>CHEMBL2364656</t>
  </si>
  <si>
    <t>Topsalysin (USAN)</t>
  </si>
  <si>
    <t>PRX302</t>
  </si>
  <si>
    <t>Sophiris Bio.</t>
  </si>
  <si>
    <t>CHEMBL98034</t>
  </si>
  <si>
    <t>Tresperimus (BAN, INN)</t>
  </si>
  <si>
    <t>LF-08-0299</t>
  </si>
  <si>
    <t>NCCCNCCCCNC(=O)OCC(=O)NCCCCCCN=C(N)N</t>
  </si>
  <si>
    <t>CHEMBL113051</t>
  </si>
  <si>
    <t>Gimatecan (INN)</t>
  </si>
  <si>
    <t>CC[C@@]1(O)C(=O)OCC2=C1C=C3N(Cc4c(\C=N\OC(C)(C)C)c5ccccc5nc34)C2=O</t>
  </si>
  <si>
    <t>CHEMBL1697840</t>
  </si>
  <si>
    <t>Iodothiouracil (BAN, INN)</t>
  </si>
  <si>
    <t>io-; -uracil</t>
  </si>
  <si>
    <t>iodine-containing contrast media; uracil derivatives used as thyroid antagonists and as antineoplastics</t>
  </si>
  <si>
    <t>IC1=CNC(=S)NC1=O</t>
  </si>
  <si>
    <t>CHEMBL1201489</t>
  </si>
  <si>
    <t>Seractide Acetate (FDA, USAN)</t>
  </si>
  <si>
    <t>Armour Pharmaceutical Co</t>
  </si>
  <si>
    <t>Hormone (adrenocorticotropic)</t>
  </si>
  <si>
    <t>CHEMBL1201585</t>
  </si>
  <si>
    <t>Trastuzumab (BAN, FDA, INN)</t>
  </si>
  <si>
    <t>4D5v8; R-597</t>
  </si>
  <si>
    <t>Genentech Inc</t>
  </si>
  <si>
    <t>L01XC03</t>
  </si>
  <si>
    <t>L01XC03 [Antineoplastic And Immunomodulating Agents:Antineoplastic Agents:Other Antineoplastic Agents:Monoclonal antibodies]</t>
  </si>
  <si>
    <t>CHEMBL2105121</t>
  </si>
  <si>
    <t>Furcloprofen (INN)</t>
  </si>
  <si>
    <t>CC(C(=O)O)c1ccc2c(oc3ccc(Cl)cc23)c1</t>
  </si>
  <si>
    <t>CHEMBL2104484</t>
  </si>
  <si>
    <t>Tripamide (INN, JAN, USAN)</t>
  </si>
  <si>
    <t>ADR-033; E-614</t>
  </si>
  <si>
    <t>NS(=O)(=O)c1cc(ccc1Cl)C(=O)NN2C[C@@H]3[C@H]4CC[C@H](C4)[C@@H]3C2</t>
  </si>
  <si>
    <t>CHEMBL2107305</t>
  </si>
  <si>
    <t>Siratiazem (INN)</t>
  </si>
  <si>
    <t>COc1ccc(cc1)[C@@H]2Sc3ccccc3N(CCN(C)C(C)C)C(=O)[C@@H]2OC(=O)C</t>
  </si>
  <si>
    <t>CHEMBL2103790</t>
  </si>
  <si>
    <t>Aderbasib (INN, USAN)</t>
  </si>
  <si>
    <t>INCB-007839</t>
  </si>
  <si>
    <t>Incyte</t>
  </si>
  <si>
    <t>inhibitors of the ADAM (A disintegrin and A metalloprotease) enzymes (sheddases)</t>
  </si>
  <si>
    <t>COC(=O)N1CC2(CC2)C[C@@H]([C@H]1C(=O)N3CCN(CC3)c4ccccc4)C(=O)NO</t>
  </si>
  <si>
    <t>CHEMBL2103825</t>
  </si>
  <si>
    <t>Cetilistat (BAN, INN, USAN)</t>
  </si>
  <si>
    <t>ATL-962</t>
  </si>
  <si>
    <t>Alizyme Therapeutics</t>
  </si>
  <si>
    <t>enzyme inhibitors: gastrointestinal lipase inhibitors</t>
  </si>
  <si>
    <t>CCCCCCCCCCCCCCCCOC1=Nc2ccc(C)cc2C(=O)O1</t>
  </si>
  <si>
    <t>CHEMBL2105109</t>
  </si>
  <si>
    <t>Itasetron (INN, USAN)</t>
  </si>
  <si>
    <t>Dau6215Cl; U-98079A</t>
  </si>
  <si>
    <t>Anti-Anxiety Agent; Anti-Emetic; Antidepressant</t>
  </si>
  <si>
    <t>CN1[C@@H]2CC[C@H]1C[C@H](C2)NC(=O)N3C(=O)Nc4ccccc34</t>
  </si>
  <si>
    <t>CHEMBL2105692</t>
  </si>
  <si>
    <t>Taprenepag Isopropyl (USAN)</t>
  </si>
  <si>
    <t>PF-04217329</t>
  </si>
  <si>
    <t>CC(C)OC(=O)COc1cccc(CN(Cc2ccc(cc2)n3cccn3)S(=O)(=O)c4cccnc4)c1</t>
  </si>
  <si>
    <t>CHEMBL2107754</t>
  </si>
  <si>
    <t>Iferanserin (INN)</t>
  </si>
  <si>
    <t>CN1CCCCC1CCc2ccccc2NC(=O)\C=C\c3ccccc3</t>
  </si>
  <si>
    <t>CHEMBL2108115</t>
  </si>
  <si>
    <t>Silafilcon A (USAN)</t>
  </si>
  <si>
    <t>CHEMBL2108314</t>
  </si>
  <si>
    <t>Nepidermin (INN)</t>
  </si>
  <si>
    <t>growth factors: epidermal growth factors</t>
  </si>
  <si>
    <t>CHEMBL2108354</t>
  </si>
  <si>
    <t>Ublituximab (INN)</t>
  </si>
  <si>
    <t>CHEMBL2108811</t>
  </si>
  <si>
    <t>Visilizumab (INN, USAN)</t>
  </si>
  <si>
    <t>huM291</t>
  </si>
  <si>
    <t>Protein Design Labs; Pdl Biopharma</t>
  </si>
  <si>
    <t>CHEMBL2108450</t>
  </si>
  <si>
    <t>Hioxifilcon A (USAN)</t>
  </si>
  <si>
    <t>Benz Research And Development</t>
  </si>
  <si>
    <t>CHEMBL2108279</t>
  </si>
  <si>
    <t>Dacliximab (INN)</t>
  </si>
  <si>
    <t>CHEMBL2104721</t>
  </si>
  <si>
    <t>Salprotoside (INN)</t>
  </si>
  <si>
    <t>CCCO[C@H]1[C@H](O)C(OCC)O[C@H]1C(COC(=O)c2ccccc2O)OC(=O)c3ccccc3O</t>
  </si>
  <si>
    <t>CHEMBL2105785</t>
  </si>
  <si>
    <t>Dosergoside (INN)</t>
  </si>
  <si>
    <t>CCCCCCCCCCCCC\C=C\[C@H](O)[C@H](CO)NC(=O)[C@@H]1C[C@H]2[C@@H](Cc3c[nH]c4cccc2c34)N(C)C1</t>
  </si>
  <si>
    <t>CHEMBL2107741</t>
  </si>
  <si>
    <t>Doranidazole (INN)</t>
  </si>
  <si>
    <t>OC[C@@H](O)[C@H](CO)OCn1ccnc1[N+](=O)[O-]</t>
  </si>
  <si>
    <t>CHEMBL2106358</t>
  </si>
  <si>
    <t>Duometacin (DCF, INN)</t>
  </si>
  <si>
    <t>R-4444</t>
  </si>
  <si>
    <t>COc1ccc(cc1)C(=O)c2c(C)n(CC(=O)O)c3cc(OC)ccc23</t>
  </si>
  <si>
    <t>CHEMBL2106392</t>
  </si>
  <si>
    <t>Ioxabrolic Acid (INN)</t>
  </si>
  <si>
    <t>CNC(=O)c1c(Br)c(N(C)C(=O)C)c(Br)c(C(=O)NCC(=O)Nc2c(I)c(C(=O)O)c(I)c(C(=O)NCCO)c2I)c1Br</t>
  </si>
  <si>
    <t>CHEMBL2105496</t>
  </si>
  <si>
    <t>Sufotidine (BAN, INN, USAN)</t>
  </si>
  <si>
    <t>AH-25352X</t>
  </si>
  <si>
    <t>Cn1nc(CS(=O)(=O)C)nc1NCCCOc2cccc(CN3CCCCC3)c2</t>
  </si>
  <si>
    <t>CHEMBL2104229</t>
  </si>
  <si>
    <t>Elucaine (INN, USAN)</t>
  </si>
  <si>
    <t>Anticholinergic (gastric)</t>
  </si>
  <si>
    <t>CCN(CC)CC(OC(=O)c1ccccc1)c2ccccc2</t>
  </si>
  <si>
    <t>CHEMBL2104422</t>
  </si>
  <si>
    <t>Ociltide (INN)</t>
  </si>
  <si>
    <t>N[C@@H](Cc1ccc(O)cc1)C(=O)N[C@H](CCCCNC=O)C(=O)NCC(=O)N[C@@H](Cc2ccccc2)C(=O)N[C@H]3CCSC3=O</t>
  </si>
  <si>
    <t>CHEMBL2104367</t>
  </si>
  <si>
    <t>Iopydone (BAN, INN, JAN, USAN)</t>
  </si>
  <si>
    <t>Diagnostic Aid (radiopaque medium, bronchographic)</t>
  </si>
  <si>
    <t>IC1=CNC=C(I)C1=O</t>
  </si>
  <si>
    <t>CHEMBL2104750</t>
  </si>
  <si>
    <t>Fluspiperone (INN, USAN)</t>
  </si>
  <si>
    <t>R-28930</t>
  </si>
  <si>
    <t>Fc1ccc(cc1)N2CNC(=O)C23CCN(CCCC(=O)c4ccc(F)cc4)CC3</t>
  </si>
  <si>
    <t>CHEMBL2105225</t>
  </si>
  <si>
    <t>Picilorex (INN, MI)</t>
  </si>
  <si>
    <t>CC1NC(CC1c2ccc(Cl)cc2)C3CC3</t>
  </si>
  <si>
    <t>CHEMBL2108887</t>
  </si>
  <si>
    <t>Afelimomab (INN)</t>
  </si>
  <si>
    <t>LU-54107; MAK-195F</t>
  </si>
  <si>
    <t>L04AB03</t>
  </si>
  <si>
    <t>L04AB03 [Antineoplastic And Immunomodulating Agents:Immunosuppressants:Immunosuppressants:Tumor necrosis factor alpha (TNF-a) inhibitors]</t>
  </si>
  <si>
    <t>CHEMBL2108464</t>
  </si>
  <si>
    <t>Garnocestim (INN, USAN)</t>
  </si>
  <si>
    <t>CHEMBL2108318</t>
  </si>
  <si>
    <t>Elsiglutide (INN)</t>
  </si>
  <si>
    <t>CHEMBL2109083</t>
  </si>
  <si>
    <t>Denofungin (USAN)</t>
  </si>
  <si>
    <t>U-28009</t>
  </si>
  <si>
    <t>Antibacterial; Antifungal</t>
  </si>
  <si>
    <t>CHEMBL2110698</t>
  </si>
  <si>
    <t>Orconazole (INN); Orconazole Nitrate (USAN)</t>
  </si>
  <si>
    <t>R-15556</t>
  </si>
  <si>
    <t>Clc1ccc(cc1)C(Cn2ccnc2)OCc3c(Cl)cccc3Cl</t>
  </si>
  <si>
    <t>CHEMBL18531</t>
  </si>
  <si>
    <t>Fenprinast (INN); Fenprinast Hydrochloride (USAN)</t>
  </si>
  <si>
    <t>MJ-13401-1-3</t>
  </si>
  <si>
    <t>Bronchodilator (anti-allergic)</t>
  </si>
  <si>
    <t>CC1(C)CN2C(=O)c3[nH]cnc3N(Cc4ccc(Cl)cc4)C2=N1</t>
  </si>
  <si>
    <t>CHEMBL2110883</t>
  </si>
  <si>
    <t>Ciclotropium Bromide (INN)</t>
  </si>
  <si>
    <t>CC(C)C[N+]1(C)[C@@H]2CC[C@H]1C[C@H](C2)OC(=O)C(C3CCCC3)c4ccccc4</t>
  </si>
  <si>
    <t>CHEMBL2110727</t>
  </si>
  <si>
    <t>Cenicriviroc (INN, USAN); Cenicriviroc Mesylate (USAN)</t>
  </si>
  <si>
    <t>TAK-652; TBR-652</t>
  </si>
  <si>
    <t>Tobira Therapeutics</t>
  </si>
  <si>
    <t>CCCCOCCOc1ccc(cc1)c2ccc3N(CC(C)C)CCC\C(=C/c3c2)\C(=O)Nc4ccc(cc4)[S+]([O-])Cc5cncn5CCC</t>
  </si>
  <si>
    <t>CHEMBL2110711</t>
  </si>
  <si>
    <t>Pyritidium Bromide (BAN, INN)</t>
  </si>
  <si>
    <t>RD-2801</t>
  </si>
  <si>
    <t>Cc1cc(Nc2ccc3c4ccc(N)cc4[n+](C)c(c5ccc(N)cc5)c3c2)nc(N)[n+]1C</t>
  </si>
  <si>
    <t>CHEMBL2110604</t>
  </si>
  <si>
    <t>Betamicin (INN); Betamicin Sulfate (USAN)</t>
  </si>
  <si>
    <t>SCH-14342</t>
  </si>
  <si>
    <t>CN[C@@H]1[C@@H](O)[C@@H](O[C@H]2[C@H](N)C[C@H](N)[C@@H](O[C@H]3O[C@H](CN)[C@@H](O)[C@H](O)[C@H]3O)[C@@H]2O)OC[C@]1(C)O</t>
  </si>
  <si>
    <t>CHEMBL2051970</t>
  </si>
  <si>
    <t>Pivopril (INN, USAN)</t>
  </si>
  <si>
    <t>REV-3659 (S); RHC-3659 (S); USV-3659 (S)</t>
  </si>
  <si>
    <t>C[C@H](CSC(=O)C(C)(C)C)C(=O)N(CC(=O)O)C1CCCC1</t>
  </si>
  <si>
    <t>CHEMBL2107626</t>
  </si>
  <si>
    <t>Traboxopine (INN)</t>
  </si>
  <si>
    <t>CC(CN(C)C)CN1c2ccccc2OCOc3ccc(Cl)cc13</t>
  </si>
  <si>
    <t>CHEMBL2106359</t>
  </si>
  <si>
    <t>Iodofenphos (BAN)</t>
  </si>
  <si>
    <t>COP(=S)(OC)Oc1cc(Cl)c(I)cc1Cl</t>
  </si>
  <si>
    <t>CHEMBL2103862</t>
  </si>
  <si>
    <t>Bavisant (INN, USAN); Bavisant Dihydrochloride (USAN)</t>
  </si>
  <si>
    <t>JNJ-31001074; JNJ-31001074-AAC</t>
  </si>
  <si>
    <t>O=C(N1CCN(CC1)C2CC2)c3ccc(CN4CCOCC4)cc3</t>
  </si>
  <si>
    <t>CHEMBL2105208</t>
  </si>
  <si>
    <t>Niometacin (INN)</t>
  </si>
  <si>
    <t>COc1ccc2c(c1)c(CC(=O)O)c(C)n2C(=O)c3cccnc3</t>
  </si>
  <si>
    <t>CHEMBL2104476</t>
  </si>
  <si>
    <t>Ciclosidomine (BAN, INN, MI)</t>
  </si>
  <si>
    <t>PR-G 138-CL [As Hydrochloride]</t>
  </si>
  <si>
    <t>antianginals (sydnone derivatives)</t>
  </si>
  <si>
    <t>O=C([N-]c1on[n+](c1)N2CCOCC2)C3CCCCC3</t>
  </si>
  <si>
    <t>CHEMBL2110675</t>
  </si>
  <si>
    <t>Iodocholesterol (131I) (INN); Iodocholesterol I 131 (USAN)</t>
  </si>
  <si>
    <t>io-; -terol</t>
  </si>
  <si>
    <t>iodine-containing contrast media; bronchodilators (phenethylamine derivatives)</t>
  </si>
  <si>
    <t>V09XA02</t>
  </si>
  <si>
    <t>V09XA02 [Various:Diagnostic Radiopharmaceuticals:Other Diagnostic Radiopharmaceuticals:Iodine (131I) compounds]</t>
  </si>
  <si>
    <t>CC(C)CCC[C@@H](C)[C@H]1CC[C@H]2[C@@H]3CC=C4C[C@@H](O)CC[C@]4(CI)[C@H]3CC[C@]12C</t>
  </si>
  <si>
    <t>CHEMBL911</t>
  </si>
  <si>
    <t>Zolpidem (BAN, INN); Zolpidem Tartrate (FDA, USAN)</t>
  </si>
  <si>
    <t>SL 80.0750-23N; SL-80.0750-23N</t>
  </si>
  <si>
    <t>Purdue Pharma Products Lp; Novadel Pharma Inc; Meda Pharmaceuticals; Biovail Laboratories International Srl; Sanofi Aventis Us Llc</t>
  </si>
  <si>
    <t>N05CF02</t>
  </si>
  <si>
    <t>N05CF02 [Nervous System:Psycholeptics:Hypnotics And Sedatives:Benzodiazepine related drugs]</t>
  </si>
  <si>
    <t>CN(C)C(=O)Cc1c(nc2ccc(C)cn12)c3ccc(C)cc3</t>
  </si>
  <si>
    <t>CHEMBL2110741</t>
  </si>
  <si>
    <t>Cefmepidium Chloride (INN)</t>
  </si>
  <si>
    <t>cef-; -ium</t>
  </si>
  <si>
    <t>cephalosporins; quaternary ammonium derivatives</t>
  </si>
  <si>
    <t>C[n+]1ccc(SCC2=C(N3[C@@H]([C@H](NC(=O)\C(=N/OC(C)(C)C(=O)O)\c4csc(N)n4)C3=O)[S+]([O-])C2)C(=O)O)cc1</t>
  </si>
  <si>
    <t>CHEMBL2106548</t>
  </si>
  <si>
    <t>Clometocillin (DCF, INN, MI)</t>
  </si>
  <si>
    <t>J01CE07</t>
  </si>
  <si>
    <t>J01CE07 [Antiinfectives For Systemic Use:Antibacterials For Systemic Use:Beta-Lactam Antibacterials, Penicillins:Beta-lactamase sensitive penicillins]</t>
  </si>
  <si>
    <t>COC(C(=O)N[C@H]1[C@H]2SC(C)(C)[C@@H](N2C1=O)C(=O)O)c3ccc(Cl)c(Cl)c3</t>
  </si>
  <si>
    <t>CHEMBL2107750</t>
  </si>
  <si>
    <t>Fampronil (INN)</t>
  </si>
  <si>
    <t>Cc1nn(c(Cl)c1c2nc(C#N)c(C#N)[nH]2)c3c(Cl)cc(cc3Cl)C(F)(F)F</t>
  </si>
  <si>
    <t>CHEMBL2105798</t>
  </si>
  <si>
    <t>Triamcinolone Benetonide (INN, MI)</t>
  </si>
  <si>
    <t>CC(CNC(=O)c1ccccc1)C(=O)OCC(=O)[C@@]23OC(C)(C)O[C@@H]2C[C@H]4[C@@H]5CCC6=CC(=O)C=C[C@]6(C)[C@@]5(F)[C@@H](O)C[C@]34C</t>
  </si>
  <si>
    <t>CHEMBL2104945</t>
  </si>
  <si>
    <t>Sulfaclorazole (INN)</t>
  </si>
  <si>
    <t>Cc1cc(NS(=O)(=O)c2ccc(N)cc2)n(n1)c3cccc(Cl)c3</t>
  </si>
  <si>
    <t>CHEMBL2103909</t>
  </si>
  <si>
    <t>Salafibrate (INN)</t>
  </si>
  <si>
    <t>-fibrate; sal-</t>
  </si>
  <si>
    <t>antihyperlipidemics (clofibrate type); anti-inflammatory agents (salicylic acid derivatives)</t>
  </si>
  <si>
    <t>CC(=O)Oc1ccccc1C(=O)OC(COC(=O)C(C)(C)Oc2ccc(Cl)cc2)COC(=O)C(C)(C)Oc3ccc(Cl)cc3</t>
  </si>
  <si>
    <t>CHEMBL2107728</t>
  </si>
  <si>
    <t>Asoprisnil Ecamate (INN)</t>
  </si>
  <si>
    <t>selective progesterone receptor modulators (SPRM)</t>
  </si>
  <si>
    <t>CCNC(=O)O\N=C\c1ccc(cc1)[C@H]2C[C@@]3(C)[C@@H](CC[C@]3(COC)OC)[C@@H]4CCC5=CC(=O)CCC5=C24</t>
  </si>
  <si>
    <t>CHEMBL2107195</t>
  </si>
  <si>
    <t>Isoprednidene (BAN, INN)</t>
  </si>
  <si>
    <t>C[C@]12CCC(=O)C=C1C=C[C@H]3[C@@H]4CC(=C)[C@](O)(C(=O)CO)[C@@]4(C)C[C@H](O)[C@H]23</t>
  </si>
  <si>
    <t>CHEMBL2110676</t>
  </si>
  <si>
    <t>Iometopane 123i (INN); Iometopane I 123 (USAN)</t>
  </si>
  <si>
    <t>GPI-200</t>
  </si>
  <si>
    <t>Guilford</t>
  </si>
  <si>
    <t>COC(=O)[C@@H]1[C@H]2CC[C@@H](CC1c3ccc(I)cc3)N2C</t>
  </si>
  <si>
    <t>CHEMBL2104889</t>
  </si>
  <si>
    <t>Pirsidomine (INN, USAN)</t>
  </si>
  <si>
    <t>Cas 936</t>
  </si>
  <si>
    <t>COc1ccc(cc1)C(=O)\N=C\2/[CH-][N+](=NO2)N3[C@H](C)CCC[C@@H]3C</t>
  </si>
  <si>
    <t>CHEMBL2104428</t>
  </si>
  <si>
    <t>Mideplanin (INN)</t>
  </si>
  <si>
    <t>CC(C)CCCCCCC(=O)N[C@@H]1[C@@H](O)[C@H](O)[C@@H](CO)O[C@H]1Oc2c3Oc4ccc(C[C@H]5NC(=O)[C@@H](N)c6ccc(O)c(Oc7cc(O)cc(c7)[C@H](NC5=O)C(=O)N[C@H]8C(=O)N[C@H]9C(=O)N[C@@H]([C@H](O[C@@H]%10O[C@H](CO)[C@@H](O)[C@H](O)[C@H]%10NC(=O)C)c%11ccc(Oc2cc8c3)c(Cl)c%11)C(=O)N[C@@H](C(=O)NCCCN(C)C)c%12cc(O)cc(O[C@H]%13O[C@H](CO)[C@@H](O)[C@H](O)[C@@H]%13O)c%12c%14cc9ccc%14O)c6)cc4Cl</t>
  </si>
  <si>
    <t>CHEMBL2106824</t>
  </si>
  <si>
    <t>Nisobamate (INN, USAN)</t>
  </si>
  <si>
    <t>W-1015</t>
  </si>
  <si>
    <t>Sedative-Hypnotic; Tranquilizer (minor)</t>
  </si>
  <si>
    <t>CCC(C)C(C)(COC(=O)N)COC(=O)NC(C)C</t>
  </si>
  <si>
    <t>CHEMBL2105653</t>
  </si>
  <si>
    <t>Setileuton (INN, USAN)</t>
  </si>
  <si>
    <t>5-lipoxgenase inhibitors</t>
  </si>
  <si>
    <t>CC[C@](O)(c1oc(NCc2ccc3C(=CC(=O)Oc3c2)c4ccc(F)cc4)nn1)C(F)(F)F</t>
  </si>
  <si>
    <t>CHEMBL2105166</t>
  </si>
  <si>
    <t>Mazokalim (BAN, INN)</t>
  </si>
  <si>
    <t>CCOC(=O)CCCn1nnnc1c2ccc3OC(C)(C)[C@@](C)(O)[C@H](OC4=NNC(=O)C=C4)c3c2</t>
  </si>
  <si>
    <t>CHEMBL2104719</t>
  </si>
  <si>
    <t>Prednival (USAN)</t>
  </si>
  <si>
    <t>W-4869</t>
  </si>
  <si>
    <t>CCCCC(=O)O[C@@]1(CC[C@H]2[C@@H]3CCC4=CC(=O)C=C[C@]4(C)[C@H]3[C@@H](O)C[C@]12C)C(=O)CO</t>
  </si>
  <si>
    <t>CHEMBL2110684</t>
  </si>
  <si>
    <t>Iodocetylic Acid (123I) (INN); Iodocetylic Acid I 123 (USAN)</t>
  </si>
  <si>
    <t>RA-C-384</t>
  </si>
  <si>
    <t>OC(=O)CCCCCCCCCCCCCCCI</t>
  </si>
  <si>
    <t>CHEMBL2107196</t>
  </si>
  <si>
    <t>Tropigline (BAN, INN)</t>
  </si>
  <si>
    <t>C\C=C(/C)\C(=O)O[C@H]1C[C@H]2CC[C@@H](C1)N2C</t>
  </si>
  <si>
    <t>CHEMBL2103861</t>
  </si>
  <si>
    <t>Aganepag (INN, USAN)</t>
  </si>
  <si>
    <t>AGN-210937</t>
  </si>
  <si>
    <t>CCCCC[C@H](O)c1ccc(cc1)N2[C@@H](CCCc3ccc(s3)C(=O)O)CCC2=O</t>
  </si>
  <si>
    <t>CHEMBL2105102</t>
  </si>
  <si>
    <t>Leminoprazole (INN)</t>
  </si>
  <si>
    <t>CC(C)CN(C)c1ccccc1C[S+]([O-])c2nc3ccccc3[nH]2</t>
  </si>
  <si>
    <t>CHEMBL2106434</t>
  </si>
  <si>
    <t>Mirosamicin (INN)</t>
  </si>
  <si>
    <t>CC[C@H]1OC(=O)\C=C\[C@H](C)[C@@H](O[C@H]2O[C@@H](C)C[C@H]([C@@H]2O)N(C)C)[C@@H](C)C[C@@H](C)C(=O)\C=C\[C@@H]3O[C@H]3[C@]1(O)CO[C@@H]4O[C@H](C)[C@@H](O)[C@@H](OC)[C@H]4OC</t>
  </si>
  <si>
    <t>CHEMBL293299</t>
  </si>
  <si>
    <t>Aditoprim (INN)</t>
  </si>
  <si>
    <t>COc1cc(Cc2cnc(N)nc2N)cc(OC)c1N(C)C</t>
  </si>
  <si>
    <t>CHEMBL603</t>
  </si>
  <si>
    <t>Zafirlukast (BAN, FDA, INN, USAN)</t>
  </si>
  <si>
    <t>ICI-204219</t>
  </si>
  <si>
    <t>antiasthmatics/antiallergics: leukotriene receptor antagonists</t>
  </si>
  <si>
    <t>R03DC01</t>
  </si>
  <si>
    <t>R03DC01 [Respiratory System:Drugs For Obstructive Airway Diseases:Other Systemic Drugs For Obstructive Airway Diseases:Leukotriene receptor antagonists]</t>
  </si>
  <si>
    <t>Anti-Asthmatic (leukotriene antagonist)</t>
  </si>
  <si>
    <t>COc1cc(ccc1Cc2cn(C)c3ccc(NC(=O)OC4CCCC4)cc23)C(=O)NS(=O)(=O)c5ccccc5C</t>
  </si>
  <si>
    <t>CHEMBL503</t>
  </si>
  <si>
    <t>Lovastatin (BAN, FDA, INN, USAN, USP)</t>
  </si>
  <si>
    <t>MK-803</t>
  </si>
  <si>
    <t>Merck Research Laboratories Div Merck Co Inc; Andrx Labs Llc; Abbvie Inc</t>
  </si>
  <si>
    <t>C10AA02</t>
  </si>
  <si>
    <t>C10AA02 [Cardiovascular System:Lipid Modifying Agents:Lipid Modifying Agents, Plain:HMG CoA reductase inhibitors]</t>
  </si>
  <si>
    <t>CC[C@H](C)C(=O)O[C@H]1C[C@@H](C)C=C2C=C[C@H](C)[C@H](CC[C@@H]3C[C@@H](O)CC(=O)O3)[C@@H]12</t>
  </si>
  <si>
    <t>CHEMBL45029</t>
  </si>
  <si>
    <t>Mephobarbital (JAN, USP); Methylphenobarbital (BAN, DCF, INN)</t>
  </si>
  <si>
    <t>Sterling Winthrop; Marion Merrell Dow</t>
  </si>
  <si>
    <t>N03AA01</t>
  </si>
  <si>
    <t>N03AA01 [Nervous System:Antiepileptics:Antiepileptics:Barbiturates and derivatives]</t>
  </si>
  <si>
    <t>Anticonvulsant; Sedative-Hypnotic</t>
  </si>
  <si>
    <t>CCC1(C(=O)NC(=O)N(C)C1=O)c2ccccc2</t>
  </si>
  <si>
    <t>CHEMBL159660</t>
  </si>
  <si>
    <t>Alphamethadol (BAN, DCF, INN)</t>
  </si>
  <si>
    <t>CC[C@@H](O)C(C[C@@H](C)N(C)C)(c1ccccc1)c2ccccc2</t>
  </si>
  <si>
    <t>CHEMBL8965</t>
  </si>
  <si>
    <t>Rosaramicin (BAN, INN, USAN); Rosaramicin Stearate (USAN); Rosaramicin Sodium Phosphate (USAN)</t>
  </si>
  <si>
    <t>SCH-14947; SCH-14947 Stearate</t>
  </si>
  <si>
    <t>CC[C@H]1OC(=O)C[C@@H](O)[C@H](C)[C@@H](O[C@@H]2O[C@H](C)C[C@@H]([C@H]2O)N(C)C)[C@@H](CC=O)C[C@@H](C)C(=O)\C=C\[C@]3(C)O[C@H]3[C@@H]1C</t>
  </si>
  <si>
    <t>CHEMBL231779</t>
  </si>
  <si>
    <t>Apixaban (FDA, INN, USAN)</t>
  </si>
  <si>
    <t>BMS-562247; BMS-562247-01</t>
  </si>
  <si>
    <t>B01AF02</t>
  </si>
  <si>
    <t>B01AF02 [Blood And Blood Forming Organs:Antithrombotic Agents:Antithrombotic Agents:Direct factor Xa inhibitors]</t>
  </si>
  <si>
    <t>COc1ccc(cc1)n2nc(C(=O)N)c3CCN(C(=O)c23)c4ccc(cc4)N5CCCCC5=O</t>
  </si>
  <si>
    <t>CHEMBL1566249</t>
  </si>
  <si>
    <t>Ampiroxicam (BAN, INN, JAN)</t>
  </si>
  <si>
    <t>CP-65703</t>
  </si>
  <si>
    <t>CCOC(=O)OC(C)OC1=C(N(C)S(=O)(=O)c2ccccc12)C(=O)Nc3ccccn3</t>
  </si>
  <si>
    <t>CHEMBL415428</t>
  </si>
  <si>
    <t>Teicoplanin (BAN, USAN, INN)</t>
  </si>
  <si>
    <t>MDL-507</t>
  </si>
  <si>
    <t>J01XA02</t>
  </si>
  <si>
    <t>J01XA02 [Antiinfectives For Systemic Use:Antibacterials For Systemic Use:Other Antibacterials:Glycopeptide antibacterials]</t>
  </si>
  <si>
    <t>CC(=O)NC1C(O)C(O)C(CO)OC1O[C@H]2[C@@H]3NC(=O)[C@H](NC(=O)[C@@H]4NC(=O)[C@H]5NC(=O)[C@@H](Cc6ccc(Oc7cc4cc(Oc8ccc2cc8Cl)c7OC9OC(CO)C(O)C(O)C9NC(=O)C)c(Cl)c6)NC(=O)[C@H](N)c%10ccc(O)c(Oc%11cc(O)cc5c%11)c%10)c%12ccc(O)c(c%12)c%13c(OC%14OC(CO)C(O)C(O)C%14O)cc(O)cc%13[C@@H](NC3=O)C(=O)O</t>
  </si>
  <si>
    <t>CHEMBL42407</t>
  </si>
  <si>
    <t>Lanepitant (INN)</t>
  </si>
  <si>
    <t>COc1ccccc1CN(C[C@@H](Cc2c[nH]c3ccccc23)NC(=O)CN4CCC(CC4)N5CCCCC5)C(=O)C</t>
  </si>
  <si>
    <t>CHEMBL593430</t>
  </si>
  <si>
    <t>Atagabalin (INN, USAN)</t>
  </si>
  <si>
    <t>PD-0200390</t>
  </si>
  <si>
    <t>C[C@H]1CC(CN)(CC(=O)O)C[C@@H]1C</t>
  </si>
  <si>
    <t>CHEMBL153613</t>
  </si>
  <si>
    <t>Eflumast (INN)</t>
  </si>
  <si>
    <t>CC(=O)c1cc(F)cc(NC(=O)c2nn[nH]n2)c1O</t>
  </si>
  <si>
    <t>CHEMBL1626223</t>
  </si>
  <si>
    <t>Pyrantel (BAN, INN); Pyrantel Pamoate (JAN, USAN, USP); Pyrantel Tartrate (USAN)</t>
  </si>
  <si>
    <t>CP-10423-16; CP-10423-18</t>
  </si>
  <si>
    <t>Roerig; Pfizer; Merial; Bayer Animal Health</t>
  </si>
  <si>
    <t>P02CC01</t>
  </si>
  <si>
    <t>P02CC01 [Antiparasitic Products, Insecticides And Repellents:Anthelmintics:Antinematodal Agents:Tetrahydropyrimidine derivatives]</t>
  </si>
  <si>
    <t>CN1CCCN=C1\C=C\c2cccs2</t>
  </si>
  <si>
    <t>CHEMBL1373</t>
  </si>
  <si>
    <t>Modafinil (BAN, FDA, INN, USAN)</t>
  </si>
  <si>
    <t>CEP-1538; CRL-40476</t>
  </si>
  <si>
    <t>Cephalon Inc</t>
  </si>
  <si>
    <t>N06BA07</t>
  </si>
  <si>
    <t>N06BA07 [Nervous System:Psychoanaleptics:Psychostimulants, Agents Used For Adhd And Nootropics:Centrally acting sympathomimetics]</t>
  </si>
  <si>
    <t>Analeptic (treatment of narcolepsy hypersomnia)</t>
  </si>
  <si>
    <t>NC(=O)C[S+]([O-])C(c1ccccc1)c2ccccc2</t>
  </si>
  <si>
    <t>CHEMBL307739</t>
  </si>
  <si>
    <t>Ibopamine (BAN, USAN, INN)</t>
  </si>
  <si>
    <t>SB-7505</t>
  </si>
  <si>
    <t>SmithKline Beecham; Simes S.P.A., Italy</t>
  </si>
  <si>
    <t>S01FB03; C01CA16</t>
  </si>
  <si>
    <t>S01FB03 [Sensory Organs:Ophthalmologicals:Mydriatics And Cycloplegics:Sympathomimetics excl. antiglaucoma preparations]; C01CA16 [Cardiovascular System:Cardiac Therapy:Cardiac Stimulants Excl. Cardiac Glycosides:Adrenergic and dopaminergic agents]</t>
  </si>
  <si>
    <t>Dopaminergic Agent (peripheral)</t>
  </si>
  <si>
    <t>CNCCc1ccc(OC(=O)C(C)C)c(OC(=O)C(C)C)c1</t>
  </si>
  <si>
    <t>CHEMBL345768</t>
  </si>
  <si>
    <t>Thiouracil</t>
  </si>
  <si>
    <t>O=C1NC(=S)NC=C1</t>
  </si>
  <si>
    <t>CHEMBL365528</t>
  </si>
  <si>
    <t>Cethromycin (INN, USAN)</t>
  </si>
  <si>
    <t>A-195773; ABBOTT-195773; ABT-773</t>
  </si>
  <si>
    <t>CC[C@H]1OC(=O)[C@H](C)C(=O)[C@H](C)[C@@H](O[C@@H]2O[C@H](C)C[C@@H]([C@H]2O)N(C)C)[C@](C)(C[C@@H](C)C(=O)[C@H](C)[C@H]3NC(=O)O[C@]13C)OC\C=C\c4cnc5ccccc5c4</t>
  </si>
  <si>
    <t>CHEMBL170988</t>
  </si>
  <si>
    <t>Phenformin (BAN, INN); Phenformin Hydrochloride (MI, USP)</t>
  </si>
  <si>
    <t>A10BA01</t>
  </si>
  <si>
    <t>A10BA01 [Alimentary Tract And Metabolism:Drugs Used In Diabetes:Blood Glucose Lowering Drugs, Excl. Insulins:Biguanides]</t>
  </si>
  <si>
    <t>NC(=N)NC(=N)NCCc1ccccc1</t>
  </si>
  <si>
    <t>CHEMBL1308252</t>
  </si>
  <si>
    <t>Ftaxilide (DCF, INN, MI)</t>
  </si>
  <si>
    <t>Cc1cccc(C)c1NC(=O)c2ccccc2C(=O)O</t>
  </si>
  <si>
    <t>CHEMBL27114</t>
  </si>
  <si>
    <t>Spiromustine (USAN, INN)</t>
  </si>
  <si>
    <t>ClCCN(CCCl)CCN1C(=O)NC2(CCCCC2)C1=O</t>
  </si>
  <si>
    <t>CHEMBL1624075</t>
  </si>
  <si>
    <t>Cetalkonium Chloride (BAN, INN, USAN)</t>
  </si>
  <si>
    <t>CCCCCCCCCCCCCCCC[N+](C)(C)Cc1ccccc1</t>
  </si>
  <si>
    <t>CHEMBL308005</t>
  </si>
  <si>
    <t>Mifentidine (INN, MI)</t>
  </si>
  <si>
    <t>CC(C)\N=C\Nc1ccc(cc1)c2c[nH]cn2</t>
  </si>
  <si>
    <t>CHEMBL554474</t>
  </si>
  <si>
    <t>Temarotene (INN)</t>
  </si>
  <si>
    <t>Ro-15-0788</t>
  </si>
  <si>
    <t>C\C(=C/c1ccccc1)\c2ccc3c(c2)C(C)(C)CCC3(C)C</t>
  </si>
  <si>
    <t>CHEMBL1199080</t>
  </si>
  <si>
    <t>Bretylium Tosylate (FDA, USP, USAN); Bretylium Tosilate (BAN, INN)</t>
  </si>
  <si>
    <t>ASL-603</t>
  </si>
  <si>
    <t>Hospira Inc; Baxter Healthcare Corp; B Braun Medical Inc; Abbott Laboratories Pharmaceutical Products Div; Hospira Worldwide, Inc</t>
  </si>
  <si>
    <t>C01BD02</t>
  </si>
  <si>
    <t>C01BD02 [Cardiovascular System:Cardiac Therapy:Antiarrhythmics, Class I And Iii:Antiarrhythmics, class III]</t>
  </si>
  <si>
    <t>Anti-Adrenergic; Cardiac Depressant (anti-arrhythmic)</t>
  </si>
  <si>
    <t>CC[N+](C)(C)Cc1ccccc1Br</t>
  </si>
  <si>
    <t>CHEMBL1510</t>
  </si>
  <si>
    <t>Eletriptan (BAN, INN); Eletriptan Hydrobromide (FDA, USAN)</t>
  </si>
  <si>
    <t>UK-116044; UK-116044-04; UK-116044-04 [As Hydrobromide); UK-11604404</t>
  </si>
  <si>
    <t>Pfizer Ireland Pharmaceuticals</t>
  </si>
  <si>
    <t>N02CC06</t>
  </si>
  <si>
    <t>N02CC06 [Nervous System:Analgesics:Antimigraine Preparations:Selective serotonin (5HT1) agonists]</t>
  </si>
  <si>
    <t>CN1CCC[C@@H]1Cc2c[nH]c3ccc(CCS(=O)(=O)c4ccccc4)cc23</t>
  </si>
  <si>
    <t>CHEMBL1180550</t>
  </si>
  <si>
    <t>Prolonium Iodide (INN, MI)</t>
  </si>
  <si>
    <t>C[N+](C)(C)CC(O)C[N+](C)(C)C</t>
  </si>
  <si>
    <t>CHEMBL905</t>
  </si>
  <si>
    <t>Rizatriptan (BAN, INN); Rizatriptan Benzoate (FDA, USAN); Rizatriptan Sulfate (USAN)</t>
  </si>
  <si>
    <t>MK-462; MK-0462; MK-A462</t>
  </si>
  <si>
    <t>Merck And Co Inc; Merck</t>
  </si>
  <si>
    <t>N02CC04</t>
  </si>
  <si>
    <t>N02CC04 [Nervous System:Analgesics:Antimigraine Preparations:Selective serotonin (5HT1) agonists]</t>
  </si>
  <si>
    <t>CN(C)CCc1c[nH]c2ccc(Cn3cncn3)cc12</t>
  </si>
  <si>
    <t>CHEMBL1187562</t>
  </si>
  <si>
    <t>Prospidium Chloride (INN)</t>
  </si>
  <si>
    <t>OC(CCl)CN1CC[N+]2(CC1)CC[N+]3(CCN(CC(O)CCl)CC3)CC2</t>
  </si>
  <si>
    <t>CHEMBL515966</t>
  </si>
  <si>
    <t>Ezlopitant (INN, USAN)</t>
  </si>
  <si>
    <t>CJ-11974</t>
  </si>
  <si>
    <t>COc1ccc(cc1CN[C@H]2C3CCN(CC3)[C@H]2C(c4ccccc4)c5ccccc5)C(C)C</t>
  </si>
  <si>
    <t>CHEMBL1097235</t>
  </si>
  <si>
    <t>Azosemide (INN, JAN, USAN)</t>
  </si>
  <si>
    <t>Boehringer Mannheim Gmbh, Germany</t>
  </si>
  <si>
    <t>NS(=O)(=O)c1cc(c(NCc2cccs2)cc1Cl)c3nn[nH]n3</t>
  </si>
  <si>
    <t>CHEMBL853</t>
  </si>
  <si>
    <t>Zalcitabine (BAN, FDA, INN, USAN, USP)</t>
  </si>
  <si>
    <t>Ro-242027000; Ro-24-2027-000</t>
  </si>
  <si>
    <t>J05AF03</t>
  </si>
  <si>
    <t>J05AF03 [Antiinfectives For Systemic Use:Antivirals For Systemic Use:Direct Acting Antivirals:Nucleoside and nucleotide reverse transcriptase inhibitors]</t>
  </si>
  <si>
    <t>NC1=NC(=O)N(C=C1)[C@H]2CC[C@@H](CO)O2</t>
  </si>
  <si>
    <t>CHEMBL75094</t>
  </si>
  <si>
    <t>Prinomastat (INN, USAN)</t>
  </si>
  <si>
    <t>AG-3340</t>
  </si>
  <si>
    <t>Agouron</t>
  </si>
  <si>
    <t>CC1(C)SCCN([C@H]1C(=O)NO)S(=O)(=O)c2ccc(Oc3ccncc3)cc2</t>
  </si>
  <si>
    <t>CHEMBL285347</t>
  </si>
  <si>
    <t>Biapenem (USAN, INN)</t>
  </si>
  <si>
    <t>CL-186815; L-627; LJ-C10627</t>
  </si>
  <si>
    <t>J01DH05</t>
  </si>
  <si>
    <t>J01DH05 [Antiinfectives For Systemic Use:Antibacterials For Systemic Use:Other Beta-Lactam Antibacterials:Carbapenems]</t>
  </si>
  <si>
    <t>C[C@@H](O)[C@@H]1[C@H]2[C@@H](C)C(=C(N2C1=O)C(=O)[O-])SC3C[n+]4cncn4C3</t>
  </si>
  <si>
    <t>CHEMBL83906</t>
  </si>
  <si>
    <t>Iodoalphionic Acid (MI, NF); Pheniodol Sodium (INN)</t>
  </si>
  <si>
    <t>OC(=O)C(Cc1cc(I)c(O)c(I)c1)c2ccccc2</t>
  </si>
  <si>
    <t>CHEMBL341812</t>
  </si>
  <si>
    <t>Ibufenac (BAN, INN, USAN)</t>
  </si>
  <si>
    <t>RD-11654</t>
  </si>
  <si>
    <t>Boots, England</t>
  </si>
  <si>
    <t>CC(C)Cc1ccc(CC(=O)O)cc1</t>
  </si>
  <si>
    <t>CHEMBL1516</t>
  </si>
  <si>
    <t>Olmesartan (INN, USAN)</t>
  </si>
  <si>
    <t>RNH-6270</t>
  </si>
  <si>
    <t>Sankyo, Japan</t>
  </si>
  <si>
    <t>CCCc1nc(c(C(=O)O)n1Cc2ccc(cc2)c3ccccc3c4nnn[nH]4)C(C)(C)O</t>
  </si>
  <si>
    <t>CHEMBL12948</t>
  </si>
  <si>
    <t>Semustine (USAN, INN)</t>
  </si>
  <si>
    <t>Methyl-Ccnu</t>
  </si>
  <si>
    <t>L01AD03</t>
  </si>
  <si>
    <t>L01AD03 [Antineoplastic And Immunomodulating Agents:Antineoplastic Agents:Alkylating Agents:Nitrosoureas]</t>
  </si>
  <si>
    <t>CC1CCC(CC1)NC(=O)N(CCCl)N=O</t>
  </si>
  <si>
    <t>CHEMBL446</t>
  </si>
  <si>
    <t>Sulfamethazine (Trisulfapyrimidines) (FDA); Sulfadimidine (BAN, INN); Sulfamethazine (USP)</t>
  </si>
  <si>
    <t>Lederle Laboratories Div American Cyanamid Co; Eli Lilly And Co; Bristol Myers Squibb Co</t>
  </si>
  <si>
    <t>J01EB03</t>
  </si>
  <si>
    <t>J01EB03 [Antiinfectives For Systemic Use:Antibacterials For Systemic Use:Sulfonamides And Trimethoprim:Short-acting sulfonamides]</t>
  </si>
  <si>
    <t>Cc1cc(C)nc(NS(=O)(=O)c2ccc(N)cc2)n1</t>
  </si>
  <si>
    <t>CHEMBL145087</t>
  </si>
  <si>
    <t>Icotidine (USAN)</t>
  </si>
  <si>
    <t>SK&amp;F-93319</t>
  </si>
  <si>
    <t>Antagonist (to histamine-H2 and -H1 receptors)</t>
  </si>
  <si>
    <t>COc1cccnc1CCCCNc2ncc(Cc3ccc(C)nc3)c(O)n2</t>
  </si>
  <si>
    <t>CHEMBL347795</t>
  </si>
  <si>
    <t>Xibenolol (INN, MI)</t>
  </si>
  <si>
    <t>Cc1cccc(OCC(O)CNC(C)(C)C)c1C</t>
  </si>
  <si>
    <t>CHEMBL357764</t>
  </si>
  <si>
    <t>Anisperimus (INN)</t>
  </si>
  <si>
    <t>C[C@@H](N)CCNCCCCNC(=O)OCC(=O)NCCCCCCN=C(N)N</t>
  </si>
  <si>
    <t>CHEMBL32227</t>
  </si>
  <si>
    <t>Zindoxifene (INN)</t>
  </si>
  <si>
    <t>CCn1c(c(C)c2cc(OC(=O)C)ccc12)c3ccc(OC(=O)C)cc3</t>
  </si>
  <si>
    <t>CHEMBL267431</t>
  </si>
  <si>
    <t>Asoprisnil (BAN, INN, USAN)</t>
  </si>
  <si>
    <t>J867</t>
  </si>
  <si>
    <t>Tap; Schering A.G., Germany</t>
  </si>
  <si>
    <t>COC[C@@]1(CC[C@H]2[C@@H]3CCC4=CC(=O)CCC4=C3[C@H](C[C@]12C)c5ccc(\C=N\O)cc5)OC</t>
  </si>
  <si>
    <t>CHEMBL1263</t>
  </si>
  <si>
    <t>Salmeterol (BAN, INN, USAN); Salmeterol Xinafoate (FDA, USAN)</t>
  </si>
  <si>
    <t>GR-33343-X; GR-33343X; GR-33343 G; GR-33343-G</t>
  </si>
  <si>
    <t>GlaxoSmithKline; Glaxo, England; Glaxo Group Ltd Dba GlaxoSmithKline</t>
  </si>
  <si>
    <t>sal-; -terol</t>
  </si>
  <si>
    <t>anti-inflammatory agents (salicylic acid derivatives); bronchodilators (phenethylamine derivatives)</t>
  </si>
  <si>
    <t>R03AC12</t>
  </si>
  <si>
    <t>R03AC12 [Respiratory System:Drugs For Obstructive Airway Diseases:Adrenergics, Inhalants:Selective beta-2-adrenoreceptor agonists]</t>
  </si>
  <si>
    <t>OCc1cc(ccc1O)C(O)CNCCCCCCOCCCCc2ccccc2</t>
  </si>
  <si>
    <t>CHEMBL1551165</t>
  </si>
  <si>
    <t>Iophenoic Acid (INN); Iophenoxic Acid (MI, USP)</t>
  </si>
  <si>
    <t>CCC(Cc1c(I)cc(I)c(O)c1I)C(=O)O</t>
  </si>
  <si>
    <t>CHEMBL345237</t>
  </si>
  <si>
    <t>Piclozotan (INN)</t>
  </si>
  <si>
    <t>ClC1=COc2ccccc2C(=O)N1CCCCN3CCC(=CC3)c4ccccn4</t>
  </si>
  <si>
    <t>CHEMBL1016</t>
  </si>
  <si>
    <t>Candesartan (BAN, INN, USAN)</t>
  </si>
  <si>
    <t>CV-11974</t>
  </si>
  <si>
    <t>C09CA06</t>
  </si>
  <si>
    <t>C09CA06 [Cardiovascular System:Agents Acting On The Renin-Angiotensin System:Angiotensin Ii Antagonists, Plain:Angiotensin II antagonists, plain]</t>
  </si>
  <si>
    <t>Antagonist (angiotensin II receptor); Antihypertensive</t>
  </si>
  <si>
    <t>CCOc1nc2cccc(C(=O)O)c2n1Cc3ccc(cc3)c4ccccc4c5nnn[nH]5</t>
  </si>
  <si>
    <t>CHEMBL163</t>
  </si>
  <si>
    <t>Ritonavir (BAN, FDA, INN, USAN)</t>
  </si>
  <si>
    <t>A-84538; ABBOTT-84538</t>
  </si>
  <si>
    <t>Abbvie Inc; Abbott Laboratories Pharmaceutical Products Div</t>
  </si>
  <si>
    <t>J05AE03</t>
  </si>
  <si>
    <t>J05AE03 [Antiinfectives For Systemic Use:Antivirals For Systemic Use:Direct Acting Antivirals:Protease inhibitors]</t>
  </si>
  <si>
    <t>CC(C)[C@H](NC(=O)N(C)Cc1csc(n1)C(C)C)C(=O)N[C@H](C[C@H](O)[C@H](Cc2ccccc2)NC(=O)OCc3cncs3)Cc4ccccc4</t>
  </si>
  <si>
    <t>CHEMBL139367</t>
  </si>
  <si>
    <t>Peramivir (INN, USAN)</t>
  </si>
  <si>
    <t>BCX-1812</t>
  </si>
  <si>
    <t>CCC(CC)[C@H](NC(=O)C)[C@@H]1[C@H](O)[C@H](C[C@H]1NC(=N)N)C(=O)O</t>
  </si>
  <si>
    <t>CHEMBL15721</t>
  </si>
  <si>
    <t>Nifuroxime (MI, NF, INN)</t>
  </si>
  <si>
    <t>O\N=C\c1oc(cc1)[N+](=O)[O-]</t>
  </si>
  <si>
    <t>CHEMBL138093</t>
  </si>
  <si>
    <t>Senazodan (INN)</t>
  </si>
  <si>
    <t>O=C1CCC(=NN1)c2ccc(Nc3ccncc3)cc2</t>
  </si>
  <si>
    <t>CHEMBL284906</t>
  </si>
  <si>
    <t>Nicorandil (BAN, JAN, USAN, INN)</t>
  </si>
  <si>
    <t>SG-75</t>
  </si>
  <si>
    <t>Chugai Pharmaceutical Co., Ltd., Japan</t>
  </si>
  <si>
    <t>C01DX16</t>
  </si>
  <si>
    <t>C01DX16 [Cardiovascular System:Cardiac Therapy:Vasodilators Used In Cardiac Diseases:Other vasodilators used in cardiac diseases]</t>
  </si>
  <si>
    <t>[O-][N+](=O)OCCNC(=O)c1cccnc1</t>
  </si>
  <si>
    <t>CHEMBL144399</t>
  </si>
  <si>
    <t>Medorinone (INN, USAN)</t>
  </si>
  <si>
    <t>WIN-49016</t>
  </si>
  <si>
    <t>Cc1nccc2nc(O)ccc12</t>
  </si>
  <si>
    <t>CHEMBL337702</t>
  </si>
  <si>
    <t>Oxidopamine (INN, USAN)</t>
  </si>
  <si>
    <t>NCCc1cc(O)c(O)cc1O</t>
  </si>
  <si>
    <t>CHEMBL1371129</t>
  </si>
  <si>
    <t>Perflunafene (BAN, INN)</t>
  </si>
  <si>
    <t>FC1(F)C(F)(F)C(F)(F)C2(F)C(F)(F)C(F)(F)C(F)(F)C(F)(F)C2(F)C1(F)F</t>
  </si>
  <si>
    <t>CHEMBL1525298</t>
  </si>
  <si>
    <t>Diethylstilbestrol Dipropionate (MI, NF)</t>
  </si>
  <si>
    <t>CCC(=O)Oc1ccc(cc1)\C(=C(/CC)\c2ccc(OC(=O)CC)cc2)\CC</t>
  </si>
  <si>
    <t>CHEMBL24938</t>
  </si>
  <si>
    <t>Lorglumide (INN)</t>
  </si>
  <si>
    <t>CR-1409</t>
  </si>
  <si>
    <t>CCCCCN(CCCCC)C(=O)C(CCC(=O)O)NC(=O)c1ccc(Cl)c(Cl)c1</t>
  </si>
  <si>
    <t>CHEMBL1398373</t>
  </si>
  <si>
    <t>Pirarubicin (INN, JAN, MI)</t>
  </si>
  <si>
    <t>L01DB08</t>
  </si>
  <si>
    <t>L01DB08 [Antineoplastic And Immunomodulating Agents:Antineoplastic Agents:Cytotoxic Antibiotics And Related Substances:Anthracyclines and related substances]</t>
  </si>
  <si>
    <t>COc1cccc2C(=O)c3c(O)c4C[C@](O)(C[C@H](O[C@H]5C[C@H](N)[C@H](O[C@H]6CCCCO6)[C@H](C)O5)c4c(O)c3C(=O)c12)C(=O)CO</t>
  </si>
  <si>
    <t>CHEMBL514270</t>
  </si>
  <si>
    <t>Emicerfont (INN, USAN)</t>
  </si>
  <si>
    <t>GW876008; GW876008X</t>
  </si>
  <si>
    <t>CRF-1 (corticotropin releasing factor) receptor antagonists</t>
  </si>
  <si>
    <t>COc1ccc(N2CCc3c2nc(C)cc3n4ccc(n4)N5CCNC5=O)c(C)c1</t>
  </si>
  <si>
    <t>CHEMBL429736</t>
  </si>
  <si>
    <t>Retosiban (INN, USAN)</t>
  </si>
  <si>
    <t>GSK221149A</t>
  </si>
  <si>
    <t>oxytocin antagonists</t>
  </si>
  <si>
    <t>CC[C@H](C)[C@H]1N([C@@H](C(=O)N2CCOCC2)c3coc(C)n3)C(=O)[C@H](NC1=O)C4Cc5ccccc5C4</t>
  </si>
  <si>
    <t>CHEMBL1099272</t>
  </si>
  <si>
    <t>Ximoprofen (INN)</t>
  </si>
  <si>
    <t>CC(C(=O)O)c1ccc(cc1)C2CCC\C(=N\O)\C2</t>
  </si>
  <si>
    <t>CHEMBL1200937</t>
  </si>
  <si>
    <t>Dalfopristin (FDA, BAN, INN, USAN)</t>
  </si>
  <si>
    <t>RP-54476</t>
  </si>
  <si>
    <t>CCN(CC)CCS(=O)(=O)[C@@H]1CCN2[C@H]1C(=O)O[C@H](C(C)C)[C@H](C)\C=C\C(=O)NC\C=C\C(=C\[C@@H](O)CC(=O)Cc3occ(n3)C2=O)\C</t>
  </si>
  <si>
    <t>CHEMBL1200472</t>
  </si>
  <si>
    <t>Quazepam (FDA, USP, BAN, INN, USAN)</t>
  </si>
  <si>
    <t>SCH-16134</t>
  </si>
  <si>
    <t>Questcor Pharmaceuticals Inc</t>
  </si>
  <si>
    <t>N05CD10</t>
  </si>
  <si>
    <t>N05CD10 [Nervous System:Psycholeptics:Hypnotics And Sedatives:Benzodiazepine derivatives]</t>
  </si>
  <si>
    <t>Fc1ccccc1C2=NCC(=S)N(CC(F)(F)F)c3ccc(Cl)cc23</t>
  </si>
  <si>
    <t>CHEMBL50262</t>
  </si>
  <si>
    <t>Ditiomustine (INN)</t>
  </si>
  <si>
    <t>ClCCN(N=O)C(=O)NCCSSCCNC(=O)N(CCCl)N=O</t>
  </si>
  <si>
    <t>CHEMBL110</t>
  </si>
  <si>
    <t>Benznidazole (MI, INN)</t>
  </si>
  <si>
    <t>P01CA02</t>
  </si>
  <si>
    <t>P01CA02 [Antiparasitic Products, Insecticides And Repellents:Antiprotozoals:Agents Against Leishmaniasis And Trypanosomiasis:Nitroimidazole derivatives]</t>
  </si>
  <si>
    <t>[O-][N+](=O)c1nccn1CC(=O)NCc2ccccc2</t>
  </si>
  <si>
    <t>CHEMBL167691</t>
  </si>
  <si>
    <t>Laromustine (INN, USAN)</t>
  </si>
  <si>
    <t>101M; VNP40101M</t>
  </si>
  <si>
    <t>Vion Pharmaceuticals</t>
  </si>
  <si>
    <t>CNC(=O)N(N(CCCl)S(=O)(=O)C)S(=O)(=O)C</t>
  </si>
  <si>
    <t>CHEMBL107400</t>
  </si>
  <si>
    <t>Sobetirome (INN, USAN)</t>
  </si>
  <si>
    <t>GC-1; QRX-431</t>
  </si>
  <si>
    <t>Quatrx Pharmaceuticals Company</t>
  </si>
  <si>
    <t>CC(C)c1cc(Cc2c(C)cc(OCC(=O)O)cc2C)ccc1O</t>
  </si>
  <si>
    <t>CHEMBL89705</t>
  </si>
  <si>
    <t>Tallimustine (INN)</t>
  </si>
  <si>
    <t>Cn1cc(NC(=O)c2cc(NC(=O)c3cc(NC(=O)c4ccc(cc4)N(CCCl)CCCl)cn3C)cn2C)cc1C(=O)NCCC(=N)N</t>
  </si>
  <si>
    <t>CHEMBL461343</t>
  </si>
  <si>
    <t>Guanoxabenz (INN, USAN)</t>
  </si>
  <si>
    <t>43-663</t>
  </si>
  <si>
    <t>C02CC07</t>
  </si>
  <si>
    <t>C02CC07 [Cardiovascular System:Antihypertensives:Antiadrenergic Agents, Peripherally Acting:Guanidine derivatives]</t>
  </si>
  <si>
    <t>N\C(=N/O)\N\N=C\c1c(Cl)cccc1Cl</t>
  </si>
  <si>
    <t>CHEMBL462019</t>
  </si>
  <si>
    <t>Trofosfamide (MI, INN)</t>
  </si>
  <si>
    <t>A-4828; Z-4828</t>
  </si>
  <si>
    <t>L01AA07</t>
  </si>
  <si>
    <t>L01AA07 [Antineoplastic And Immunomodulating Agents:Antineoplastic Agents:Alkylating Agents:Nitrogen mustard analogues]</t>
  </si>
  <si>
    <t>ClCCN(CCCl)P1(=O)OCCCN1CCCl</t>
  </si>
  <si>
    <t>CHEMBL1614638</t>
  </si>
  <si>
    <t>Fenclorac (INN, USAN)</t>
  </si>
  <si>
    <t>WHR-539</t>
  </si>
  <si>
    <t>OC(=O)C(Cl)c1ccc(C2CCCCC2)c(Cl)c1</t>
  </si>
  <si>
    <t>CHEMBL67588</t>
  </si>
  <si>
    <t>Dacopafant (INN)</t>
  </si>
  <si>
    <t>RP-48740; RP-55778</t>
  </si>
  <si>
    <t>NC(=O)c1ccn2C(SCc12)c3cccnc3</t>
  </si>
  <si>
    <t>CHEMBL313136</t>
  </si>
  <si>
    <t>Simendan (INN)</t>
  </si>
  <si>
    <t>CC1CC(=O)NN=C1c2ccc(NN=C(C#N)C#N)cc2</t>
  </si>
  <si>
    <t>CHEMBL355200</t>
  </si>
  <si>
    <t>Eniluracil (BAN, INN, USAN)</t>
  </si>
  <si>
    <t>776C85</t>
  </si>
  <si>
    <t>Oc1ncc(C#C)c(O)n1</t>
  </si>
  <si>
    <t>CHEMBL223824</t>
  </si>
  <si>
    <t>Mozenavir (INN)</t>
  </si>
  <si>
    <t>DMP-450</t>
  </si>
  <si>
    <t>Nc1cccc(CN2[C@H](Cc3ccccc3)[C@H](O)[C@@H](O)[C@@H](Cc4ccccc4)N(Cc5cccc(N)c5)C2=O)c1</t>
  </si>
  <si>
    <t>CHEMBL95067</t>
  </si>
  <si>
    <t>Disulergine (INN)</t>
  </si>
  <si>
    <t>CN(C)S(=O)(=O)N[C@H]1C[C@H]2[C@@H](Cc3c[nH]c4cccc2c34)N(C)C1</t>
  </si>
  <si>
    <t>CHEMBL44793</t>
  </si>
  <si>
    <t>Gavestinel (BAN, INN, USAN)</t>
  </si>
  <si>
    <t>GV-150526X</t>
  </si>
  <si>
    <t>(N-methyl-D-asparate) NMDA receptor antagonist, glycine recognition site</t>
  </si>
  <si>
    <t>OC(=O)c1[nH]c2cc(Cl)cc(Cl)c2c1\C=C\C(=O)Nc3ccccc3</t>
  </si>
  <si>
    <t>CHEMBL178803</t>
  </si>
  <si>
    <t>Blonanserin (INN)</t>
  </si>
  <si>
    <t>CCN1CCN(CC1)c2cc(c3CCCCCCc3n2)c4ccc(F)cc4</t>
  </si>
  <si>
    <t>CHEMBL463981</t>
  </si>
  <si>
    <t>Begacestat (INN, USAN)</t>
  </si>
  <si>
    <t>GSI-953</t>
  </si>
  <si>
    <t>enzyme inhibitors: gamma secretase inhibitors</t>
  </si>
  <si>
    <t>OC[C@@H](NS(=O)(=O)c1ccc(Cl)s1)C(C(F)(F)F)C(F)(F)F</t>
  </si>
  <si>
    <t>CHEMBL300443</t>
  </si>
  <si>
    <t>Carvotroline (INN); Carvotroline Hydrochloride (USAN)</t>
  </si>
  <si>
    <t>WY-47791 HCL</t>
  </si>
  <si>
    <t>Fc1ccc2[nH]c3CCN(CCc4ccncc4)Cc3c2c1</t>
  </si>
  <si>
    <t>CHEMBL340211</t>
  </si>
  <si>
    <t>Azaperone (BAN, INN, USAN, USP)</t>
  </si>
  <si>
    <t>R-1929</t>
  </si>
  <si>
    <t>Fc1ccc(cc1)C(=O)CCCN2CCN(CC2)c3ccccn3</t>
  </si>
  <si>
    <t>CHEMBL2107505</t>
  </si>
  <si>
    <t>Oxindanac (INN)</t>
  </si>
  <si>
    <t>OC(=O)C1CCc2cc(C(=O)c3ccccc3)c(O)cc12</t>
  </si>
  <si>
    <t>CHEMBL1742439</t>
  </si>
  <si>
    <t>Talastine (INN, MI)</t>
  </si>
  <si>
    <t>R06AB07</t>
  </si>
  <si>
    <t>R06AB07 [Respiratory System:Antihistamines For Systemic Use:Antihistamines For Systemic Use:Substituted alkylamines]</t>
  </si>
  <si>
    <t>CN(C)CCN1N=C(Cc2ccccc2)c3ccccc3C1=O</t>
  </si>
  <si>
    <t>CHEMBL1742443</t>
  </si>
  <si>
    <t>Ridazolol (INN)</t>
  </si>
  <si>
    <t>OC(CNCCNC1=C(Cl)C(=O)NN=C1)COc2ccccc2Cl</t>
  </si>
  <si>
    <t>CHEMBL76725</t>
  </si>
  <si>
    <t>Guanoxan (BAN, INN); Guanoxan Sulfate (USAN)</t>
  </si>
  <si>
    <t>3-01003</t>
  </si>
  <si>
    <t>guan-; -oxan</t>
  </si>
  <si>
    <t>antihypertensives (guanidine derivatives); alpha-adrenoceptor antagonists (benzodioxane derivatives)</t>
  </si>
  <si>
    <t>C02CC03</t>
  </si>
  <si>
    <t>C02CC03 [Cardiovascular System:Antihypertensives:Antiadrenergic Agents, Peripherally Acting:Guanidine derivatives]</t>
  </si>
  <si>
    <t>NC(=N)NCC1COc2ccccc2O1</t>
  </si>
  <si>
    <t>CHEMBL7467</t>
  </si>
  <si>
    <t>Flestolol (INN); Flestolol Sulfate (USAN)</t>
  </si>
  <si>
    <t>ACC-9089</t>
  </si>
  <si>
    <t>CC(C)(CNC(=O)N)NCC(O)COC(=O)c1ccccc1F</t>
  </si>
  <si>
    <t>CHEMBL1742479</t>
  </si>
  <si>
    <t>Iprocrolol (INN)</t>
  </si>
  <si>
    <t>CC(C)NCC(O)COc1c2OC(=CC(=O)c2c(O)c3ccoc13)C</t>
  </si>
  <si>
    <t>CHEMBL1201255</t>
  </si>
  <si>
    <t>Histrelin (INN, USAN); Histrelin Acetate (FDA)</t>
  </si>
  <si>
    <t>ORF-17070; RWJ-17070</t>
  </si>
  <si>
    <t>Shire Development Inc; Roberts Pharmaceutical; Ortho Pharmaceutical; Endo Pharmaceutical Solutions Inc</t>
  </si>
  <si>
    <t>L02AE05</t>
  </si>
  <si>
    <t>L02AE05 [Antineoplastic And Immunomodulating Agents:Endocrine Therapy:Hormones And Related Agents:Gonadotropin releasing hormone analogues]</t>
  </si>
  <si>
    <t>CCNC(=O)[C@@H]1CCCN1C(=O)[C@H](CCCNC(=N)N)NC(=O)[C@H](CC(C)C)NC(=O)[C@@H](Cc2cn(Cc3ccccc3)cn2)NC(=O)[C@H](Cc4ccc(O)cc4)NC(=O)[C@H](CO)NC(=O)[C@H](Cc5c[nH]c6ccccc56)NC(=O)[C@H](Cc7cnc[nH]7)NC(=O)[C@@H]8CCC(=O)N8</t>
  </si>
  <si>
    <t>CHEMBL1743050</t>
  </si>
  <si>
    <t>Olokizumab (INN)</t>
  </si>
  <si>
    <t>CHEMBL1743013</t>
  </si>
  <si>
    <t>Ensituximab (INN, USAN)</t>
  </si>
  <si>
    <t>NPC-1C</t>
  </si>
  <si>
    <t>Neogenix Oncology</t>
  </si>
  <si>
    <t>CHEMBL1743003</t>
  </si>
  <si>
    <t>Conatumumab (INN, USAN)</t>
  </si>
  <si>
    <t>AMG-655; Trail-R2 Mab; XG1-048</t>
  </si>
  <si>
    <t>CHEMBL1182833</t>
  </si>
  <si>
    <t>Mivacurium Chloride (BAN, INN, USAN, FDA)</t>
  </si>
  <si>
    <t>BW-B109OU</t>
  </si>
  <si>
    <t>neuromuscular blocking agents (quaternary, also ammonium, compounds)</t>
  </si>
  <si>
    <t>M03AC10</t>
  </si>
  <si>
    <t>M03AC10 [Musculo-Skeletal System:Muscle Relaxants:Muscle Relaxants, Peripherally Acting Agents:Other quaternary ammonium compounds]</t>
  </si>
  <si>
    <t>COc1cc2CC[N+](C)(CCCOC(=O)CC\C=C\CCC(=O)OCCC[N+]3(C)CCc4cc(OC)c(OC)cc4[C@H]3Cc5cc(OC)c(OC)c(OC)c5)[C@H](Cc6cc(OC)c(OC)c(OC)c6)c2cc1OC</t>
  </si>
  <si>
    <t>CHEMBL1891606</t>
  </si>
  <si>
    <t>Sulazepam (INN, USAN)</t>
  </si>
  <si>
    <t>W-3676</t>
  </si>
  <si>
    <t>CN1C(=S)CN=C(c2ccccc2)c3cc(Cl)ccc13</t>
  </si>
  <si>
    <t>CHEMBL1795072</t>
  </si>
  <si>
    <t>Ziconotide Acetate (FDA)</t>
  </si>
  <si>
    <t>CHEMBL1005</t>
  </si>
  <si>
    <t>Remifentanil (BAN, INN); Remifentanil Hydrochloride (FDA, USAN)</t>
  </si>
  <si>
    <t>GI-87084B</t>
  </si>
  <si>
    <t>Mylan Institutional Llc</t>
  </si>
  <si>
    <t>N01AH06</t>
  </si>
  <si>
    <t>N01AH06 [Nervous System:Anesthetics:Anesthetics, General:Opioid anesthetics]</t>
  </si>
  <si>
    <t>CCC(=O)N(c1ccccc1)C2(CCN(CCC(=O)OC)CC2)C(=O)OC</t>
  </si>
  <si>
    <t>CHEMBL946</t>
  </si>
  <si>
    <t>Azatadine (BAN, INN); Azatadine Maleate (FDA, USP, USAN)</t>
  </si>
  <si>
    <t>SCH-10649</t>
  </si>
  <si>
    <t>-(a)tadine; -atadine</t>
  </si>
  <si>
    <t>tricyclic histaminic-H1 receptor antagonists, loratadine derivatives; tricyclic antiasthmatics</t>
  </si>
  <si>
    <t>R06AX09</t>
  </si>
  <si>
    <t>R06AX09 [Respiratory System:Antihistamines For Systemic Use:Antihistamines For Systemic Use:Other antihistamines for systemic use]</t>
  </si>
  <si>
    <t>CN1CCC(=C2c3ccccc3CCc4cccnc24)CC1</t>
  </si>
  <si>
    <t>CHEMBL1908318</t>
  </si>
  <si>
    <t>Nepadutant (INN)</t>
  </si>
  <si>
    <t>tachykinin (neurokinin) receptor antagonists: NK2 receptor antagonists</t>
  </si>
  <si>
    <t>CC(C)C[C@@H]1NC(=O)[C@@H]2CNC(=O)C[C@H](NC(=O)[C@H](CC(=O)N[C@@H]3O[C@H](CO)[C@@H](O)[C@H](O)[C@H]3NC(=O)C)NC1=O)C(=O)N[C@@H](Cc4c[nH]c5ccccc45)C(=O)N[C@@H](Cc6ccccc6)C(=O)N2</t>
  </si>
  <si>
    <t>CHEMBL1908319</t>
  </si>
  <si>
    <t>Norgestrienone (DCF, MI, INN)</t>
  </si>
  <si>
    <t>G03AC07</t>
  </si>
  <si>
    <t>G03AC07 [Genito Urinary System And Sex Hormones:Sex Hormones And Modulators Of The Genital System:Hormonal Contraceptives For Systemic Use:Progestogens]</t>
  </si>
  <si>
    <t>C[C@]12C=CC3=C4CCC(=O)C=C4CC[C@H]3[C@@H]1CC[C@@]2(O)C#C</t>
  </si>
  <si>
    <t>CHEMBL1908845</t>
  </si>
  <si>
    <t>Idraparinux Sodium (INN, USAN)</t>
  </si>
  <si>
    <t>SANORG34006</t>
  </si>
  <si>
    <t>antithrombotyic indirect selective synthetic factor Xa inhibitors</t>
  </si>
  <si>
    <t>CO[C@H]1O[C@H](COS(=O)(=O)O)[C@@H](O[C@H]2O[C@H]([C@@H](O[C@H]3O[C@H](COS(=O)(=O)O)[C@@H](O[C@@H]4O[C@@H]([C@@H](O[C@H]5O[C@H](COS(=O)(=O)O)[C@@H](OC)[C@H](OC)[C@H]5OC)[C@H](OC)[C@H]4OC)C(=O)O)[C@H](OS(=O)(=O)O)[C@H]3OS(=O)(=O)O)[C@H](OC)[C@H]2OC)C(=O)O)[C@H](OS(=O)(=O)O)[C@H]1OS(=O)(=O)O</t>
  </si>
  <si>
    <t>CHEMBL1908331</t>
  </si>
  <si>
    <t>Romurtide (INN, JAN)</t>
  </si>
  <si>
    <t>CCCCCCCCCCCCCCCCCC(=O)NCCCC[C@H](NC(=O)CC[C@@H](NC(=O)[C@H](C)NC(=O)[C@@H](C)O[C@H]1[C@H](O)[C@@H](CO)OC(O)[C@@H]1NC(=O)C)C(=O)N)C(=O)O</t>
  </si>
  <si>
    <t>CHEMBL1963685</t>
  </si>
  <si>
    <t>Lucinactant (FDA, USAN)</t>
  </si>
  <si>
    <t>ATI 02; KL4-Surfactant</t>
  </si>
  <si>
    <t>Discovery Laboratories Inc</t>
  </si>
  <si>
    <t>CHEMBL1908006</t>
  </si>
  <si>
    <t>Oxymesterone (BAN, DCF, INN, MI)</t>
  </si>
  <si>
    <t>C[C@]1(O)CC[C@H]2[C@@H]3CCC4=C(O)C(=O)CC[C@]4(C)[C@H]3CC[C@]12C</t>
  </si>
  <si>
    <t>CHEMBL2105669</t>
  </si>
  <si>
    <t>Tedizolid Phosphate (USAN)</t>
  </si>
  <si>
    <t>TR-701-FA</t>
  </si>
  <si>
    <t>Trius Therapeutics</t>
  </si>
  <si>
    <t>Cn1nnc(n1)c2ccc(cn2)c3ccc(cc3F)N4C[C@H](COP(=O)(O)O)OC4=O</t>
  </si>
  <si>
    <t>CHEMBL2107102</t>
  </si>
  <si>
    <t>Moxazocine (INN, USAN)</t>
  </si>
  <si>
    <t>LEVO-BL-4566</t>
  </si>
  <si>
    <t>Analgesic; Antitussive</t>
  </si>
  <si>
    <t>CO[C@H]1[C@H]2Cc3ccc(O)cc3[C@]1(C)CCN2CC4CC4</t>
  </si>
  <si>
    <t>CHEMBL2105058</t>
  </si>
  <si>
    <t>Morpheridine (BAN, DCF, INN, MI)</t>
  </si>
  <si>
    <t>CCOC(=O)C1(CCN(CCN2CCOCC2)CC1)c3ccccc3</t>
  </si>
  <si>
    <t>CHEMBL2105635</t>
  </si>
  <si>
    <t>Davalintide (INN, USAN); Davalintide Acetate (USAN)</t>
  </si>
  <si>
    <t>AC2307</t>
  </si>
  <si>
    <t>Amylin Pharmaceuticals</t>
  </si>
  <si>
    <t>peptides: amylin derivatives or mimics</t>
  </si>
  <si>
    <t>CC(C)C[C@H](NC(=O)[C@@H](NC(=O)[C@@H]1CSSC[C@H](NC(=O)[C@@H](N)CCCCN)C(=O)N[C@@H](CC(=O)N)C(=O)N[C@@H]([C@H](C)O)C(=O)N[C@@H](C)C(=O)N[C@@H]([C@H](C)O)C(=O)N1)C(C)C)C(=O)NCC(=O)N[C@@H](CCCNC(=N)N)C(=O)N[C@@H](CC(C)C)C(=O)N[C@@H](CO)C(=O)N[C@@H](CCC(=O)N)C(=O)N[C@@H](CCC(=O)O)C(=O)N[C@@H](CC(C)C)C(=O)N[C@@H](Cc2c[nH]cn2)C(=O)N[C@@H](CCCNC(=N)N)C(=O)N[C@@H](CC(C)C)C(=O)N[C@H](CCC(=O)N)C(=O)N[C@@H]([C@H](C)O)C(=O)N[C@@H](Cc3ccc(O)cc3)C(=O)N4CCC[C@H]4C(=O)N[C@@H](CCCNC(=N)N)C(=O)N[C@@H]([C@H](C)O)C(=O)N[C@@H](CC(=O)N)C(=O)N[C@@H]([C@@H](C)O)C(=O)NCC(=O)N[C@@H](CO)C(=O)N[C@@H](CC(=O)N)C(=O)N[C@@H]([C@@H](C)O)C(=O)N[C@@H](Cc5ccc(O)cc5)C(=O)N</t>
  </si>
  <si>
    <t>CHEMBL2103921</t>
  </si>
  <si>
    <t>Amfomycin (DCF, INN); Amphomycin (BAN, USAN)</t>
  </si>
  <si>
    <t>CCC(C)CCCCC\C=C\CC(=O)NC(CC(=O)O)C(=O)NC(C(C)C(=O)O)C(=O)NC(CC(=O)O)C(=O)NCC(=O)NC(CC(=O)O)C(=O)NCC(=O)NC(C(C)N)C(=O)NC(C(C)C)C(=O)N1CCCC1C(=O)NC(C)C2CC(=O)C3CNCCN3C2=O</t>
  </si>
  <si>
    <t>CHEMBL2106986</t>
  </si>
  <si>
    <t>Proterguride (INN)</t>
  </si>
  <si>
    <t>CCCN1C[C@H](C[C@H]2[C@H]1Cc3c[nH]c4cccc2c34)NC(=O)N(CC)CC</t>
  </si>
  <si>
    <t>CHEMBL2105681</t>
  </si>
  <si>
    <t>Sapacitabine (INN, USAN)</t>
  </si>
  <si>
    <t>CS-682; CYC-682</t>
  </si>
  <si>
    <t>Cyclacel</t>
  </si>
  <si>
    <t>CCCCCCCCCCCCCCCC(=O)NC1=NC(=O)N(C=C1)[C@@H]2O[C@H](CO)[C@@H](O)[C@@H]2C#N</t>
  </si>
  <si>
    <t>CHEMBL2104387</t>
  </si>
  <si>
    <t>Cemadotin (INN)</t>
  </si>
  <si>
    <t>CC(C)[C@H](NC(=O)[C@H](C(C)C)N(C)C)C(=O)N(C)[C@@H](C(C)C)C(=O)N1CCC[C@H]1C(=O)N2CCC[C@H]2C(=O)NCc3ccccc3</t>
  </si>
  <si>
    <t>CHEMBL292376</t>
  </si>
  <si>
    <t>Tecalcet (INN); Tecalcet Hydrochloride (USAN)</t>
  </si>
  <si>
    <t>KRN-568; NPS-R-568; R-568</t>
  </si>
  <si>
    <t>COc1cccc(c1)[C@@H](C)NCCCc2ccccc2Cl</t>
  </si>
  <si>
    <t>CHEMBL1909065</t>
  </si>
  <si>
    <t>Maduramicin (BAN, INN, USAN)</t>
  </si>
  <si>
    <t>CL-273703</t>
  </si>
  <si>
    <t>Anticoccidal</t>
  </si>
  <si>
    <t>CO[C@H]1C[C@@H](O[C@H]2C[C@@H](O[C@H]2[C@]3(C)CC[C@@H](O3)[C@]4(C)CC[C@]5(C[C@H](O)[C@@H](C)[C@H](O5)[C@@H](C)[C@@H]6O[C@](O)(CC(=O)O)[C@@H](C)[C@H](OC)[C@H]6OC)O4)[C@H]7O[C@](C)(O)[C@H](C)C[C@@H]7C)O[C@@H](C)[C@@H]1OC</t>
  </si>
  <si>
    <t>CHEMBL2105824</t>
  </si>
  <si>
    <t>Pipacycline (INN, MI)</t>
  </si>
  <si>
    <t>CN(C)[C@H]1[C@@H]2C[C@H]3C(=C(O)[C@]2(O)C(=O)C(=C1O)C(=O)NCN4CCN(CCO)CC4)C(=O)c5c(O)cccc5[C@@]3(C)O</t>
  </si>
  <si>
    <t>CHEMBL2106679</t>
  </si>
  <si>
    <t>Tioxaprofen (BAN, INN)</t>
  </si>
  <si>
    <t>CC(Sc1oc(c2ccc(Cl)cc2)c(n1)c3ccc(Cl)cc3)C(=O)O</t>
  </si>
  <si>
    <t>CHEMBL2103913</t>
  </si>
  <si>
    <t>Teicoplanin A2-3</t>
  </si>
  <si>
    <t>CCCCCCCCCC(=O)N[C@@H]1[C@@H](O)[C@H](O)[C@@H](CO)O[C@H]1Oc2c3Oc4ccc(C[C@@H]5NC(=O)[C@H](N)c6ccc(O)c(Oc7cc(O)cc(c7)[C@H](NC5=O)C(=O)N[C@H]8C(=O)N[C@H]9C(=O)N[C@@H]([C@H](O[C@@H]%10O[C@H](CO)[C@@H](O)[C@H](O)[C@H]%10NC(=O)C)c%11ccc(Oc2cc8c3)c(Cl)c%11)C(=O)N[C@H](C(=O)O)c%12cc(O)cc(O[C@H]%13O[C@H](CO)[C@@H](O)[C@H](O)[C@@H]%13O)c%12c%14cc9ccc%14O)c6)cc4Cl</t>
  </si>
  <si>
    <t>CHEMBL2106676</t>
  </si>
  <si>
    <t>Damotepine (DCF, INN)</t>
  </si>
  <si>
    <t>CN(C)CC1=Cc2ccccc2Sc3ccccc13</t>
  </si>
  <si>
    <t>CHEMBL2103761</t>
  </si>
  <si>
    <t>Barnidipine (INN); Barnidipine Hydrochloride (JAN)</t>
  </si>
  <si>
    <t>C08CA12</t>
  </si>
  <si>
    <t>C08CA12 [Cardiovascular System:Calcium Channel Blockers:Selective Calcium Channel Blockers With Mainly Vascular Effects:Dihydropyridine derivatives]</t>
  </si>
  <si>
    <t>COC(=O)C1=C(C)NC(=C([C@H]1c2cccc(c2)[N+](=O)[O-])C(=O)O[C@H]3CCN(Cc4ccccc4)C3)C</t>
  </si>
  <si>
    <t>CHEMBL2105377</t>
  </si>
  <si>
    <t>Ricasetron (BAN, INN)</t>
  </si>
  <si>
    <t>CN1[C@@H]2CC[C@H]1C[C@H](C2)NC(=O)N3CC(C)(C)c4ccccc34</t>
  </si>
  <si>
    <t>CHEMBL2105435</t>
  </si>
  <si>
    <t>Simfibrate (INN, JAN, MI)</t>
  </si>
  <si>
    <t>CLY-503</t>
  </si>
  <si>
    <t>C10AB06</t>
  </si>
  <si>
    <t>C10AB06 [Cardiovascular System:Lipid Modifying Agents:Lipid Modifying Agents, Plain:Fibrates]</t>
  </si>
  <si>
    <t>CC(C)(Oc1ccc(Cl)cc1)C(=O)OCCCOC(=O)C(C)(C)Oc2ccc(Cl)cc2</t>
  </si>
  <si>
    <t>CHEMBL2106990</t>
  </si>
  <si>
    <t>Prenoverine (INN)</t>
  </si>
  <si>
    <t>CC(COc1ccccc1)N(C)CCOC(c2ccccc2)c3ccccc3</t>
  </si>
  <si>
    <t>CHEMBL2104037</t>
  </si>
  <si>
    <t>Arclofenin (INN, USAN)</t>
  </si>
  <si>
    <t>Merck Frosst, Canada</t>
  </si>
  <si>
    <t>OC(=O)CN(CC(=O)O)CC(=O)Nc1ccc(Cl)cc1C(=O)c2ccccc2</t>
  </si>
  <si>
    <t>CHEMBL2107188</t>
  </si>
  <si>
    <t>Pancopride (INN, USAN)</t>
  </si>
  <si>
    <t>LAS-30451</t>
  </si>
  <si>
    <t>Grupo Farmacutico Almirall S.A., Spain</t>
  </si>
  <si>
    <t>Anti-Anxiety Agent; Anti-Emetic; Stimulant (peristaltic)</t>
  </si>
  <si>
    <t>Nc1cc(OCC2CC2)c(cc1Cl)C(=O)NC3CN4CCC3CC4</t>
  </si>
  <si>
    <t>CHEMBL2106554</t>
  </si>
  <si>
    <t>Procinonide (INN, USAN)</t>
  </si>
  <si>
    <t>RS-2362</t>
  </si>
  <si>
    <t>CCC(=O)OCC(=O)[C@@]12OC(C)(C)O[C@@H]1C[C@H]3[C@@H]4C[C@H](F)C5=CC(=O)C=C[C@]5(C)[C@@]4(F)[C@@H](O)C[C@]23C</t>
  </si>
  <si>
    <t>CHEMBL2105260</t>
  </si>
  <si>
    <t>Podilfen (INN)</t>
  </si>
  <si>
    <t>CC(Cc1ccc2OCOc2c1)N3CCN(CC3)c4nc(C)cs4</t>
  </si>
  <si>
    <t>CHEMBL2106254</t>
  </si>
  <si>
    <t>Ibuprofen Piconol (JAN, USAN)</t>
  </si>
  <si>
    <t>BE-100; U-75630</t>
  </si>
  <si>
    <t>Hisamitsu, Japan</t>
  </si>
  <si>
    <t>CC(C)Cc1ccc(cc1)C(C)C(=O)OCc2ccccn2</t>
  </si>
  <si>
    <t>CHEMBL2107223</t>
  </si>
  <si>
    <t>Sulfaguanole (INN, MI)</t>
  </si>
  <si>
    <t>Cc1oc(NC(=N)NS(=O)(=O)c2ccc(N)cc2)nc1C</t>
  </si>
  <si>
    <t>CHEMBL2105089</t>
  </si>
  <si>
    <t>Glisentide (INN)</t>
  </si>
  <si>
    <t>COc1ccccc1C(=O)NCCc2ccc(cc2)S(=O)(=O)NC(=O)NC3CCCC3</t>
  </si>
  <si>
    <t>CHEMBL2106820</t>
  </si>
  <si>
    <t>P-Nitrophenyl-O-Ethyl Ethylphosphonate (JAN)</t>
  </si>
  <si>
    <t>CCOP(=O)(CC)Oc1ccc(cc1)[N+](=O)[O-]</t>
  </si>
  <si>
    <t>CHEMBL2105689</t>
  </si>
  <si>
    <t>Luliconazole (INN, USAN)</t>
  </si>
  <si>
    <t>NND-502; PR-2699</t>
  </si>
  <si>
    <t>Topica Pharmaceuticals</t>
  </si>
  <si>
    <t>Clc1ccc([C@@H]2CS\C(=C(\C#N)/n3ccnc3)\S2)c(Cl)c1</t>
  </si>
  <si>
    <t>CHEMBL2105359</t>
  </si>
  <si>
    <t>Prednylidene (BAN, DCF, INN, MI)</t>
  </si>
  <si>
    <t>H02AB11</t>
  </si>
  <si>
    <t>H02AB11 [Systemic Hormonal Preparations, Excl. :Corticosteroids For Systemic Use:Corticosteroids For Systemic Use, Plain:Glucocorticoids]</t>
  </si>
  <si>
    <t>C[C@]12C[C@H](O)[C@H]3[C@@H](CCC4=CC(=O)C=C[C@]34C)[C@@H]1CC(=C)[C@]2(O)C(=O)CO</t>
  </si>
  <si>
    <t>CHEMBL2106834</t>
  </si>
  <si>
    <t>Metoxepin (INN)</t>
  </si>
  <si>
    <t>-pin(e); -tox-</t>
  </si>
  <si>
    <t>tricyclic compounds; toxins</t>
  </si>
  <si>
    <t>COc1ccc2Oc3ccccc3C=C(N4CCN(C)CC4)c2c1</t>
  </si>
  <si>
    <t>CHEMBL2106457</t>
  </si>
  <si>
    <t>Rosaramicin Butyrate (USAN)</t>
  </si>
  <si>
    <t>SCH-18667</t>
  </si>
  <si>
    <t>CCCC(=O)O[C@@H]1[C@@H](O[C@@H]2[C@@H](C)[C@H](O)CC(=O)O[C@@H](CC)[C@@H](C)[C@H]3O[C@@]3(C)\C=C\C(=O)[C@H](C)C[C@@H]2CC=O)O[C@@H](C)C[C@H]1N(C)C</t>
  </si>
  <si>
    <t>CHEMBL444172</t>
  </si>
  <si>
    <t>Zosuquidar (INN); Zosuquidar Trihydrochloride (USAN)</t>
  </si>
  <si>
    <t>O[C@@H](COc1cccc2ncccc12)CN3CCN(CC3)[C@H]4c5ccccc5[C@H]6[C@@H](c7ccccc47)C6(F)F</t>
  </si>
  <si>
    <t>CHEMBL396298</t>
  </si>
  <si>
    <t>Elacridar (INN); Elacridar Hydrochloride (USAN)</t>
  </si>
  <si>
    <t>GF-120918A</t>
  </si>
  <si>
    <t>Glaxo Wellcome, United Kingdom</t>
  </si>
  <si>
    <t>multidrug resistance inhibitors: acridine carboxamide derivatives</t>
  </si>
  <si>
    <t>COc1cccc2C(=O)c3cccc(C(=O)Nc4ccc(CCN5CCc6cc(OC)c(OC)cc6C5)cc4)c3Nc12</t>
  </si>
  <si>
    <t>CHEMBL2028661</t>
  </si>
  <si>
    <t>Azilsartan Medoxomil (INN, USAN); Azilsartan Kamedoxomil (FDA, USAN)</t>
  </si>
  <si>
    <t>TAK-491</t>
  </si>
  <si>
    <t>Takeda Pharmaceuticals Usa Inc; Takeda Pharmaceutical</t>
  </si>
  <si>
    <t>C09CA09</t>
  </si>
  <si>
    <t>C09CA09 [Cardiovascular System:Agents Acting On The Renin-Angiotensin System:Angiotensin Ii Antagonists, Plain:Angiotensin II antagonists, plain]</t>
  </si>
  <si>
    <t>CCOc1nc2cccc(C(=O)OCC3=C(C)OC(=O)O3)c2n1Cc4ccc(cc4)c5ccccc5C6=NOC(=O)N6</t>
  </si>
  <si>
    <t>CHEMBL1710851</t>
  </si>
  <si>
    <t>Pranolium Chloride (INN, USAN)</t>
  </si>
  <si>
    <t>SC-27761</t>
  </si>
  <si>
    <t>CC(C)[N+](C)(C)CC(O)COc1cccc2ccccc12</t>
  </si>
  <si>
    <t>CHEMBL2110722</t>
  </si>
  <si>
    <t>Trantelinium Bromide (INN)</t>
  </si>
  <si>
    <t>C[N+]1(C)[C@@H]2CC[C@H]1C[C@H](C2)OC(=O)C3c4ccccc4Oc5ccccc35</t>
  </si>
  <si>
    <t>CHEMBL2110650</t>
  </si>
  <si>
    <t>Oxapropanium Iodide (INN, MI)</t>
  </si>
  <si>
    <t>C[N+](C)(C)CC1COCO1</t>
  </si>
  <si>
    <t>CHEMBL89326</t>
  </si>
  <si>
    <t>Moxilubant (INN); Moxilubant Maleate (USAN)</t>
  </si>
  <si>
    <t>CGS-250190; CGS-25019C</t>
  </si>
  <si>
    <t>Anti-Inflammatory (nonsteroidal); Antipsoriatic; Antirheumatic</t>
  </si>
  <si>
    <t>COc1cc(ccc1OCCCCCOc2ccc(cc2)C(=N)N)C(=O)N(C(C)C)C(C)C</t>
  </si>
  <si>
    <t>CHEMBL1702420</t>
  </si>
  <si>
    <t>Metocinium Iodide (INN)</t>
  </si>
  <si>
    <t>C[N+](C)(C)CCOC(=O)C(O)(c1ccccc1)c2ccccc2</t>
  </si>
  <si>
    <t>CHEMBL2103792</t>
  </si>
  <si>
    <t>Agatolimod (INN, USAN); Agatolimod Sodium (USAN)</t>
  </si>
  <si>
    <t>PF-3512676</t>
  </si>
  <si>
    <t>CC1=CN([C@H]2C[C@H](O)[C@@H](COP(=S)(O)O[C@H]3C[C@@H](O[C@@H]3COP(=S)(O)O[C@H]4C[C@@H](O[C@@H]4COP(=S)(O)O[C@H]5C[C@@H](O[C@@H]5COP(=S)(O)O[C@H]6C[C@@H](O[C@@H]6COP(=S)(O)O[C@H]7C[C@@H](O[C@@H]7COP(=S)(O)O[C@H]8C[C@@H](O[C@@H]8COP(=S)(O)O[C@H]9C[C@@H](O[C@@H]9COP(=S)(O)O[C@H]%10C[C@@H](O[C@@H]%10COP(=S)(O)O[C@H]%11C[C@@H](O[C@@H]%11COP(=S)(O)O[C@H]%12C[C@@H](O[C@@H]%12COP(=S)(O)O[C@H]%13C[C@@H](O[C@@H]%13COP(=S)(O)O[C@H]%14C[C@@H](O[C@@H]%14COP(=S)(O)O[C@H]%15C[C@@H](O[C@@H]%15COP(=S)(O)O[C@H]%16C[C@@H](O[C@@H]%16COP(=S)(O)O[C@H]%17C[C@@H](O[C@@H]%17COP(=S)(O)O[C@H]%18C[C@@H](O[C@@H]%18COP(=S)(O)O[C@H]%19C[C@@H](O[C@@H]%19COP(=S)(O)O[C@H]%20C[C@@H](O[C@@H]%20COP(=S)(O)O[C@H]%21C[C@@H](O[C@@H]%21COP(=S)(O)O[C@H]%22C[C@@H](O[C@@H]%22COP(=S)(O)O[C@H]%23C[C@@H](O[C@@H]%23COP(=S)(O)O[C@H]%24C[C@@H](O[C@@H]%24COP(=S)(O)O[C@H]%25C[C@@H](O[C@@H]%25CO)N%26C=C(C)C(=O)NC%26=O)N%27C=C(C)C(=O)NC%27=O)n%28cnc%29C(=O)NC(=Nc%28%29)N)N%30C=CC(=NC%30=O)N)N%31C=C(C)C(=O)NC%31=O)n%32cnc%33C(=O)NC(=Nc%32%33)N)N%34C=C(C)C(=O)NC%34=O)N%35C=C(C)C(=O)NC%35=O)N%36C=C(C)C(=O)NC%36=O)N%37C=C(C)C(=O)NC%37=O)n%38cnc%39C(=O)NC(=Nc%38%39)N)N%40C=CC(=NC%40=O)N)N%41C=C(C)C(=O)NC%41=O)n%42cnc%43C(=O)NC(=Nc%42%43)N)N%44C=C(C)C(=O)NC%44=O)N%45C=C(C)C(=O)NC%45=O)N%46C=C(C)C(=O)NC%46=O)N%47C=C(C)C(=O)NC%47=O)n%48cnc%49C(=O)NC(=Nc%48%49)N)N%50C=CC(=NC%50=O)N)N%51C=C(C)C(=O)NC%51=O)n%52cnc%53C(=O)NC(=Nc%52%53)N)N%54C=CC(=NC%54=O)N)O2)C(=O)NC1=O</t>
  </si>
  <si>
    <t>CHEMBL2109123</t>
  </si>
  <si>
    <t>Doreptide (INN)</t>
  </si>
  <si>
    <t>CHEMBL2108187</t>
  </si>
  <si>
    <t>Clenoliximab (INN)</t>
  </si>
  <si>
    <t>IDEC-151</t>
  </si>
  <si>
    <t>CHEMBL2108099</t>
  </si>
  <si>
    <t>Sometribove (BAN, INN, USAN)</t>
  </si>
  <si>
    <t>Monsanto</t>
  </si>
  <si>
    <t>growth hormone derivatives: bovine somatotropin derivatives</t>
  </si>
  <si>
    <t>CHEMBL2108872</t>
  </si>
  <si>
    <t>Tolevamer Sodium (USAN)</t>
  </si>
  <si>
    <t>GT160-246</t>
  </si>
  <si>
    <t>Salsbury Chemicals</t>
  </si>
  <si>
    <t>CHEMBL2108810</t>
  </si>
  <si>
    <t>Sulfocon B (USAN)</t>
  </si>
  <si>
    <t>Progressive Optical</t>
  </si>
  <si>
    <t>CHEMBL2108796</t>
  </si>
  <si>
    <t>Minretumomab (INN)</t>
  </si>
  <si>
    <t>CHEMBL2108791</t>
  </si>
  <si>
    <t>Tenecteplase (BAN, FDA, INN, USAN)</t>
  </si>
  <si>
    <t>TNK-TPA</t>
  </si>
  <si>
    <t>B01AD11</t>
  </si>
  <si>
    <t>B01AD11 [Blood And Blood Forming Organs:Antithrombotic Agents:Antithrombotic Agents:Enzymes]</t>
  </si>
  <si>
    <t>CHEMBL2108290</t>
  </si>
  <si>
    <t>Epoetin Theta (INN)</t>
  </si>
  <si>
    <t>CHEMBL2108294</t>
  </si>
  <si>
    <t>Rismorelin (INN)</t>
  </si>
  <si>
    <t>CHEMBL2108231</t>
  </si>
  <si>
    <t>Etafilcon A (USAN)</t>
  </si>
  <si>
    <t>Vistakon; Bausch &amp; Lomb</t>
  </si>
  <si>
    <t>CHEMBL2108182</t>
  </si>
  <si>
    <t>Corticorelin (INN)</t>
  </si>
  <si>
    <t>V04CD04</t>
  </si>
  <si>
    <t>V04CD04 [Various:Diagnostic Agents:Other Diagnostic Agents:Tests for pituitary function]</t>
  </si>
  <si>
    <t>CHEMBL2108036</t>
  </si>
  <si>
    <t>Lontucirev (USAN)</t>
  </si>
  <si>
    <t>therapeutic virus: tumoricidal</t>
  </si>
  <si>
    <t>CHEMBL2111059</t>
  </si>
  <si>
    <t>Veradoline (INN); Veradoline Hydrochloride (USAN)</t>
  </si>
  <si>
    <t>PR-870-714A</t>
  </si>
  <si>
    <t>COc1cc2CCN(CCc3ccc(N)cc3)C(C)c2cc1OC</t>
  </si>
  <si>
    <t>CHEMBL2111146</t>
  </si>
  <si>
    <t>Bimethoxycaine Lactate</t>
  </si>
  <si>
    <t>COc1ccccc1CC(C)NC(C)Cc2ccccc2OC</t>
  </si>
  <si>
    <t>CHEMBL2111108</t>
  </si>
  <si>
    <t>Taribavirin (INN); Taribavirin Hydrochloride (USAN)</t>
  </si>
  <si>
    <t>NC(=N)c1ncn(n1)[C@@H]2O[C@H](CO)[C@@H](O)[C@H]2O</t>
  </si>
  <si>
    <t>CHEMBL2107579</t>
  </si>
  <si>
    <t>Binizolast (INN)</t>
  </si>
  <si>
    <t>CCCN1C(=O)c2ccccc2n3c(CN4CCCCC4)nnc13</t>
  </si>
  <si>
    <t>CHEMBL2104562</t>
  </si>
  <si>
    <t>Proflazepam (INN)</t>
  </si>
  <si>
    <t>OCC(O)CN1C(=O)CN=C(c2ccccc2F)c3cc(Cl)ccc13</t>
  </si>
  <si>
    <t>CHEMBL2107520</t>
  </si>
  <si>
    <t>Sulfaproxyline (BAN, INN, MI)</t>
  </si>
  <si>
    <t>CC(C)Oc1ccc(cc1)C(=O)NS(=O)(=O)c2ccc(N)cc2</t>
  </si>
  <si>
    <t>CHEMBL2106662</t>
  </si>
  <si>
    <t>Alipamide (BAN, INN, USAN)</t>
  </si>
  <si>
    <t>CI-546; CN-38474; D-1721</t>
  </si>
  <si>
    <t>CN(C)NC(=O)c1ccc(Cl)c(c1)S(=O)(=O)N</t>
  </si>
  <si>
    <t>CHEMBL2105850</t>
  </si>
  <si>
    <t>Fomidacillin (BAN, INN)</t>
  </si>
  <si>
    <t>CCN1CCN(C(=O)N[C@@H](C(=O)N[C@@]2(NC=O)[C@H]3SC(C)(C)[C@@H](N3C2=O)C(=O)O)c4ccc(O)c(O)c4)C(=O)C1=O</t>
  </si>
  <si>
    <t>CHEMBL2103855</t>
  </si>
  <si>
    <t>Telotristat (INN, USAN)</t>
  </si>
  <si>
    <t>LP-778902</t>
  </si>
  <si>
    <t>Lexicon Pharmaceuticals</t>
  </si>
  <si>
    <t>enzyme inhibitors: tryptophan hydroxylase inhibitors</t>
  </si>
  <si>
    <t>Cc1ccn(n1)c2cc(Cl)ccc2[C@@H](Oc3cc(nc(N)n3)c4ccc(C[C@H](N)C(=O)O)cc4)C(F)(F)F</t>
  </si>
  <si>
    <t>CHEMBL2107144</t>
  </si>
  <si>
    <t>Lirexapride (INN)</t>
  </si>
  <si>
    <t>CC1CCN(C[C@H]2CCCC[C@H]2NC(=O)c3cc(Cl)c(N)cc3OCC4CC4)CC1</t>
  </si>
  <si>
    <t>CHEMBL2105256</t>
  </si>
  <si>
    <t>Pranosal (DCF, INN)</t>
  </si>
  <si>
    <t>CC1CCC(C)N1CCCOC(=O)c2ccccc2O</t>
  </si>
  <si>
    <t>CHEMBL2111057</t>
  </si>
  <si>
    <t>Vidarabine Sodium Phosphate (USAN)</t>
  </si>
  <si>
    <t>CL-808 Sodium</t>
  </si>
  <si>
    <t>Nc1ncnc2c1ncn2O[C@@H]3O[C@H](COP(=O)(O)O)[C@@H](O)[C@@H]3O</t>
  </si>
  <si>
    <t>CHEMBL1615440</t>
  </si>
  <si>
    <t>Iosulamide (INN); Iosulamide Meglumine (USAN)</t>
  </si>
  <si>
    <t>CCN(C(=O)C)c1c(I)c(NC(=O)CCS(=O)(=O)CCC(=O)Nc2c(I)c(N(CC)C(=O)C)c(I)c(C(=O)O)c2I)c(I)c(C(=O)O)c1I</t>
  </si>
  <si>
    <t>CHEMBL1182714</t>
  </si>
  <si>
    <t>Cevipabulin (INN); Cevipabulin Fumarate (USAN); Cevipabulin Succinate (USAN)</t>
  </si>
  <si>
    <t>TTI-237</t>
  </si>
  <si>
    <t>CNCCCOc1cc(F)c(c(F)c1)c2c(Cl)nc3ncnn3c2N[C@@H](C)C(F)(F)F</t>
  </si>
  <si>
    <t>CHEMBL2108723</t>
  </si>
  <si>
    <t>Peginterferon Lambda-1a (INN, USAN)</t>
  </si>
  <si>
    <t>PEG-IL-29; PEG-RIL-29</t>
  </si>
  <si>
    <t>CHEMBL2108682</t>
  </si>
  <si>
    <t>Tergenpumatucel-L (USAN)</t>
  </si>
  <si>
    <t>Newlink Genetics</t>
  </si>
  <si>
    <t>CHEMBL2109117</t>
  </si>
  <si>
    <t>Dimefilcon A (USAN)</t>
  </si>
  <si>
    <t>CHEMBL2108349</t>
  </si>
  <si>
    <t>Tiprelestat (INN)</t>
  </si>
  <si>
    <t>CHEMBL2107892</t>
  </si>
  <si>
    <t>Teceleukin (BAN, INN, USAN)</t>
  </si>
  <si>
    <t>BG-8301; Ro-236019</t>
  </si>
  <si>
    <t>Immunostimulant</t>
  </si>
  <si>
    <t>CHEMBL2109140</t>
  </si>
  <si>
    <t>Melafocon A (USAN)</t>
  </si>
  <si>
    <t>CHEMBL2107844</t>
  </si>
  <si>
    <t>Briobacept (INN, USAN)</t>
  </si>
  <si>
    <t>BR-3-FC; BR3-Fc; SS-79</t>
  </si>
  <si>
    <t>receptor molecules, native or modified: B-cells</t>
  </si>
  <si>
    <t>CHEMBL2108567</t>
  </si>
  <si>
    <t>Tanezumab (INN, USAN)</t>
  </si>
  <si>
    <t>PF-04383119; PF-4383119; RN-624; RN624</t>
  </si>
  <si>
    <t>CHEMBL2109134</t>
  </si>
  <si>
    <t>Molgramostim (BAN, INN, USAN)</t>
  </si>
  <si>
    <t>SCH-39300</t>
  </si>
  <si>
    <t>colony-stimulating factors: granulocyte macrophage colony-stimulating factors (GM-CSF)</t>
  </si>
  <si>
    <t>L03AA03</t>
  </si>
  <si>
    <t>L03AA03 [Antineoplastic And Immunomodulating Agents:Immunostimulants:Immunostimulants:Colony stimulating factors]</t>
  </si>
  <si>
    <t>Antineutropenic; Hematopoietic Stimulant</t>
  </si>
  <si>
    <t>CHEMBL2105760</t>
  </si>
  <si>
    <t>Brexpiprazole (INN, USAN)</t>
  </si>
  <si>
    <t>OPC-34712</t>
  </si>
  <si>
    <t>Otsuka Pharmaceutical Development &amp; Commercialization</t>
  </si>
  <si>
    <t>O=C1Nc2cc(OCCCCN3CCN(CC3)c4cccc5sccc45)ccc2C=C1</t>
  </si>
  <si>
    <t>CHEMBL2105220</t>
  </si>
  <si>
    <t>Mezepine (INN)</t>
  </si>
  <si>
    <t>CNCCCN1Cc2ccccc2Cc3ccccc13</t>
  </si>
  <si>
    <t>CHEMBL2104091</t>
  </si>
  <si>
    <t>Alnespirone (INN)</t>
  </si>
  <si>
    <t>CCCN(CCCCN1C(=O)CC2(CCCC2)CC1=O)[C@@H]3COc4cccc(OC)c4C3</t>
  </si>
  <si>
    <t>CHEMBL39373</t>
  </si>
  <si>
    <t>Anthramycin (USAN); Antramycin (INN)</t>
  </si>
  <si>
    <t>Cc1ccc2C(=O)N3C=C(CC3C(O)Nc2c1O)\C=C\C(=O)N</t>
  </si>
  <si>
    <t>CHEMBL1625125</t>
  </si>
  <si>
    <t>Propipocaine (INN, MI)</t>
  </si>
  <si>
    <t>CCCOc1ccc(cc1)C(=O)CCN2CCCCC2</t>
  </si>
  <si>
    <t>CHEMBL2105791</t>
  </si>
  <si>
    <t>Triamcinolone Furetonide (INN)</t>
  </si>
  <si>
    <t>CC1(C)O[C@@H]2C[C@H]3[C@@H]4CCC5=CC(=O)C=C[C@]5(C)[C@@]4(F)[C@@H](O)C[C@]3(C)[C@@]2(O1)C(=O)COC(=O)c6oc7ccccc7c6</t>
  </si>
  <si>
    <t>CHEMBL2105244</t>
  </si>
  <si>
    <t>Ponfibrate (INN)</t>
  </si>
  <si>
    <t>CCOC(=O)[C@@H]1Oc2ccc(Cl)cc2[C@@H](C)c3cc(Cl)ccc3O1</t>
  </si>
  <si>
    <t>CHEMBL2105464</t>
  </si>
  <si>
    <t>Safironil (INN)</t>
  </si>
  <si>
    <t>COCCCNC(=O)c1ccnc(c1)C(=O)NCCCOC</t>
  </si>
  <si>
    <t>CHEMBL2105664</t>
  </si>
  <si>
    <t>Tecarfarin (INN, USAN); Tecarfarin Sodium (USAN)</t>
  </si>
  <si>
    <t>ATI-5923; 60 TIS 99</t>
  </si>
  <si>
    <t>Qs Pharma; Aryx Therapeutics</t>
  </si>
  <si>
    <t>warfarin analogs</t>
  </si>
  <si>
    <t>CC(OC(=O)c1ccc(CC2=C(O)c3ccccc3OC2=O)cc1)(C(F)(F)F)C(F)(F)F</t>
  </si>
  <si>
    <t>CHEMBL459505</t>
  </si>
  <si>
    <t>Talarozole (INN, USAN)</t>
  </si>
  <si>
    <t>R-115866</t>
  </si>
  <si>
    <t>Barrier Therapeutics</t>
  </si>
  <si>
    <t>CCC(CC)C(c1ccc(Nc2nc3ccccc3s2)cc1)n4cncn4</t>
  </si>
  <si>
    <t>CHEMBL2107172</t>
  </si>
  <si>
    <t>Pildralazine (INN, MI)</t>
  </si>
  <si>
    <t>CC(O)CN(C)c1ccc(NN)nn1</t>
  </si>
  <si>
    <t>CHEMBL2104228</t>
  </si>
  <si>
    <t>Declenperone (INN, USAN)</t>
  </si>
  <si>
    <t>R-33204</t>
  </si>
  <si>
    <t>Fc1ccc(cc1)C(=O)C2CCN(CCCN3C(=O)Nc4ccccc34)CC2</t>
  </si>
  <si>
    <t>CHEMBL2107476</t>
  </si>
  <si>
    <t>Talosalate (INN, USAN)</t>
  </si>
  <si>
    <t>BA-7604-02</t>
  </si>
  <si>
    <t>Laboratorio Bago, S.A., Argentina</t>
  </si>
  <si>
    <t>CC(=O)Oc1ccccc1C(=O)OC2OC(=O)c3ccccc23</t>
  </si>
  <si>
    <t>CHEMBL2107360</t>
  </si>
  <si>
    <t>Palperidone Palmitate (USAN)</t>
  </si>
  <si>
    <t>CCCCCCCCCCCCCCCC(=O)OC1CCCN2C(=O)C(=C(C)N=C12)CCN3CCC(CC3)c4noc5cc(F)ccc45</t>
  </si>
  <si>
    <t>CHEMBL2106113</t>
  </si>
  <si>
    <t>Brinazarone (INN)</t>
  </si>
  <si>
    <t>CC(C)c1cc2ccccn2c1C(=O)c3ccc(OCCCNC(C)(C)C)cc3</t>
  </si>
  <si>
    <t>CHEMBL2105216</t>
  </si>
  <si>
    <t>Nonaperone (INN)</t>
  </si>
  <si>
    <t>Fc1ccc(cc1)C(=O)CCCN2CC3CCC(CC3)C2</t>
  </si>
  <si>
    <t>CHEMBL2106277</t>
  </si>
  <si>
    <t>Diflucortolone Pivalate (USAN)</t>
  </si>
  <si>
    <t>SH-968</t>
  </si>
  <si>
    <t>-cort-; -olone</t>
  </si>
  <si>
    <t>cortisone derivatives; steroids (not prednisolone derivatives)</t>
  </si>
  <si>
    <t>C[C@@H]1C[C@H]2[C@@H]3C[C@H](F)C4=CC(=O)C=C[C@]4(C)[C@@]3(F)[C@@H](O)C[C@]2(C)[C@H]1C(=O)COC(=O)C(C)(C)C</t>
  </si>
  <si>
    <t>CHEMBL2105065</t>
  </si>
  <si>
    <t>Fronepidil (INN)</t>
  </si>
  <si>
    <t>CC(C)COCC(COC(C)(C#C)c1ccccc1)N2CCCC2</t>
  </si>
  <si>
    <t>CHEMBL2108330</t>
  </si>
  <si>
    <t>Satumomab (BAN, INN)</t>
  </si>
  <si>
    <t>CHEMBL2109038</t>
  </si>
  <si>
    <t>Imciromab (INN); Imciromab Pentetate (BAN, FDA, USAN)</t>
  </si>
  <si>
    <t>C-4</t>
  </si>
  <si>
    <t>Centocor Inc; Centocor</t>
  </si>
  <si>
    <t>V09GX02</t>
  </si>
  <si>
    <t>V09GX02 [Various:Diagnostic Radiopharmaceuticals:Cardiovascular System:Other cardiovascular system diagnostic radiopharmaceuticals]</t>
  </si>
  <si>
    <t>Monoclonal Antibody (antimyosin)</t>
  </si>
  <si>
    <t>CHEMBL2108419</t>
  </si>
  <si>
    <t>Leconotide (INN)</t>
  </si>
  <si>
    <t>CHEMBL2108380</t>
  </si>
  <si>
    <t>Liatermin (INN, USAN)</t>
  </si>
  <si>
    <t>growth factors: transforming growth factors</t>
  </si>
  <si>
    <t>CHEMBL2108747</t>
  </si>
  <si>
    <t>Toralizumab (INN, USAN)</t>
  </si>
  <si>
    <t>Anti-Cd154; Anti-Cd40L; Anti-Gp39; E-6040; IDEC-131</t>
  </si>
  <si>
    <t>Idec; Biogen Idec</t>
  </si>
  <si>
    <t>CHEMBL2108432</t>
  </si>
  <si>
    <t>Methafilcon B (USAN)</t>
  </si>
  <si>
    <t>CHEMBL2108654</t>
  </si>
  <si>
    <t>Tifuvirtide (INN)</t>
  </si>
  <si>
    <t>-tide; -vir-</t>
  </si>
  <si>
    <t>peptides; antivirals</t>
  </si>
  <si>
    <t>CHEMBL2108631</t>
  </si>
  <si>
    <t>Petrafocon A-Hem-Larafilcon A (USAN)</t>
  </si>
  <si>
    <t>CHEMBL2106342</t>
  </si>
  <si>
    <t>Imuracetam (INN)</t>
  </si>
  <si>
    <t>O=C(NCN1CCCC1=O)NCN2CCCC2=O</t>
  </si>
  <si>
    <t>CHEMBL2103891</t>
  </si>
  <si>
    <t>Paldimycin A</t>
  </si>
  <si>
    <t>CC[C@H](C)C(=O)O[C@@H](C)[C@@]1(O)[C@H](C)O[C@H](C[C@@H]1OC)O[C@H]2[C@@H](O)[C@@H](O[C@H](COC(=O)C)[C@H]2OC(=O)C(CC(C)SC[C@H](NC(=O)C)C(=O)O)NC(=S)SC[C@H](NC(=O)C)C(=O)O)[C@@]3(O)CC(=O)C(=C(C(=O)O)C3=O)N</t>
  </si>
  <si>
    <t>CHEMBL2110687</t>
  </si>
  <si>
    <t>Fluorodopa F 18 (INN, USAN, USP)</t>
  </si>
  <si>
    <t>V09IX05</t>
  </si>
  <si>
    <t>V09IX05 [Various:Diagnostic Radiopharmaceuticals:Tumour Detection:Other diagnostic radiopharmaceuticals for tumour detection]</t>
  </si>
  <si>
    <t>Diagnostic Aid (brain imaging); Radioactive Agent</t>
  </si>
  <si>
    <t>N[C@@H](Cc1cc(O)c(O)cc1F)C(=O)O</t>
  </si>
  <si>
    <t>CHEMBL2104199</t>
  </si>
  <si>
    <t>Burodiline (INN)</t>
  </si>
  <si>
    <t>CCCCOc1c(OC)cc(cc1OC)C(=O)OCCN2CCCC2</t>
  </si>
  <si>
    <t>CHEMBL2105946</t>
  </si>
  <si>
    <t>Ambomycin (INN, USAN)</t>
  </si>
  <si>
    <t>C[C@H](N)C(=O)N[C@@H](CCC(=O)C=[N+]=[N-])C(=O)N[C@H](CCC(=O)C=[N+]=[N-])C(=O)O</t>
  </si>
  <si>
    <t>CHEMBL2106791</t>
  </si>
  <si>
    <t>Moxnidazole (INN, USAN)</t>
  </si>
  <si>
    <t>SH-240</t>
  </si>
  <si>
    <t>Antiprotozoal (trichomonas)</t>
  </si>
  <si>
    <t>Cn1c(\C=N/N2CC(CN3CCOCC3)OC2=O)ncc1[N+](=O)[O-]</t>
  </si>
  <si>
    <t>CHEMBL2104494</t>
  </si>
  <si>
    <t>Salmisteine (INN)</t>
  </si>
  <si>
    <t>CC(=O)NC(CSC(=O)c1ccccc1OC(=O)C)C(=O)O</t>
  </si>
  <si>
    <t>CHEMBL2107428</t>
  </si>
  <si>
    <t>Israpafant (INN)</t>
  </si>
  <si>
    <t>CC(C)Cc1ccc(CCc2cc3C(=NC(C)c4nnc(C)n4c3s2)c5ccccc5Cl)cc1</t>
  </si>
  <si>
    <t>CHEMBL2105875</t>
  </si>
  <si>
    <t>Iprotiazem (INN)</t>
  </si>
  <si>
    <t>COc1cc(CCN2CCN(CCCCOc3ccccc3[C@]4(Sc5ccccc5N(C)C4=O)C(C)C)CC2)cc(OC)c1OC</t>
  </si>
  <si>
    <t>CHEMBL2103964</t>
  </si>
  <si>
    <t>Rotamicillin (INN)</t>
  </si>
  <si>
    <t>CC1(C)S[C@@H]2[C@H](NC(=O)[C@H](NC(=O)Cc3ccc(cc3)C4=NCCCN4)c5ccccc5)C(=O)N2[C@H]1C(=O)O</t>
  </si>
  <si>
    <t>CHEMBL2104632</t>
  </si>
  <si>
    <t>Alonacic (INN)</t>
  </si>
  <si>
    <t>hepatoprotectives (timonacic type)</t>
  </si>
  <si>
    <t>COC(=O)CCNC(=O)[C@@H]1CSC(C)N1</t>
  </si>
  <si>
    <t>CHEMBL2107759</t>
  </si>
  <si>
    <t>Milataxel (INN)</t>
  </si>
  <si>
    <t>CCC(=O)O[C@H]1C[C@H]2OC[C@@]2(OC(=O)C)C3[C@H](OC(=O)c4ccccc4)[C@]5(O)C[C@H](OC(=O)[C@H](O)[C@@H](CC(=O)OC(C)(C)C)c6occc6)C(=C([C@@H](O)C(=O)[C@]13C)C5(C)C)C</t>
  </si>
  <si>
    <t>CHEMBL2107718</t>
  </si>
  <si>
    <t>Epidihydrocholesterin (JAN)</t>
  </si>
  <si>
    <t>CC(C)CCC[C@@H](C)[C@H]1CC[C@H]2[C@@H]3CC[C@H]4C[C@H](O)CC[C@]4(C)[C@H]3CC[C@]12C</t>
  </si>
  <si>
    <t>CHEMBL2109007</t>
  </si>
  <si>
    <t>Cellulase (USAN)</t>
  </si>
  <si>
    <t>Schwarz Pharma</t>
  </si>
  <si>
    <t>Enzyme (digestant adjunct)</t>
  </si>
  <si>
    <t>CHEMBL2108895</t>
  </si>
  <si>
    <t>Alicaforsen (INN); Alicaforsen Sodium (INN, USAN)</t>
  </si>
  <si>
    <t>ISIS-2302</t>
  </si>
  <si>
    <t>CHEMBL2108193</t>
  </si>
  <si>
    <t>Epoetin Gamma (BAN, INN)</t>
  </si>
  <si>
    <t>CHEMBL2108262</t>
  </si>
  <si>
    <t>Carbomer 941 (NF, USAN)</t>
  </si>
  <si>
    <t>CHEMBL2107860</t>
  </si>
  <si>
    <t>Taspoglutide (INN, USAN)</t>
  </si>
  <si>
    <t>Ro-5073031</t>
  </si>
  <si>
    <t>Hoffmann-La Roche</t>
  </si>
  <si>
    <t>CHEMBL2108681</t>
  </si>
  <si>
    <t>Tildrakizumab (USAN)</t>
  </si>
  <si>
    <t>CHEMBL2110731</t>
  </si>
  <si>
    <t>Tofogliflozin (USAN, INN)</t>
  </si>
  <si>
    <t>Csg452</t>
  </si>
  <si>
    <t>Chugai Pharmaceuticals</t>
  </si>
  <si>
    <t>CCc1ccc(Cc2ccc3CO[C@]4(O[C@H](CO)[C@@H](O)[C@H](O)[C@H]4O)c3c2)cc1</t>
  </si>
  <si>
    <t>CHEMBL2111023</t>
  </si>
  <si>
    <t>Nisbuterol (INN); Nisbuterol Mesylate (USAN)</t>
  </si>
  <si>
    <t>WIN-34886</t>
  </si>
  <si>
    <t>COc1ccc(cc1)C(=O)Oc2ccc(cc2OC(=O)C)C(O)CNC(C)(C)C</t>
  </si>
  <si>
    <t>CHEMBL2110869</t>
  </si>
  <si>
    <t>Laidlomycin (BAN, INN); Laidlomycin Propionate Potassium (USAN)</t>
  </si>
  <si>
    <t>RS-11988</t>
  </si>
  <si>
    <t>CCC(=O)OC[C@]1(O)O[C@@H]([C@@H](C)C[C@H]1C)[C@H]2C[C@H](C)[C@@H](O2)[C@]3(C)CC[C@@H](O3)[C@]4(C)CC[C@]5(C[C@H](O)[C@@H](C)[C@H](O5)[C@@H](C)[C@@H](OC(=O)CC)[C@H](C)C(=O)O)O4</t>
  </si>
  <si>
    <t>CHEMBL2111049</t>
  </si>
  <si>
    <t>Prodeconium Bromide (INN)</t>
  </si>
  <si>
    <t>G-25178</t>
  </si>
  <si>
    <t>CCCOC(=O)C[N+](C)(C)CCOCCCCCCCCCCOCC[N+](C)(C)CC(=O)OCCC</t>
  </si>
  <si>
    <t>CHEMBL2105560</t>
  </si>
  <si>
    <t>Tolpiprazole (BAN, INN)</t>
  </si>
  <si>
    <t>H 4170</t>
  </si>
  <si>
    <t>Cc1cccc(c1)N2CCN(CCc3cc(C)[nH]n3)CC2</t>
  </si>
  <si>
    <t>CHEMBL1189780</t>
  </si>
  <si>
    <t>Nafagrel (INN)</t>
  </si>
  <si>
    <t>OC(=O)c1ccc2CC(Cn3ccnc3)CCc2c1</t>
  </si>
  <si>
    <t>CHEMBL2106821</t>
  </si>
  <si>
    <t>Nesapidil (INN)</t>
  </si>
  <si>
    <t>COc1ccccc1N2CCN(CC(O)COc3cccc(c3)c4oc(C)nn4)CC2</t>
  </si>
  <si>
    <t>CHEMBL2106612</t>
  </si>
  <si>
    <t>Rispenzepine (INN)</t>
  </si>
  <si>
    <t>CN1CCCC(C1)C(=O)N2c3ccccc3NC(=O)c4cccnc24</t>
  </si>
  <si>
    <t>CHEMBL2105257</t>
  </si>
  <si>
    <t>Prazepine (INN)</t>
  </si>
  <si>
    <t>CN(C)CCCN1Cc2ccccc2Cc3ccccc13</t>
  </si>
  <si>
    <t>CHEMBL16</t>
  </si>
  <si>
    <t>Phenytoin (BAN, FDA, INN, JAN, USAN, USP); Phenytoin Sodium (JAN, USP, FDA)</t>
  </si>
  <si>
    <t>Parke Davis Pharmaceutical Research Div Warner Lambert Co; Parke Davis Div Warner Lambert Co</t>
  </si>
  <si>
    <t>N03AB02; N03AB52</t>
  </si>
  <si>
    <t>N03AB02 [Nervous System:Antiepileptics:Antiepileptics:Hydantoin derivatives]; N03AB52 [Nervous System:Antiepileptics:Antiepileptics:Hydantoin derivatives]</t>
  </si>
  <si>
    <t>O=C1NC(=O)C(N1)(c2ccccc2)c3ccccc3</t>
  </si>
  <si>
    <t>CHEMBL1442934</t>
  </si>
  <si>
    <t>Safingol (INN, USAN); Safingol Hydrochloride (USAN)</t>
  </si>
  <si>
    <t>SPC-100270; SPC-100271</t>
  </si>
  <si>
    <t>Sphinx</t>
  </si>
  <si>
    <t>sphingosine derivatives</t>
  </si>
  <si>
    <t>Antineoplastic (adjunct); Antipsoriatic</t>
  </si>
  <si>
    <t>CCCCCCCCCCCCCCC[C@H](O)[C@@H](N)CO</t>
  </si>
  <si>
    <t>CHEMBL1213592</t>
  </si>
  <si>
    <t>Clociguanil (BAN, INN)</t>
  </si>
  <si>
    <t>CC1(C)N=C(N)N=C(N)N1OCc2ccc(Cl)c(Cl)c2</t>
  </si>
  <si>
    <t>CHEMBL1598450</t>
  </si>
  <si>
    <t>Arofylline (BAN, INN, USAN)</t>
  </si>
  <si>
    <t>LAS-31025</t>
  </si>
  <si>
    <t>Anti-Asthmatic (type IV phosphodiesterase inhibitor); Asthma Prophylactic; Bronchodilator</t>
  </si>
  <si>
    <t>CCCN1C(=O)N(c2ccc(Cl)cc2)c3[nH]cnc3C1=O</t>
  </si>
  <si>
    <t>CHEMBL1095284</t>
  </si>
  <si>
    <t>Cefatrizine (BAN, INN, USAN)</t>
  </si>
  <si>
    <t>BL-S640</t>
  </si>
  <si>
    <t>J01DB07</t>
  </si>
  <si>
    <t>J01DB07 [Antiinfectives For Systemic Use:Antibacterials For Systemic Use:Other Beta-Lactam Antibacterials:First-generation cephalosporins]</t>
  </si>
  <si>
    <t>N[C@@H](C(=O)N[C@H]1[C@H]2SCC(=C(N2C1=O)C(=O)O)CSc3c[nH]nn3)c4ccc(O)cc4</t>
  </si>
  <si>
    <t>CHEMBL1201129</t>
  </si>
  <si>
    <t>Decitabine (BAN, FDA, INN, USAN)</t>
  </si>
  <si>
    <t>DAC</t>
  </si>
  <si>
    <t>L01BC08</t>
  </si>
  <si>
    <t>L01BC08 [Antineoplastic And Immunomodulating Agents:Antineoplastic Agents:Antimetabolites:Pyrimidine analogues]</t>
  </si>
  <si>
    <t>NC1=NC(=O)N(C=N1)[C@H]2C[C@H](O)[C@@H](CO)O2</t>
  </si>
  <si>
    <t>CHEMBL1274</t>
  </si>
  <si>
    <t>Nilutamide (MI, BAN, FDA, INN, USAN)</t>
  </si>
  <si>
    <t>RU-23908</t>
  </si>
  <si>
    <t>L02BB02</t>
  </si>
  <si>
    <t>L02BB02 [Antineoplastic And Immunomodulating Agents:Endocrine Therapy:Hormone Antagonists And Related Agents:Anti-androgens]</t>
  </si>
  <si>
    <t>CC1(C)NC(=O)N(C1=O)c2ccc(c(c2)C(F)(F)F)[N+](=O)[O-]</t>
  </si>
  <si>
    <t>CHEMBL22542</t>
  </si>
  <si>
    <t>Imitrodast (INN)</t>
  </si>
  <si>
    <t>OC(=O)C1=Cc2sc(Cn3ccnc3)cc2CC1</t>
  </si>
  <si>
    <t>CHEMBL203665</t>
  </si>
  <si>
    <t>Relacatib (INN, USAN)</t>
  </si>
  <si>
    <t>SB-462795</t>
  </si>
  <si>
    <t>cathespin inhibitors</t>
  </si>
  <si>
    <t>CC(C)C[C@H](NC(=O)c1oc2ccccc2c1)C(=O)N[C@H]3CC[C@@H](C)N(CC3=O)S(=O)(=O)c4ccccn4</t>
  </si>
  <si>
    <t>CHEMBL62735</t>
  </si>
  <si>
    <t>Fasiplon (INN)</t>
  </si>
  <si>
    <t>CCc1c(C)n2cc(nc2nc1OC)c3noc(C)n3</t>
  </si>
  <si>
    <t>CHEMBL148674</t>
  </si>
  <si>
    <t>Varepladib (INN); Varespladib (INN, USAN); Varespladib Sodium (USAN)</t>
  </si>
  <si>
    <t>LY-315920</t>
  </si>
  <si>
    <t>Lilly; Anthera Pharmaceuticals</t>
  </si>
  <si>
    <t>CCc1c(C(=O)C(=O)N)c2c(OCC(=O)O)cccc2n1Cc3ccccc3</t>
  </si>
  <si>
    <t>CHEMBL1138</t>
  </si>
  <si>
    <t>Ezetimibe (BAN, FDA, INN, USAN)</t>
  </si>
  <si>
    <t>SCH-58235</t>
  </si>
  <si>
    <t>Msd International Gmbh</t>
  </si>
  <si>
    <t>antihyperlipidaemics, acyl CoA: cholesterol acyltransferase (ACAT)inhibitors</t>
  </si>
  <si>
    <t>C10AX09</t>
  </si>
  <si>
    <t>C10AX09 [Cardiovascular System:Lipid Modifying Agents:Lipid Modifying Agents, Plain:Other lipid modifying agents]</t>
  </si>
  <si>
    <t>O[C@@H](CC[C@@H]1[C@H](N(C1=O)c2ccc(F)cc2)c3ccc(O)cc3)c4ccc(F)cc4</t>
  </si>
  <si>
    <t>CHEMBL291157</t>
  </si>
  <si>
    <t>Acrosoxacin (BAN); Rosoxacin (BAN, USAN, INN)</t>
  </si>
  <si>
    <t>WIN-35213</t>
  </si>
  <si>
    <t>J01MB01</t>
  </si>
  <si>
    <t>J01MB01 [Antiinfectives For Systemic Use:Antibacterials For Systemic Use:Quinolone Antibacterials:Other quinolones]</t>
  </si>
  <si>
    <t>CCN1C=C(C(=O)O)C(=O)c2ccc(cc12)c3ccncc3</t>
  </si>
  <si>
    <t>CHEMBL107360</t>
  </si>
  <si>
    <t>Quinupramine (DCF, MI, INN)</t>
  </si>
  <si>
    <t>N06AA23</t>
  </si>
  <si>
    <t>N06AA23 [Nervous System:Psychoanaleptics:Antidepressants:Non-selective monoamine reuptake inhibitors]</t>
  </si>
  <si>
    <t>C1CN2CCC1C(C2)N3c4ccccc4CCc5ccccc35</t>
  </si>
  <si>
    <t>CHEMBL156901</t>
  </si>
  <si>
    <t>Moprolol (INN, MI)</t>
  </si>
  <si>
    <t>COc1ccccc1OCC(O)CNC(C)C</t>
  </si>
  <si>
    <t>CHEMBL307697</t>
  </si>
  <si>
    <t>Sivifene (INN, USAN)</t>
  </si>
  <si>
    <t>A-007</t>
  </si>
  <si>
    <t>Tigris Pharmaceuticals</t>
  </si>
  <si>
    <t>Oc1ccc(cc1)C(=NNc2ccc(cc2[N+](=O)[O-])[N+](=O)[O-])c3ccc(O)cc3</t>
  </si>
  <si>
    <t>CHEMBL7301</t>
  </si>
  <si>
    <t>Fenretinide (USAN, INN)</t>
  </si>
  <si>
    <t>MCN-R-1967</t>
  </si>
  <si>
    <t>C\C(=C/C=C/C(=C/C(=O)Nc1ccc(O)cc1)/C)\C=C\C2=C(C)CCCC2(C)C</t>
  </si>
  <si>
    <t>CHEMBL1174</t>
  </si>
  <si>
    <t>Eptifibatide (BAN, FDA, INN)</t>
  </si>
  <si>
    <t>peptides: platelet aggregation inhibitors (glycoprotein IIb/IIIa receptor antagonists)</t>
  </si>
  <si>
    <t>B01AC16</t>
  </si>
  <si>
    <t>B01AC16 [Blood And Blood Forming Organs:Antithrombotic Agents:Antithrombotic Agents:Platelet aggregation inhibitors excl. heparin]</t>
  </si>
  <si>
    <t>NC(=N)NCCCC[C@@H]1NC(=O)CCSSC[C@H](NC(=O)[C@@H]2CCCN2C(=O)[C@H](Cc3c[nH]c4ccccc34)NC(=O)[C@H](CC(=O)O)NC(=O)CNC1=O)C(=O)N</t>
  </si>
  <si>
    <t>CHEMBL19887</t>
  </si>
  <si>
    <t>Bofumustine (INN)</t>
  </si>
  <si>
    <t>CC1(C)OC2C(COC(=O)c3ccc(cc3)[N+](=O)[O-])OC(NC(=O)N(CCCl)N=O)C2O1</t>
  </si>
  <si>
    <t>CHEMBL1286</t>
  </si>
  <si>
    <t>Levetiracetam (BAN, FDA, INN, USAN)</t>
  </si>
  <si>
    <t>UCB-22059; UCB-L059</t>
  </si>
  <si>
    <t>Ucb Inc; Hq Speciality Pharma Llc</t>
  </si>
  <si>
    <t>N03AX14</t>
  </si>
  <si>
    <t>N03AX14 [Nervous System:Antiepileptics:Antiepileptics:Other antiepileptics]</t>
  </si>
  <si>
    <t>CC[C@H](N1CCCC1=O)C(=O)N</t>
  </si>
  <si>
    <t>CHEMBL1214124</t>
  </si>
  <si>
    <t>Perampanel (FDA, INN, USAN)</t>
  </si>
  <si>
    <t>E-2007; E2007; ER-155055-90</t>
  </si>
  <si>
    <t>ionotropic non-NMDA glutamate receptors (AMPA and/or KA receptors): antagonists</t>
  </si>
  <si>
    <t>N03AX22</t>
  </si>
  <si>
    <t>N03AX22 [Nervous System:Antiepileptics:Antiepileptics:Other antiepileptics]</t>
  </si>
  <si>
    <t>O=C1N(C=C(C=C1c2ccccc2C#N)c3ccccn3)c4ccccc4</t>
  </si>
  <si>
    <t>CHEMBL1234391</t>
  </si>
  <si>
    <t>Menogaril (INN, USAN)</t>
  </si>
  <si>
    <t>U-52047</t>
  </si>
  <si>
    <t>CO[C@@H]1C[C@](C)(O)Cc2cc3C(=O)c4c5O[C@@H]6O[C@@](C)([C@H](O)[C@H]([C@@H]6O)N(C)C)c5cc(O)c4C(=O)c3c(O)c12</t>
  </si>
  <si>
    <t>CHEMBL625</t>
  </si>
  <si>
    <t>Thiabendazole (FDA, USAN, USP); Tiabendazole (BAN, INN, JAN)</t>
  </si>
  <si>
    <t>MK-360</t>
  </si>
  <si>
    <t>P02CA02; D01AC06</t>
  </si>
  <si>
    <t>P02CA02 [Antiparasitic Products, Insecticides And Repellents:Anthelmintics:Antinematodal Agents:Benzimidazole derivatives]; D01AC06 [Dermatologicals:Antifungals For Dermatological Use:Antifungals For Topical Use:Imidazole and triazole derivatives]</t>
  </si>
  <si>
    <t>c1ccc2[nH]c(nc2c1)c3cscn3</t>
  </si>
  <si>
    <t>CHEMBL1643880</t>
  </si>
  <si>
    <t>Pumosetrag (INN)</t>
  </si>
  <si>
    <t>serotonin 5-HT receptor agonists, not principally 5-HT2</t>
  </si>
  <si>
    <t>O=C(N[C@H]1CN2CCC1CC2)C3=CNc4ccsc4C3=O</t>
  </si>
  <si>
    <t>CHEMBL485659</t>
  </si>
  <si>
    <t>Prednisolone Hemisuccinate (USP); Prednisolone Succinate (JAN); Prednisolone Sodium Succinate (JAN, USP)</t>
  </si>
  <si>
    <t>C[C@]12C[C@H](O)[C@H]3[C@@H](CCC4=CC(=O)C=C[C@]34C)[C@@H]1CC[C@]2(O)C(=O)COC(=O)CCC(=O)O</t>
  </si>
  <si>
    <t>CHEMBL1088752</t>
  </si>
  <si>
    <t>Losmapimod (INN, USAN)</t>
  </si>
  <si>
    <t>GW856553; GW856553X</t>
  </si>
  <si>
    <t>immunomodulators: mitogen-activated protein (MAP) kinase inhibitors</t>
  </si>
  <si>
    <t>Cc1c(F)cc(cc1c2ccc(cn2)C(=O)NCC(C)(C)C)C(=O)NC3CC3</t>
  </si>
  <si>
    <t>CHEMBL550781</t>
  </si>
  <si>
    <t>Dexloxiglumide (INN)</t>
  </si>
  <si>
    <t>CCCCCN(CCCOC)C(=O)[C@@H](CCC(=O)O)NC(=O)c1ccc(Cl)c(Cl)c1</t>
  </si>
  <si>
    <t>CHEMBL10041</t>
  </si>
  <si>
    <t>Afimoxifene (INN, USAN)</t>
  </si>
  <si>
    <t>4-OHT</t>
  </si>
  <si>
    <t>CC\C(=C(/c1ccccc1)\c2ccc(OCCN(C)C)cc2)\c3ccc(O)cc3</t>
  </si>
  <si>
    <t>CHEMBL1118</t>
  </si>
  <si>
    <t>Desvenlafaxine (FDA, INN); Desvenlafaxine Succinate (FDA, USAN)</t>
  </si>
  <si>
    <t>WY-45233</t>
  </si>
  <si>
    <t>Wyeth Pharmaceuticals Inc; Alembic Pharmaceuticals Ltd</t>
  </si>
  <si>
    <t>antianxiety, antidepressant inhibitor of norepinephrine and dopamine re-uptake</t>
  </si>
  <si>
    <t>N06AX23</t>
  </si>
  <si>
    <t>N06AX23 [Nervous System:Psychoanaleptics:Antidepressants:Other antidepressants]</t>
  </si>
  <si>
    <t>CN(C)CC(c1ccc(O)cc1)C2(O)CCCCC2</t>
  </si>
  <si>
    <t>CHEMBL578767</t>
  </si>
  <si>
    <t>Flumexadol (INN)</t>
  </si>
  <si>
    <t>FC(F)(F)c1cccc(c1)C2CNCCO2</t>
  </si>
  <si>
    <t>CHEMBL270995</t>
  </si>
  <si>
    <t>Brivanib Alaninate (INN, USAN)</t>
  </si>
  <si>
    <t>BMS-582664</t>
  </si>
  <si>
    <t>C[C@H](COc1cn2ncnc(Oc3ccc4[nH]c(C)cc4c3F)c2c1C)OC(=O)[C@H](C)N</t>
  </si>
  <si>
    <t>CHEMBL12314</t>
  </si>
  <si>
    <t>Mesulergine (INN, MI)</t>
  </si>
  <si>
    <t>CN(C)S(=O)(=O)N[C@H]1C[C@H]2[C@@H](Cc3cn(C)c4cccc2c34)N(C)C1</t>
  </si>
  <si>
    <t>CHEMBL1242035</t>
  </si>
  <si>
    <t>Tomeglovir (INN)</t>
  </si>
  <si>
    <t>BAY-384766</t>
  </si>
  <si>
    <t>CN(C)c1cccc2c(cccc12)S(=O)(=O)Nc3ccc(NC(=O)C(C)(C)CO)cc3</t>
  </si>
  <si>
    <t>CHEMBL1739767</t>
  </si>
  <si>
    <t>Oxitropium Bromide (BAN, INN, JAN, MI)</t>
  </si>
  <si>
    <t>R03BB02</t>
  </si>
  <si>
    <t>R03BB02 [Respiratory System:Drugs For Obstructive Airway Diseases:Other Drugs For Obstructive Airway Diseases, Inhalants:Anticholinergics]</t>
  </si>
  <si>
    <t>CC[N+]1(C)[C@H]2C[C@H](C[C@H]1[C@H]3O[C@@H]23)OC(=O)[C@H](CO)c4ccccc4</t>
  </si>
  <si>
    <t>CHEMBL1201658</t>
  </si>
  <si>
    <t>Alkavervir (FDA, MI)</t>
  </si>
  <si>
    <t>3m Pharmaceuticals Inc</t>
  </si>
  <si>
    <t>CHEMBL77517</t>
  </si>
  <si>
    <t>Indisulam (BAN, INN, USAN)</t>
  </si>
  <si>
    <t>E7070</t>
  </si>
  <si>
    <t>antineoplastics, apoptosis inducing sulfonamide</t>
  </si>
  <si>
    <t>NS(=O)(=O)c1ccc(cc1)S(=O)(=O)Nc2cccc3c(Cl)c[nH]c23</t>
  </si>
  <si>
    <t>CHEMBL6437</t>
  </si>
  <si>
    <t>Mianserin (BAN, INN); Mianserin Hydrochloride (JAN, USAN)</t>
  </si>
  <si>
    <t>ORG GB 94</t>
  </si>
  <si>
    <t>N06AX03</t>
  </si>
  <si>
    <t>N06AX03 [Nervous System:Psychoanaleptics:Antidepressants:Other antidepressants]</t>
  </si>
  <si>
    <t>Antihistaminic; Serotonin Inhibitor</t>
  </si>
  <si>
    <t>CN1CCN2C(C1)c3ccccc3Cc4ccccc24</t>
  </si>
  <si>
    <t>CHEMBL313006</t>
  </si>
  <si>
    <t>Dalcetrapib (INN, USAN)</t>
  </si>
  <si>
    <t>Ro-4607381</t>
  </si>
  <si>
    <t>CCC(CC)CC1(CCCCC1)C(=O)Nc2ccccc2SC(=O)C(C)C</t>
  </si>
  <si>
    <t>CHEMBL275742</t>
  </si>
  <si>
    <t>Dexpropranolol (BAN, INN); Dexpropranolol Hydrochloride (USAN)</t>
  </si>
  <si>
    <t>AY-20694; ICI-47319</t>
  </si>
  <si>
    <t>Anti-Adrenergic (beta-receptor); Cardiac Depressant (anti-arrhythmic)</t>
  </si>
  <si>
    <t>CC(C)NC[C@@H](O)COc1cccc2ccccc12</t>
  </si>
  <si>
    <t>CHEMBL70566</t>
  </si>
  <si>
    <t>Eptazocine (INN, MI); Eptazocine Hydrobromide (JAN)</t>
  </si>
  <si>
    <t>CN1CC[C@]2(C)C[C@H](C1)Cc3ccc(O)cc23</t>
  </si>
  <si>
    <t>CHEMBL2105961</t>
  </si>
  <si>
    <t>Aminopromazine (BAN, DCF, INN, MI)</t>
  </si>
  <si>
    <t>CN(C)CC(CN1c2ccccc2Sc3ccccc13)N(C)C</t>
  </si>
  <si>
    <t>CHEMBL478858</t>
  </si>
  <si>
    <t>Pactimibe (BAN, INN)</t>
  </si>
  <si>
    <t>CCCCCCCCN1CCc2c(C)c(CC(=O)O)c(C)c(NC(=O)C(C)(C)C)c12</t>
  </si>
  <si>
    <t>CHEMBL593</t>
  </si>
  <si>
    <t>Delavirdine (INN); Delavirdine Mesylate (FDA, USAN)</t>
  </si>
  <si>
    <t>U-90152; U-90152S; U-90152T</t>
  </si>
  <si>
    <t>Viiv Healthcare Co</t>
  </si>
  <si>
    <t>J05AG02</t>
  </si>
  <si>
    <t>J05AG02 [Antiinfectives For Systemic Use:Antivirals For Systemic Use:Direct Acting Antivirals:Non-nucleoside reverse transcriptase inhibitors]</t>
  </si>
  <si>
    <t>CC(C)Nc1cccnc1N2CCN(CC2)C(=O)c3cc4cc(NS(=O)(=O)C)ccc4[nH]3</t>
  </si>
  <si>
    <t>CHEMBL584</t>
  </si>
  <si>
    <t>Nelfinavir (BAN, INN); Nelfinavir Mesylate (USAN, FDA)</t>
  </si>
  <si>
    <t>AG-1343</t>
  </si>
  <si>
    <t>Agouron Pharmaceuticals Inc</t>
  </si>
  <si>
    <t>J05AE04</t>
  </si>
  <si>
    <t>J05AE04 [Antiinfectives For Systemic Use:Antivirals For Systemic Use:Direct Acting Antivirals:Protease inhibitors]</t>
  </si>
  <si>
    <t>Cc1c(O)cccc1C(=O)N[C@@H](CSc2ccccc2)[C@H](O)CN3C[C@H]4CCCC[C@H]4C[C@H]3C(=O)NC(C)(C)C</t>
  </si>
  <si>
    <t>CHEMBL502</t>
  </si>
  <si>
    <t>Donepezil (BAN, INN); Donepezil Hydrochloride (USAN, FDA)</t>
  </si>
  <si>
    <t>E-2020; BNAG; E2020</t>
  </si>
  <si>
    <t>acetylcholinesterase inhibitors used in the treatment of Alzheimers disease</t>
  </si>
  <si>
    <t>N06DA02</t>
  </si>
  <si>
    <t>N06DA02 [Nervous System:Psychoanaleptics:Anti-Dementia Drugs:Anticholinesterases]</t>
  </si>
  <si>
    <t>Alzheimer's Disease Treatment (adjunct); Cognition Adjuvant; Dementia Symptoms Treatment Adjunct; Inhibitor (acetylcholinesterase)</t>
  </si>
  <si>
    <t>COc1cc2CC(CC3CCN(Cc4ccccc4)CC3)C(=O)c2cc1OC</t>
  </si>
  <si>
    <t>CHEMBL269446</t>
  </si>
  <si>
    <t>Trecetilide (INN); Trecetilide Fumarate (USAN)</t>
  </si>
  <si>
    <t>U-108342E</t>
  </si>
  <si>
    <t>CCN(CCCCCC(C)(C)F)CCC[C@H](O)c1ccc(NS(=O)(=O)C)cc1</t>
  </si>
  <si>
    <t>CHEMBL24</t>
  </si>
  <si>
    <t>Atenolol (BAN, FDA, INN, JAN, USAN, USP)</t>
  </si>
  <si>
    <t>ICI-66082</t>
  </si>
  <si>
    <t>Astrazeneca Pharmaceuticals Lp; Astrazeneca Lp</t>
  </si>
  <si>
    <t>C07AB03</t>
  </si>
  <si>
    <t>C07AB03 [Cardiovascular System:Beta Blocking Agents:Beta Blocking Agents:Beta blocking agents, selective]</t>
  </si>
  <si>
    <t>CC(C)NCC(O)COc1ccc(CC(=O)N)cc1</t>
  </si>
  <si>
    <t>CHEMBL361812</t>
  </si>
  <si>
    <t>Ramatroban (BAN, INN)</t>
  </si>
  <si>
    <t>BAY-U-3405; EN-137774</t>
  </si>
  <si>
    <t>OC(=O)CCn1c2CC[C@H](Cc2c3ccccc13)NS(=O)(=O)c4ccc(F)cc4</t>
  </si>
  <si>
    <t>CHEMBL539697</t>
  </si>
  <si>
    <t>Dabigatran Etexilate (INN, USAN); Dabigatran Etexilate Mesylate (FDA, USAN)</t>
  </si>
  <si>
    <t>BIBR-1048; BIBR-1048-BS-RS1; BIBR-1048-MS</t>
  </si>
  <si>
    <t>Boehringer Ingelheim Pharmaceuticals Inc; Boehringer Ingelheim Pharma Gmbh &amp; Co. Kg And Bidachem S.P.A.</t>
  </si>
  <si>
    <t>B01AE07</t>
  </si>
  <si>
    <t>B01AE07 [Blood And Blood Forming Organs:Antithrombotic Agents:Antithrombotic Agents:Direct thrombin inhibitors]</t>
  </si>
  <si>
    <t>CCCCCCOC(=O)NC(=N)c1ccc(NCc2nc3cc(ccc3n2C)C(=O)N(CCC(=O)OCC)c4ccccn4)cc1</t>
  </si>
  <si>
    <t>CHEMBL492491</t>
  </si>
  <si>
    <t>Fenvalerate (BAN)</t>
  </si>
  <si>
    <t>CC(C)C(C(=O)OC(C#N)c1cccc(Oc2ccccc2)c1)c3ccc(Cl)cc3</t>
  </si>
  <si>
    <t>CHEMBL460574</t>
  </si>
  <si>
    <t>Levisoprenaline (DCF, INN)</t>
  </si>
  <si>
    <t>CC(C)NC[C@@H](O)c1ccc(O)c(O)c1</t>
  </si>
  <si>
    <t>CHEMBL1697826</t>
  </si>
  <si>
    <t>Butaperazine (USAN, INN); Butaperazine Maleate (USAN)</t>
  </si>
  <si>
    <t>AHR-3000; BAYER-1362; Riker 595</t>
  </si>
  <si>
    <t>N05AB09</t>
  </si>
  <si>
    <t>N05AB09 [Nervous System:Psycholeptics:Antipsychotics:Phenothiazines with piperazine structure]</t>
  </si>
  <si>
    <t>CCCC(=O)c1ccc2Sc3ccccc3N(CCCN4CCN(C)CC4)c2c1</t>
  </si>
  <si>
    <t>CHEMBL1742427</t>
  </si>
  <si>
    <t>Domitroban (INN)</t>
  </si>
  <si>
    <t>OC(=O)\C=C/CCCCC1CC2C[C@@H](NS(=O)(=O)c3ccccc3)[C@@H]1C2</t>
  </si>
  <si>
    <t>CHEMBL576127</t>
  </si>
  <si>
    <t>Fenspiride (INN); Fenspiride Hydrochloride (USAN)</t>
  </si>
  <si>
    <t>NAT-333; NDR-5998A</t>
  </si>
  <si>
    <t>R03BX01; R03DX03</t>
  </si>
  <si>
    <t>R03BX01 [Respiratory System:Drugs For Obstructive Airway Diseases:Other Drugs For Obstructive Airway Diseases, Inhalants:Other drugs for obstructive airway diseases, inhalants]; R03DX03 [Respiratory System:Drugs For Obstructive Airway Diseases:Other Systemic Drugs For Obstructive Airway Diseases:Other systemic drugs for obstructive airway diseases]</t>
  </si>
  <si>
    <t>Anti-Adrenergic (alpha-receptor); Bronchodilator</t>
  </si>
  <si>
    <t>O=C1NCC2(CCN(CCc3ccccc3)CC2)O1</t>
  </si>
  <si>
    <t>CHEMBL1743049</t>
  </si>
  <si>
    <t>Olaratumab (INN, USAN)</t>
  </si>
  <si>
    <t>IMC-3G3</t>
  </si>
  <si>
    <t>CHEMBL1555736</t>
  </si>
  <si>
    <t>Ethaverine (INN); Ethaverine Hydrochloride (MI)</t>
  </si>
  <si>
    <t>Ascher</t>
  </si>
  <si>
    <t>CCOc1ccc(Cc2nccc3cc(OCC)c(OCC)cc23)cc1OCC</t>
  </si>
  <si>
    <t>CHEMBL1743080</t>
  </si>
  <si>
    <t>Tigatuzumab (INN)</t>
  </si>
  <si>
    <t>CS-1008; TRA-8</t>
  </si>
  <si>
    <t>Daiichi Sankyo</t>
  </si>
  <si>
    <t>CHEMBL240773</t>
  </si>
  <si>
    <t>Quinpirole (INN); Quinpirole Hydrochloride (USAN)</t>
  </si>
  <si>
    <t>CCCN1CCC[C@@H]2Cc3n[nH]cc3C[C@@H]12</t>
  </si>
  <si>
    <t>CHEMBL1904556</t>
  </si>
  <si>
    <t>Acetyltributyl Citrate (NF)</t>
  </si>
  <si>
    <t>CCCCOC(=O)CC(CC(=O)OCCCC)(OC(=O)C)C(=O)OCCCC</t>
  </si>
  <si>
    <t>CHEMBL1883563</t>
  </si>
  <si>
    <t>Lifibrate (INN, USAN)</t>
  </si>
  <si>
    <t>42-348</t>
  </si>
  <si>
    <t>CN1CCC(CC1)OC(=O)C(Oc2ccc(Cl)cc2)Oc3ccc(Cl)cc3</t>
  </si>
  <si>
    <t>CHEMBL1908314</t>
  </si>
  <si>
    <t>Mespirenone (INN)</t>
  </si>
  <si>
    <t>aldosterone antagonists (spironolactone type)</t>
  </si>
  <si>
    <t>CC(=O)S[C@@H]1CC2=CC(=O)C=C[C@]2(C)[C@H]3CC[C@@]4(C)[C@@H]([C@@H]5C[C@@H]5[C@@]46CCC(=O)O6)[C@H]13</t>
  </si>
  <si>
    <t>CHEMBL1908311</t>
  </si>
  <si>
    <t>Mequitazine (BAN, DCF, JAN, MI, INN)</t>
  </si>
  <si>
    <t>R06AD07</t>
  </si>
  <si>
    <t>R06AD07 [Respiratory System:Antihistamines For Systemic Use:Antihistamines For Systemic Use:Phenothiazine derivatives]</t>
  </si>
  <si>
    <t>C(N1c2ccccc2Sc3ccccc13)C45CCN(CC4)CC5</t>
  </si>
  <si>
    <t>CHEMBL1908315</t>
  </si>
  <si>
    <t>Gemeprost (BAN, JAN, USAN, INN)</t>
  </si>
  <si>
    <t>SC-37681</t>
  </si>
  <si>
    <t>G02AD03</t>
  </si>
  <si>
    <t>G02AD03 [Genito Urinary System And Sex Hormones:Other Gynecologicals:Oxytocics:Prostaglandins]</t>
  </si>
  <si>
    <t>CCCCC(C)(C)[C@H](O)\C=C\[C@H]1[C@H](O)CC(=O)[C@@H]1CCCC\C=C\C(=O)OC</t>
  </si>
  <si>
    <t>CHEMBL1885632</t>
  </si>
  <si>
    <t>Actarit (INN, JAN)</t>
  </si>
  <si>
    <t>CC(=O)Nc1ccc(CC(=O)O)cc1</t>
  </si>
  <si>
    <t>CHEMBL1236180</t>
  </si>
  <si>
    <t>Epitetracycline Hydrochloride (USP)</t>
  </si>
  <si>
    <t>CN(C)[C@@H]1[C@@H]2C[C@H]3C(=C(O)[C@]2(O)C(=O)C(=C1O)C(=O)N)C(=O)c4c(O)cccc4[C@@]3(C)O</t>
  </si>
  <si>
    <t>CHEMBL406117</t>
  </si>
  <si>
    <t>Gusperimus (INN); Gusperimus Hydrochloride (JAN); Gusperimus Trihydrochloride (USAN)</t>
  </si>
  <si>
    <t>BMS-181173; BMY-42215-1; NKT-01</t>
  </si>
  <si>
    <t>Bristol-Myers Oncology</t>
  </si>
  <si>
    <t>L04AA19</t>
  </si>
  <si>
    <t>L04AA19 [Antineoplastic And Immunomodulating Agents:Immunosuppressants:Immunosuppressants:Selective immunosuppressants]</t>
  </si>
  <si>
    <t>NCCCNCCCCNC(=O)C(O)NC(=O)CCCCCCNC(=N)N</t>
  </si>
  <si>
    <t>CHEMBL1909070</t>
  </si>
  <si>
    <t>Nafenopin (BAN, INN, USAN)</t>
  </si>
  <si>
    <t>SU-13437</t>
  </si>
  <si>
    <t>CC(C)(Oc1ccc(cc1)C2CCCc3ccccc23)C(=O)O</t>
  </si>
  <si>
    <t>CHEMBL376923</t>
  </si>
  <si>
    <t>Butirosin (INN); Butirosin Sulfate (USAN); Butirosin Sulphate (BAN)</t>
  </si>
  <si>
    <t>CI-642</t>
  </si>
  <si>
    <t>NCCC(O)C(=O)N[C@H]1C[C@@H](N)[C@H](O[C@H]2O[C@H](CN)[C@@H](O)[C@H](O)[C@H]2N)[C@@H](O[C@@H]3O[C@H](CO)[C@H](O)[C@H]3O)[C@@H]1O</t>
  </si>
  <si>
    <t>CHEMBL540</t>
  </si>
  <si>
    <t>Imidazole Salicylate (INN, MI)</t>
  </si>
  <si>
    <t>N02BA16</t>
  </si>
  <si>
    <t>N02BA16 [Nervous System:Analgesics:Other Analgesics And Antipyretics:Salicylic acid and derivatives]</t>
  </si>
  <si>
    <t>c1c[nH]cn1</t>
  </si>
  <si>
    <t>CHEMBL2110968</t>
  </si>
  <si>
    <t>Pinoxepin (INN); Pinoxepin Hydrochloride (USAN)</t>
  </si>
  <si>
    <t>P-5227</t>
  </si>
  <si>
    <t>OCCN1CCN(CC\C=C/2\c3ccccc3COc4ccc(Cl)cc24)CC1</t>
  </si>
  <si>
    <t>CHEMBL2108701</t>
  </si>
  <si>
    <t>Hydroxyethyl Starch 130/0.4 (USAN)</t>
  </si>
  <si>
    <t>HES 130/0.4</t>
  </si>
  <si>
    <t>Fresenius Kabi Deutschland Gmbh</t>
  </si>
  <si>
    <t>CHEMBL2109457</t>
  </si>
  <si>
    <t>Ligelizumab</t>
  </si>
  <si>
    <t>CHEMBL2108971</t>
  </si>
  <si>
    <t>Goldenseal (NF)</t>
  </si>
  <si>
    <t>CHEMBL2108980</t>
  </si>
  <si>
    <t>Anticoagulant Citrate Phosphate Dextrose Solution (USP)</t>
  </si>
  <si>
    <t>CHEMBL2109682</t>
  </si>
  <si>
    <t>8h9 (131I)</t>
  </si>
  <si>
    <t>8H9</t>
  </si>
  <si>
    <t>CHEMBL2108780</t>
  </si>
  <si>
    <t>Macrogol 4000 (INN); Polyethylene Glycol 4000 (MI, USP)</t>
  </si>
  <si>
    <t>Ici Americas; Ciba Vision, Us Ophthalmics</t>
  </si>
  <si>
    <t>CHEMBL2109257</t>
  </si>
  <si>
    <t>Imc-1c11</t>
  </si>
  <si>
    <t>IMC-1C11</t>
  </si>
  <si>
    <t>CHEMBL2108007</t>
  </si>
  <si>
    <t>Starch, Rice (JAN)</t>
  </si>
  <si>
    <t>CHEMBL2109277</t>
  </si>
  <si>
    <t>Rg-7458</t>
  </si>
  <si>
    <t>RG-7458</t>
  </si>
  <si>
    <t>CHEMBL2108679</t>
  </si>
  <si>
    <t>Ozanezumab (USAN)</t>
  </si>
  <si>
    <t>GSK1223249</t>
  </si>
  <si>
    <t>CHEMBL2109374</t>
  </si>
  <si>
    <t>Trc-093</t>
  </si>
  <si>
    <t>TRC-093</t>
  </si>
  <si>
    <t>CHEMBL2108524</t>
  </si>
  <si>
    <t>Ointment, Yellow (USP)</t>
  </si>
  <si>
    <t>CHEMBL2109088</t>
  </si>
  <si>
    <t>Emoctakin (INN)</t>
  </si>
  <si>
    <t>interleukins: interleukin-8 analogues and derivatives</t>
  </si>
  <si>
    <t>CHEMBL2108257</t>
  </si>
  <si>
    <t>Asunaron (JAN)</t>
  </si>
  <si>
    <t>CHEMBL2108935</t>
  </si>
  <si>
    <t>Collodion (USP)</t>
  </si>
  <si>
    <t>Protectant (topical)</t>
  </si>
  <si>
    <t>CHEMBL2109388</t>
  </si>
  <si>
    <t>Futuximab</t>
  </si>
  <si>
    <t>CHEMBL2108775</t>
  </si>
  <si>
    <t>Podophyllum Resin (USP)</t>
  </si>
  <si>
    <t>CHEMBL2109593</t>
  </si>
  <si>
    <t>Fgi-101-1a6</t>
  </si>
  <si>
    <t>FGI-101-1A6</t>
  </si>
  <si>
    <t>CHEMBL2108299</t>
  </si>
  <si>
    <t>Metformin Glycinate (INN)</t>
  </si>
  <si>
    <t>CHEMBL2108026</t>
  </si>
  <si>
    <t>Dextran 1 (USP)</t>
  </si>
  <si>
    <t>B05AA05</t>
  </si>
  <si>
    <t>B05AA05 [Blood And Blood Forming Organs:Blood Substitutes And Perfusion Solutions:Blood And Related Products:Blood substitutes and plasma protein fractions]</t>
  </si>
  <si>
    <t>CHEMBL2109268</t>
  </si>
  <si>
    <t>Imgn-529</t>
  </si>
  <si>
    <t>IMGN-529</t>
  </si>
  <si>
    <t>CHEMBL2109481</t>
  </si>
  <si>
    <t>Icm3</t>
  </si>
  <si>
    <t>ICM3</t>
  </si>
  <si>
    <t>CHEMBL2108097</t>
  </si>
  <si>
    <t>Sodium Polyphosphate (USAN)</t>
  </si>
  <si>
    <t>CHEMBL2108497</t>
  </si>
  <si>
    <t>Hydralazine Polistirex (USAN)</t>
  </si>
  <si>
    <t>CHEMBL2108353</t>
  </si>
  <si>
    <t>Troplasminogen Alfa (INN)</t>
  </si>
  <si>
    <t>CHEMBL2108661</t>
  </si>
  <si>
    <t>Vehicle (NF)</t>
  </si>
  <si>
    <t>CHEMBL2108782</t>
  </si>
  <si>
    <t>Polypropylene Glycol (NF)</t>
  </si>
  <si>
    <t>CHEMBL163911</t>
  </si>
  <si>
    <t>Delequamine (INN); Delequamine Hydrochloride (USAN)</t>
  </si>
  <si>
    <t>RS-15385-197</t>
  </si>
  <si>
    <t>Impotence Therapy Adjunct</t>
  </si>
  <si>
    <t>COc1ccc2[C@@H]3C[C@H]4[C@H](CCCN4S(=O)(=O)C)CN3CCc2c1</t>
  </si>
  <si>
    <t>CHEMBL2106889</t>
  </si>
  <si>
    <t>Piroxicam Cinnamate (USAN)</t>
  </si>
  <si>
    <t>SPA-S-51O</t>
  </si>
  <si>
    <t>Societa Prodotti Antibiotici, Italy</t>
  </si>
  <si>
    <t>CN1C(=C(OC(=O)\C=C\c2ccccc2)c3ccccc3S1(=O)=O)C(=O)Nc4ccccn4</t>
  </si>
  <si>
    <t>CHEMBL2107404</t>
  </si>
  <si>
    <t>Glucuronamide (BAN, INN, JAN)</t>
  </si>
  <si>
    <t>NC(=O)[C@H](O)[C@@H](O)[C@H](O)[C@H](O)C=O</t>
  </si>
  <si>
    <t>CHEMBL2104960</t>
  </si>
  <si>
    <t>Catramilast (INN, USAN)</t>
  </si>
  <si>
    <t>R-115500</t>
  </si>
  <si>
    <t>antiasthmatics/antiallergics: type IV phosphodiesterase inbibitors</t>
  </si>
  <si>
    <t>COc1ccc(cc1OCC2CC2)[C@H](C)CN3C=CNC3=O</t>
  </si>
  <si>
    <t>CHEMBL2104787</t>
  </si>
  <si>
    <t>Orazipone (INN)</t>
  </si>
  <si>
    <t>CC(=O)C(=Cc1ccc(cc1)S(=O)(=O)C)C(=O)C</t>
  </si>
  <si>
    <t>CHEMBL2104730</t>
  </si>
  <si>
    <t>Nitroxinil (BAN, INN, MI)</t>
  </si>
  <si>
    <t>Oc1c(I)cc(cc1[N+](=O)[O-])C#N</t>
  </si>
  <si>
    <t>CHEMBL2104068</t>
  </si>
  <si>
    <t>Ciadox (INN)</t>
  </si>
  <si>
    <t>[O-][n+]1cc(\C=N\NC(=O)CC#N)[n+]([O-])c2ccccc12</t>
  </si>
  <si>
    <t>CHEMBL2105861</t>
  </si>
  <si>
    <t>Prenisteine (INN)</t>
  </si>
  <si>
    <t>CC(=CCSC[C@H](N)C(=O)O)C</t>
  </si>
  <si>
    <t>CHEMBL2106476</t>
  </si>
  <si>
    <t>Zabicipril (INN)</t>
  </si>
  <si>
    <t>CCOC(=O)[C@H](CCc1ccccc1)N[C@@H](C)C(=O)N2[C@@H]3CC[C@@H](CC3)[C@H]2C(=O)O</t>
  </si>
  <si>
    <t>CHEMBL2104970</t>
  </si>
  <si>
    <t>Incyclinide (INN, USAN)</t>
  </si>
  <si>
    <t>COL-3</t>
  </si>
  <si>
    <t>NC(=O)C1=C(O)C[C@@H]2C[C@@H]3Cc4cccc(O)c4C(=O)C3=C(O)[C@]2(O)C1=O</t>
  </si>
  <si>
    <t>CHEMBL2105327</t>
  </si>
  <si>
    <t>Tofisoline</t>
  </si>
  <si>
    <t>CCc1c(C)[n+]([NH-])c(c2ccc(OC)c(OC)c2)c3cc(OC)c(OC)cc13</t>
  </si>
  <si>
    <t>CHEMBL2106439</t>
  </si>
  <si>
    <t>Pipotiazine (BAN, INN); Pipotiazine Palmitate (USAN)</t>
  </si>
  <si>
    <t>IL-19552; RP-19552</t>
  </si>
  <si>
    <t>N05AC04</t>
  </si>
  <si>
    <t>N05AC04 [Nervous System:Psycholeptics:Antipsychotics:Phenothiazines with piperidine structure]</t>
  </si>
  <si>
    <t>CCCCCCCCCCCCCCCC(=O)OCCC1CCN(CCCN2c3ccccc3Sc4ccc(cc24)S(=O)(=O)N(C)C)CC1</t>
  </si>
  <si>
    <t>CHEMBL2106224</t>
  </si>
  <si>
    <t>Fenamole (INN, USAN)</t>
  </si>
  <si>
    <t>AL-0559; P-463; PAT</t>
  </si>
  <si>
    <t>Nc1nnnn1c2ccccc2</t>
  </si>
  <si>
    <t>CHEMBL2104615</t>
  </si>
  <si>
    <t>Pirmagrel (INN, USAN)</t>
  </si>
  <si>
    <t>CGS-13080</t>
  </si>
  <si>
    <t>OC(=O)CCCCCc1cccc2nccn12</t>
  </si>
  <si>
    <t>CHEMBL2105002</t>
  </si>
  <si>
    <t>Isoaminile (BAN, DCF, INN, MI); Isoaminile Citrate (JAN)</t>
  </si>
  <si>
    <t>R05DB04</t>
  </si>
  <si>
    <t>R05DB04 [Respiratory System:Cough And Cold Preparations:Cough Suppressants, Excl. Combinations With Expectorants:Other cough suppressants]</t>
  </si>
  <si>
    <t>CC(C)C(CC(C)N(C)C)(C#N)c1ccccc1</t>
  </si>
  <si>
    <t>CHEMBL2105212</t>
  </si>
  <si>
    <t>Mebutizide (DCF, INN)</t>
  </si>
  <si>
    <t>C03AA13</t>
  </si>
  <si>
    <t>C03AA13 [Cardiovascular System:Diuretics:Low-Ceiling Diuretics, Thiazides:Thiazides, plain]</t>
  </si>
  <si>
    <t>CCC(C)C(C)C1Nc2cc(Cl)c(cc2S(=O)(=O)N1)S(=O)(=O)N</t>
  </si>
  <si>
    <t>CHEMBL2104715</t>
  </si>
  <si>
    <t>Tiflucarbine (INN)</t>
  </si>
  <si>
    <t>CCN1CCc2[nH]c3cc(F)c4scc(C)c4c3c2C1</t>
  </si>
  <si>
    <t>CHEMBL2104875</t>
  </si>
  <si>
    <t>Talmetoprim (INN)</t>
  </si>
  <si>
    <t>COc1cc(Cc2cnc(nc2N)N3C(=O)c4ccccc4C3=O)cc(OC)c1OC</t>
  </si>
  <si>
    <t>CHEMBL2107135</t>
  </si>
  <si>
    <t>Tesimide (INN, USAN)</t>
  </si>
  <si>
    <t>O=C1NC(=O)\C(=C/c2ccccc2)\C3=C1CCCC3</t>
  </si>
  <si>
    <t>CHEMBL2107447</t>
  </si>
  <si>
    <t>Neticonazole (INN); Neticonazole Hydrochloride (JAN)</t>
  </si>
  <si>
    <t>CCCCCOc1ccccc1\C(=C/SC)\n2ccnc2</t>
  </si>
  <si>
    <t>CHEMBL2104642</t>
  </si>
  <si>
    <t>Bluensomycin (INN)</t>
  </si>
  <si>
    <t>U-12898</t>
  </si>
  <si>
    <t>CN[C@H]1[C@H](O)[C@@H](O)[C@H](CO)O[C@H]1O[C@H]2[C@H](O[C@H]3[C@H](O)[C@@H](O)[C@H](OC(=O)N)[C@@H](O)[C@@H]3NC(=N)N)O[C@@H](C)[C@]2(O)CO</t>
  </si>
  <si>
    <t>CHEMBL2107615</t>
  </si>
  <si>
    <t>Zidometacin (INN, USAN)</t>
  </si>
  <si>
    <t>Pierrel S.P.A., Italy</t>
  </si>
  <si>
    <t>COc1ccc2c(c1)c(CC(=O)O)c(C)n2C(=O)c3ccc(cc3)N=[N+]=[N-]</t>
  </si>
  <si>
    <t>CHEMBL2106002</t>
  </si>
  <si>
    <t>Cicliomenol (DCF, INN)</t>
  </si>
  <si>
    <t>Cc1cc(O)c(C2CCCCC2)c(C)c1I</t>
  </si>
  <si>
    <t>CHEMBL2105462</t>
  </si>
  <si>
    <t>Terfluranol (BAN, INN)</t>
  </si>
  <si>
    <t>C[C@H]([C@H](CC(F)(F)F)c1ccc(O)cc1)c2ccc(O)cc2</t>
  </si>
  <si>
    <t>CHEMBL2107401</t>
  </si>
  <si>
    <t>Fluperolone (BAN, INN); Fluperolone Acetate (USAN)</t>
  </si>
  <si>
    <t>P-1742</t>
  </si>
  <si>
    <t>D07AB05</t>
  </si>
  <si>
    <t>D07AB05 [Dermatologicals:Corticosteroids, Dermatological Preparations:Corticosteroids, Plain:Corticosteroids, moderately potent (group II)]</t>
  </si>
  <si>
    <t>C[C@H](OC(=O)C)C(=O)[C@@]1(O)CC[C@H]2[C@@H]3CCC4=CC(=O)C=C[C@]4(C)[C@@]3(F)[C@@H](O)C[C@]12C</t>
  </si>
  <si>
    <t>CHEMBL2106309</t>
  </si>
  <si>
    <t>Hydrocortisone Aceponate (INN)</t>
  </si>
  <si>
    <t>D07AC16</t>
  </si>
  <si>
    <t>D07AC16 [Dermatologicals:Corticosteroids, Dermatological Preparations:Corticosteroids, Plain:Corticosteroids, potent (group III)]</t>
  </si>
  <si>
    <t>CCC(=O)O[C@@]1(CC[C@H]2[C@@H]3CCC4=CC(=O)CC[C@]4(C)[C@H]3[C@@H](O)C[C@]12C)C(=O)COC(=O)C</t>
  </si>
  <si>
    <t>CHEMBL2104169</t>
  </si>
  <si>
    <t>Crotoxyfos (BAN, MI)</t>
  </si>
  <si>
    <t>COP(=O)(OC)O\C(=C\C(=O)OC(C)c1ccccc1)\C</t>
  </si>
  <si>
    <t>CHEMBL2106582</t>
  </si>
  <si>
    <t>Binifibrate (INN, MI)</t>
  </si>
  <si>
    <t>CC(C)(Oc1ccc(Cl)cc1)C(=O)OC(COC(=O)c2cccnc2)COC(=O)c3cccnc3</t>
  </si>
  <si>
    <t>CHEMBL2107067</t>
  </si>
  <si>
    <t>Testosterone Undecanoate (USAN)</t>
  </si>
  <si>
    <t>ORG-538</t>
  </si>
  <si>
    <t>Organon; Diosynth B.V., Netherlands</t>
  </si>
  <si>
    <t>CCCCCCCCCCC(=O)O[C@H]1CC[C@H]2[C@@H]3CCC4=CC(=O)CC[C@]4(C)[C@H]3CC[C@]12C</t>
  </si>
  <si>
    <t>CHEMBL2104364</t>
  </si>
  <si>
    <t>Filenadol (INN)</t>
  </si>
  <si>
    <t>CC(O)C(N1CCOCC1)c2ccc3OCOc3c2</t>
  </si>
  <si>
    <t>CHEMBL2104548</t>
  </si>
  <si>
    <t>Anipamil (INN)</t>
  </si>
  <si>
    <t>CCCCCCCCCCCCC(CCCN(C)CCc1cccc(OC)c1)(C#N)c2cccc(OC)c2</t>
  </si>
  <si>
    <t>CHEMBL2104928</t>
  </si>
  <si>
    <t>Vinmegallate (INN)</t>
  </si>
  <si>
    <t>CC[C@@]12C=CCN3CCc4c([C@H]13)n(C(=C2)COC(=O)c5cc(OC)c(OC)c(OC)c5)c6ccccc46</t>
  </si>
  <si>
    <t>CHEMBL2104969</t>
  </si>
  <si>
    <t>Giripladib (INN, USAN)</t>
  </si>
  <si>
    <t>PLA-695</t>
  </si>
  <si>
    <t>OC(=O)c1ccc(CCCc2c(CCNS(=O)(=O)Cc3ccccc3C(F)(F)F)n(C(c4ccccc4)c5ccccc5)c6ccc(Cl)cc26)cc1</t>
  </si>
  <si>
    <t>CHEMBL2104167</t>
  </si>
  <si>
    <t>Cloxestradiol (INN)</t>
  </si>
  <si>
    <t>C[C@]12CC[C@H]3[C@@H](CCc4cc(O)ccc34)[C@@H]1CC[C@@H]2OC(O)C(Cl)(Cl)Cl</t>
  </si>
  <si>
    <t>CHEMBL2105944</t>
  </si>
  <si>
    <t>Benfurodil Hemisuccinate (DCF, INN, MI)</t>
  </si>
  <si>
    <t>4091 C.B</t>
  </si>
  <si>
    <t>CC(OC(=O)CCC(=O)O)c1oc2cc(ccc2c1C)C3=CC(=O)OC3</t>
  </si>
  <si>
    <t>CHEMBL2104205</t>
  </si>
  <si>
    <t>Dametralast (INN)</t>
  </si>
  <si>
    <t>Cc1cc2nc(N)nc(N)n2n1</t>
  </si>
  <si>
    <t>CHEMBL2107733</t>
  </si>
  <si>
    <t>Barixibat (INN)</t>
  </si>
  <si>
    <t>ileal bile acid transport inhibitor</t>
  </si>
  <si>
    <t>OC[C@@H](O)[C@@H](O)[C@H](O)[C@@H](O)C(=O)NCCCCCCCCCCC(=O)Nc1ccccc1[C@@H](Nc2ccccn2)C([C@H](O)c3ccccc3)c4ccccn4</t>
  </si>
  <si>
    <t>CHEMBL2107738</t>
  </si>
  <si>
    <t>Daglutril (INN)</t>
  </si>
  <si>
    <t>neural endopeptidase inhibitors possessing additional endothelin converting enzyme inhibitory activity</t>
  </si>
  <si>
    <t>CCOC(=O)C(CCCc1ccccc1)C2(CCCC2)C(=O)N[C@H]3CCc4ccccc4N(CC(=O)O)C3=O</t>
  </si>
  <si>
    <t>CHEMBL2111044</t>
  </si>
  <si>
    <t>Tonazocine (INN); Tonazocine Mesylate (USAN)</t>
  </si>
  <si>
    <t>WIN-421562</t>
  </si>
  <si>
    <t>CCCCCC(=O)CCC1(C)[C@@H]2Cc3ccc(O)cc3[C@@]1(C)CCN2C</t>
  </si>
  <si>
    <t>CHEMBL2110585</t>
  </si>
  <si>
    <t>Ezatiostat (INN); Ezatiostat Hydrochloride (USAN)</t>
  </si>
  <si>
    <t>TER199; TLK199</t>
  </si>
  <si>
    <t>Telik</t>
  </si>
  <si>
    <t>enzyme inhibitors: glutathione -s- transferase inhibitors</t>
  </si>
  <si>
    <t>CCOC(=O)[C@@H](N)CCC(=O)N[C@@H](CSCc1ccccc1)C(=O)N[C@@H](C(=O)OCC)c2ccccc2</t>
  </si>
  <si>
    <t>CHEMBL2103974</t>
  </si>
  <si>
    <t>Semparatide (INN)</t>
  </si>
  <si>
    <t>CC[C@H](C)[C@H](NC(=O)[C@H](CO)NC(=O)[C@H](CCCCN)NC(=O)CNC(=O)[C@H](CCCCN)NC(=O)[C@H](CC(=O)O)NC(=O)[C@H](Cc1c[nH]cn1)NC(=O)[C@H](CC(C)C)NC(=O)[C@H](CC(C)C)NC(=O)[C@H](CCC(=O)N)NC(=O)[C@H](Cc2c[nH]cn2)NC(=O)[C@H](CCC(=O)O)NC(=O)[C@H](CO)NC(=O)[C@@H](NC(=O)[C@H](C)N)C(C)C)C(=O)N[C@@H](CCC(=O)N)C(=O)N[C@@H](CC(=O)O)C(=O)N[C@@H](CC(C)C)C(=O)N[C@@H](CCCNC(=N)N)C(=O)N[C@@H](CCCNC(=N)N)C(=O)N[C@@H](CCCNC(=N)N)C(=O)N[C@@H](CCC(=O)O)C(=O)N[C@@H](CC(C)C)C(=O)N[C@@H](CC(C)C)C(=O)N[C@@H](CCC(=O)O)C(=O)N[C@@H](CCCCN)C(=O)N[C@@H](CC(C)C)C(=O)N[C@@H](CC(C)C)C(=O)N[C@@H](CCC(=O)O)C(=O)N[C@@H](CCCCN)C(=O)N[C@@H](CC(C)C)C(=O)N[C@@H](Cc3c[nH]cn3)C(=O)N[C@@H]([C@@H](C)O)C(=O)N[C@@H](C)C(=O)N</t>
  </si>
  <si>
    <t>CHEMBL2107442</t>
  </si>
  <si>
    <t>Lobuprofen (INN)</t>
  </si>
  <si>
    <t>CC(C)Cc1ccc(cc1)C(C)C(=O)OCCN2CCN(CC2)c3cccc(Cl)c3</t>
  </si>
  <si>
    <t>CHEMBL2106604</t>
  </si>
  <si>
    <t>Besulpamide (INN)</t>
  </si>
  <si>
    <t>Cc1cc(C)[n+]([N-]C(=O)c2ccc(Cl)c(c2)S(=O)(=O)N)c(C)c1</t>
  </si>
  <si>
    <t>CHEMBL2106671</t>
  </si>
  <si>
    <t>Amafolone (BAN, INN)</t>
  </si>
  <si>
    <t>C[C@]12C[C@H](O)[C@@H](N)C[C@@H]1CC[C@@H]3[C@@H]2CC[C@@]4(C)[C@H]3CCC4=O</t>
  </si>
  <si>
    <t>CHEMBL2104634</t>
  </si>
  <si>
    <t>Dexivacaine (INN, USAN)</t>
  </si>
  <si>
    <t>CN1CCCC[C@H]1C(=O)Nc2c(C)cccc2C</t>
  </si>
  <si>
    <t>CHEMBL2103872</t>
  </si>
  <si>
    <t>Ceftolozane (INN, USAN); Ceftolozane Sulfate (USAN)</t>
  </si>
  <si>
    <t>CXA-101; FR-264205</t>
  </si>
  <si>
    <t>Cubist Pharmaceuticals</t>
  </si>
  <si>
    <t>Cn1c(N)c(NC(=O)NCCN)c[n+]1CC2=C(N3[C@H](SC2)[C@H](NC(=O)\C(=N/OC(C)(C)C(=O)[O-])\c4nsc(N)n4)C3=O)C(=O)O</t>
  </si>
  <si>
    <t>CHEMBL2107311</t>
  </si>
  <si>
    <t>Ancriviroc (INN, USAN)</t>
  </si>
  <si>
    <t>SCH-351125</t>
  </si>
  <si>
    <t>CCO\N=C(\C1CCN(CC1)C2(C)CCN(CC2)C(=C)c3c(C)cc[n+]([O-])c3C)/c4ccc(Br)cc4</t>
  </si>
  <si>
    <t>CHEMBL2105714</t>
  </si>
  <si>
    <t>Aganepag Isopropyl (USAN)</t>
  </si>
  <si>
    <t>AGN-210961</t>
  </si>
  <si>
    <t>CCCCC[C@H](O)c1ccc(cc1)N2[C@@H](CCCc3ccc(s3)C(=O)OC(C)C)CCC2=O</t>
  </si>
  <si>
    <t>CHEMBL2105865</t>
  </si>
  <si>
    <t>Rodorubicin (INN)</t>
  </si>
  <si>
    <t>CC[C@@]1(O)C[C@H](O[C@H]2C[C@@H]([C@H](O[C@H]3C[C@@H]4O[C@@H]5CC(=O)[C@H](C)O[C@@H]5O[C@@H]4[C@H](C)O3)[C@H](C)O2)N(C)C)c6c(O)c7C(=O)c8c(O)cccc8C(=O)c7c(O)c6[C@H]1O[C@H]9C[C@@H]([C@H](O)[C@H](C)O9)N(C)C</t>
  </si>
  <si>
    <t>CHEMBL2106475</t>
  </si>
  <si>
    <t>Sarmoxicillin (INN, USAN)</t>
  </si>
  <si>
    <t>BL-P1780</t>
  </si>
  <si>
    <t>COCOC(=O)[C@@H]1N2[C@H](SC1(C)C)[C@H](N3C(=O)C(NC3(C)C)c4ccc(O)cc4)C2=O</t>
  </si>
  <si>
    <t>CHEMBL2106661</t>
  </si>
  <si>
    <t>Alimadol (INN)</t>
  </si>
  <si>
    <t>COC(CCNCC=C)(c1ccccc1)c2ccccc2</t>
  </si>
  <si>
    <t>CHEMBL2103867</t>
  </si>
  <si>
    <t>Plecanatide (INN, USAN)</t>
  </si>
  <si>
    <t>SP-304</t>
  </si>
  <si>
    <t>Synergy Pharmaceuticals</t>
  </si>
  <si>
    <t>CC(C)C[C@H](NC(=O)[C@@H]1CSSC[C@@H]2NC(=O)[C@H](CC(C)C)NC(=O)[C@H](CCC(=O)O)NC(=O)[C@H](CSSC[C@H](NC(=O)[C@H](C)NC(=O)[C@@H](NC(=O)[C@H](CC(=O)N)NC(=O)[C@@H](NC2=O)C(C)C)C(C)C)C(=O)N[C@@H]([C@@H](C)O)C(=O)NCC(=O)N1)NC(=O)[C@H](CCC(=O)O)NC(=O)[C@H](CC(=O)O)NC(=O)[C@@H](N)CC(=O)N)C(=O)O</t>
  </si>
  <si>
    <t>CHEMBL2107735</t>
  </si>
  <si>
    <t>Becampanel (INN)</t>
  </si>
  <si>
    <t>CSCCCNC(=O)c1csc(n1)c2csc(CCNC(=O)CCC(=O)N3CC(CCl)c4c3cc(O)c5ccccc45)n2</t>
  </si>
  <si>
    <t>CHEMBL2106687</t>
  </si>
  <si>
    <t>Aliconazole (INN)</t>
  </si>
  <si>
    <t>Clc1ccc(cc1)\C(=C\c2ccc(Cl)cc2Cl)\Cn3ccnc3</t>
  </si>
  <si>
    <t>CHEMBL2105447</t>
  </si>
  <si>
    <t>Tiflorex (INN)</t>
  </si>
  <si>
    <t>CCNC(C)Cc1cccc(SC(F)(F)F)c1</t>
  </si>
  <si>
    <t>CHEMBL2104954</t>
  </si>
  <si>
    <t>Balamapimod (INN, USAN)</t>
  </si>
  <si>
    <t>MKI-833</t>
  </si>
  <si>
    <t>COc1cc2c(Nc3ccc(Sc4nccn4C)c(Cl)c3)c(cnc2cc1N5CCC(CC5)N6CCCC6)C#N</t>
  </si>
  <si>
    <t>CHEMBL2103865</t>
  </si>
  <si>
    <t>Olcorolimus (INN, USAN)</t>
  </si>
  <si>
    <t>SAR943; SAR943-NXA; SAR943N; SDZ-227943 N</t>
  </si>
  <si>
    <t>Atrium Medical Corporation</t>
  </si>
  <si>
    <t>CO[C@@H]1C[C@H](C[C@@H](C)[C@@H]2CC[C@H](C)\C=C(/C)\[C@@H](O)[C@@H](OC)C(=O)[C@H](C)C[C@H](C)\C=C\C=C\C=C(/C)\[C@H](C[C@@H]3CC[C@@H](C)[C@@](O)(O3)C(=O)C(=O)N4CCCC[C@H]4C(=O)O2)OC)CC[C@H]1O</t>
  </si>
  <si>
    <t>CHEMBL2105243</t>
  </si>
  <si>
    <t>Posatirelin (INN)</t>
  </si>
  <si>
    <t>CC(C)C[C@H](NC(=O)[C@@H]1CCCC(=O)N1)C(=O)N2CCC[C@H]2C(=O)N</t>
  </si>
  <si>
    <t>CHEMBL2107593</t>
  </si>
  <si>
    <t>Sulfaloxic Acid (BAN, INN, MI)</t>
  </si>
  <si>
    <t>OCNC(=O)NS(=O)(=O)c1ccc(NC(=O)c2ccccc2C(=O)O)cc1</t>
  </si>
  <si>
    <t>CHEMBL2110605</t>
  </si>
  <si>
    <t>Beperidium Iodide (INN)</t>
  </si>
  <si>
    <t>CC[N+]1(C)CCC(CC1)OC(=O)C(N2CCCCCC2)c3noc4ccccc34</t>
  </si>
  <si>
    <t>CHEMBL2110702</t>
  </si>
  <si>
    <t>Serazapine (INN); Serazapine Hydrochloride (USAN)</t>
  </si>
  <si>
    <t>CGS-15040A</t>
  </si>
  <si>
    <t>COC(=O)c1c2C3CN(C)CCN3c4ccccc4Cn2c5ccccc15</t>
  </si>
  <si>
    <t>CHEMBL290429</t>
  </si>
  <si>
    <t>Carfentanil (INN); Carfentanil Citrate (USAN)</t>
  </si>
  <si>
    <t>R-33799</t>
  </si>
  <si>
    <t>CCC(=O)N(c1ccccc1)C2(CCN(CCc3ccccc3)CC2)C(=O)OC</t>
  </si>
  <si>
    <t>CHEMBL2111159</t>
  </si>
  <si>
    <t>Etoperidone (INN); Etoperidone Hydrochloride (USAN)</t>
  </si>
  <si>
    <t>MCN-A-2673-11</t>
  </si>
  <si>
    <t>N06AB09</t>
  </si>
  <si>
    <t>N06AB09 [Nervous System:Psychoanaleptics:Antidepressants:Selective serotonin reuptake inhibitors]</t>
  </si>
  <si>
    <t>CCN1C(=NN(CCCN2CCN(CC2)c3ccc(Cl)cc3)C1=O)CC</t>
  </si>
  <si>
    <t>CHEMBL2110875</t>
  </si>
  <si>
    <t>Menabitan (INN); Menabitan Hydrochloride (USAN)</t>
  </si>
  <si>
    <t>SP-204</t>
  </si>
  <si>
    <t>CCCCCC(C)C(C)c1cc(OC(=O)C(C)CCN2CCCCC2C)c3C4=C(CCN(CC#C)C4)C(C)(C)Oc3c1</t>
  </si>
  <si>
    <t>CHEMBL2110834</t>
  </si>
  <si>
    <t>Feniodium Chloride (INN)</t>
  </si>
  <si>
    <t>Clc1ccc([I+]c2ccc(Cl)cc2Cl)c(Cl)c1</t>
  </si>
  <si>
    <t>CHEMBL2110933</t>
  </si>
  <si>
    <t>Famotine (INN); Famotine Hydrochloride (USAN)</t>
  </si>
  <si>
    <t>UK-2054</t>
  </si>
  <si>
    <t>antivirals (quinoline derivatives)</t>
  </si>
  <si>
    <t>Clc1ccc(OCC2=NCCc3ccccc23)cc1</t>
  </si>
  <si>
    <t>CHEMBL2108286</t>
  </si>
  <si>
    <t>Turoctocog Alfa (INN)</t>
  </si>
  <si>
    <t>blood coagulation factors: blood coagulation factor VIII</t>
  </si>
  <si>
    <t>CHEMBL2109112</t>
  </si>
  <si>
    <t>Blastomycin (NF)</t>
  </si>
  <si>
    <t>CHEMBL2109065</t>
  </si>
  <si>
    <t>Drotrecogin Alfa (Activated) (BAN, FDA, INN, USAN)</t>
  </si>
  <si>
    <t>blood coagulation cascade inhibitor</t>
  </si>
  <si>
    <t>B01AD10</t>
  </si>
  <si>
    <t>B01AD10 [Blood And Blood Forming Organs:Antithrombotic Agents:Antithrombotic Agents:Enzymes]</t>
  </si>
  <si>
    <t>CHEMBL2108581</t>
  </si>
  <si>
    <t>Catumaxomab (INN)</t>
  </si>
  <si>
    <t>Fresenius</t>
  </si>
  <si>
    <t>monoclonal antibodies: rat-murine hybrid antibodies</t>
  </si>
  <si>
    <t>L01XC09</t>
  </si>
  <si>
    <t>L01XC09 [Antineoplastic And Immunomodulating Agents:Antineoplastic Agents:Other Antineoplastic Agents:Monoclonal antibodies]</t>
  </si>
  <si>
    <t>CHEMBL2108422</t>
  </si>
  <si>
    <t>Leuciglumer (INN)</t>
  </si>
  <si>
    <t>CHEMBL2108405</t>
  </si>
  <si>
    <t>Eptacog Alfa (INN); Eptacog Alfa (Activated) (BAN)</t>
  </si>
  <si>
    <t>CHEMBL2109182</t>
  </si>
  <si>
    <t>Nefocon A (USAN)</t>
  </si>
  <si>
    <t>CHEMBL2109086</t>
  </si>
  <si>
    <t>Elastofilcon A (USAN)</t>
  </si>
  <si>
    <t>CHEMBL88240</t>
  </si>
  <si>
    <t>Alniditan (BAN, INN); Alniditan Dihydrochloride (USAN)</t>
  </si>
  <si>
    <t>R-91274</t>
  </si>
  <si>
    <t>antimigraine (5-HT1 receptor agonists)</t>
  </si>
  <si>
    <t>C(CNC[C@H]1CCc2ccccc2O1)CNC3=NCCCN3</t>
  </si>
  <si>
    <t>CHEMBL2110955</t>
  </si>
  <si>
    <t>Metalkonium Chloride (INN)</t>
  </si>
  <si>
    <t>CCCCCCCCCCCCNC(=O)C[N+](C)(C)Cc1ccccc1</t>
  </si>
  <si>
    <t>CHEMBL277100</t>
  </si>
  <si>
    <t>Temafloxacin (BAN, INN); Temafloxacin Hydrochloride (USAN)</t>
  </si>
  <si>
    <t>ABBOTT-62254</t>
  </si>
  <si>
    <t>J01MA05</t>
  </si>
  <si>
    <t>J01MA05 [Antiinfectives For Systemic Use:Antibacterials For Systemic Use:Quinolone Antibacterials:Fluoroquinolones]</t>
  </si>
  <si>
    <t>Antibacterial (microbial DNA topoisomerase inhibitor)</t>
  </si>
  <si>
    <t>CC1CN(CCN1)c2cc3N(C=C(C(=O)O)C(=O)c3cc2F)c4ccc(F)cc4F</t>
  </si>
  <si>
    <t>CHEMBL1882461</t>
  </si>
  <si>
    <t>Bevonium Methylsulfate (JAN); Bevonium Metilsulfate (BAN, INN, MI)</t>
  </si>
  <si>
    <t>CG-201</t>
  </si>
  <si>
    <t>A03AB13</t>
  </si>
  <si>
    <t>A03AB13 [Alimentary Tract And Metabolism:Drugs For Functional Gastrointestinal Disorders:Drugs For Functional Gastrointestinal Disorders:Synthetic anticholinergics, quaternary ammonium compounds]</t>
  </si>
  <si>
    <t>C[N+]1(C)CCCCC1COC(=O)C(O)(c2ccccc2)c3ccccc3</t>
  </si>
  <si>
    <t>CHEMBL2110884</t>
  </si>
  <si>
    <t>Cetocycline (INN); Cetocycline Hydrochloride (USAN)</t>
  </si>
  <si>
    <t>ABBOTT-40728</t>
  </si>
  <si>
    <t>CC(=O)C1=C(O)[C@H](N)[C@@H]2Cc3c(C)c4ccc(C)c(O)c4c(O)c3C(=O)[C@]2(O)C1=O</t>
  </si>
  <si>
    <t>CHEMBL2111017</t>
  </si>
  <si>
    <t>Ticarcillin Cresyl Sodium (USAN)</t>
  </si>
  <si>
    <t>BRL-12594</t>
  </si>
  <si>
    <t>Cc1ccc(OC(=O)[C@H](C(=O)N[C@H]2[C@H]3SC(C)(C)[C@@H](N3C2=O)C(=O)O)c4ccsc4)cc1</t>
  </si>
  <si>
    <t>CHEMBL2105568</t>
  </si>
  <si>
    <t>Linarotene (INN, USAN)</t>
  </si>
  <si>
    <t>BASF-52404; RWJ-24834</t>
  </si>
  <si>
    <t>C\C(=N/Nc1ccc(cc1)S(=O)(=O)C)\c2ccc3c(c2)C(C)(C)CCC3(C)C</t>
  </si>
  <si>
    <t>CHEMBL2105519</t>
  </si>
  <si>
    <t>Acrocinonide (DCF, INN)</t>
  </si>
  <si>
    <t>SD-2102-18</t>
  </si>
  <si>
    <t>C[C@]12C[C@H](O)[C@@]3(F)[C@@H](CCC4=CC(=O)C=C[C@]34C)[C@@H]1C[C@H]5OC(O[C@@]25C(=O)CO)C=C</t>
  </si>
  <si>
    <t>CHEMBL2104212</t>
  </si>
  <si>
    <t>Elziverine (INN)</t>
  </si>
  <si>
    <t>COc1ccc(Cc2ncc(CN3CCN(CC3)c4ccccc4OC)c5cc(OC)c(OC)cc25)cc1OC</t>
  </si>
  <si>
    <t>CHEMBL2105475</t>
  </si>
  <si>
    <t>Broxaterol (INN)</t>
  </si>
  <si>
    <t>CC(C)(C)NCC(O)c1onc(Br)c1</t>
  </si>
  <si>
    <t>CHEMBL2107790</t>
  </si>
  <si>
    <t>Topilutamide (INN)</t>
  </si>
  <si>
    <t>CC(O)(CNC(=O)C(F)(F)F)C(=O)Nc1ccc(c(c1)C(F)(F)F)[N+](=O)[O-]</t>
  </si>
  <si>
    <t>CHEMBL2106886</t>
  </si>
  <si>
    <t>Metronidazole Phosphate (USAN)</t>
  </si>
  <si>
    <t>U-54555</t>
  </si>
  <si>
    <t>Cc1ncc([N+](=O)[O-])n1CCOP(=O)(O)O</t>
  </si>
  <si>
    <t>CHEMBL2106912</t>
  </si>
  <si>
    <t>Mexafylline (INN)</t>
  </si>
  <si>
    <t>CN1C(=O)N(CC2CCC=CC2)c3nc(C)[nH]c3C1=O</t>
  </si>
  <si>
    <t>CHEMBL2103923</t>
  </si>
  <si>
    <t>Tricosactide (INN)</t>
  </si>
  <si>
    <t>CSCC[C@H](NC(=O)[C@H](CO)NC(=O)[C@H](Cc1ccc(O)cc1)NC(=O)[C@@H](N)CO)C(=O)N[C@@H](CCC(=O)O)C(=O)N[C@@H](Cc2cnc[nH]2)C(=O)N[C@@H](Cc3ccccc3)C(=O)N[C@@H](CCCNC(=N)N)C(=O)N[C@@H](Cc4c[nH]c5ccccc45)C(=O)NCC(=O)N[C@@H](CCCCN)C(=O)N6CCC[C@H]6C(=O)N[C@@H](C(C)C)C(=O)NCC(=O)N[C@@H](CCCCN)C(=O)N[C@@H](CCCCN)C(=O)N[C@@H](CCCNC(=N)N)C(=O)N[C@@H](CCCNC(=N)N)C(=O)N7CCC[C@H]7C(=O)N[C@@H](C(C)C)C(=O)N[C@@H](CCCCN)C(=O)N[C@@H](C(C)C)C(=O)N[C@@H](Cc8ccc(O)cc8)C(=O)N</t>
  </si>
  <si>
    <t>CHEMBL2105192</t>
  </si>
  <si>
    <t>Melquinast (INN)</t>
  </si>
  <si>
    <t>CCOC(=O)c1nc2c3cc(C)ccc3N(CC)C(=O)n2n1</t>
  </si>
  <si>
    <t>CHEMBL2104877</t>
  </si>
  <si>
    <t>Perfluamine (BAN, INN)</t>
  </si>
  <si>
    <t>FC(F)(F)C(F)(F)C(F)(F)N(C(F)(F)C(F)(F)C(F)(F)F)C(F)(F)C(F)(F)C(F)(F)F</t>
  </si>
  <si>
    <t>CHEMBL395429</t>
  </si>
  <si>
    <t>Oxytocin (FDA, USP, BAN, INN, JAN)</t>
  </si>
  <si>
    <t>Jhp Pharmaceuticals Llc; Fresenius Kabi Usa Llc; Baxter Healthcare Corp Anesthesia Critical Care; Abbott Laboratories Pharmaceutical Products Div; Novartis Pharmaceuticals Corp</t>
  </si>
  <si>
    <t>H01BB02</t>
  </si>
  <si>
    <t>H01BB02 [Systemic Hormonal Preparations, Excl. :Pituitary And Hypothalamic Hormones And Analogues:Posterior Pituitary Lobe Hormones:Oxytocin and analogues]</t>
  </si>
  <si>
    <t>CC[C@H](C)[C@@H]1NC(=O)[C@H](Cc2ccc(O)cc2)NC(=O)[C@@H](N)CSSC[C@H](NC(=O)[C@H](CC(=O)N)NC(=O)[C@H](CCC(=O)N)NC1=O)C(=O)N3CCC[C@H]3C(=O)N[C@@H](CC(C)C)C(=O)NCC(=O)N</t>
  </si>
  <si>
    <t>CHEMBL167911</t>
  </si>
  <si>
    <t>Dichlorvos (BAN, INN, USAN)</t>
  </si>
  <si>
    <t>DDVP; SD-1750</t>
  </si>
  <si>
    <t>COP(=O)(OC)OC=C(Cl)Cl</t>
  </si>
  <si>
    <t>CHEMBL431770</t>
  </si>
  <si>
    <t>Istradefylline (INN, USAN)</t>
  </si>
  <si>
    <t>KW-6002</t>
  </si>
  <si>
    <t>Kyowa Hakko Kogyo Co., Ltd., Japan</t>
  </si>
  <si>
    <t>CCN1C(=O)N(CC)c2nc(\C=C\c3ccc(OC)c(OC)c3)n(C)c2C1=O</t>
  </si>
  <si>
    <t>CHEMBL1200932</t>
  </si>
  <si>
    <t>Iopamidol (FDA, USP, BAN, INN, JAN, USAN)</t>
  </si>
  <si>
    <t>SQ-13396</t>
  </si>
  <si>
    <t>V08AB04</t>
  </si>
  <si>
    <t>V08AB04 [Various:Contrast Media:X-Ray Contrast Media, Iodinated:Watersoluble, nephrotropic, low osmolar X-ray contrast media]</t>
  </si>
  <si>
    <t>C[C@H](O)C(=O)Nc1c(I)c(C(=O)NC(CO)CO)c(I)c(C(=O)NC(CO)CO)c1I</t>
  </si>
  <si>
    <t>CHEMBL56585</t>
  </si>
  <si>
    <t>Cyclazocine (INN, USAN)</t>
  </si>
  <si>
    <t>WIN-20740</t>
  </si>
  <si>
    <t>C[C@H]1[C@H]2Cc3ccc(O)cc3[C@]1(C)CCN2CC4CC4</t>
  </si>
  <si>
    <t>CHEMBL1231</t>
  </si>
  <si>
    <t>Oxybutynin (BAN, FDA, INN, USAN); Oxybutynin Chloride (USAN, USP, FDA); Oxybutynin Hydrochloride (JAN)</t>
  </si>
  <si>
    <t>5058; MJ-4309-1</t>
  </si>
  <si>
    <t>Watson Laboratories Inc; Ortho Mcneil Janssen Pharmaceuticals Inc; Msd Consumer Care Inc; Janssen Pharmaceuticals Inc</t>
  </si>
  <si>
    <t>G04BD04</t>
  </si>
  <si>
    <t>G04BD04 [Genito Urinary System And Sex Hormones:Urologicals:Urologicals:Drugs for urinary frequency and incontinence]</t>
  </si>
  <si>
    <t>CCN(CC)CC#CCOC(=O)C(O)(C1CCCCC1)c2ccccc2</t>
  </si>
  <si>
    <t>CHEMBL1614</t>
  </si>
  <si>
    <t>Deslanoside (BAN, FDA, INN, JAN, USP)</t>
  </si>
  <si>
    <t>C01AA07</t>
  </si>
  <si>
    <t>C01AA07 [Cardiovascular System:Cardiac Therapy:Cardiac Glycosides:Digitalis glycosides]</t>
  </si>
  <si>
    <t>C[C@H]1O[C@H](C[C@H](O)[C@@H]1O[C@H]2C[C@H](O)[C@H](O[C@H]3C[C@H](O)[C@H](O[C@@H]4O[C@H](CO)[C@@H](O)[C@H](O)[C@H]4O)[C@@H](C)O3)[C@@H](C)O2)O[C@H]5CC[C@@]6(C)[C@H](CC[C@@H]7[C@@H]6C[C@@H](O)[C@]8(C)[C@H](CC[C@]78O)C9=CC(=O)OC9)C5</t>
  </si>
  <si>
    <t>CHEMBL828</t>
  </si>
  <si>
    <t>Phenothiazine (INN, MI, NF)</t>
  </si>
  <si>
    <t>N1c2ccccc2Sc3ccccc13</t>
  </si>
  <si>
    <t>CHEMBL1201146</t>
  </si>
  <si>
    <t>Norethindrone Acetate (FDA, USP)</t>
  </si>
  <si>
    <t>Novo Nordisk Inc; Novartis Pharmaceuticals Corp; Duramed Research Inc; Abbvie Endocrine Inc; Parke Davis Div Warner Lambert Co</t>
  </si>
  <si>
    <t>CC(=O)O[C@]1(CC[C@H]2[C@@H]3CCC4=CC(=O)CC[C@@H]4[C@H]3CC[C@]12C)C#C</t>
  </si>
  <si>
    <t>CHEMBL435716</t>
  </si>
  <si>
    <t>Demoxytocin (INN)</t>
  </si>
  <si>
    <t>ODA-914</t>
  </si>
  <si>
    <t>H01BB01</t>
  </si>
  <si>
    <t>H01BB01 [Systemic Hormonal Preparations, Excl. :Pituitary And Hypothalamic Hormones And Analogues:Posterior Pituitary Lobe Hormones:Oxytocin and analogues]</t>
  </si>
  <si>
    <t>CC[C@H](C)[C@@H]1NC(=O)[C@H](Cc2ccc(O)cc2)NC(=O)CCSSC[C@@H](NC(=O)[C@H](CC(=O)N)NC(=O)[C@H](CCC(=O)N)NC1=O)C(=O)N3CCC[C@H]3C(=O)N[C@@H](CC(C)C)C(=O)NCC(=O)N</t>
  </si>
  <si>
    <t>CHEMBL635</t>
  </si>
  <si>
    <t>Prednisone (BAN, FDA, INN, USP)</t>
  </si>
  <si>
    <t>Roxane Laboratories Inc; Pharmacia And Upjohn Co; Parke Davis Div Warner Lambert Co; Horizon Pharma Inc; Schering Corp Sub Schering Plough Corp</t>
  </si>
  <si>
    <t>A07EA03; H02AB07</t>
  </si>
  <si>
    <t>A07EA03 [Alimentary Tract And Metabolism:Antidiarrheals, Intestinal Antiinflammatory/Antiinfective :Intestinal Antiinflammatory Agents:Corticosteroids acting locally]; H02AB07 [Systemic Hormonal Preparations, Excl. :Corticosteroids For Systemic Use:Corticosteroids For Systemic Use, Plain:Glucocorticoids]</t>
  </si>
  <si>
    <t>C[C@]12CC(=O)[C@H]3[C@@H](CCC4=CC(=O)C=C[C@]34C)[C@@H]1CC[C@]2(O)C(=O)CO</t>
  </si>
  <si>
    <t>CHEMBL281398</t>
  </si>
  <si>
    <t>Terbogrel (INN, USAN)</t>
  </si>
  <si>
    <t>BIBV-308-SE</t>
  </si>
  <si>
    <t>Thomae, Germany; Boehringer Ingelheim Kg, Germany</t>
  </si>
  <si>
    <t>CC(C)(C)\N=C(/NC#N)\Nc1cccc(c1)\C(=C/CCCC(=O)O)\c2cccnc2</t>
  </si>
  <si>
    <t>CHEMBL1201636</t>
  </si>
  <si>
    <t>Hyaluronidase (BAN, FDA, USP, INN, USAN)</t>
  </si>
  <si>
    <t>Ista Pharmaceuticals; Baxter Healthcare Corp Anesthesia And Critical Care; Amphastar Pharmaceutical Inc; Akorn Inc</t>
  </si>
  <si>
    <t>CHEMBL1201263</t>
  </si>
  <si>
    <t>Hydrocortamate (INN); Hydrocortamate Hydrochloride (FDA, MI)</t>
  </si>
  <si>
    <t>CCN(CC)CC(=O)OCC(=O)[C@@]1(O)CC[C@H]2[C@@H]3CCC4=CC(=O)CC[C@]4(C)[C@H]3[C@@H](O)C[C@]12C</t>
  </si>
  <si>
    <t>CHEMBL2097081</t>
  </si>
  <si>
    <t>Sodium Nitroprusside (FDA, USP)</t>
  </si>
  <si>
    <t>Hoffmann La Roche Inc; Baxter Healthcare Corp Anesthesia And Critical Care; Abbvie Inc</t>
  </si>
  <si>
    <t>C02DD01</t>
  </si>
  <si>
    <t>C02DD01 [Cardiovascular System:Antihypertensives:Arteriolar Smooth Muscle, Agents Acting On:Nitroferricyanide derivatives]</t>
  </si>
  <si>
    <t>CHEMBL1454</t>
  </si>
  <si>
    <t>Levamisole (BAN, INN); Levamisole Hydrochloride (USAN, USP, FDA)</t>
  </si>
  <si>
    <t>TCMDC-125847; R-12564</t>
  </si>
  <si>
    <t>Janssen Pharmaceutica Products Lp</t>
  </si>
  <si>
    <t>P02CE01</t>
  </si>
  <si>
    <t>P02CE01 [Antiparasitic Products, Insecticides And Repellents:Anthelmintics:Antinematodal Agents:Imidazothiazole derivatives]</t>
  </si>
  <si>
    <t>Biological Response Modifier</t>
  </si>
  <si>
    <t>C1CN2C[C@@H](N=C2S1)c3ccccc3</t>
  </si>
  <si>
    <t>CHEMBL1201338</t>
  </si>
  <si>
    <t>Cyclopentolate (BAN, INN); Cyclopentolate Hydrochloride (FDA, USP, JAN)</t>
  </si>
  <si>
    <t>Bausch And Lomb Pharmaceuticals Inc; Alcon Pharmaceuticals Ltd; Alcon Laboratories Inc; Akorn Inc; Pharmafair Inc</t>
  </si>
  <si>
    <t>S01FA04</t>
  </si>
  <si>
    <t>S01FA04 [Sensory Organs:Ophthalmologicals:Mydriatics And Cycloplegics:Anticholinergics]</t>
  </si>
  <si>
    <t>Anticholinergic (ophthalmic)</t>
  </si>
  <si>
    <t>CN(C)CCOC(=O)C(c1ccccc1)C2(O)CCCC2</t>
  </si>
  <si>
    <t>CHEMBL339049</t>
  </si>
  <si>
    <t>Tebuquine (INN, USAN)</t>
  </si>
  <si>
    <t>CI-897; WR-228258</t>
  </si>
  <si>
    <t>CC(C)(C)NCc1cc(Nc2ccnc3cc(Cl)ccc23)cc(c1O)c4ccc(Cl)cc4</t>
  </si>
  <si>
    <t>CHEMBL1200925</t>
  </si>
  <si>
    <t>Potassium Phosphate, Monobasic (FDA, NF)</t>
  </si>
  <si>
    <t>Hospira Inc; Baxter Healthcare Corp; B Braun Medical Inc</t>
  </si>
  <si>
    <t>B05XA06</t>
  </si>
  <si>
    <t>B05XA06 [Blood And Blood Forming Organs:Blood Substitutes And Perfusion Solutions:I.V. Solution Additives:Electrolyte solutions]</t>
  </si>
  <si>
    <t>[K+].OP(=O)(O)[O-]</t>
  </si>
  <si>
    <t>CHEMBL1200838</t>
  </si>
  <si>
    <t>Simethicone (FDA, USP, USAN)</t>
  </si>
  <si>
    <t>Antifoam A; Antifoam Af</t>
  </si>
  <si>
    <t>Mcneil Consumer Products Co Div Mcneilab Inc; Mcneil Consumer Healthcare</t>
  </si>
  <si>
    <t>Antifiatulent</t>
  </si>
  <si>
    <t>CC(C)(C)[SiH2]O[Si](C)(C)O[SiH2]C(C)(C)C</t>
  </si>
  <si>
    <t>CHEMBL134</t>
  </si>
  <si>
    <t>Clonidine (USP, BAN, FDA, INN, USAN); Clonidine Hydrochloride (BAN, JAN, USAN, USP, FDA)</t>
  </si>
  <si>
    <t>ST-155-BS; ST-155BS; ST-155</t>
  </si>
  <si>
    <t>Shionogi Inc; Mylan Institutional Llc; Boehringer Ingelheim Pharmaceuticals Inc; Boehringer Ingelheim; Tris Pharma Inc</t>
  </si>
  <si>
    <t>C02AC01; N02CX02; S01EA04</t>
  </si>
  <si>
    <t>C02AC01 [Cardiovascular System:Antihypertensives:Antiadrenergic Agents, Centrally Acting:Imidazoline receptor agonists]; N02CX02 [Nervous System:Analgesics:Antimigraine Preparations:Other antimigraine preparations]; S01EA04 [Sensory Organs:Ophthalmologicals:Antiglaucoma Preparations And Miotics:Sympathomimetics in glaucoma therapy]</t>
  </si>
  <si>
    <t>Clc1cccc(Cl)c1NC2=NCCN2</t>
  </si>
  <si>
    <t>CHEMBL1200690</t>
  </si>
  <si>
    <t>Lypressin (FDA, USP, BAN, INN, USAN)</t>
  </si>
  <si>
    <t>L-8</t>
  </si>
  <si>
    <t>H01BA03</t>
  </si>
  <si>
    <t>H01BA03 [Systemic Hormonal Preparations, Excl. :Pituitary And Hypothalamic Hormones And Analogues:Posterior Pituitary Lobe Hormones:Vasopressin and analogues]</t>
  </si>
  <si>
    <t>Antidiuretic; Vasoconstrictor</t>
  </si>
  <si>
    <t>NCCCC[C@H](NC(=O)[C@@H]1CCCN1C(=O)[C@@H]2CSSC[C@H](N)C(=O)N[C@@H](Cc3ccc(O)cc3)C(=O)N[C@@H](Cc4ccccc4)C(=O)N[C@@H](CCC(=O)N)C(=O)N[C@@H](CC(=O)N)C(=O)N2)C(=O)NCC(=O)N</t>
  </si>
  <si>
    <t>CHEMBL1200868</t>
  </si>
  <si>
    <t>Fenamisal (BAN, INN); Phenyl Aminosalicylate (FDA, USAN)</t>
  </si>
  <si>
    <t>Nc1ccc(C(=O)Oc2ccccc2)c(O)c1</t>
  </si>
  <si>
    <t>CHEMBL1622</t>
  </si>
  <si>
    <t>Folic Acid (BAN, INN, JAN, USP, FDA)</t>
  </si>
  <si>
    <t>Hikma (Maple) Ltd; Eli Lilly And Co; Astrazeneca Lp; Abraxis Pharmaceutical Products; Hoffmann La Roche Inc</t>
  </si>
  <si>
    <t>B03BB01; B03BB51</t>
  </si>
  <si>
    <t>B03BB01 [Blood And Blood Forming Organs:Antianemic Preparations:Vitamin B12 And Folic Acid:Folic acid and derivatives]; B03BB51 [Blood And Blood Forming Organs:Antianemic Preparations:Vitamin B12 And Folic Acid:Folic acid and derivatives]</t>
  </si>
  <si>
    <t>Vitamin (hematopoietic)</t>
  </si>
  <si>
    <t>NC1=NC(=O)c2nc(CNc3ccc(cc3)C(=O)N[C@@H](CCC(=O)O)C(=O)O)cnc2N1</t>
  </si>
  <si>
    <t>CHEMBL1423</t>
  </si>
  <si>
    <t>Pimozide (BAN, FDA, INN, JAN, USAN, USP)</t>
  </si>
  <si>
    <t>MCN-JR-6238; R-6238</t>
  </si>
  <si>
    <t>N05AG02</t>
  </si>
  <si>
    <t>N05AG02 [Nervous System:Psycholeptics:Antipsychotics:Diphenylbutylpiperidine derivatives]</t>
  </si>
  <si>
    <t>Fc1ccc(cc1)C(CCCN2CCC(CC2)N3C(=O)Nc4ccccc34)c5ccc(F)cc5</t>
  </si>
  <si>
    <t>CHEMBL1200910</t>
  </si>
  <si>
    <t>Acetylsulfisoxazole (JAN); Sulfisoxazole Acetyl (FDA, USP)</t>
  </si>
  <si>
    <t>Ross Laboratories Div Abbott Laboratories Inc; Hoffmann La Roche Inc; Eli Lilly And Co</t>
  </si>
  <si>
    <t>CC(=O)N(c1onc(C)c1C)S(=O)(=O)c2ccc(N)cc2</t>
  </si>
  <si>
    <t>CHEMBL1550</t>
  </si>
  <si>
    <t>Phytomenadione (DCF, BAN, INN); Phytonadione (FDA, JAN, USP)</t>
  </si>
  <si>
    <t>Valeant Pharmaceuticals North America; Hospira Inc; Hoffmann La Roche Inc; Biovail Technologies Ltd</t>
  </si>
  <si>
    <t>B02BA01</t>
  </si>
  <si>
    <t>B02BA01 [Blood And Blood Forming Organs:Antihemorrhagics:Vitamin K And Other Hemostatics:Vitamin K]</t>
  </si>
  <si>
    <t>Vitamin (prothrombogenic)</t>
  </si>
  <si>
    <t>CC(C)CCC[C@@H](C)CCC[C@@H](C)CCC\C(=C\CC1=C(C)C(=O)c2ccccc2C1=O)\C</t>
  </si>
  <si>
    <t>CHEMBL1201531</t>
  </si>
  <si>
    <t>Veratrum Viride Root (FDA)</t>
  </si>
  <si>
    <t>C02KA01</t>
  </si>
  <si>
    <t>C02KA01 [Cardiovascular System:Antihypertensives:Other Antihypertensives:Alkaloids, excl. rauwolfia]</t>
  </si>
  <si>
    <t>CHEMBL1743029</t>
  </si>
  <si>
    <t>Ibalizumab (INN, USAN)</t>
  </si>
  <si>
    <t>Hu5A8; TNX-355</t>
  </si>
  <si>
    <t>Tanox</t>
  </si>
  <si>
    <t>CHEMBL579217</t>
  </si>
  <si>
    <t>Florbenazine F 18 (USAN)</t>
  </si>
  <si>
    <t>18F-AV-133</t>
  </si>
  <si>
    <t>Avid Radiopharmaceuticals</t>
  </si>
  <si>
    <t>COc1cc2[C@H]3C[C@@H](O)[C@H](CC(C)C)CN3CCc2cc1OCCCF</t>
  </si>
  <si>
    <t>CHEMBL643</t>
  </si>
  <si>
    <t>Promethazine (BAN, INN); Promethazine Hydrochloride (FDA, USP, JAN)</t>
  </si>
  <si>
    <t>Wyeth Ayerst Laboratories; Shionogi Inc; Baxter Healthcare Corp Anesthesia Critical Care; Ani Pharmaceuticals Inc; Wyeth Pharmaceuticals Inc</t>
  </si>
  <si>
    <t>R06AD02; D04AA10; R06AD52</t>
  </si>
  <si>
    <t>R06AD02 [Respiratory System:Antihistamines For Systemic Use:Antihistamines For Systemic Use:Phenothiazine derivatives]; D04AA10 [Dermatologicals:Antipruritics, Incl. Antihistamines, Anesthetics, Etc.:Antipruritics, Incl. Antihistamines, Anesthetics, Etc.:Antihistamines for topical use]; R06AD52 [Respiratory System:Antihistamines For Systemic Use:Antihistamines For Systemic Use:Phenothiazine derivatives]</t>
  </si>
  <si>
    <t>Anti-Emetic; Antihistaminic</t>
  </si>
  <si>
    <t>CC(CN1c2ccccc2Sc3ccccc13)N(C)C</t>
  </si>
  <si>
    <t>CHEMBL1823681</t>
  </si>
  <si>
    <t>Etilevodopa (INN, USAN)</t>
  </si>
  <si>
    <t>TV-1203</t>
  </si>
  <si>
    <t>CCOC(=O)[C@@H](N)Cc1ccc(O)c(O)c1</t>
  </si>
  <si>
    <t>CHEMBL2108778</t>
  </si>
  <si>
    <t>Poliovirus Vaccine Live Oral (USP)</t>
  </si>
  <si>
    <t>Lederle</t>
  </si>
  <si>
    <t>CHEMBL113178</t>
  </si>
  <si>
    <t>Selenomethionine (USP); Selenomethionine (75 Se) (INN); Selenomethionine (75Se) (INN); Selenomethionine (75Se) Injection (JAN); Selenomethionine Se 75 (USAN, USP); Selenomethionine Se-75 (FDA)</t>
  </si>
  <si>
    <t>Pharmalucence Inc; Mallinckrodt Inc; Ge Healthcare; Bracco Diagnostics Inc</t>
  </si>
  <si>
    <t>Diagnostic Aid (pancreas function determination); Radioactive Agent</t>
  </si>
  <si>
    <t>C[Se]CC[C@H](N)C(=O)O</t>
  </si>
  <si>
    <t>CHEMBL2108207</t>
  </si>
  <si>
    <t>Hefilcon A (USAN)</t>
  </si>
  <si>
    <t>Benz Research And Development; Bausch &amp; Lomb</t>
  </si>
  <si>
    <t>CHEMBL2104204</t>
  </si>
  <si>
    <t>Encyprate (INN, USAN)</t>
  </si>
  <si>
    <t>A-19757; MO-1255</t>
  </si>
  <si>
    <t>CCOC(=O)N(Cc1ccccc1)C2CC2</t>
  </si>
  <si>
    <t>CHEMBL2107857</t>
  </si>
  <si>
    <t>Metreleptin (INN, USAN)</t>
  </si>
  <si>
    <t>R-METHULEPTIN</t>
  </si>
  <si>
    <t>leptin derivatives</t>
  </si>
  <si>
    <t>CHEMBL2106243</t>
  </si>
  <si>
    <t>Etarotene (INN, USAN)</t>
  </si>
  <si>
    <t>Ro-151570000</t>
  </si>
  <si>
    <t>CCS(=O)(=O)c1ccc(\C=C(\C)/c2ccc3c(c2)C(C)(C)CCC3(C)C)cc1</t>
  </si>
  <si>
    <t>CHEMBL2110693</t>
  </si>
  <si>
    <t>Pemerid (INN); Pemerid Nitrate (USAN)</t>
  </si>
  <si>
    <t>W-2394A</t>
  </si>
  <si>
    <t>CN(C)CCCOC1CC(C)(C)N(C)C(C)(C)C1</t>
  </si>
  <si>
    <t>CHEMBL2108471</t>
  </si>
  <si>
    <t>Nagrestipen (BAN, INN, USAN)</t>
  </si>
  <si>
    <t>BB-1001O</t>
  </si>
  <si>
    <t>British Biotech Pharmaceuticals Ltd., Uk</t>
  </si>
  <si>
    <t>Hematopoietic Inhibitor</t>
  </si>
  <si>
    <t>CHEMBL127508</t>
  </si>
  <si>
    <t>Azacyclonol (BAN, INN); Azacyclonol Hydrochloride (MI, NF)</t>
  </si>
  <si>
    <t>OC(C1CCNCC1)(c2ccccc2)c3ccccc3</t>
  </si>
  <si>
    <t>CHEMBL109648</t>
  </si>
  <si>
    <t>Clazosentan (INN)</t>
  </si>
  <si>
    <t>COc1ccccc1Oc2c(NS(=O)(=O)c3ccc(C)cn3)nc(nc2OCCO)c4ccnc(c4)c5nn[nH]n5</t>
  </si>
  <si>
    <t>CHEMBL2110581</t>
  </si>
  <si>
    <t>Bevasiranib (INN); Bevasiranib Sodium (USAN)</t>
  </si>
  <si>
    <t>CAND5</t>
  </si>
  <si>
    <t>Opko Ophthalmologics</t>
  </si>
  <si>
    <t>angiogenesis inhibitors: siRNA</t>
  </si>
  <si>
    <t>CC1=CN([C@H]2C[C@H](O)[C@@H](COP(=O)(O)O[C@H]3C[C@@H](O[C@@H]3COP(=O)(O)O[C@H]4[C@@H](O)[C@@H](O[C@@H]4COP(=O)(O)O[C@H]5[C@@H](O)[C@@H](O[C@@H]5COP(=O)(O)O[C@H]6[C@@H](O)[C@@H](O[C@@H]6COP(=O)(O)O[C@H]7[C@@H](O)[C@@H](O[C@@H]7COP(=O)(O)O[C@H]8[C@@H](O)[C@@H](O[C@@H]8COP(=O)(O)O[C@H]9[C@@H](O)[C@@H](O[C@@H]9COP(=O)(O)O[C@H]%10[C@@H](O)[C@@H](O[C@@H]%10COP(=O)(O)O[C@H]%11[C@@H](O)[C@@H](O[C@@H]%11COP(=O)(O)O[C@H]%12[C@@H](O)[C@@H](O[C@@H]%12COP(=O)(O)O[C@H]%13[C@@H](O)[C@@H](O[C@@H]%13COP(=O)(O)O[C@H]%14[C@@H](O)[C@@H](O[C@@H]%14COP(=O)(O)O[C@H]%15[C@@H](O)[C@@H](O[C@@H]%15COP(=O)(O)O[C@H]%16[C@@H](O)[C@@H](O[C@@H]%16COP(=O)(O)O[C@H]%17[C@@H](O)[C@@H](O[C@@H]%17COP(=O)(O)O[C@H]%18[C@@H](O)[C@@H](O[C@@H]%18COP(=O)(O)O[C@H]%19[C@@H](O)[C@@H](O[C@@H]%19COP(=O)(O)O[C@H]%20[C@@H](O)[C@@H](O[C@@H]%20COP(=O)(O)O[C@H]%21[C@@H](O)[C@@H](O[C@@H]%21COP(=O)(O)O[C@H]%22[C@@H](O)[C@@H](O[C@@H]%22CO)n%23cnc%24c(N)ncnc%23%24)N%25C=CC(=NC%25=O)N)N%26C=CC(=NC%26=O)N)N%27C=CC(=O)NC%27=O)N%28C=CC(=NC%28=O)N)n%29cnc%30c(N)ncnc%29%30)N%31C=CC(=NC%31=O)N)N%32C=CC(=NC%32=O)N)n%33cnc%34c(N)ncnc%33%34)n%35cnc%36c(N)ncnc%35%36)n%37cnc%38C(=O)NC(=Nc%37%38)N)n%39cnc%40C(=O)NC(=Nc%39%40)N)N%41C=CC(=NC%41=O)N)N%42C=CC(=NC%42=O)N)n%43cnc%44c(N)ncnc%43%44)n%45cnc%46C(=O)NC(=Nc%45%46)N)N%47C=CC(=NC%47=O)N)n%48cnc%49c(N)ncnc%48%49)N%50C=CC(=NC%50=O)N)N%51C=C(C)C(=O)NC%51=O)O2)C(=O)NC1=O</t>
  </si>
  <si>
    <t>CHEMBL2218916</t>
  </si>
  <si>
    <t>Durapatite (USAN); Hydroxyapatite (BAN)</t>
  </si>
  <si>
    <t>WIN-40350</t>
  </si>
  <si>
    <t>Prosthetic Aid</t>
  </si>
  <si>
    <t>[OH-].[Ca+2].[Ca+2].[Ca+2].[Ca+2].[Ca+2].[O-]P(=O)([O-])[O-].[O-]P(=O)([O-])[O-].[O-]P(=O)([O-])[O-]</t>
  </si>
  <si>
    <t>CHEMBL2106755</t>
  </si>
  <si>
    <t>Magnesium Salicylate (USP)</t>
  </si>
  <si>
    <t>Sterling Health U.S.A; Savage; Bristol-Myers Products; Ascher; Whitehall-Robins</t>
  </si>
  <si>
    <t>Analgesic; Antipyretic; Antirheumatic</t>
  </si>
  <si>
    <t>[Mg+2].Oc1ccccc1C(=O)[O-].Oc2ccccc2C(=O)[O-]</t>
  </si>
  <si>
    <t>CHEMBL2104217</t>
  </si>
  <si>
    <t>Calcium Saccharate (INN, USP)</t>
  </si>
  <si>
    <t>[Ca+2].O[C@@H]([C@H](O)[C@H](O)C(=O)[O-])[C@@H](O)C(=O)[O-]</t>
  </si>
  <si>
    <t>CHEMBL2105794</t>
  </si>
  <si>
    <t>Sodium Hydroxide (NF)</t>
  </si>
  <si>
    <t>[OH-].[Na+]</t>
  </si>
  <si>
    <t>CHEMBL2111048</t>
  </si>
  <si>
    <t>Orbofiban (INN); Orbofiban Acetate (USAN)</t>
  </si>
  <si>
    <t>SC-57099B</t>
  </si>
  <si>
    <t>Antithrombotic; Platelet Aggregation Inhibitor</t>
  </si>
  <si>
    <t>CCOC(=O)CCNC(=O)NC1CCN(C1=O)c2ccc(cc2)C(=N)N</t>
  </si>
  <si>
    <t>CHEMBL2110689</t>
  </si>
  <si>
    <t>Nolinium Bromide (INN, USAN)</t>
  </si>
  <si>
    <t>EU-2972</t>
  </si>
  <si>
    <t>Anti-Ulcerative; Antisecretory</t>
  </si>
  <si>
    <t>Clc1ccc(Nc2cc[n+]3ccccc3c2)cc1Cl</t>
  </si>
  <si>
    <t>CHEMBL2108264</t>
  </si>
  <si>
    <t>Carrageenan (NF)</t>
  </si>
  <si>
    <t>CHEMBL2108388</t>
  </si>
  <si>
    <t>Ferucarbotran (BAN, USAN)</t>
  </si>
  <si>
    <t>ZK-132281</t>
  </si>
  <si>
    <t>Meito Sangyo, Japan</t>
  </si>
  <si>
    <t>CHEMBL2108366</t>
  </si>
  <si>
    <t>Fennel Oil (JAN, MI, NF)</t>
  </si>
  <si>
    <t>CHEMBL2108005</t>
  </si>
  <si>
    <t>Sugar, Confectioner's (NF)</t>
  </si>
  <si>
    <t>Pharmaceutic Aid (flavor); Pharmaceutic Aid (tablet excipient)</t>
  </si>
  <si>
    <t>CHEMBL2108536</t>
  </si>
  <si>
    <t>Polybutilate (USAN)</t>
  </si>
  <si>
    <t>Surgical Aid (surgical suture coating)</t>
  </si>
  <si>
    <t>CHEMBL2107879</t>
  </si>
  <si>
    <t>Rayon, Purified (USAN, USP)</t>
  </si>
  <si>
    <t>CHEMBL2108866</t>
  </si>
  <si>
    <t>Corn Starch (JAN); Potato Starch (JAN); Starch (NF); Wheat Starch (JAN)</t>
  </si>
  <si>
    <t>Purdue Frederick</t>
  </si>
  <si>
    <t>Dusting Powder; Pharmaceutic Aid</t>
  </si>
  <si>
    <t>CHEMBL2108973</t>
  </si>
  <si>
    <t>Insulin Human, Isophane (USP)</t>
  </si>
  <si>
    <t>CHEMBL2108558</t>
  </si>
  <si>
    <t>Senna (USP); Senna Extract (JAN)</t>
  </si>
  <si>
    <t>Rhone-Poulenc Rorer; Purdue Frederick</t>
  </si>
  <si>
    <t>A06AB56; A06AB06</t>
  </si>
  <si>
    <t>A06AB56 [Alimentary Tract And Metabolism:Drugs For Constipation:Drugs For Constipation:Contact laxatives]; A06AB06 [Alimentary Tract And Metabolism:Drugs For Constipation:Drugs For Constipation:Contact laxatives]</t>
  </si>
  <si>
    <t>CHEMBL2105277</t>
  </si>
  <si>
    <t>Proclonol (BAN, INN, USAN)</t>
  </si>
  <si>
    <t>R-8284</t>
  </si>
  <si>
    <t>Anthelmintic; Antifungal</t>
  </si>
  <si>
    <t>OC(C1CC1)(c2ccc(Cl)cc2)c3ccc(Cl)cc3</t>
  </si>
  <si>
    <t>CHEMBL847</t>
  </si>
  <si>
    <t>Oxamniquine (BAN, FDA, INN, USAN, USP)</t>
  </si>
  <si>
    <t>UK-4271</t>
  </si>
  <si>
    <t>P02BA02</t>
  </si>
  <si>
    <t>P02BA02 [Antiparasitic Products, Insecticides And Repellents:Anthelmintics:Antitrematodals:Quinoline derivatives and related substances]</t>
  </si>
  <si>
    <t>CC(C)NCC1CCc2cc(CO)c(cc2N1)[N+](=O)[O-]</t>
  </si>
  <si>
    <t>CHEMBL1257</t>
  </si>
  <si>
    <t>Enflurane (BAN, FDA, INN, JAN, USAN, USP)</t>
  </si>
  <si>
    <t>Anesthetic Compound No. 347</t>
  </si>
  <si>
    <t>N01AB04</t>
  </si>
  <si>
    <t>N01AB04 [Nervous System:Anesthetics:Anesthetics, General:Halogenated hydrocarbons]</t>
  </si>
  <si>
    <t>FC(F)OC(F)(F)C(F)Cl</t>
  </si>
  <si>
    <t>CHEMBL1201441</t>
  </si>
  <si>
    <t>Colistimethate Sodium (BAN, FDA, INN, USAN, USP)</t>
  </si>
  <si>
    <t>W-1929</t>
  </si>
  <si>
    <t>Jhp Pharmaceuticals Llc</t>
  </si>
  <si>
    <t>CHEMBL1201748</t>
  </si>
  <si>
    <t>Cabazitaxel (FDA, INN, USAN)</t>
  </si>
  <si>
    <t>XRP-6258</t>
  </si>
  <si>
    <t>Sanofi Aventis Us Inc</t>
  </si>
  <si>
    <t>L01CD04</t>
  </si>
  <si>
    <t>L01CD04 [Antineoplastic And Immunomodulating Agents:Antineoplastic Agents:Plant Alkaloids And Other Natural Products:Taxanes]</t>
  </si>
  <si>
    <t>CO[C@H]1C[C@H]2OC[C@@]2(OC(=O)C)[C@H]3[C@H](OC(=O)c4ccccc4)[C@]5(O)C[C@H](OC(=O)[C@H](O)[C@@H](NC(=O)OC(C)(C)C)c6ccccc6)C(=C([C@@H](OC)C(=O)[C@]13C)C5(C)C)C</t>
  </si>
  <si>
    <t>CHEMBL1201639</t>
  </si>
  <si>
    <t>Insulin Zinc Susp Beef (FDA)</t>
  </si>
  <si>
    <t>CHEMBL1201431</t>
  </si>
  <si>
    <t>Dornase Alfa (BAN, FDA, INN, USAN)</t>
  </si>
  <si>
    <t>Genentech Inc; Genentech</t>
  </si>
  <si>
    <t>R05CB13</t>
  </si>
  <si>
    <t>R05CB13 [Respiratory System:Cough And Cold Preparations:Expectorants, Excl. Combinations With Cough Suppressants:Mucolytics]</t>
  </si>
  <si>
    <t>Cystic Fibrosis Therapy Adjunct</t>
  </si>
  <si>
    <t>CHEMBL1201717</t>
  </si>
  <si>
    <t>Mecasermin Rinfabate (INN, USAN); Mecasermin Rinfabate Recombinant (FDA)</t>
  </si>
  <si>
    <t>RHIGF-I/RHIGFBP-3</t>
  </si>
  <si>
    <t>Insmed Inc</t>
  </si>
  <si>
    <t>growth factors: insulin-like growth factors</t>
  </si>
  <si>
    <t>H01AC05</t>
  </si>
  <si>
    <t>H01AC05 [Systemic Hormonal Preparations, Excl. :Pituitary And Hypothalamic Hormones And Analogues:Anterior Pituitary Lobe Hormones And Analogues:Somatropin and somatropin agonists]</t>
  </si>
  <si>
    <t>CHEMBL301267</t>
  </si>
  <si>
    <t>Artemotil (INN)</t>
  </si>
  <si>
    <t>arte-</t>
  </si>
  <si>
    <t>antimalarials (artemisin dervatives)</t>
  </si>
  <si>
    <t>P01BE04</t>
  </si>
  <si>
    <t>P01BE04 [Antiparasitic Products, Insecticides And Repellents:Antiprotozoals:Antimalarials:Artemisinin and derivatives, plain]</t>
  </si>
  <si>
    <t>CCO[C@H]1O[C@@H]2O[C@@]3(C)CC[C@H]4[C@H](C)CC[C@@H]([C@H]1C)[C@@]24OO3</t>
  </si>
  <si>
    <t>CHEMBL452</t>
  </si>
  <si>
    <t>Clonazepam (BAN, FDA, INN, JAN, USAN, USP)</t>
  </si>
  <si>
    <t>Ro-5-4023; Ro-54023</t>
  </si>
  <si>
    <t>N03AE01</t>
  </si>
  <si>
    <t>N03AE01 [Nervous System:Antiepileptics:Antiepileptics:Benzodiazepine derivatives]</t>
  </si>
  <si>
    <t>[O-][N+](=O)c1ccc2NC(=O)CN=C(c3ccccc3Cl)c2c1</t>
  </si>
  <si>
    <t>CHEMBL85</t>
  </si>
  <si>
    <t>Risperidone (BAN, FDA, INN, USAN)</t>
  </si>
  <si>
    <t>R-64-766; R-64766</t>
  </si>
  <si>
    <t>Janssen Pharmaceuticals Inc</t>
  </si>
  <si>
    <t>N05AX08</t>
  </si>
  <si>
    <t>N05AX08 [Nervous System:Psycholeptics:Antipsychotics:Other antipsychotics]</t>
  </si>
  <si>
    <t>Neuroleptic</t>
  </si>
  <si>
    <t>CC1=C(CCN2CCC(CC2)c3noc4cc(F)ccc34)C(=O)N5CCCCC5=N1</t>
  </si>
  <si>
    <t>CHEMBL1029</t>
  </si>
  <si>
    <t>Miglustat (BAN, FDA, INN, USAN)</t>
  </si>
  <si>
    <t>OGT-918</t>
  </si>
  <si>
    <t>A16AX06</t>
  </si>
  <si>
    <t>A16AX06 [Alimentary Tract And Metabolism:Other Alimentary Tract And Metabolism Products:Other Alimentary Tract And Metabolism Products:Various alimentary tract and metabolism products]</t>
  </si>
  <si>
    <t>CCCCN1C[C@H](O)[C@@H](O)[C@H](O)[C@H]1CO</t>
  </si>
  <si>
    <t>CHEMBL21578</t>
  </si>
  <si>
    <t>Quinidine (BAN, MI, NF); Quinidine Gluconate (FDA, USP); Quinidine Sulfate (FDA, JAN, USP)</t>
  </si>
  <si>
    <t>GNF-Pf-5459</t>
  </si>
  <si>
    <t>Warner Chilcott Div Warner Lambert Co; Eli Lilly And Co; Bayer Healthcare Pharmaceuticals Inc; Avanir Pharmaceuticals Inc; Wyeth Pharmaceuticals Inc</t>
  </si>
  <si>
    <t>C01BA51; C01BA01; C01BA71</t>
  </si>
  <si>
    <t>C01BA51 [Cardiovascular System:Cardiac Therapy:Antiarrhythmics, Class I And Iii:Antiarrhythmics, class Ia]; C01BA01 [Cardiovascular System:Cardiac Therapy:Antiarrhythmics, Class I And Iii:Antiarrhythmics, class Ia]; C01BA71 [Cardiovascular System:Cardiac Therapy:Antiarrhythmics, Class I And Iii:Antiarrhythmics, class Ia]</t>
  </si>
  <si>
    <t>COc1ccc2nccc([C@H](O)[C@H]3CC4CCN3C[C@@H]4C=C)c2c1</t>
  </si>
  <si>
    <t>CHEMBL490</t>
  </si>
  <si>
    <t>Paroxetine (USP, BAN, INN, USAN); Paroxetine Hydrochloride (USP, FDA); Paroxetine Mesylate (FDA, USAN)</t>
  </si>
  <si>
    <t>BRL-29060; POT.MES</t>
  </si>
  <si>
    <t>SmithKline Beecham; Noven Therapeutics Llc; GlaxoSmithKline; Beecham Pharmaceuticals, England</t>
  </si>
  <si>
    <t>N06AB05</t>
  </si>
  <si>
    <t>N06AB05 [Nervous System:Psychoanaleptics:Antidepressants:Selective serotonin reuptake inhibitors]</t>
  </si>
  <si>
    <t>Fc1ccc(cc1)[C@@H]2CCNC[C@H]2COc3ccc4OCOc4c3</t>
  </si>
  <si>
    <t>CHEMBL33</t>
  </si>
  <si>
    <t>Levofloxacin (BAN, FDA, INN, JAN, USAN)</t>
  </si>
  <si>
    <t>DR-3355; RWJ-25213</t>
  </si>
  <si>
    <t>Santen Inc; Janssen Pharmaceuticals Inc</t>
  </si>
  <si>
    <t>J01MA12; S01AE05</t>
  </si>
  <si>
    <t>J01MA12 [Antiinfectives For Systemic Use:Antibacterials For Systemic Use:Quinolone Antibacterials:Fluoroquinolones]; S01AE05 [Sensory Organs:Ophthalmologicals:Antiinfectives:Fluoroquinolones]</t>
  </si>
  <si>
    <t>C[C@H]1COc2c(N3CCN(C)CC3)c(F)cc4C(=O)C(=CN1c24)C(=O)O</t>
  </si>
  <si>
    <t>CHEMBL1201182</t>
  </si>
  <si>
    <t>Temsirolimus (FDA, INN, USAN)</t>
  </si>
  <si>
    <t>CCI-779</t>
  </si>
  <si>
    <t>L01XE09</t>
  </si>
  <si>
    <t>L01XE09 [Antineoplastic And Immunomodulating Agents:Antineoplastic Agents:Other Antineoplastic Agents:Protein kinase inhibitors]</t>
  </si>
  <si>
    <t>CO[C@@H]1C[C@H](C[C@@H](C)[C@@H]2CC(=O)[C@H](C)\C=C(/C)\[C@@H](O)[C@@H](OC)C(=O)[C@H](C)C[C@H](C)\C=C\C=C\C=C(/C)\[C@H](C[C@@H]3CC[C@@H](C)[C@@](O)(O3)C(=O)C(=O)N4CCCC[C@H]4C(=O)O2)OC)CC[C@H]1OC(=O)C(C)(CO)CO</t>
  </si>
  <si>
    <t>CHEMBL535</t>
  </si>
  <si>
    <t>Sunitinib (INN); Sunitinib Malate (FDA)</t>
  </si>
  <si>
    <t>SU-11248</t>
  </si>
  <si>
    <t>Cp Pharmaceuticals International Cv</t>
  </si>
  <si>
    <t>L01XE04</t>
  </si>
  <si>
    <t>L01XE04 [Antineoplastic And Immunomodulating Agents:Antineoplastic Agents:Other Antineoplastic Agents:Protein kinase inhibitors]</t>
  </si>
  <si>
    <t>CCN(CC)CCNC(=O)c1c(C)[nH]c(\C=C\2/C(=O)Nc3ccc(F)cc23)c1C</t>
  </si>
  <si>
    <t>CHEMBL1037</t>
  </si>
  <si>
    <t>Guanadrel (INN); Guanadrel Sulfate (FDA, USP, USAN)</t>
  </si>
  <si>
    <t>CL-1388R; U-28288D</t>
  </si>
  <si>
    <t>NC(=N)NCC1COC2(CCCCC2)O1</t>
  </si>
  <si>
    <t>CHEMBL607993</t>
  </si>
  <si>
    <t>Telavancin (INN); Telavancin Hydrochloride (FDA, USAN)</t>
  </si>
  <si>
    <t>TD-6424</t>
  </si>
  <si>
    <t>Theravance Inc</t>
  </si>
  <si>
    <t>J01XA03</t>
  </si>
  <si>
    <t>J01XA03 [Antiinfectives For Systemic Use:Antibacterials For Systemic Use:Other Antibacterials:Glycopeptide antibacterials]</t>
  </si>
  <si>
    <t>CCCCCCCCCCNCCN[C@@]1(C)C[C@H](O[C@@H]2[C@@H](O)[C@H](O)[C@@H](CO)O[C@H]2Oc3c4Oc5ccc(cc5Cl)[C@H](O)[C@@H](NC(=O)[C@@H](CC(C)C)NC)C(=O)N[C@@H](CC(=O)N)C(=O)N[C@H]6C(=O)N[C@H]7C(=O)N[C@@H]([C@H](O)c8ccc(Oc3cc6c4)c(Cl)c8)C(=O)N[C@H](C(=O)O)c9cc(O)c(CNCP(=O)(O)O)c(O)c9c%10cc7ccc%10O)O[C@@H](C)[C@H]1O</t>
  </si>
  <si>
    <t>CHEMBL1194325</t>
  </si>
  <si>
    <t>Aclidinium Bromide (FDA, INN, USAN)</t>
  </si>
  <si>
    <t>14115700; LAS-34273; LAS-34273 Micronized; LAS W-330</t>
  </si>
  <si>
    <t>R03BB05</t>
  </si>
  <si>
    <t>R03BB05 [Respiratory System:Drugs For Obstructive Airway Diseases:Other Drugs For Obstructive Airway Diseases, Inhalants:Anticholinergics]</t>
  </si>
  <si>
    <t>OC(C(=O)O[C@H]1C[N+]2(CCCOc3ccccc3)CCC1CC2)(c4cccs4)c5cccs5</t>
  </si>
  <si>
    <t>CHEMBL278581</t>
  </si>
  <si>
    <t>Alinidine (BAN, INN, MI)</t>
  </si>
  <si>
    <t>ST-567; ST-567-BR [As Hydrobromide]</t>
  </si>
  <si>
    <t>Clc1cccc(Cl)c1N(CC=C)C2=NCCN2</t>
  </si>
  <si>
    <t>CHEMBL360861</t>
  </si>
  <si>
    <t>Nifekalant (INN)</t>
  </si>
  <si>
    <t>CN1C(=O)C=C(NCCN(CCO)CCCc2ccc(cc2)[N+](=O)[O-])N(C)C1=O</t>
  </si>
  <si>
    <t>CHEMBL94</t>
  </si>
  <si>
    <t>Physostigmine (BAN, USP); Physostigmine Salicylate (JAN, USP); Physostigmine Sulfate (USP)</t>
  </si>
  <si>
    <t>Forest; Ciba Vision, Us Ophthalmics; Alcon</t>
  </si>
  <si>
    <t>cholinesterase inhibitors (physostigmine type)</t>
  </si>
  <si>
    <t>V03AB19; S01EB05</t>
  </si>
  <si>
    <t>V03AB19 [Various:All Other Therapeutic Products:All Other Therapeutic Products:Antidotes]; S01EB05 [Sensory Organs:Ophthalmologicals:Antiglaucoma Preparations And Miotics:Parasympathomimetics]</t>
  </si>
  <si>
    <t>CNC(=O)Oc1ccc2N(C)[C@H]3N(C)CC[C@@]3(C)c2c1</t>
  </si>
  <si>
    <t>CHEMBL146032</t>
  </si>
  <si>
    <t>Lonaprisan (INN, USAN)</t>
  </si>
  <si>
    <t>ZK-230211</t>
  </si>
  <si>
    <t>Bayer Healthcare</t>
  </si>
  <si>
    <t>CC(=O)c1ccc(cc1)[C@H]2C[C@@]3(C)[C@@H](CC[C@@]3(O)C(F)(F)C(F)(F)F)[C@@H]4CCC5=CC(=O)CCC5=C24</t>
  </si>
  <si>
    <t>CHEMBL1270562</t>
  </si>
  <si>
    <t>Salazosulfathiazole (DCF, INN)</t>
  </si>
  <si>
    <t>NSC-114428</t>
  </si>
  <si>
    <t>OC(=O)c1cc(ccc1O)N=Nc2ccc(cc2)S(=O)(=O)Nc3nccs3</t>
  </si>
  <si>
    <t>CHEMBL1236670</t>
  </si>
  <si>
    <t>Virginiamycin Factor M1 (MI)</t>
  </si>
  <si>
    <t>CC(C)[C@H]1OC(=O)C2=CCCN2C(=O)c3coc(CC(=O)C[C@H](O)\C=C(/C)\C=C\CNC(=O)\C=C\[C@H]1C)n3</t>
  </si>
  <si>
    <t>CHEMBL501613</t>
  </si>
  <si>
    <t>Meparfynol (MI); Methylpentynol (BAN, DCF, INN)</t>
  </si>
  <si>
    <t>N05CM15; N05CX03</t>
  </si>
  <si>
    <t>N05CM15 [Nervous System:Psycholeptics:Hypnotics And Sedatives:Other hypnotics and sedatives]; N05CX03 [Nervous System:Psycholeptics:Hypnotics And Sedatives:Hypnotics and sedatives in combination, excl. barbiturates]</t>
  </si>
  <si>
    <t>CCC(C)(O)C#C</t>
  </si>
  <si>
    <t>CHEMBL343803</t>
  </si>
  <si>
    <t>Icofungipen (INN)</t>
  </si>
  <si>
    <t>N[C@H]1CC(=C)C[C@H]1C(=O)O</t>
  </si>
  <si>
    <t>CHEMBL450117</t>
  </si>
  <si>
    <t>Glyprothiazol (DCF, INN)</t>
  </si>
  <si>
    <t>IPTD; PASIT; RP-2254; VK-57</t>
  </si>
  <si>
    <t>CC(C)c1nnc(NS(=O)(=O)c2ccc(N)cc2)s1</t>
  </si>
  <si>
    <t>CHEMBL112687</t>
  </si>
  <si>
    <t>Acedoben (INN)</t>
  </si>
  <si>
    <t>CC(=O)Nc1ccc(cc1)C(=O)O</t>
  </si>
  <si>
    <t>CHEMBL1255</t>
  </si>
  <si>
    <t>Formaldehyde (USP); Formalin (JAN)</t>
  </si>
  <si>
    <t>C=O</t>
  </si>
  <si>
    <t>CHEMBL14370</t>
  </si>
  <si>
    <t>Reboxetine (BAN, INN); Reboxetine Mesylate (USAN)</t>
  </si>
  <si>
    <t>FCE-20124; PNU-155950E</t>
  </si>
  <si>
    <t>N06AX18</t>
  </si>
  <si>
    <t>N06AX18 [Nervous System:Psychoanaleptics:Antidepressants:Other antidepressants]</t>
  </si>
  <si>
    <t>CCOc1ccccc1OC(C2CNCCO2)c3ccccc3</t>
  </si>
  <si>
    <t>CHEMBL519504</t>
  </si>
  <si>
    <t>Aleglitazar (INN, USAN)</t>
  </si>
  <si>
    <t>Ro-0728804; R-1439</t>
  </si>
  <si>
    <t>CO[C@@H](Cc1ccc(OCCc2nc(oc2C)c3ccccc3)c4ccsc14)C(=O)O</t>
  </si>
  <si>
    <t>CHEMBL162036</t>
  </si>
  <si>
    <t>Benorilate (BAN, DCF, MI, INN)</t>
  </si>
  <si>
    <t>WIN-11450</t>
  </si>
  <si>
    <t>N02BA10</t>
  </si>
  <si>
    <t>N02BA10 [Nervous System:Analgesics:Other Analgesics And Antipyretics:Salicylic acid and derivatives]</t>
  </si>
  <si>
    <t>CC(=O)Nc1ccc(OC(=O)c2ccccc2OC(=O)C)cc1</t>
  </si>
  <si>
    <t>CHEMBL436052</t>
  </si>
  <si>
    <t>Axamozide (INN)</t>
  </si>
  <si>
    <t>Oc1nc2cc(Cl)ccc2n1C3CCN(CC4COc5ccccc5O4)CC3</t>
  </si>
  <si>
    <t>CHEMBL286452</t>
  </si>
  <si>
    <t>Alfatradiol (INN)</t>
  </si>
  <si>
    <t>C[C@]12CC[C@H]3[C@@H](CCc4cc(O)ccc34)[C@@H]1CC[C@H]2O</t>
  </si>
  <si>
    <t>CHEMBL416557</t>
  </si>
  <si>
    <t>Dioxifedrine (INN)</t>
  </si>
  <si>
    <t>CNC(C)C(O)c1ccc(O)c(O)c1</t>
  </si>
  <si>
    <t>CHEMBL57358</t>
  </si>
  <si>
    <t>Enofelast (INN, USAN)</t>
  </si>
  <si>
    <t>BI-L-239</t>
  </si>
  <si>
    <t>Cc1cc(\C=C\c2ccc(F)cc2)cc(C)c1O</t>
  </si>
  <si>
    <t>CHEMBL2105324</t>
  </si>
  <si>
    <t>Panuramine (BAN, INN)</t>
  </si>
  <si>
    <t>O=C(NC1CCN(Cc2ccc3ccccc3c2)CC1)NC(=O)c4ccccc4</t>
  </si>
  <si>
    <t>CHEMBL2106585</t>
  </si>
  <si>
    <t>Crotoniazide (DCF, INN)</t>
  </si>
  <si>
    <t>C\C=C\C=N/NC(=O)c1ccncc1</t>
  </si>
  <si>
    <t>CHEMBL2105767</t>
  </si>
  <si>
    <t>Sitofibrate (INN)</t>
  </si>
  <si>
    <t>CCC(CC[C@@H](C)[C@H]1CC[C@H]2[C@@H]3CC=C4C[C@H](CC[C@]4(C)[C@H]3CC[C@]12C)OC(=O)C(C)(C)Oc5ccc(Cl)cc5)C(C)C</t>
  </si>
  <si>
    <t>CHEMBL2104321</t>
  </si>
  <si>
    <t>Fenipentol (INN, JAN, MI)</t>
  </si>
  <si>
    <t>CCCCC(O)c1ccccc1</t>
  </si>
  <si>
    <t>CHEMBL2108072</t>
  </si>
  <si>
    <t>Pamiteplase (INN)</t>
  </si>
  <si>
    <t>CHEMBL2108873</t>
  </si>
  <si>
    <t>Tetanus And Gas Gangrene Antitoxins (NF)</t>
  </si>
  <si>
    <t>CHEMBL2108509</t>
  </si>
  <si>
    <t>Interferon Alfa-N1 (BAN, INN, USAN)</t>
  </si>
  <si>
    <t>L03AB06</t>
  </si>
  <si>
    <t>L03AB06 [Antineoplastic And Immunomodulating Agents:Immunostimulants:Immunostimulants:Interferons]</t>
  </si>
  <si>
    <t>CHEMBL2108079</t>
  </si>
  <si>
    <t>Paregoric (USP)</t>
  </si>
  <si>
    <t>CHEMBL2109005</t>
  </si>
  <si>
    <t>Castor Oil (JAN, USP); Castor Oil, Aromatic (JAN)</t>
  </si>
  <si>
    <t>A06AB05</t>
  </si>
  <si>
    <t>A06AB05 [Alimentary Tract And Metabolism:Drugs For Constipation:Drugs For Constipation:Contact laxatives]</t>
  </si>
  <si>
    <t>CHEMBL2108826</t>
  </si>
  <si>
    <t>Vangatalcite (INN)</t>
  </si>
  <si>
    <t>CHEMBL2108730</t>
  </si>
  <si>
    <t>Sarilumab (INN, USAN)</t>
  </si>
  <si>
    <t>REG-N88; REGN-88; REGN88; SAR-153191; SAR153191</t>
  </si>
  <si>
    <t>Regeneron Pharmaceuticals; Regeneron</t>
  </si>
  <si>
    <t>CHEMBL2109569</t>
  </si>
  <si>
    <t>Aurograb</t>
  </si>
  <si>
    <t>CHEMBL2108739</t>
  </si>
  <si>
    <t>Placulumab (INN, USAN)</t>
  </si>
  <si>
    <t>Art621; CEP-37247; PN-0621</t>
  </si>
  <si>
    <t>Teva Pharmaceutical Industries</t>
  </si>
  <si>
    <t>CHEMBL2108062</t>
  </si>
  <si>
    <t>Yttrium Y 90 Tacatuzumab (USAN)</t>
  </si>
  <si>
    <t>HAFP-31</t>
  </si>
  <si>
    <t>CHEMBL2108102</t>
  </si>
  <si>
    <t>St. John's Wort (NF)</t>
  </si>
  <si>
    <t>CHEMBL2108911</t>
  </si>
  <si>
    <t>Ethiodized Oil (131I) (INN); Ethiodized Oil I 131 (USAN)</t>
  </si>
  <si>
    <t>Antineoplastic; Radioactive Agent</t>
  </si>
  <si>
    <t>CHEMBL2109446</t>
  </si>
  <si>
    <t>Kd-247</t>
  </si>
  <si>
    <t>KD-247</t>
  </si>
  <si>
    <t>CHEMBL2109394</t>
  </si>
  <si>
    <t>Ro-5083945</t>
  </si>
  <si>
    <t>CHEMBL1980297</t>
  </si>
  <si>
    <t>Ilorasertib (USAN)</t>
  </si>
  <si>
    <t>ABT-348</t>
  </si>
  <si>
    <t>Nc1ncc(c2cnn(CCO)c2)c3scc(c4ccc(NC(=O)Nc5cccc(F)c5)cc4)c13</t>
  </si>
  <si>
    <t>CHEMBL1998966</t>
  </si>
  <si>
    <t>Pifoxime (INN, MI)</t>
  </si>
  <si>
    <t>C\C(=N/O)\c1ccc(OCC(=O)N2CCCCC2)cc1</t>
  </si>
  <si>
    <t>CHEMBL1999063</t>
  </si>
  <si>
    <t>Menoctone (INN, USAN)</t>
  </si>
  <si>
    <t>WIN-11530</t>
  </si>
  <si>
    <t>OC1=C(CCCCCCCCC2CCCCC2)C(=O)c3ccccc3C1=O</t>
  </si>
  <si>
    <t>CHEMBL2106600</t>
  </si>
  <si>
    <t>Clodanolene (INN, USAN)</t>
  </si>
  <si>
    <t>F-413; F-605 (As the sodium)</t>
  </si>
  <si>
    <t>Clc1ccc(cc1Cl)c2oc(\C=N\N3CC(=O)NC3=O)cc2</t>
  </si>
  <si>
    <t>CHEMBL2104123</t>
  </si>
  <si>
    <t>Cormetasone (INN); Cormethasone Acetate (USAN)</t>
  </si>
  <si>
    <t>RS-3694R</t>
  </si>
  <si>
    <t>C[C@@H]1C[C@H]2[C@@H]3CC(F)(F)C4=CC(=O)C=C[C@]4(C)[C@@]3(F)[C@@H](O)C[C@]2(C)[C@@]1(O)C(=O)COC(=O)C</t>
  </si>
  <si>
    <t>CHEMBL2104491</t>
  </si>
  <si>
    <t>Triclofylline (DCF, INN)</t>
  </si>
  <si>
    <t>CN1C(=O)N(C)c2ncn(CCOC(O)C(Cl)(Cl)Cl)c2C1=O</t>
  </si>
  <si>
    <t>CHEMBL2104047</t>
  </si>
  <si>
    <t>Cathinone (INN, MI)</t>
  </si>
  <si>
    <t>C[C@H](N)C(=O)c1ccccc1</t>
  </si>
  <si>
    <t>CHEMBL2105189</t>
  </si>
  <si>
    <t>Mivazerol (INN)</t>
  </si>
  <si>
    <t>NC(=O)c1cccc(Cc2c[nH]cn2)c1O</t>
  </si>
  <si>
    <t>CHEMBL2106989</t>
  </si>
  <si>
    <t>Racementhol (BAN, INN)</t>
  </si>
  <si>
    <t>CC(C)[C@H]1CC[C@H](C)C[C@@H]1O</t>
  </si>
  <si>
    <t>CHEMBL2104231</t>
  </si>
  <si>
    <t>Demegestone (DCF, INN, MI)</t>
  </si>
  <si>
    <t>R-2453</t>
  </si>
  <si>
    <t>G03DB05</t>
  </si>
  <si>
    <t>G03DB05 [Genito Urinary System And Sex Hormones:Sex Hormones And Modulators Of The Genital System:Progestogens:Pregnadien derivatives]</t>
  </si>
  <si>
    <t>CC(=O)[C@@]1(C)CC[C@H]2[C@@H]3CCC4=CC(=O)CCC4=C3CC[C@]12C</t>
  </si>
  <si>
    <t>CHEMBL2104940</t>
  </si>
  <si>
    <t>Viminol (INN, MI)</t>
  </si>
  <si>
    <t>Z-424</t>
  </si>
  <si>
    <t>N02BG05</t>
  </si>
  <si>
    <t>N02BG05 [Nervous System:Analgesics:Other Analgesics And Antipyretics:Other analgesics and antipyretics]</t>
  </si>
  <si>
    <t>CCC(C)N(CC(O)c1cccn1Cc2ccccc2Cl)C(C)CC</t>
  </si>
  <si>
    <t>CHEMBL2106993</t>
  </si>
  <si>
    <t>Oxilorphan (INN, USAN)</t>
  </si>
  <si>
    <t>LEVO-BC-2605</t>
  </si>
  <si>
    <t>Antagonist (to narcotics)</t>
  </si>
  <si>
    <t>Oc1ccc2C[C@H]3N(CC4CC4)CC[C@@]5(CCCC[C@@]35O)c2c1</t>
  </si>
  <si>
    <t>CHEMBL2106847</t>
  </si>
  <si>
    <t>Lopirazepam (INN)</t>
  </si>
  <si>
    <t>OC1N=C(c2ccccc2Cl)c3nc(Cl)ccc3NC1=O</t>
  </si>
  <si>
    <t>CHEMBL2106073</t>
  </si>
  <si>
    <t>Cetyl Palmitate (NF)</t>
  </si>
  <si>
    <t>CCCCCCCCCCCCCCCCOC(=O)CCCCCCCCCCCCCCC</t>
  </si>
  <si>
    <t>CHEMBL2107605</t>
  </si>
  <si>
    <t>Sumacetamol (BAN, INN)</t>
  </si>
  <si>
    <t>SUR-2647</t>
  </si>
  <si>
    <t>CSCCC(NC(=O)C)C(=O)Oc1ccc(NC(=O)C)cc1</t>
  </si>
  <si>
    <t>CHEMBL2107071</t>
  </si>
  <si>
    <t>Padimate (BAN, INN); Padimate A (USAN)</t>
  </si>
  <si>
    <t>CCCCCOC(=O)c1ccc(cc1)N(C)C</t>
  </si>
  <si>
    <t>CHEMBL2107711</t>
  </si>
  <si>
    <t>Trifenagrel (INN, USAN)</t>
  </si>
  <si>
    <t>BW-325U</t>
  </si>
  <si>
    <t>CN(C)CCOc1ccccc1c2nc(c3ccccc3)c([nH]2)c4ccccc4</t>
  </si>
  <si>
    <t>CHEMBL2051959</t>
  </si>
  <si>
    <t>Etomoxir (INN)</t>
  </si>
  <si>
    <t>CCOC(=O)[C@@]1(CCCCCCOc2ccc(Cl)cc2)CO1</t>
  </si>
  <si>
    <t>CHEMBL2105448</t>
  </si>
  <si>
    <t>Tameticillin (INN)</t>
  </si>
  <si>
    <t>CCN(CC)CCOC(=O)[C@@H]1N2[C@H](SC1(C)C)[C@H](NC(=O)c3c(OC)cccc3OC)C2=O</t>
  </si>
  <si>
    <t>CHEMBL1622886</t>
  </si>
  <si>
    <t>Phenpromethamine (DCF, INN)</t>
  </si>
  <si>
    <t>CNCC(C)c1ccccc1</t>
  </si>
  <si>
    <t>CHEMBL2105127</t>
  </si>
  <si>
    <t>Morsuximide (INN)</t>
  </si>
  <si>
    <t>S-21O</t>
  </si>
  <si>
    <t>CC1(CC(=O)N(CN2CCOCC2)C1=O)c3ccccc3</t>
  </si>
  <si>
    <t>CHEMBL2107610</t>
  </si>
  <si>
    <t>Sulicrinat (INN)</t>
  </si>
  <si>
    <t>NS(=O)(=O)c1cc(ccc1Cl)C(=O)c2ccc(OCC(=O)O)c(Cl)c2Cl</t>
  </si>
  <si>
    <t>CHEMBL2106526</t>
  </si>
  <si>
    <t>Ethylmethylthiambutene (BAN, DCF, INN, MI)</t>
  </si>
  <si>
    <t>CCN(C)C(C)C=C(c1cccs1)c2cccs2</t>
  </si>
  <si>
    <t>CHEMBL2105210</t>
  </si>
  <si>
    <t>Prampine (BAN, INN)</t>
  </si>
  <si>
    <t>Pamn [As Methonitrate]</t>
  </si>
  <si>
    <t>CCC(=O)OCC(C(=O)O[C@H]1C[C@H]2CC[C@@H](C1)N2C)c3ccccc3</t>
  </si>
  <si>
    <t>CHEMBL2106748</t>
  </si>
  <si>
    <t>Furomine (BAN, INN, USAN)</t>
  </si>
  <si>
    <t>MP-1549</t>
  </si>
  <si>
    <t>CC1(C)OC(C)(C)\C(=C/NCCN\C=C/2\C(=O)C(C)(C)OC2(C)C)\C1=O</t>
  </si>
  <si>
    <t>CHEMBL2105905</t>
  </si>
  <si>
    <t>Barucainide (INN)</t>
  </si>
  <si>
    <t>CC(C)NCCCCOc1c(C)nc(Cc2ccccc2)c3COCc13</t>
  </si>
  <si>
    <t>CHEMBL2104674</t>
  </si>
  <si>
    <t>Butamoxane (INN)</t>
  </si>
  <si>
    <t>CCCCNCC1COc2ccccc2O1</t>
  </si>
  <si>
    <t>CHEMBL2108291</t>
  </si>
  <si>
    <t>Metenkefalin (INN)</t>
  </si>
  <si>
    <t>-kef-</t>
  </si>
  <si>
    <t>enkephalin agonists</t>
  </si>
  <si>
    <t>CHEMBL2107863</t>
  </si>
  <si>
    <t>Rindopepimut (USAN)</t>
  </si>
  <si>
    <t>PF-04948568</t>
  </si>
  <si>
    <t>CHEMBL2109405</t>
  </si>
  <si>
    <t>Duligotumab</t>
  </si>
  <si>
    <t>CHEMBL2107913</t>
  </si>
  <si>
    <t>Opebacan (BAN, INN, USAN)</t>
  </si>
  <si>
    <t>RBPI-21</t>
  </si>
  <si>
    <t>CHEMBL2109378</t>
  </si>
  <si>
    <t>Mdx-1100</t>
  </si>
  <si>
    <t>MDX-1100</t>
  </si>
  <si>
    <t>CHEMBL2108519</t>
  </si>
  <si>
    <t>Liver Extract (BAN)</t>
  </si>
  <si>
    <t>CHEMBL2109002</t>
  </si>
  <si>
    <t>Cardamom Seed (MI, NF)</t>
  </si>
  <si>
    <t>CHEMBL2109552</t>
  </si>
  <si>
    <t>Cyt-356-Y-90</t>
  </si>
  <si>
    <t>CYT-356-Y-90</t>
  </si>
  <si>
    <t>CHEMBL2108118</t>
  </si>
  <si>
    <t>Tolu Balsam (NF, USP)</t>
  </si>
  <si>
    <t>CHEMBL2109490</t>
  </si>
  <si>
    <t>Emd-82633</t>
  </si>
  <si>
    <t>EMD-82633; MDX-447</t>
  </si>
  <si>
    <t>CHEMBL2109208</t>
  </si>
  <si>
    <t>Maritime Pine (NF)</t>
  </si>
  <si>
    <t>CHEMBL2109504</t>
  </si>
  <si>
    <t>Cmd-193</t>
  </si>
  <si>
    <t>CMD-193</t>
  </si>
  <si>
    <t>CHEMBL2109373</t>
  </si>
  <si>
    <t>M5a</t>
  </si>
  <si>
    <t>M5A</t>
  </si>
  <si>
    <t>CHEMBL2111126</t>
  </si>
  <si>
    <t>Sepazonium Chloride (BAN, INN, USAN)</t>
  </si>
  <si>
    <t>R-27500</t>
  </si>
  <si>
    <t>Clc1ccc(COC(C[n+]2ccn(CCc3ccccc3)c2)c4ccc(Cl)cc4Cl)c(Cl)c1</t>
  </si>
  <si>
    <t>CHEMBL85959</t>
  </si>
  <si>
    <t>Enazadrem (INN); Enazadrem Phosphate (USAN)</t>
  </si>
  <si>
    <t>CP-70490; CP-70490-09</t>
  </si>
  <si>
    <t>Antipsoriatic; Inhibitor (5-lipoxygenase)</t>
  </si>
  <si>
    <t>Cc1nc(NCCCCCCc2ccccc2)nc(C)c1O</t>
  </si>
  <si>
    <t>CHEMBL2106738</t>
  </si>
  <si>
    <t>Monosodium Glutamate (NF)</t>
  </si>
  <si>
    <t>Pharmaceutic Aid (flavor); Pharmaceutic Aid (perfume)</t>
  </si>
  <si>
    <t>[Na+].NC(CCC(=O)O)C(=O)[O-]</t>
  </si>
  <si>
    <t>CHEMBL2104556</t>
  </si>
  <si>
    <t>Sodium Glucuronate (JAN)</t>
  </si>
  <si>
    <t>[Na+].O[C@@H](C=O)[C@@H](O)[C@H](O)[C@H](O)C(=O)[O-]</t>
  </si>
  <si>
    <t>CHEMBL2104130</t>
  </si>
  <si>
    <t>Calcium Undecylenate (USAN, USP)</t>
  </si>
  <si>
    <t>[Ca+2].[O-]C(=O)CCCCCCCCC=C.[O-]C(=O)CCCCCCCCC=C</t>
  </si>
  <si>
    <t>CHEMBL2105248</t>
  </si>
  <si>
    <t>Potassium Bitartrate (USAN, USP); Potassium Hydrogen Tartrate (JAN)</t>
  </si>
  <si>
    <t>[K+].O[C@H]([C@@H](O)C(=O)[O-])C(=O)O</t>
  </si>
  <si>
    <t>CHEMBL2110870</t>
  </si>
  <si>
    <t>Fertirelin (BAN, INN); Fertirelin Acetate (USAN)</t>
  </si>
  <si>
    <t>TAP-031 (As the base); U-69689E</t>
  </si>
  <si>
    <t>Hormone (gonadotropin-releasing, veterinary)</t>
  </si>
  <si>
    <t>CCNC(=O)[C@@H]1CCCN1C(=O)[C@H](CCCNC(=N)N)NC(=O)[C@H](CC(C)C)NC(=O)CNC(=O)[C@@H](Cc2ccc(O)cc2)NC(=O)[C@H](CO)NC(=O)[C@H](Cc3c[nH]c4ccccc34)NC(=O)[C@H](Cc5c[nH]cn5)NC(=O)[C@@H]6CCC(=O)N6</t>
  </si>
  <si>
    <t>CHEMBL2110642</t>
  </si>
  <si>
    <t>Dibupyrone (BAN, INN)</t>
  </si>
  <si>
    <t>CC(C)CN(CS(=O)(=O)O)C1=C(C)N(C)N(C1=O)c2ccccc2</t>
  </si>
  <si>
    <t>CHEMBL27636</t>
  </si>
  <si>
    <t>Etoxadrol (INN); Etoxadrol Hydrochloride (USAN)</t>
  </si>
  <si>
    <t>CL-1848C</t>
  </si>
  <si>
    <t>CCC1(OCC(O1)C2CCCCN2)c3ccccc3</t>
  </si>
  <si>
    <t>CHEMBL2110971</t>
  </si>
  <si>
    <t>Menadiol Potassium Sulfate (BAN); Menadiol Sodium Sulfate (INN)</t>
  </si>
  <si>
    <t>Cc1cc(OS(=O)(=O)O)c2ccccc2c1OS(=O)(=O)O</t>
  </si>
  <si>
    <t>CHEMBL1236378</t>
  </si>
  <si>
    <t>Monophosphothiamine (DCF, INN)</t>
  </si>
  <si>
    <t>Cc1ncc(C[n+]2csc(CCOP(=O)(O)O)c2C)c(N)n1</t>
  </si>
  <si>
    <t>CHEMBL2106332</t>
  </si>
  <si>
    <t>Hydroxindasol (INN)</t>
  </si>
  <si>
    <t>COc1ccc(Cn2c(C)c(CCN)c3cc(O)ccc23)cc1</t>
  </si>
  <si>
    <t>CHEMBL2107103</t>
  </si>
  <si>
    <t>Mesulfamide (INN)</t>
  </si>
  <si>
    <t>NS(=O)(=O)c1ccc(NCS(=O)(=O)O)cc1</t>
  </si>
  <si>
    <t>CHEMBL2106110</t>
  </si>
  <si>
    <t>Brazergoline (INN)</t>
  </si>
  <si>
    <t>CN1C[C@H](COC(=O)N2CCCCCC2)C[C@H]3[C@H]1Cc4c(Br)[nH]c5cccc3c45</t>
  </si>
  <si>
    <t>CHEMBL2103999</t>
  </si>
  <si>
    <t>Acetergamine (INN)</t>
  </si>
  <si>
    <t>CN1CC(CNC(=O)C)C[C@H]2[C@H]1Cc3c[nH]c4cccc2c34</t>
  </si>
  <si>
    <t>CHEMBL2105250</t>
  </si>
  <si>
    <t>Picoperine (INN, MI)</t>
  </si>
  <si>
    <t>TAT-3</t>
  </si>
  <si>
    <t>C(CN1CCCCC1)N(Cc2ccccn2)c3ccccc3</t>
  </si>
  <si>
    <t>CHEMBL2107162</t>
  </si>
  <si>
    <t>Piflutixol (INN)</t>
  </si>
  <si>
    <t>OCCC1CCN(CC\C=C/2\c3ccc(F)cc3Sc4ccc(cc24)C(F)(F)F)CC1</t>
  </si>
  <si>
    <t>CHEMBL2105254</t>
  </si>
  <si>
    <t>Pituxate (INN)</t>
  </si>
  <si>
    <t>O=C(OCCN1CCCCC1)C2CC2(c3ccccc3)c4ccccc4</t>
  </si>
  <si>
    <t>CHEMBL2104030</t>
  </si>
  <si>
    <t>Aranidipine (INN)</t>
  </si>
  <si>
    <t>COC(=O)C1=C(C)NC(=C(C1c2ccccc2[N+](=O)[O-])C(=O)OCC(=O)C)C</t>
  </si>
  <si>
    <t>CHEMBL2103852</t>
  </si>
  <si>
    <t>Crolibulin (INN, USAN)</t>
  </si>
  <si>
    <t>EPC2407</t>
  </si>
  <si>
    <t>Epicept Corp.</t>
  </si>
  <si>
    <t>COc1cc(cc(Br)c1OC)[C@H]2C(=C(N)Oc3c(N)c(N)ccc23)C#N</t>
  </si>
  <si>
    <t>CHEMBL2107077</t>
  </si>
  <si>
    <t>Tibenzate (INN)</t>
  </si>
  <si>
    <t>O=C(SCc1ccccc1)c2ccccc2</t>
  </si>
  <si>
    <t>CHEMBL2106161</t>
  </si>
  <si>
    <t>Epitiostanol (INN, JAN, MI)</t>
  </si>
  <si>
    <t>10275-S</t>
  </si>
  <si>
    <t>C[C@]12CC[C@H]3[C@@H](CC[C@H]4C[C@@H]5S[C@@H]5C[C@]34C)[C@@H]1CC[C@@H]2O</t>
  </si>
  <si>
    <t>CHEMBL2106776</t>
  </si>
  <si>
    <t>Mobecarb (INN)</t>
  </si>
  <si>
    <t>O=C(CN1CCOCC1)OCC(=O)c2ccccc2</t>
  </si>
  <si>
    <t>CHEMBL2105951</t>
  </si>
  <si>
    <t>Beloxamide (INN, USAN)</t>
  </si>
  <si>
    <t>W-1372</t>
  </si>
  <si>
    <t>CC(=O)N(CCCc1ccccc1)OCc2ccccc2</t>
  </si>
  <si>
    <t>CHEMBL2107621</t>
  </si>
  <si>
    <t>Telmesteine (INN)</t>
  </si>
  <si>
    <t>CCOC(=O)N1CSC[C@H]1C(=O)O</t>
  </si>
  <si>
    <t>CHEMBL2104753</t>
  </si>
  <si>
    <t>Rivoglitazone (INN, USAN)</t>
  </si>
  <si>
    <t>R-106056</t>
  </si>
  <si>
    <t>COc1ccc2nc(COc3ccc(CC4SC(=O)NC4=O)cc3)n(C)c2c1</t>
  </si>
  <si>
    <t>CHEMBL2104937</t>
  </si>
  <si>
    <t>Tolgabide (BAN, INN, USAN)</t>
  </si>
  <si>
    <t>SL 81.0142-00</t>
  </si>
  <si>
    <t>Anti-Epileptic (control of abnormal movements)</t>
  </si>
  <si>
    <t>Cc1cc(Cl)cc(\C(=N/CCCC(=O)N)\c2ccc(Cl)cc2)c1O</t>
  </si>
  <si>
    <t>CHEMBL2104358</t>
  </si>
  <si>
    <t>Lapisteride (BAN, INN)</t>
  </si>
  <si>
    <t>COc1ccc(cc1)C(C)(C)NC(=O)[C@H]2CC[C@H]3[C@@H]4CC[C@H]5NC(=O)C=C[C@]5(C)[C@H]4CC[C@]23C</t>
  </si>
  <si>
    <t>CHEMBL2105548</t>
  </si>
  <si>
    <t>Zolenzepine (INN)</t>
  </si>
  <si>
    <t>CN1CCN(CC(=O)N2c3ccccc3NC(=O)c4c2c(C)nn4C)CC1</t>
  </si>
  <si>
    <t>CHEMBL2103991</t>
  </si>
  <si>
    <t>Balaglitazone (INN)</t>
  </si>
  <si>
    <t>CN1C(=Nc2ccccc2C1=O)COc3ccc(CC4SC(=O)NC4=O)cc3</t>
  </si>
  <si>
    <t>CHEMBL2107657</t>
  </si>
  <si>
    <t>Diproteverine (BAN, INN)</t>
  </si>
  <si>
    <t>BRL-40015</t>
  </si>
  <si>
    <t>CCOc1ccc(CC2=NCCc3cc(OC(C)C)c(OC(C)C)cc23)cc1OCC</t>
  </si>
  <si>
    <t>CHEMBL2107704</t>
  </si>
  <si>
    <t>Triafungin (INN, USAN)</t>
  </si>
  <si>
    <t>EU-3325</t>
  </si>
  <si>
    <t>C(c1ccccc1)c2nnc3ccncc3n2</t>
  </si>
  <si>
    <t>CHEMBL2104553</t>
  </si>
  <si>
    <t>Ataquimast (INN)</t>
  </si>
  <si>
    <t>CCN1C(=O)C(=Nc2ccccc12)NC</t>
  </si>
  <si>
    <t>CHEMBL2110707</t>
  </si>
  <si>
    <t>Saletamide (INN); Salethamide Maleate (USAN)</t>
  </si>
  <si>
    <t>CCN(CC)CCNC(=O)c1ccccc1O</t>
  </si>
  <si>
    <t>CHEMBL151938</t>
  </si>
  <si>
    <t>Milameline (INN); Milameline Hydrochloride (USAN)</t>
  </si>
  <si>
    <t>CI-979; Ru35926</t>
  </si>
  <si>
    <t>cholinergic agonists (arecoline derivatives used in treatment of Alzheimer disease)</t>
  </si>
  <si>
    <t>Antidementia (partial muscarinic agonist)</t>
  </si>
  <si>
    <t>CO\N=C\C1=CCCN(C)C1</t>
  </si>
  <si>
    <t>CHEMBL49442</t>
  </si>
  <si>
    <t>Ametantrone (INN); Ametantrone Acetate (USAN)</t>
  </si>
  <si>
    <t>CI-881</t>
  </si>
  <si>
    <t>-(x)antrone</t>
  </si>
  <si>
    <t>antineoplastics, mitoxantrone derivatives aza-anthracenedione class of antitumor agents</t>
  </si>
  <si>
    <t>OCCNCCNc1ccc(NCCNCCO)c2C(=O)c3ccccc3C(=O)c12</t>
  </si>
  <si>
    <t>CHEMBL2218897</t>
  </si>
  <si>
    <t>Dalvastatin (INN, USAN)</t>
  </si>
  <si>
    <t>RG-12561</t>
  </si>
  <si>
    <t>Cc1cc(ccc1F)C2=C(\C=C\C3CC(O)CC(=O)O3)C(C)(C)CC(C)(C)C2</t>
  </si>
  <si>
    <t>CHEMBL2219422</t>
  </si>
  <si>
    <t>Afuresertib (USAN); Afuresertib Hydrochloride (USAN)</t>
  </si>
  <si>
    <t>GSK2110183C; GSK2110183B</t>
  </si>
  <si>
    <t>Cn1ncc(Cl)c1c2cc(sc2Cl)C(=O)N[C@H](CN)Cc3cccc(F)c3</t>
  </si>
  <si>
    <t>CHEMBL2364661</t>
  </si>
  <si>
    <t>Pegbovigrastim (USAN)</t>
  </si>
  <si>
    <t>LY-2953726</t>
  </si>
  <si>
    <t>Eli Lilly And Co.</t>
  </si>
  <si>
    <t>peg-; -stim</t>
  </si>
  <si>
    <t>PEGylated compounds; colony-stimulating factors: granulocyte colony-stimulating factors (G-CSF)</t>
  </si>
  <si>
    <t>CHEMBL2364653</t>
  </si>
  <si>
    <t>Anifrolumab (USAN)</t>
  </si>
  <si>
    <t>MEDI-546</t>
  </si>
  <si>
    <t>Medimmune</t>
  </si>
  <si>
    <t>CHEMBL2364628</t>
  </si>
  <si>
    <t>Ricolinostat (USAN)</t>
  </si>
  <si>
    <t>Acetylon Pharmaceuticals, Inc.</t>
  </si>
  <si>
    <t>ONC(=O)CCCCCCNC(=O)c1cnc(nc1)N(c2ccccc2)c3ccccc3</t>
  </si>
  <si>
    <t>CHEMBL280481</t>
  </si>
  <si>
    <t>Verlukast (INN, USAN)</t>
  </si>
  <si>
    <t>L-668019; MK-679</t>
  </si>
  <si>
    <t>antiasthmatics/antiallergics: leukotriene receptor antagonists)</t>
  </si>
  <si>
    <t>CN(C)C(=O)CCS[C@H](SCCC(=O)O)c1cccc(\C=C\c2ccc3ccc(Cl)cc3n2)c1</t>
  </si>
  <si>
    <t>CHEMBL1201579</t>
  </si>
  <si>
    <t>Capromab Pendetide (USAN)</t>
  </si>
  <si>
    <t>7E11-C5.3; CYT-351; CYT-356</t>
  </si>
  <si>
    <t>Cytogen Corp</t>
  </si>
  <si>
    <t>CHEMBL1201568</t>
  </si>
  <si>
    <t>Pegfilgrastim (BAN, FDA, INN, USAN)</t>
  </si>
  <si>
    <t>L03AA13</t>
  </si>
  <si>
    <t>L03AA13 [Antineoplastic And Immunomodulating Agents:Immunostimulants:Immunostimulants:Colony stimulating factors]</t>
  </si>
  <si>
    <t>CHEMBL1201836</t>
  </si>
  <si>
    <t>Ofatumumab (FDA, INN, USAN)</t>
  </si>
  <si>
    <t>2F2; GSK-1841157; GSK-I841157; HUMAX-CD20; Humax-Cd20 2F2; HUMAX-CD20, 2F2</t>
  </si>
  <si>
    <t>GlaxoSmithKline; Genmab</t>
  </si>
  <si>
    <t>L01XC10</t>
  </si>
  <si>
    <t>L01XC10 [Antineoplastic And Immunomodulating Agents:Antineoplastic Agents:Other Antineoplastic Agents:Monoclonal antibodies]</t>
  </si>
  <si>
    <t>CHEMBL289832</t>
  </si>
  <si>
    <t>Licostinel (INN, USAN)</t>
  </si>
  <si>
    <t>ACEA-1021</t>
  </si>
  <si>
    <t>Cocensys</t>
  </si>
  <si>
    <t>Oc1nc2cc(Cl)c(Cl)c(c2nc1O)[N+](=O)[O-]</t>
  </si>
  <si>
    <t>CHEMBL359164</t>
  </si>
  <si>
    <t>Troxacitabine (INN, USAN)</t>
  </si>
  <si>
    <t>(-)-ODDC; BCH-4556</t>
  </si>
  <si>
    <t>Biochem Pharma, Canada</t>
  </si>
  <si>
    <t>NC1=NC(=O)N(C=C1)[C@@H]2CO[C@H](CO)O2</t>
  </si>
  <si>
    <t>CHEMBL1431</t>
  </si>
  <si>
    <t>Metformin (BAN, INN, USAN); Metformin Hydrochloride (USP, JAN, USAN, FDA)</t>
  </si>
  <si>
    <t>LA-6023</t>
  </si>
  <si>
    <t>Bristol Myers Squibb Co; Bristol Myers Squibb; Boehringer Ingelheim Pharmaceuticals Inc; Andrx Labs Llc; Bristol Myers Squibb Co Pharmaceutical Research Institute</t>
  </si>
  <si>
    <t>A10BA02</t>
  </si>
  <si>
    <t>A10BA02 [Alimentary Tract And Metabolism:Drugs Used In Diabetes:Blood Glucose Lowering Drugs, Excl. Insulins:Biguanides]</t>
  </si>
  <si>
    <t>CN(C)C(=N)NC(=N)N</t>
  </si>
  <si>
    <t>CHEMBL1289601</t>
  </si>
  <si>
    <t>Lenvatinib (INN, USAN); Lenvatinib Mesylate (USAN)</t>
  </si>
  <si>
    <t>ER-203492-00; E7080</t>
  </si>
  <si>
    <t>Eisai</t>
  </si>
  <si>
    <t>COc1cc2nccc(Oc3ccc(NC(=O)NC4CC4)c(Cl)c3)c2cc1C(=O)N</t>
  </si>
  <si>
    <t>CHEMBL397420</t>
  </si>
  <si>
    <t>Acenocoumarol (MI, NF, INN); Nicoumalone (BAN)</t>
  </si>
  <si>
    <t>B01AA07</t>
  </si>
  <si>
    <t>B01AA07 [Blood And Blood Forming Organs:Antithrombotic Agents:Antithrombotic Agents:Vitamin K antagonists]</t>
  </si>
  <si>
    <t>CC(=O)CC(C1=C(O)c2ccccc2OC1=O)c3ccc(cc3)[N+](=O)[O-]</t>
  </si>
  <si>
    <t>CHEMBL217092</t>
  </si>
  <si>
    <t>Saracatinib (INN, USAN); Saracatinib Difumarate (USAN)</t>
  </si>
  <si>
    <t>AZD-0530; AZD-0530 difumarate</t>
  </si>
  <si>
    <t>CN1CCN(CCOc2cc(OC3CCOCC3)c4c(Nc5c(Cl)ccc6OCOc56)ncnc4c2)CC1</t>
  </si>
  <si>
    <t>CHEMBL1665</t>
  </si>
  <si>
    <t>Albendazole Oxide (BAN, INN)</t>
  </si>
  <si>
    <t>CCC[S+]([O-])c1ccc2[nH]c(NC(=O)OC)nc2c1</t>
  </si>
  <si>
    <t>CHEMBL206834</t>
  </si>
  <si>
    <t>Bafetinib (INN, USAN)</t>
  </si>
  <si>
    <t>INNO-406; NS-187</t>
  </si>
  <si>
    <t>Innovive Pharmaceuticals</t>
  </si>
  <si>
    <t>CN(C)[C@H]1CCN(Cc2ccc(cc2C(F)(F)F)C(=O)Nc3ccc(C)c(Nc4nccc(n4)c5cncnc5)c3)C1</t>
  </si>
  <si>
    <t>CHEMBL152371</t>
  </si>
  <si>
    <t>Pafenolol (INN)</t>
  </si>
  <si>
    <t>CC(C)NCC(O)COc1ccc(CCNC(=O)NC(C)C)cc1</t>
  </si>
  <si>
    <t>CHEMBL7863</t>
  </si>
  <si>
    <t>Aprobarbital (DCF, MI, NF, INN)</t>
  </si>
  <si>
    <t>N05CA05</t>
  </si>
  <si>
    <t>N05CA05 [Nervous System:Psycholeptics:Hypnotics And Sedatives:Barbiturates, plain]</t>
  </si>
  <si>
    <t>CC(C)C1(CC=C)C(=O)NC(=O)NC1=O</t>
  </si>
  <si>
    <t>CHEMBL356066</t>
  </si>
  <si>
    <t>Dacinostat (INN)</t>
  </si>
  <si>
    <t>NVP-LAQ824</t>
  </si>
  <si>
    <t>OCCN(CCc1c[nH]c2ccccc12)Cc3ccc(\C=C\C(=O)NO)cc3</t>
  </si>
  <si>
    <t>CHEMBL210952</t>
  </si>
  <si>
    <t>Eltanolone (INN)</t>
  </si>
  <si>
    <t>CC(=O)[C@H]1CC[C@H]2[C@@H]3CC[C@@H]4C[C@H](O)CC[C@]4(C)[C@H]3CC[C@]12C</t>
  </si>
  <si>
    <t>CHEMBL601719</t>
  </si>
  <si>
    <t>Crizotinib (FDA, INN, USAN)</t>
  </si>
  <si>
    <t>PF-2341066</t>
  </si>
  <si>
    <t>L01XE16</t>
  </si>
  <si>
    <t>L01XE16 [Antineoplastic And Immunomodulating Agents:Antineoplastic Agents:Other Antineoplastic Agents:Protein kinase inhibitors]</t>
  </si>
  <si>
    <t>C[C@@H](Oc1cc(cnc1N)c2cnn(c2)C3CCNCC3)c4c(Cl)ccc(F)c4Cl</t>
  </si>
  <si>
    <t>CHEMBL255863</t>
  </si>
  <si>
    <t>Nilotinib (USAN, INN); Nilotinib Hydrochloride Monohydrate (FDA)</t>
  </si>
  <si>
    <t>AMN-107</t>
  </si>
  <si>
    <t>L01XE08</t>
  </si>
  <si>
    <t>L01XE08 [Antineoplastic And Immunomodulating Agents:Antineoplastic Agents:Other Antineoplastic Agents:Protein kinase inhibitors]</t>
  </si>
  <si>
    <t>Cc1cn(cn1)c2cc(NC(=O)c3ccc(C)c(Nc4nccc(n4)c5cccnc5)c3)cc(c2)C(F)(F)F</t>
  </si>
  <si>
    <t>CHEMBL14762</t>
  </si>
  <si>
    <t>Seliciclib (INN)</t>
  </si>
  <si>
    <t>CYC-202</t>
  </si>
  <si>
    <t>CC[C@H](CO)Nc1nc(NCc2ccccc2)c3ncn(C(C)C)c3n1</t>
  </si>
  <si>
    <t>CHEMBL488025</t>
  </si>
  <si>
    <t>Exisulind (INN)</t>
  </si>
  <si>
    <t>pro-apoptotic cGMP phosphodiesterase inhibitors: antineoplastics, sulindac metabolites</t>
  </si>
  <si>
    <t>CC1=C(CC(=O)O)c2cc(F)ccc2/C/1=C\c3ccc(cc3)S(=O)(=O)C</t>
  </si>
  <si>
    <t>CHEMBL46765</t>
  </si>
  <si>
    <t>Bemoradan (USAN, INN)</t>
  </si>
  <si>
    <t>ORF-22867</t>
  </si>
  <si>
    <t>CC1CC(=O)NN=C1c2ccc3NC(=O)COc3c2</t>
  </si>
  <si>
    <t>CHEMBL522302</t>
  </si>
  <si>
    <t>Vofopitant (INN); Vofopitant Dihydrochloride (USAN)</t>
  </si>
  <si>
    <t>GR-205171; Gr205171A</t>
  </si>
  <si>
    <t>COc1ccc(cc1CN[C@H]2CCCN[C@H]2c3ccccc3)n4nnnc4C(F)(F)F</t>
  </si>
  <si>
    <t>CHEMBL1200946</t>
  </si>
  <si>
    <t>Nandrolone Decanoate (FDA, USP, JAN, USAN)</t>
  </si>
  <si>
    <t>-andr-; -olone</t>
  </si>
  <si>
    <t>androgens; steroids (not prednisolone derivatives)</t>
  </si>
  <si>
    <t>CCCCCCCCCC(=O)O[C@H]1CC[C@H]2[C@@H]3CCC4=CC(=O)CC[C@@H]4[C@H]3CC[C@]12C</t>
  </si>
  <si>
    <t>CHEMBL296588</t>
  </si>
  <si>
    <t>Pepstatin (INN, USAN)</t>
  </si>
  <si>
    <t>stat-</t>
  </si>
  <si>
    <t>enzyme inhibitors: pepsin inhibitor</t>
  </si>
  <si>
    <t>CC(C)C[C@H](NC(=O)[C@H](C)NC(=O)C[C@H](O)[C@H](CC(C)C)NC(=O)[C@@H](NC(=O)[C@@H](NC(=O)CC(C)C)C(C)C)C(C)C)[C@@H](O)CC(=O)O</t>
  </si>
  <si>
    <t>CHEMBL1201459</t>
  </si>
  <si>
    <t>Desoxyribonuclease (FDA)</t>
  </si>
  <si>
    <t>Parke Davis Pharmaceutical Research Div Warner Lambert Co</t>
  </si>
  <si>
    <t>B06AA10</t>
  </si>
  <si>
    <t>B06AA10 [Blood And Blood Forming Organs:Other Hematological Agents:Other Hematological Agents:Enzymes]</t>
  </si>
  <si>
    <t>CHEMBL1698011</t>
  </si>
  <si>
    <t>Trenbolone (BAN, INN); Trenbolone Acetate (USAN, USP)</t>
  </si>
  <si>
    <t>RU-1697</t>
  </si>
  <si>
    <t>Anabolic (veterinary)</t>
  </si>
  <si>
    <t>CC(=O)O[C@H]1CC[C@H]2[C@@H]3CCC4=CC(=O)CCC4=C3C=C[C@]12C</t>
  </si>
  <si>
    <t>CHEMBL26291</t>
  </si>
  <si>
    <t>Nitracrine (INN, MI)</t>
  </si>
  <si>
    <t>CN(C)CCCNc1c2ccccc2nc3cccc(c13)[N+](=O)[O-]</t>
  </si>
  <si>
    <t>CHEMBL269455</t>
  </si>
  <si>
    <t>Imirestat (INN)</t>
  </si>
  <si>
    <t>Fc1ccc2c3ccc(F)cc3C4(NC(=O)NC4=O)c2c1</t>
  </si>
  <si>
    <t>CHEMBL399510</t>
  </si>
  <si>
    <t>Bromopride (DCF, INN, MI)</t>
  </si>
  <si>
    <t>A03FA04</t>
  </si>
  <si>
    <t>A03FA04 [Alimentary Tract And Metabolism:Drugs For Functional Gastrointestinal Disorders:Propulsives:Propulsives]</t>
  </si>
  <si>
    <t>CCN(CC)CCNC(=O)c1cc(Br)c(N)cc1OC</t>
  </si>
  <si>
    <t>CHEMBL275739</t>
  </si>
  <si>
    <t>Mopidralazine (INN)</t>
  </si>
  <si>
    <t>Cc1ccc(C)n1Nc2ccc(nn2)N3CCOCC3</t>
  </si>
  <si>
    <t>CHEMBL283820</t>
  </si>
  <si>
    <t>Spiroglumide (INN)</t>
  </si>
  <si>
    <t>CR-2194</t>
  </si>
  <si>
    <t>OC(=O)CC[C@@H](NC(=O)c1cc(Cl)cc(Cl)c1)C(=O)N2CCC3(CCCC3)CC2</t>
  </si>
  <si>
    <t>CHEMBL47405</t>
  </si>
  <si>
    <t>Etanidazole (INN, USAN)</t>
  </si>
  <si>
    <t>SR-2508</t>
  </si>
  <si>
    <t>Antineoplastic (hypoxic cell radiosensitizer)</t>
  </si>
  <si>
    <t>OCCNC(=O)Cn1ccnc1[N+](=O)[O-]</t>
  </si>
  <si>
    <t>CHEMBL1243298</t>
  </si>
  <si>
    <t>Quilostigmine (INN, USAN)</t>
  </si>
  <si>
    <t>HP-290; NXX-066</t>
  </si>
  <si>
    <t>Hoechst Marion Roussel</t>
  </si>
  <si>
    <t>CN1CC[C@]2(C)[C@H]1N(C)c3ccc(OC(=O)N4CCc5ccccc5C4)cc23</t>
  </si>
  <si>
    <t>CHEMBL599870</t>
  </si>
  <si>
    <t>Althiazide (USAN); Altizide (DCF, INN)</t>
  </si>
  <si>
    <t>P-1779</t>
  </si>
  <si>
    <t>NS(=O)(=O)c1cc2c(NC(CSCC=C)NS2(=O)=O)cc1Cl</t>
  </si>
  <si>
    <t>CHEMBL152231</t>
  </si>
  <si>
    <t>Amosulalol (INN, MI); Amosulalol Hydrochloride (JAN)</t>
  </si>
  <si>
    <t>COc1ccccc1OCCNCC(O)c2ccc(C)c(c2)S(=O)(=O)N</t>
  </si>
  <si>
    <t>CHEMBL1443</t>
  </si>
  <si>
    <t>Nafcillin (BAN, INN); Nafcillin Sodium (FDA, USP, USAN)</t>
  </si>
  <si>
    <t>WY-3277</t>
  </si>
  <si>
    <t>Wyeth Ayerst Laboratories; Baxter Healthcare Corp</t>
  </si>
  <si>
    <t>J01CF06</t>
  </si>
  <si>
    <t>J01CF06 [Antiinfectives For Systemic Use:Antibacterials For Systemic Use:Beta-Lactam Antibacterials, Penicillins:Beta-lactamase resistant penicillins]</t>
  </si>
  <si>
    <t>CCOc1ccc2ccccc2c1C(=O)N[C@H]3[C@H]4SC(C)(C)[C@@H](N4C3=O)C(=O)O</t>
  </si>
  <si>
    <t>CHEMBL1664</t>
  </si>
  <si>
    <t>Fosamprenavir (INN); Fosamprenavir Calcium (FDA, USAN); Fosamprenavir Sodium (USAN)</t>
  </si>
  <si>
    <t>GW433908G; GW433908A</t>
  </si>
  <si>
    <t>Viiv Healthcare Co; Glaxo Wellcome, United Kingdom</t>
  </si>
  <si>
    <t>fos-; -vir</t>
  </si>
  <si>
    <t>phosphoro-derivatives; antivirals: HIV protease inhibitors (saquinavir type)</t>
  </si>
  <si>
    <t>J05AE07</t>
  </si>
  <si>
    <t>J05AE07 [Antiinfectives For Systemic Use:Antivirals For Systemic Use:Direct Acting Antivirals:Protease inhibitors]</t>
  </si>
  <si>
    <t>CC(C)CN(C[C@@H](OP(=O)(O)O)[C@H](Cc1ccccc1)NC(=O)O[C@H]2CCOC2)S(=O)(=O)c3ccc(N)cc3</t>
  </si>
  <si>
    <t>CHEMBL1536675</t>
  </si>
  <si>
    <t>Diftalone (INN, USAN)</t>
  </si>
  <si>
    <t>L-5418</t>
  </si>
  <si>
    <t>O=C1N2Cc3ccccc3C(=O)N2Cc4ccccc14</t>
  </si>
  <si>
    <t>CHEMBL22077</t>
  </si>
  <si>
    <t>Hycanthone (INN, USAN); Hycanthone Mesylate (MI)</t>
  </si>
  <si>
    <t>WIN-24933</t>
  </si>
  <si>
    <t>CCN(CC)CCNc1ccc(CO)c2Sc3ccccc3C(=O)c12</t>
  </si>
  <si>
    <t>CHEMBL1231723</t>
  </si>
  <si>
    <t>Polidocanol (DCF, FDA, JAN, MI, INN)</t>
  </si>
  <si>
    <t>Chemische Fabrik Kreussler &amp; Co. Gmbh</t>
  </si>
  <si>
    <t>C05BB02</t>
  </si>
  <si>
    <t>C05BB02 [Cardiovascular System:Vasoprotectives:Antivaricose Therapy:Sclerosing agents for local injection]</t>
  </si>
  <si>
    <t>CCCCCCCCCCCCOCCOCCOCCOCCOCCOCCOCCOCCOCCO</t>
  </si>
  <si>
    <t>CHEMBL566434</t>
  </si>
  <si>
    <t>Retapamulin (FDA, INN, USAN)</t>
  </si>
  <si>
    <t>SB-275833</t>
  </si>
  <si>
    <t>Glaxo Group Ltd Dba GlaxoSmithKline</t>
  </si>
  <si>
    <t>antibacterials, pleuromulin derivatives</t>
  </si>
  <si>
    <t>D06AX13</t>
  </si>
  <si>
    <t>D06AX13 [Dermatologicals:Antibiotics And Chemotherapeutics For Dermatological Use:Antibiotics For Topical Use:Other antibiotics for topical use]</t>
  </si>
  <si>
    <t>C[C@@H]1CC[C@@]23CCC(=O)[C@@H]2[C@]1(C)[C@@H](C[C@@](C)(C=C)[C@@H](O)[C@@H]3C)OC(=O)CSC4CC5CCC(C4)N5C</t>
  </si>
  <si>
    <t>CHEMBL134920</t>
  </si>
  <si>
    <t>Azanidazole (BAN, USAN, INN)</t>
  </si>
  <si>
    <t>Istituto Chemioterapico Italiano, Italy</t>
  </si>
  <si>
    <t>G01AF13; P01AB04</t>
  </si>
  <si>
    <t>G01AF13 [Genito Urinary System And Sex Hormones:Gynecological Antiinfectives And Antiseptics:Antiinfectives And Antiseptics, Excl. Combinations:Imidazole derivatives]; P01AB04 [Antiparasitic Products, Insecticides And Repellents:Antiprotozoals:Agents Against Amoebiasis And Other Protozoal Diseases:Nitroimidazole derivatives]</t>
  </si>
  <si>
    <t>Cn1c(\C=C\c2ccnc(N)n2)ncc1[N+](=O)[O-]</t>
  </si>
  <si>
    <t>CHEMBL185</t>
  </si>
  <si>
    <t>Fluorouracil (BAN, FDA, INN, JAN, USAN, USP)</t>
  </si>
  <si>
    <t>5-FU; Ro-2-9757; Ro-29757</t>
  </si>
  <si>
    <t>Valeant International Bermuda; Pharmacia And Upjohn Co; Elorac Inc; Aqua Pharmaceuticals Llc; Valeant Pharmaceuticals International</t>
  </si>
  <si>
    <t>L01BC52; L01BC02</t>
  </si>
  <si>
    <t>L01BC52 [Antineoplastic And Immunomodulating Agents:Antineoplastic Agents:Antimetabolites:Pyrimidine analogues]; L01BC02 [Antineoplastic And Immunomodulating Agents:Antineoplastic Agents:Antimetabolites:Pyrimidine analogues]</t>
  </si>
  <si>
    <t>FC1=CNC(=O)NC1=O</t>
  </si>
  <si>
    <t>CHEMBL1741134</t>
  </si>
  <si>
    <t>Sodium Picosulfate (BAN, FDA, JAN, USAN, INN)</t>
  </si>
  <si>
    <t>DA-1773; LA-391</t>
  </si>
  <si>
    <t>Ferring Pharmaceuticals As</t>
  </si>
  <si>
    <t>A06AB08; A06AB58</t>
  </si>
  <si>
    <t>A06AB08 [Alimentary Tract And Metabolism:Drugs For Constipation:Drugs For Constipation:Contact laxatives]; A06AB58 [Alimentary Tract And Metabolism:Drugs For Constipation:Drugs For Constipation:Contact laxatives]</t>
  </si>
  <si>
    <t>OS(=O)(=O)Oc1ccc(cc1)C(c2ccc(OS(=O)(=O)O)cc2)c3ccccn3</t>
  </si>
  <si>
    <t>CHEMBL1201516</t>
  </si>
  <si>
    <t>Pentosan Polysulfate Sodium (BAN, FDA, USAN, INN)</t>
  </si>
  <si>
    <t>PZ68; SP54</t>
  </si>
  <si>
    <t>G04BX15; C05BA04</t>
  </si>
  <si>
    <t>G04BX15 [Genito Urinary System And Sex Hormones:Urologicals:Urologicals:Other urologicals]; C05BA04 [Cardiovascular System:Vasoprotectives:Antivaricose Therapy:Heparins or heparinoids for topical use]</t>
  </si>
  <si>
    <t>Anti-Inflammatory (interstitial cystitis)</t>
  </si>
  <si>
    <t>CHEMBL135</t>
  </si>
  <si>
    <t>Estradiol Hemihydrate (FDA); Estradiol (BAN, FDA, INN, USP)</t>
  </si>
  <si>
    <t>Meda Pharmaceuticals Inc; Kv Pharmaceutical Co; Bayer Healthcare Pharmaceuticals Inc; Ascend Therapeutics Inc; Medicis Pharmaceutical Corp</t>
  </si>
  <si>
    <t>G03CA03; G03CA53</t>
  </si>
  <si>
    <t>G03CA03 [Genito Urinary System And Sex Hormones:Sex Hormones And Modulators Of The Genital System:Estrogens:Natural and semisynthetic estrogens, plain]; G03CA53 [Genito Urinary System And Sex Hormones:Sex Hormones And Modulators Of The Genital System:Estrogens:Natural and semisynthetic estrogens, plain]</t>
  </si>
  <si>
    <t>C[C@]12CC[C@H]3[C@@H](CCc4cc(O)ccc34)[C@@H]1CC[C@@H]2O</t>
  </si>
  <si>
    <t>CHEMBL1201760</t>
  </si>
  <si>
    <t>Besifloxacin (INN); Besifloxacin Hydrochloride (FDA, USAN)</t>
  </si>
  <si>
    <t>BOL-303224-A; SS-734</t>
  </si>
  <si>
    <t>Bausch And Lomb Inc</t>
  </si>
  <si>
    <t>S01AE08</t>
  </si>
  <si>
    <t>S01AE08 [Sensory Organs:Ophthalmologicals:Antiinfectives:Fluoroquinolones]</t>
  </si>
  <si>
    <t>N[C@@H]1CCCCN(C1)c2c(F)cc3C(=O)C(=CN(C4CC4)c3c2Cl)C(=O)O</t>
  </si>
  <si>
    <t>CHEMBL1460</t>
  </si>
  <si>
    <t>Didanosine (BAN, FDA, INN, USAN)</t>
  </si>
  <si>
    <t>BMY-40900</t>
  </si>
  <si>
    <t>Bristol Myers Squibb Co Pharmaceutical Research Institute; Bristol Myers Squibb Co</t>
  </si>
  <si>
    <t>J05AF02</t>
  </si>
  <si>
    <t>J05AF02 [Antiinfectives For Systemic Use:Antivirals For Systemic Use:Direct Acting Antivirals:Nucleoside and nucleotide reverse transcriptase inhibitors]</t>
  </si>
  <si>
    <t>OC[C@@H]1CC[C@@H](O1)n2cnc3C(=O)NC=Nc23</t>
  </si>
  <si>
    <t>CHEMBL301265</t>
  </si>
  <si>
    <t>Pramipexole (BAN, USAN, INN); Pramipexole Dihydrochloride (FDA, USAN)</t>
  </si>
  <si>
    <t>U-98528E; PNU-98528E; SND-919CL2Y; SND919CL2Y</t>
  </si>
  <si>
    <t>Boehringer Ingelheim Pharmaceuticals Inc; Boehringer Ingelheim</t>
  </si>
  <si>
    <t>N04BC05</t>
  </si>
  <si>
    <t>N04BC05 [Nervous System:Anti-Parkinson Drugs:Dopaminergic Agents:Dopamine agonists]</t>
  </si>
  <si>
    <t>Antidepressant; Antiparkinsonian; Antischizophrenic; Dopamine Agonist</t>
  </si>
  <si>
    <t>CCCN[C@H]1CCc2nc(N)sc2C1</t>
  </si>
  <si>
    <t>CHEMBL409803</t>
  </si>
  <si>
    <t>Angiotensin Amide (NF, USAN); Angiotensinamide (BAN, INN)</t>
  </si>
  <si>
    <t>C01CX06</t>
  </si>
  <si>
    <t>C01CX06 [Cardiovascular System:Cardiac Therapy:Cardiac Stimulants Excl. Cardiac Glycosides:Other cardiac stimulants]</t>
  </si>
  <si>
    <t>Vasoconstrictor</t>
  </si>
  <si>
    <t>CC(C)[C@H](NC(=O)[C@H](CCCN=C(N)N)NC(=O)[C@@H](N)CC(=O)N)C(=O)N[C@@H](Cc1ccc(O)cc1)C(=O)N[C@@H](C(C)C)C(=O)N[C@@H](Cc2c[nH]cn2)C(=O)N3CCC[C@H]3C(=O)N[C@@H](Cc4ccccc4)C(=O)O</t>
  </si>
  <si>
    <t>CHEMBL1201505</t>
  </si>
  <si>
    <t>Fibrinolysin (FDA); Fibrinolysin, Human (BAN, INN)</t>
  </si>
  <si>
    <t>B01AD05</t>
  </si>
  <si>
    <t>B01AD05 [Blood And Blood Forming Organs:Antithrombotic Agents:Antithrombotic Agents:Enzymes]</t>
  </si>
  <si>
    <t>CHEMBL1520</t>
  </si>
  <si>
    <t>Vardenafil (BAN, INN); Vardenafil Hydrochloride (FDA); Vardenafil Dihydrochloride (USAN)</t>
  </si>
  <si>
    <t>Bayer Healthcare Pharmaceuticals Inc; Bayer</t>
  </si>
  <si>
    <t>G04BE09</t>
  </si>
  <si>
    <t>G04BE09 [Genito Urinary System And Sex Hormones:Urologicals:Urologicals:Drugs used in erectile dysfunction]</t>
  </si>
  <si>
    <t>CCCc1nc(C)c2C(=O)N=C(Nn12)c3cc(ccc3OCC)S(=O)(=O)N4CCN(CC)CC4</t>
  </si>
  <si>
    <t>CHEMBL296306</t>
  </si>
  <si>
    <t>Lactitol (BAN, INN, NF); Lactulose (BAN, FDA, INN, JAN, USAN, USP)</t>
  </si>
  <si>
    <t>Solvay Pharmaceuticals; Sanofi Aventis Us Llc</t>
  </si>
  <si>
    <t>A06AD12; A06AD61; A06AD11</t>
  </si>
  <si>
    <t>A06AD12 [Alimentary Tract And Metabolism:Drugs For Constipation:Drugs For Constipation:Osmotically acting laxatives]; A06AD61 [Alimentary Tract And Metabolism:Drugs For Constipation:Drugs For Constipation:Osmotically acting laxatives]; A06AD11 [Alimentary Tract And Metabolism:Drugs For Constipation:Drugs For Constipation:Osmotically acting laxatives]</t>
  </si>
  <si>
    <t>OC[C@H]1O[C@@H](O[C@@H]2[C@@H](CO)O[C@](O)(CO)[C@H]2O)[C@H](O)[C@@H](O)[C@H]1O</t>
  </si>
  <si>
    <t>CHEMBL697</t>
  </si>
  <si>
    <t>Mesuximide (BAN, INN); Methsuximide (FDA, USP)</t>
  </si>
  <si>
    <t>N03AD03</t>
  </si>
  <si>
    <t>N03AD03 [Nervous System:Antiepileptics:Antiepileptics:Succinimide derivatives]</t>
  </si>
  <si>
    <t>CN1C(=O)CC(C)(C1=O)c2ccccc2</t>
  </si>
  <si>
    <t>CHEMBL796</t>
  </si>
  <si>
    <t>Methylphenidate (BAN, FDA, INN, USAN); Methylphenidate Hydrochloride (JAN, USP, FDA)</t>
  </si>
  <si>
    <t>Novartis Pharmaceuticals Corp; Nextwave Pharmaceuticals Inc; Mallinckrodt Inc; Janssen Pharmaceuticals Inc; Ucb Inc</t>
  </si>
  <si>
    <t>N06BA04</t>
  </si>
  <si>
    <t>N06BA04 [Nervous System:Psychoanaleptics:Psychostimulants, Agents Used For Adhd And Nootropics:Centrally acting sympathomimetics]</t>
  </si>
  <si>
    <t>COC(=O)C(C1CCCCN1)c2ccccc2</t>
  </si>
  <si>
    <t>CHEMBL1201867</t>
  </si>
  <si>
    <t>Ferumoxytol (FDA, USAN)</t>
  </si>
  <si>
    <t>Code 7228</t>
  </si>
  <si>
    <t>CHEMBL1104</t>
  </si>
  <si>
    <t>Edrophonium Chloride (BAN, INN, JAN, USP, FDA)</t>
  </si>
  <si>
    <t>Valeant Pharmaceuticals International; Mylan Institutional Llc</t>
  </si>
  <si>
    <t>Antidote (to curare principles); Diagnostic Aid (myasthenia gravis)</t>
  </si>
  <si>
    <t>CC[N+](C)(C)c1cccc(O)c1</t>
  </si>
  <si>
    <t>CHEMBL17860</t>
  </si>
  <si>
    <t>Lofexidine (BAN, INN); Lofexidine Hydrochloride (USAN)</t>
  </si>
  <si>
    <t>MDL-14042</t>
  </si>
  <si>
    <t>Rhone-Poulenc Rorer; Marion Merrell Dow</t>
  </si>
  <si>
    <t>N07BC04</t>
  </si>
  <si>
    <t>N07BC04 [Nervous System:Other Nervous System Drugs:Drugs Used In Addictive Disorders:Drugs used in opioid dependence]</t>
  </si>
  <si>
    <t>CC(Oc1c(Cl)cccc1Cl)C2=NCCN2</t>
  </si>
  <si>
    <t>CHEMBL1754</t>
  </si>
  <si>
    <t>Doxapram (BAN, INN); Doxapram Hydrochloride (FDA, USP, JAN, USAN)</t>
  </si>
  <si>
    <t>AHR-619</t>
  </si>
  <si>
    <t>Baxter Healthcare Corp Anesthesia And Critical Care</t>
  </si>
  <si>
    <t>R07AB01</t>
  </si>
  <si>
    <t>R07AB01 [Respiratory System:Other Respiratory System Products:Other Respiratory System Products:Respiratory stimulants]</t>
  </si>
  <si>
    <t>Stimulant (respiratory)</t>
  </si>
  <si>
    <t>CCN1CC(CCN2CCOCC2)C(C1=O)(c3ccccc3)c4ccccc4</t>
  </si>
  <si>
    <t>CHEMBL2109090</t>
  </si>
  <si>
    <t>Enlimomab (INN, USAN)</t>
  </si>
  <si>
    <t>BI-RR-0001</t>
  </si>
  <si>
    <t>Anti-Inflammatory; Monoclonal Antibody</t>
  </si>
  <si>
    <t>CHEMBL2107957</t>
  </si>
  <si>
    <t>Poliglecaprone 90 (INN, USAN)</t>
  </si>
  <si>
    <t>Surgical Aid (surgical suture coating, absorbable)</t>
  </si>
  <si>
    <t>CHEMBL1208642</t>
  </si>
  <si>
    <t>Sodium Thiosulfate (FDA, JAN, USP)</t>
  </si>
  <si>
    <t>United States Army Office Surgeon General; Hope Pharmaceuticals</t>
  </si>
  <si>
    <t>V03AB06</t>
  </si>
  <si>
    <t>V03AB06 [Various:All Other Therapeutic Products:All Other Therapeutic Products:Antidotes]</t>
  </si>
  <si>
    <t>Antidote (to cyanide poisoning)</t>
  </si>
  <si>
    <t>OS(=O)(=S)O</t>
  </si>
  <si>
    <t>CHEMBL2109916</t>
  </si>
  <si>
    <t>Human Serum Albumin Diethylenetriaminepentaacetic Acid Technetium (99mTc) Injection (JAN); Technetium Tc 99m Pentetate (USP); Technetium Tc-99m Pentetate Kit (FDA)</t>
  </si>
  <si>
    <t>Pharmalucence Inc; Ge Healthcare; Draximage Inc</t>
  </si>
  <si>
    <t>V09CA01; V09EA01</t>
  </si>
  <si>
    <t>V09CA01 [Various:Diagnostic Radiopharmaceuticals:Renal System:Technetium (99mTc) compounds]; V09EA01 [Various:Diagnostic Radiopharmaceuticals:Respiratory System:Technetium (99mTc), inhalants]</t>
  </si>
  <si>
    <t>CHEMBL2106508</t>
  </si>
  <si>
    <t>Broperamole (INN, USAN)</t>
  </si>
  <si>
    <t>TR-2378</t>
  </si>
  <si>
    <t>Brc1cccc(c1)c2nnn(CCC(=O)N3CCCCC3)n2</t>
  </si>
  <si>
    <t>CHEMBL2108675</t>
  </si>
  <si>
    <t>Dupilumab (USAN)</t>
  </si>
  <si>
    <t>REGN-668</t>
  </si>
  <si>
    <t>Regeneron Pharmaceuticals</t>
  </si>
  <si>
    <t>CHEMBL2110980</t>
  </si>
  <si>
    <t>Mioflazine (BAN, INN); Mioflazine Hydrochloride (USAN)</t>
  </si>
  <si>
    <t>R-51469</t>
  </si>
  <si>
    <t>NC(=O)C1CN(CC(=O)Nc2c(Cl)cccc2Cl)CCN1CCCC(c3ccc(F)cc3)c4ccc(F)cc4</t>
  </si>
  <si>
    <t>CHEMBL2103830</t>
  </si>
  <si>
    <t>Fostamatinib (INN, USAN); Fostamatinib Disodium (USAN)</t>
  </si>
  <si>
    <t>R-788 Free acid; R-935788 Free acid; R-788 Sodium; R-935788 Sodium</t>
  </si>
  <si>
    <t>Dsm Pharma Chemicals For Rigel; Dsm Pharma Chemicals</t>
  </si>
  <si>
    <t>fos-; -tinib</t>
  </si>
  <si>
    <t>phosphoro-derivatives; tyrosine kinase inhibitors</t>
  </si>
  <si>
    <t>COc1cc(Nc2ncc(F)c(Nc3ccc4OC(C)(C)C(=O)N(COP(=O)(O)O)c4n3)n2)cc(OC)c1OC</t>
  </si>
  <si>
    <t>CHEMBL2107819</t>
  </si>
  <si>
    <t>Belnacasan (USAN)</t>
  </si>
  <si>
    <t>CCO[C@@H]1OC(=O)C[C@@H]1NC(=O)[C@@H]2CCCN2C(=O)[C@@H](NC(=O)c3ccc(N)c(Cl)c3)C(C)(C)C</t>
  </si>
  <si>
    <t>CHEMBL2103784</t>
  </si>
  <si>
    <t>Cosyntropin (FDA, USAN); Tetracosactide (BAN, INN); Tetracosactide Acetate (JAN)</t>
  </si>
  <si>
    <t>Sandoz Canada Inc; Amphastar Pharmaceuticals Inc</t>
  </si>
  <si>
    <t>H01AA02</t>
  </si>
  <si>
    <t>H01AA02 [Systemic Hormonal Preparations, Excl. :Pituitary And Hypothalamic Hormones And Analogues:Anterior Pituitary Lobe Hormones And Analogues:ACTH]</t>
  </si>
  <si>
    <t>CSCC[C@H](NC(=O)[C@H](CO)NC(=O)[C@H](Cc1ccc(O)cc1)NC(=O)[C@@H](N)CO)C(=O)N[C@@H](CCC(=O)O)C(=O)N[C@@H](Cc2c[nH]cn2)C(=O)N[C@@H](Cc3ccccc3)C(=O)N[C@@H](CCCNC(=N)N)C(=O)N[C@@H](Cc4c[nH]c5ccccc45)C(=O)NCC(=O)N[C@@H](CCCCN)C(=O)N6CCC[C@H]6C(=O)N[C@@H](C(C)C)C(=O)NCC(=O)N[C@@H](CCCCN)C(=O)N[C@@H](CCCCN)C(=O)N[C@@H](CCCNC(=N)N)C(=O)N[C@@H](CCCNC(=N)N)C(=O)N7CCC[C@H]7C(=O)N[C@@H](C(C)C)C(=O)N[C@@H](CCCCN)C(=O)N[C@@H](C(C)C)C(=O)N[C@@H](Cc8ccc(O)cc8)C(=O)N9CCC[C@H]9C(=O)O</t>
  </si>
  <si>
    <t>CHEMBL2111123</t>
  </si>
  <si>
    <t>Thiazesim Hydrochloride (USAN); Tiazesim (BAN, INN)</t>
  </si>
  <si>
    <t>SQ-10496</t>
  </si>
  <si>
    <t>CN(C)CCN1C(=O)CC(Sc2ccccc12)c3ccccc3</t>
  </si>
  <si>
    <t>CHEMBL2110750</t>
  </si>
  <si>
    <t>Vinrosidine (INN); Vinrosidine Sulfate (USAN)</t>
  </si>
  <si>
    <t>CC[C@H]1CN2CCc3c([nH]c4ccccc34)[C@@](C[C@@H](C2)C1O)(C(=O)OC)c5cc6c(cc5OC)N(C)[C@H]7[C@](O)([C@H](OC(=O)C)[C@]8(CC)C=CCN9CC[C@]67[C@H]89)C(=O)OC</t>
  </si>
  <si>
    <t>CHEMBL2109220</t>
  </si>
  <si>
    <t>Pertussis Vaccine Adsorbed (USP)</t>
  </si>
  <si>
    <t>SmithKline Beecham; Marion Merrell Dow; Lederle</t>
  </si>
  <si>
    <t>CHEMBL2108489</t>
  </si>
  <si>
    <t>Keliximab (INN)</t>
  </si>
  <si>
    <t>IDEC-CE9.1; SB-210396</t>
  </si>
  <si>
    <t>CHEMBL2364648</t>
  </si>
  <si>
    <t>Guselkumab (USAN)</t>
  </si>
  <si>
    <t>CNTO 1959</t>
  </si>
  <si>
    <t>Janssen Global Services, Llc /Johnson &amp; Johnson</t>
  </si>
  <si>
    <t>CHEMBL1201644</t>
  </si>
  <si>
    <t>Insulin Zinc Susp Recombinant Human (FDA)</t>
  </si>
  <si>
    <t>CHEMBL1237025</t>
  </si>
  <si>
    <t>Pegloticase (FDA, INN, USAN)</t>
  </si>
  <si>
    <t>Savient Pharmaceuticals</t>
  </si>
  <si>
    <t>M04AX02</t>
  </si>
  <si>
    <t>M04AX02 [Musculo-Skeletal System:Antigout Preparations:Antigout Preparations:Other antigout preparations]</t>
  </si>
  <si>
    <t>CHEMBL585</t>
  </si>
  <si>
    <t>Triamterene (BAN, FDA, INN, JAN, USAN, USP)</t>
  </si>
  <si>
    <t>SK&amp;F-8542; SK-8542</t>
  </si>
  <si>
    <t>Wellspring Pharmaceutical Corp; Mylan Bertek Pharmaceuticals Inc; GlaxoSmithKline Llc</t>
  </si>
  <si>
    <t>C03DB02</t>
  </si>
  <si>
    <t>C03DB02 [Cardiovascular System:Diuretics:Potassium-Sparing Agents:Other potassium-sparing agents]</t>
  </si>
  <si>
    <t>Nc1nc(N)c2nc(c(N)nc2n1)c3ccccc3</t>
  </si>
  <si>
    <t>CHEMBL1418182</t>
  </si>
  <si>
    <t>Capobenic Acid (INN, USAN); Capobenate Sodium (USAN)</t>
  </si>
  <si>
    <t>C-3</t>
  </si>
  <si>
    <t>COc1cc(cc(OC)c1OC)C(=O)NCCCCCC(=O)O</t>
  </si>
  <si>
    <t>CHEMBL99701</t>
  </si>
  <si>
    <t>Imidaprilat (BAN, INN)</t>
  </si>
  <si>
    <t>6366A</t>
  </si>
  <si>
    <t>C[C@H](N[C@@H](CCc1ccccc1)C(=O)O)C(=O)N2[C@@H](CN(C)C2=O)C(=O)O</t>
  </si>
  <si>
    <t>CHEMBL134570</t>
  </si>
  <si>
    <t>Afalanine (INN)</t>
  </si>
  <si>
    <t>CC(=O)NC(Cc1ccccc1)C(=O)O</t>
  </si>
  <si>
    <t>CHEMBL342372</t>
  </si>
  <si>
    <t>Utibaprilat (BAN, INN)</t>
  </si>
  <si>
    <t>C[C@H](N[C@@H](CCc1ccccc1)C(=O)O)C(=O)N2N=C(S[C@H]2C(=O)O)C(C)(C)C</t>
  </si>
  <si>
    <t>CHEMBL15841</t>
  </si>
  <si>
    <t>Ethyl Parahydroxybenzoate (JAN); Ethylparaben (NF)</t>
  </si>
  <si>
    <t>Pharmaceutic Aid (antifungal agent)</t>
  </si>
  <si>
    <t>CCOC(=O)c1ccc(O)cc1</t>
  </si>
  <si>
    <t>CHEMBL1206690</t>
  </si>
  <si>
    <t>Parecoxib (BAN, USAN, INN); Parecoxib Sodium (USAN)</t>
  </si>
  <si>
    <t>SC-69124; SC-69124A</t>
  </si>
  <si>
    <t>M01AH04</t>
  </si>
  <si>
    <t>M01AH04 [Musculo-Skeletal System:Antiinflammatory And Antirheumatic Products:Antiinflammatory And Antirheumatic Products, Non-Steroids:Coxibs]</t>
  </si>
  <si>
    <t>CCC(=O)NS(=O)(=O)c1ccc(cc1)c2c(C)onc2c3ccccc3</t>
  </si>
  <si>
    <t>CHEMBL358040</t>
  </si>
  <si>
    <t>Norfenefrine (MI, INN); Norfenefrine Hydrochloride (JAN)</t>
  </si>
  <si>
    <t>WV-569 [As Hydrochloride]</t>
  </si>
  <si>
    <t>C01CA05</t>
  </si>
  <si>
    <t>C01CA05 [Cardiovascular System:Cardiac Therapy:Cardiac Stimulants Excl. Cardiac Glycosides:Adrenergic and dopaminergic agents]</t>
  </si>
  <si>
    <t>NCC(O)c1cccc(O)c1</t>
  </si>
  <si>
    <t>CHEMBL23330</t>
  </si>
  <si>
    <t>Tretazicar (INN)</t>
  </si>
  <si>
    <t>CB-1954</t>
  </si>
  <si>
    <t>NC(=O)c1cc(N2CC2)c(cc1[N+](=O)[O-])[N+](=O)[O-]</t>
  </si>
  <si>
    <t>CHEMBL444186</t>
  </si>
  <si>
    <t>Razoxane (BAN, INN, MI)</t>
  </si>
  <si>
    <t>ICI-59118; ICRF-159</t>
  </si>
  <si>
    <t>CC(CN1CC(=O)NC(=O)C1)N2CC(=O)NC(=O)C2</t>
  </si>
  <si>
    <t>CHEMBL565612</t>
  </si>
  <si>
    <t>Sotrastaurin (INN, USAN); Sotrastaurin Acetate (USAN)</t>
  </si>
  <si>
    <t>AEB071</t>
  </si>
  <si>
    <t>Novartis Pharma Ag</t>
  </si>
  <si>
    <t>CN1CCN(CC1)c2nc(C3=C(C(=O)NC3=O)c4c[nH]c5ccccc45)c6ccccc6n2</t>
  </si>
  <si>
    <t>CHEMBL1276138</t>
  </si>
  <si>
    <t>Farampator (INN, USAN)</t>
  </si>
  <si>
    <t>CX-691; ORG-24448</t>
  </si>
  <si>
    <t>ionotropic non-NMDA glutamate receptors (AMPA and/or KA receptors): modulators</t>
  </si>
  <si>
    <t>O=C(N1CCCCC1)c2ccc3nonc3c2</t>
  </si>
  <si>
    <t>CHEMBL1481457</t>
  </si>
  <si>
    <t>Glysobuzole (BAN, DCF, INN)</t>
  </si>
  <si>
    <t>COc1ccc(cc1)S(=O)(=O)Nc2nnc(CC(C)C)s2</t>
  </si>
  <si>
    <t>CHEMBL1717401</t>
  </si>
  <si>
    <t>Trifluomeprazine (BAN, INN, MI)</t>
  </si>
  <si>
    <t>CC(CN(C)C)CN1c2ccccc2Sc3ccc(cc13)C(F)(F)F</t>
  </si>
  <si>
    <t>CHEMBL15511</t>
  </si>
  <si>
    <t>Enrofloxacin (BAN, INN, USAN)</t>
  </si>
  <si>
    <t>BAY-VP-2674</t>
  </si>
  <si>
    <t>CCN1CCN(CC1)c2cc3N(C=C(C(=O)O)C(=O)c3cc2F)C4CC4</t>
  </si>
  <si>
    <t>CHEMBL438145</t>
  </si>
  <si>
    <t>Levofenfluramine (INN)</t>
  </si>
  <si>
    <t>CCN[C@H](C)Cc1cccc(c1)C(F)(F)F</t>
  </si>
  <si>
    <t>CHEMBL263441</t>
  </si>
  <si>
    <t>Ovemotide (INN, USAN)</t>
  </si>
  <si>
    <t>MPS-21</t>
  </si>
  <si>
    <t>CC(C)C[C@H](NC(=O)[C@@H](N)Cc1ccc(O)cc1)C(=O)N[C@@H](CCC(=O)O)C(=O)N2CCC[C@H]2C(=O)NCC(=O)N3CCC[C@H]3C(=O)N[C@@H](C(C)C)C(=O)N[C@@H]([C@@H](C)O)C(=O)N[C@@H](C(C)C)C(=O)O</t>
  </si>
  <si>
    <t>CHEMBL268501</t>
  </si>
  <si>
    <t>Proquazone (BAN, USAN, INN)</t>
  </si>
  <si>
    <t>43-715</t>
  </si>
  <si>
    <t>M01AX13</t>
  </si>
  <si>
    <t>M01AX13 [Musculo-Skeletal System:Antiinflammatory And Antirheumatic Products:Antiinflammatory And Antirheumatic Products, Non-Steroids:Other antiinflammatory and antirheumatic agents, non-steroids]</t>
  </si>
  <si>
    <t>CC(C)N1C(=O)N=C(c2ccccc2)c3ccc(C)cc13</t>
  </si>
  <si>
    <t>CHEMBL500128</t>
  </si>
  <si>
    <t>Laureth 4 (USAN)</t>
  </si>
  <si>
    <t>CCCCCCCCCCCCOCCOCCOCCOCCO</t>
  </si>
  <si>
    <t>CHEMBL503160</t>
  </si>
  <si>
    <t>Fumaric Acid (NF)</t>
  </si>
  <si>
    <t>D05AX01</t>
  </si>
  <si>
    <t>D05AX01 [Dermatologicals:Antipsoriatics:Antipsoriatics For Topical Use:Other antipsoriatics for topical use]</t>
  </si>
  <si>
    <t>Acidifier</t>
  </si>
  <si>
    <t>OC(=O)\C=C\C(=O)O</t>
  </si>
  <si>
    <t>CHEMBL1435</t>
  </si>
  <si>
    <t>Cefazolin (BAN, INN, USP); Cefazolin Sodium (FDA, USP, JAN, USAN)</t>
  </si>
  <si>
    <t>SK&amp;F-41558; 46083</t>
  </si>
  <si>
    <t>GlaxoSmithKline; Baxter Healthcare Corp; B Braun Medical Inc; Apothecon</t>
  </si>
  <si>
    <t>J01DB04</t>
  </si>
  <si>
    <t>J01DB04 [Antiinfectives For Systemic Use:Antibacterials For Systemic Use:Other Beta-Lactam Antibacterials:First-generation cephalosporins]</t>
  </si>
  <si>
    <t>Antibacterial (systemic)</t>
  </si>
  <si>
    <t>Cc1nnc(SCC2=C(N3[C@H](SC2)[C@H](NC(=O)Cn4cnnn4)C3=O)C(=O)O)s1</t>
  </si>
  <si>
    <t>CHEMBL24640</t>
  </si>
  <si>
    <t>Cetostearyl Alcohol (NF); Stearyl Alcohol (JAN, NF)</t>
  </si>
  <si>
    <t>Pharmaceutic Aid (emulsifying agent); Pharmaceutic Aid (emulsion adjunct)</t>
  </si>
  <si>
    <t>CCCCCCCCCCCCCCCCCCO</t>
  </si>
  <si>
    <t>CHEMBL1201536</t>
  </si>
  <si>
    <t>Nicotine Polacrilex (FDA, USAN, USP)</t>
  </si>
  <si>
    <t>GlaxoSmithKline Consumer Healthcare; GlaxoSmithKline</t>
  </si>
  <si>
    <t>N07BA01</t>
  </si>
  <si>
    <t>N07BA01 [Nervous System:Other Nervous System Drugs:Drugs Used In Addictive Disorders:Drugs used in nicotine dependence]</t>
  </si>
  <si>
    <t>Smoking Cessation Adjunct</t>
  </si>
  <si>
    <t>CHEMBL153427</t>
  </si>
  <si>
    <t>Oxagrelate (INN, USAN)</t>
  </si>
  <si>
    <t>SC-32840</t>
  </si>
  <si>
    <t>CCOC(=O)c1c(C)cc2c(CO)nnc(O)c2c1C</t>
  </si>
  <si>
    <t>CHEMBL132663</t>
  </si>
  <si>
    <t>Cinflumide (INN, USAN)</t>
  </si>
  <si>
    <t>BW-532U</t>
  </si>
  <si>
    <t>Fc1cccc(\C=C\C(=O)NC2CC2)c1</t>
  </si>
  <si>
    <t>CHEMBL77131</t>
  </si>
  <si>
    <t>Carbazeran (INN, USAN)</t>
  </si>
  <si>
    <t>UK-31557</t>
  </si>
  <si>
    <t>CCNC(=O)OC1CCN(CC1)c2nncc3cc(OC)c(OC)cc23</t>
  </si>
  <si>
    <t>CHEMBL1404</t>
  </si>
  <si>
    <t>Ranolazine (FDA, INN, USAN); Ranolazine Hydrochloride (USAN)</t>
  </si>
  <si>
    <t>CVT-303; RS-43285-003; RS-43285</t>
  </si>
  <si>
    <t>Syntex; Gilead Sciences Inc</t>
  </si>
  <si>
    <t>C01EB18</t>
  </si>
  <si>
    <t>C01EB18 [Cardiovascular System:Cardiac Therapy:Other Cardiac Preparations:Other cardiac preparations]</t>
  </si>
  <si>
    <t>Anti-Anginal</t>
  </si>
  <si>
    <t>COc1ccccc1OCC(O)CN2CCN(CC(=O)Nc3c(C)cccc3C)CC2</t>
  </si>
  <si>
    <t>CHEMBL1201659</t>
  </si>
  <si>
    <t>Chlorpheniramine Polistirex (FDA, USAN)</t>
  </si>
  <si>
    <t>Ucb Inc; Fisons Corp</t>
  </si>
  <si>
    <t>CHEMBL33211</t>
  </si>
  <si>
    <t>Isoxepac (BAN, INN, USAN)</t>
  </si>
  <si>
    <t>HP-549; P-720549</t>
  </si>
  <si>
    <t>OC(=O)Cc1ccc2OCc3ccccc3C(=O)c2c1</t>
  </si>
  <si>
    <t>CHEMBL58547</t>
  </si>
  <si>
    <t>Ipamorelin (INN)</t>
  </si>
  <si>
    <t>CC(C)(N)C(=O)N[C@@H](Cc1c[nH]cn1)C(=O)N[C@H](Cc2ccc3ccccc3c2)C(=O)N[C@H](Cc4ccccc4)C(=O)N[C@@H](CCCCN)C(=O)N</t>
  </si>
  <si>
    <t>CHEMBL51</t>
  </si>
  <si>
    <t>Ketanserin (BAN, USAN, INN)</t>
  </si>
  <si>
    <t>R-41468</t>
  </si>
  <si>
    <t>C02KD01</t>
  </si>
  <si>
    <t>C02KD01 [Cardiovascular System:Antihypertensives:Other Antihypertensives:Serotonin antagonists]</t>
  </si>
  <si>
    <t>Fc1ccc(cc1)C(=O)C2CCN(CCN3C(=O)Nc4ccccc4C3=O)CC2</t>
  </si>
  <si>
    <t>CHEMBL448290</t>
  </si>
  <si>
    <t>Thioinosine (JAN)</t>
  </si>
  <si>
    <t>OC[C@H]1O[C@H]([C@H](O)[C@@H]1O)n2cnc3c(S)ncnc23</t>
  </si>
  <si>
    <t>CHEMBL1079935</t>
  </si>
  <si>
    <t>Amperozide (BAN, INN, MI)</t>
  </si>
  <si>
    <t>CCNC(=O)N1CCN(CCCC(c2ccc(F)cc2)c3ccc(F)cc3)CC1</t>
  </si>
  <si>
    <t>CHEMBL1083659</t>
  </si>
  <si>
    <t>Suvorexant (INN, USAN)</t>
  </si>
  <si>
    <t>MK-4305</t>
  </si>
  <si>
    <t>Merck Sharp &amp; Dohme Corp</t>
  </si>
  <si>
    <t>C[C@@H]1CCN(CCN1C(=O)c2cc(C)ccc2n3nccn3)c4oc5ccc(Cl)cc5n4</t>
  </si>
  <si>
    <t>CHEMBL1512080</t>
  </si>
  <si>
    <t>Methisazone (USAN); Metisazone (BAN, INN)</t>
  </si>
  <si>
    <t>BW-33T57</t>
  </si>
  <si>
    <t>J05AA01</t>
  </si>
  <si>
    <t>J05AA01 [Antiinfectives For Systemic Use:Antivirals For Systemic Use:Direct Acting Antivirals:Thiosemicarbazones]</t>
  </si>
  <si>
    <t>CN1C(=O)\C(=N/NC(=S)N)\c2ccccc12</t>
  </si>
  <si>
    <t>CHEMBL34246</t>
  </si>
  <si>
    <t>Iprozilamine (INN)</t>
  </si>
  <si>
    <t>CSc1c(Cl)nc(NC(C)C)nc1N2CCN(C)CC2</t>
  </si>
  <si>
    <t>CHEMBL12213</t>
  </si>
  <si>
    <t>Ketotrexate (INN)</t>
  </si>
  <si>
    <t>CN1C(CCNc2ccc(cc2)C(=O)N[C@@H](CCC(=O)O)C(=O)O)CNC3=C1C(=O)N=C(N)N3</t>
  </si>
  <si>
    <t>CHEMBL348251</t>
  </si>
  <si>
    <t>Buclosamide (BAN, DCF, INN, MI)</t>
  </si>
  <si>
    <t>CCCCNC(=O)c1ccc(Cl)cc1O</t>
  </si>
  <si>
    <t>CHEMBL1201198</t>
  </si>
  <si>
    <t>Pemirolast (INN); Pemirolast Potassium (FDA, JAN, USAN)</t>
  </si>
  <si>
    <t>BMY-26517</t>
  </si>
  <si>
    <t>Santen Inc</t>
  </si>
  <si>
    <t>Anti-Allergic; Inhibitor (mediator release)</t>
  </si>
  <si>
    <t>CC1=CC=CN2C(=O)C(=CN=C12)c3nnn[nH]3</t>
  </si>
  <si>
    <t>CHEMBL1201345</t>
  </si>
  <si>
    <t>Sodium Tetradecyl Sulfate (FDA, MI, INN)</t>
  </si>
  <si>
    <t>C05BB04</t>
  </si>
  <si>
    <t>C05BB04 [Cardiovascular System:Vasoprotectives:Antivaricose Therapy:Sclerosing agents for local injection]</t>
  </si>
  <si>
    <t>CCCCC(CC)CCC(CC(C)C)OS(=O)(=O)O</t>
  </si>
  <si>
    <t>CHEMBL997</t>
  </si>
  <si>
    <t>Ibandronic Acid (BAN, INN); Ibandronate Sodium (FDA, USAN)</t>
  </si>
  <si>
    <t>BM 21.0955; BM-21.0955</t>
  </si>
  <si>
    <t>M05BA06</t>
  </si>
  <si>
    <t>M05BA06 [Musculo-Skeletal System:Drugs For Treatment Of Bone Diseases:Drugs Affecting Bone Structure And Mineralization:Bisphosphonates]</t>
  </si>
  <si>
    <t>Antihypercalcemic; Bone Resorption Inhibitor</t>
  </si>
  <si>
    <t>CCCCCN(C)CCC(O)(P(=O)(O)O)P(=O)(O)O</t>
  </si>
  <si>
    <t>CHEMBL25</t>
  </si>
  <si>
    <t>Aspirin (BAN, FDA, JAN, USP)</t>
  </si>
  <si>
    <t>Boehringer Ingelheim Pharmaceuticals Inc; Bayer Healthcare Llc; Ah Robins Co; Aaipharma Llc; Bristol Myers Squibb Co</t>
  </si>
  <si>
    <t>A01AD05; B01AC06; N02BA51; N02BA01; N02BA71</t>
  </si>
  <si>
    <t>A01AD05 [Alimentary Tract And Metabolism:Stomatological Preparations:Stomatological Preparations:Other agents for local oral treatment]; B01AC06 [Blood And Blood Forming Organs:Antithrombotic Agents:Antithrombotic Agents:Platelet aggregation inhibitors excl. heparin]; N02BA51 [Nervous System:Analgesics:Other Analgesics And Antipyretics:Salicylic acid and derivatives]; N02BA01 [Nervous System:Analgesics:Other Analgesics And Antipyretics:Salicylic acid and derivatives]; N02BA71 [Nervous System:Analgesics:Other Analgesics And Antipyretics:Salicylic acid and derivatives]</t>
  </si>
  <si>
    <t>CC(=O)Oc1ccccc1C(=O)O</t>
  </si>
  <si>
    <t>CHEMBL917</t>
  </si>
  <si>
    <t>Floxuridine (FDA, INN, USAN, USP)</t>
  </si>
  <si>
    <t>FUDR</t>
  </si>
  <si>
    <t>Hospira Inc</t>
  </si>
  <si>
    <t>antivirals,antineoplastics (uridine derivatives)</t>
  </si>
  <si>
    <t>Antineoplastic; Antiviral</t>
  </si>
  <si>
    <t>OC[C@H]1O[C@H](C[C@@H]1O)N2C=C(F)C(=O)NC2=O</t>
  </si>
  <si>
    <t>CHEMBL1604</t>
  </si>
  <si>
    <t>Cefradine (BAN, INN, JAN); Cephradine (FDA, USAN, USP)</t>
  </si>
  <si>
    <t>SK&amp;F-D39304; SK-D-39304; SQ-11436; SQ-22022; SQ-22022 [Dihydrate]</t>
  </si>
  <si>
    <t>Ersana Inc Sub Er Squibb And Sons; Bristol Myers Squibb Co</t>
  </si>
  <si>
    <t>J01DB09</t>
  </si>
  <si>
    <t>J01DB09 [Antiinfectives For Systemic Use:Antibacterials For Systemic Use:Other Beta-Lactam Antibacterials:First-generation cephalosporins]</t>
  </si>
  <si>
    <t>CC1=C(N2[C@H](SC1)[C@H](NC(=O)[C@H](N)C3=CCC=CC3)C2=O)C(=O)O</t>
  </si>
  <si>
    <t>CHEMBL841</t>
  </si>
  <si>
    <t>Loperamide (BAN, INN); Loperamide Hydrochloride (JAN, USAN, USP, FDA)</t>
  </si>
  <si>
    <t>R-18553</t>
  </si>
  <si>
    <t>Mcneil Consumer Products Co Div Mcneilab Inc; Mcneil Consumer Healthcare; Janssen Pharmaceutica Products Lp; Banner Pharmacaps Inc; Mcneil Pediatrics</t>
  </si>
  <si>
    <t>A07DA03; A07DA53</t>
  </si>
  <si>
    <t>A07DA03 [Alimentary Tract And Metabolism:Antidiarrheals, Intestinal Antiinflammatory/Antiinfective :Antipropulsives:Antipropulsives]; A07DA53 [Alimentary Tract And Metabolism:Antidiarrheals, Intestinal Antiinflammatory/Antiinfective :Antipropulsives:Antipropulsives]</t>
  </si>
  <si>
    <t>CN(C)C(=O)C(CCN1CCC(O)(CC1)c2ccc(Cl)cc2)(c3ccccc3)c4ccccc4</t>
  </si>
  <si>
    <t>CHEMBL1321</t>
  </si>
  <si>
    <t>Procarbazine (BAN, INN); Procarbazine Hydrochloride (FDA, USP, JAN, USAN)</t>
  </si>
  <si>
    <t>Ro-4-6467/1; Ro-4646711</t>
  </si>
  <si>
    <t>L01XB01</t>
  </si>
  <si>
    <t>L01XB01 [Antineoplastic And Immunomodulating Agents:Antineoplastic Agents:Other Antineoplastic Agents:Methylhydrazines]</t>
  </si>
  <si>
    <t>CNNCc1ccc(cc1)C(=O)NC(C)C</t>
  </si>
  <si>
    <t>CHEMBL776</t>
  </si>
  <si>
    <t>Metaproterenol Sulfate (FDA, USP, USAN); Orciprenaline Sulfate (JAN)</t>
  </si>
  <si>
    <t>TH-152</t>
  </si>
  <si>
    <t>CC(C)NCC(O)c1cc(O)cc(O)c1</t>
  </si>
  <si>
    <t>CHEMBL1201353</t>
  </si>
  <si>
    <t>Dexchlorpheniramine (BAN, INN); Dexchlorpheniramine Maleate (FDA, USP); D-Chlorpheniramine Maleate (JAN)</t>
  </si>
  <si>
    <t>Wockhardt Eu Operations (Swiss) Ag; Schering Corp Sub Schering Plough Corp; Pliva Inc</t>
  </si>
  <si>
    <t>R06AB02; R06AB52</t>
  </si>
  <si>
    <t>R06AB02 [Respiratory System:Antihistamines For Systemic Use:Antihistamines For Systemic Use:Substituted alkylamines]; R06AB52 [Respiratory System:Antihistamines For Systemic Use:Antihistamines For Systemic Use:Substituted alkylamines]</t>
  </si>
  <si>
    <t>CN(C)CC[C@@H](c1ccc(Cl)cc1)c2ccccn2</t>
  </si>
  <si>
    <t>CHEMBL1535</t>
  </si>
  <si>
    <t>Hydroxychloroquine (BAN, INN); Hydroxychloroquine Sulfate (USP, FDA)</t>
  </si>
  <si>
    <t>TCMDC-123987</t>
  </si>
  <si>
    <t>P01BA02</t>
  </si>
  <si>
    <t>P01BA02 [Antiparasitic Products, Insecticides And Repellents:Antiprotozoals:Antimalarials:Aminoquinolines]</t>
  </si>
  <si>
    <t>Antimalarial; Suppressant (lupus erythematosus)</t>
  </si>
  <si>
    <t>CCN(CCO)CCCC(C)Nc1ccnc2cc(Cl)ccc12</t>
  </si>
  <si>
    <t>CHEMBL1200457</t>
  </si>
  <si>
    <t>Gadoversetamide (FDA, USP, BAN, INN, USAN)</t>
  </si>
  <si>
    <t>MP-1177</t>
  </si>
  <si>
    <t>V08CA06</t>
  </si>
  <si>
    <t>V08CA06 [Various:Contrast Media:Magnetic Resonance Imaging Contrast Media:Paramagnetic contrast media]</t>
  </si>
  <si>
    <t>Diagnostic Aid (paramagnetic, brain disorders, spine disorders)</t>
  </si>
  <si>
    <t>CHEMBL198362</t>
  </si>
  <si>
    <t>Rivaroxaban (FDA, INN, USAN)</t>
  </si>
  <si>
    <t>BAY-59-7939</t>
  </si>
  <si>
    <t>B01AF01</t>
  </si>
  <si>
    <t>B01AF01 [Blood And Blood Forming Organs:Antithrombotic Agents:Antithrombotic Agents:Direct factor Xa inhibitors]</t>
  </si>
  <si>
    <t>Clc1ccc(s1)C(=O)NC[C@H]2CN(C(=O)O2)c3ccc(cc3)N4CCOCC4=O</t>
  </si>
  <si>
    <t>CHEMBL957</t>
  </si>
  <si>
    <t>Bosentan (BAN, FDA, INN, USAN)</t>
  </si>
  <si>
    <t>Ro-470203029; Ro-47-0203-029</t>
  </si>
  <si>
    <t>C02KX01</t>
  </si>
  <si>
    <t>C02KX01 [Cardiovascular System:Antihypertensives:Other Antihypertensives:Other antihypertensives]</t>
  </si>
  <si>
    <t>Antagonist (endothelin receptor)</t>
  </si>
  <si>
    <t>COc1ccccc1Oc2c(NS(=O)(=O)c3ccc(cc3)C(C)(C)C)nc(nc2OCCO)c4ncccn4</t>
  </si>
  <si>
    <t>CHEMBL1201864</t>
  </si>
  <si>
    <t>Dienogest (BAN, FDA, INN, USAN)</t>
  </si>
  <si>
    <t>MJR-35; STS-557; ZK-37659</t>
  </si>
  <si>
    <t>G03DB08</t>
  </si>
  <si>
    <t>G03DB08 [Genito Urinary System And Sex Hormones:Sex Hormones And Modulators Of The Genital System:Progestogens:Pregnadien derivatives]</t>
  </si>
  <si>
    <t>C[C@]12CCC3=C4CCC(=O)C=C4CC[C@H]3[C@@H]1CC[C@@]2(O)CC#N</t>
  </si>
  <si>
    <t>CHEMBL514</t>
  </si>
  <si>
    <t>Lomustine (BAN, FDA, INN, USAN)</t>
  </si>
  <si>
    <t>CCNU</t>
  </si>
  <si>
    <t>L01AD02</t>
  </si>
  <si>
    <t>L01AD02 [Antineoplastic And Immunomodulating Agents:Antineoplastic Agents:Alkylating Agents:Nitrosoureas]</t>
  </si>
  <si>
    <t>ClCCN(N=O)C(=O)NC1CCCCC1</t>
  </si>
  <si>
    <t>CHEMBL220492</t>
  </si>
  <si>
    <t>Topiramate (BAN, FDA, INN, USAN)</t>
  </si>
  <si>
    <t>MCN-4853; RWJ-17021</t>
  </si>
  <si>
    <t>Vivus Inc; Janssen Pharmaceuticals Inc</t>
  </si>
  <si>
    <t>N03AX11</t>
  </si>
  <si>
    <t>N03AX11 [Nervous System:Antiepileptics:Antiepileptics:Other antiepileptics]</t>
  </si>
  <si>
    <t>CC1(C)O[C@@H]2CO[C@@]3(COS(=O)(=O)N)OC(C)(C)O[C@H]3[C@@H]2O1</t>
  </si>
  <si>
    <t>CHEMBL867</t>
  </si>
  <si>
    <t>Iopanoic Acid (BAN, INN, JAN, USP, FDA)</t>
  </si>
  <si>
    <t>V08AC06</t>
  </si>
  <si>
    <t>V08AC06 [Various:Contrast Media:X-Ray Contrast Media, Iodinated:Watersoluble, hepatotropic X-ray contrast media]</t>
  </si>
  <si>
    <t>CCC(Cc1c(I)cc(I)c(N)c1I)C(=O)O</t>
  </si>
  <si>
    <t>CHEMBL443</t>
  </si>
  <si>
    <t>Acetylsulfamethoxazole (JAN); Sulfamethoxazole (BAN, FDA, INN, JAN, USAN, USP); Sulfamethoxazole Sodium (JAN)</t>
  </si>
  <si>
    <t>Ro-4-2130; Ro-42130</t>
  </si>
  <si>
    <t>Monarch Pharmaceuticals Inc; Hoffmann La Roche Inc; Heather Drug Co Inc; Able Laboratories Inc; Mutual Pharmaceutical Co Inc</t>
  </si>
  <si>
    <t>J01EC01</t>
  </si>
  <si>
    <t>J01EC01 [Antiinfectives For Systemic Use:Antibacterials For Systemic Use:Sulfonamides And Trimethoprim:Intermediate-acting sulfonamides]</t>
  </si>
  <si>
    <t>Cc1onc(NS(=O)(=O)c2ccc(N)cc2)c1</t>
  </si>
  <si>
    <t>CHEMBL506981</t>
  </si>
  <si>
    <t>Reminertant (INN)</t>
  </si>
  <si>
    <t>SR-48692</t>
  </si>
  <si>
    <t>-nertant; -tant</t>
  </si>
  <si>
    <t>neurotensin receptor antagonists; tachykinin (neurokinin) receptor antagonists</t>
  </si>
  <si>
    <t>COc1cccc(OC)c1c2cc(nn2c3ccnc4cc(Cl)ccc34)C(=O)NC5(C6CC7CC(CC5C7)C6)C(=O)O</t>
  </si>
  <si>
    <t>CHEMBL1618279</t>
  </si>
  <si>
    <t>Revaprazan (INN); Revaprazan Hydrochloride (USAN)</t>
  </si>
  <si>
    <t>YH-1885</t>
  </si>
  <si>
    <t>Yuhan, Korea</t>
  </si>
  <si>
    <t>CC1N(CCc2ccccc12)c3nc(Nc4ccc(F)cc4)nc(C)c3C</t>
  </si>
  <si>
    <t>CHEMBL253371</t>
  </si>
  <si>
    <t>Alverine (BAN, INN); Alverine Citrate (NF, USAN)</t>
  </si>
  <si>
    <t>A03AX08; A03AX58</t>
  </si>
  <si>
    <t>A03AX08 [Alimentary Tract And Metabolism:Drugs For Functional Gastrointestinal Disorders:Drugs For Functional Gastrointestinal Disorders:Other drugs for functional gastrointestinal disorders]; A03AX58 [Alimentary Tract And Metabolism:Drugs For Functional Gastrointestinal Disorders:Drugs For Functional Gastrointestinal Disorders:Other drugs for functional gastrointestinal disorders]</t>
  </si>
  <si>
    <t>CCN(CCCc1ccccc1)CCCc2ccccc2</t>
  </si>
  <si>
    <t>CHEMBL1201558</t>
  </si>
  <si>
    <t>Interferon Alfa-2b (BAN, FDA, USAN, INN)</t>
  </si>
  <si>
    <t>SCH-30500</t>
  </si>
  <si>
    <t>L03AB05</t>
  </si>
  <si>
    <t>L03AB05 [Antineoplastic And Immunomodulating Agents:Immunostimulants:Immunostimulants:Interferons]</t>
  </si>
  <si>
    <t>CHEMBL1201438</t>
  </si>
  <si>
    <t>Aldesleukin (BAN, FDA, INN, USAN)</t>
  </si>
  <si>
    <t>Seragen Inc; Chiron Corp; Chiron</t>
  </si>
  <si>
    <t>L03AC01</t>
  </si>
  <si>
    <t>L03AC01 [Antineoplastic And Immunomodulating Agents:Immunostimulants:Immunostimulants:Interleukins]</t>
  </si>
  <si>
    <t>Antineoplastic; Biological Response Modifier; Immunostimulant</t>
  </si>
  <si>
    <t>CHEMBL116368</t>
  </si>
  <si>
    <t>Amipizone (INN)</t>
  </si>
  <si>
    <t>CC(Cl)C(=O)Nc1ccc(cc1)C2=NNC(=O)CC2C</t>
  </si>
  <si>
    <t>CHEMBL149930</t>
  </si>
  <si>
    <t>Meglitinide (INN)</t>
  </si>
  <si>
    <t>COc1ccc(Cl)cc1C(=O)NCCc2ccc(cc2)C(=O)O</t>
  </si>
  <si>
    <t>CHEMBL1697837</t>
  </si>
  <si>
    <t>Fominoben (INN, MI); Fominoben Hydrochloride (JAN)</t>
  </si>
  <si>
    <t>PB-89 [As Hydrochloride]</t>
  </si>
  <si>
    <t>CN(CC(=O)N1CCOCC1)Cc2c(Cl)cccc2NC(=O)c3ccccc3</t>
  </si>
  <si>
    <t>CHEMBL1396626</t>
  </si>
  <si>
    <t>Dichlofenthion (BAN, MI)</t>
  </si>
  <si>
    <t>V-C 13</t>
  </si>
  <si>
    <t>CCOP(=S)(OCC)Oc1ccc(Cl)cc1Cl</t>
  </si>
  <si>
    <t>CHEMBL315877</t>
  </si>
  <si>
    <t>Suclofenide (BAN, INN, MI)</t>
  </si>
  <si>
    <t>NS(=O)(=O)c1ccc(N2C(=O)CC(C2=O)c3ccccc3)c(Cl)c1</t>
  </si>
  <si>
    <t>CHEMBL37683</t>
  </si>
  <si>
    <t>Esafloxacin (INN)</t>
  </si>
  <si>
    <t>CCN1C=C(C(=O)O)C(=O)c2cc(F)c(nc12)N3CCC(N)C3</t>
  </si>
  <si>
    <t>CHEMBL73461</t>
  </si>
  <si>
    <t>Irindalone (INN)</t>
  </si>
  <si>
    <t>Fc1ccc(cc1)[C@@H]2C[C@@H](N3CCN(CCN4CCNC4=O)CC3)c5ccccc25</t>
  </si>
  <si>
    <t>CHEMBL1479848</t>
  </si>
  <si>
    <t>Acetomenaphthone (BAN); Acetomenaphtone (JAN)</t>
  </si>
  <si>
    <t>CC(=O)Oc1cc(C)c(OC(=O)C)c2ccccc12</t>
  </si>
  <si>
    <t>CHEMBL14053</t>
  </si>
  <si>
    <t>Trichloroacetic Acid (MI, USP)</t>
  </si>
  <si>
    <t>OC(=O)C(Cl)(Cl)Cl</t>
  </si>
  <si>
    <t>CHEMBL236150</t>
  </si>
  <si>
    <t>Clioxanide (BAN, INN, USAN)</t>
  </si>
  <si>
    <t>CI-633; CN-59567; SYD-230</t>
  </si>
  <si>
    <t>CC(=O)Oc1c(I)cc(I)cc1C(=O)Nc2ccc(Cl)cc2</t>
  </si>
  <si>
    <t>CHEMBL230006</t>
  </si>
  <si>
    <t>Enoxolone (BAN, DCF, MI, INN); Glycyrrhetic Acid (JAN)</t>
  </si>
  <si>
    <t>NSC-35347; NSC-35350</t>
  </si>
  <si>
    <t>D03AX10</t>
  </si>
  <si>
    <t>D03AX10 [Dermatologicals:Preparations For Treatment Of Wounds And Ulcers:Cicatrizants:Other cicatrizants]</t>
  </si>
  <si>
    <t>CC1(C)[C@@H](O)CC[C@@]2(C)[C@H]1CC[C@]3(C)[C@@H]2C(=O)C=C4[C@@H]5C[C@](C)(CC[C@]5(C)CC[C@@]34C)C(=O)O</t>
  </si>
  <si>
    <t>CHEMBL416230</t>
  </si>
  <si>
    <t>Decoquinate (BAN, INN, USAN, USP)</t>
  </si>
  <si>
    <t>HC-1528; M&amp;B-15497</t>
  </si>
  <si>
    <t>CCCCCCCCCCOc1cc2c(O)c(cnc2cc1OCC)C(=O)OCC</t>
  </si>
  <si>
    <t>CHEMBL365795</t>
  </si>
  <si>
    <t>Tiaprofenic Acid (BAN, DCF, JAN, MI, INN)</t>
  </si>
  <si>
    <t>RU-15060</t>
  </si>
  <si>
    <t>M01AE11</t>
  </si>
  <si>
    <t>M01AE11 [Musculo-Skeletal System:Antiinflammatory And Antirheumatic Products:Antiinflammatory And Antirheumatic Products, Non-Steroids:Propionic acid derivatives]</t>
  </si>
  <si>
    <t>CC(C(=O)O)c1ccc(s1)C(=O)c2ccccc2</t>
  </si>
  <si>
    <t>CHEMBL515408</t>
  </si>
  <si>
    <t>Maribavir (BAN, USAN, INN)</t>
  </si>
  <si>
    <t>1263W94</t>
  </si>
  <si>
    <t>J05AX10</t>
  </si>
  <si>
    <t>J05AX10 [Antiinfectives For Systemic Use:Antivirals For Systemic Use:Direct Acting Antivirals:Other antivirals]</t>
  </si>
  <si>
    <t>CC(C)Nc1nc2cc(Cl)c(Cl)cc2n1[C@H]3O[C@@H](CO)[C@H](O)[C@@H]3O</t>
  </si>
  <si>
    <t>CHEMBL549386</t>
  </si>
  <si>
    <t>Fotemustine (BAN, MI, INN)</t>
  </si>
  <si>
    <t>S-10036</t>
  </si>
  <si>
    <t>L01AD05</t>
  </si>
  <si>
    <t>L01AD05 [Antineoplastic And Immunomodulating Agents:Antineoplastic Agents:Alkylating Agents:Nitrosoureas]</t>
  </si>
  <si>
    <t>CCOP(=O)(OCC)C(C)NC(=O)N(CCCl)N=O</t>
  </si>
  <si>
    <t>CHEMBL1614701</t>
  </si>
  <si>
    <t>Selumetinib (INN, USAN); Selumetinib Sulfate (USAN)</t>
  </si>
  <si>
    <t>AZD-6244; AZD-6244 Hydrogen sulfate</t>
  </si>
  <si>
    <t>Cn1cnc2c(F)c(Nc3ccc(Br)cc3Cl)c(cc12)C(=O)NOCCO</t>
  </si>
  <si>
    <t>CHEMBL1088977</t>
  </si>
  <si>
    <t>Ademetionine (INN)</t>
  </si>
  <si>
    <t>A16AA02</t>
  </si>
  <si>
    <t>A16AA02 [Alimentary Tract And Metabolism:Other Alimentary Tract And Metabolism Products:Other Alimentary Tract And Metabolism Products:Amino acids and derivatives]</t>
  </si>
  <si>
    <t>C[S+](CC[C@H](N)C(=O)[O-])C[C@H]1O[C@H]([C@H](O)[C@@H]1O)n2cnc3c(N)ncnc23</t>
  </si>
  <si>
    <t>CHEMBL36565</t>
  </si>
  <si>
    <t>Lorzafone (INN, USAN)</t>
  </si>
  <si>
    <t>CN(C(=O)CNC(=O)CN)c1ccc(Cl)cc1C(=O)c2ccccc2Cl</t>
  </si>
  <si>
    <t>CHEMBL88691</t>
  </si>
  <si>
    <t>Pirolate (INN, USAN)</t>
  </si>
  <si>
    <t>CP-32387</t>
  </si>
  <si>
    <t>CCOC(=O)c1nc(O)c2cc3cc(OC)c(OC)cc3nc2n1</t>
  </si>
  <si>
    <t>CHEMBL1697741</t>
  </si>
  <si>
    <t>Dehydroemetine (BAN, DCF, INN, MI)</t>
  </si>
  <si>
    <t>Ro-1933419</t>
  </si>
  <si>
    <t>P01AX09</t>
  </si>
  <si>
    <t>P01AX09 [Antiparasitic Products, Insecticides And Repellents:Antiprotozoals:Agents Against Amoebiasis And Other Protozoal Diseases:Other agents against amoebiasis and other protozoal diseases]</t>
  </si>
  <si>
    <t>CCC1=C(C[C@H]2NCCc3cc(OC)c(OC)cc23)C[C@@H]4N(CCc5cc(OC)c(OC)cc45)C1</t>
  </si>
  <si>
    <t>CHEMBL52091</t>
  </si>
  <si>
    <t>Cyclobutoic Acid (DCF, INN)</t>
  </si>
  <si>
    <t>CC(O)(CC(=O)O)C1CCCCC1</t>
  </si>
  <si>
    <t>CHEMBL285855</t>
  </si>
  <si>
    <t>Fantofarone (BAN, INN)</t>
  </si>
  <si>
    <t>SR-33557</t>
  </si>
  <si>
    <t>COc1ccc(CCN(C)CCCOc2ccc(cc2)S(=O)(=O)c3c(cn4ccccc34)C(C)C)cc1OC</t>
  </si>
  <si>
    <t>CHEMBL28564</t>
  </si>
  <si>
    <t>Eliprodil (INN)</t>
  </si>
  <si>
    <t>OC(CN1CCC(Cc2ccc(F)cc2)CC1)c3ccc(Cl)cc3</t>
  </si>
  <si>
    <t>CHEMBL1410743</t>
  </si>
  <si>
    <t>Paraldehyde (USP)</t>
  </si>
  <si>
    <t>N05CC05</t>
  </si>
  <si>
    <t>N05CC05 [Nervous System:Psycholeptics:Hypnotics And Sedatives:Aldehydes and derivatives]</t>
  </si>
  <si>
    <t>CC1OC(C)OC(C)O1</t>
  </si>
  <si>
    <t>CHEMBL609980</t>
  </si>
  <si>
    <t>Aminoethyl Nitrate (DCF, INN); Itramin Tosilate (BAN, INN); Itramin Tosylate (MI)</t>
  </si>
  <si>
    <t>C01DX51; C01DX01</t>
  </si>
  <si>
    <t>C01DX51 [Cardiovascular System:Cardiac Therapy:Vasodilators Used In Cardiac Diseases:Other vasodilators used in cardiac diseases]; C01DX01 [Cardiovascular System:Cardiac Therapy:Vasodilators Used In Cardiac Diseases:Other vasodilators used in cardiac diseases]</t>
  </si>
  <si>
    <t>NCCO[N+](=O)[O-]</t>
  </si>
  <si>
    <t>CHEMBL1614656</t>
  </si>
  <si>
    <t>Denaverine (INN)</t>
  </si>
  <si>
    <t>CCC(CC)COC(C(=O)OCCN(C)C)(c1ccccc1)c2ccccc2</t>
  </si>
  <si>
    <t>CHEMBL1157</t>
  </si>
  <si>
    <t>Adipic Acid (NF)</t>
  </si>
  <si>
    <t>OC(=O)CCCCC(=O)O</t>
  </si>
  <si>
    <t>CHEMBL1697791</t>
  </si>
  <si>
    <t>Estradiol Dipropionate (JAN, NF)</t>
  </si>
  <si>
    <t>CCC(=O)O[C@H]1CC[C@H]2[C@@H]3CCc4cc(OC(=O)CC)ccc4[C@H]3CC[C@]12C</t>
  </si>
  <si>
    <t>CHEMBL350384</t>
  </si>
  <si>
    <t>Bremazocine (INN)</t>
  </si>
  <si>
    <t>CCC12CCN(CC3(O)CC3)C(Cc4ccc(O)cc14)C2(C)C</t>
  </si>
  <si>
    <t>CHEMBL1442660</t>
  </si>
  <si>
    <t>Butinoline (INN)</t>
  </si>
  <si>
    <t>OC(C#CCN1CCCC1)(c2ccccc2)c3ccccc3</t>
  </si>
  <si>
    <t>CHEMBL6318</t>
  </si>
  <si>
    <t>Idoxifene (BAN, INN, USAN)</t>
  </si>
  <si>
    <t>CB-7432; SB-223030</t>
  </si>
  <si>
    <t>Antineoplastic; Hormone (replacement therapy, estrogen receptor antagonist); Osteoporosis Treatment And Prevention</t>
  </si>
  <si>
    <t>CC\C(=C(/c1ccc(I)cc1)\c2ccc(OCCN3CCCC3)cc2)\c4ccccc4</t>
  </si>
  <si>
    <t>CHEMBL121626</t>
  </si>
  <si>
    <t>Tolfenamic Acid (BAN, JAN, MI, INN)</t>
  </si>
  <si>
    <t>M01AG02</t>
  </si>
  <si>
    <t>M01AG02 [Musculo-Skeletal System:Antiinflammatory And Antirheumatic Products:Antiinflammatory And Antirheumatic Products, Non-Steroids:Fenamates]</t>
  </si>
  <si>
    <t>Cc1c(Cl)cccc1Nc2ccccc2C(=O)O</t>
  </si>
  <si>
    <t>CHEMBL1672973</t>
  </si>
  <si>
    <t>Encaleret (INN, USAN); Encaleret Sulfate (USAN)</t>
  </si>
  <si>
    <t>JTT-305</t>
  </si>
  <si>
    <t>C[C@@H](OC[C@H](O)CNC(C)(C)Cc1ccc(Cl)c(F)c1)c2ccccc2c3ccc(C(=O)O)c(C)c3</t>
  </si>
  <si>
    <t>CHEMBL481611</t>
  </si>
  <si>
    <t>Odanacatib (INN, USAN)</t>
  </si>
  <si>
    <t>MK-0822</t>
  </si>
  <si>
    <t>CC(C)(F)C[C@H](N[C@@H](c1ccc(cc1)c2ccc(cc2)S(=O)(=O)C)C(F)(F)F)C(=O)NC3(CC3)C#N</t>
  </si>
  <si>
    <t>CHEMBL13291</t>
  </si>
  <si>
    <t>Fludiazepam (JAN, MI, INN)</t>
  </si>
  <si>
    <t>N05BA17</t>
  </si>
  <si>
    <t>N05BA17 [Nervous System:Psycholeptics:Anxiolytics:Benzodiazepine derivatives]</t>
  </si>
  <si>
    <t>CN1C(=O)CN=C(c2ccccc2F)c3cc(Cl)ccc13</t>
  </si>
  <si>
    <t>CHEMBL596802</t>
  </si>
  <si>
    <t>Pridopidine (INN, USAN); Pridopidine Hydrochloride (USAN)</t>
  </si>
  <si>
    <t>ACR16; FR-310826; Acr16 Hydrochloride; ASP-2314 HCl</t>
  </si>
  <si>
    <t>Nsab</t>
  </si>
  <si>
    <t>CCCN1CCC(CC1)c2cccc(c2)S(=O)(=O)C</t>
  </si>
  <si>
    <t>CHEMBL450613</t>
  </si>
  <si>
    <t>Zeranol (BAN, INN, USAN)</t>
  </si>
  <si>
    <t>MK-188; P-1496; THFES (HM)</t>
  </si>
  <si>
    <t>Pitman-Moore</t>
  </si>
  <si>
    <t>C[C@H]1CCC[C@H](O)CCCCCc2cc(O)cc(O)c2C(=O)O1</t>
  </si>
  <si>
    <t>CHEMBL1615783</t>
  </si>
  <si>
    <t>Isosulfan Blue (FDA, USAN); Sulphan Blue (BAN)</t>
  </si>
  <si>
    <t>P-1888; P-4125</t>
  </si>
  <si>
    <t>Covidien</t>
  </si>
  <si>
    <t>Diagnostic Aid (lymphangiography)</t>
  </si>
  <si>
    <t>CCN(CC)c1ccc(cc1)C(=C2C=CC(=[N+](CC)CC)C=C2)c3cc(ccc3S(=O)(=O)O)S(=O)(=O)O</t>
  </si>
  <si>
    <t>CHEMBL1200848</t>
  </si>
  <si>
    <t>Hydroxyprogesterone Caproate (FDA, USP, INN, JAN); Hydroxyprogesterone (BAN, INN)</t>
  </si>
  <si>
    <t>Watson Laboratories Inc; Kv Pharmaceutical Co; Bristol Myers Squibb; Akorn Inc</t>
  </si>
  <si>
    <t>G03DA03</t>
  </si>
  <si>
    <t>G03DA03 [Genito Urinary System And Sex Hormones:Sex Hormones And Modulators Of The Genital System:Progestogens:Pregnen (4) derivatives]</t>
  </si>
  <si>
    <t>CCCCCC(=O)O[C@@]1(CC[C@H]2[C@@H]3CCC4=CC(=O)CC[C@]4(C)[C@H]3CC[C@]12C)C(=O)C</t>
  </si>
  <si>
    <t>CHEMBL1201308</t>
  </si>
  <si>
    <t>Iofetamine Hydrochloride I-123 (FDA); Iofetamine (123I) (INN); Iofetamine Hydrochloride I 123 (USAN); N-Isopropyl-P-Iodoamphetamine (123I) Hydrochloride (JAN)</t>
  </si>
  <si>
    <t>123I Labeled IMP; 123I-M123</t>
  </si>
  <si>
    <t>Imp Inc</t>
  </si>
  <si>
    <t>-fetamin(e); io-</t>
  </si>
  <si>
    <t>amfetamine derivatives; iodine-containing contrast media</t>
  </si>
  <si>
    <t>V09AB01</t>
  </si>
  <si>
    <t>V09AB01 [Various:Diagnostic Radiopharmaceuticals:Central Nervous System:Iodine (123I) compounds]</t>
  </si>
  <si>
    <t>CC(C)NC(C)Cc1ccc(I)cc1</t>
  </si>
  <si>
    <t>CHEMBL1201208</t>
  </si>
  <si>
    <t>Phenmetrazine (BAN, INN); Phenmetrazine Hydrochloride (FDA, USP)</t>
  </si>
  <si>
    <t>Boehringer Ingelheim Pharmaceuticals Inc</t>
  </si>
  <si>
    <t>CC1NCCOC1c2ccccc2</t>
  </si>
  <si>
    <t>CHEMBL716</t>
  </si>
  <si>
    <t>Quetiapine (BAN, INN); Quetiapine Fumarate (FDA, USAN)</t>
  </si>
  <si>
    <t>ICI-204636; ZD-5077; ZM-204636</t>
  </si>
  <si>
    <t>N05AH04</t>
  </si>
  <si>
    <t>N05AH04 [Nervous System:Psycholeptics:Antipsychotics:Diazepines, oxazepines, thiazepines and oxepines]</t>
  </si>
  <si>
    <t>OCCOCCN1CCN(CC1)C2=Nc3ccccc3Sc4ccccc24</t>
  </si>
  <si>
    <t>CHEMBL2109349</t>
  </si>
  <si>
    <t>Tositumomab I131</t>
  </si>
  <si>
    <t>CHEMBL2108147</t>
  </si>
  <si>
    <t>Streptokinase (BAN, FDA, INN, MI)</t>
  </si>
  <si>
    <t>Pharmacia &amp; Upjohn; Aventis Behring; Astra</t>
  </si>
  <si>
    <t>B06AA55; B01AD01</t>
  </si>
  <si>
    <t>B06AA55 [Blood And Blood Forming Organs:Other Hematological Agents:Other Hematological Agents:Enzymes]; B01AD01 [Blood And Blood Forming Organs:Antithrombotic Agents:Antithrombotic Agents:Enzymes]</t>
  </si>
  <si>
    <t>CHEMBL2095209</t>
  </si>
  <si>
    <t>Ethyl Icosapentate (JAN); Icosapent Ethyl (FDA, USAN)</t>
  </si>
  <si>
    <t>AMR-101</t>
  </si>
  <si>
    <t>Amarin Pharma Inc</t>
  </si>
  <si>
    <t>CCOC(=O)CCC\C=C/C\C=C/C\C=C/C\C=C/C\C=C/CC</t>
  </si>
  <si>
    <t>CHEMBL1201627</t>
  </si>
  <si>
    <t>Insulin Susp Isophane Semisynthetic Purified Human (FDA)</t>
  </si>
  <si>
    <t>Novo Nordisk Inc; Bayer Pharmaceuticals Corp</t>
  </si>
  <si>
    <t>CHEMBL1201567</t>
  </si>
  <si>
    <t>Filgrastim (BAN, FDA, INN, USAN); Tbo-Filgrastim (FDA)</t>
  </si>
  <si>
    <t>R-METHUG-CSF</t>
  </si>
  <si>
    <t>colony-stimulating factors: granulocyte colony-stimulating factors (G-CSF)</t>
  </si>
  <si>
    <t>L03AA02</t>
  </si>
  <si>
    <t>L03AA02 [Antineoplastic And Immunomodulating Agents:Immunostimulants:Immunostimulants:Colony stimulating factors]</t>
  </si>
  <si>
    <t>CHEMBL1201666</t>
  </si>
  <si>
    <t>Lepirudin (BAN, INN); Lepirudin Recombinant (FDA)</t>
  </si>
  <si>
    <t>anticoagulants (hirudin type)</t>
  </si>
  <si>
    <t>B01AE02</t>
  </si>
  <si>
    <t>B01AE02 [Blood And Blood Forming Organs:Antithrombotic Agents:Antithrombotic Agents:Direct thrombin inhibitors]</t>
  </si>
  <si>
    <t>CHEMBL1201656</t>
  </si>
  <si>
    <t>Insulin Susp Isophane Purified Pork (FDA)</t>
  </si>
  <si>
    <t>CHEMBL1201643</t>
  </si>
  <si>
    <t>Insulin Zinc Susp Prompt Purified Pork (FDA)</t>
  </si>
  <si>
    <t>CHEMBL1201827</t>
  </si>
  <si>
    <t>Panitumumab (FDA, INN, USAN)</t>
  </si>
  <si>
    <t>ABX-EGF; E7.6.3</t>
  </si>
  <si>
    <t>L01XC08</t>
  </si>
  <si>
    <t>L01XC08 [Antineoplastic And Immunomodulating Agents:Antineoplastic Agents:Other Antineoplastic Agents:Monoclonal antibodies]</t>
  </si>
  <si>
    <t>CHEMBL1200842</t>
  </si>
  <si>
    <t>Piperazine Citrate (FDA, USP)</t>
  </si>
  <si>
    <t>Sanofi Aventis Us Llc; GlaxoSmithKline; Bluline Laboratories Inc</t>
  </si>
  <si>
    <t>OC(=O)CC(O)(CC(=O)O)C(=O)O.C1CNCCN1</t>
  </si>
  <si>
    <t>CHEMBL160</t>
  </si>
  <si>
    <t>Ciclosporin (BAN, JAN, INN); Cyclosporine (FDA, USAN, USP)</t>
  </si>
  <si>
    <t>27-400</t>
  </si>
  <si>
    <t>Novartis Pharmaceuticals Corp; Allergan Inc</t>
  </si>
  <si>
    <t>L04AD01; S01XA18</t>
  </si>
  <si>
    <t>L04AD01 [Antineoplastic And Immunomodulating Agents:Immunosuppressants:Immunosuppressants:Calcineurin inhibitors]; S01XA18 [Sensory Organs:Ophthalmologicals:Other Ophthalmologicals:Other ophthalmologicals]</t>
  </si>
  <si>
    <t>CC[C@@H]1NC(=O)[C@H]([C@H](O)[C@H](C)C\C=C\C)N(C)C(=O)[C@H](C(C)C)N(C)C(=O)[C@H](CC(C)C)N(C)C(=O)[C@H](CC(C)C)N(C)C(=O)[C@@H](C)NC(=O)[C@H](C)NC(=O)[C@H](CC(C)C)N(C)C(=O)[C@@H](NC(=O)[C@H](CC(C)C)N(C)C(=O)CN(C)C1=O)C(C)C</t>
  </si>
  <si>
    <t>CHEMBL1201165</t>
  </si>
  <si>
    <t>Quinestrol (FDA, USP, BAN, INN, USAN)</t>
  </si>
  <si>
    <t>W-3566</t>
  </si>
  <si>
    <t>C[C@]12CC[C@H]3[C@@H](CCc4cc(OC5CCCC5)ccc34)[C@@H]1CC[C@@]2(O)C#C</t>
  </si>
  <si>
    <t>CHEMBL1168</t>
  </si>
  <si>
    <t>Ramipril (BAN, FDA, INN, USAN, USP)</t>
  </si>
  <si>
    <t>HOE-498</t>
  </si>
  <si>
    <t>King Pharmaceuticals Inc Sub Pfizer Inc; King Pharmaceuticals Inc</t>
  </si>
  <si>
    <t>C09AA05</t>
  </si>
  <si>
    <t>C09AA05 [Cardiovascular System:Agents Acting On The Renin-Angiotensin System:Ace Inhibitors, Plain:ACE inhibitors, plain]</t>
  </si>
  <si>
    <t>CCOC(=O)[C@H](CCc1ccccc1)N[C@@H](C)C(=O)N2[C@H]3CCC[C@H]3C[C@H]2C(=O)O</t>
  </si>
  <si>
    <t>CHEMBL1201201</t>
  </si>
  <si>
    <t>Methamphetamine Hydrochloride (FDA, USP, JAN); Metamfetamine (INN)</t>
  </si>
  <si>
    <t>N06BA03</t>
  </si>
  <si>
    <t>N06BA03 [Nervous System:Psychoanaleptics:Psychostimulants, Agents Used For Adhd And Nootropics:Centrally acting sympathomimetics]</t>
  </si>
  <si>
    <t>CN[C@@H](C)Cc1ccccc1</t>
  </si>
  <si>
    <t>CHEMBL1201235</t>
  </si>
  <si>
    <t>Homatropine Methylbromide (FDA, USP, BAN, INN)</t>
  </si>
  <si>
    <t>A03CB04</t>
  </si>
  <si>
    <t>A03CB04 [Alimentary Tract And Metabolism:Drugs For Functional Gastrointestinal Disorders:Antispasmodics In Combination With Psycholeptics:Belladonna and derivatives in combination with psycholeptics]</t>
  </si>
  <si>
    <t>C[N+]1(C)[C@@H]2CC[C@H]1C[C@H](C2)OC(=O)C(O)c3ccccc3</t>
  </si>
  <si>
    <t>CHEMBL1201227</t>
  </si>
  <si>
    <t>Cycrimine (BAN, INN); Cycrimine Hydrochloride (FDA, MI, USP)</t>
  </si>
  <si>
    <t>OC(CCN1CCCCC1)(C2CCCC2)c3ccccc3</t>
  </si>
  <si>
    <t>CHEMBL1201766</t>
  </si>
  <si>
    <t>Fospropofol (INN); Fospropofol Disodium (FDA, USAN)</t>
  </si>
  <si>
    <t>CC(C)c1cccc(C(C)C)c1OCOP(=O)(O)O</t>
  </si>
  <si>
    <t>CHEMBL2109289</t>
  </si>
  <si>
    <t>Imciromab In111</t>
  </si>
  <si>
    <t>R1D10</t>
  </si>
  <si>
    <t>CHEMBL188427</t>
  </si>
  <si>
    <t>Acodazole (INN); Acodazole Hydrochloride (USAN)</t>
  </si>
  <si>
    <t>NCI-305884; EU-3120</t>
  </si>
  <si>
    <t>CN(C(=O)C)c1ccc(Nc2cc(C)nc3ccc4nc[nH]c4c23)cc1</t>
  </si>
  <si>
    <t>CHEMBL2051960</t>
  </si>
  <si>
    <t>Carbazochrome (INN, JAN)</t>
  </si>
  <si>
    <t>B02BX02</t>
  </si>
  <si>
    <t>B02BX02 [Blood And Blood Forming Organs:Antihemorrhagics:Vitamin K And Other Hemostatics:Other systemic hemostatics]</t>
  </si>
  <si>
    <t>CN1CC(O)C2=C\C(=N\NC(=O)N)\C(=O)C=C12</t>
  </si>
  <si>
    <t>CHEMBL357858</t>
  </si>
  <si>
    <t>Fluradoline (INN); Fluradoline Hydrochloride (USAN)</t>
  </si>
  <si>
    <t>HP-494; P-762494A</t>
  </si>
  <si>
    <t>CNCCSC1=Cc2ccccc2Oc3ccc(F)cc13</t>
  </si>
  <si>
    <t>CHEMBL2110608</t>
  </si>
  <si>
    <t>Euprocin (INN); Euprocin Hydrochloride (USAN)</t>
  </si>
  <si>
    <t>WI-287</t>
  </si>
  <si>
    <t>CC[C@@H]1CN2CC[C@@H]1C[C@H]2[C@H](O)c3ccnc4ccc(OCCC(C)C)cc34</t>
  </si>
  <si>
    <t>CHEMBL2219741</t>
  </si>
  <si>
    <t>Edetate Dipotassium (USAN)</t>
  </si>
  <si>
    <t>32-046</t>
  </si>
  <si>
    <t>[K+].[K+].OC(=O)CN(CCN(CC(=O)[O-])CC(=O)[O-])CC(=O)O</t>
  </si>
  <si>
    <t>CHEMBL2111069</t>
  </si>
  <si>
    <t>Isobucaine Hydrochloride (USP)</t>
  </si>
  <si>
    <t>CC(C)CNC(C)(C)COC(=O)c1ccccc1</t>
  </si>
  <si>
    <t>CHEMBL2110950</t>
  </si>
  <si>
    <t>Fluotracen (INN); Fluotracen Hydrochloride (USAN)</t>
  </si>
  <si>
    <t>SK&amp;F-8175</t>
  </si>
  <si>
    <t>CC1c2ccccc2C(CCCN(C)C)c3cc(ccc13)C(F)(F)F</t>
  </si>
  <si>
    <t>CHEMBL2103828</t>
  </si>
  <si>
    <t>Elinogrel (INN, USAN); Elinogrel Potassium (USAN)</t>
  </si>
  <si>
    <t>PRT-060128; PRT-060128 Potassium</t>
  </si>
  <si>
    <t>CNc1cc2NC(=O)N(C(=O)c2cc1F)c3ccc(NC(=O)NS(=O)(=O)c4ccc(Cl)s4)cc3</t>
  </si>
  <si>
    <t>CHEMBL2106975</t>
  </si>
  <si>
    <t>Potassium Bicarbonate (USP)</t>
  </si>
  <si>
    <t>Bristol Labs</t>
  </si>
  <si>
    <t>Pharmaceutic Necessity</t>
  </si>
  <si>
    <t>[K+].OC(=O)[O-]</t>
  </si>
  <si>
    <t>CHEMBL316160</t>
  </si>
  <si>
    <t>Pamabrom (USAN, USP)</t>
  </si>
  <si>
    <t>Sterling Health U.S.A</t>
  </si>
  <si>
    <t>CN1C(=O)N(C)c2nc(Br)[nH]c2C1=O</t>
  </si>
  <si>
    <t>CHEMBL2105935</t>
  </si>
  <si>
    <t>Choline Bitartrate (NF, USP)</t>
  </si>
  <si>
    <t>Savage</t>
  </si>
  <si>
    <t>C[N+](C)(C)CCO.OC(C(O)C(=O)[O-])C(=O)O</t>
  </si>
  <si>
    <t>CHEMBL2110656</t>
  </si>
  <si>
    <t>Racephedrine (BAN, INN); Racephedrine Hydrochloride (USAN)</t>
  </si>
  <si>
    <t>CN[C@H](C)[C@@H](O)c1ccccc1</t>
  </si>
  <si>
    <t>CHEMBL300138</t>
  </si>
  <si>
    <t>Enzastaurin (INN); Enzastaurin Hydrochloride (USAN)</t>
  </si>
  <si>
    <t>LY-317615</t>
  </si>
  <si>
    <t>Cn1cc(C2=C(C(=O)NC2=O)c3cn(C4CCN(Cc5ccccn5)CC4)c6ccccc36)c7ccccc17</t>
  </si>
  <si>
    <t>CHEMBL2110607</t>
  </si>
  <si>
    <t>Dazadrol (INN); Dazadrol Maleate (USAN)</t>
  </si>
  <si>
    <t>SCH-12650</t>
  </si>
  <si>
    <t>OC(C1=NCCN1)(c2ccc(Cl)cc2)c3ccccn3</t>
  </si>
  <si>
    <t>CHEMBL2111166</t>
  </si>
  <si>
    <t>Trazium Esilate (INN)</t>
  </si>
  <si>
    <t>OC1(NC=N[n+]2ccc3ccccc3c12)c4ccc(Cl)cc4</t>
  </si>
  <si>
    <t>CHEMBL2111088</t>
  </si>
  <si>
    <t>Denibulin (INN); Denibulin Hydrochloride (USAN)</t>
  </si>
  <si>
    <t>MN-029</t>
  </si>
  <si>
    <t>COC(=O)Nc1nc2cc(Sc3ccc(NC(=O)[C@H](C)N)cc3)ccc2[nH]1</t>
  </si>
  <si>
    <t>CHEMBL2108711</t>
  </si>
  <si>
    <t>Remestemcel (USAN)</t>
  </si>
  <si>
    <t>JR-0301</t>
  </si>
  <si>
    <t>Osiris Therapeutics</t>
  </si>
  <si>
    <t>CHEMBL2109460</t>
  </si>
  <si>
    <t>Sch-708980</t>
  </si>
  <si>
    <t>SCH-708980</t>
  </si>
  <si>
    <t>CHEMBL2108334</t>
  </si>
  <si>
    <t>Eptacog Alfa (Activated) (BAN, INN)</t>
  </si>
  <si>
    <t>B02BD08</t>
  </si>
  <si>
    <t>B02BD08 [Blood And Blood Forming Organs:Antihemorrhagics:Vitamin K And Other Hemostatics:Blood coagulation factors]</t>
  </si>
  <si>
    <t>CHEMBL2108406</t>
  </si>
  <si>
    <t>Eucalyptus Oil (JAN, MI, NF)</t>
  </si>
  <si>
    <t>CHEMBL2108714</t>
  </si>
  <si>
    <t>Tipapkinogene Sovacivec (INN, USAN)</t>
  </si>
  <si>
    <t>TG-4001</t>
  </si>
  <si>
    <t>CHEMBL2108744</t>
  </si>
  <si>
    <t>Sodium Alginate (NF)</t>
  </si>
  <si>
    <t>CHEMBL2109648</t>
  </si>
  <si>
    <t>Regn-846</t>
  </si>
  <si>
    <t>REGN-846</t>
  </si>
  <si>
    <t>CHEMBL2109377</t>
  </si>
  <si>
    <t>Fg-3019</t>
  </si>
  <si>
    <t>FG-3019</t>
  </si>
  <si>
    <t>CHEMBL2108805</t>
  </si>
  <si>
    <t>Beef Tallow (JAN)</t>
  </si>
  <si>
    <t>CHEMBL2108212</t>
  </si>
  <si>
    <t>Actaplanin (BAN, INN, USAN)</t>
  </si>
  <si>
    <t>A-4696</t>
  </si>
  <si>
    <t>CHEMBL2109080</t>
  </si>
  <si>
    <t>Hymetellose (INN)</t>
  </si>
  <si>
    <t>CHEMBL2108884</t>
  </si>
  <si>
    <t>Actagardin (INN)</t>
  </si>
  <si>
    <t>CHEMBL2108332</t>
  </si>
  <si>
    <t>Beperminogene Perplasmid (INN)</t>
  </si>
  <si>
    <t>CHEMBL2109580</t>
  </si>
  <si>
    <t>Mab-Cc49</t>
  </si>
  <si>
    <t>mAb-CC49</t>
  </si>
  <si>
    <t>CHEMBL2108623</t>
  </si>
  <si>
    <t>Milk Thistle (NF)</t>
  </si>
  <si>
    <t>CHEMBL2109107</t>
  </si>
  <si>
    <t>Biological Indicator For Ethylene Oxide Sterilization, Paper Strip (USP)</t>
  </si>
  <si>
    <t>CHEMBL2109312</t>
  </si>
  <si>
    <t>Mk-3415</t>
  </si>
  <si>
    <t>MK-3415</t>
  </si>
  <si>
    <t>CHEMBL2107855</t>
  </si>
  <si>
    <t>Denenicokin (INN, USAN)</t>
  </si>
  <si>
    <t>IL-21; Recombinant Human Interleukin 21; RIL-21</t>
  </si>
  <si>
    <t>Zymogenectics</t>
  </si>
  <si>
    <t>interleukins: interleukin-21</t>
  </si>
  <si>
    <t>CHEMBL2108531</t>
  </si>
  <si>
    <t>Polifeprosan (INN); Polifeprosan 20 (USAN)</t>
  </si>
  <si>
    <t>CHEMBL2109414</t>
  </si>
  <si>
    <t>Imgn-853</t>
  </si>
  <si>
    <t>IMGN-853</t>
  </si>
  <si>
    <t>CHEMBL2108920</t>
  </si>
  <si>
    <t>Chlorophyllin Copper Complex Sodium (USP); Chlorophyllin Copper Complex Sodium Salt (JAN)</t>
  </si>
  <si>
    <t>Rystan</t>
  </si>
  <si>
    <t>CHEMBL2109592</t>
  </si>
  <si>
    <t>Medi-500</t>
  </si>
  <si>
    <t>MEDI-500; T10B9</t>
  </si>
  <si>
    <t>CHEMBL2107982</t>
  </si>
  <si>
    <t>Skin, Sterile Freeze-Dried Porcine Epidermal (JAN)</t>
  </si>
  <si>
    <t>CHEMBL19393</t>
  </si>
  <si>
    <t>Levamfetamine (BAN, INN); Levamfetamine Succinate (USAN)</t>
  </si>
  <si>
    <t>C[C@@H](N)Cc1ccccc1</t>
  </si>
  <si>
    <t>CHEMBL2110808</t>
  </si>
  <si>
    <t>Buzepide Metiodide (DCF, INN, MI)</t>
  </si>
  <si>
    <t>F.I. 6146; R-661</t>
  </si>
  <si>
    <t>C[N+]1(CCC(C(=O)N)(c2ccccc2)c3ccccc3)CCCCCC1</t>
  </si>
  <si>
    <t>CHEMBL2111167</t>
  </si>
  <si>
    <t>Adrenochrome Monoaminoguanidine Mesilate (JAN)</t>
  </si>
  <si>
    <t>CN1C=C(O)C2=C\C(=N\NC(=N)N)\C(=O)C=C12</t>
  </si>
  <si>
    <t>CHEMBL2105828</t>
  </si>
  <si>
    <t>Loprodiol (INN)</t>
  </si>
  <si>
    <t>OCC(CO)(CCl)CCl</t>
  </si>
  <si>
    <t>CHEMBL2105469</t>
  </si>
  <si>
    <t>Oxisopred (INN)</t>
  </si>
  <si>
    <t>C[C@]12C=CC(=O)C1C(=O)CC[C@H]3[C@@H]4CC[C@](O)(C(=O)CO)[C@@]4(C)C[C@H](O)[C@H]23</t>
  </si>
  <si>
    <t>CHEMBL2104187</t>
  </si>
  <si>
    <t>Butixocort (INN)</t>
  </si>
  <si>
    <t>CCCC(=O)O[C@@]1(CC[C@H]2[C@@H]3CCC4=CC(=O)CC[C@]4(C)[C@H]3[C@@H](O)C[C@]12C)C(=O)CS</t>
  </si>
  <si>
    <t>CHEMBL2105942</t>
  </si>
  <si>
    <t>Cebaracetam (INN)</t>
  </si>
  <si>
    <t>Clc1ccc(cc1)C2CN(CC(=O)N3CCNC(=O)C3)C(=O)C2</t>
  </si>
  <si>
    <t>CHEMBL2106213</t>
  </si>
  <si>
    <t>Fenpipramide (BAN, INN)</t>
  </si>
  <si>
    <t>NC(=O)C(CCN1CCCCC1)(c2ccccc2)c3ccccc3</t>
  </si>
  <si>
    <t>CHEMBL2104709</t>
  </si>
  <si>
    <t>Meluadrine (INN)</t>
  </si>
  <si>
    <t>CC(C)(C)NC[C@H](O)c1ccc(O)cc1Cl</t>
  </si>
  <si>
    <t>CHEMBL2106098</t>
  </si>
  <si>
    <t>Dabelotine (INN)</t>
  </si>
  <si>
    <t>CN1CCCc2cccc(OCC3CNCCO3)c12</t>
  </si>
  <si>
    <t>CHEMBL2105037</t>
  </si>
  <si>
    <t>Iprofenin (USAN)</t>
  </si>
  <si>
    <t>CC(C)c1ccc(NC(=O)CN(CC(=O)O)CC(=O)O)cc1</t>
  </si>
  <si>
    <t>CHEMBL2105276</t>
  </si>
  <si>
    <t>Quillifoline (INN)</t>
  </si>
  <si>
    <t>COc1cc2CCN3CCC(CC3c2cc1OC)c4ccc(Cl)cc4</t>
  </si>
  <si>
    <t>CHEMBL2106982</t>
  </si>
  <si>
    <t>Osaterone (INN)</t>
  </si>
  <si>
    <t>CC(=O)[C@@]1(O)CC[C@H]2[C@@H]3C=C(Cl)C4=CC(=O)OC[C@]4(C)[C@H]3CC[C@]12C</t>
  </si>
  <si>
    <t>CHEMBL2104459</t>
  </si>
  <si>
    <t>Valconazole (BAN, INN)</t>
  </si>
  <si>
    <t>CC(C)(C)C(=O)C(Cn1ccnc1)Oc2ccc(Cl)cc2Cl</t>
  </si>
  <si>
    <t>CHEMBL2107406</t>
  </si>
  <si>
    <t>Lopobutan (INN)</t>
  </si>
  <si>
    <t>antiseptics (dapabutan type)</t>
  </si>
  <si>
    <t>CCCCCCCCCCCCOCCCNC(C)CC(=O)O</t>
  </si>
  <si>
    <t>CHEMBL2106785</t>
  </si>
  <si>
    <t>Mivotilate (INN)</t>
  </si>
  <si>
    <t>hepatoprotectants, di-isopropyl-1,3-dithiol-malonate derivatives</t>
  </si>
  <si>
    <t>CC(C)OC(=O)C(=C1SCS1)C(=O)Nc2ncc(C)s2</t>
  </si>
  <si>
    <t>CHEMBL2105488</t>
  </si>
  <si>
    <t>Thymotrinan (INN)</t>
  </si>
  <si>
    <t>NCCCC[C@H](NC(=O)[C@@H](N)CCCNC(=N)N)C(=O)N[C@@H](CC(=O)O)C(=O)O</t>
  </si>
  <si>
    <t>CHEMBL2105553</t>
  </si>
  <si>
    <t>Benclonidine (INN)</t>
  </si>
  <si>
    <t>Clc1cccc(Cl)c1NC2=NC(CN2)C(=O)c3ccccc3</t>
  </si>
  <si>
    <t>CHEMBL2106992</t>
  </si>
  <si>
    <t>Promolate (INN)</t>
  </si>
  <si>
    <t>CC(C)(Oc1ccccc1)C(=O)OCCN2CCOCC2</t>
  </si>
  <si>
    <t>CHEMBL2107788</t>
  </si>
  <si>
    <t>Tesofensine (INN)</t>
  </si>
  <si>
    <t>CCOCC1C2CCC(CC1c3ccc(Cl)c(Cl)c3)N2C</t>
  </si>
  <si>
    <t>CHEMBL2110679</t>
  </si>
  <si>
    <t>Iomazenil (123I) (INN)</t>
  </si>
  <si>
    <t>-azenil; io-</t>
  </si>
  <si>
    <t>benzodiazepine receptor agonists/antagonists (benzodiazepine derivatives); iodine-containing contrast media</t>
  </si>
  <si>
    <t>CCOC(=O)c1ncn2c1CN(C)C(=O)c3c(I)cccc23</t>
  </si>
  <si>
    <t>CHEMBL2105070</t>
  </si>
  <si>
    <t>Flunoprost (INN)</t>
  </si>
  <si>
    <t>O[C@@H](COc1ccccc1)\C=C/[C@H]2[C@H](O)C[C@@H](F)[C@@H]2C\C=C/CCCC(=O)O</t>
  </si>
  <si>
    <t>CHEMBL2107015</t>
  </si>
  <si>
    <t>Tinazoline (INN)</t>
  </si>
  <si>
    <t>C1CN=C(N1)Sc2c[nH]c3ccccc23</t>
  </si>
  <si>
    <t>CHEMBL2105156</t>
  </si>
  <si>
    <t>Nibroxane (INN, USAN)</t>
  </si>
  <si>
    <t>Compound 85287</t>
  </si>
  <si>
    <t>CC1OCC(Br)(CO1)[N+](=O)[O-]</t>
  </si>
  <si>
    <t>CHEMBL2103821</t>
  </si>
  <si>
    <t>Ropidoxuridine (INN, USAN)</t>
  </si>
  <si>
    <t>IPDR</t>
  </si>
  <si>
    <t>Hana Biosciences</t>
  </si>
  <si>
    <t>OC[C@H]1O[C@H](C[C@@H]1O)N2C=C(I)C=NC2=O</t>
  </si>
  <si>
    <t>CHEMBL2106114</t>
  </si>
  <si>
    <t>Cloroqualone (DCF, INN)</t>
  </si>
  <si>
    <t>CCC1=Nc2ccccc2C(=O)N1c3c(Cl)cccc3Cl</t>
  </si>
  <si>
    <t>CHEMBL2218879</t>
  </si>
  <si>
    <t>Argiprestocin (INN)</t>
  </si>
  <si>
    <t>CC[C@H](C)[C@@H]1NC(=O)[C@H](Cc2ccc(O)cc2)NC(=O)C(N)CSSCC(NC(=O)[C@H](CC(=O)N)NC(=O)[C@H](CCC(=O)N)NC1=O)C(=O)N3CCC[C@H]3C(=O)N[C@@H](CCCNC(=N)N)C(=O)NCC(=O)N</t>
  </si>
  <si>
    <t>CHEMBL2219424</t>
  </si>
  <si>
    <t>Aripiprazole Cavoxil (USAN)</t>
  </si>
  <si>
    <t>RDC-9003</t>
  </si>
  <si>
    <t>CCCCCC(=O)OCN1C(=O)CCc2ccc(OCCCCN3CCN(CC3)c4cccc(Cl)c4Cl)cc12</t>
  </si>
  <si>
    <t>CHEMBL2111012</t>
  </si>
  <si>
    <t>Pentizidone (INN); Pentizidone Sodium (USAN)</t>
  </si>
  <si>
    <t>CC(=O)\C=C(\C)/N[C@@H]1CON=C1O</t>
  </si>
  <si>
    <t>CHEMBL2364643</t>
  </si>
  <si>
    <t>Dianexin (USAN)</t>
  </si>
  <si>
    <t>ASP8597</t>
  </si>
  <si>
    <t>Astellas Pharma Global Development, Inc.</t>
  </si>
  <si>
    <t>CHEMBL2364654</t>
  </si>
  <si>
    <t>Lambrolizumab (USAN)</t>
  </si>
  <si>
    <t>CHEMBL2021423</t>
  </si>
  <si>
    <t>Magnesium Sulfate (JAN, USP, FDA); Magnesium Sulfate Anhydrous (FDA)</t>
  </si>
  <si>
    <t>Hospira Inc; Fresenius Kabi Usa Llc; Braintree Laboratories Inc; Baxter Healthcare Corp; Qol Medical Llc</t>
  </si>
  <si>
    <t>A12CC02; V04CC02; A06AD04; B05XA05; D11AX05</t>
  </si>
  <si>
    <t>A12CC02 [Alimentary Tract And Metabolism:Mineral Supplements:Other Mineral Supplements:Magnesium]; V04CC02 [Various:Diagnostic Agents:Other Diagnostic Agents:Tests for bile duct patency]; A06AD04 [Alimentary Tract And Metabolism:Drugs For Constipation:Drugs For Constipation:Osmotically acting laxatives]; B05XA05 [Blood And Blood Forming Organs:Blood Substitutes And Perfusion Solutions:I.V. Solution Additives:Electrolyte solutions]; D11AX05 [Dermatologicals:Other Dermatological Preparations:Other Dermatological Preparations:Other dermatologicals]</t>
  </si>
  <si>
    <t>Anticonvulsant; Laxative; Replenisher (electrolyte)</t>
  </si>
  <si>
    <t>[Mg+2].[O-]S(=O)(=O)[O-]</t>
  </si>
  <si>
    <t>CHEMBL829</t>
  </si>
  <si>
    <t>Alimemazine (BAN, INN); Alimemazine Tartrate (JAN); Trimeprazine Tartrate (FDA, USP)</t>
  </si>
  <si>
    <t>Allergan Herbert Skin Care Div Allergan Inc</t>
  </si>
  <si>
    <t>R06AD01</t>
  </si>
  <si>
    <t>R06AD01 [Respiratory System:Antihistamines For Systemic Use:Antihistamines For Systemic Use:Phenothiazine derivatives]</t>
  </si>
  <si>
    <t>Antipruritic</t>
  </si>
  <si>
    <t>CC(CN(C)C)CN1c2ccccc2Sc3ccccc13</t>
  </si>
  <si>
    <t>CHEMBL2108430</t>
  </si>
  <si>
    <t>Mesifilcon A (USAN)</t>
  </si>
  <si>
    <t>AO-PLUTO</t>
  </si>
  <si>
    <t>CHEMBL2108614</t>
  </si>
  <si>
    <t>Lanimostim (INN, USAN)</t>
  </si>
  <si>
    <t>colony-stimulating factors: macrophage colony-stimulating factors (M-CSF)</t>
  </si>
  <si>
    <t>CHEMBL2109190</t>
  </si>
  <si>
    <t>Gadozelite (USAN)</t>
  </si>
  <si>
    <t>CHEMBL1201631</t>
  </si>
  <si>
    <t>Insulin (BAN, JAN, USP); Insulin Human (BAN, INN, USAN, USP); Insulin Human (Biosynthesis) (JAN); Insulin Human (Synthesis) (JAN); Insulin Recombinant Human (FDA); Insulin Recombinant Purified Human (FDA)</t>
  </si>
  <si>
    <t>Pfizer Inc; Novo Nordisk Inc; Eli Lilly And Co; Bayer Pharmaceuticals Corp</t>
  </si>
  <si>
    <t>A10AB01; A10AE01; A10AC01; A10AF01; A10AD01</t>
  </si>
  <si>
    <t>A10AB01 [Alimentary Tract And Metabolism:Drugs Used In Diabetes:Insulins And Analogues:Insulins and analogues for injection, fast-acting ]; A10AE01 [Alimentary Tract And Metabolism:Drugs Used In Diabetes:Insulins And Analogues:Insulins and analogues for injection, long-acting]; A10AC01 [Alimentary Tract And Metabolism:Drugs Used In Diabetes:Insulins And Analogues:Insulins and analogues for injection, intermediate-acting ]; A10AF01 [Alimentary Tract And Metabolism:Drugs Used In Diabetes:Insulins And Analogues:Insulins and analogues for inhalation]; A10AD01 [Alimentary Tract And Metabolism:Drugs Used In Diabetes:Insulins And Analogues:Insulins and analogues for injection, intermediate-acting combined with fast-acting ]</t>
  </si>
  <si>
    <t>CHEMBL1201619</t>
  </si>
  <si>
    <t>Aprotinin (BAN, FDA, INN, USAN)</t>
  </si>
  <si>
    <t>BAYER-A-128; Riker 52G; RP-9921</t>
  </si>
  <si>
    <t>B02AB01</t>
  </si>
  <si>
    <t>B02AB01 [Blood And Blood Forming Organs:Antihemorrhagics:Antifibrinolytics:Proteinase inhibitors]</t>
  </si>
  <si>
    <t>Enzyme Inhibitor (proteinase)</t>
  </si>
  <si>
    <t>CHEMBL1201821</t>
  </si>
  <si>
    <t>Palifermin (FDA, USAN, INN)</t>
  </si>
  <si>
    <t>V03AF08</t>
  </si>
  <si>
    <t>V03AF08 [Various:All Other Therapeutic Products:All Other Therapeutic Products:Detoxifying agents for antineoplastic treatment]</t>
  </si>
  <si>
    <t>CHEMBL1201822</t>
  </si>
  <si>
    <t>Galsulfase (FDA, INN, USAN)</t>
  </si>
  <si>
    <t>A16AB08</t>
  </si>
  <si>
    <t>A16AB08 [Alimentary Tract And Metabolism:Other Alimentary Tract And Metabolism Products:Other Alimentary Tract And Metabolism Products:Enzymes]</t>
  </si>
  <si>
    <t>CHEMBL2110559</t>
  </si>
  <si>
    <t>Technetium Tc 99m Pyrophosphate (USP, JAN); Technetium Tc-99m Pyrophosphate Kit (FDA)</t>
  </si>
  <si>
    <t>Pharmalucence Inc; Mallinckrodt Medical Inc; Bracco Diagnostics Inc</t>
  </si>
  <si>
    <t>V09BA03</t>
  </si>
  <si>
    <t>V09BA03 [Various:Diagnostic Radiopharmaceuticals:Skeleton:Technetium (99mTc) compounds]</t>
  </si>
  <si>
    <t>CHEMBL411</t>
  </si>
  <si>
    <t>Diethylstilbestrol (BAN, FDA, INN, USP)</t>
  </si>
  <si>
    <t>Eli Lilly And Co; Bristol Myers Squibb</t>
  </si>
  <si>
    <t>L02AA01; G03CB02; G03CC05</t>
  </si>
  <si>
    <t>L02AA01 [Antineoplastic And Immunomodulating Agents:Endocrine Therapy:Hormones And Related Agents:Estrogens]; G03CB02 [Genito Urinary System And Sex Hormones:Sex Hormones And Modulators Of The Genital System:Estrogens:Synthetic estrogens, plain]; G03CC05 [Genito Urinary System And Sex Hormones:Sex Hormones And Modulators Of The Genital System:Estrogens:Estrogens, combinations with other drugs]</t>
  </si>
  <si>
    <t>CC\C(=C(\CC)/c1ccc(O)cc1)\c2ccc(O)cc2</t>
  </si>
  <si>
    <t>CHEMBL979</t>
  </si>
  <si>
    <t>Meprobamate (BAN, FDA, INN, JAN, USP)</t>
  </si>
  <si>
    <t>Heather Drug Co Inc; Halsey Drug Co Inc; Elkins Sinn Div Ah Robins Co Inc; Caraco Pharmaceutical Laboratories Ltd; Impax Laboratories Inc</t>
  </si>
  <si>
    <t>N05CX01; N05BC01; N05BC51</t>
  </si>
  <si>
    <t>N05CX01 [Nervous System:Psycholeptics:Hypnotics And Sedatives:Hypnotics and sedatives in combination, excl. barbiturates]; N05BC01 [Nervous System:Psycholeptics:Anxiolytics:Carbamates]; N05BC51 [Nervous System:Psycholeptics:Anxiolytics:Carbamates]</t>
  </si>
  <si>
    <t>CCCC(C)(COC(=O)N)COC(=O)N</t>
  </si>
  <si>
    <t>CHEMBL1184360</t>
  </si>
  <si>
    <t>Diamthazole (BAN, MI); Dimazole (INN)</t>
  </si>
  <si>
    <t>D01AE17</t>
  </si>
  <si>
    <t>D01AE17 [Dermatologicals:Antifungals For Dermatological Use:Antifungals For Topical Use:Other antifungals for topical use]</t>
  </si>
  <si>
    <t>CCN(CC)CCOc1ccc2nc(sc2c1)N(C)C</t>
  </si>
  <si>
    <t>CHEMBL466659</t>
  </si>
  <si>
    <t>Pentaerithrityl Tetranitrate (BAN, INN); Pentaerythritol Tetranitrate (JAN, USP)</t>
  </si>
  <si>
    <t>Wallace; Rhone-Poulenc Rorer; Parke-Davis</t>
  </si>
  <si>
    <t>C01DA05; C01DA55</t>
  </si>
  <si>
    <t>C01DA05 [Cardiovascular System:Cardiac Therapy:Vasodilators Used In Cardiac Diseases:Organic nitrates]; C01DA55 [Cardiovascular System:Cardiac Therapy:Vasodilators Used In Cardiac Diseases:Organic nitrates]</t>
  </si>
  <si>
    <t>[O-][N+](=O)OCC(CO[N+](=O)[O-])(CO[N+](=O)[O-])CO[N+](=O)[O-]</t>
  </si>
  <si>
    <t>CHEMBL455917</t>
  </si>
  <si>
    <t>Chloral Hydrate (BAN, JAN, USP)</t>
  </si>
  <si>
    <t>SmithKline Beecham; Bristol-Myers Squibb</t>
  </si>
  <si>
    <t>N05CC01</t>
  </si>
  <si>
    <t>N05CC01 [Nervous System:Psycholeptics:Hypnotics And Sedatives:Aldehydes and derivatives]</t>
  </si>
  <si>
    <t>OC(O)C(Cl)(Cl)Cl</t>
  </si>
  <si>
    <t>CHEMBL503565</t>
  </si>
  <si>
    <t>Vinbarbital (BAN, DCF, NF, INN); Vinbarbital Sodium [Injection] (MI, NF)</t>
  </si>
  <si>
    <t>N05CA09</t>
  </si>
  <si>
    <t>N05CA09 [Nervous System:Psycholeptics:Hypnotics And Sedatives:Barbiturates, plain]</t>
  </si>
  <si>
    <t>CC\C=C(/C)\C1(CC)C(=O)NC(=O)NC1=O</t>
  </si>
  <si>
    <t>CHEMBL1445</t>
  </si>
  <si>
    <t>Fluoxymesterone (BAN, FDA, INN, JAN, USP)</t>
  </si>
  <si>
    <t>Pharmacia And Upjohn Co; Bristol Myers Squibb</t>
  </si>
  <si>
    <t>G03BA01</t>
  </si>
  <si>
    <t>G03BA01 [Genito Urinary System And Sex Hormones:Sex Hormones And Modulators Of The Genital System:Androgens:3-oxoandrosten (4) derivatives]</t>
  </si>
  <si>
    <t>C[C@]1(O)CC[C@H]2[C@@H]3CCC4=CC(=O)CC[C@]4(C)[C@@]3(F)[C@@H](O)C[C@]12C</t>
  </si>
  <si>
    <t>CHEMBL1369896</t>
  </si>
  <si>
    <t>Dexamisole (INN, USAN)</t>
  </si>
  <si>
    <t>C1CN2C[C@H](N=C2S1)c3ccccc3</t>
  </si>
  <si>
    <t>CHEMBL93233</t>
  </si>
  <si>
    <t>Cinromide (INN, USAN)</t>
  </si>
  <si>
    <t>CCNC(=O)\C=C\c1cccc(Br)c1</t>
  </si>
  <si>
    <t>CHEMBL359839</t>
  </si>
  <si>
    <t>Sulfabenz (INN, USAN)</t>
  </si>
  <si>
    <t>Antibacterial; Coccidiostat</t>
  </si>
  <si>
    <t>Nc1ccc(cc1)S(=O)(=O)Nc2ccccc2</t>
  </si>
  <si>
    <t>CHEMBL1230813</t>
  </si>
  <si>
    <t>Alfadex (BAN, INN)</t>
  </si>
  <si>
    <t>OC[C@H]1O[C@@H]2O[C@H]3[C@H](O)[C@@H](O)[C@H](O[C@@H]3CO)O[C@H]4[C@H](O)[C@@H](O)[C@H](O[C@@H]4CO)O[C@H]5[C@H](O)[C@@H](O)[C@H](O[C@@H]5CO)O[C@H]6[C@H](O)[C@@H](O)[C@H](O[C@@H]6CO)O[C@H]7[C@H](O)[C@@H](O)[C@H](O[C@@H]7CO)O[C@H]1[C@H](O)[C@H]2O</t>
  </si>
  <si>
    <t>CHEMBL13589</t>
  </si>
  <si>
    <t>Amanozine (INN, MI)</t>
  </si>
  <si>
    <t>Nc1ncnc(Nc2ccccc2)n1</t>
  </si>
  <si>
    <t>CHEMBL339133</t>
  </si>
  <si>
    <t>Lomeguatrib (BAN, INN)</t>
  </si>
  <si>
    <t>Nc1nc(OCc2cc(Br)cs2)c3[nH]cnc3n1</t>
  </si>
  <si>
    <t>CHEMBL371064</t>
  </si>
  <si>
    <t>Balicatib (INN)</t>
  </si>
  <si>
    <t>CCCN1CCN(CC1)c2ccc(cc2)C(=O)NC3(CCCCC3)C(=O)NCC#N</t>
  </si>
  <si>
    <t>CHEMBL162243</t>
  </si>
  <si>
    <t>Betamethadol (BAN, DCF, INN)</t>
  </si>
  <si>
    <t>CC[C@H](O)C(C[C@@H](C)N(C)C)(c1ccccc1)c2ccccc2</t>
  </si>
  <si>
    <t>CHEMBL276177</t>
  </si>
  <si>
    <t>Disobutamide (INN, USAN)</t>
  </si>
  <si>
    <t>SC-31828</t>
  </si>
  <si>
    <t>CC(C)N(CCC(CCN1CCCCC1)(C(=O)N)c2ccccc2Cl)C(C)C</t>
  </si>
  <si>
    <t>CHEMBL220190</t>
  </si>
  <si>
    <t>Ascorbyl Palmitate (NF)</t>
  </si>
  <si>
    <t>CCCCCCCCCCCCCCCC(=O)OC[C@H](O)[C@H]1OC(=O)C(=C1O)O</t>
  </si>
  <si>
    <t>CHEMBL224325</t>
  </si>
  <si>
    <t>Chlorquinaldol (BAN, DCF, MI, INN)</t>
  </si>
  <si>
    <t>D08AH02; P01AA04; G01AC03; R02AA11</t>
  </si>
  <si>
    <t>D08AH02 [Dermatologicals:Antiseptics And Disinfectants:Antiseptics And Disinfectants:Quinoline derivatives]; P01AA04 [Antiparasitic Products, Insecticides And Repellents:Antiprotozoals:Agents Against Amoebiasis And Other Protozoal Diseases:Hydroxyquinoline derivatives]; G01AC03 [Genito Urinary System And Sex Hormones:Gynecological Antiinfectives And Antiseptics:Antiinfectives And Antiseptics, Excl. Combinations:Quinoline derivatives]; R02AA11 [Respiratory System:Throat Preparations:Throat Preparations:Antiseptics]</t>
  </si>
  <si>
    <t>Cc1ccc2c(Cl)cc(Cl)c(O)c2n1</t>
  </si>
  <si>
    <t>CHEMBL277382</t>
  </si>
  <si>
    <t>Prodipine (INN, MI)</t>
  </si>
  <si>
    <t>CC(C)N1CCC(CC1)(c2ccccc2)c3ccccc3</t>
  </si>
  <si>
    <t>CHEMBL84567</t>
  </si>
  <si>
    <t>Tracazolate (BAN, INN, USAN)</t>
  </si>
  <si>
    <t>ICI-136753</t>
  </si>
  <si>
    <t>CCCCNc1c(C(=O)OCC)c(C)nc2c1cnn2CC</t>
  </si>
  <si>
    <t>CHEMBL6607</t>
  </si>
  <si>
    <t>Brolamfetamine (INN)</t>
  </si>
  <si>
    <t>COc1cc(CC(C)N)c(OC)cc1Br</t>
  </si>
  <si>
    <t>CHEMBL303062</t>
  </si>
  <si>
    <t>Securinine (INN, MI)</t>
  </si>
  <si>
    <t>O=C1O[C@@]23C[C@@H](C=CC2=C1)N4CCCC[C@H]34</t>
  </si>
  <si>
    <t>CHEMBL1097904</t>
  </si>
  <si>
    <t>Tolmesoxide (BAN, INN)</t>
  </si>
  <si>
    <t>COc1cc(C)c(cc1OC)[S+](C)[O-]</t>
  </si>
  <si>
    <t>CHEMBL87385</t>
  </si>
  <si>
    <t>Zuclopenthixol (BAN, INN)</t>
  </si>
  <si>
    <t>N05AF05</t>
  </si>
  <si>
    <t>N05AF05 [Nervous System:Psycholeptics:Antipsychotics:Thioxanthene derivatives]</t>
  </si>
  <si>
    <t>OCCN1CCN(CC\C=C\2/c3ccccc3Sc4ccc(Cl)cc24)CC1</t>
  </si>
  <si>
    <t>CHEMBL405845</t>
  </si>
  <si>
    <t>Furafylline (INN)</t>
  </si>
  <si>
    <t>CN1C(=O)N(Cc2occc2)c3nc(C)[nH]c3C1=O</t>
  </si>
  <si>
    <t>CHEMBL471721</t>
  </si>
  <si>
    <t>Sufosfamide (INN)</t>
  </si>
  <si>
    <t>CS(=O)(=O)OCCNP1(=O)OCCCN1CCCl</t>
  </si>
  <si>
    <t>CHEMBL1315136</t>
  </si>
  <si>
    <t>Tibrofan (INN, USAN)</t>
  </si>
  <si>
    <t>Brc1ccc(NC(=O)c2cc(Br)c(Br)s2)cc1</t>
  </si>
  <si>
    <t>CHEMBL1213583</t>
  </si>
  <si>
    <t>Gestodene (BAN, INN, USAN)</t>
  </si>
  <si>
    <t>SH B 331</t>
  </si>
  <si>
    <t>CC[C@]12CC[C@H]3[C@@H](CCC4=CC(=O)CC[C@H]34)[C@@H]1C=C[C@@]2(O)C#C</t>
  </si>
  <si>
    <t>CHEMBL447069</t>
  </si>
  <si>
    <t>Edotecarin (INN, USAN)</t>
  </si>
  <si>
    <t>PF-804950</t>
  </si>
  <si>
    <t>antineoplastics (rebeccamycin derivatives)</t>
  </si>
  <si>
    <t>OCC(CO)NN1C(=O)c2c(C1=O)c3c4ccc(O)cc4n(O[C@@H]5O[C@H](CO)[C@@H](O)[C@H](O)[C@H]5O)c3c6[nH]c7cc(O)ccc7c26</t>
  </si>
  <si>
    <t>CHEMBL17157</t>
  </si>
  <si>
    <t>Terfenadine (BAN, JAN, USAN, USP, INN)</t>
  </si>
  <si>
    <t>RMI-9918</t>
  </si>
  <si>
    <t>Merrell</t>
  </si>
  <si>
    <t>R06AX12</t>
  </si>
  <si>
    <t>R06AX12 [Respiratory System:Antihistamines For Systemic Use:Antihistamines For Systemic Use:Other antihistamines for systemic use]</t>
  </si>
  <si>
    <t>CC(C)(C)c1ccc(cc1)C(O)CCCN2CCC(CC2)C(O)(c3ccccc3)c4ccccc4</t>
  </si>
  <si>
    <t>CHEMBL511115</t>
  </si>
  <si>
    <t>Cilomilast (INN, USAN)</t>
  </si>
  <si>
    <t>SB-207499</t>
  </si>
  <si>
    <t>COc1ccc(cc1OC2CCCC2)[C@@]3(CC[C@H](CC3)C(=O)O)C#N</t>
  </si>
  <si>
    <t>CHEMBL24609</t>
  </si>
  <si>
    <t>Monoctanoin Component C</t>
  </si>
  <si>
    <t>CCCCCCCC(=O)OCC(CO)OC(=O)CCCCCCC</t>
  </si>
  <si>
    <t>CHEMBL440557</t>
  </si>
  <si>
    <t>Danitracen (INN)</t>
  </si>
  <si>
    <t>WA-335</t>
  </si>
  <si>
    <t>CN1CCC(=C2c3ccccc3C(O)c4ccccc24)CC1</t>
  </si>
  <si>
    <t>CHEMBL75124</t>
  </si>
  <si>
    <t>Nonivamide (INN)</t>
  </si>
  <si>
    <t>CCCCCCCCC(=O)NCc1ccc(O)c(OC)c1</t>
  </si>
  <si>
    <t>CHEMBL483254</t>
  </si>
  <si>
    <t>Panobinostat (INN, USAN)</t>
  </si>
  <si>
    <t>LBH589</t>
  </si>
  <si>
    <t>Novartis Ag</t>
  </si>
  <si>
    <t>L01XX42</t>
  </si>
  <si>
    <t>L01XX42 [Antineoplastic And Immunomodulating Agents:Antineoplastic Agents:Other Antineoplastic Agents:Other antineoplastic agents]</t>
  </si>
  <si>
    <t>Cc1[nH]c2ccccc2c1CCNCc3ccc(\C=C\C(=O)NO)cc3</t>
  </si>
  <si>
    <t>CHEMBL599872</t>
  </si>
  <si>
    <t>Vaniprevir (INN, USAN)</t>
  </si>
  <si>
    <t>MK-7009</t>
  </si>
  <si>
    <t>CC(C)(C)[C@H]1NC(=O)OCC(C)(C)CCCCc2cccc3CN(Cc23)C(=O)O[C@H]4C[C@@H](N(C4)C1=O)C(=O)N[C@@]5(C[C@H]5C=C)C(=O)NS(=O)(=O)C6CC6</t>
  </si>
  <si>
    <t>CHEMBL1185703</t>
  </si>
  <si>
    <t>Enoxamast (INN)</t>
  </si>
  <si>
    <t>OC(=O)C(=O)Nc1nc(cs1)c2ccc3OCCOc3c2</t>
  </si>
  <si>
    <t>CHEMBL187829</t>
  </si>
  <si>
    <t>Levemopamil (INN)</t>
  </si>
  <si>
    <t>CC(C)[C@](CCCN(C)CCc1ccccc1)(C#N)c2ccccc2</t>
  </si>
  <si>
    <t>CHEMBL1200370</t>
  </si>
  <si>
    <t>Benzoyl Peroxide (FDA, USP, USAN)</t>
  </si>
  <si>
    <t>Valeant International Barbados Srl; Stiefel Laboratories Inc; Galderma Laboratories Lp; Dow Pharmaceutical Sciences; Valeant International Srl</t>
  </si>
  <si>
    <t>D10AE01; D10AE51</t>
  </si>
  <si>
    <t>D10AE01 [Dermatologicals:Anti-Acne Preparations:Anti-Acne Preparations For Topical Use:Peroxides]; D10AE51 [Dermatologicals:Anti-Acne Preparations:Anti-Acne Preparations For Topical Use:Peroxides]</t>
  </si>
  <si>
    <t>O=C(OOC(=O)c1ccccc1)c2ccccc2</t>
  </si>
  <si>
    <t>CHEMBL1201</t>
  </si>
  <si>
    <t>Tiotixene (DCF, BAN, INN, JAN); Thiothixene (FDA, USAN, USP); Thiothixene Hydrochloride (FDA, USP, USAN)</t>
  </si>
  <si>
    <t>P-4657B; CP-122521; CP-12252-1</t>
  </si>
  <si>
    <t>N05AF04</t>
  </si>
  <si>
    <t>N05AF04 [Nervous System:Psycholeptics:Antipsychotics:Thioxanthene derivatives]</t>
  </si>
  <si>
    <t>CN(C)S(=O)(=O)c1ccc2Sc3ccccc3\C(=C\CCN4CCN(C)CC4)\c2c1</t>
  </si>
  <si>
    <t>CHEMBL1108</t>
  </si>
  <si>
    <t>Droperidol (BAN, FDA, INN, JAN, USAN, USP)</t>
  </si>
  <si>
    <t>McN-JR-4749; R-4749</t>
  </si>
  <si>
    <t>Akorn Manufacturing Inc; Akorn Inc</t>
  </si>
  <si>
    <t>N05AD08</t>
  </si>
  <si>
    <t>N05AD08 [Nervous System:Psycholeptics:Antipsychotics:Butyrophenone derivatives]</t>
  </si>
  <si>
    <t>Fc1ccc(cc1)C(=O)CCCN2CCC(=CC2)N3C(=O)Nc4ccccc34</t>
  </si>
  <si>
    <t>CHEMBL53463</t>
  </si>
  <si>
    <t>Doxorubicin (BAN, INN, USAN); Doxorubicin Hydrochloride (JAN, USP, FDA)</t>
  </si>
  <si>
    <t>Pharmacia And Upjohn Co; Janssen Research And Development Llc; Farmitalia, Societa Farmaceutici Italia, Italy</t>
  </si>
  <si>
    <t>L01DB01</t>
  </si>
  <si>
    <t>L01DB01 [Antineoplastic And Immunomodulating Agents:Antineoplastic Agents:Cytotoxic Antibiotics And Related Substances:Anthracyclines and related substances]</t>
  </si>
  <si>
    <t>COc1cccc2C(=O)c3c(O)c4C[C@](O)(C[C@H](O[C@H]5C[C@H](N)[C@H](O)[C@H](C)O5)c4c(O)c3C(=O)c12)C(=O)CO</t>
  </si>
  <si>
    <t>CHEMBL591665</t>
  </si>
  <si>
    <t>Sodium Ascorbate (FDA, INN, USP)</t>
  </si>
  <si>
    <t>Vitamin (antiscorbutic)</t>
  </si>
  <si>
    <t>[Na+].OC[C@@H](O)[C@H]1OC(=O)C(=C1[O-])O</t>
  </si>
  <si>
    <t>CHEMBL1201258</t>
  </si>
  <si>
    <t>Pemetrexed (BAN, INN); Pemetrexed Disodium (FDA, USAN)</t>
  </si>
  <si>
    <t>LY-231514</t>
  </si>
  <si>
    <t>L01BA04</t>
  </si>
  <si>
    <t>L01BA04 [Antineoplastic And Immunomodulating Agents:Antineoplastic Agents:Antimetabolites:Folic acid analogues]</t>
  </si>
  <si>
    <t>Antineoplastic (specific thymidylate synthase inhibitor)</t>
  </si>
  <si>
    <t>NC1=Nc2[nH]cc(CCc3ccc(cc3)C(=O)N[C@H](CCC(=O)O)C(=O)O)c2C(=O)N1</t>
  </si>
  <si>
    <t>CHEMBL1730</t>
  </si>
  <si>
    <t>Cefotaxime (BAN, INN); Cefotaxime Sodium (JAN, USAN, USP, FDA)</t>
  </si>
  <si>
    <t>HR-756; RU-24756</t>
  </si>
  <si>
    <t>Sanofi Aventis Us Llc; B Braun Medical Inc</t>
  </si>
  <si>
    <t>J01DD01</t>
  </si>
  <si>
    <t>J01DD01 [Antiinfectives For Systemic Use:Antibacterials For Systemic Use:Other Beta-Lactam Antibacterials:Third-generation cephalosporins]</t>
  </si>
  <si>
    <t>CO\N=C(/C(=O)N[C@H]1[C@H]2SCC(=C(N2C1=O)C(=O)O)COC(=O)C)\c3csc(N)n3</t>
  </si>
  <si>
    <t>CHEMBL450</t>
  </si>
  <si>
    <t>Metharbital (BAN, FDA, INN, JAN, USP)</t>
  </si>
  <si>
    <t>N03AA30</t>
  </si>
  <si>
    <t>N03AA30 [Nervous System:Antiepileptics:Antiepileptics:Barbiturates and derivatives]</t>
  </si>
  <si>
    <t>CCC1(CC)C(=O)NC(=O)N(C)C1=O</t>
  </si>
  <si>
    <t>CHEMBL471</t>
  </si>
  <si>
    <t>Sotalol (BAN, INN); Sotalol Hydrochloride (USP, FDA, USAN)</t>
  </si>
  <si>
    <t>MJ-1999</t>
  </si>
  <si>
    <t>Bayer Healthcare Pharmaceuticals Inc; Academic Pharmaceuticals Inc</t>
  </si>
  <si>
    <t>C07AA07; C07AA57</t>
  </si>
  <si>
    <t>C07AA07 [Cardiovascular System:Beta Blocking Agents:Beta Blocking Agents:Beta blocking agents, non-selective]; C07AA57 [Cardiovascular System:Beta Blocking Agents:Beta Blocking Agents:Beta blocking agents, non-selective]</t>
  </si>
  <si>
    <t>CC(C)NCC(O)c1ccc(NS(=O)(=O)C)cc1</t>
  </si>
  <si>
    <t>CHEMBL1165268</t>
  </si>
  <si>
    <t>Adipiodone (BAN, INN, JAN); Iodipamide (USP); Iodipamide Sodium (FDA, USP); Adipiodone Meglumine Injection (JAN); Iodipamide Meglumine (FDA, USP); Iodipamide Sodium I 131 (USAN)</t>
  </si>
  <si>
    <t>Bristol-Myers Squibb; Bracco Diagnostics Inc</t>
  </si>
  <si>
    <t>io-; -pamide</t>
  </si>
  <si>
    <t>iodine-containing contrast media; diuretics (sulfamoylbenzoic acid derivatives)</t>
  </si>
  <si>
    <t>V08AC04</t>
  </si>
  <si>
    <t>V08AC04 [Various:Contrast Media:X-Ray Contrast Media, Iodinated:Watersoluble, hepatotropic X-ray contrast media]</t>
  </si>
  <si>
    <t>Diagnostic Aid (radiopaque medium); Radioactive Agent</t>
  </si>
  <si>
    <t>OC(=O)c1c(I)cc(I)c(NC(=O)CCCCC(=O)Nc2c(I)cc(I)c(C(=O)O)c2I)c1I</t>
  </si>
  <si>
    <t>CHEMBL1533</t>
  </si>
  <si>
    <t>Desogestrel (BAN, FDA, INN, USAN)</t>
  </si>
  <si>
    <t>ORG-2969</t>
  </si>
  <si>
    <t>Teva Branded Pharmaceutical Products R And D Inc; Organon Usa Inc; Janssen Pharmaceuticals Inc</t>
  </si>
  <si>
    <t>G03AC09</t>
  </si>
  <si>
    <t>G03AC09 [Genito Urinary System And Sex Hormones:Sex Hormones And Modulators Of The Genital System:Hormonal Contraceptives For Systemic Use:Progestogens]</t>
  </si>
  <si>
    <t>CC[C@]12CC(=C)[C@H]3[C@@H](CCC4=CCCC[C@H]34)[C@@H]1CC[C@@]2(O)C#C</t>
  </si>
  <si>
    <t>CHEMBL1421</t>
  </si>
  <si>
    <t>Dasatinib (FDA, INN, USAN)</t>
  </si>
  <si>
    <t>BMS-354825-03</t>
  </si>
  <si>
    <t>L01XE06</t>
  </si>
  <si>
    <t>L01XE06 [Antineoplastic And Immunomodulating Agents:Antineoplastic Agents:Other Antineoplastic Agents:Protein kinase inhibitors]</t>
  </si>
  <si>
    <t>Cc1nc(Nc2ncc(s2)C(=O)Nc3c(C)cccc3Cl)cc(n1)N4CCN(CCO)CC4</t>
  </si>
  <si>
    <t>CHEMBL1078261</t>
  </si>
  <si>
    <t>Propiverine (BAN, INN); Propiverine Hydrochloride (JAN)</t>
  </si>
  <si>
    <t>G04BD06</t>
  </si>
  <si>
    <t>G04BD06 [Genito Urinary System And Sex Hormones:Urologicals:Urologicals:Drugs for urinary frequency and incontinence]</t>
  </si>
  <si>
    <t>CCCOC(C(=O)OC1CCN(C)CC1)(c2ccccc2)c3ccccc3</t>
  </si>
  <si>
    <t>CHEMBL1649716</t>
  </si>
  <si>
    <t>Olaquindox (BAN, INN, MI)</t>
  </si>
  <si>
    <t>BAY-VA-9391</t>
  </si>
  <si>
    <t>CC1=C(C(=O)NCCO)[N+](=O)c2ccccc2N1[O-]</t>
  </si>
  <si>
    <t>CHEMBL12261</t>
  </si>
  <si>
    <t>Methyl Palmoxirate (USAN)</t>
  </si>
  <si>
    <t>MCN-3716</t>
  </si>
  <si>
    <t>CCCCCCCCCCCCCCC1(CO1)C(=O)OC</t>
  </si>
  <si>
    <t>CHEMBL1480987</t>
  </si>
  <si>
    <t>Cyclandelate (BAN, JAN, MI, USP, INN)</t>
  </si>
  <si>
    <t>C04AX01</t>
  </si>
  <si>
    <t>C04AX01 [Cardiovascular System:Peripheral Vasodilators:Peripheral Vasodilators:Other peripheral vasodilators]</t>
  </si>
  <si>
    <t>CC1CC(CC(C)(C)C1)OC(=O)C(O)c2ccccc2</t>
  </si>
  <si>
    <t>CHEMBL1720937</t>
  </si>
  <si>
    <t>Lozilurea (INN)</t>
  </si>
  <si>
    <t>CCNC(=O)NCc1cccc(Cl)c1</t>
  </si>
  <si>
    <t>CHEMBL1697689</t>
  </si>
  <si>
    <t>Noxiptiline (BAN, DCF, INN, MI)</t>
  </si>
  <si>
    <t>BAY-1521</t>
  </si>
  <si>
    <t>CN(C)CCON=C1c2ccccc2CCc3ccccc13</t>
  </si>
  <si>
    <t>CHEMBL122351</t>
  </si>
  <si>
    <t>Aditeren (INN)</t>
  </si>
  <si>
    <t>COc1cc(Cc2cnc(N)nc2N)cc(OC)c1N</t>
  </si>
  <si>
    <t>CHEMBL14935</t>
  </si>
  <si>
    <t>Tezampanel (INN, USAN)</t>
  </si>
  <si>
    <t>LY-293558; LY-293559; NGX424</t>
  </si>
  <si>
    <t>OC(=O)[C@@H]1C[C@H]2C[C@@H](CCc3nn[nH]n3)CC[C@H]2CN1</t>
  </si>
  <si>
    <t>CHEMBL87563</t>
  </si>
  <si>
    <t>Gabexate (INN, MI); Gabexate Mesilate (JAN)</t>
  </si>
  <si>
    <t>CCOC(=O)c1ccc(OC(=O)CCCCCN=C(N)N)cc1</t>
  </si>
  <si>
    <t>CHEMBL96153</t>
  </si>
  <si>
    <t>Terikalant (INN)</t>
  </si>
  <si>
    <t>RP-58866</t>
  </si>
  <si>
    <t>COc1ccc(cc1OC)C2CCN(CC[C@H]3CCOc4ccccc34)CC2</t>
  </si>
  <si>
    <t>CHEMBL188952</t>
  </si>
  <si>
    <t>Pirprofen (BAN, USAN, INN)</t>
  </si>
  <si>
    <t>SU-21524</t>
  </si>
  <si>
    <t>M01AE08</t>
  </si>
  <si>
    <t>M01AE08 [Musculo-Skeletal System:Antiinflammatory And Antirheumatic Products:Antiinflammatory And Antirheumatic Products, Non-Steroids:Propionic acid derivatives]</t>
  </si>
  <si>
    <t>CC(C(=O)O)c1ccc(N2CC=CC2)c(Cl)c1</t>
  </si>
  <si>
    <t>CHEMBL1618660</t>
  </si>
  <si>
    <t>Eucatropine (BAN, INN); Eucatropine Hydrochloride (USP)</t>
  </si>
  <si>
    <t>CC1CC(CC(C)(C)N1C)OC(=O)C(O)c2ccccc2</t>
  </si>
  <si>
    <t>CHEMBL73822</t>
  </si>
  <si>
    <t>Apaziquone (INN, USAN)</t>
  </si>
  <si>
    <t>EO9; NOR-701</t>
  </si>
  <si>
    <t>Neotherapeutics</t>
  </si>
  <si>
    <t>Cn1c(\C=C\CO)c(CO)c2C(=O)C(=CC(=O)c12)N3CC3</t>
  </si>
  <si>
    <t>CHEMBL395110</t>
  </si>
  <si>
    <t>Pecazine (BAN, INN)</t>
  </si>
  <si>
    <t>CN1CCCC(CN2c3ccccc3Sc4ccccc24)C1</t>
  </si>
  <si>
    <t>CHEMBL1197051</t>
  </si>
  <si>
    <t>Isoxsuprine (BAN, INN); Isoxsuprine Hydrochloride (JAN, USP)</t>
  </si>
  <si>
    <t>Lemmon; Apothecon</t>
  </si>
  <si>
    <t>C04AA01</t>
  </si>
  <si>
    <t>C04AA01 [Cardiovascular System:Peripheral Vasodilators:Peripheral Vasodilators:2-amino-1-phenylethanol derivatives]</t>
  </si>
  <si>
    <t>CC(COc1ccccc1)NC(C)C(O)c2ccc(O)cc2</t>
  </si>
  <si>
    <t>CHEMBL1180156</t>
  </si>
  <si>
    <t>Suplatast Tosilate (INN)</t>
  </si>
  <si>
    <t>CCOCC(O)COc1ccc(NC(=O)CC[S+](C)C)cc1</t>
  </si>
  <si>
    <t>CHEMBL227934</t>
  </si>
  <si>
    <t>Strychnine (MI, NF); Strychnine Nitrate (MI, NF); Strychnine Sulfate (MI, NF); Strychnine Glycerophosphate (MI, NF); Strychnine Valerate (NF); Strychnine Phosphate (MI, NF)</t>
  </si>
  <si>
    <t>O=C1C[C@@H]2OCC=C3CN4CC[C@@]56[C@@H]4C[C@@H]3[C@@H]2[C@@H]5N1c7ccccc67</t>
  </si>
  <si>
    <t>CHEMBL1096979</t>
  </si>
  <si>
    <t>Benserazide (BAN, INN, USAN); Benserazide Hydrochloride (JAN)</t>
  </si>
  <si>
    <t>Ro-44602</t>
  </si>
  <si>
    <t>NC(CO)C(=O)NNCc1ccc(O)c(O)c1O</t>
  </si>
  <si>
    <t>CHEMBL258940</t>
  </si>
  <si>
    <t>Falnidamol (INN)</t>
  </si>
  <si>
    <t>CN1CCC(CC1)Nc2ncc3ncnc(Nc4ccc(F)c(Cl)c4)c3n2</t>
  </si>
  <si>
    <t>CHEMBL443613</t>
  </si>
  <si>
    <t>Trichlormethine (BAN, INN)</t>
  </si>
  <si>
    <t>ClCCN(CCCl)CCCl</t>
  </si>
  <si>
    <t>CHEMBL468837</t>
  </si>
  <si>
    <t>Heptabarb (BAN, INN); Heptabarbital (MI)</t>
  </si>
  <si>
    <t>N05CA11</t>
  </si>
  <si>
    <t>N05CA11 [Nervous System:Psycholeptics:Hypnotics And Sedatives:Barbiturates, plain]</t>
  </si>
  <si>
    <t>CCC1(C(=O)NC(=O)NC1=O)C2=CCCCCC2</t>
  </si>
  <si>
    <t>CHEMBL1332971</t>
  </si>
  <si>
    <t>Clonixin (INN, USAN)</t>
  </si>
  <si>
    <t>SCH-10304</t>
  </si>
  <si>
    <t>Cc1c(Cl)cccc1Nc2ncccc2C(=O)O</t>
  </si>
  <si>
    <t>CHEMBL279890</t>
  </si>
  <si>
    <t>Retelliptine (INN)</t>
  </si>
  <si>
    <t>CCN(CC)CCCNc1nccc2c(C)c3[nH]c4ccc(OC)cc4c3c(C)c12</t>
  </si>
  <si>
    <t>CHEMBL92501</t>
  </si>
  <si>
    <t>Cizolirtine (INN)</t>
  </si>
  <si>
    <t>CN(C)CCOC(c1ccccc1)c2ccnn2C</t>
  </si>
  <si>
    <t>CHEMBL314338</t>
  </si>
  <si>
    <t>Linetastine (INN)</t>
  </si>
  <si>
    <t>CCOC(=O)Oc1ccc(\C=C\C=C\C(=O)NCCN2CCC(CC2)OC(c3ccccc3)c4ccccc4)cc1OC</t>
  </si>
  <si>
    <t>CHEMBL154126</t>
  </si>
  <si>
    <t>Ormeloxifene (INN)</t>
  </si>
  <si>
    <t>G03XC04</t>
  </si>
  <si>
    <t>G03XC04 [Genito Urinary System And Sex Hormones:Sex Hormones And Modulators Of The Genital System:Other Sex Hormones And Modulators Of The Genital System:Selective estrogen receptor modulators ]</t>
  </si>
  <si>
    <t>COc1ccc2C(C(c3ccccc3)C(C)(C)Oc2c1)c4ccc(OCCN5CCCC5)cc4</t>
  </si>
  <si>
    <t>CHEMBL299175</t>
  </si>
  <si>
    <t>Tretoquinol (MI, INN); Trimetoquinol Hydrochloride (JAN)</t>
  </si>
  <si>
    <t>AQ-110</t>
  </si>
  <si>
    <t>R03AC09; R03CC09</t>
  </si>
  <si>
    <t>R03AC09 [Respiratory System:Drugs For Obstructive Airway Diseases:Adrenergics, Inhalants:Selective beta-2-adrenoreceptor agonists]; R03CC09 [Respiratory System:Drugs For Obstructive Airway Diseases:Adrenergics For Systemic Use:Selective beta-2-adrenoreceptor agonists]</t>
  </si>
  <si>
    <t>COc1cc(CC2NCCc3cc(O)c(O)cc23)cc(OC)c1OC</t>
  </si>
  <si>
    <t>CHEMBL138029</t>
  </si>
  <si>
    <t>Utibapril (BAN, INN)</t>
  </si>
  <si>
    <t>CCOC(=O)[C@H](CCc1ccccc1)N[C@@H](C)C(=O)N2N=C(S[C@H]2C(=O)O)C(C)(C)C</t>
  </si>
  <si>
    <t>CHEMBL27759</t>
  </si>
  <si>
    <t>Entinostat (INN, USAN)</t>
  </si>
  <si>
    <t>MS-275; SNDX-275</t>
  </si>
  <si>
    <t>Syndax</t>
  </si>
  <si>
    <t>Nc1ccccc1NC(=O)c2ccc(CNC(=O)OCc3cccnc3)cc2</t>
  </si>
  <si>
    <t>CHEMBL21333</t>
  </si>
  <si>
    <t>Pranlukast (BAN, INN)</t>
  </si>
  <si>
    <t>ONO-1078; SB-205312</t>
  </si>
  <si>
    <t>R03DC02</t>
  </si>
  <si>
    <t>R03DC02 [Respiratory System:Drugs For Obstructive Airway Diseases:Other Systemic Drugs For Obstructive Airway Diseases:Leukotriene receptor antagonists]</t>
  </si>
  <si>
    <t>O=C(Nc1cccc2C(=O)C=C(Oc12)c3nn[nH]n3)c4ccc(OCCCCc5ccccc5)cc4</t>
  </si>
  <si>
    <t>CHEMBL83668</t>
  </si>
  <si>
    <t>Tolnaftate (BAN, JAN, USAN, USP, INN)</t>
  </si>
  <si>
    <t>SCH-10144</t>
  </si>
  <si>
    <t>Schering-Plough Healthcare; Schering-Plough Animal Health</t>
  </si>
  <si>
    <t>D01AE18</t>
  </si>
  <si>
    <t>D01AE18 [Dermatologicals:Antifungals For Dermatological Use:Antifungals For Topical Use:Other antifungals for topical use]</t>
  </si>
  <si>
    <t>CN(C(=S)Oc1ccc2ccccc2c1)c3cccc(C)c3</t>
  </si>
  <si>
    <t>CHEMBL1474129</t>
  </si>
  <si>
    <t>Clorsulon (BAN, INN, USAN, USP)</t>
  </si>
  <si>
    <t>MK-401</t>
  </si>
  <si>
    <t>Antiparasitic; Fasciolicide</t>
  </si>
  <si>
    <t>Nc1cc(C(=C(Cl)Cl)Cl)c(cc1S(=O)(=O)N)S(=O)(=O)N</t>
  </si>
  <si>
    <t>CHEMBL1370602</t>
  </si>
  <si>
    <t>Neocinchophen (BAN, INN, MI, NF)</t>
  </si>
  <si>
    <t>CCOC(=O)c1cc(nc2ccc(C)cc12)c3ccccc3</t>
  </si>
  <si>
    <t>CHEMBL274323</t>
  </si>
  <si>
    <t>Aspartic Acid (INN, MI, USAN, USP); L-Aspartic Acid (JAN)</t>
  </si>
  <si>
    <t>N[C@@H](CC(=O)O)C(=O)O</t>
  </si>
  <si>
    <t>CHEMBL206025</t>
  </si>
  <si>
    <t>Loxiglumide (INN)</t>
  </si>
  <si>
    <t>CCCCCN(CCCOC)C(=O)C(CCC(=O)O)NC(=O)c1ccc(Cl)c(Cl)c1</t>
  </si>
  <si>
    <t>CHEMBL1908906</t>
  </si>
  <si>
    <t>Florbetaben F18 (USAN)</t>
  </si>
  <si>
    <t>BAY-949172; UNII-TLA7312TOI</t>
  </si>
  <si>
    <t>CNc1ccc(\C=C\c2ccc(OCCOCCOCCF)cc2)cc1</t>
  </si>
  <si>
    <t>CHEMBL1090771</t>
  </si>
  <si>
    <t>Avagacestat (INN, USAN)</t>
  </si>
  <si>
    <t>BMS-708163; BMS-708163-01</t>
  </si>
  <si>
    <t>NC(=O)[C@@H](CCC(F)(F)F)N(Cc1ccc(cc1F)c2nocn2)S(=O)(=O)c3ccc(Cl)cc3</t>
  </si>
  <si>
    <t>CHEMBL153479</t>
  </si>
  <si>
    <t>Ambroxol (BAN, MI, INN); Ambroxol Hydrochloride (JAN)</t>
  </si>
  <si>
    <t>R05CB06</t>
  </si>
  <si>
    <t>R05CB06 [Respiratory System:Cough And Cold Preparations:Expectorants, Excl. Combinations With Cough Suppressants:Mucolytics]</t>
  </si>
  <si>
    <t>Nc1c(Br)cc(Br)cc1CN[C@@H]2CC[C@@H](O)CC2</t>
  </si>
  <si>
    <t>CHEMBL1232583</t>
  </si>
  <si>
    <t>Indeglitazar (INN, USAN)</t>
  </si>
  <si>
    <t>PPM-204</t>
  </si>
  <si>
    <t>COc1ccc(cc1)S(=O)(=O)n2cc(CCC(=O)O)c3cc(OC)ccc23</t>
  </si>
  <si>
    <t>CHEMBL1372950</t>
  </si>
  <si>
    <t>Nicergoline (BAN, JAN, USAN, INN)</t>
  </si>
  <si>
    <t>C04AE02</t>
  </si>
  <si>
    <t>C04AE02 [Cardiovascular System:Peripheral Vasodilators:Peripheral Vasodilators:Ergot alkaloids]</t>
  </si>
  <si>
    <t>CO[C@]12C[C@@H](COC(=O)c3cncc(Br)c3)CN(C)[C@@H]1Cc4cn(C)c5cccc2c45</t>
  </si>
  <si>
    <t>CHEMBL1526558</t>
  </si>
  <si>
    <t>Metazide (INN)</t>
  </si>
  <si>
    <t>O=C(NNCNNC(=O)c1ccncc1)c2ccncc2</t>
  </si>
  <si>
    <t>CHEMBL91238</t>
  </si>
  <si>
    <t>Iproclozide (BAN, DCF, MI, INN)</t>
  </si>
  <si>
    <t>PC-603</t>
  </si>
  <si>
    <t>N06AF06</t>
  </si>
  <si>
    <t>N06AF06 [Nervous System:Psychoanaleptics:Antidepressants:Monoamine oxidase inhibitors, non-selective]</t>
  </si>
  <si>
    <t>CC(C)NNC(=O)COc1ccc(Cl)cc1</t>
  </si>
  <si>
    <t>CHEMBL475534</t>
  </si>
  <si>
    <t>Nitrendipine (BAN, JAN, USAN, INN)</t>
  </si>
  <si>
    <t>BAY-E-5009</t>
  </si>
  <si>
    <t>C08CA08</t>
  </si>
  <si>
    <t>C08CA08 [Cardiovascular System:Calcium Channel Blockers:Selective Calcium Channel Blockers With Mainly Vascular Effects:Dihydropyridine derivatives]</t>
  </si>
  <si>
    <t>CCOC(=O)C1=C(C)NC(=C(C1c2cccc(c2)[N+](=O)[O-])C(=O)OC)C</t>
  </si>
  <si>
    <t>CHEMBL1595008</t>
  </si>
  <si>
    <t>Monoctanoin Component B</t>
  </si>
  <si>
    <t>CCCCCCCCCC(=O)OCC(O)CO</t>
  </si>
  <si>
    <t>CHEMBL1164729</t>
  </si>
  <si>
    <t>Febuxostat (FDA, INN, USAN)</t>
  </si>
  <si>
    <t>TMX-67</t>
  </si>
  <si>
    <t>Takeda Pharmaceuticals Usa Inc</t>
  </si>
  <si>
    <t>enzyme inhibitors: xanthine oxydase and xanthine</t>
  </si>
  <si>
    <t>M04AA03</t>
  </si>
  <si>
    <t>M04AA03 [Musculo-Skeletal System:Antigout Preparations:Antigout Preparations:Preparations inhibiting uric acid production]</t>
  </si>
  <si>
    <t>CC(C)COc1ccc(cc1C#N)c2nc(C)c(s2)C(=O)O</t>
  </si>
  <si>
    <t>CHEMBL1200438</t>
  </si>
  <si>
    <t>Tioconazole (FDA, USP, BAN, INN, JAN, USAN)</t>
  </si>
  <si>
    <t>UK-20349</t>
  </si>
  <si>
    <t>Pfizer Laboratories Div Pfizer Inc; Novartis Consumer Health Inc</t>
  </si>
  <si>
    <t>D01AC07; G01AF08</t>
  </si>
  <si>
    <t>D01AC07 [Dermatologicals:Antifungals For Dermatological Use:Antifungals For Topical Use:Imidazole and triazole derivatives]; G01AF08 [Genito Urinary System And Sex Hormones:Gynecological Antiinfectives And Antiseptics:Antiinfectives And Antiseptics, Excl. Combinations:Imidazole derivatives]</t>
  </si>
  <si>
    <t>Clc1ccc(C(Cn2ccnc2)OCc3ccsc3Cl)c(Cl)c1</t>
  </si>
  <si>
    <t>CHEMBL1200694</t>
  </si>
  <si>
    <t>Sevoflurane (FDA, BAN, INN, JAN, USAN)</t>
  </si>
  <si>
    <t>MR6S4; MR_6S4</t>
  </si>
  <si>
    <t>N01AB08</t>
  </si>
  <si>
    <t>N01AB08 [Nervous System:Anesthetics:Anesthetics, General:Halogenated hydrocarbons]</t>
  </si>
  <si>
    <t>FCOC(C(F)(F)F)C(F)(F)F</t>
  </si>
  <si>
    <t>CHEMBL1201016</t>
  </si>
  <si>
    <t>Cefpodoxime Proxetil (FDA, USP, JAN, USAN); Cefpodoxime (BAN, INN)</t>
  </si>
  <si>
    <t>CS-807; U-76252</t>
  </si>
  <si>
    <t>Sankyo Usa Corp; Pharmacia And Upjohn Co</t>
  </si>
  <si>
    <t>J01DD13</t>
  </si>
  <si>
    <t>J01DD13 [Antiinfectives For Systemic Use:Antibacterials For Systemic Use:Other Beta-Lactam Antibacterials:Third-generation cephalosporins]</t>
  </si>
  <si>
    <t>COCC1=C(N2[C@H](SC1)[C@H](NC(=O)\C(=N/OC)\c3csc(N)n3)C2=O)C(=O)OC(C)OC(=O)OC(C)C</t>
  </si>
  <si>
    <t>CHEMBL1651956</t>
  </si>
  <si>
    <t>Alisporivir (INN, USAN)</t>
  </si>
  <si>
    <t>DEB025</t>
  </si>
  <si>
    <t>CC[C@@H]1NC(=O)[C@H]([C@H](O)[C@H](C)C\C=C\C)N(C)C(=O)[C@H](C(C)C)N(C)C(=O)[C@H](CC(C)C)N(C)C(=O)[C@H](CC(C)C)N(C)C(=O)[C@@H](C)NC(=O)[C@H](C)NC(=O)[C@H](CC(C)C)N(C)C(=O)[C@@H](NC(=O)[C@H](C(C)C)N(CC)C(=O)[C@@H](C)N(C)C1=O)C(C)C</t>
  </si>
  <si>
    <t>CHEMBL493636</t>
  </si>
  <si>
    <t>Sulfanitran (BAN, INN, USAN)</t>
  </si>
  <si>
    <t>CC(=O)Nc1ccc(cc1)S(=O)(=O)Nc2ccc(cc2)[N+](=O)[O-]</t>
  </si>
  <si>
    <t>CHEMBL1065</t>
  </si>
  <si>
    <t>Methysergide (BAN, INN, USAN); Methysergide Maleate (FDA, USP)</t>
  </si>
  <si>
    <t>N02CA04</t>
  </si>
  <si>
    <t>N02CA04 [Nervous System:Analgesics:Antimigraine Preparations:Ergot alkaloids]</t>
  </si>
  <si>
    <t>Vasoconstrictor (specific in migraine)</t>
  </si>
  <si>
    <t>CC[C@@H](CO)NC(=O)[C@H]1CN(C)[C@@H]2Cc3cn(C)c4cccc(C2=C1)c34</t>
  </si>
  <si>
    <t>CHEMBL634</t>
  </si>
  <si>
    <t>Alfentanil (BAN, INN); Alfentanil Hydrochloride (FDA, USP, USAN)</t>
  </si>
  <si>
    <t>R-39209</t>
  </si>
  <si>
    <t>Akorn Inc</t>
  </si>
  <si>
    <t>N01AH02</t>
  </si>
  <si>
    <t>N01AH02 [Nervous System:Anesthetics:Anesthetics, General:Opioid anesthetics]</t>
  </si>
  <si>
    <t>CCN1N=NN(CCN2CCC(COC)(CC2)N(C(=O)CC)c3ccccc3)C1=O</t>
  </si>
  <si>
    <t>CHEMBL1233528</t>
  </si>
  <si>
    <t>Volasertib (INN, USAN); Volasertib Trihydrochloride (USAN)</t>
  </si>
  <si>
    <t>BI-6727; BI-6727-CL3</t>
  </si>
  <si>
    <t>CC[C@H]1N(C(C)C)c2nc(Nc3ccc(cc3OC)C(=O)N[C@@H]4CC[C@H](CC4)N5CCN(CC6CC6)CC5)ncc2N(C)C1=O</t>
  </si>
  <si>
    <t>CHEMBL1488165</t>
  </si>
  <si>
    <t>Pidotimod (INN)</t>
  </si>
  <si>
    <t>L03AX05</t>
  </si>
  <si>
    <t>L03AX05 [Antineoplastic And Immunomodulating Agents:Immunostimulants:Immunostimulants:Other immunostimulants]</t>
  </si>
  <si>
    <t>OC(=O)[C@@H]1CSCN1C(=O)[C@@H]2CCC(=O)N2</t>
  </si>
  <si>
    <t>CHEMBL1557889</t>
  </si>
  <si>
    <t>Pinokalant (INN)</t>
  </si>
  <si>
    <t>COc1ccc(CCN(CCc2ccc(OC)c(OC)c2OC)C(=O)C(C3=NCCc4cc(OC)c(OC)cc34)c5ccccc5)c(OC)c1OC</t>
  </si>
  <si>
    <t>CHEMBL1605443</t>
  </si>
  <si>
    <t>Mebrofenin (BAN, INN, USAN, USP)</t>
  </si>
  <si>
    <t>SQ-26962</t>
  </si>
  <si>
    <t>Diagnostic Aid (hepatobiliary function determination)</t>
  </si>
  <si>
    <t>Cc1cc(C)c(NC(=O)CN(CC(=O)O)CC(=O)O)c(C)c1Br</t>
  </si>
  <si>
    <t>CHEMBL358150</t>
  </si>
  <si>
    <t>Etofibrate (MI, INN)</t>
  </si>
  <si>
    <t>C10AB09</t>
  </si>
  <si>
    <t>C10AB09 [Cardiovascular System:Lipid Modifying Agents:Lipid Modifying Agents, Plain:Fibrates]</t>
  </si>
  <si>
    <t>CC(C)(Oc1ccc(Cl)cc1)C(=O)OCCOC(=O)c2cccnc2</t>
  </si>
  <si>
    <t>CHEMBL189171</t>
  </si>
  <si>
    <t>Acemetacin (BAN, JAN, MI, INN)</t>
  </si>
  <si>
    <t>M01AB11</t>
  </si>
  <si>
    <t>M01AB11 [Musculo-Skeletal System:Antiinflammatory And Antirheumatic Products:Antiinflammatory And Antirheumatic Products, Non-Steroids:Acetic acid derivatives and related substances]</t>
  </si>
  <si>
    <t>COc1ccc2c(c1)c(CC(=O)OCC(=O)O)c(C)n2C(=O)c3ccc(Cl)cc3</t>
  </si>
  <si>
    <t>CHEMBL1621</t>
  </si>
  <si>
    <t>Paliperidone (FDA, INN, USAN); Paliperidone Palmitate (FDA, USAN)</t>
  </si>
  <si>
    <t>Ro-76477; Ro-92670</t>
  </si>
  <si>
    <t>N05AX13</t>
  </si>
  <si>
    <t>N05AX13 [Nervous System:Psycholeptics:Antipsychotics:Other antipsychotics]</t>
  </si>
  <si>
    <t>CC1=C(CCN2CCC(CC2)c3noc4cc(F)ccc34)C(=O)N5CCCC(O)C5=N1</t>
  </si>
  <si>
    <t>CHEMBL289556</t>
  </si>
  <si>
    <t>Omapatrilat (BAN, USAN, INN)</t>
  </si>
  <si>
    <t>BMS-186716; BMS-186716-01</t>
  </si>
  <si>
    <t>OC(=O)[C@@H]1CCC[C@@H]2SCC[C@H](NC(=O)[C@@H](S)Cc3ccccc3)C(=O)N12</t>
  </si>
  <si>
    <t>CHEMBL552</t>
  </si>
  <si>
    <t>Abamectin Component B1b; Ivermectin Component B1b</t>
  </si>
  <si>
    <t>CO[C@H]1C[C@H](O[C@H]2[C@H](C)O[C@H](C[C@@H]2OC)O[C@H]3[C@@H](C)\C=C\C=C\4/CO[C@@H]5[C@H](O)C(=C[C@@H](C(=O)O[C@H]6C[C@@H](C\C=C\3/C)O[C@@]7(CC[C@H](C)[C@H](O7)C(C)C)C6)[C@]45O)C)O[C@@H](C)[C@@H]1O</t>
  </si>
  <si>
    <t>CHEMBL57895</t>
  </si>
  <si>
    <t>Efaroxan (BAN, INN)</t>
  </si>
  <si>
    <t>CCC1(Cc2ccccc2O1)C3=NCCN3</t>
  </si>
  <si>
    <t>CHEMBL146506</t>
  </si>
  <si>
    <t>Mofarotene (INN)</t>
  </si>
  <si>
    <t>C\C(=C/c1ccc(OCCN2CCOCC2)cc1)\c3ccc4c(c3)C(C)(C)CCC4(C)C</t>
  </si>
  <si>
    <t>CHEMBL1190199</t>
  </si>
  <si>
    <t>Asimadoline (INN)</t>
  </si>
  <si>
    <t>EMD-61753</t>
  </si>
  <si>
    <t>CN([C@H](CN1CC[C@H](O)C1)c2ccccc2)C(=O)C(c3ccccc3)c4ccccc4</t>
  </si>
  <si>
    <t>CHEMBL485940</t>
  </si>
  <si>
    <t>Sulfametomidine (DCF, INN)</t>
  </si>
  <si>
    <t>J01ED03</t>
  </si>
  <si>
    <t>J01ED03 [Antiinfectives For Systemic Use:Antibacterials For Systemic Use:Sulfonamides And Trimethoprim:Long-acting sulfonamides]</t>
  </si>
  <si>
    <t>COc1cc(NS(=O)(=O)c2ccc(N)cc2)nc(C)n1</t>
  </si>
  <si>
    <t>CHEMBL454138</t>
  </si>
  <si>
    <t>Turofexorate Isopropyl (INN, USAN)</t>
  </si>
  <si>
    <t>FXR-450; WAY-362450</t>
  </si>
  <si>
    <t>farnesoid X receptor agonists</t>
  </si>
  <si>
    <t>CC(C)OC(=O)C1=CN(CC(C)(C)c2c1[nH]c3ccccc23)C(=O)c4ccc(F)c(F)c4</t>
  </si>
  <si>
    <t>CHEMBL472561</t>
  </si>
  <si>
    <t>Flurocitabine (INN, USAN)</t>
  </si>
  <si>
    <t>AAFC; Ro-210702</t>
  </si>
  <si>
    <t>OC[C@H]1O[C@@H]2[C@@H](OC3=NC(=N)C(=CN23)F)[C@@H]1O</t>
  </si>
  <si>
    <t>CHEMBL124660</t>
  </si>
  <si>
    <t>Tandutinib (INN, USAN)</t>
  </si>
  <si>
    <t>CT-53518; MLN-518</t>
  </si>
  <si>
    <t>COc1cc2c(ncnc2cc1OCCCN3CCCCC3)N4CCN(CC4)C(=O)Nc5ccc(OC(C)C)cc5</t>
  </si>
  <si>
    <t>CHEMBL141305</t>
  </si>
  <si>
    <t>Cyclofenil (BAN, DCF, JAN, MI, INN)</t>
  </si>
  <si>
    <t>F-6066; ICI-48213</t>
  </si>
  <si>
    <t>G03GB01</t>
  </si>
  <si>
    <t>G03GB01 [Genito Urinary System And Sex Hormones:Sex Hormones And Modulators Of The Genital System:Gonadotropins And Other Ovulation Stimulants:Ovulation stimulants, synthetic]</t>
  </si>
  <si>
    <t>CC(=O)Oc1ccc(cc1)C(=C2CCCCC2)c3ccc(OC(=O)C)cc3</t>
  </si>
  <si>
    <t>CHEMBL206031</t>
  </si>
  <si>
    <t>Brecanavir (INN, USAN)</t>
  </si>
  <si>
    <t>GW640385; GW64085X</t>
  </si>
  <si>
    <t>CC(C)CN(C[C@@H](O)[C@H](Cc1ccc(OCc2csc(C)n2)cc1)NC(=O)O[C@H]3CO[C@H]4OCC[C@@H]34)S(=O)(=O)c5ccc6OCOc6c5</t>
  </si>
  <si>
    <t>CHEMBL162501</t>
  </si>
  <si>
    <t>Lusaperidone (INN)</t>
  </si>
  <si>
    <t>CC1=C(CCN2CCc3oc4ccccc4c3C2)C(=O)N5C=CC=CC5=N1</t>
  </si>
  <si>
    <t>CHEMBL253978</t>
  </si>
  <si>
    <t>Telenzepine (INN)</t>
  </si>
  <si>
    <t>CN1CCN(CC(=O)N2c3ccccc3NC(=O)c4csc(C)c24)CC1</t>
  </si>
  <si>
    <t>CHEMBL940</t>
  </si>
  <si>
    <t>Gabapentin (BAN, FDA, INN, USAN)</t>
  </si>
  <si>
    <t>CI-945; GOE-3450</t>
  </si>
  <si>
    <t>Pfizer Pharmaceuticals Ltd; Parke Davis Div Warner Lambert Co; Depomed Inc</t>
  </si>
  <si>
    <t>N03AX12</t>
  </si>
  <si>
    <t>N03AX12 [Nervous System:Antiepileptics:Antiepileptics:Other antiepileptics]</t>
  </si>
  <si>
    <t>NCC1(CC(=O)O)CCCCC1</t>
  </si>
  <si>
    <t>CHEMBL269644</t>
  </si>
  <si>
    <t>Acetanilide (MI, NF)</t>
  </si>
  <si>
    <t>CC(=O)Nc1ccccc1</t>
  </si>
  <si>
    <t>CHEMBL1719398</t>
  </si>
  <si>
    <t>Rolicyclidine (INN)</t>
  </si>
  <si>
    <t>C1CCC(CC1)(N2CCCC2)c3ccccc3</t>
  </si>
  <si>
    <t>CHEMBL564085</t>
  </si>
  <si>
    <t>Troleandomycin (FDA, USP, BAN, INN, USAN); Triacetyloleandomycin (JAN)</t>
  </si>
  <si>
    <t>Pfizer Pharmaceuticals Inc; Pfizer Laboratories Div Pfizer Inc</t>
  </si>
  <si>
    <t>J01FA08</t>
  </si>
  <si>
    <t>J01FA08 [Antiinfectives For Systemic Use:Antibacterials For Systemic Use:Macrolides, Lincosamides And Streptogramins:Macrolides]</t>
  </si>
  <si>
    <t>CO[C@H]1C[C@H](O[C@H]2[C@H](C)[C@@H](O[C@@H]3O[C@H](C)C[C@@H]([C@H]3OC(=O)C)N(C)C)[C@@H](C)C[C@@]4(CO4)C(=O)[C@H](C)[C@@H](OC(=O)C)[C@@H](C)[C@@H](C)OC(=O)[C@@H]2C)O[C@@H](C)[C@@H]1OC(=O)C</t>
  </si>
  <si>
    <t>CHEMBL167731</t>
  </si>
  <si>
    <t>Pixantrone (BAN, USAN, INN); Pixantrone Dimaleate (USAN)</t>
  </si>
  <si>
    <t>BBR-2778</t>
  </si>
  <si>
    <t>Novuspharma Spa; Cell Therapeutics</t>
  </si>
  <si>
    <t>L01DB11</t>
  </si>
  <si>
    <t>L01DB11 [Antineoplastic And Immunomodulating Agents:Antineoplastic Agents:Cytotoxic Antibiotics And Related Substances:Anthracyclines and related substances]</t>
  </si>
  <si>
    <t>NCCNc1ccc(NCCN)c2C(=O)c3cnccc3C(=O)c12</t>
  </si>
  <si>
    <t>CHEMBL132966</t>
  </si>
  <si>
    <t>Rivanicline (INN); Rivanicline Galactarate (USAN)</t>
  </si>
  <si>
    <t>TC-2403; TC-02403-12</t>
  </si>
  <si>
    <t>CNCC\C=C\c1cccnc1</t>
  </si>
  <si>
    <t>CHEMBL23261</t>
  </si>
  <si>
    <t>Darusentan (INN)</t>
  </si>
  <si>
    <t>HMR-4005; LU-135252</t>
  </si>
  <si>
    <t>COc1cc(OC)nc(O[C@H](C(=O)O)C(OC)(c2ccccc2)c3ccccc3)n1</t>
  </si>
  <si>
    <t>CHEMBL388590</t>
  </si>
  <si>
    <t>Benzbromaron (JAN); Benzbromarone (BAN, USAN, INN)</t>
  </si>
  <si>
    <t>L-2214; MJ-10061</t>
  </si>
  <si>
    <t>M04AB03</t>
  </si>
  <si>
    <t>M04AB03 [Musculo-Skeletal System:Antigout Preparations:Antigout Preparations:Preparations increasing uric acid excretion]</t>
  </si>
  <si>
    <t>CCc1oc2ccccc2c1C(=O)c3cc(Br)c(O)c(Br)c3</t>
  </si>
  <si>
    <t>CHEMBL1200649</t>
  </si>
  <si>
    <t>Quinupristin (FDA, BAN, INN, USAN)</t>
  </si>
  <si>
    <t>RP-57669</t>
  </si>
  <si>
    <t>CC[C@H]1NC(=O)[C@@H](NC(=O)c2ncccc2O)[C@@H](C)OC(=O)[C@@H](NC(=O)[C@@H]3CC(=O)[C@H](CS[C@@H]4CN5CCC4CC5)CN3C(=O)[C@H](Cc6ccc(cc6)N(C)C)N(C)C(=O)[C@@H]7CCCN7C1=O)c8ccccc8</t>
  </si>
  <si>
    <t>CHEMBL502620</t>
  </si>
  <si>
    <t>Aclarubicin (BAN, USAN, INN); Aclarubicin Hydrochloride (JAN)</t>
  </si>
  <si>
    <t>L01DB04</t>
  </si>
  <si>
    <t>L01DB04 [Antineoplastic And Immunomodulating Agents:Antineoplastic Agents:Cytotoxic Antibiotics And Related Substances:Anthracyclines and related substances]</t>
  </si>
  <si>
    <t>CC[C@@]1(O)C[C@H](O[C@H]2C[C@@H]([C@H](O[C@H]3C[C@H](O)[C@H](O[C@H]4CCC(=O)[C@H](C)O4)[C@H](C)O3)[C@H](C)O2)N(C)C)c5c(O)c6C(=O)c7c(O)cccc7C(=O)c6cc5[C@H]1C(=O)OC</t>
  </si>
  <si>
    <t>CHEMBL84446</t>
  </si>
  <si>
    <t>Fidarestat (INN)</t>
  </si>
  <si>
    <t>NC(=O)[C@@H]1C[C@]2(NC(=O)NC2=O)c3cc(F)ccc3O1</t>
  </si>
  <si>
    <t>CHEMBL67654</t>
  </si>
  <si>
    <t>Carebastine (INN)</t>
  </si>
  <si>
    <t>CC(C)(C(=O)O)c1ccc(cc1)C(=O)CCCN2CCC(CC2)OC(c3ccccc3)c4ccccc4</t>
  </si>
  <si>
    <t>CHEMBL12806</t>
  </si>
  <si>
    <t>Glicondamide (INN)</t>
  </si>
  <si>
    <t>CNC(=O)NS(=O)(=O)c1ccc(CCNC(=O)c2cc(Cl)ccc2OC)cc1</t>
  </si>
  <si>
    <t>CHEMBL311948</t>
  </si>
  <si>
    <t>Lomifylline (INN)</t>
  </si>
  <si>
    <t>CN1C(=O)N(C)c2ncn(CCCCC(=O)C)c2C1=O</t>
  </si>
  <si>
    <t>CHEMBL471036</t>
  </si>
  <si>
    <t>Litoxetine (INN)</t>
  </si>
  <si>
    <t>C(OC1CCNCC1)c2ccc3ccccc3c2</t>
  </si>
  <si>
    <t>CHEMBL494760</t>
  </si>
  <si>
    <t>Ormetoprim (INN, USAN)</t>
  </si>
  <si>
    <t>Ro-59754</t>
  </si>
  <si>
    <t>COc1cc(C)c(Cc2cnc(N)nc2N)cc1OC</t>
  </si>
  <si>
    <t>CHEMBL24778</t>
  </si>
  <si>
    <t>Silodosin (FDA, INN)</t>
  </si>
  <si>
    <t>G04CA04</t>
  </si>
  <si>
    <t>G04CA04 [Genito Urinary System And Sex Hormones:Urologicals:Drugs Used In Benign Prostatic Hypertrophy:Alpha-adrenoreceptor antagonists]</t>
  </si>
  <si>
    <t>C[C@H](Cc1cc2CCN(CCCO)c2c(c1)C(=O)N)NCCOc3ccccc3OCC(F)(F)F</t>
  </si>
  <si>
    <t>CHEMBL290106</t>
  </si>
  <si>
    <t>Bithionol (BAN, JAN, MI, NF, INN); Bithionolate Sodium (USAN); Sodium Bitionolate (INN)</t>
  </si>
  <si>
    <t>P02BX01; D10AB01</t>
  </si>
  <si>
    <t>P02BX01 [Antiparasitic Products, Insecticides And Repellents:Anthelmintics:Antitrematodals:Other antitrematodal agents]; D10AB01 [Dermatologicals:Anti-Acne Preparations:Anti-Acne Preparations For Topical Use:Preparations containing sulfur]</t>
  </si>
  <si>
    <t>Oc1c(Cl)cc(Cl)cc1Sc2cc(Cl)cc(Cl)c2O</t>
  </si>
  <si>
    <t>CHEMBL61593</t>
  </si>
  <si>
    <t>Cyclothiazide (FDA, USP, BAN, INN, USAN)</t>
  </si>
  <si>
    <t>Pharmacia And Upjohn Co; Eli Lilly And Co</t>
  </si>
  <si>
    <t>C03AA09</t>
  </si>
  <si>
    <t>C03AA09 [Cardiovascular System:Diuretics:Low-Ceiling Diuretics, Thiazides:Thiazides, plain]</t>
  </si>
  <si>
    <t>NS(=O)(=O)c1cc2c(NC(NS2(=O)=O)C3CC4CC3C=C4)cc1Cl</t>
  </si>
  <si>
    <t>CHEMBL1697852</t>
  </si>
  <si>
    <t>Tribromoethanol (MI, NF)</t>
  </si>
  <si>
    <t>OCC(Br)(Br)Br</t>
  </si>
  <si>
    <t>CHEMBL145347</t>
  </si>
  <si>
    <t>Lasalocid (BAN, INN, USAN)</t>
  </si>
  <si>
    <t>Ro-22985</t>
  </si>
  <si>
    <t>CC[C@H]([C@H]1O[C@@](CC)(C[C@@H]1C)[C@H]2CC[C@](O)(CC)[C@H](C)O2)C(=O)[C@@H](C)[C@@H](O)[C@H](C)CCc3ccc(C)c(O)c3C(=O)O</t>
  </si>
  <si>
    <t>CHEMBL297302</t>
  </si>
  <si>
    <t>Benperidol (BAN, USAN, INN)</t>
  </si>
  <si>
    <t>MCN-JR-4584; R-4584</t>
  </si>
  <si>
    <t>N05AD07</t>
  </si>
  <si>
    <t>N05AD07 [Nervous System:Psycholeptics:Antipsychotics:Butyrophenone derivatives]</t>
  </si>
  <si>
    <t>Oc1nc2ccccc2n1C3CCN(CCCC(=O)c4ccc(F)cc4)CC3</t>
  </si>
  <si>
    <t>CHEMBL1599</t>
  </si>
  <si>
    <t>Cephapirin Sodium (FDA, USP, USAN); Cefapirin (BAN, INN); Sodium Cefapirin (JAN); Cephapirin Benzathine (USP)</t>
  </si>
  <si>
    <t>BL-P-1322</t>
  </si>
  <si>
    <t>Apothecon Inc Div Bristol Myers Squibb</t>
  </si>
  <si>
    <t>J01DB08</t>
  </si>
  <si>
    <t>J01DB08 [Antiinfectives For Systemic Use:Antibacterials For Systemic Use:Other Beta-Lactam Antibacterials:First-generation cephalosporins]</t>
  </si>
  <si>
    <t>CC(=O)OCC1=C(N2[C@H](SC1)[C@H](NC(=O)CSc3ccncc3)C2=O)C(=O)O</t>
  </si>
  <si>
    <t>CHEMBL80</t>
  </si>
  <si>
    <t>Naloxone (BAN, INN); Naloxone Hydrochloride (JAN, USAN, USP, FDA)</t>
  </si>
  <si>
    <t>EN-15304</t>
  </si>
  <si>
    <t>Sanofi Aventis Us Llc; Reckitt Benckiser Pharmaceuticals Inc; Endo Pharmaceuticals Inc</t>
  </si>
  <si>
    <t>V03AB15</t>
  </si>
  <si>
    <t>V03AB15 [Various:All Other Therapeutic Products:All Other Therapeutic Products:Antidotes]</t>
  </si>
  <si>
    <t>Oc1ccc2C[C@H]3N(CC=C)CC[C@@]45[C@@H](Oc1c24)C(=O)CC[C@@]35O</t>
  </si>
  <si>
    <t>CHEMBL191491</t>
  </si>
  <si>
    <t>Stilonium Iodide (INN, USAN)</t>
  </si>
  <si>
    <t>M.G. 624</t>
  </si>
  <si>
    <t>CC[N+](CC)(CC)CCOc1ccc(\C=C\c2ccccc2)cc1</t>
  </si>
  <si>
    <t>CHEMBL1187</t>
  </si>
  <si>
    <t>Phosphoric Acid (NF, FDA)</t>
  </si>
  <si>
    <t>Hospira Inc; B Braun Medical Inc; Abbott Laboratories Pharmaceutical Products Div</t>
  </si>
  <si>
    <t>OP(=O)(O)O</t>
  </si>
  <si>
    <t>CHEMBL148</t>
  </si>
  <si>
    <t>Imipenem (BAN, INN, JAN, USAN, USP, FDA)</t>
  </si>
  <si>
    <t>MK-0787</t>
  </si>
  <si>
    <t>C[C@@H](O)[C@@H]1[C@H]2CC(=C(N2C1=O)C(=O)O)SCCNC=N</t>
  </si>
  <si>
    <t>CHEMBL657</t>
  </si>
  <si>
    <t>Diphenhydramine (BAN, JAN, INN); Diphenhydramine Hydrochloride (BAN, JAN, USP, FDA); Diphenhydramine Citrate (FDA, USP); Diphenhydramine Laurylsulfate (JAN); Diphenhydramine Tannate (JAN)</t>
  </si>
  <si>
    <t>Pfizer Inc; Parke Davis Div Warner Lambert Co; Mcneil Consumer Healthcare</t>
  </si>
  <si>
    <t>R06AA02; D04AA32; R06AA52</t>
  </si>
  <si>
    <t>R06AA02 [Respiratory System:Antihistamines For Systemic Use:Antihistamines For Systemic Use:Aminoalkyl ethers]; D04AA32 [Dermatologicals:Antipruritics, Incl. Antihistamines, Anesthetics, Etc.:Antipruritics, Incl. Antihistamines, Anesthetics, Etc.:Antihistamines for topical use]; R06AA52 [Respiratory System:Antihistamines For Systemic Use:Antihistamines For Systemic Use:Aminoalkyl ethers]</t>
  </si>
  <si>
    <t>CN(C)CCOC(c1ccccc1)c2ccccc2</t>
  </si>
  <si>
    <t>CHEMBL2109081</t>
  </si>
  <si>
    <t>Deligoparin Sodium (INN, USAN)</t>
  </si>
  <si>
    <t>OP2000</t>
  </si>
  <si>
    <t>Opocrin S.P.A., Italy</t>
  </si>
  <si>
    <t>CHEMBL2108029</t>
  </si>
  <si>
    <t>Ertumaxomab (INN)</t>
  </si>
  <si>
    <t>CHEMBL1233800</t>
  </si>
  <si>
    <t>Mivobulin (INN); Mivobulin Isethionate (USAN)</t>
  </si>
  <si>
    <t>CI-980</t>
  </si>
  <si>
    <t>Antineoplastic (microtubule inhibitor)</t>
  </si>
  <si>
    <t>CCOC(=O)Nc1cc2N[C@@H](C)C(=Nc2c(N)n1)c3ccccc3</t>
  </si>
  <si>
    <t>CHEMBL594</t>
  </si>
  <si>
    <t>Emedastine (BAN, INN); Emedastine Difumarate (FDA, JAN, USAN, USP)</t>
  </si>
  <si>
    <t>AL-3432A</t>
  </si>
  <si>
    <t>S01GX06</t>
  </si>
  <si>
    <t>S01GX06 [Sensory Organs:Ophthalmologicals:Decongestants And Antiallergics:Other antiallergics]</t>
  </si>
  <si>
    <t>Anti-Allergic; Antihistaminic, H1-Receptor; Asthma Prophylactic</t>
  </si>
  <si>
    <t>CCOCCn1c(nc2ccccc12)N3CCCN(C)CC3</t>
  </si>
  <si>
    <t>CHEMBL2104852</t>
  </si>
  <si>
    <t>Metrenperone (BAN, INN, USAN)</t>
  </si>
  <si>
    <t>R-50970</t>
  </si>
  <si>
    <t>Myopathic (veterinary)</t>
  </si>
  <si>
    <t>CC1=CN2C(=O)C(=C(C)N=C2C=C1)CCN3CCC(CC3)C(=O)c4ccc(F)cc4</t>
  </si>
  <si>
    <t>CHEMBL2103856</t>
  </si>
  <si>
    <t>Atopaxar (INN, USAN); Atopaxar Hydrobromide (USAN)</t>
  </si>
  <si>
    <t>E5555; ER-172594-00; ER-172594-06</t>
  </si>
  <si>
    <t>PAR1 antagonists</t>
  </si>
  <si>
    <t>CCOc1cc2CN(CC(=O)c3cc(N4CCOCC4)c(OC)c(c3)C(C)(C)C)C(=N)c2c(F)c1OCC</t>
  </si>
  <si>
    <t>CHEMBL2105503</t>
  </si>
  <si>
    <t>Detiviciclovir (INN)</t>
  </si>
  <si>
    <t>Nc1ncc2ncn(CC(CO)CO)c2n1</t>
  </si>
  <si>
    <t>CHEMBL2104189</t>
  </si>
  <si>
    <t>Biclofibrate (DCF, INN)</t>
  </si>
  <si>
    <t>CN1CCCC1COC(=O)C(Oc2ccc(Cl)cc2)Oc3ccc(Cl)cc3</t>
  </si>
  <si>
    <t>CHEMBL2104757</t>
  </si>
  <si>
    <t>Nicoracetam (INN)</t>
  </si>
  <si>
    <t>COc1ccc(cn1)C(=O)N2CCCC2=O</t>
  </si>
  <si>
    <t>CHEMBL2106157</t>
  </si>
  <si>
    <t>Febuverine (INN)</t>
  </si>
  <si>
    <t>PG-430</t>
  </si>
  <si>
    <t>CCC(C(=O)OCCN1CCN(CCOC(=O)C(CC)c2ccccc2)CC1)c3ccccc3</t>
  </si>
  <si>
    <t>CHEMBL2103873</t>
  </si>
  <si>
    <t>Macitentan (INN, USAN)</t>
  </si>
  <si>
    <t>ACT-064992</t>
  </si>
  <si>
    <t>CCCNS(=O)(=O)Nc1ncnc(OCCOc2ncc(Br)cn2)c1c3ccc(Br)cc3</t>
  </si>
  <si>
    <t>CHEMBL2107758</t>
  </si>
  <si>
    <t>Mantabegron (INN)</t>
  </si>
  <si>
    <t>OC(CNC12CC3CC(CC(C3)C1)C2)COc4ccccc4</t>
  </si>
  <si>
    <t>CHEMBL2106011</t>
  </si>
  <si>
    <t>Clocortolone (INN); Clocortolone Acetate (USAN)</t>
  </si>
  <si>
    <t>SH-818</t>
  </si>
  <si>
    <t>D07AB21</t>
  </si>
  <si>
    <t>D07AB21 [Dermatologicals:Corticosteroids, Dermatological Preparations:Corticosteroids, Plain:Corticosteroids, moderately potent (group II)]</t>
  </si>
  <si>
    <t>C[C@@H]1C[C@H]2[C@@H]3C[C@H](F)C4=CC(=O)C=C[C@]4(C)[C@@]3(Cl)[C@@H](O)C[C@]2(C)[C@H]1C(=O)COC(=O)C</t>
  </si>
  <si>
    <t>CHEMBL2105237</t>
  </si>
  <si>
    <t>Prefenamate (INN)</t>
  </si>
  <si>
    <t>CC(=CCOC(=O)c1ccccc1Nc2cccc(c2)C(F)(F)F)C</t>
  </si>
  <si>
    <t>CHEMBL2107292</t>
  </si>
  <si>
    <t>Ketazocine (INN, USAN)</t>
  </si>
  <si>
    <t>WIN-34276</t>
  </si>
  <si>
    <t>C[C@H]1[C@@H]2N(CC3CC3)CC[C@@]1(C)c4cc(O)ccc4C2=O</t>
  </si>
  <si>
    <t>CHEMBL2106560</t>
  </si>
  <si>
    <t>Fandofloxacin (INN)</t>
  </si>
  <si>
    <t>CN1CCN(CC1)c2cc3N(C=C(C(=O)O)C(=O)c3cc2F)c4ccc(F)cn4</t>
  </si>
  <si>
    <t>CHEMBL2105045</t>
  </si>
  <si>
    <t>Isoprofen (INN)</t>
  </si>
  <si>
    <t>CC(C)C1Cc2ccc(cc2C1)C(C)C(=O)O</t>
  </si>
  <si>
    <t>CHEMBL2107669</t>
  </si>
  <si>
    <t>Viprostol (BAN, INN, USAN)</t>
  </si>
  <si>
    <t>CL-115347</t>
  </si>
  <si>
    <t>Hypotensive; Vasodilator</t>
  </si>
  <si>
    <t>CCCCC(O)(C\C=C\[C@H]1[C@H](O)CC(=O)[C@@H]1C\C=C/CCCC(=O)OC)C=C</t>
  </si>
  <si>
    <t>CHEMBL2108126</t>
  </si>
  <si>
    <t>Psyllium Husk (USP)</t>
  </si>
  <si>
    <t>Savage; Rhone-Poulenc Rorer; Johnson &amp; Johnson-Merck Consumer; Carter-Wallace; Solvay Pharmaceuticals</t>
  </si>
  <si>
    <t>CHEMBL2108691</t>
  </si>
  <si>
    <t>Somidobove (BAN, INN, USAN)</t>
  </si>
  <si>
    <t>EL-349</t>
  </si>
  <si>
    <t>Hormone (growth, synthetic bovine)</t>
  </si>
  <si>
    <t>CHEMBL2107873</t>
  </si>
  <si>
    <t>Vonicog Alfa (INN, USAN)</t>
  </si>
  <si>
    <t>BAX-111</t>
  </si>
  <si>
    <t>Baxter Healthcare Corporation</t>
  </si>
  <si>
    <t>CHEMBL2108576</t>
  </si>
  <si>
    <t>Bapineuzumab (INN, USAN)</t>
  </si>
  <si>
    <t>3D-6; AAB-001; AAB-001, Humanized 3D-6 Monoclonal Antibody</t>
  </si>
  <si>
    <t>Elan</t>
  </si>
  <si>
    <t>CHEMBL2108592</t>
  </si>
  <si>
    <t>Epitumomab Cituxetan (BAN, INN)</t>
  </si>
  <si>
    <t>CHEMBL2107841</t>
  </si>
  <si>
    <t>Albiglutide (INN, USAN)</t>
  </si>
  <si>
    <t>GSK716155</t>
  </si>
  <si>
    <t>CHEMBL2108637</t>
  </si>
  <si>
    <t>Radotermin (INN)</t>
  </si>
  <si>
    <t>CHEMBL2106816</t>
  </si>
  <si>
    <t>Nocloprost (INN)</t>
  </si>
  <si>
    <t>CCCCC(C)(C)[C@H](O)\C=C\[C@H]1[C@H](O)C[C@@H](Cl)[C@@H]1C\C=C/CCCC(=O)O</t>
  </si>
  <si>
    <t>CHEMBL2104442</t>
  </si>
  <si>
    <t>Cefivitril (INN)</t>
  </si>
  <si>
    <t>cef-; -tril</t>
  </si>
  <si>
    <t>cephalosporins; endopeptidase inhibitors</t>
  </si>
  <si>
    <t>Cn1nnnc1SCC2=C(N3[C@H](SC2)[C@H](NC(=O)CS\C=C\C#N)C3=O)C(=O)O</t>
  </si>
  <si>
    <t>CHEMBL2105437</t>
  </si>
  <si>
    <t>Setoperone (INN, USAN)</t>
  </si>
  <si>
    <t>R-52245</t>
  </si>
  <si>
    <t>CC1=C(CCN2CCC(CC2)C(=O)c3ccc(F)cc3)C(=O)N4CCSC4=N1</t>
  </si>
  <si>
    <t>CHEMBL2104329</t>
  </si>
  <si>
    <t>Idenast (INN)</t>
  </si>
  <si>
    <t>COc1ccc(cc1)N2N(CCCCN3CCN(CC3)c4ccc(F)cc4)C(=O)c5ccccc25</t>
  </si>
  <si>
    <t>CHEMBL496</t>
  </si>
  <si>
    <t>Hexachlorophene (BAN, FDA, INN, USP)</t>
  </si>
  <si>
    <t>Becton Dickinson And Co; Bayer Pharmaceuticals Corp; Arbrook Inc; 3m Co; Calgon Corp Div Merck And Co Inc</t>
  </si>
  <si>
    <t>D08AE01</t>
  </si>
  <si>
    <t>D08AE01 [Dermatologicals:Antiseptics And Disinfectants:Antiseptics And Disinfectants:Phenol and derivatives]</t>
  </si>
  <si>
    <t>Anti-Infective, Topical; Detergent</t>
  </si>
  <si>
    <t>Oc1c(Cl)cc(Cl)c(Cl)c1Cc2c(O)c(Cl)cc(Cl)c2Cl</t>
  </si>
  <si>
    <t>CHEMBL1201116</t>
  </si>
  <si>
    <t>Hetacillin (FDA, USP, BAN, INN, USAN); Hetacillin Potassium (FDA, USP, JAN, USAN)</t>
  </si>
  <si>
    <t>BL-P-804; BRL-804</t>
  </si>
  <si>
    <t>J01CA18</t>
  </si>
  <si>
    <t>J01CA18 [Antiinfectives For Systemic Use:Antibacterials For Systemic Use:Beta-Lactam Antibacterials, Penicillins:Penicillins with extended spectrum]</t>
  </si>
  <si>
    <t>CC1(C)S[C@@H]2[C@H](N3C(=O)[C@H](NC3(C)C)c4ccccc4)C(=O)N2[C@H]1C(=O)O</t>
  </si>
  <si>
    <t>CHEMBL1201465</t>
  </si>
  <si>
    <t>Chymotrypsin (BAN, FDA, USP, INN)</t>
  </si>
  <si>
    <t>Sola Barnes Hind; Novartis Pharmaceuticals Corp; Ciba Vision Corp Div Novartis Co; Alcon Laboratories Inc</t>
  </si>
  <si>
    <t>B06AA04; S01KX01</t>
  </si>
  <si>
    <t>B06AA04 [Blood And Blood Forming Organs:Other Hematological Agents:Other Hematological Agents:Enzymes]; S01KX01 [Sensory Organs:Ophthalmologicals:Surgical Aids:Other surgical aids]</t>
  </si>
  <si>
    <t>CHEMBL1201746</t>
  </si>
  <si>
    <t>Pralatrexate (FDA, INN, USAN)</t>
  </si>
  <si>
    <t>PDX</t>
  </si>
  <si>
    <t>Allos Therapeutics Inc</t>
  </si>
  <si>
    <t>L01BA05</t>
  </si>
  <si>
    <t>L01BA05 [Antineoplastic And Immunomodulating Agents:Antineoplastic Agents:Antimetabolites:Folic acid analogues]</t>
  </si>
  <si>
    <t>Nc1nc(N)c2nc(CC(CC#C)c3ccc(cc3)C(=O)N[C@@H](CCC(=O)O)C(=O)O)cnc2n1</t>
  </si>
  <si>
    <t>CHEMBL1356</t>
  </si>
  <si>
    <t>Sodium Benzoate (NF, JAN, USAN, FDA)</t>
  </si>
  <si>
    <t>Ucyclyd Pharma Inc; B Braun Medical Inc</t>
  </si>
  <si>
    <t>Antihyperammonemic; Pharmaceutic Aid (antifungal agent)</t>
  </si>
  <si>
    <t>[Na+].[O-]C(=O)c1ccccc1</t>
  </si>
  <si>
    <t>CHEMBL1008</t>
  </si>
  <si>
    <t>Bepridil (BAN, INN); Bepridil Hydrochloride (FDA, JAN, USAN)</t>
  </si>
  <si>
    <t>CERM-1978</t>
  </si>
  <si>
    <t>Medpointe Pharmaceuticals Medpointe Healthcare Inc; Johnson And Johnson Pharmaceutical Research And Development Llc</t>
  </si>
  <si>
    <t>C08EA02</t>
  </si>
  <si>
    <t>C08EA02 [Cardiovascular System:Calcium Channel Blockers:Non-Selective Calcium Channel Blockers:Phenylalkylamine derivatives]</t>
  </si>
  <si>
    <t>CC(C)COCC(CN(Cc1ccccc1)c2ccccc2)N3CCCC3</t>
  </si>
  <si>
    <t>CHEMBL821</t>
  </si>
  <si>
    <t>Guanidine Hydrochloride (FDA)</t>
  </si>
  <si>
    <t>NC(=N)N</t>
  </si>
  <si>
    <t>CHEMBL954</t>
  </si>
  <si>
    <t>Enclomifene (INN); Enclomiphene (USAN); Clomiphene Citrate (FDA, USP, USAN); Clomifene (BAN, INN); Clomifene Citrate (JAN); Clomiphene (BAN)</t>
  </si>
  <si>
    <t>Isomer B; RMI-16289; MER-41; MRL-41</t>
  </si>
  <si>
    <t>Sanofi Aventis Us Llc; Marion Merrell Dow; Emd Serono Inc</t>
  </si>
  <si>
    <t>G03GB02</t>
  </si>
  <si>
    <t>G03GB02 [Genito Urinary System And Sex Hormones:Sex Hormones And Modulators Of The Genital System:Gonadotropins And Other Ovulation Stimulants:Ovulation stimulants, synthetic]</t>
  </si>
  <si>
    <t>CCN(CC)CCOc1ccc(cc1)\C(=C(\Cl)/c2ccccc2)\c3ccccc3</t>
  </si>
  <si>
    <t>CHEMBL1200559</t>
  </si>
  <si>
    <t>Lactic Acid (FDA, USP, JAN)</t>
  </si>
  <si>
    <t>Gambro Renal Products</t>
  </si>
  <si>
    <t>G01AD01</t>
  </si>
  <si>
    <t>G01AD01 [Genito Urinary System And Sex Hormones:Gynecological Antiinfectives And Antiseptics:Antiinfectives And Antiseptics, Excl. Combinations:Organic acids]</t>
  </si>
  <si>
    <t>CC(O)C(=O)O</t>
  </si>
  <si>
    <t>CHEMBL1201413</t>
  </si>
  <si>
    <t>Technetium Tc 99m Depreotide (USP); Technetium Tc-99m Depreotide (FDA)</t>
  </si>
  <si>
    <t>V09IA05</t>
  </si>
  <si>
    <t>V09IA05 [Various:Diagnostic Radiopharmaceuticals:Tumour Detection:Technetium (99mTc) compounds]</t>
  </si>
  <si>
    <t>CHEMBL781</t>
  </si>
  <si>
    <t>Mazindol (BAN, FDA, INN, USAN, USP)</t>
  </si>
  <si>
    <t>42-548</t>
  </si>
  <si>
    <t>Wyeth Ayerst Laboratories; Novartis Pharmaceuticals Corp</t>
  </si>
  <si>
    <t>A08AA05</t>
  </si>
  <si>
    <t>A08AA05 [Alimentary Tract And Metabolism:Antiobesity Preparations, Excl. Diet Products:Antiobesity Preparations, Excl. Diet Products:Centrally acting antiobesity products]</t>
  </si>
  <si>
    <t>OC1(N2CCN=C2c3ccccc13)c4ccc(Cl)cc4</t>
  </si>
  <si>
    <t>CHEMBL607710</t>
  </si>
  <si>
    <t>Chlorphenesin Carbamate (FDA, JAN, USAN); Chlorphenesin (BAN, INN)</t>
  </si>
  <si>
    <t>U-19646</t>
  </si>
  <si>
    <t>D01AE07</t>
  </si>
  <si>
    <t>D01AE07 [Dermatologicals:Antifungals For Dermatological Use:Antifungals For Topical Use:Other antifungals for topical use]</t>
  </si>
  <si>
    <t>NC(=O)OCC(O)COc1ccc(Cl)cc1</t>
  </si>
  <si>
    <t>CHEMBL1059</t>
  </si>
  <si>
    <t>Pregabalin (BAN, FDA, INN, USAN)</t>
  </si>
  <si>
    <t>CI-1008; PD-144723</t>
  </si>
  <si>
    <t>Pf Prism Cv</t>
  </si>
  <si>
    <t>N03AX16</t>
  </si>
  <si>
    <t>N03AX16 [Nervous System:Antiepileptics:Antiepileptics:Other antiepileptics]</t>
  </si>
  <si>
    <t>CC(C)C[C@H](CN)CC(=O)O</t>
  </si>
  <si>
    <t>CHEMBL356918</t>
  </si>
  <si>
    <t>Enilconazole (BAN, INN, USAN)</t>
  </si>
  <si>
    <t>R-23979</t>
  </si>
  <si>
    <t>Clc1ccc(C(Cn2ccnc2)OCC=C)c(Cl)c1</t>
  </si>
  <si>
    <t>CHEMBL47955</t>
  </si>
  <si>
    <t>Eperezolid (INN, USAN)</t>
  </si>
  <si>
    <t>U-100592</t>
  </si>
  <si>
    <t>CC(=O)NC[C@H]1CN(C(=O)O1)c2ccc(N3CCN(CC3)C(=O)CO)c(F)c2</t>
  </si>
  <si>
    <t>CHEMBL455461</t>
  </si>
  <si>
    <t>Radezolid (INN, USAN); Radezolid Hydrochloride (USAN)</t>
  </si>
  <si>
    <t>RX-01_667; RX-103; RX-1741; RX-O1_667; AND RX-01_667</t>
  </si>
  <si>
    <t>Rib-X Pharmaceuticals</t>
  </si>
  <si>
    <t>CC(=O)NC[C@H]1CN(C(=O)O1)c2ccc(c(F)c2)c3ccc(CNCc4cnn[nH]4)cc3</t>
  </si>
  <si>
    <t>CHEMBL58355</t>
  </si>
  <si>
    <t>Piroximone (BAN, INN, USAN)</t>
  </si>
  <si>
    <t>MDL-19205</t>
  </si>
  <si>
    <t>CCC1=C(NC(=O)N1)C(=O)c2ccncc2</t>
  </si>
  <si>
    <t>CHEMBL279898</t>
  </si>
  <si>
    <t>Enprofylline (INN, USAN)</t>
  </si>
  <si>
    <t>D-4028</t>
  </si>
  <si>
    <t>Astra Pharmaceutical Production Ab, Sweden</t>
  </si>
  <si>
    <t>CCCN1C(=O)NC(=O)c2[nH]cnc12</t>
  </si>
  <si>
    <t>CHEMBL113</t>
  </si>
  <si>
    <t>Caffeine (BAN, FDA, JAN, USP); Caffeine Citrate (FDA); Caffeine, Citrated (MI, NF)</t>
  </si>
  <si>
    <t>Novartis Consumer Health Inc; Medicis Pharmaceutical Corp; Caraco Pharmaceutical Laboratories Ltd; Bedford Laboratories; Watson Laboratories Inc</t>
  </si>
  <si>
    <t>N06BC01</t>
  </si>
  <si>
    <t>N06BC01 [Nervous System:Psychoanaleptics:Psychostimulants, Agents Used For Adhd And Nootropics:Xanthine derivatives]</t>
  </si>
  <si>
    <t>CN1C(=O)N(C)c2ncn(C)c2C1=O</t>
  </si>
  <si>
    <t>CHEMBL1601</t>
  </si>
  <si>
    <t>Cefonicid (BAN, INN); Cefonicid Sodium (FDA, USP, USAN); Cefonicid Monosodium (USAN)</t>
  </si>
  <si>
    <t>SK&amp;F-D-75073-Z2; SK&amp;F-D75073-Z</t>
  </si>
  <si>
    <t>J01DC06</t>
  </si>
  <si>
    <t>J01DC06 [Antiinfectives For Systemic Use:Antibacterials For Systemic Use:Other Beta-Lactam Antibacterials:Second-generation cephalosporins]</t>
  </si>
  <si>
    <t>O[C@@H](C(=O)N[C@H]1[C@H]2SCC(=C(N2C1=O)C(=O)O)CSc3nnnn3CS(=O)(=O)O)c4ccccc4</t>
  </si>
  <si>
    <t>CHEMBL1743022</t>
  </si>
  <si>
    <t>Fresolimumab (INN, USAN)</t>
  </si>
  <si>
    <t>GC-1008</t>
  </si>
  <si>
    <t>Genzyme; Astrazeneca</t>
  </si>
  <si>
    <t>CHEMBL1004</t>
  </si>
  <si>
    <t>Doxylamine (BAN, INN); Doxylamine Succinate (FDA, USP)</t>
  </si>
  <si>
    <t>Sanofi Aventis Us Llc; Pfizer Laboratories Div Pfizer Inc; Chattem Inc</t>
  </si>
  <si>
    <t>R06AA09; R06AA59</t>
  </si>
  <si>
    <t>R06AA09 [Respiratory System:Antihistamines For Systemic Use:Antihistamines For Systemic Use:Aminoalkyl ethers]; R06AA59 [Respiratory System:Antihistamines For Systemic Use:Antihistamines For Systemic Use:Aminoalkyl ethers]</t>
  </si>
  <si>
    <t>CN(C)CCOC(C)(c1ccccc1)c2ccccn2</t>
  </si>
  <si>
    <t>CHEMBL2105826</t>
  </si>
  <si>
    <t>Roflurane (INN, USAN)</t>
  </si>
  <si>
    <t>DA-893</t>
  </si>
  <si>
    <t>COC(F)(F)C(F)Br</t>
  </si>
  <si>
    <t>CHEMBL2009696</t>
  </si>
  <si>
    <t>Traxanox (INN, MI)</t>
  </si>
  <si>
    <t>antiallergic respiratory tract drugs (xanoxic acid derivatives)</t>
  </si>
  <si>
    <t>Clc1cc(cc2C(=O)c3cccnc3Oc12)c4nnn[nH]4</t>
  </si>
  <si>
    <t>CHEMBL2107742</t>
  </si>
  <si>
    <t>Ecalcidene (INN, USAN)</t>
  </si>
  <si>
    <t>C[C@@H](CCC(=O)N1CCCCC1)C2CC[C@H]3\C(=C\C=C\4/C[C@@H](O)C[C@H](O)C4=C)\CCC[C@]23C</t>
  </si>
  <si>
    <t>CHEMBL2105414</t>
  </si>
  <si>
    <t>Secoverine (INN)</t>
  </si>
  <si>
    <t>CCN(CCCC(=O)C1CCCCC1)C(C)Cc2ccc(OC)cc2</t>
  </si>
  <si>
    <t>CHEMBL2106696</t>
  </si>
  <si>
    <t>Proligestone (BAN, INN)</t>
  </si>
  <si>
    <t>CCC1O[C@@]23CC[C@](O1)(C(=O)C)[C@@]2(C)CC[C@H]4[C@H]3CCC5=CC(=O)CC[C@]45C</t>
  </si>
  <si>
    <t>CHEMBL2104308</t>
  </si>
  <si>
    <t>Etolotifen (INN)</t>
  </si>
  <si>
    <t>OCCOCCOCCN1CCC(=C2c3ccccc3CC(=O)c4sccc24)CC1</t>
  </si>
  <si>
    <t>CHEMBL2107380</t>
  </si>
  <si>
    <t>Umirolimus (INN, USAN)</t>
  </si>
  <si>
    <t>CCOCCO[C@@H]1CC[C@@H](C[C@@H](C)[C@@H]2CC(=O)[C@H](C)\C=C(/C)\[C@@H](O)[C@@H](OC)C(=O)[C@H](C)C[C@H](C)\C=C\C=C\C=C(/C)\[C@H](C[C@@H]3CC[C@@H](C)[C@@](O)(O3)C(=O)C(=O)N4CCCC[C@H]4C(=O)O2)OC)C[C@H]1OC</t>
  </si>
  <si>
    <t>CHEMBL2105092</t>
  </si>
  <si>
    <t>Itameline (INN)</t>
  </si>
  <si>
    <t>CO\N=C\C1=CCCN(C1)C(=O)Oc2ccc(Cl)cc2</t>
  </si>
  <si>
    <t>CHEMBL2104469</t>
  </si>
  <si>
    <t>Cefdaloxime (INN)</t>
  </si>
  <si>
    <t>COCC1=C(N2[C@H](SC1)[C@H](NC(=O)\C(=N/O)\c3csc(N)n3)C2=O)C(=O)O</t>
  </si>
  <si>
    <t>CHEMBL2074961</t>
  </si>
  <si>
    <t>Miproxifene (INN)</t>
  </si>
  <si>
    <t>CC\C(=C(/c1ccc(O)cc1)\c2ccc(OCCN(C)C)cc2)\c3ccc(cc3)C(C)C</t>
  </si>
  <si>
    <t>CHEMBL2146132</t>
  </si>
  <si>
    <t>Clobenztropine (INN, MI)</t>
  </si>
  <si>
    <t>CN1[C@@H]2CC[C@H]1C[C@H](C2)OC(c3ccccc3)c4ccc(Cl)cc4</t>
  </si>
  <si>
    <t>CHEMBL2110878</t>
  </si>
  <si>
    <t>Droxinavir (INN); Droxinavir Hydrochloride (USAN)</t>
  </si>
  <si>
    <t>SC-55389A</t>
  </si>
  <si>
    <t>CNCC(=O)N[C@H](C(=O)N[C@@H](Cc1ccccc1)[C@H](O)CNC(CC(C)C)C(=O)NC(C)(C)C)C(C)(C)C</t>
  </si>
  <si>
    <t>CHEMBL2110911</t>
  </si>
  <si>
    <t>Diamocaine (BAN, INN); Diamocaine Cyclamate (USAN)</t>
  </si>
  <si>
    <t>R-10948</t>
  </si>
  <si>
    <t>CCN(CC)CCOC1(CCN(CCNc2ccccc2)CC1)c3ccccc3</t>
  </si>
  <si>
    <t>CHEMBL2111086</t>
  </si>
  <si>
    <t>Canfosfamide (INN); Canfosfamide Hydrochloride (USAN)</t>
  </si>
  <si>
    <t>TER286; TLK286</t>
  </si>
  <si>
    <t>N[C@@H](CCC(=O)N[C@@H](CS(=O)(=O)CCOP(=O)(N(CCCl)CCCl)N(CCCl)CCCl)C(=O)N[C@@H](C(=O)O)c1ccccc1)C(=O)O</t>
  </si>
  <si>
    <t>CHEMBL2110742</t>
  </si>
  <si>
    <t>Megalomicin (INN); Megalomicin Potassium Phosphate (USAN)</t>
  </si>
  <si>
    <t>SCH-13430</t>
  </si>
  <si>
    <t>CC[C@H]1OC(=O)[C@H](C)[C@@H](O[C@H]2C[C@@](C)(O)[C@@H](O)[C@H](C)O2)[C@H](C)[C@@H](O[C@@H]3O[C@H](C)C[C@@H]([C@H]3O)N(C)C)[C@@](C)(C[C@@H](C)C(=O)[C@H](C)[C@@H](O)[C@]1(C)O)O[C@H]4C[C@@H]([C@H](O)[C@@H](C)O4)N(C)C</t>
  </si>
  <si>
    <t>CHEMBL2111053</t>
  </si>
  <si>
    <t>Trethinium Tosilate (BAN, INN)</t>
  </si>
  <si>
    <t>CC[N+]1(C)CCc2ccccc2C1</t>
  </si>
  <si>
    <t>CHEMBL2110710</t>
  </si>
  <si>
    <t>Pamatolol (INN); Pamatolol Sulfate (USAN)</t>
  </si>
  <si>
    <t>H 104/08</t>
  </si>
  <si>
    <t>COC(=O)NCCc1ccc(OCC(O)CNC(C)C)cc1</t>
  </si>
  <si>
    <t>CHEMBL2108356</t>
  </si>
  <si>
    <t>Pegdinetanib (INN, USAN)</t>
  </si>
  <si>
    <t>CHEMBL2109177</t>
  </si>
  <si>
    <t>Odulimomab (INN)</t>
  </si>
  <si>
    <t>Afolimomab; anti-LFA1</t>
  </si>
  <si>
    <t>Sangstat</t>
  </si>
  <si>
    <t>CHEMBL2108282</t>
  </si>
  <si>
    <t>Catridecacog (INN)</t>
  </si>
  <si>
    <t>B02BD11</t>
  </si>
  <si>
    <t>B02BD11 [Blood And Blood Forming Organs:Antihemorrhagics:Vitamin K And Other Hemostatics:Blood coagulation factors]</t>
  </si>
  <si>
    <t>CHEMBL2108307</t>
  </si>
  <si>
    <t>Exatecan Alideximer (INN)</t>
  </si>
  <si>
    <t>CHEMBL2108572</t>
  </si>
  <si>
    <t>Balugrastim (INN, USAN)</t>
  </si>
  <si>
    <t>CG-10639</t>
  </si>
  <si>
    <t>Teva Pharmaceutical Industries Ltd.</t>
  </si>
  <si>
    <t>CHEMBL2108327</t>
  </si>
  <si>
    <t>Lancovutide (INN)</t>
  </si>
  <si>
    <t>CHEMBL1201058</t>
  </si>
  <si>
    <t>Potassium Acetate (FDA, USP, JAN)</t>
  </si>
  <si>
    <t>Baxter Healthcare Corp; B Braun Medical Inc; Abbott Laboratories Pharmaceutical Products Div; Abbott Laboratories Hosp Products Div; Hospira Inc</t>
  </si>
  <si>
    <t>B05XA17</t>
  </si>
  <si>
    <t>B05XA17 [Blood And Blood Forming Organs:Blood Substitutes And Perfusion Solutions:I.V. Solution Additives:Electrolyte solutions]</t>
  </si>
  <si>
    <t>Replenisher (electrolyte)</t>
  </si>
  <si>
    <t>[K+].CC(=O)[O-]</t>
  </si>
  <si>
    <t>CHEMBL566315</t>
  </si>
  <si>
    <t>Obeticholic Acid (INN, USAN)</t>
  </si>
  <si>
    <t>INT-747</t>
  </si>
  <si>
    <t>Intercept Pharmaceuticals</t>
  </si>
  <si>
    <t>CC[C@H]1[C@@H](O)[C@H]2[C@@H]3CC[C@H]([C@H](C)CCC(=O)O)[C@@]3(C)CC[C@@H]2[C@@]4(C)CC[C@@H](O)C[C@@H]14</t>
  </si>
  <si>
    <t>CHEMBL691</t>
  </si>
  <si>
    <t>Ethinyl Estradiol (FDA, USP); Ethinylestradiol (BAN, INN, JAN)</t>
  </si>
  <si>
    <t>Organon Usa Inc; Janssen Pharmaceuticals Inc; Gd Searle Llc; Bayer Healthcare Pharmaceuticals Inc; Ortho Mcneil Janssen Pharmaceuticals Inc</t>
  </si>
  <si>
    <t>L02AA03; G03CA01</t>
  </si>
  <si>
    <t>L02AA03 [Antineoplastic And Immunomodulating Agents:Endocrine Therapy:Hormones And Related Agents:Estrogens]; G03CA01 [Genito Urinary System And Sex Hormones:Sex Hormones And Modulators Of The Genital System:Estrogens:Natural and semisynthetic estrogens, plain]</t>
  </si>
  <si>
    <t>C[C@]12CC[C@H]3[C@@H](CCc4cc(O)ccc34)[C@@H]1CC[C@@]2(O)C#C</t>
  </si>
  <si>
    <t>CHEMBL1201320</t>
  </si>
  <si>
    <t>Esomeprazole (BAN, INN); Esomeprazole Sodium (FDA, USAN); Esomeprazole Potassium (USAN); Esomeprazole Strontium (USAN); Esomeprazole Magnesium (FDA, USAN)</t>
  </si>
  <si>
    <t>H199/18 Sodium; Fm0F67; H199/18 Magnesium Trihydrate</t>
  </si>
  <si>
    <t>Teva Parenteral Medicines; Ltd.; Hanmi Fine Chemical Co.; Astrazeneca Lp</t>
  </si>
  <si>
    <t>A02BC05</t>
  </si>
  <si>
    <t>A02BC05 [Alimentary Tract And Metabolism:Drugs For Acid Related Disorders:Drugs For Peptic Ulcer And Gastro-Oesophageal Reflux Disease (Gord):Proton pump inhibitors]</t>
  </si>
  <si>
    <t>COc1ccc2[nH]c(nc2c1)[S+]([O-])Cc3ncc(C)c(OC)c3C</t>
  </si>
  <si>
    <t>CHEMBL1420</t>
  </si>
  <si>
    <t>Pralidoxime (BAN, INN); Pralidoxime Iodide (INN, JAN, USAN); Pralidoxime Chloride (USAN, USP, FDA); Pralidoxime Mesylate (USAN)</t>
  </si>
  <si>
    <t>2-PAM; 2-PAM Chloride</t>
  </si>
  <si>
    <t>Us Army Medical Research Materiel Command; Meridian Medical Technologies Inc; Baxter Healthcare Corp Anesthesia Critical Care; Baxter Healthcare Corp Anesthesia And Critical Care; Wyeth Ayerst Laboratories</t>
  </si>
  <si>
    <t>V03AB04</t>
  </si>
  <si>
    <t>V03AB04 [Various:All Other Therapeutic Products:All Other Therapeutic Products:Antidotes]</t>
  </si>
  <si>
    <t>Cholinesterase Reactivator</t>
  </si>
  <si>
    <t>C[n+]1ccccc1C=NO</t>
  </si>
  <si>
    <t>CHEMBL1237078</t>
  </si>
  <si>
    <t>Teniposide (FDA, BAN, INN, USAN)</t>
  </si>
  <si>
    <t>VM-26</t>
  </si>
  <si>
    <t>L01CB02</t>
  </si>
  <si>
    <t>L01CB02 [Antineoplastic And Immunomodulating Agents:Antineoplastic Agents:Plant Alkaloids And Other Natural Products:Podophyllotoxin derivatives]</t>
  </si>
  <si>
    <t>COc1cc(cc(OC)c1O)[C@H]2[C@@H]3[C@H](COC3=O)[C@H](O[C@H]4O[C@H](O)[C@@H](O)[C@@H]5O[C@@H](OC[C@@H]45)c6cccs6)c7cc8OCOc8cc27</t>
  </si>
  <si>
    <t>CHEMBL2110570</t>
  </si>
  <si>
    <t>Technetium Tc 99m Gluceptate (USP); Technetium Tc-99m Gluceptate Kit (FDA)</t>
  </si>
  <si>
    <t>Draximage Inc; Bristol Myers Squibb Pharma Co</t>
  </si>
  <si>
    <t>V09CA04</t>
  </si>
  <si>
    <t>V09CA04 [Various:Diagnostic Radiopharmaceuticals:Renal System:Technetium (99mTc) compounds]</t>
  </si>
  <si>
    <t>CHEMBL1115</t>
  </si>
  <si>
    <t>Pyridostigmine Bromide (BAN, INN, JAN, USP, FDA)</t>
  </si>
  <si>
    <t>Valeant Pharmaceuticals North America Llc; Valeant Pharmaceuticals International; United States Army Office Surgeon General; Sandoz Canada Inc</t>
  </si>
  <si>
    <t>N07AA02</t>
  </si>
  <si>
    <t>N07AA02 [Nervous System:Other Nervous System Drugs:Parasympathomimetics:Anticholinesterases]</t>
  </si>
  <si>
    <t>CN(C)C(=O)Oc1ccc[n+](C)c1</t>
  </si>
  <si>
    <t>CHEMBL1117</t>
  </si>
  <si>
    <t>Idarubicin (BAN, INN); Idarubicin Hydrochloride (FDA, USP, INN, USAN)</t>
  </si>
  <si>
    <t>IMI-30</t>
  </si>
  <si>
    <t>L01DB06</t>
  </si>
  <si>
    <t>L01DB06 [Antineoplastic And Immunomodulating Agents:Antineoplastic Agents:Cytotoxic Antibiotics And Related Substances:Anthracyclines and related substances]</t>
  </si>
  <si>
    <t>C[C@@H]1O[C@H](C[C@H](N)[C@@H]1O)O[C@H]2C[C@@](O)(Cc3c(O)c4C(=O)c5ccccc5C(=O)c4c(O)c23)C(=O)C</t>
  </si>
  <si>
    <t>CHEMBL671</t>
  </si>
  <si>
    <t>Thiotepa (BAN, FDA, INN, JAN, USP)</t>
  </si>
  <si>
    <t>Immunex Corp</t>
  </si>
  <si>
    <t>L01AC01</t>
  </si>
  <si>
    <t>L01AC01 [Antineoplastic And Immunomodulating Agents:Antineoplastic Agents:Alkylating Agents:Ethylene imines]</t>
  </si>
  <si>
    <t>S=P(N1CC1)(N2CC2)N3CC3</t>
  </si>
  <si>
    <t>CHEMBL504760</t>
  </si>
  <si>
    <t>Camphor (USP); D-Camphor (JAN); DL-Camphor (JAN); Trans-Pi-Oxocamphor (JAN)</t>
  </si>
  <si>
    <t>Stiefel; Sterling Health U.S.A; Bristol-Myers Products; Ascher; Whitehall-Robins</t>
  </si>
  <si>
    <t>CC1(C)[C@@H]2CC[C@@]1(C)C(=O)C2</t>
  </si>
  <si>
    <t>CHEMBL1200459</t>
  </si>
  <si>
    <t>Potassium Phosphate, Dibasic (FDA, USP, JAN)</t>
  </si>
  <si>
    <t>[K+].[K+].OP(=O)([O-])[O-]</t>
  </si>
  <si>
    <t>CHEMBL1200934</t>
  </si>
  <si>
    <t>Norgestimate (FDA, USP, BAN, INN, USAN)</t>
  </si>
  <si>
    <t>ORF-10131; RWJ-10131</t>
  </si>
  <si>
    <t>Teva Womens Health Inc; Janssen Pharmaceuticals Inc</t>
  </si>
  <si>
    <t>CC[C@]12CC[C@H]3[C@@H](CCC4=C\C(=N\O)\CC[C@H]34)[C@@H]1CC[C@@]2(OC(=O)C)C#C</t>
  </si>
  <si>
    <t>CHEMBL334786</t>
  </si>
  <si>
    <t>Ipronidazole (BAN, INN, USAN)</t>
  </si>
  <si>
    <t>Ro-71554</t>
  </si>
  <si>
    <t>Antiprotozoal (histomonas)</t>
  </si>
  <si>
    <t>CC(C)c1ncc([N+](=O)[O-])n1C</t>
  </si>
  <si>
    <t>CHEMBL1577</t>
  </si>
  <si>
    <t>Methyclothiazide (BAN, FDA, INN, JAN, USAN, USP)</t>
  </si>
  <si>
    <t>Medpointe Pharmaceuticals Medpointe Healthcare Inc; Abbvie Inc; Abbott Laboratories Pharmaceutical Products Div</t>
  </si>
  <si>
    <t>C03AA08</t>
  </si>
  <si>
    <t>C03AA08 [Cardiovascular System:Diuretics:Low-Ceiling Diuretics, Thiazides:Thiazides, plain]</t>
  </si>
  <si>
    <t>CN1C(CCl)Nc2cc(Cl)c(cc2S1(=O)=O)S(=O)(=O)N</t>
  </si>
  <si>
    <t>CHEMBL1201128</t>
  </si>
  <si>
    <t>Zinc Oxide (FDA, JAN, USP)</t>
  </si>
  <si>
    <t>Astringent; Protectant (topical)</t>
  </si>
  <si>
    <t>O=[Zn]</t>
  </si>
  <si>
    <t>CHEMBL1009</t>
  </si>
  <si>
    <t>Levodopa (BAN, FDA, INN, JAN, USAN, USP)</t>
  </si>
  <si>
    <t>Shire Development Inc; Orion Pharma; Merck Sharp And Dohme Corp; Hoffmann La Roche Inc; Valeant Pharmaceuticals International</t>
  </si>
  <si>
    <t>N04BA01</t>
  </si>
  <si>
    <t>N04BA01 [Nervous System:Anti-Parkinson Drugs:Dopaminergic Agents:Dopa and dopa derivatives]</t>
  </si>
  <si>
    <t>N[C@@H](Cc1ccc(O)c(O)c1)C(=O)O</t>
  </si>
  <si>
    <t>CHEMBL1098659</t>
  </si>
  <si>
    <t>Purified Water (FDA); Sterile Water For Injection (FDA); Sterile Water For Irrigation (FDA); Water (USP); Deuterium Oxide (USAN); Water O 15 (USAN, USP); Tritiated Water (USAN)</t>
  </si>
  <si>
    <t>2H</t>
  </si>
  <si>
    <t>Bristol-Myers Squibb; Baxter Healthcare Corp; B Braun Medical Inc; Abbott; Miles Laboratories Inc</t>
  </si>
  <si>
    <t>Radioactive Agent; Diagnostic Aid (radioactive, vascular disorders)</t>
  </si>
  <si>
    <t>O</t>
  </si>
  <si>
    <t>CHEMBL799</t>
  </si>
  <si>
    <t>Cilostazol (BAN, FDA, INN, JAN, USAN)</t>
  </si>
  <si>
    <t>OPC-13013; OPC-21</t>
  </si>
  <si>
    <t>B01AC23</t>
  </si>
  <si>
    <t>B01AC23 [Blood And Blood Forming Organs:Antithrombotic Agents:Antithrombotic Agents:Platelet aggregation inhibitors excl. heparin]</t>
  </si>
  <si>
    <t>Antithrombotic; Inhibitor (platelet); Vasodilator</t>
  </si>
  <si>
    <t>O=C1CCc2cc(OCCCCc3nnnn3C4CCCCC4)ccc2N1</t>
  </si>
  <si>
    <t>CHEMBL1201503</t>
  </si>
  <si>
    <t>Ferumoxsil (BAN, FDA, USAN, USP)</t>
  </si>
  <si>
    <t>AMI-121</t>
  </si>
  <si>
    <t>V08CB01</t>
  </si>
  <si>
    <t>V08CB01 [Various:Contrast Media:Magnetic Resonance Imaging Contrast Media:Superparamagnetic contrast media]</t>
  </si>
  <si>
    <t>CHEMBL809</t>
  </si>
  <si>
    <t>Sertraline (BAN, INN); Sertraline Hydrochloride (USAN, FDA)</t>
  </si>
  <si>
    <t>CP-519741; CP-51974-1</t>
  </si>
  <si>
    <t>Pfizer Pharmaceuticals Inc</t>
  </si>
  <si>
    <t>N06AB06</t>
  </si>
  <si>
    <t>N06AB06 [Nervous System:Psychoanaleptics:Antidepressants:Selective serotonin reuptake inhibitors]</t>
  </si>
  <si>
    <t>CN[C@H]1CC[C@@H](c2ccc(Cl)c(Cl)c2)c3ccccc13</t>
  </si>
  <si>
    <t>CHEMBL61006</t>
  </si>
  <si>
    <t>Phenylpropanolamine (BAN, INN); Phenylpropanolamine Hydrochloride (FDA, USP); Phenylpropanolamine Bitartrate (USP)</t>
  </si>
  <si>
    <t>Endo Pharmaceuticals Inc; Dm Graham Laboratories Inc; Central Pharmaceuticals Inc; Ah Robins Co; GlaxoSmithKline</t>
  </si>
  <si>
    <t>R01BA51; R01BA01</t>
  </si>
  <si>
    <t>R01BA51 [Respiratory System:Nasal Preparations:Nasal Decongestants For Systemic Use:Sympathomimetics]; R01BA01 [Respiratory System:Nasal Preparations:Nasal Decongestants For Systemic Use:Sympathomimetics]</t>
  </si>
  <si>
    <t>Adrenergic (vasoconstrictor)</t>
  </si>
  <si>
    <t>CC(N)C(O)c1ccccc1</t>
  </si>
  <si>
    <t>CHEMBL2108759</t>
  </si>
  <si>
    <t>Rho (D) Immune Globulin (USP)</t>
  </si>
  <si>
    <t>Ortho Diagnostic; Centeon; Bayer</t>
  </si>
  <si>
    <t>J06BB01</t>
  </si>
  <si>
    <t>J06BB01 [Antiinfectives For Systemic Use:Immune Sera And Immunoglobulins:Immunoglobulins:Specific immunoglobulins]</t>
  </si>
  <si>
    <t>CHEMBL2104568</t>
  </si>
  <si>
    <t>Quingestrone (INN, USAN)</t>
  </si>
  <si>
    <t>W-3399</t>
  </si>
  <si>
    <t>CC(=O)[C@H]1CC[C@H]2[C@@H]3CC=C4C=C(CC[C@]4(C)[C@H]3CC[C@]12C)OC5CCCC5</t>
  </si>
  <si>
    <t>CHEMBL2105275</t>
  </si>
  <si>
    <t>Propylhexedrine (BAN, INN, USP)</t>
  </si>
  <si>
    <t>Whitehall-Robins; Menley &amp; James</t>
  </si>
  <si>
    <t>CNC(C)CC1CCCCC1</t>
  </si>
  <si>
    <t>CHEMBL810</t>
  </si>
  <si>
    <t>Temozolomide (BAN, FDA, INN, USAN)</t>
  </si>
  <si>
    <t>CCRG-81045; M&amp;B-39831; M-39831; SCH-52365</t>
  </si>
  <si>
    <t>L01AX03</t>
  </si>
  <si>
    <t>L01AX03 [Antineoplastic And Immunomodulating Agents:Antineoplastic Agents:Alkylating Agents:Other alkylating agents]</t>
  </si>
  <si>
    <t>CN1N=Nc2c(ncn2C1=O)C(=O)N</t>
  </si>
  <si>
    <t>CHEMBL1279</t>
  </si>
  <si>
    <t>Frovatriptan (BAN, INN); Frovatriptan Succinate (FDA, USAN)</t>
  </si>
  <si>
    <t>SB-209509-AX; SB-209509AX; VML-251</t>
  </si>
  <si>
    <t>N02CC07</t>
  </si>
  <si>
    <t>N02CC07 [Nervous System:Analgesics:Antimigraine Preparations:Selective serotonin (5HT1) agonists]</t>
  </si>
  <si>
    <t>CN[C@@H]1CCc2[nH]c3ccc(cc3c2C1)C(=O)N</t>
  </si>
  <si>
    <t>CHEMBL1547</t>
  </si>
  <si>
    <t>Thiamine (BAN, INN, FDA); Thiamine Hydrochloride (FDA, JAN, USP); Thiamine Disulfide (JAN); Thiamine Mononitrate (USP); Thiamine Nitrate (JAN)</t>
  </si>
  <si>
    <t>Hoffmann La Roche Inc; Basf; Astrazeneca Lp; Abraxis Pharmaceutical Products; Johnson &amp; Johnson-Merck Consumer</t>
  </si>
  <si>
    <t>A11DA01</t>
  </si>
  <si>
    <t>A11DA01 [Alimentary Tract And Metabolism:Vitamins:Vitamin B1, Plain And In Combination With Vitamin B6 And B12:Vitamin B1, plain]</t>
  </si>
  <si>
    <t>Cc1ncc(C[n+]2csc(CCO)c2C)c(N)n1</t>
  </si>
  <si>
    <t>CHEMBL1389</t>
  </si>
  <si>
    <t>Levonorgestrel (BAN, FDA, INN, USAN, USP)</t>
  </si>
  <si>
    <t>WY-3707; WY-5104</t>
  </si>
  <si>
    <t>Population Council Center For Biomedical Research; Population Council; Duramed Pharmaceuticals Inc; Bayer Healthcare Pharmaceuticals Inc; Teva Branded Pharmaceutical Products R And D Inc</t>
  </si>
  <si>
    <t>G03AD01</t>
  </si>
  <si>
    <t>G03AD01 [Genito Urinary System And Sex Hormones:Sex Hormones And Modulators Of The Genital System:Hormonal Contraceptives For Systemic Use:Emergency contraceptives]</t>
  </si>
  <si>
    <t>CC[C@]12CC[C@H]3[C@@H](CCC4=CC(=O)CC[C@H]34)[C@@H]1CC[C@@]2(O)C#C</t>
  </si>
  <si>
    <t>CHEMBL1082</t>
  </si>
  <si>
    <t>Amoxicillin (INN, BAN, FDA, JAN, USAN, USP); Amoxicilline (INN); Amoxicillin Sodium (USAN)</t>
  </si>
  <si>
    <t>BRL-2333; BRL-2333AB-B</t>
  </si>
  <si>
    <t>Shionogi Inc; GlaxoSmithKline; Gastroentero Logic Llc; Dr Reddys Laboratories Inc; Takeda Pharmaceuticals Usa Inc</t>
  </si>
  <si>
    <t>J01CA04</t>
  </si>
  <si>
    <t>J01CA04 [Antiinfectives For Systemic Use:Antibacterials For Systemic Use:Beta-Lactam Antibacterials, Penicillins:Penicillins with extended spectrum]</t>
  </si>
  <si>
    <t>CC1(C)S[C@@H]2[C@H](NC(=O)[C@H](N)c3ccc(O)cc3)C(=O)N2[C@H]1C(=O)O</t>
  </si>
  <si>
    <t>CHEMBL1201794</t>
  </si>
  <si>
    <t>Riboflavin 5'-Phosphate Sodium (FDA, USP); Riboflavin Sodium Phosphate (JAN)</t>
  </si>
  <si>
    <t>Hospira Inc; Hoffmann La Roche Inc; Astrazeneca Lp; Abraxis Pharmaceutical Products; Sandoz Canada Inc</t>
  </si>
  <si>
    <t>Vitamin</t>
  </si>
  <si>
    <t>Cc1cc2N=C3C(=O)NC(=O)N=C3N(C[C@H](O)[C@H](O)[C@H](O)COP(=O)(O)O)c2cc1C</t>
  </si>
  <si>
    <t>CHEMBL1615807</t>
  </si>
  <si>
    <t>Indocyanine Green (JAN, USP, FDA)</t>
  </si>
  <si>
    <t>Diagnostic Aid (cardiac output determination); Diagnostic Aid (hepatic function determination)</t>
  </si>
  <si>
    <t>CC1(C)\C(=C\C=C\C=C\C=C\C2=[N+](CCCCS(=O)(=O)O)c3ccc4ccccc4c3C2(C)C)\N(CCCCS(=O)(=O)O)c5ccc6ccccc6c15</t>
  </si>
  <si>
    <t>CHEMBL1090</t>
  </si>
  <si>
    <t>Vidarabine (BAN, FDA, INN, JAN, USAN, USP)</t>
  </si>
  <si>
    <t>ARA-A; CI-673</t>
  </si>
  <si>
    <t>Parkedale Pharmaceuticals Inc</t>
  </si>
  <si>
    <t>J05AB03; S01AD06</t>
  </si>
  <si>
    <t>J05AB03 [Antiinfectives For Systemic Use:Antivirals For Systemic Use:Direct Acting Antivirals:Nucleosides and nucleotides excl. reverse transcriptase inhibitors]; S01AD06 [Sensory Organs:Ophthalmologicals:Antiinfectives:Antivirals]</t>
  </si>
  <si>
    <t>Nc1ncnc2c1ncn2[C@@H]3O[C@H](CO)[C@@H](O)[C@@H]3O</t>
  </si>
  <si>
    <t>CHEMBL438</t>
  </si>
  <si>
    <t>Sulfamerazine (Trisulfapyrimidines) (FDA); Sulfamerazine (BAN, FDA, INN, USP); Sulfamerazine Sodium [Injection] (INN, NF)</t>
  </si>
  <si>
    <t>J01ED07; D06BA06</t>
  </si>
  <si>
    <t>J01ED07 [Antiinfectives For Systemic Use:Antibacterials For Systemic Use:Sulfonamides And Trimethoprim:Long-acting sulfonamides]; D06BA06 [Dermatologicals:Antibiotics And Chemotherapeutics For Dermatological Use:Chemotherapeutics For Topical Use:Sulfonamides]</t>
  </si>
  <si>
    <t>Cc1ccnc(NS(=O)(=O)c2ccc(N)cc2)n1</t>
  </si>
  <si>
    <t>CHEMBL642</t>
  </si>
  <si>
    <t>Acebutolol (BAN, INN, USAN); Acebutolol Hydrochloride (FDA, USP, JAN)</t>
  </si>
  <si>
    <t>IL-17803A; M&amp;B-17803A</t>
  </si>
  <si>
    <t>Promius Pharma Llc</t>
  </si>
  <si>
    <t>C07AB04</t>
  </si>
  <si>
    <t>C07AB04 [Cardiovascular System:Beta Blocking Agents:Beta Blocking Agents:Beta blocking agents, selective]</t>
  </si>
  <si>
    <t>CCCC(=O)Nc1ccc(OCC(O)CNC(C)C)c(c1)C(=O)C</t>
  </si>
  <si>
    <t>CHEMBL272980</t>
  </si>
  <si>
    <t>Mocetinostat (INN, USAN); Mocetinostat Dihydrobromide (USAN)</t>
  </si>
  <si>
    <t>MGCD-0103; MGCD0103</t>
  </si>
  <si>
    <t>Methylgene; Celgene Corp.</t>
  </si>
  <si>
    <t>Nc1ccccc1NC(=O)c2ccc(CNc3nccc(n3)c4cccnc4)cc2</t>
  </si>
  <si>
    <t>CHEMBL51934</t>
  </si>
  <si>
    <t>Velnacrine (BAN, INN); Velnacrine Maleate (USAN)</t>
  </si>
  <si>
    <t>HP-029; P-836029A</t>
  </si>
  <si>
    <t>Nc1c2C(O)CCCc2nc3ccccc13</t>
  </si>
  <si>
    <t>CHEMBL286398</t>
  </si>
  <si>
    <t>Propylene Glycol (JAN, USP); Propylene Glycol Cefatrizine (JAN)</t>
  </si>
  <si>
    <t>Zeneca; Union Carbide; Eastman; Dow Chemical</t>
  </si>
  <si>
    <t>Pharmaceutic Aid (humectant); Pharmaceutic Aid (solvent); Pharmaceutic Aid (suspending agent)</t>
  </si>
  <si>
    <t>CC(O)CO</t>
  </si>
  <si>
    <t>CHEMBL1628502</t>
  </si>
  <si>
    <t>Gabapentin Enacarbil (FDA, INN, USAN)</t>
  </si>
  <si>
    <t>XP-13512</t>
  </si>
  <si>
    <t>Glaxo Group Ltd</t>
  </si>
  <si>
    <t>CC(C)C(=O)OC(C)OC(=O)NCC1(CC(=O)O)CCCCC1</t>
  </si>
  <si>
    <t>CHEMBL2110557</t>
  </si>
  <si>
    <t>Rubidium Chloride Rb 82 (USP, USAN); Rubidium Chloride Rb-82 (FDA)</t>
  </si>
  <si>
    <t>V09GX04</t>
  </si>
  <si>
    <t>V09GX04 [Various:Diagnostic Radiopharmaceuticals:Cardiovascular System:Other cardiovascular system diagnostic radiopharmaceuticals]</t>
  </si>
  <si>
    <t>Diagnostic Aid (radioactive, cardiac disease); Radioactive Agent</t>
  </si>
  <si>
    <t>[Cl-].[Rb+]</t>
  </si>
  <si>
    <t>CHEMBL817</t>
  </si>
  <si>
    <t>Tolazamide (BAN, FDA, INN, JAN, USAN, USP)</t>
  </si>
  <si>
    <t>U-17835</t>
  </si>
  <si>
    <t>Pharmacia And Upjohn Co; Ivax Pharmaceuticals Inc Sub Teva Pharmaceuticals Usa</t>
  </si>
  <si>
    <t>A10BB05</t>
  </si>
  <si>
    <t>A10BB05 [Alimentary Tract And Metabolism:Drugs Used In Diabetes:Blood Glucose Lowering Drugs, Excl. Insulins:Sulfonamides, urea derivatives]</t>
  </si>
  <si>
    <t>Cc1ccc(cc1)S(=O)(=O)NC(=O)NN2CCCCCC2</t>
  </si>
  <si>
    <t>CHEMBL1141</t>
  </si>
  <si>
    <t>Potassium Iodide (JAN, USP, FDA)</t>
  </si>
  <si>
    <t>Roxane Laboratories Inc; Medpointe Pharmaceuticals Medpointe Healthcare Inc; Anbex Inc</t>
  </si>
  <si>
    <t>S01XA04; V03AB21; R05CA02</t>
  </si>
  <si>
    <t>S01XA04 [Sensory Organs:Ophthalmologicals:Other Ophthalmologicals:Other ophthalmologicals]; V03AB21 [Various:All Other Therapeutic Products:All Other Therapeutic Products:Antidotes]; R05CA02 [Respiratory System:Cough And Cold Preparations:Expectorants, Excl. Combinations With Cough Suppressants:Expectorants]</t>
  </si>
  <si>
    <t>Antifungal; Expectorant; Supplement (iodine)</t>
  </si>
  <si>
    <t>[K+].[I-]</t>
  </si>
  <si>
    <t>CHEMBL44657</t>
  </si>
  <si>
    <t>Etoposide (BAN, FDA, INN, JAN, USAN, USP)</t>
  </si>
  <si>
    <t>VP-16-213</t>
  </si>
  <si>
    <t>Corden Pharma Latina Spa</t>
  </si>
  <si>
    <t>COc1cc(cc(OC)c1O)[C@H]2[C@@H]3[C@H](COC3=O)[C@H](O[C@@H]4O[C@@H]5CO[C@@H](C)O[C@H]5[C@H](O)[C@H]4O)c6cc7OCOc7cc26</t>
  </si>
  <si>
    <t>CHEMBL15023</t>
  </si>
  <si>
    <t>Trifluperidol (BAN, USAN, INN)</t>
  </si>
  <si>
    <t>MCN-JR-2498; R-2498</t>
  </si>
  <si>
    <t>N05AD02</t>
  </si>
  <si>
    <t>N05AD02 [Nervous System:Psycholeptics:Antipsychotics:Butyrophenone derivatives]</t>
  </si>
  <si>
    <t>OC1(CCN(CCCC(=O)c2ccc(F)cc2)CC1)c3cccc(c3)C(F)(F)F</t>
  </si>
  <si>
    <t>CHEMBL1472830</t>
  </si>
  <si>
    <t>Sulprostone (INN, USAN)</t>
  </si>
  <si>
    <t>CP-34089; ZK-57671</t>
  </si>
  <si>
    <t>Schering A.G., Germany; Pfizer</t>
  </si>
  <si>
    <t>G02AD05</t>
  </si>
  <si>
    <t>G02AD05 [Genito Urinary System And Sex Hormones:Other Gynecologicals:Oxytocics:Prostaglandins]</t>
  </si>
  <si>
    <t>CS(=O)(=O)NC(=O)CCC\C=C/C[C@@H]1[C@@H](\C=C\[C@@H](O)COc2ccccc2)[C@H](O)CC1=O</t>
  </si>
  <si>
    <t>CHEMBL108</t>
  </si>
  <si>
    <t>Carbamazepine (BAN, FDA, INN, JAN, USAN, USP)</t>
  </si>
  <si>
    <t>G-32883</t>
  </si>
  <si>
    <t>Validus Pharmaceuticals Inc; Shire Development Inc; Novartis Pharmaceuticals Corp</t>
  </si>
  <si>
    <t>N03AF01</t>
  </si>
  <si>
    <t>N03AF01 [Nervous System:Antiepileptics:Antiepileptics:Carboxamide derivatives]</t>
  </si>
  <si>
    <t>Analgesic; Anticonvulsant</t>
  </si>
  <si>
    <t>NC(=O)N1c2ccccc2C=Cc3ccccc13</t>
  </si>
  <si>
    <t>CHEMBL25422</t>
  </si>
  <si>
    <t>Azarole (USAN)</t>
  </si>
  <si>
    <t>WIN-38770</t>
  </si>
  <si>
    <t>C1=CC(=Nn2cccc2)C=CC1=Nn3cccc3</t>
  </si>
  <si>
    <t>CHEMBL1357</t>
  </si>
  <si>
    <t>Sodium Lactate (JAN, USP, FDA)</t>
  </si>
  <si>
    <t>Fresenius Medical Care North America; Baxter Healthcare Corp; B Braun Medical Inc; Abbott Laboratories Pharmaceutical Products Div; Fresenius Usa Inc</t>
  </si>
  <si>
    <t>[Na+].CC(O)C(=O)[O-]</t>
  </si>
  <si>
    <t>CHEMBL28930</t>
  </si>
  <si>
    <t>Ilmofosine (INN, USAN)</t>
  </si>
  <si>
    <t>BM 41.440</t>
  </si>
  <si>
    <t>CCCCCCCCCCCCCCCCSCC(COC)COP(=O)([O-])OCC[N+](C)(C)C</t>
  </si>
  <si>
    <t>CHEMBL461522</t>
  </si>
  <si>
    <t>Dipyrone (BAN, USAN); Metamizole Sodium (INN); Noramidopyrine Methanesulfonate Sodium (DCF); Sulpyrine (JAN)</t>
  </si>
  <si>
    <t>Sterling Winthrop; Farmitalia, Societa Farmaceutici Italia, Italy</t>
  </si>
  <si>
    <t>N02BB52; N02BB72; N02BB02</t>
  </si>
  <si>
    <t>N02BB52 [Nervous System:Analgesics:Other Analgesics And Antipyretics:Pyrazolones]; N02BB72 [Nervous System:Analgesics:Other Analgesics And Antipyretics:Pyrazolones]; N02BB02 [Nervous System:Analgesics:Other Analgesics And Antipyretics:Pyrazolones]</t>
  </si>
  <si>
    <t>Analgesic; Antipyretic</t>
  </si>
  <si>
    <t>CN(CS(=O)(=O)O)C1=C(C)N(C)N(C1=O)c2ccccc2</t>
  </si>
  <si>
    <t>CHEMBL477</t>
  </si>
  <si>
    <t>Adenosine (BAN, FDA, USAN, USP)</t>
  </si>
  <si>
    <t>SR-96225</t>
  </si>
  <si>
    <t>C01EB10</t>
  </si>
  <si>
    <t>C01EB10 [Cardiovascular System:Cardiac Therapy:Other Cardiac Preparations:Other cardiac preparations]</t>
  </si>
  <si>
    <t>Nc1ncnc2c1ncn2[C@@H]3O[C@H](CO)[C@@H](O)[C@H]3O</t>
  </si>
  <si>
    <t>CHEMBL11252</t>
  </si>
  <si>
    <t>Stallimycin (INN); Stallimycin Hydrochloride (USAN)</t>
  </si>
  <si>
    <t>F.I. 6426</t>
  </si>
  <si>
    <t>Cn1cc(NC(=O)c2cc(NC(=O)c3cc(NC=O)cn3C)cn2C)cc1C(=O)NCCC(=N)N</t>
  </si>
  <si>
    <t>CHEMBL2108073</t>
  </si>
  <si>
    <t>Pancreatin (BAN, JAN, USP)</t>
  </si>
  <si>
    <t>Sterling Winthrop; Robins; Parke-Davis</t>
  </si>
  <si>
    <t>CHEMBL2108990</t>
  </si>
  <si>
    <t>Asperkinase</t>
  </si>
  <si>
    <t>CHEMBL2109931</t>
  </si>
  <si>
    <t>Samarium Sm 153 Lexidronam Pentasodium (USAN); Samarium Sm-153 Lexidronam Pentasodium (FDA)</t>
  </si>
  <si>
    <t>CYT-424</t>
  </si>
  <si>
    <t>Jazz Pharmaceuticals Eusa Pharma Usa Inc</t>
  </si>
  <si>
    <t>V10BX02</t>
  </si>
  <si>
    <t>V10BX02 [Various:Therapeutic Radiopharmaceuticals:Pain Palliation (Bone Seeking Agents):Various pain palliation radiopharmaceuticals]</t>
  </si>
  <si>
    <t>CHEMBL1213252</t>
  </si>
  <si>
    <t>Clorazepic Acid (BAN); Clorazepate Dipotassium (FDA, USP, JAN, USAN); Dipotassium Clorazepate (INN); Clorazepate Monopotassium (USAN)</t>
  </si>
  <si>
    <t>4306 CB; ABBOTT-35616; 4311 CB; ABBOTT-39083</t>
  </si>
  <si>
    <t>Lundbeck Llc; Clin-Midy, France; Abbott</t>
  </si>
  <si>
    <t>N05BA05</t>
  </si>
  <si>
    <t>N05BA05 [Nervous System:Psycholeptics:Anxiolytics:Benzodiazepine derivatives]</t>
  </si>
  <si>
    <t>OC(=O)C1N=C(c2ccccc2)c3cc(Cl)ccc3NC1=O</t>
  </si>
  <si>
    <t>CHEMBL2104299</t>
  </si>
  <si>
    <t>Fencibutirol (INN, USAN)</t>
  </si>
  <si>
    <t>MG-4833</t>
  </si>
  <si>
    <t>CCC(C(=O)O)C1(O)CCC(CC1)c2ccccc2</t>
  </si>
  <si>
    <t>CHEMBL37681</t>
  </si>
  <si>
    <t>Sparfosate Sodium (USAN); Sparfosic Acid (INN)</t>
  </si>
  <si>
    <t>CI-882</t>
  </si>
  <si>
    <t>U. S. Bioscience; Parke-Davis</t>
  </si>
  <si>
    <t>OC(=O)CC(NC(=O)CP(=O)(O)O)C(=O)O</t>
  </si>
  <si>
    <t>CHEMBL22498</t>
  </si>
  <si>
    <t>Pheniprazine (BAN, INN); Pheniprazine Hydrochloride (MI)</t>
  </si>
  <si>
    <t>CC(Cc1ccccc1)NN</t>
  </si>
  <si>
    <t>CHEMBL2103879</t>
  </si>
  <si>
    <t>Ganetespib (INN, USAN)</t>
  </si>
  <si>
    <t>STA-9090</t>
  </si>
  <si>
    <t>Synta Pharmaceuticals</t>
  </si>
  <si>
    <t>CC(C)c1cc(C2=NNC(=O)N2c3ccc4c(ccn4C)c3)c(O)cc1O</t>
  </si>
  <si>
    <t>CHEMBL2103965</t>
  </si>
  <si>
    <t>Rutamycin (INN, USAN)</t>
  </si>
  <si>
    <t>A-272; RR NO. 32705</t>
  </si>
  <si>
    <t>CC[C@H]1CC[C@H]2O[C@@]3(CC[C@@H](C)[C@@H](CC(C)O)O3)C[C@@H](OC(=O)\C=C\[C@@H](C)[C@H](O)[C@H](C)C(=O)[C@@H](C)[C@H](O)[C@@H](C)C(=O)[C@@](C)(O)[C@H](O)[C@@H](C)C\C=C\C=C\1)[C@H]2C</t>
  </si>
  <si>
    <t>CHEMBL2109032</t>
  </si>
  <si>
    <t>Calcium Polycarbophil (USAN, USP)</t>
  </si>
  <si>
    <t>WI-140</t>
  </si>
  <si>
    <t>Schering; Robins; Goodrich</t>
  </si>
  <si>
    <t>CHEMBL2105610</t>
  </si>
  <si>
    <t>Ceronapril (INN, USAN)</t>
  </si>
  <si>
    <t>SQ-29852</t>
  </si>
  <si>
    <t>NCCCC[C@H](OP(=O)(O)CCCCc1ccccc1)C(=O)N2CCC[C@H]2C(=O)O</t>
  </si>
  <si>
    <t>CHEMBL2106123</t>
  </si>
  <si>
    <t>Calcium Citrate (USP)</t>
  </si>
  <si>
    <t>Mission Pharmacal</t>
  </si>
  <si>
    <t>[Ca+2].[Ca+2].[Ca+2].OC(CC(=O)[O-])(CC(=O)[O-])C(=O)[O-].OC(CC(=O)[O-])(CC(=O)[O-])C(=O)[O-]</t>
  </si>
  <si>
    <t>CHEMBL2104840</t>
  </si>
  <si>
    <t>Pentalyte (USAN)</t>
  </si>
  <si>
    <t>Baxter Healthcare</t>
  </si>
  <si>
    <t>Electrolyte Combination</t>
  </si>
  <si>
    <t>[Na+].[Na+].[Na+].[Mg+2].[Cl-].[Cl-].[K+].[K+].OP(=O)(O)[O-].OP(=O)([O-])[O-].[O-]S(=O)(=O)[O-]</t>
  </si>
  <si>
    <t>CHEMBL1120</t>
  </si>
  <si>
    <t>Bismuth Subsalicylate (JAN, USAN, USP, FDA)</t>
  </si>
  <si>
    <t>Prometheus Laboratories Inc</t>
  </si>
  <si>
    <t>Antacid; Anti-Ulcerative; Antidiarrheal</t>
  </si>
  <si>
    <t>CHEMBL2106103</t>
  </si>
  <si>
    <t>Cinoquidox (INN)</t>
  </si>
  <si>
    <t>Cc1c(C(=O)NCCC#N)[n+]([O-])c2ccccc2[n+]1[O-]</t>
  </si>
  <si>
    <t>CHEMBL2108484</t>
  </si>
  <si>
    <t>Rose Oil (NF)</t>
  </si>
  <si>
    <t>Pharmaceutic Aid (perfume)</t>
  </si>
  <si>
    <t>CHEMBL2107946</t>
  </si>
  <si>
    <t>Polyethylene Glycol Monomethyl Ether (NF)</t>
  </si>
  <si>
    <t>Pharmaceutic Aid (excipient)</t>
  </si>
  <si>
    <t>CHEMBL2021714</t>
  </si>
  <si>
    <t>Sodium Metabisulfite (NF); Potassium Metabisulfite (NF)</t>
  </si>
  <si>
    <t>OS(=O)S(=O)(=O)O</t>
  </si>
  <si>
    <t>CHEMBL2105241</t>
  </si>
  <si>
    <t>Potassium Benzoate (NF)</t>
  </si>
  <si>
    <t>[K+].[O-]C(=O)c1ccccc1</t>
  </si>
  <si>
    <t>CHEMBL1236802</t>
  </si>
  <si>
    <t>Xenon Xe 133 (USP, USAN); Xenon Xe-133 (FDA); Xenon (133Xe) (INN); Xenon (133Xe) Injection (JAN); Xenon Xe 127 (USP); Xenon Xe-127 (FDA)</t>
  </si>
  <si>
    <t>Mallinckrodt Inc; Lantheus Medical Imaging Inc; General Electric Co; Ge Healthcare; Mallinckrodt Medical Inc</t>
  </si>
  <si>
    <t>N01AX15; V09EX03; V09EX02</t>
  </si>
  <si>
    <t>N01AX15 [Nervous System:Anesthetics:Anesthetics, General:Other general anesthetics]; V09EX03 [Various:Diagnostic Radiopharmaceuticals:Respiratory System:Other respiratory system diagnostic radiopharmaceuticals]; V09EX02 [Various:Diagnostic Radiopharmaceuticals:Respiratory System:Other respiratory system diagnostic radiopharmaceuticals]</t>
  </si>
  <si>
    <t>Radioactive Agent; Diagnostic Aid; Gas, Medicinal</t>
  </si>
  <si>
    <t>[Xe]</t>
  </si>
  <si>
    <t>CHEMBL1161</t>
  </si>
  <si>
    <t>Mometasone Furoate Monohydrate (FDA); Mometasone (BAN, INN); Mometasone Furoate (JAN, USAN, USP, FDA)</t>
  </si>
  <si>
    <t>SCH-32088</t>
  </si>
  <si>
    <t>Schering Plough Healthcare Products Inc; Schering Corp; Merck Sharp And Dohme Corp</t>
  </si>
  <si>
    <t>D07AC13; D07XC03; R03BA07; R01AD09</t>
  </si>
  <si>
    <t>D07AC13 [Dermatologicals:Corticosteroids, Dermatological Preparations:Corticosteroids, Plain:Corticosteroids, potent (group III)]; D07XC03 [Dermatologicals:Corticosteroids, Dermatological Preparations:Corticosteroids, Other Combinations:Corticosteroids, potent, other combinations]; R03BA07 [Respiratory System:Drugs For Obstructive Airway Diseases:Other Drugs For Obstructive Airway Diseases, Inhalants:Glucocorticoids]; R01AD09 [Respiratory System:Nasal Preparations:Decongestants And Other Nasal Preparations For Topical Use:Corticosteroids]</t>
  </si>
  <si>
    <t>Steroid (topical)</t>
  </si>
  <si>
    <t>C[C@@H]1C[C@H]2[C@@H]3CCC4=CC(=O)C=C[C@]4(C)[C@@]3(Cl)[C@@H](O)C[C@]2(C)[C@@]1(OC(=O)c5occc5)C(=O)CCl</t>
  </si>
  <si>
    <t>CHEMBL1201348</t>
  </si>
  <si>
    <t>Menadiol Sodium Diphosphate (FDA, USP); Menadiol (BAN)</t>
  </si>
  <si>
    <t>Hoffmann La Roche Inc; Eli Lilly And Co</t>
  </si>
  <si>
    <t>Cc1cc(OP(=O)(O)O)c2ccccc2c1OP(=O)(O)O</t>
  </si>
  <si>
    <t>CHEMBL1314065</t>
  </si>
  <si>
    <t>Methylbenzethonium Chloride (BAN, INN, USP)</t>
  </si>
  <si>
    <t>Sterling Winthrop; Bayer</t>
  </si>
  <si>
    <t>Cc1cc(ccc1OCCOCC[N+](C)(C)Cc2ccccc2)C(C)(C)CC(C)(C)C</t>
  </si>
  <si>
    <t>CHEMBL612</t>
  </si>
  <si>
    <t>Dexamphetamine (DCF); Dexamfetamine (BAN, INN); Dextroamphetamine (USAN); Dextroamphetamine Resin Complex (FDA); Dextroamphetamine Saccharate (FDA); Dextroamphetamine Adipate (FDA); Dextroamphetamine Sulfate (FDA, USP); Dextroamphetamine Phosphate (USP)</t>
  </si>
  <si>
    <t>Teva Womens Health Inc; Teva Pharmaceuticals Usa Inc; Shire Development Inc; Amedra Pharmaceuticals Llc; Ucb Inc</t>
  </si>
  <si>
    <t>N06BA02</t>
  </si>
  <si>
    <t>N06BA02 [Nervous System:Psychoanaleptics:Psychostimulants, Agents Used For Adhd And Nootropics:Centrally acting sympathomimetics]</t>
  </si>
  <si>
    <t>C[C@H](N)Cc1ccccc1</t>
  </si>
  <si>
    <t>CHEMBL376359</t>
  </si>
  <si>
    <t>Alogliptin (INN); Alogliptin Benzoate (FDA, USAN)</t>
  </si>
  <si>
    <t>SYR-322</t>
  </si>
  <si>
    <t>A10BH04</t>
  </si>
  <si>
    <t>A10BH04 [Alimentary Tract And Metabolism:Drugs Used In Diabetes:Blood Glucose Lowering Drugs, Excl. Insulins:Dipeptidyl peptidase 4 (DPP-4) inhibitors]</t>
  </si>
  <si>
    <t>CN1C(=O)C=C(N2CCC[C@@H](N)C2)N(Cc3ccccc3C#N)C1=O</t>
  </si>
  <si>
    <t>CHEMBL1201224</t>
  </si>
  <si>
    <t>Cefmenoxime (INN); Cefmenoxime Hydrochloride (FDA, USP, JAN, USAN)</t>
  </si>
  <si>
    <t>ABBOTT-50192; SCE-1365</t>
  </si>
  <si>
    <t>Tap Pharmaceutical Products Inc</t>
  </si>
  <si>
    <t>J01DD05</t>
  </si>
  <si>
    <t>J01DD05 [Antiinfectives For Systemic Use:Antibacterials For Systemic Use:Other Beta-Lactam Antibacterials:Third-generation cephalosporins]</t>
  </si>
  <si>
    <t>CO\N=C(/C(=O)N[C@H]1[C@H]2SCC(=C(N2C1=O)C(=O)O)CSc3nnnn3C)\c4csc(N)n4</t>
  </si>
  <si>
    <t>CHEMBL4</t>
  </si>
  <si>
    <t>Ofloxacin (BAN, FDA, INN, JAN, USAN, USP)</t>
  </si>
  <si>
    <t>DL-8280; HOE-280</t>
  </si>
  <si>
    <t>Ortho Mcneil Pharmaceutical Inc; Janssen Pharmaceuticals Inc; Daiichi Pharmaceutical Corp; Allergan Inc</t>
  </si>
  <si>
    <t>S01AE01; J01MA01; S02AA16</t>
  </si>
  <si>
    <t>S01AE01 [Sensory Organs:Ophthalmologicals:Antiinfectives:Fluoroquinolones]; J01MA01 [Antiinfectives For Systemic Use:Antibacterials For Systemic Use:Quinolone Antibacterials:Fluoroquinolones]; S02AA16 [Sensory Organs:Otologicals:Antiinfectives:Antiinfectives]</t>
  </si>
  <si>
    <t>CC1COc2c(N3CCN(C)CC3)c(F)cc4C(=O)C(=CN1c24)C(=O)O</t>
  </si>
  <si>
    <t>CHEMBL896</t>
  </si>
  <si>
    <t>Hydroxyzine (BAN, INN); Hydroxyzine Pamoate (FDA, USP, JAN); Hydroxyzine Hydrochloride (FDA, USP, JAN)</t>
  </si>
  <si>
    <t>Roerig Div Pfizer Inc; Pfizer Laboratories Div Pfizer Inc; Pfizer Inc</t>
  </si>
  <si>
    <t>N05BB01; N05BB51</t>
  </si>
  <si>
    <t>N05BB01 [Nervous System:Psycholeptics:Anxiolytics:Diphenylmethane derivatives]; N05BB51 [Nervous System:Psycholeptics:Anxiolytics:Diphenylmethane derivatives]</t>
  </si>
  <si>
    <t>OCCOCCN1CCN(CC1)C(c2ccccc2)c3ccc(Cl)cc3</t>
  </si>
  <si>
    <t>CHEMBL295409</t>
  </si>
  <si>
    <t>Tiamenidine (BAN, INN, USAN); Tiamenidine Hydrochloride (USAN)</t>
  </si>
  <si>
    <t>HOE-440; HOE-42-440</t>
  </si>
  <si>
    <t>Cc1csc(Cl)c1NC2=NCCN2</t>
  </si>
  <si>
    <t>CHEMBL101</t>
  </si>
  <si>
    <t>Phenylbutazone (BAN, FDA, INN, JAN, USP)</t>
  </si>
  <si>
    <t>anti-inflammatory analgesics (phenylbutazone type)</t>
  </si>
  <si>
    <t>M02AA01; M01AA01</t>
  </si>
  <si>
    <t>M02AA01 [Musculo-Skeletal System:Topical Products For Joint And Muscular Pain:Topical Products For Joint And Muscular Pain:Antiinflammatory preparations, non-steroids for topical use]; M01AA01 [Musculo-Skeletal System:Antiinflammatory And Antirheumatic Products:Antiinflammatory And Antirheumatic Products, Non-Steroids:Butylpyrazolidines]</t>
  </si>
  <si>
    <t>Antirheumatic</t>
  </si>
  <si>
    <t>CCCCC1C(=O)N(N(C1=O)c2ccccc2)c3ccccc3</t>
  </si>
  <si>
    <t>CHEMBL1372</t>
  </si>
  <si>
    <t>Glutathione Disulfide (FDA); Oxiglutatione (FDA, INN)</t>
  </si>
  <si>
    <t>Alcon Pharmaceuticals Ltd; Alcon Laboratories Inc; Akorn Inc</t>
  </si>
  <si>
    <t>N[C@@H](CCC(=O)N[C@@H](CSSC[C@H](NC(=O)CC[C@H](N)C(=O)O)C(=O)NCC(=O)O)C(=O)NCC(=O)O)C(=O)O</t>
  </si>
  <si>
    <t>CHEMBL936</t>
  </si>
  <si>
    <t>Difenidol Hydrochloride (JAN); Difenidol (BAN, INN); Diphenidol (USAN); Diphenidol Hydrochloride (USAN, FDA); Diphenidol Pamoate (USAN)</t>
  </si>
  <si>
    <t>SK&amp;F-478; SK-478; SK&amp;F-478A; SK-478-A; SK&amp;F-478-J</t>
  </si>
  <si>
    <t>SmithKline Beecham; GlaxoSmithKline</t>
  </si>
  <si>
    <t>OC(CCCN1CCCCC1)(c2ccccc2)c3ccccc3</t>
  </si>
  <si>
    <t>CHEMBL1200596</t>
  </si>
  <si>
    <t>Chloroxine (FDA, USAN)</t>
  </si>
  <si>
    <t>Westwood Squibb Pharmaceuticals Inc</t>
  </si>
  <si>
    <t>Oc1c(Cl)cc(Cl)c2cccnc12</t>
  </si>
  <si>
    <t>CHEMBL70</t>
  </si>
  <si>
    <t>Morphine (BAN); Morphine Hydrochloride (JAN, MI, USP); Morphine Sulfate (FDA, JAN, USP)</t>
  </si>
  <si>
    <t>Hospira Inc; Hikma Maple Ltd; Alpharma Pharmaceuticals Llc King Pharmaceuticals; Actavis Elizabeth Llc; King Pharmaceuticals Inc Sub Pfizer Inc</t>
  </si>
  <si>
    <t>N02AA01; A07DA52; N02AA51</t>
  </si>
  <si>
    <t>N02AA01 [Nervous System:Analgesics:Opioids:Natural opium alkaloids]; A07DA52 [Alimentary Tract And Metabolism:Antidiarrheals, Intestinal Antiinflammatory/Antiinfective :Antipropulsives:Antipropulsives]; N02AA51 [Nervous System:Analgesics:Opioids:Natural opium alkaloids]</t>
  </si>
  <si>
    <t>CN1CC[C@]23[C@H]4Oc5c(O)ccc(C[C@@H]1[C@@H]2C=C[C@@H]4O)c35</t>
  </si>
  <si>
    <t>CHEMBL1201349</t>
  </si>
  <si>
    <t>Hexafluorenium Bromide (FDA, USP, USAN); Hexafluronium Bromide (INN)</t>
  </si>
  <si>
    <t>Relaxant (skeletal muscle); Synergist (succinylcholine)</t>
  </si>
  <si>
    <t>C[N+](C)(CCCCCC[N+](C)(C)C1c2ccccc2c3ccccc13)C4c5ccccc5c6ccccc46</t>
  </si>
  <si>
    <t>CHEMBL1908363</t>
  </si>
  <si>
    <t>Zanoterone (INN, USAN)</t>
  </si>
  <si>
    <t>WIN-49596</t>
  </si>
  <si>
    <t>C[C@]12Cc3cn(nc3C[C@@H]1CC[C@@H]4[C@@H]2CC[C@@]5(C)[C@H]4CC[C@@]5(O)C#C)S(=O)(=O)C</t>
  </si>
  <si>
    <t>CHEMBL2108232</t>
  </si>
  <si>
    <t>Coal Tar (USP)</t>
  </si>
  <si>
    <t>Galderma; Dermik; Bayer; Allergan Herbert; Icn</t>
  </si>
  <si>
    <t>Anti-Eczematic (topical)</t>
  </si>
  <si>
    <t>CHEMBL2104188</t>
  </si>
  <si>
    <t>Cloretate (INN); Clorethate (USAN)</t>
  </si>
  <si>
    <t>SK&amp;F-12866</t>
  </si>
  <si>
    <t>ClC(Cl)(Cl)COC(=O)OCC(Cl)(Cl)Cl</t>
  </si>
  <si>
    <t>CHEMBL2104613</t>
  </si>
  <si>
    <t>Octoxinol (BAN, INN); Octoxynol 9 (NF, USAN)</t>
  </si>
  <si>
    <t>CC(C)(C)CC(C)(C)c1ccc(OCCOCCOCCOCCOCCOCCOCCO)cc1</t>
  </si>
  <si>
    <t>CHEMBL2109222</t>
  </si>
  <si>
    <t>Phenolphthalein, Yellow (USP)</t>
  </si>
  <si>
    <t>Schering-Plough Healthcare; Johnson &amp; Johnson-Merck Consumer; Ascher</t>
  </si>
  <si>
    <t>CHEMBL2111114</t>
  </si>
  <si>
    <t>Lofemizole (INN); Lofemizole Hydrochloride (USAN)</t>
  </si>
  <si>
    <t>Farmatis S.R.L., Italy</t>
  </si>
  <si>
    <t>Cc1[nH]cnc1c2ccc(Cl)cc2</t>
  </si>
  <si>
    <t>CHEMBL2104888</t>
  </si>
  <si>
    <t>Ingliforib (INN, USAN)</t>
  </si>
  <si>
    <t>CP-368296</t>
  </si>
  <si>
    <t>O[C@H]([C@H](Cc1ccccc1)NC(=O)c2cc3cc(Cl)ccc3[nH]2)C(=O)N4C[C@@H](O)[C@@H](O)C4</t>
  </si>
  <si>
    <t>CHEMBL2105683</t>
  </si>
  <si>
    <t>Naproxen Etemesil (USAN)</t>
  </si>
  <si>
    <t>LT-NS001; MX-1094</t>
  </si>
  <si>
    <t>Logical Therapeutics</t>
  </si>
  <si>
    <t>COc1ccc2cc(ccc2c1)[C@H](C)C(=O)OCCS(=O)(=O)C</t>
  </si>
  <si>
    <t>CHEMBL2104281</t>
  </si>
  <si>
    <t>Doretinel (INN, USAN)</t>
  </si>
  <si>
    <t>BASF-47011; ORF-20257; RWJ-20257</t>
  </si>
  <si>
    <t>C\C(=C/c1ccc(CO)cc1)\c2ccc3c(c2)C(C)(C)C(O)CC3(C)C</t>
  </si>
  <si>
    <t>CHEMBL24132</t>
  </si>
  <si>
    <t>Iodoantipyrine I 131 (USAN)</t>
  </si>
  <si>
    <t>CN1N(C(=O)C(=C1C)I)c2ccccc2</t>
  </si>
  <si>
    <t>CHEMBL2107273</t>
  </si>
  <si>
    <t>Fluazacort (INN, USAN)</t>
  </si>
  <si>
    <t>L-6400</t>
  </si>
  <si>
    <t>CC(=O)OCC(=O)[C@@]12N=C(C)O[C@@H]1C[C@H]3[C@@H]4CCC5=CC(=O)C=C[C@]5(C)[C@@]4(F)[C@@H](O)C[C@]23C</t>
  </si>
  <si>
    <t>CHEMBL2111143</t>
  </si>
  <si>
    <t>Teroxalene (INN); Teroxalene Hydrochloride (USAN)</t>
  </si>
  <si>
    <t>A-16612; PR-3847</t>
  </si>
  <si>
    <t>CCC(C)(C)c1ccc(OCCCCCCN2CCN(CC2)c3ccc(C)c(Cl)c3)cc1</t>
  </si>
  <si>
    <t>CHEMBL2108589</t>
  </si>
  <si>
    <t>Clazakizumab (INN, USAN)</t>
  </si>
  <si>
    <t>ALD518; BMS-945429</t>
  </si>
  <si>
    <t>CHEMBL2110633</t>
  </si>
  <si>
    <t>Cholestyramine Resin (USP); Colestyramine (BAN, INN, JAN)</t>
  </si>
  <si>
    <t>Rohm And Haas; Parke-Davis; Dow Chemical; Bristol Labs</t>
  </si>
  <si>
    <t>C10AC01</t>
  </si>
  <si>
    <t>C10AC01 [Cardiovascular System:Lipid Modifying Agents:Lipid Modifying Agents, Plain:Bile acid sequestrants]</t>
  </si>
  <si>
    <t>Antihyperlipidemic; Ion-Exchange Resin (bile salts)</t>
  </si>
  <si>
    <t>CCc1ccc(cc1)C(C)CCc2ccc(cc2)[N+](C)(C)C</t>
  </si>
  <si>
    <t>CHEMBL2220404</t>
  </si>
  <si>
    <t>Cloprostenol (BAN, INN); Cloprostenol Sodium (USAN)</t>
  </si>
  <si>
    <t>ICI-80996</t>
  </si>
  <si>
    <t>Imperial Chemical Industries, United Kingdom; Bayer Animal Health</t>
  </si>
  <si>
    <t>OC(COc1cccc(Cl)c1)\C=C\C2C(O)CC(O)C2C\C=C/CCCC(=O)O</t>
  </si>
  <si>
    <t>CHEMBL2220475</t>
  </si>
  <si>
    <t>Tubulozole (INN); Tubulozole Hydrochloride (INN, USAN)</t>
  </si>
  <si>
    <t>R-46846</t>
  </si>
  <si>
    <t>CCOC(=O)Nc1ccc(SCC2COC(Cn3ccnc3)(O2)c4ccc(Cl)cc4Cl)cc1</t>
  </si>
  <si>
    <t>CHEMBL2109410</t>
  </si>
  <si>
    <t>Tb-402</t>
  </si>
  <si>
    <t>TB-402</t>
  </si>
  <si>
    <t>CHEMBL2107976</t>
  </si>
  <si>
    <t>Polyethylene Glycol 1540 (NF)</t>
  </si>
  <si>
    <t>CHEMBL2108227</t>
  </si>
  <si>
    <t>Bandage, Gauze (USP)</t>
  </si>
  <si>
    <t>CHEMBL2108648</t>
  </si>
  <si>
    <t>Starch, Wheat (NF)</t>
  </si>
  <si>
    <t>CHEMBL2109449</t>
  </si>
  <si>
    <t>Medi-570</t>
  </si>
  <si>
    <t>MEDI-570</t>
  </si>
  <si>
    <t>CHEMBL2107984</t>
  </si>
  <si>
    <t>Pegaldesleukin (INN)</t>
  </si>
  <si>
    <t>-kin; peg-</t>
  </si>
  <si>
    <t>interleukins: interleukin-2 analogues and derivatives; PEGylated compounds</t>
  </si>
  <si>
    <t>CHEMBL2109251</t>
  </si>
  <si>
    <t>Chagly Cd3</t>
  </si>
  <si>
    <t>ChAgly CD3</t>
  </si>
  <si>
    <t>CHEMBL2108646</t>
  </si>
  <si>
    <t>Starch, Potato (NF)</t>
  </si>
  <si>
    <t>CHEMBL2108585</t>
  </si>
  <si>
    <t>Contusugene Ladenovec (INN, USAN)</t>
  </si>
  <si>
    <t>AD5CMV-P53; INGN 201</t>
  </si>
  <si>
    <t>CHEMBL2108610</t>
  </si>
  <si>
    <t>Indium In 111 Ibritumomab Tiuxetan (USP)</t>
  </si>
  <si>
    <t>CHEMBL2108238</t>
  </si>
  <si>
    <t>Chloriodized Oil (USP)</t>
  </si>
  <si>
    <t>CHEMBL2109194</t>
  </si>
  <si>
    <t>Gelatin Film, Absorbable (USP)</t>
  </si>
  <si>
    <t>CHEMBL2108168</t>
  </si>
  <si>
    <t>Vifilcon A (USAN)</t>
  </si>
  <si>
    <t>W-10168</t>
  </si>
  <si>
    <t>CHEMBL2108641</t>
  </si>
  <si>
    <t>Roflufocon D (USAN)</t>
  </si>
  <si>
    <t>CHEMBL2108882</t>
  </si>
  <si>
    <t>Sibrotuzumab (INN)</t>
  </si>
  <si>
    <t>CHEMBL2109221</t>
  </si>
  <si>
    <t>Phemfilcon A (USAN)</t>
  </si>
  <si>
    <t>Wesley-Jessen</t>
  </si>
  <si>
    <t>CHEMBL2108829</t>
  </si>
  <si>
    <t>Vegetable Oil, Hydrogenated (NF)</t>
  </si>
  <si>
    <t>Pharmaceutic Aid (tablet and/or capsule lubricant)</t>
  </si>
  <si>
    <t>CHEMBL2108223</t>
  </si>
  <si>
    <t>Avicatonin (INN)</t>
  </si>
  <si>
    <t>CHEMBL2109128</t>
  </si>
  <si>
    <t>Lenograstim (BAN, INN, USAN)</t>
  </si>
  <si>
    <t>RG-CSF</t>
  </si>
  <si>
    <t>L03AA10</t>
  </si>
  <si>
    <t>L03AA10 [Antineoplastic And Immunomodulating Agents:Immunostimulants:Immunostimulants:Colony stimulating factors]</t>
  </si>
  <si>
    <t>CHEMBL2109499</t>
  </si>
  <si>
    <t>Ihp-2101</t>
  </si>
  <si>
    <t>IHP-2101</t>
  </si>
  <si>
    <t>CHEMBL2108804</t>
  </si>
  <si>
    <t>Mumps Virus Vaccine, Inactivated (NF)</t>
  </si>
  <si>
    <t>CHEMBL1236469</t>
  </si>
  <si>
    <t>Diotyrosine I 125 (USAN); Diotyrosine I 131 (USAN)</t>
  </si>
  <si>
    <t>H03BX01</t>
  </si>
  <si>
    <t>H03BX01 [Systemic Hormonal Preparations, Excl. :Thyroid Therapy:Antithyroid Preparations:Other antithyroid preparations]</t>
  </si>
  <si>
    <t>N[C@@H](Cc1cc(I)c(O)c(I)c1)C(=O)O</t>
  </si>
  <si>
    <t>CHEMBL2110985</t>
  </si>
  <si>
    <t>Propiram (BAN, INN); Propiram Fumarate (USAN)</t>
  </si>
  <si>
    <t>BAY-4503</t>
  </si>
  <si>
    <t>CCC(=O)N(C(C)CN1CCCCC1)c2ccccn2</t>
  </si>
  <si>
    <t>CHEMBL494753</t>
  </si>
  <si>
    <t>Estropipate (FDA, USP, BAN)</t>
  </si>
  <si>
    <t>Pharmacia And Upjohn Co; Mylan Pharmaceuticals Inc; Duramed Pharmaceuticals Inc Sub Barr Laboratories Inc; Barr Laboratories Inc; Sun Pharmaceutical Industries Ltd</t>
  </si>
  <si>
    <t>estr-; -trop-</t>
  </si>
  <si>
    <t>estrogens; atropine derivatives</t>
  </si>
  <si>
    <t>C[C@]12CC[C@H]3[C@@H](CCc4cc(OS(=O)(=O)O)ccc34)[C@@H]1CCC2=O</t>
  </si>
  <si>
    <t>CHEMBL1262</t>
  </si>
  <si>
    <t>Oxiconazole (BAN, INN); Oxiconazole Nitrate (FDA, JAN, USAN)</t>
  </si>
  <si>
    <t>Ro-13-8996; Ro-138996; SGD 301-76; SGD-301-76; ST-813</t>
  </si>
  <si>
    <t>Fougera Pharmaceuticals Inc</t>
  </si>
  <si>
    <t>D01AC11; G01AF17</t>
  </si>
  <si>
    <t>D01AC11 [Dermatologicals:Antifungals For Dermatological Use:Antifungals For Topical Use:Imidazole and triazole derivatives]; G01AF17 [Genito Urinary System And Sex Hormones:Gynecological Antiinfectives And Antiseptics:Antiinfectives And Antiseptics, Excl. Combinations:Imidazole derivatives]</t>
  </si>
  <si>
    <t>Clc1ccc(CO\N=C(/Cn2ccnc2)\c3ccc(Cl)cc3Cl)c(Cl)c1</t>
  </si>
  <si>
    <t>CHEMBL1200739</t>
  </si>
  <si>
    <t>Sulfur (FDA, JAN); Sulfur, Precipitated (USP)</t>
  </si>
  <si>
    <t>William P Poythress And Co Inc</t>
  </si>
  <si>
    <t>D10AB02</t>
  </si>
  <si>
    <t>D10AB02 [Dermatologicals:Anti-Acne Preparations:Anti-Acne Preparations For Topical Use:Preparations containing sulfur]</t>
  </si>
  <si>
    <t>S</t>
  </si>
  <si>
    <t>CHEMBL1368</t>
  </si>
  <si>
    <t>Sodium Phosphate, Monobasic Anhydrous (FDA); Sodium Phosphate, Monobasic, Monohydrate (FDA); Sodium Phosphate, Monobasic (USP)</t>
  </si>
  <si>
    <t>Salix Pharmaceuticals Inc; Hospira Worldwide, Inc; Hospira Inc</t>
  </si>
  <si>
    <t>[Na+].OP(=O)(O)[O-]</t>
  </si>
  <si>
    <t>CHEMBL1055</t>
  </si>
  <si>
    <t>Chlortalidone (BAN, INN, JAN); Chlorthalidone (FDA, USAN, USP)</t>
  </si>
  <si>
    <t>G-33182</t>
  </si>
  <si>
    <t>Novartis Pharmaceuticals Corp; Monarch Pharmaceuticals Inc; Boehringer Ingelheim Pharmaceuticals Inc; Astrazeneca Pharmaceuticals Lp; Sanofi Aventis Us Llc</t>
  </si>
  <si>
    <t>C03BA04</t>
  </si>
  <si>
    <t>C03BA04 [Cardiovascular System:Diuretics:Low-Ceiling Diuretics, Excl. Thiazides:Sulfonamides, plain]</t>
  </si>
  <si>
    <t>NS(=O)(=O)c1cc(ccc1Cl)C2(O)NC(=O)c3ccccc23</t>
  </si>
  <si>
    <t>CHEMBL1200406</t>
  </si>
  <si>
    <t>Dimenhydrinate (FDA, USP, BAN, INN, JAN)</t>
  </si>
  <si>
    <t>Heather Drug Co Inc; Fresenius Kabi Usa Llc; Baxter Healthcare Corp Anesthesia And Critical Care; Alra Laboratories Inc; Nexgen Pharma Inc</t>
  </si>
  <si>
    <t>CN(C)CCOC(c1ccccc1)c2ccccc2.CN3C(=O)N(C)c4nc(Cl)[nH]c4C3=O</t>
  </si>
  <si>
    <t>CHEMBL1257051</t>
  </si>
  <si>
    <t>Tedizolid (INN, USAN)</t>
  </si>
  <si>
    <t>TR-700</t>
  </si>
  <si>
    <t>Cn1nnc(n1)c2ccc(cn2)c3ccc(cc3F)N4C[C@H](CO)OC4=O</t>
  </si>
  <si>
    <t>CHEMBL1201012</t>
  </si>
  <si>
    <t>Fludroxycortide (DCF, BAN, INN, JAN); Flurandrenolide (FDA, USP, USAN)</t>
  </si>
  <si>
    <t>Watson Pharmaceuticals Inc; Eli Lilly And Co; Aqua Pharmaceuticals</t>
  </si>
  <si>
    <t>D07AC07</t>
  </si>
  <si>
    <t>D07AC07 [Dermatologicals:Corticosteroids, Dermatological Preparations:Corticosteroids, Plain:Corticosteroids, potent (group III)]</t>
  </si>
  <si>
    <t>CC1(C)O[C@@H]2C[C@H]3[C@@H]4C[C@H](F)C5=CC(=O)CC[C@]5(C)[C@H]4[C@@H](O)C[C@]3(C)[C@@]2(O1)C(=O)CO</t>
  </si>
  <si>
    <t>CHEMBL811</t>
  </si>
  <si>
    <t>Brompheniramine (BAN, INN); Brompheniramine Maleate (FDA, USP)</t>
  </si>
  <si>
    <t>Wyeth Consumer Healthcare; Wyeth Ayerst Laboratories; Alza Corp; Ah Robins Co</t>
  </si>
  <si>
    <t>R06AB01; R06AB51</t>
  </si>
  <si>
    <t>R06AB01 [Respiratory System:Antihistamines For Systemic Use:Antihistamines For Systemic Use:Substituted alkylamines]; R06AB51 [Respiratory System:Antihistamines For Systemic Use:Antihistamines For Systemic Use:Substituted alkylamines]</t>
  </si>
  <si>
    <t>CN(C)CCC(c1ccc(Br)cc1)c2ccccn2</t>
  </si>
  <si>
    <t>CHEMBL1201296</t>
  </si>
  <si>
    <t>Paromomycin (BAN, INN); Paromomycin Sulfate (FDA, JAN, USP)</t>
  </si>
  <si>
    <t>Parke Davis Div Warner Lambert Co; King Pharmaceuticals Inc Sub Pfizer Inc; Heritage Pharmaceuticals Inc; Caraco Pharmaceutical Laboratories Ltd; Parkedale Pharmaceuticals Inc</t>
  </si>
  <si>
    <t>A07AA06</t>
  </si>
  <si>
    <t>A07AA06 [Alimentary Tract And Metabolism:Antidiarrheals, Intestinal Antiinflammatory/Antiinfective :Intestinal Antiinfectives:Antibiotics]</t>
  </si>
  <si>
    <t>NC[C@H]1O[C@H](O[C@H]2[C@@H](O)[C@H](O[C@@H]3[C@@H](O)[C@H](N)C[C@H](N)[C@H]3O[C@H]4O[C@H](CO)[C@@H](O)[C@H](O)[C@H]4N)O[C@@H]2CO)[C@H](N)[C@@H](O)[C@@H]1O</t>
  </si>
  <si>
    <t>CHEMBL2109119</t>
  </si>
  <si>
    <t>Diperodon Hydrochloride (MI)</t>
  </si>
  <si>
    <t>CHEMBL2108678</t>
  </si>
  <si>
    <t>Nesvacumab (USAN)</t>
  </si>
  <si>
    <t>REGN-910</t>
  </si>
  <si>
    <t>Regeneron Pharmaceuticals, Inc.</t>
  </si>
  <si>
    <t>CHEMBL2110558</t>
  </si>
  <si>
    <t>Technetium Tc 99m Bicisate (BAN, INN, USAN, USP); Technetium Tc-99m Bicisate Kit (FDA)</t>
  </si>
  <si>
    <t>Lantheus Medical Imaging Inc</t>
  </si>
  <si>
    <t>V09AA02</t>
  </si>
  <si>
    <t>V09AA02 [Various:Diagnostic Radiopharmaceuticals:Central Nervous System:Technetium (99mTc) compounds]</t>
  </si>
  <si>
    <t>CHEMBL2106642</t>
  </si>
  <si>
    <t>Acrihellin (INN)</t>
  </si>
  <si>
    <t>CC(=CC(=O)O[C@H]1CC[C@]2(C=O)[C@H]3CC[C@]4(C)[C@H](CC[C@]4(O)[C@@H]3CC[C@]2(O)C1)C5=COC(=O)C=C5)C</t>
  </si>
  <si>
    <t>CHEMBL2068884</t>
  </si>
  <si>
    <t>Sodium Gluconate (FDA, USP)</t>
  </si>
  <si>
    <t>[Na+].O[C@H]1O[C@@H]([C@@H](O)[C@H](O)[C@H]1O)C(=O)[O-]</t>
  </si>
  <si>
    <t>CHEMBL2106082</t>
  </si>
  <si>
    <t>Chlorbetamide (BAN, DCF, INN, MI)</t>
  </si>
  <si>
    <t>OCCN(Cc1ccc(Cl)cc1Cl)C(=O)C(Cl)Cl</t>
  </si>
  <si>
    <t>CHEMBL2109098</t>
  </si>
  <si>
    <t>Factor IX Complex (USP); Factor IX Fraction (BAN)</t>
  </si>
  <si>
    <t>Hyland; Centeon; Bayer; Alpha Therapeutic</t>
  </si>
  <si>
    <t>CHEMBL1550879</t>
  </si>
  <si>
    <t>Mecetronium Ethylsulfate (USAN); Mecetronium Etilsulfate (BAN, INN)</t>
  </si>
  <si>
    <t>Bacillofabrik Dr. Bode &amp; Co., Germany</t>
  </si>
  <si>
    <t>Antiseptic</t>
  </si>
  <si>
    <t>CCCCCCCCCCCCCCCC[N+](C)(C)CC</t>
  </si>
  <si>
    <t>CHEMBL2111018</t>
  </si>
  <si>
    <t>Technetium Tc 99m Exametazime (USAN, USP); Technetium Tc-99m Exametazime Kit (FDA)</t>
  </si>
  <si>
    <t>V09AA01</t>
  </si>
  <si>
    <t>V09AA01 [Various:Diagnostic Radiopharmaceuticals:Central Nervous System:Technetium (99mTc) compounds]</t>
  </si>
  <si>
    <t>CHEMBL2110696</t>
  </si>
  <si>
    <t>Probarbital Sodium (INN, MI, NF)</t>
  </si>
  <si>
    <t>CCC1(C(C)C)C(=O)NC(=O)NC1=O</t>
  </si>
  <si>
    <t>CHEMBL2110635</t>
  </si>
  <si>
    <t>Tricyclamol Chloride (BAN, INN)</t>
  </si>
  <si>
    <t>C[N+]1(CCC(O)(C2CCCCC2)c3ccccc3)CCCC1</t>
  </si>
  <si>
    <t>CHEMBL2108767</t>
  </si>
  <si>
    <t>Ruplizumab (INN, USAN)</t>
  </si>
  <si>
    <t>BG-9588; hu5c8</t>
  </si>
  <si>
    <t>Biogen Idec; Biogen</t>
  </si>
  <si>
    <t>CHEMBL2104695</t>
  </si>
  <si>
    <t>Ambuside (BAN, INN, USAN)</t>
  </si>
  <si>
    <t>EX-4810; RMI-83047</t>
  </si>
  <si>
    <t>C\C(=C\C=N\c1cc(Cl)c(cc1S(=O)(=O)NCC=C)S(=O)(=O)N)\O</t>
  </si>
  <si>
    <t>CHEMBL2106880</t>
  </si>
  <si>
    <t>Metenolone (BAN, INN); Metenolone Acetate (JAN); Methenolone Acetate (USAN)</t>
  </si>
  <si>
    <t>SH-567; SO-16496</t>
  </si>
  <si>
    <t>A14AA04</t>
  </si>
  <si>
    <t>A14AA04 [Alimentary Tract And Metabolism:Anabolic Agents For Systemic Use:Anabolic Steroids:Androstan derivatives]</t>
  </si>
  <si>
    <t>CC(=O)O[C@H]1CC[C@H]2[C@@H]3CC[C@H]4CC(=O)C=C(C)[C@]4(C)[C@H]3CC[C@]12C</t>
  </si>
  <si>
    <t>CHEMBL281764</t>
  </si>
  <si>
    <t>Tabimorelin (INN)</t>
  </si>
  <si>
    <t>CNC(=O)[C@@H](Cc1ccccc1)N(C)C(=O)[C@@H](Cc2ccc3ccccc3c2)N(C)C(=O)\C=C\CC(C)(C)N</t>
  </si>
  <si>
    <t>CHEMBL498466</t>
  </si>
  <si>
    <t>Tiamulin (BAN, INN, USAN); Tiamulin Fumarate (USAN, USP)</t>
  </si>
  <si>
    <t>SO 14055; SQ-22947</t>
  </si>
  <si>
    <t>Bristol-Myers Squibb; Boehringer Ingelheim Animal Health</t>
  </si>
  <si>
    <t>CCN(CC)CCSCC(=O)O[C@@H]1C[C@@](C)(C=C)[C@@H](O)[C@H](C)[C@@]23CC[C@@H](C)[C@]1(C)[C@H]2C(=O)CC3</t>
  </si>
  <si>
    <t>CHEMBL35493</t>
  </si>
  <si>
    <t>Adozelesin (INN, USAN)</t>
  </si>
  <si>
    <t>U-73975</t>
  </si>
  <si>
    <t>Cc1c[nH]c2C(=O)C=C3N(C[C@H]4C[C@@]34c12)C(=O)c5cc6cc(NC(=O)c7oc8ccccc8c7)ccc6[nH]5</t>
  </si>
  <si>
    <t>CHEMBL363449</t>
  </si>
  <si>
    <t>Nadifloxacin (BAN, INN, JAN)</t>
  </si>
  <si>
    <t>OPC-7251</t>
  </si>
  <si>
    <t>CC1CCc2c(N3CCC(O)CC3)c(F)cc4C(=O)C(=CN1c24)C(=O)O</t>
  </si>
  <si>
    <t>CHEMBL63323</t>
  </si>
  <si>
    <t>Niflumic Acid (DCF, MI, INN)</t>
  </si>
  <si>
    <t>UP-83</t>
  </si>
  <si>
    <t>M02AA17; M01AX02</t>
  </si>
  <si>
    <t>M02AA17 [Musculo-Skeletal System:Topical Products For Joint And Muscular Pain:Topical Products For Joint And Muscular Pain:Antiinflammatory preparations, non-steroids for topical use]; M01AX02 [Musculo-Skeletal System:Antiinflammatory And Antirheumatic Products:Antiinflammatory And Antirheumatic Products, Non-Steroids:Other antiinflammatory and antirheumatic agents, non-steroids]</t>
  </si>
  <si>
    <t>OC(=O)c1cccnc1Nc2cccc(c2)C(F)(F)F</t>
  </si>
  <si>
    <t>CHEMBL76591</t>
  </si>
  <si>
    <t>Laurocapram (INN, USAN)</t>
  </si>
  <si>
    <t>N-0252</t>
  </si>
  <si>
    <t>CCCCCCCCCCCCN1CCCCCC1=O</t>
  </si>
  <si>
    <t>CHEMBL298817</t>
  </si>
  <si>
    <t>Albaconazole (INN, USAN)</t>
  </si>
  <si>
    <t>UR-9825</t>
  </si>
  <si>
    <t>Stiefel Laboratories</t>
  </si>
  <si>
    <t>C[C@@H](N1C=Nc2cc(Cl)ccc2C1=O)[C@](O)(Cn3cncn3)c4ccc(F)cc4F</t>
  </si>
  <si>
    <t>CHEMBL816</t>
  </si>
  <si>
    <t>Ethylenediamine (JAN, USP)</t>
  </si>
  <si>
    <t>NCCN</t>
  </si>
  <si>
    <t>CHEMBL64195</t>
  </si>
  <si>
    <t>Beclamide (BAN, DCF, MI, INN)</t>
  </si>
  <si>
    <t>N03AX30</t>
  </si>
  <si>
    <t>N03AX30 [Nervous System:Antiepileptics:Antiepileptics:Other antiepileptics]</t>
  </si>
  <si>
    <t>ClCCC(=O)NCc1ccccc1</t>
  </si>
  <si>
    <t>CHEMBL251940</t>
  </si>
  <si>
    <t>Periciazine (MI, INN); Pericyazine (BAN); Propericiazine (DCF, JAN)</t>
  </si>
  <si>
    <t>RP-8909; SKF-20716</t>
  </si>
  <si>
    <t>N05AC01</t>
  </si>
  <si>
    <t>N05AC01 [Nervous System:Psycholeptics:Antipsychotics:Phenothiazines with piperidine structure]</t>
  </si>
  <si>
    <t>OC1CCN(CCCN2c3ccccc3Sc4ccc(cc24)C#N)CC1</t>
  </si>
  <si>
    <t>CHEMBL462393</t>
  </si>
  <si>
    <t>Epipropidine (INN, USAN)</t>
  </si>
  <si>
    <t>C(C1CO1)N2CCC(CC2)C3CCN(CC4CO4)CC3</t>
  </si>
  <si>
    <t>CHEMBL71752</t>
  </si>
  <si>
    <t>Vinpocetine (JAN, USAN, INN)</t>
  </si>
  <si>
    <t>AY-27255</t>
  </si>
  <si>
    <t>N06BX18</t>
  </si>
  <si>
    <t>N06BX18 [Nervous System:Psychoanaleptics:Psychostimulants, Agents Used For Adhd And Nootropics:Other psychostimulants and nootropics]</t>
  </si>
  <si>
    <t>CCOC(=O)C1=C[C@]2(CC)CCCN3CCc4c([C@H]23)n1c5ccccc45</t>
  </si>
  <si>
    <t>CHEMBL278570</t>
  </si>
  <si>
    <t>Sulukast (INN, USAN)</t>
  </si>
  <si>
    <t>LY-170680</t>
  </si>
  <si>
    <t>CCCCCCCCC\C=C/C=C/[C@@H](SCCC(=O)O)[C@@H](O)c1cccc(c1)c2nn[nH]n2</t>
  </si>
  <si>
    <t>CHEMBL214920</t>
  </si>
  <si>
    <t>Tiocarlide (BAN, DCF, MI, INN)</t>
  </si>
  <si>
    <t>DATC</t>
  </si>
  <si>
    <t>J04AD02</t>
  </si>
  <si>
    <t>J04AD02 [Antiinfectives For Systemic Use:Antimycobacterials:Drugs For Treatment Of Tuberculosis:Thiocarbamide derivatives]</t>
  </si>
  <si>
    <t>CC(C)CCOc1ccc(NC(=S)Nc2ccc(OCCC(C)C)cc2)cc1</t>
  </si>
  <si>
    <t>CHEMBL1192517</t>
  </si>
  <si>
    <t>Bifemelane (INN, MI); Bifemelane Hydrochloride (JAN)</t>
  </si>
  <si>
    <t>N06AX08</t>
  </si>
  <si>
    <t>N06AX08 [Nervous System:Psychoanaleptics:Antidepressants:Other antidepressants]</t>
  </si>
  <si>
    <t>CNCCCCOc1ccccc1Cc2ccccc2</t>
  </si>
  <si>
    <t>CHEMBL590799</t>
  </si>
  <si>
    <t>Camostat (MI, INN); Camostat Mesilate (JAN)</t>
  </si>
  <si>
    <t>enzyme inhibitors: proteolytic enzyme inhibitors</t>
  </si>
  <si>
    <t>B02AB04</t>
  </si>
  <si>
    <t>B02AB04 [Blood And Blood Forming Organs:Antihemorrhagics:Antifibrinolytics:Proteinase inhibitors]</t>
  </si>
  <si>
    <t>CN(C)C(=O)COC(=O)Cc1ccc(OC(=O)c2ccc(cc2)N=C(N)N)cc1</t>
  </si>
  <si>
    <t>CHEMBL65717</t>
  </si>
  <si>
    <t>Mepindolol (BAN, MI, INN)</t>
  </si>
  <si>
    <t>C07AA14</t>
  </si>
  <si>
    <t>C07AA14 [Cardiovascular System:Beta Blocking Agents:Beta Blocking Agents:Beta blocking agents, non-selective]</t>
  </si>
  <si>
    <t>CC(C)NCC(O)COc1cccc2[nH]c(C)cc12</t>
  </si>
  <si>
    <t>CHEMBL253592</t>
  </si>
  <si>
    <t>Acamylophenine Hydrochloride (JAN); Camylofin (DCF, INN, MI)</t>
  </si>
  <si>
    <t>A03AA03</t>
  </si>
  <si>
    <t>A03AA03 [Alimentary Tract And Metabolism:Drugs For Functional Gastrointestinal Disorders:Drugs For Functional Gastrointestinal Disorders:Synthetic anticholinergics, esters with tertiary amino group]</t>
  </si>
  <si>
    <t>CCN(CC)CCNC(C(=O)OCCC(C)C)c1ccccc1</t>
  </si>
  <si>
    <t>CHEMBL1593874</t>
  </si>
  <si>
    <t>Resorcinol Monoacetate (USP)</t>
  </si>
  <si>
    <t>Knoll</t>
  </si>
  <si>
    <t>Antiseborrheic; Keratolytic</t>
  </si>
  <si>
    <t>CC(=O)Oc1cccc(O)c1</t>
  </si>
  <si>
    <t>CHEMBL267777</t>
  </si>
  <si>
    <t>Ritanserin (BAN, INN, USAN)</t>
  </si>
  <si>
    <t>R-55667</t>
  </si>
  <si>
    <t>CC1=C(CCN2CCC(=C(c3ccc(F)cc3)c4ccc(F)cc4)CC2)C(=O)N5C=CSC5=N1</t>
  </si>
  <si>
    <t>CHEMBL293743</t>
  </si>
  <si>
    <t>Fenleuton (INN, USAN)</t>
  </si>
  <si>
    <t>ABBOTT-76745</t>
  </si>
  <si>
    <t>Inhibitor (5-lipoxygenase, veterinary)</t>
  </si>
  <si>
    <t>CC(C#Cc1cccc(Oc2ccc(F)cc2)c1)N(O)C(=O)N</t>
  </si>
  <si>
    <t>CHEMBL19892</t>
  </si>
  <si>
    <t>Fanapanel (INN)</t>
  </si>
  <si>
    <t>AMPA receptor antagonists</t>
  </si>
  <si>
    <t>OP(=O)(O)CN1C(=O)C(=O)Nc2cc(c(cc12)N3CCOCC3)C(F)(F)F</t>
  </si>
  <si>
    <t>CHEMBL474928</t>
  </si>
  <si>
    <t>Azatepa (BAN, INN); Azetepa (USAN)</t>
  </si>
  <si>
    <t>CL-25477</t>
  </si>
  <si>
    <t>CCN(c1nncs1)P(=O)(N2CC2)N3CC3</t>
  </si>
  <si>
    <t>CHEMBL283656</t>
  </si>
  <si>
    <t>Dazmegrel (BAN, INN, USAN)</t>
  </si>
  <si>
    <t>UK-38485</t>
  </si>
  <si>
    <t>Cc1c(Cn2ccnc2)c3ccccc3n1CCC(=O)O</t>
  </si>
  <si>
    <t>CHEMBL12318</t>
  </si>
  <si>
    <t>Clodronic Acid (BAN, USAN, INN); Clodronate Disodium (USAN)</t>
  </si>
  <si>
    <t>177501; ZK-00091106</t>
  </si>
  <si>
    <t>Leiras Oy, Finland</t>
  </si>
  <si>
    <t>M05BA02</t>
  </si>
  <si>
    <t>M05BA02 [Musculo-Skeletal System:Drugs For Treatment Of Bone Diseases:Drugs Affecting Bone Structure And Mineralization:Bisphosphonates]</t>
  </si>
  <si>
    <t>OP(=O)(O)C(Cl)(Cl)P(=O)(O)O</t>
  </si>
  <si>
    <t>CHEMBL23013</t>
  </si>
  <si>
    <t>Propamidine (BAN, DCF, MI, INN)</t>
  </si>
  <si>
    <t>M&amp;B-782 [As Isethionate]</t>
  </si>
  <si>
    <t>S01AX15; D08AC03</t>
  </si>
  <si>
    <t>S01AX15 [Sensory Organs:Ophthalmologicals:Antiinfectives:Other antiinfectives]; D08AC03 [Dermatologicals:Antiseptics And Disinfectants:Antiseptics And Disinfectants:Biguanides and amidines]</t>
  </si>
  <si>
    <t>NC(=N)c1ccc(OCCCOc2ccc(cc2)C(=N)N)cc1</t>
  </si>
  <si>
    <t>CHEMBL2105077</t>
  </si>
  <si>
    <t>Frabuprofen (INN)</t>
  </si>
  <si>
    <t>CC(C)Cc1ccc(cc1)C(C)C(=O)OCCN2CCN(CC2)c3cccc(c3)C(F)(F)F</t>
  </si>
  <si>
    <t>CHEMBL2107060</t>
  </si>
  <si>
    <t>Stirocainide (INN)</t>
  </si>
  <si>
    <t>CC(C)N(CCO\N=C/1\C(\CCCCC1)=C\c2ccccc2)C(C)C</t>
  </si>
  <si>
    <t>CHEMBL2107770</t>
  </si>
  <si>
    <t>Plitidepsin (INN)</t>
  </si>
  <si>
    <t>depsipeptide derivatives</t>
  </si>
  <si>
    <t>CC[C@H](C)[C@H]1CC(=O)[C@@H](NC(=O)[C@@H](CC(C)C)N(C)C(=O)[C@@H]2CCCN2C(=O)C(=O)C)[C@@H](C)OC(=O)[C@H](Cc3ccc(OC)cc3)N(C)C(=O)[C@@H]4CCCN4C(=O)[C@H](CC(C)C)NC(=O)[C@@H](C)C(=O)[C@@H](OC(=O)C[C@@H]1O)C(C)C</t>
  </si>
  <si>
    <t>CHEMBL2107969</t>
  </si>
  <si>
    <t>Polysorbate 65 (BAN, INN, USAN)</t>
  </si>
  <si>
    <t>CHEMBL2110854</t>
  </si>
  <si>
    <t>Indriline (INN); Indriline Hydrochloride (USAN)</t>
  </si>
  <si>
    <t>MJ-1986</t>
  </si>
  <si>
    <t>CN(C)CCC1(C=Cc2ccccc12)c3ccccc3</t>
  </si>
  <si>
    <t>CHEMBL2104737</t>
  </si>
  <si>
    <t>Tilomisole (INN, USAN)</t>
  </si>
  <si>
    <t>WY-18251</t>
  </si>
  <si>
    <t>OC(=O)Cc1sc2nc3ccccc3n2c1c4ccc(Cl)cc4</t>
  </si>
  <si>
    <t>CHEMBL2110680</t>
  </si>
  <si>
    <t>Isomazole (INN); Isomazole Hydrochloride (USAN)</t>
  </si>
  <si>
    <t>COc1cc(ccc1c2nc3cnccc3[nH]2)[S+](C)[O-]</t>
  </si>
  <si>
    <t>CHEMBL2105601</t>
  </si>
  <si>
    <t>Xenbucin (INN, USAN)</t>
  </si>
  <si>
    <t>M.G. 1559</t>
  </si>
  <si>
    <t>CCC(C(=O)O)c1ccc(cc1)c2ccccc2</t>
  </si>
  <si>
    <t>CHEMBL2111150</t>
  </si>
  <si>
    <t>Zoniclezole (INN); Zoniclezole Hydrochloride (USAN)</t>
  </si>
  <si>
    <t>CGS-18416A</t>
  </si>
  <si>
    <t>CC(c1noc2ccc(Cl)cc12)n3ccnc3</t>
  </si>
  <si>
    <t>CHEMBL2110897</t>
  </si>
  <si>
    <t>Dectaflur (INN, USAN)</t>
  </si>
  <si>
    <t>SK&amp;F-38094</t>
  </si>
  <si>
    <t>CCCCCCCC\C=C\CCCCCCCCN</t>
  </si>
  <si>
    <t>CHEMBL2111165</t>
  </si>
  <si>
    <t>Triampyzine (INN); Triampyzine Sulfate (USAN)</t>
  </si>
  <si>
    <t>W-3976B</t>
  </si>
  <si>
    <t>CN(C)c1nc(C)c(C)nc1C</t>
  </si>
  <si>
    <t>CHEMBL2110895</t>
  </si>
  <si>
    <t>Biphenamine Hydrochloride (USAN); Xenysalate (BAN, INN)</t>
  </si>
  <si>
    <t>D11AC09</t>
  </si>
  <si>
    <t>D11AC09 [Dermatologicals:Other Dermatological Preparations:Other Dermatological Preparations:Medicated shampoos]</t>
  </si>
  <si>
    <t>Anesthetic (topical); Antibacterial; Antifungal</t>
  </si>
  <si>
    <t>CCN(CC)CCOC(=O)c1cccc(c1O)c2ccccc2</t>
  </si>
  <si>
    <t>CHEMBL2108822</t>
  </si>
  <si>
    <t>Typhoid Vaccine (USP)</t>
  </si>
  <si>
    <t>CHEMBL2108836</t>
  </si>
  <si>
    <t>Albumin, Iodinated I 125 (USP)</t>
  </si>
  <si>
    <t>CHEMBL2107951</t>
  </si>
  <si>
    <t>Maltodextrin (NF)</t>
  </si>
  <si>
    <t>Pharmaceutic Aid (coating agent); Pharmaceutic Aid (tablet and capsule diluent); Pharmaceutic Aid (tablet binder); Pharmaceutic Aid (viscosity-increasing agent)</t>
  </si>
  <si>
    <t>CHEMBL2107939</t>
  </si>
  <si>
    <t>Plauracin (INN, USAN)</t>
  </si>
  <si>
    <t>CP-38754</t>
  </si>
  <si>
    <t>CHEMBL2108016</t>
  </si>
  <si>
    <t>Wax, Microcrystalline (NF)</t>
  </si>
  <si>
    <t>Pharmaceutic Aid (stiffening agent); Pharmaceutic Aid (tablet coating agent)</t>
  </si>
  <si>
    <t>CHEMBL2108776</t>
  </si>
  <si>
    <t>Policapram (INN, USAN)</t>
  </si>
  <si>
    <t>Pharmaceutic Aid (tablet binder)</t>
  </si>
  <si>
    <t>CHEMBL150283</t>
  </si>
  <si>
    <t>Fenoctimine (INN); Fenoctimine Sulfate (USAN)</t>
  </si>
  <si>
    <t>MCN-4097-12-98</t>
  </si>
  <si>
    <t>CCCCCCCC\N=C\N1CCC(CC1)C(c2ccccc2)c3ccccc3</t>
  </si>
  <si>
    <t>CHEMBL2106049</t>
  </si>
  <si>
    <t>Carbon, Medicinal (JAN); Charcoal, Activated (USP); Medicinal Carbon (JAN)</t>
  </si>
  <si>
    <t>A07BA01; A07BA51</t>
  </si>
  <si>
    <t>A07BA01 [Alimentary Tract And Metabolism:Antidiarrheals, Intestinal Antiinflammatory/Antiinfective :Intestinal Adsorbents:Charcoal preparations]; A07BA51 [Alimentary Tract And Metabolism:Antidiarrheals, Intestinal Antiinflammatory/Antiinfective :Intestinal Adsorbents:Charcoal preparations]</t>
  </si>
  <si>
    <t>Antidote (general purpose); Pharmaceutic Aid (adsorbant)</t>
  </si>
  <si>
    <t>[C]</t>
  </si>
  <si>
    <t>CHEMBL2110578</t>
  </si>
  <si>
    <t>Sulfomyxin (INN, USAN); Sulfomyxin Sodium (BAN)</t>
  </si>
  <si>
    <t>GS-6742</t>
  </si>
  <si>
    <t>CCC(C)CCCCC(=O)N[C@@H](CCNCS(=O)(=O)O)C(=O)N[C@@H]([C@H](C)O)C(=O)N[C@@H](CCNCS(=O)(=O)O)C(=O)N[C@H]1CCNC(=O)[C@@H](NC(=O)[C@H](CCNCS(=O)(=O)O)NC(=O)[C@H](CCNCS(=O)(=O)O)NC(=O)[C@H](CC(C)C)NC(=O)[C@@H](Cc2ccccc2)NC(=O)[C@H](CCNCS(=O)(=O)O)NC1=O)[C@H](C)O</t>
  </si>
  <si>
    <t>CHEMBL1201600</t>
  </si>
  <si>
    <t>Rabies Immune Globulin (USP)</t>
  </si>
  <si>
    <t>Bayer Corporation; Aventis Pasteur Sa</t>
  </si>
  <si>
    <t>J06BB05</t>
  </si>
  <si>
    <t>J06BB05 [Antiinfectives For Systemic Use:Immune Sera And Immunoglobulins:Immunoglobulins:Specific immunoglobulins]</t>
  </si>
  <si>
    <t>CHEMBL287631</t>
  </si>
  <si>
    <t>Progabide (BAN, USAN, INN)</t>
  </si>
  <si>
    <t>SL-76002</t>
  </si>
  <si>
    <t>N03AG05</t>
  </si>
  <si>
    <t>N03AG05 [Nervous System:Antiepileptics:Antiepileptics:Fatty acid derivatives]</t>
  </si>
  <si>
    <t>Anticonvulsant; Relaxant (muscle)</t>
  </si>
  <si>
    <t>NC(=O)CCC\N=C(/c1ccc(Cl)cc1)\c2cc(F)ccc2O</t>
  </si>
  <si>
    <t>CHEMBL488280</t>
  </si>
  <si>
    <t>Propatyl Nitrate (USAN); Propatylnitrate (BAN, INN)</t>
  </si>
  <si>
    <t>ETTN; WIN-9317</t>
  </si>
  <si>
    <t>C01DA57; C01DA07</t>
  </si>
  <si>
    <t>C01DA57 [Cardiovascular System:Cardiac Therapy:Vasodilators Used In Cardiac Diseases:Organic nitrates]; C01DA07 [Cardiovascular System:Cardiac Therapy:Vasodilators Used In Cardiac Diseases:Organic nitrates]</t>
  </si>
  <si>
    <t>CCC(CO[N+](=O)[O-])(CO[N+](=O)[O-])CO[N+](=O)[O-]</t>
  </si>
  <si>
    <t>CHEMBL382769</t>
  </si>
  <si>
    <t>Xilobam (INN, USAN)</t>
  </si>
  <si>
    <t>MCN-3113</t>
  </si>
  <si>
    <t>CN1CCC/C/1=N\C(=O)Nc2c(C)cccc2C</t>
  </si>
  <si>
    <t>CHEMBL134702</t>
  </si>
  <si>
    <t>Butane (NF)</t>
  </si>
  <si>
    <t>Aerosol Propellant</t>
  </si>
  <si>
    <t>CCCC</t>
  </si>
  <si>
    <t>CHEMBL916</t>
  </si>
  <si>
    <t>Tirofiban (BAN, INN); Tirofiban Hydrochloride (USAN, FDA)</t>
  </si>
  <si>
    <t>L-700462; MK-383</t>
  </si>
  <si>
    <t>Medicure International Inc</t>
  </si>
  <si>
    <t>B01AC17</t>
  </si>
  <si>
    <t>B01AC17 [Blood And Blood Forming Organs:Antithrombotic Agents:Antithrombotic Agents:Platelet aggregation inhibitors excl. heparin]</t>
  </si>
  <si>
    <t>Treatment of Unstable Angina</t>
  </si>
  <si>
    <t>CCCCS(=O)(=O)N[C@@H](Cc1ccc(OCCCCC2CCNCC2)cc1)C(=O)O</t>
  </si>
  <si>
    <t>CHEMBL149082</t>
  </si>
  <si>
    <t>Tramiprosate (INN, USAN)</t>
  </si>
  <si>
    <t>NC-758</t>
  </si>
  <si>
    <t>NCCCS(=O)(=O)O</t>
  </si>
  <si>
    <t>CHEMBL34913</t>
  </si>
  <si>
    <t>Tilmacoxib (INN, USAN)</t>
  </si>
  <si>
    <t>JTE-522; JTP-19605; RWJ-57504</t>
  </si>
  <si>
    <t>Japan Tobacco Inc., Japan; Fuji Chemical Industry, Japan</t>
  </si>
  <si>
    <t>Cc1oc(c2ccc(c(F)c2)S(=O)(=O)N)c(n1)C3CCCCC3</t>
  </si>
  <si>
    <t>CHEMBL1182743</t>
  </si>
  <si>
    <t>Rimazolium Metilsulfate (INN, MI)</t>
  </si>
  <si>
    <t>MZ-144</t>
  </si>
  <si>
    <t>N02BG02</t>
  </si>
  <si>
    <t>N02BG02 [Nervous System:Analgesics:Other Analgesics And Antipyretics:Other analgesics and antipyretics]</t>
  </si>
  <si>
    <t>CCOC(=O)C1=C[N+](=C2CCCC(C)N2C1=O)C</t>
  </si>
  <si>
    <t>CHEMBL167055</t>
  </si>
  <si>
    <t>Nitecapone (INN)</t>
  </si>
  <si>
    <t>CC(=O)C(=Cc1cc(O)c(O)c(c1)[N+](=O)[O-])C(=O)C</t>
  </si>
  <si>
    <t>CHEMBL1199307</t>
  </si>
  <si>
    <t>Distigmine Bromide (BAN, INN, JAN, MI)</t>
  </si>
  <si>
    <t>N07AA03</t>
  </si>
  <si>
    <t>N07AA03 [Nervous System:Other Nervous System Drugs:Parasympathomimetics:Anticholinesterases]</t>
  </si>
  <si>
    <t>CN(CCCCCCN(C)C(=O)Oc1ccc[n+](C)c1)C(=O)Oc2ccc[n+](C)c2</t>
  </si>
  <si>
    <t>CHEMBL284237</t>
  </si>
  <si>
    <t>Dizocilpine (INN); Dizocilpine Maleate (USAN)</t>
  </si>
  <si>
    <t>MK-801</t>
  </si>
  <si>
    <t>Neuroprotective</t>
  </si>
  <si>
    <t>C[C@]12N[C@H](Cc3ccccc13)c4ccccc24</t>
  </si>
  <si>
    <t>CHEMBL480517</t>
  </si>
  <si>
    <t>Nitrocefin (BAN)</t>
  </si>
  <si>
    <t>OC(=O)C1=C(CS[C@@H]2[C@H](NC(=O)Cc3cccs3)C(=O)N12)\C=C\c4ccc(cc4[N+](=O)[O-])[N+](=O)[O-]</t>
  </si>
  <si>
    <t>CHEMBL114655</t>
  </si>
  <si>
    <t>Buphenine (BAN, INN); Nylidrin Hydrochloride (USP)</t>
  </si>
  <si>
    <t>G02CA02; C04AA02</t>
  </si>
  <si>
    <t>G02CA02 [Genito Urinary System And Sex Hormones:Other Gynecologicals:Other Gynecologicals:Sympathomimetics, labour repressants]; C04AA02 [Cardiovascular System:Peripheral Vasodilators:Peripheral Vasodilators:2-amino-1-phenylethanol derivatives]</t>
  </si>
  <si>
    <t>CC(CCc1ccccc1)NC(C)C(O)c2ccc(O)cc2</t>
  </si>
  <si>
    <t>CHEMBL584059</t>
  </si>
  <si>
    <t>Levoprotiline (INN)</t>
  </si>
  <si>
    <t>CNC[C@H](O)CC12CCC(c3ccccc13)c4ccccc24</t>
  </si>
  <si>
    <t>CHEMBL18504</t>
  </si>
  <si>
    <t>Esuprone (INN)</t>
  </si>
  <si>
    <t>CCS(=O)(=O)Oc1ccc2C(=C(C)C(=O)Oc2c1)C</t>
  </si>
  <si>
    <t>CHEMBL32039</t>
  </si>
  <si>
    <t>Tetroxoprim (BAN, USAN, INN)</t>
  </si>
  <si>
    <t>COCCOc1c(OC)cc(Cc2cnc(N)nc2N)cc1OC</t>
  </si>
  <si>
    <t>CHEMBL308148</t>
  </si>
  <si>
    <t>Saredutant (INN)</t>
  </si>
  <si>
    <t>CN(C[C@@H](CCN1CCC(CC1)(NC(=O)C)c2ccccc2)c3ccc(Cl)c(Cl)c3)C(=O)c4ccccc4</t>
  </si>
  <si>
    <t>CHEMBL351585</t>
  </si>
  <si>
    <t>Papaveroline (BAN, INN)</t>
  </si>
  <si>
    <t>Oc1ccc(Cc2nccc3cc(O)c(O)cc23)cc1O</t>
  </si>
  <si>
    <t>CHEMBL1620875</t>
  </si>
  <si>
    <t>Oxolamine (DCF, MI, INN)</t>
  </si>
  <si>
    <t>AF-438; SKF-9976</t>
  </si>
  <si>
    <t>R05DB07</t>
  </si>
  <si>
    <t>R05DB07 [Respiratory System:Cough And Cold Preparations:Cough Suppressants, Excl. Combinations With Expectorants:Other cough suppressants]</t>
  </si>
  <si>
    <t>CCN(CC)CCc1onc(n1)c2ccccc2</t>
  </si>
  <si>
    <t>CHEMBL15677</t>
  </si>
  <si>
    <t>Fenclofenac (BAN, INN, USAN)</t>
  </si>
  <si>
    <t>R-67408; RX-67408</t>
  </si>
  <si>
    <t>OC(=O)Cc1ccccc1Oc2ccc(Cl)cc2Cl</t>
  </si>
  <si>
    <t>CHEMBL24072</t>
  </si>
  <si>
    <t>Prenylamine (BAN, USAN, INN); Prenylamine Lactate (JAN)</t>
  </si>
  <si>
    <t>B-436</t>
  </si>
  <si>
    <t>C01DX52; C01DX02</t>
  </si>
  <si>
    <t>C01DX52 [Cardiovascular System:Cardiac Therapy:Vasodilators Used In Cardiac Diseases:Other vasodilators used in cardiac diseases]; C01DX02 [Cardiovascular System:Cardiac Therapy:Vasodilators Used In Cardiac Diseases:Other vasodilators used in cardiac diseases]</t>
  </si>
  <si>
    <t>CC(Cc1ccccc1)NCCC(c2ccccc2)c3ccccc3</t>
  </si>
  <si>
    <t>CHEMBL61872</t>
  </si>
  <si>
    <t>Talampanel (INN)</t>
  </si>
  <si>
    <t>LY-300164</t>
  </si>
  <si>
    <t>C[C@@H]1Cc2cc3OCOc3cc2C(=NN1C(=O)C)c4ccc(N)cc4</t>
  </si>
  <si>
    <t>CHEMBL47050</t>
  </si>
  <si>
    <t>Penfluridol (BAN, USAN, INN)</t>
  </si>
  <si>
    <t>MCN-JR-16341; R-16341</t>
  </si>
  <si>
    <t>N05AG03</t>
  </si>
  <si>
    <t>N05AG03 [Nervous System:Psycholeptics:Antipsychotics:Diphenylbutylpiperidine derivatives]</t>
  </si>
  <si>
    <t>OC1(CCN(CCCC(c2ccc(F)cc2)c3ccc(F)cc3)CC1)c4ccc(Cl)c(c4)C(F)(F)F</t>
  </si>
  <si>
    <t>CHEMBL8085</t>
  </si>
  <si>
    <t>Lysine (USAN, INN)</t>
  </si>
  <si>
    <t>B05XB03</t>
  </si>
  <si>
    <t>B05XB03 [Blood And Blood Forming Organs:Blood Substitutes And Perfusion Solutions:I.V. Solution Additives:Amino acids]</t>
  </si>
  <si>
    <t>NCCCC[C@H](N)C(=O)O</t>
  </si>
  <si>
    <t>CHEMBL75013</t>
  </si>
  <si>
    <t>Zanapezil (INN)</t>
  </si>
  <si>
    <t>TAK-147</t>
  </si>
  <si>
    <t>O=C(CCC1CCN(Cc2ccccc2)CC1)c3ccc4CCCCNc4c3</t>
  </si>
  <si>
    <t>CHEMBL292009</t>
  </si>
  <si>
    <t>Buparvaquone (BAN, INN, MI)</t>
  </si>
  <si>
    <t>CC(C)(C)[C@@H]1CC[C@@H](CC2=C(O)C(=O)c3ccccc3C2=O)CC1</t>
  </si>
  <si>
    <t>CHEMBL42336</t>
  </si>
  <si>
    <t>L-Methionine (JAN); Methionine (USAN, USP, INN); Methionine C 11 (USP)</t>
  </si>
  <si>
    <t>V03AB26</t>
  </si>
  <si>
    <t>V03AB26 [Various:All Other Therapeutic Products:All Other Therapeutic Products:Antidotes]</t>
  </si>
  <si>
    <t>Amino Acid; Radioactive Agent</t>
  </si>
  <si>
    <t>CSCC[C@H](N)C(=O)O</t>
  </si>
  <si>
    <t>CHEMBL203666</t>
  </si>
  <si>
    <t>Piroxantrone (INN); Piroxantrone Hydrochloride (USAN)</t>
  </si>
  <si>
    <t>CI-942</t>
  </si>
  <si>
    <t>NCCCNc1ccc2c3c(nn2CCNCCO)c4c(O)ccc(O)c4C(=O)c13</t>
  </si>
  <si>
    <t>CHEMBL460287</t>
  </si>
  <si>
    <t>Etoglucid (MI, INN)</t>
  </si>
  <si>
    <t>ICI-32865</t>
  </si>
  <si>
    <t>L01AG01</t>
  </si>
  <si>
    <t>L01AG01 [Antineoplastic And Immunomodulating Agents:Antineoplastic Agents:Alkylating Agents:Epoxides]</t>
  </si>
  <si>
    <t>C(COCCOCC1CO1)OCCOCC2CO2</t>
  </si>
  <si>
    <t>CHEMBL403578</t>
  </si>
  <si>
    <t>Besigomsin (INN)</t>
  </si>
  <si>
    <t>COc1cc2C[C@](C)(O)[C@@H](C)Cc3cc4OCOc4c(OC)c3c2c(OC)c1OC</t>
  </si>
  <si>
    <t>CHEMBL1593719</t>
  </si>
  <si>
    <t>Phenicarbazide (DCF, INN, MI)</t>
  </si>
  <si>
    <t>NC(=O)NNc1ccccc1</t>
  </si>
  <si>
    <t>CHEMBL236297</t>
  </si>
  <si>
    <t>Rifalazil (INN, USAN)</t>
  </si>
  <si>
    <t>KRM-1648</t>
  </si>
  <si>
    <t>Kanegafuchi, Japan</t>
  </si>
  <si>
    <t>CO[C@H]1\C=C\O[C@@]2(C)Oc3c(C)c(O)c4C(=O)C(=C5Oc6cc(cc(O)c6N=C5c4c3C2=O)N7CCN(CC(C)C)CC7)NC(=O)\C(=C/C=C/[C@H](C)[C@H](O)[C@@H](C)[C@@H](O)[C@@H](C)[C@H](OC(=O)C)[C@@H]1C)\C</t>
  </si>
  <si>
    <t>CHEMBL1355299</t>
  </si>
  <si>
    <t>Sulfaethidole (BAN, INN, MI, NF)</t>
  </si>
  <si>
    <t>CCc1nnc(NS(=O)(=O)c2ccc(N)cc2)s1</t>
  </si>
  <si>
    <t>CHEMBL267648</t>
  </si>
  <si>
    <t>Pefloxacin (BAN, USAN, INN); Pefloxacin Mesylate (USAN)</t>
  </si>
  <si>
    <t>1589 RB; EU-5306; 41 982 RP</t>
  </si>
  <si>
    <t>J01MA03</t>
  </si>
  <si>
    <t>J01MA03 [Antiinfectives For Systemic Use:Antibacterials For Systemic Use:Quinolone Antibacterials:Fluoroquinolones]</t>
  </si>
  <si>
    <t>CCN1C=C(C(=O)O)C(=O)c2cc(F)c(cc12)N3CCN(C)CC3</t>
  </si>
  <si>
    <t>CHEMBL7679</t>
  </si>
  <si>
    <t>Ponalrestat (BAN, INN, USAN)</t>
  </si>
  <si>
    <t>ICI-128436</t>
  </si>
  <si>
    <t>Inhibitor (aldose reductase)</t>
  </si>
  <si>
    <t>OC(=O)CC1=NN(Cc2ccc(Br)cc2F)C(=O)c3ccccc13</t>
  </si>
  <si>
    <t>CHEMBL8148</t>
  </si>
  <si>
    <t>Tienoxolol (INN)</t>
  </si>
  <si>
    <t>CCOC(=O)c1cc(NC(=O)c2cccs2)ccc1OCC(O)CNC(C)(C)C</t>
  </si>
  <si>
    <t>CHEMBL1416586</t>
  </si>
  <si>
    <t>Benzpiperylon (MI); Benzpiperylone (INN)</t>
  </si>
  <si>
    <t>KB-95</t>
  </si>
  <si>
    <t>CN1CCC(CC1)N2NC(=C(Cc3ccccc3)C2=O)c4ccccc4</t>
  </si>
  <si>
    <t>CHEMBL1452359</t>
  </si>
  <si>
    <t>Stirofos (USAN)</t>
  </si>
  <si>
    <t>COP(=O)(OC)O\C(=C/Cl)\c1cc(Cl)c(Cl)cc1Cl</t>
  </si>
  <si>
    <t>CHEMBL254832</t>
  </si>
  <si>
    <t>Fendiline (MI, INN)</t>
  </si>
  <si>
    <t>C08EA01</t>
  </si>
  <si>
    <t>C08EA01 [Cardiovascular System:Calcium Channel Blockers:Non-Selective Calcium Channel Blockers:Phenylalkylamine derivatives]</t>
  </si>
  <si>
    <t>CC(NCCC(c1ccccc1)c2ccccc2)c3ccccc3</t>
  </si>
  <si>
    <t>CHEMBL596009</t>
  </si>
  <si>
    <t>Procodazole (INN, MI)</t>
  </si>
  <si>
    <t>OC(=O)CCc1nc2ccccc2[nH]1</t>
  </si>
  <si>
    <t>CHEMBL550936</t>
  </si>
  <si>
    <t>Balapiravir (INN, USAN); Balapiravir Hydrochloride (USAN)</t>
  </si>
  <si>
    <t>Ro-4588161; Ro-4588161-001</t>
  </si>
  <si>
    <t>CC(C)C(=O)OC[C@]1(O[C@H]([C@H](OC(=O)C(C)C)[C@@H]1OC(=O)C(C)C)N2C=CC(=NC2=O)N)N=[N+]=[N-]</t>
  </si>
  <si>
    <t>CHEMBL319144</t>
  </si>
  <si>
    <t>Minodronic Acid (INN)</t>
  </si>
  <si>
    <t>OC(Cc1cnc2ccccn12)(P(=O)(O)O)P(=O)(O)O</t>
  </si>
  <si>
    <t>CHEMBL468403</t>
  </si>
  <si>
    <t>Quinocide (INN, MI)</t>
  </si>
  <si>
    <t>COc1cc(NCCCC(C)N)c2ncccc2c1</t>
  </si>
  <si>
    <t>CHEMBL1697787</t>
  </si>
  <si>
    <t>Dexamethasone Acefurate (INN, USAN)</t>
  </si>
  <si>
    <t>SCH-31353</t>
  </si>
  <si>
    <t>C[C@@H]1C[C@H]2[C@@H]3CCC4=CC(=O)C=C[C@]4(C)[C@@]3(F)[C@@H](O)C[C@]2(C)[C@@]1(OC(=O)c5occc5)C(=O)COC(=O)C</t>
  </si>
  <si>
    <t>CHEMBL435381</t>
  </si>
  <si>
    <t>Cimicoxib (INN)</t>
  </si>
  <si>
    <t>COc1ccc(cc1F)c2c(Cl)ncn2c3ccc(cc3)S(=O)(=O)N</t>
  </si>
  <si>
    <t>CHEMBL73383</t>
  </si>
  <si>
    <t>Lodiperone (INN)</t>
  </si>
  <si>
    <t>Oc1oc(CCN2CCN(CC2)c3cc(Cl)cc(Cl)c3)c(n1)c4ccc(F)cc4</t>
  </si>
  <si>
    <t>CHEMBL363884</t>
  </si>
  <si>
    <t>Ronipamil (INN)</t>
  </si>
  <si>
    <t>CCCCCCCCCCCCC(CCCN(C)CCc1ccccc1)(C#N)c2ccccc2</t>
  </si>
  <si>
    <t>CHEMBL26505</t>
  </si>
  <si>
    <t>Aprofene (INN)</t>
  </si>
  <si>
    <t>CCN(CC)CCOC(=O)C(C)(c1ccccc1)c2ccccc2</t>
  </si>
  <si>
    <t>CHEMBL2104827</t>
  </si>
  <si>
    <t>Potassium Aspartate And Magnesium Aspartate (JAN, USAN)</t>
  </si>
  <si>
    <t>WY-2837; WY-2838</t>
  </si>
  <si>
    <t>[Mg+2].[K+].N[C@@H](CC(=O)O)C(=O)[O-].N[C@@H](CC(=O)[O-])C(=O)[O-]</t>
  </si>
  <si>
    <t>CHEMBL2105959</t>
  </si>
  <si>
    <t>Arbaprostil (INN, USAN)</t>
  </si>
  <si>
    <t>U-42842</t>
  </si>
  <si>
    <t>CCCCC[C@@](C)(O)\C=C\[C@H]1[C@H](O)CC(=O)[C@@H]1C\C=C/CCCC(=O)O</t>
  </si>
  <si>
    <t>CHEMBL1197578</t>
  </si>
  <si>
    <t>Ciproquinate (INN); Cyproquinate (USAN)</t>
  </si>
  <si>
    <t>SU-18137</t>
  </si>
  <si>
    <t>CCOC(=O)c1cnc2cc(OCC3CC3)c(OCC4CC4)cc2c1O</t>
  </si>
  <si>
    <t>CHEMBL2106606</t>
  </si>
  <si>
    <t>Ethyl Dibunate (BAN, INN, USAN)</t>
  </si>
  <si>
    <t>NDR-304</t>
  </si>
  <si>
    <t>CCOS(=O)(=O)c1cc(cc2cc(ccc12)C(C)(C)C)C(C)(C)C</t>
  </si>
  <si>
    <t>CHEMBL509336</t>
  </si>
  <si>
    <t>Ractopamine (INN); Ractopamine Hydrochloride (USAN)</t>
  </si>
  <si>
    <t>EL-737</t>
  </si>
  <si>
    <t>CC(CCc1ccc(O)cc1)NCC(O)c2ccc(O)cc2</t>
  </si>
  <si>
    <t>CHEMBL2111072</t>
  </si>
  <si>
    <t>Taclamine (INN); Taclamine Hydrochloride (USAN)</t>
  </si>
  <si>
    <t>AY-22214</t>
  </si>
  <si>
    <t>C1CCN2CC3c4ccccc4CCc5cccc(C2C1)c35</t>
  </si>
  <si>
    <t>CHEMBL2109008</t>
  </si>
  <si>
    <t>Cellulose Acetate (NF)</t>
  </si>
  <si>
    <t>Pharmaceutic Aid (coating agent); Polymer Membrane, Insoluble</t>
  </si>
  <si>
    <t>CHEMBL2108941</t>
  </si>
  <si>
    <t>Blood Grouping Serums Anti-D, Anti-C, Anti-E, Anti-C, Anti-E (USP)</t>
  </si>
  <si>
    <t>CHEMBL2108368</t>
  </si>
  <si>
    <t>Ictasol (USAN)</t>
  </si>
  <si>
    <t>CHEMBL2218860</t>
  </si>
  <si>
    <t>Gadobutrol (FDA, INN, USAN)</t>
  </si>
  <si>
    <t>V08CA09</t>
  </si>
  <si>
    <t>V08CA09 [Various:Contrast Media:Magnetic Resonance Imaging Contrast Media:Paramagnetic contrast media]</t>
  </si>
  <si>
    <t>CHEMBL1201472</t>
  </si>
  <si>
    <t>Icodextrin (BAN, FDA, INN, USAN)</t>
  </si>
  <si>
    <t>CHEMBL1200689</t>
  </si>
  <si>
    <t>Nitric Oxide (FDA)</t>
  </si>
  <si>
    <t>Ino Therapeutics Inc</t>
  </si>
  <si>
    <t>R07AX01</t>
  </si>
  <si>
    <t>R07AX01 [Respiratory System:Other Respiratory System Products:Other Respiratory System Products:Other respiratory system products]</t>
  </si>
  <si>
    <t>O=[N]</t>
  </si>
  <si>
    <t>CHEMBL405</t>
  </si>
  <si>
    <t>Amphetamine Resin Complex (FDA); Amphetamine Aspartate (FDA); Amfetamine (BAN, INN); Amphetamine Sulfate (USP, FDA); Amphetamine Adipate (FDA)</t>
  </si>
  <si>
    <t>Ucb Inc; Teva Womens Health Inc; Teva Pharmaceuticals Usa Inc; Shire Development Inc</t>
  </si>
  <si>
    <t>N06BA01</t>
  </si>
  <si>
    <t>N06BA01 [Nervous System:Psychoanaleptics:Psychostimulants, Agents Used For Adhd And Nootropics:Centrally acting sympathomimetics]</t>
  </si>
  <si>
    <t>CC(N)Cc1ccccc1</t>
  </si>
  <si>
    <t>CHEMBL1201633</t>
  </si>
  <si>
    <t>Alglucerase (BAN, FDA, USAN, INN)</t>
  </si>
  <si>
    <t>Genzyme Corporation</t>
  </si>
  <si>
    <t>A16AB01</t>
  </si>
  <si>
    <t>A16AB01 [Alimentary Tract And Metabolism:Other Alimentary Tract And Metabolism Products:Other Alimentary Tract And Metabolism Products:Enzymes]</t>
  </si>
  <si>
    <t>Enzyme Replenisher (glucocerebrosidase)</t>
  </si>
  <si>
    <t>CHEMBL1201409</t>
  </si>
  <si>
    <t>Technetium Tc 99m Albumin Colloid (USAN, USP); Technetium Tc-99m Albumin Colloid Kit (FDA)</t>
  </si>
  <si>
    <t>Pharmalucence Inc</t>
  </si>
  <si>
    <t>CHEMBL1201584</t>
  </si>
  <si>
    <t>Abciximab (BAN, FDA, INN, USAN)</t>
  </si>
  <si>
    <t>c7E3</t>
  </si>
  <si>
    <t>Centocor B.V.</t>
  </si>
  <si>
    <t>B01AC13</t>
  </si>
  <si>
    <t>B01AC13 [Blood And Blood Forming Organs:Antithrombotic Agents:Antithrombotic Agents:Platelet aggregation inhibitors excl. heparin]</t>
  </si>
  <si>
    <t>CHEMBL1201541</t>
  </si>
  <si>
    <t>Insulin Susp Protamine Zinc Purified Beef (FDA)</t>
  </si>
  <si>
    <t>Eli Lilly And Co; Bristol Myers Squibb Co</t>
  </si>
  <si>
    <t>CHEMBL704</t>
  </si>
  <si>
    <t>Mesalamine (FDA, USAN, USP); Mesalazine (BAN, INN)</t>
  </si>
  <si>
    <t>Shire Development Inc; Salix Pharmaceuticals Inc; Meda Pharmaceuticals Inc; Aptalis Pharma Us Inc; Warner Chilcott Co Llc</t>
  </si>
  <si>
    <t>A07EC02</t>
  </si>
  <si>
    <t>A07EC02 [Alimentary Tract And Metabolism:Antidiarrheals, Intestinal Antiinflammatory/Antiinfective :Intestinal Antiinflammatory Agents:Aminosalicylic acid and similar agents]</t>
  </si>
  <si>
    <t>Nc1ccc(O)c(c1)C(=O)O</t>
  </si>
  <si>
    <t>CHEMBL259209</t>
  </si>
  <si>
    <t>Milnacipran (BAN, INN); Milnacipran Hydrochloride (FDA, USAN)</t>
  </si>
  <si>
    <t>Cypress Bioscience Inc</t>
  </si>
  <si>
    <t>N06AX17</t>
  </si>
  <si>
    <t>N06AX17 [Nervous System:Psychoanaleptics:Antidepressants:Other antidepressants]</t>
  </si>
  <si>
    <t>CCN(CC)C(=O)C1(CC1CN)c2ccccc2</t>
  </si>
  <si>
    <t>CHEMBL1504</t>
  </si>
  <si>
    <t>Triamcinolone Acetonide (BAN, JAN, USP, FDA)</t>
  </si>
  <si>
    <t>Apothecon Inc Div Bristol Myers Squibb; Allergan Inc; Alcon Inc; Abbvie Inc; Bristol Myers Squibb Co Pharmaceutical Research Institute</t>
  </si>
  <si>
    <t>CC1(C)O[C@@H]2C[C@H]3[C@@H]4CCC5=CC(=O)C=C[C@]5(C)[C@@]4(F)[C@@H](O)C[C@]3(C)[C@@]2(O1)C(=O)CO</t>
  </si>
  <si>
    <t>CHEMBL1644695</t>
  </si>
  <si>
    <t>Sodium Iodide (JAN, USP); Sodium Iodide I 131 (USP, INN, USAN); Sodium Iodide I-131 (FDA); Sodium Iodide (131I) Capsules (JAN); Sodium Iodide I 123 (USP); Sodium Iodide I-123 (FDA); Sodium Iodide (123I) Capsules (JAN); Sodium Iodide (125I) (INN); Sodium Iodide I 125 (USAN, USP)</t>
  </si>
  <si>
    <t>Cardinal Health 414; Bristol-Myers Squibb; Mallinckrodt Medical Inc; Bracco Diagnostics Inc; Abbott</t>
  </si>
  <si>
    <t>V09FX03; V10XA01; V09FX02</t>
  </si>
  <si>
    <t>V09FX03 [Various:Diagnostic Radiopharmaceuticals:Thyroid:Various thyroid diagnostic radiopharmaceuticals]; V10XA01 [Various:Therapeutic Radiopharmaceuticals:Other Therapeutic Radiopharmaceuticals:Iodine (131I) compounds]; V09FX02 [Various:Diagnostic Radiopharmaceuticals:Thyroid:Various thyroid diagnostic radiopharmaceuticals]</t>
  </si>
  <si>
    <t>Antineoplastic; Diagnostic Aid (thyroid function determination); Radioactive Agent; Supplement (iodine)</t>
  </si>
  <si>
    <t>[Na+].[I-]</t>
  </si>
  <si>
    <t>CHEMBL1574</t>
  </si>
  <si>
    <t>Phentermine (BAN, INN, USAN); Phentermine Resin Complex (FDA); Phentermine Hydrochloride (FDA, USP)</t>
  </si>
  <si>
    <t>Ucb Inc; Sandoz Consumer Health Care Group Div Sandoz Pharmaceuticals Corp; GlaxoSmithKline; Citius Pharmaceuticals Llc; Vivus Inc</t>
  </si>
  <si>
    <t>A08AA01</t>
  </si>
  <si>
    <t>A08AA01 [Alimentary Tract And Metabolism:Antiobesity Preparations, Excl. Diet Products:Antiobesity Preparations, Excl. Diet Products:Centrally acting antiobesity products]</t>
  </si>
  <si>
    <t>Anorexic; Appetite Suppressant (systemic)</t>
  </si>
  <si>
    <t>CC(C)(N)Cc1ccccc1</t>
  </si>
  <si>
    <t>CHEMBL771</t>
  </si>
  <si>
    <t>Cycloserine (BAN, FDA, INN, JAN, USP)</t>
  </si>
  <si>
    <t>Purdue Gmp Center Llc Dba The Chao Center Industrial Pharmacy</t>
  </si>
  <si>
    <t>J04AB01</t>
  </si>
  <si>
    <t>J04AB01 [Antiinfectives For Systemic Use:Antimycobacterials:Drugs For Treatment Of Tuberculosis:Antibiotics]</t>
  </si>
  <si>
    <t>N[C@@H]1CONC1=O</t>
  </si>
  <si>
    <t>CHEMBL787</t>
  </si>
  <si>
    <t>Montelukast (BAN, INN); Montelukast Sodium (FDA, USAN)</t>
  </si>
  <si>
    <t>MK-476</t>
  </si>
  <si>
    <t>R03DC03</t>
  </si>
  <si>
    <t>R03DC03 [Respiratory System:Drugs For Obstructive Airway Diseases:Other Systemic Drugs For Obstructive Airway Diseases:Leukotriene receptor antagonists]</t>
  </si>
  <si>
    <t>CC(C)(O)c1ccccc1CC[C@@H](SCC2(CC(=O)O)CC2)c3cccc(\C=C\c4ccc5ccc(Cl)cc5n4)c3</t>
  </si>
  <si>
    <t>CHEMBL437526</t>
  </si>
  <si>
    <t>Pralnacasan (INN, USAN)</t>
  </si>
  <si>
    <t>HMR-3480; HMR3480/VX-740; VX-740</t>
  </si>
  <si>
    <t>CCO[C@@H]1OC(=O)C[C@@H]1NC(=O)[C@@H]2CCCN3N2C(=O)[C@H](CCC3=O)NC(=O)c4nccc5ccccc45</t>
  </si>
  <si>
    <t>CHEMBL1908329</t>
  </si>
  <si>
    <t>Lilopristone (INN)</t>
  </si>
  <si>
    <t>CN(C)c1ccc(cc1)[C@H]2C[C@@]3(C)[C@@H](CC[C@@]3(O)\C=C/CO)[C@@H]4CCC5=CC(=O)CCC5=C24</t>
  </si>
  <si>
    <t>CHEMBL28509</t>
  </si>
  <si>
    <t>Edelfosine (INN)</t>
  </si>
  <si>
    <t>CCCCCCCCCCCCCCCCCCOCC(COP(=O)([O-])OCC[N+](C)(C)C)OC</t>
  </si>
  <si>
    <t>CHEMBL1093059</t>
  </si>
  <si>
    <t>Bardoxolone (INN, USAN)</t>
  </si>
  <si>
    <t>CDDO; RTA-401</t>
  </si>
  <si>
    <t>Reata Pharmaceuticals</t>
  </si>
  <si>
    <t>CC1(C)CC[C@@]2(CC[C@]3(C)[C@@H]([C@@H]2C1)C(=O)C=C4[C@@]5(C)C=C(C#N)C(=O)C(C)(C)[C@@H]5CC[C@@]34C)C(=O)O</t>
  </si>
  <si>
    <t>CHEMBL1979022</t>
  </si>
  <si>
    <t>Butafosfan (BAN, INN)</t>
  </si>
  <si>
    <t>CCCCNC(C)(C)P(=O)O</t>
  </si>
  <si>
    <t>CHEMBL1957038</t>
  </si>
  <si>
    <t>Idronoxil (INN, USAN)</t>
  </si>
  <si>
    <t>NV-06</t>
  </si>
  <si>
    <t>Oc1ccc(cc1)C2=Cc3ccc(O)cc3OC2</t>
  </si>
  <si>
    <t>CHEMBL1909072</t>
  </si>
  <si>
    <t>Pipamazine (BAN, INN, MI)</t>
  </si>
  <si>
    <t>NC(=O)C1CCN(CCCN2c3ccccc3Sc4ccc(Cl)cc24)CC1</t>
  </si>
  <si>
    <t>CHEMBL1981146</t>
  </si>
  <si>
    <t>Gloxazone (BAN, INN, USAN)</t>
  </si>
  <si>
    <t>BW-356C61</t>
  </si>
  <si>
    <t>Wellcome, Great Britain</t>
  </si>
  <si>
    <t>Anaplasmodastat (veterinary)</t>
  </si>
  <si>
    <t>CCOC(C)\C(=N/NC(=S)N)\C=N\NC(=S)N</t>
  </si>
  <si>
    <t>CHEMBL222913</t>
  </si>
  <si>
    <t>Ceftiofur (BAN, INN); Ceftiofur Sodium (USAN); Ceftiofur Hydrochloride (USAN)</t>
  </si>
  <si>
    <t>CM-31-916; U-64279E; U-64279A</t>
  </si>
  <si>
    <t>CO\N=C(/C(=O)N[C@H]1[C@H]2SCC(=C(N2C1=O)C(=O)O)CSC(=O)c3occc3)\c4csc(N)n4</t>
  </si>
  <si>
    <t>CHEMBL14249</t>
  </si>
  <si>
    <t>Adenosine Triphosphate Disodium (JAN)</t>
  </si>
  <si>
    <t>Medco Research</t>
  </si>
  <si>
    <t>Nc1ncnc2c1ncn2[C@@H]3O[C@H](COP(=O)(O)OP(=O)(O)OP(=O)(O)O)[C@@H](O)[C@H]3O</t>
  </si>
  <si>
    <t>CHEMBL2106633</t>
  </si>
  <si>
    <t>Magnesium Stearate (JAN, NF)</t>
  </si>
  <si>
    <t>[Mg+2].CCCCCCCCCCCCCCCCCC(=O)[O-].CCCCCCCCCCCCCCCCCC(=O)[O-]</t>
  </si>
  <si>
    <t>CHEMBL2107963</t>
  </si>
  <si>
    <t>Polipropene 25 (USAN)</t>
  </si>
  <si>
    <t>CHEMBL2109046</t>
  </si>
  <si>
    <t>Insulin Zinc Protamine Injection (Aqueous Suspension) (JAN); Insulin, Protamine Zinc (USP); Protamine Zinc Insulin Injection (INN)</t>
  </si>
  <si>
    <t>CHEMBL2108798</t>
  </si>
  <si>
    <t>Sodium Glucaldrate (BAN)</t>
  </si>
  <si>
    <t>CHEMBL2108894</t>
  </si>
  <si>
    <t>Alginic Acid (BAN, NF)</t>
  </si>
  <si>
    <t>A02BX13</t>
  </si>
  <si>
    <t>A02BX13 [Alimentary Tract And Metabolism:Drugs For Acid Related Disorders:Drugs For Peptic Ulcer And Gastro-Oesophageal Reflux Disease (Gord):Other drugs for peptic ulcer and gastro-oesophageal reflux disease (GORD)]</t>
  </si>
  <si>
    <t>Pharmaceutic Aid (tablet binder and emulsifying agent)</t>
  </si>
  <si>
    <t>CHEMBL2108797</t>
  </si>
  <si>
    <t>Trichinella Extract (USP)</t>
  </si>
  <si>
    <t>CHEMBL2109433</t>
  </si>
  <si>
    <t>Mor-103</t>
  </si>
  <si>
    <t>MOR-103</t>
  </si>
  <si>
    <t>CHEMBL2108150</t>
  </si>
  <si>
    <t>Lard (JAN)</t>
  </si>
  <si>
    <t>CHEMBL2109630</t>
  </si>
  <si>
    <t>Bc8</t>
  </si>
  <si>
    <t>BC8</t>
  </si>
  <si>
    <t>CHEMBL2109382</t>
  </si>
  <si>
    <t>Medi-639</t>
  </si>
  <si>
    <t>MEDI-639</t>
  </si>
  <si>
    <t>CHEMBL2109508</t>
  </si>
  <si>
    <t>Immurait-Ll2</t>
  </si>
  <si>
    <t>ImmuRAIT-LL2</t>
  </si>
  <si>
    <t>CHEMBL2108569</t>
  </si>
  <si>
    <t>Insulin Peglispro (INN, USAN)</t>
  </si>
  <si>
    <t>CHEMBL2108769</t>
  </si>
  <si>
    <t>Saw Palmetto (NF)</t>
  </si>
  <si>
    <t>CHEMBL2108640</t>
  </si>
  <si>
    <t>Roflufocon B (USAN)</t>
  </si>
  <si>
    <t>CHEMBL2108518</t>
  </si>
  <si>
    <t>Gelatin (JAN, NF)</t>
  </si>
  <si>
    <t>Pharmaceutic Aid (encapsulating agent); Pharmaceutic Aid (suspending agent); Pharmaceutic Aid (tablet binder); Pharmaceutic Aid (tablet coating agent)</t>
  </si>
  <si>
    <t>CHEMBL2109644</t>
  </si>
  <si>
    <t>Tnt-1b</t>
  </si>
  <si>
    <t>TNT-1B</t>
  </si>
  <si>
    <t>CHEMBL2108103</t>
  </si>
  <si>
    <t>Storax (USP)</t>
  </si>
  <si>
    <t>CHEMBL2108439</t>
  </si>
  <si>
    <t>Mirimostim (INN, JAN)</t>
  </si>
  <si>
    <t>CHEMBL2109033</t>
  </si>
  <si>
    <t>Calcium Polystyrene Sulfonate (JAN)</t>
  </si>
  <si>
    <t>CHEMBL2108404</t>
  </si>
  <si>
    <t>Epratuzumab (INN, USAN)</t>
  </si>
  <si>
    <t>AMG-412; IMMU-HLL2; hLL2</t>
  </si>
  <si>
    <t>CHEMBL2109309</t>
  </si>
  <si>
    <t>Rhigm12b7</t>
  </si>
  <si>
    <t>rHIgM12B7</t>
  </si>
  <si>
    <t>CHEMBL2109626</t>
  </si>
  <si>
    <t>Alg-991</t>
  </si>
  <si>
    <t>ALG-991</t>
  </si>
  <si>
    <t>CHEMBL2107986</t>
  </si>
  <si>
    <t>Petrolatum, Hydrophilic (USP)</t>
  </si>
  <si>
    <t>CHEMBL2109283</t>
  </si>
  <si>
    <t>Biciromab Brallobarbital</t>
  </si>
  <si>
    <t>T2G1s</t>
  </si>
  <si>
    <t>CHEMBL2108601</t>
  </si>
  <si>
    <t>Green Soap (USP)</t>
  </si>
  <si>
    <t>CHEMBL2109511</t>
  </si>
  <si>
    <t>Pf-00547659</t>
  </si>
  <si>
    <t>PF-00547659</t>
  </si>
  <si>
    <t>CHEMBL2110797</t>
  </si>
  <si>
    <t>Benzindopyrine (INN); Benzindopyrine Hydrochloride (USAN)</t>
  </si>
  <si>
    <t>IN-461</t>
  </si>
  <si>
    <t>C(Cc1cn(Cc2ccccc2)c3ccccc13)c4ccncc4</t>
  </si>
  <si>
    <t>CHEMBL2105391</t>
  </si>
  <si>
    <t>Protiofate (INN, MI)</t>
  </si>
  <si>
    <t>G01AX13</t>
  </si>
  <si>
    <t>G01AX13 [Genito Urinary System And Sex Hormones:Gynecological Antiinfectives And Antiseptics:Antiinfectives And Antiseptics, Excl. Combinations:Other antiinfectives and antiseptics]</t>
  </si>
  <si>
    <t>CCCOC(=O)c1sc(C(=O)OCCC)c(O)c1O</t>
  </si>
  <si>
    <t>CHEMBL2104916</t>
  </si>
  <si>
    <t>Flavamine (INN)</t>
  </si>
  <si>
    <t>CCN(CC)Cc1ccc2OC(=C(C)C(=O)c2c1)c3ccccc3</t>
  </si>
  <si>
    <t>CHEMBL123558</t>
  </si>
  <si>
    <t>Azimilide (BAN, INN); Azimilide Dihydrochloride (USAN)</t>
  </si>
  <si>
    <t>NE-10064</t>
  </si>
  <si>
    <t>CN1CCN(CCCCN2C(=O)CN(\N=C\c3oc(cc3)c4ccc(Cl)cc4)C2=O)CC1</t>
  </si>
  <si>
    <t>CHEMBL16596</t>
  </si>
  <si>
    <t>Quiflapon (INN); Quiflapon Sodium (USAN)</t>
  </si>
  <si>
    <t>L-686708; MK-591</t>
  </si>
  <si>
    <t>5-lipoxygenase-activating protein (FLAP) inhibitors</t>
  </si>
  <si>
    <t>Anti-Asthmatic; Suppressant (inflammatory bowel disease)</t>
  </si>
  <si>
    <t>CC(C)(C)Sc1c(CC(C)(C)C(=O)O)n(Cc2ccc(Cl)cc2)c3ccc(OCc4ccc5ccccc5n4)cc13</t>
  </si>
  <si>
    <t>CHEMBL2104274</t>
  </si>
  <si>
    <t>Evandamine (INN)</t>
  </si>
  <si>
    <t>CC1CC(=NN1c2nc3CCCCc3s2)N</t>
  </si>
  <si>
    <t>CHEMBL2104596</t>
  </si>
  <si>
    <t>Bornaprine (BAN, INN)</t>
  </si>
  <si>
    <t>N04AA11</t>
  </si>
  <si>
    <t>N04AA11 [Nervous System:Anti-Parkinson Drugs:Anticholinergic Agents:Tertiary amines]</t>
  </si>
  <si>
    <t>CCN(CC)CCCOC(=O)C1(C[C@@H]2CC[C@H]1C2)c3ccccc3</t>
  </si>
  <si>
    <t>CHEMBL2104256</t>
  </si>
  <si>
    <t>Hydromadinone (INN)</t>
  </si>
  <si>
    <t>CC(=O)[C@@]1(O)CC[C@H]2[C@@H]3C[C@H](Cl)C4=CC(=O)CC[C@]4(C)[C@H]3CC[C@]12C</t>
  </si>
  <si>
    <t>CHEMBL2106685</t>
  </si>
  <si>
    <t>Naroparcil (INN)</t>
  </si>
  <si>
    <t>O[C@@H]1CS[C@@H](Sc2ccc(cc2)C(=O)c3ccc(cc3)C#N)[C@H](O)[C@H]1O</t>
  </si>
  <si>
    <t>CHEMBL2106870</t>
  </si>
  <si>
    <t>Mecinarone (INN)</t>
  </si>
  <si>
    <t>COc1ccc(\C=C\C(=O)c2c(OC)c3ccoc3c(OC)c2OCCN(C)C)cc1</t>
  </si>
  <si>
    <t>CHEMBL2110976</t>
  </si>
  <si>
    <t>Norcholestenol Iodomethyl (131I) [Injection] (JAN)</t>
  </si>
  <si>
    <t>CC(C)CCC[C@@H](C)[C@H]1CC[C@H]2[C@@H]3C[C@@H](CI)C4=C(CC[C@H](O)C4)[C@H]3CC[C@]12C</t>
  </si>
  <si>
    <t>CHEMBL2105533</t>
  </si>
  <si>
    <t>Toripristone (INN)</t>
  </si>
  <si>
    <t>CC#C[C@]1(O)CC[C@H]2[C@@H]3CCC4=CC(=O)CCC4=C3[C@H](C[C@]12C)c5ccc(cc5)N(C)C(C)C</t>
  </si>
  <si>
    <t>CHEMBL2106407</t>
  </si>
  <si>
    <t>Desglugastrin (INN)</t>
  </si>
  <si>
    <t>CC(C)C[C@H](NC(=O)[C@H](Cc1c[nH]c2ccccc12)NC(=O)CNC(=O)[C@H](Cc3ccc(O)cc3)NC(=O)[C@H](C)NC(=O)CCCC(=O)O)C(=O)N[C@@H](CC(=O)O)C(=O)N[C@@H](Cc4ccccc4)C(=O)N</t>
  </si>
  <si>
    <t>CHEMBL2106911</t>
  </si>
  <si>
    <t>Ramnodigin (INN)</t>
  </si>
  <si>
    <t>C[C@H]1OC(CC[C@@H]1O)O[C@H]2CC[C@@]3(C)[C@H](CCC4C3CC[C@]5(C)[C@H](CC[C@]45O)C6=CC(=O)OC6)C2</t>
  </si>
  <si>
    <t>CHEMBL2103839</t>
  </si>
  <si>
    <t>Ridaforolimus (INN, USAN)</t>
  </si>
  <si>
    <t>AP-23573; MK-8669</t>
  </si>
  <si>
    <t>Ariad Pharmaceuticals</t>
  </si>
  <si>
    <t>L01XE19</t>
  </si>
  <si>
    <t>L01XE19 [Antineoplastic And Immunomodulating Agents:Antineoplastic Agents:Other Antineoplastic Agents:Protein kinase inhibitors]</t>
  </si>
  <si>
    <t>CO[C@@H]1C[C@H](C[C@@H](C)[C@@H]2CC(=O)[C@H](C)\C=C(/C)\[C@@H](O)[C@@H](OC)C(=O)[C@H](C)C[C@H](C)\C=C\C=C\C=C(/C)\[C@H](C[C@@H]3CC[C@@H](C)[C@@](O)(O3)C(=O)C(=O)N4CCCC[C@H]4C(=O)O2)OC)CC[C@H]1OP(=O)(C)C</t>
  </si>
  <si>
    <t>CHEMBL2104097</t>
  </si>
  <si>
    <t>Ciproximide (INN); Cyproximide (USAN)</t>
  </si>
  <si>
    <t>CL-53415</t>
  </si>
  <si>
    <t>Clc1ccc(cc1)C23CC2C(=O)NC3=O</t>
  </si>
  <si>
    <t>CHEMBL2105591</t>
  </si>
  <si>
    <t>Benolizime (INN)</t>
  </si>
  <si>
    <t>COc1cc2CCN3C4CCCCC4\C(=N/O)\CC3c2cc1OC</t>
  </si>
  <si>
    <t>CHEMBL2106005</t>
  </si>
  <si>
    <t>Berupipam (INN)</t>
  </si>
  <si>
    <t>CN1CCc2cc(Cl)c(O)cc2[C@H](C1)c3cc(Br)cc4CCOc34</t>
  </si>
  <si>
    <t>CHEMBL2105028</t>
  </si>
  <si>
    <t>Dodicin (BAN)</t>
  </si>
  <si>
    <t>CCCCCCCCCCCCNCCNCCNCC(=O)O</t>
  </si>
  <si>
    <t>CHEMBL2105738</t>
  </si>
  <si>
    <t>Galeterone (INN, USAN)</t>
  </si>
  <si>
    <t>TOK-001; VN/124; VN/124-1</t>
  </si>
  <si>
    <t>Tokai Pharmaceuticals</t>
  </si>
  <si>
    <t>C[C@]12CC[C@H]3[C@@H](CC=C4C[C@@H](O)CC[C@]34C)[C@@H]1CC=C2n5cnc6ccccc56</t>
  </si>
  <si>
    <t>CHEMBL2107062</t>
  </si>
  <si>
    <t>Acetylpheneturide (JAN); Pheneturide (BAN, INN, MI)</t>
  </si>
  <si>
    <t>N03AX13</t>
  </si>
  <si>
    <t>N03AX13 [Nervous System:Antiepileptics:Antiepileptics:Other antiepileptics]</t>
  </si>
  <si>
    <t>CCC(C(=O)NC(=O)N)c1ccccc1</t>
  </si>
  <si>
    <t>CHEMBL2106850</t>
  </si>
  <si>
    <t>Melizame (INN, USAN)</t>
  </si>
  <si>
    <t>Compound 56063</t>
  </si>
  <si>
    <t>Oc1cccc(Oc2nnn[nH]2)c1</t>
  </si>
  <si>
    <t>CHEMBL2106205</t>
  </si>
  <si>
    <t>Dexlofexidine (INN)</t>
  </si>
  <si>
    <t>C[C@H](Oc1c(Cl)cccc1Cl)C2=NCCN2</t>
  </si>
  <si>
    <t>CHEMBL2105999</t>
  </si>
  <si>
    <t>Alibendol (DCF, INN, MI)</t>
  </si>
  <si>
    <t>H 3774</t>
  </si>
  <si>
    <t>COc1cc(CC=C)cc(C(=O)NCCO)c1O</t>
  </si>
  <si>
    <t>CHEMBL2107927</t>
  </si>
  <si>
    <t>Nux Vomica Extract (JAN)</t>
  </si>
  <si>
    <t>CHEMBL2108505</t>
  </si>
  <si>
    <t>Lactase (USP)</t>
  </si>
  <si>
    <t>CHEMBL2108620</t>
  </si>
  <si>
    <t>Lotrafilcon B (USAN)</t>
  </si>
  <si>
    <t>CHEMBL2109586</t>
  </si>
  <si>
    <t>Amg-780</t>
  </si>
  <si>
    <t>AMG-780</t>
  </si>
  <si>
    <t>CHEMBL2109297</t>
  </si>
  <si>
    <t>Regn-910</t>
  </si>
  <si>
    <t>CHEMBL2109556</t>
  </si>
  <si>
    <t>Mln-2704</t>
  </si>
  <si>
    <t>MLN-2704; MLN-591DM1</t>
  </si>
  <si>
    <t>CHEMBL2107882</t>
  </si>
  <si>
    <t>Relaxin (MI)</t>
  </si>
  <si>
    <t>Parke-Davis; Marion Merrell Dow</t>
  </si>
  <si>
    <t>CHEMBL2108260</t>
  </si>
  <si>
    <t>Carbetimer (INN, USAN)</t>
  </si>
  <si>
    <t>N-137</t>
  </si>
  <si>
    <t>CHEMBL2109311</t>
  </si>
  <si>
    <t>Medi-5872</t>
  </si>
  <si>
    <t>MEDI-5872</t>
  </si>
  <si>
    <t>CHEMBL2108666</t>
  </si>
  <si>
    <t>Yttrium Y 90 Epratuzumab Tetraxetan (USAN)</t>
  </si>
  <si>
    <t>90Y-DOTA-HLL2</t>
  </si>
  <si>
    <t>CHEMBL2109256</t>
  </si>
  <si>
    <t>Sgn-30</t>
  </si>
  <si>
    <t>SGN-30</t>
  </si>
  <si>
    <t>CHEMBL2108409</t>
  </si>
  <si>
    <t>Betasizofiran (INN)</t>
  </si>
  <si>
    <t>CHEMBL2109582</t>
  </si>
  <si>
    <t>81c6</t>
  </si>
  <si>
    <t>81C6</t>
  </si>
  <si>
    <t>CHEMBL2108194</t>
  </si>
  <si>
    <t>Eleuthero (NF)</t>
  </si>
  <si>
    <t>CHEMBL2107955</t>
  </si>
  <si>
    <t>Polixetonium Chloride (INN, USAN)</t>
  </si>
  <si>
    <t>CHEMBL2109439</t>
  </si>
  <si>
    <t>Xtl-6865</t>
  </si>
  <si>
    <t>XTL-6865</t>
  </si>
  <si>
    <t>CHEMBL2109662</t>
  </si>
  <si>
    <t>Delantercept</t>
  </si>
  <si>
    <t>CHEMBL2109372</t>
  </si>
  <si>
    <t>Medi-565</t>
  </si>
  <si>
    <t>MEDI-565</t>
  </si>
  <si>
    <t>CHEMBL2108280</t>
  </si>
  <si>
    <t>Cenersen (INN)</t>
  </si>
  <si>
    <t>CHEMBL2105093</t>
  </si>
  <si>
    <t>Glisamuride (INN)</t>
  </si>
  <si>
    <t>CC1CCC(CC1)NC(=O)NS(=O)(=O)c2ccc(CCNC(=O)N(C)c3ccccn3)cc2</t>
  </si>
  <si>
    <t>CHEMBL2107064</t>
  </si>
  <si>
    <t>Rolafagrel (INN)</t>
  </si>
  <si>
    <t>OC(=O)c1ccc2CCC(=Cc2c1)n3ccnc3</t>
  </si>
  <si>
    <t>CHEMBL2103924</t>
  </si>
  <si>
    <t>Chloralformamide (MI, USP)</t>
  </si>
  <si>
    <t>OC(NC=O)C(Cl)(Cl)Cl</t>
  </si>
  <si>
    <t>CHEMBL2107834</t>
  </si>
  <si>
    <t>Riociguat (INN, USAN)</t>
  </si>
  <si>
    <t>Bayer Healthcare Pharmaceuticals, Inc.</t>
  </si>
  <si>
    <t>COC(=O)N(C)c1c(N)nc(nc1N)c2nn(Cc3ccccc3F)c4ncccc24</t>
  </si>
  <si>
    <t>CHEMBL2107056</t>
  </si>
  <si>
    <t>Tianafac (INN)</t>
  </si>
  <si>
    <t>Cc1c(CC(=O)O)sc2cc(Cl)ccc12</t>
  </si>
  <si>
    <t>CHEMBL2104279</t>
  </si>
  <si>
    <t>Dizatrifone (INN)</t>
  </si>
  <si>
    <t>COc1ccc(cc1)C2=NN(CC3CC3)C(=O)N=C2c4ccc(OC)cc4</t>
  </si>
  <si>
    <t>CHEMBL2106350</t>
  </si>
  <si>
    <t>Dimethylaminoethyl Reserpilinate Dihydrochloride (JAN)</t>
  </si>
  <si>
    <t>COC1=C([C@H]2C[C@H]3N(CCc4c3[nH]c5cc(OC)ccc45)C[C@H]2[C@H](C)O1)C(=O)OCCN(C)C</t>
  </si>
  <si>
    <t>CHEMBL2107801</t>
  </si>
  <si>
    <t>Resequinil (INN)</t>
  </si>
  <si>
    <t>COc1cccc(c1)c2nccc3NC(=O)C(=Cc23)c4noc(C)n4</t>
  </si>
  <si>
    <t>CHEMBL2106926</t>
  </si>
  <si>
    <t>Mitoclomine (BAN, INN)</t>
  </si>
  <si>
    <t>COc1c(C)cc(N(CCCl)CCCl)c2ccccc12</t>
  </si>
  <si>
    <t>CHEMBL2104022</t>
  </si>
  <si>
    <t>Aclantate (INN)</t>
  </si>
  <si>
    <t>HOE-473</t>
  </si>
  <si>
    <t>CC(=O)OCOC(=O)c1cscc1Nc2cccc(C)c2Cl</t>
  </si>
  <si>
    <t>CHEMBL2106703</t>
  </si>
  <si>
    <t>Belarizine (INN)</t>
  </si>
  <si>
    <t>Oc1ccc(CN2CCN(CC2)C(c3ccccc3)c4ccccc4)cc1</t>
  </si>
  <si>
    <t>CHEMBL2104307</t>
  </si>
  <si>
    <t>Drazidox (INN)</t>
  </si>
  <si>
    <t>Cc1c(C(=O)NN)[n+]([O-])c2ccccc2[n+]1[O-]</t>
  </si>
  <si>
    <t>CHEMBL2105494</t>
  </si>
  <si>
    <t>Zindotrine (INN, USAN)</t>
  </si>
  <si>
    <t>MDL-257</t>
  </si>
  <si>
    <t>Cc1cc(nn2cnnc12)N3CCCCC3</t>
  </si>
  <si>
    <t>CHEMBL2104573</t>
  </si>
  <si>
    <t>Fengabine (BAN, INN, USAN)</t>
  </si>
  <si>
    <t>SL 79.229-00</t>
  </si>
  <si>
    <t>Mood Regulator</t>
  </si>
  <si>
    <t>CCCC\N=C(/c1ccccc1Cl)\c2cc(Cl)ccc2O</t>
  </si>
  <si>
    <t>CHEMBL2106841</t>
  </si>
  <si>
    <t>Nonabine (BAN, INN)</t>
  </si>
  <si>
    <t>BRL-4664</t>
  </si>
  <si>
    <t>CCCCCC(C)C(C)c1cc(O)c2C(=CC(C)(C)Oc2c1)c3ccncc3</t>
  </si>
  <si>
    <t>CHEMBL2107658</t>
  </si>
  <si>
    <t>Tosagestin (INN, USAN)</t>
  </si>
  <si>
    <t>ORG-30659</t>
  </si>
  <si>
    <t>Diosynth B.V., Netherlands</t>
  </si>
  <si>
    <t>C[C@]12CC(=C)[C@H]3[C@@H](CCC4=CC(=O)CC[C@H]34)[C@@H]1C=C[C@@]2(O)C#C</t>
  </si>
  <si>
    <t>CHEMBL2104502</t>
  </si>
  <si>
    <t>Xyloxemine (INN)</t>
  </si>
  <si>
    <t>BS-6748</t>
  </si>
  <si>
    <t>CN(C)CCOCCOC(c1c(C)cccc1C)c2c(C)cccc2C</t>
  </si>
  <si>
    <t>CHEMBL2104120</t>
  </si>
  <si>
    <t>Clantifen (INN)</t>
  </si>
  <si>
    <t>OC(=O)c1cscc1Nc2c(Cl)cccc2Cl</t>
  </si>
  <si>
    <t>CHEMBL2105350</t>
  </si>
  <si>
    <t>Oleyl Alcohol (NF)</t>
  </si>
  <si>
    <t>Pharmaceutic Aid (emollient); Pharmaceutic Aid (emulsifying agent)</t>
  </si>
  <si>
    <t>CCCCCCCC\C=C/CCCCCCCCO</t>
  </si>
  <si>
    <t>CHEMBL2105445</t>
  </si>
  <si>
    <t>Tifemoxone (INN)</t>
  </si>
  <si>
    <t>S=C1NCCC(COc2ccccc2)O1</t>
  </si>
  <si>
    <t>CHEMBL2106051</t>
  </si>
  <si>
    <t>Cicloxolone (BAN, INN)</t>
  </si>
  <si>
    <t>BX-363A [As Disodium-Salt]</t>
  </si>
  <si>
    <t>CC1(C)[C@H](CC[C@@]2(C)[C@H]1CC[C@]3(C)[C@@H]2C(=O)C=C4[C@@H]5C[C@](C)(CC[C@]5(C)CC[C@@]34C)C(=O)O)OC(=O)[C@H]6CCCC[C@H]6C(=O)O</t>
  </si>
  <si>
    <t>CHEMBL2106899</t>
  </si>
  <si>
    <t>Nonapyrimine (INN)</t>
  </si>
  <si>
    <t>CCCCCCCCCNc1ncnc2[nH]ccc12</t>
  </si>
  <si>
    <t>CHEMBL2104064</t>
  </si>
  <si>
    <t>Amfetaminil (INN)</t>
  </si>
  <si>
    <t>CC(Cc1ccccc1)NC(C#N)c2ccccc2</t>
  </si>
  <si>
    <t>CHEMBL2108429</t>
  </si>
  <si>
    <t>Mepolizumab (INN, USAN)</t>
  </si>
  <si>
    <t>SB-240563</t>
  </si>
  <si>
    <t>L04AC06</t>
  </si>
  <si>
    <t>L04AC06 [Antineoplastic And Immunomodulating Agents:Immunosuppressants:Immunosuppressants:Interleukin inhibitors]</t>
  </si>
  <si>
    <t>CHEMBL2108362</t>
  </si>
  <si>
    <t>Amilomer (INN)</t>
  </si>
  <si>
    <t>CHEMBL2108906</t>
  </si>
  <si>
    <t>Belladonna (USP); Belladonna Extract (JAN)</t>
  </si>
  <si>
    <t>Schwarz Pharma; Carter-Wallace</t>
  </si>
  <si>
    <t>CHEMBL2108120</t>
  </si>
  <si>
    <t>Pegacaristim (INN, USAN)</t>
  </si>
  <si>
    <t>PEGylated compounds; colony-stimulating factors</t>
  </si>
  <si>
    <t>CHEMBL2109192</t>
  </si>
  <si>
    <t>Gas Gangrene Antitoxin, Pentavalent</t>
  </si>
  <si>
    <t>J06AA05</t>
  </si>
  <si>
    <t>J06AA05 [Antiinfectives For Systemic Use:Immune Sera And Immunoglobulins:Immune Sera:Immune sera]</t>
  </si>
  <si>
    <t>CHEMBL2109434</t>
  </si>
  <si>
    <t>Imc-Gp100</t>
  </si>
  <si>
    <t>IMC-gp100</t>
  </si>
  <si>
    <t>CHEMBL2108591</t>
  </si>
  <si>
    <t>Elsilimomab (INN)</t>
  </si>
  <si>
    <t>Northwest Biotherapeutics</t>
  </si>
  <si>
    <t>CHEMBL2109611</t>
  </si>
  <si>
    <t>Anti-Il4</t>
  </si>
  <si>
    <t>anti-IL4</t>
  </si>
  <si>
    <t>CHEMBL2108379</t>
  </si>
  <si>
    <t>Levorin (INN)</t>
  </si>
  <si>
    <t>CHEMBL2111096</t>
  </si>
  <si>
    <t>Ispinesib (INN); Ispinesib Mesylate (USAN)</t>
  </si>
  <si>
    <t>CK-0238273; SB-715992-S</t>
  </si>
  <si>
    <t>kinesin inhibitors</t>
  </si>
  <si>
    <t>CC(C)[C@@H](N(CCCN)C(=O)c1ccc(C)cc1)C2=Nc3cc(Cl)ccc3C(=O)N2CC4=CC=CCC4</t>
  </si>
  <si>
    <t>CHEMBL2110916</t>
  </si>
  <si>
    <t>Glucosamine Sulfate Potassium Chloride (NF); Glucosamine Sulfate Sodium Chloride (NF)</t>
  </si>
  <si>
    <t>OC[C@H]1OC(O)[C@H](NS(=O)(=O)O)[C@@H](O)[C@@H]1O</t>
  </si>
  <si>
    <t>CHEMBL2110582</t>
  </si>
  <si>
    <t>Colestilan (INN); Colestilan Chloride (USAN)</t>
  </si>
  <si>
    <t>MCI-196</t>
  </si>
  <si>
    <t>Mitsubishi Pharma</t>
  </si>
  <si>
    <t>CC(O)C[n+]1cc[nH]c1C</t>
  </si>
  <si>
    <t>CHEMBL2111082</t>
  </si>
  <si>
    <t>Amustaline Dihydrochloride (USAN)</t>
  </si>
  <si>
    <t>S-303.2HCL</t>
  </si>
  <si>
    <t>ClCCN(CCCl)CCOC(=O)CCNc1c2ccccc2nc3ccccc13</t>
  </si>
  <si>
    <t>CHEMBL2111058</t>
  </si>
  <si>
    <t>Sunepitron (INN); Sunepitron Hydrochloride (USAN)</t>
  </si>
  <si>
    <t>CP-93393-1</t>
  </si>
  <si>
    <t>Anti-Anxiety Agent; Antidepressant</t>
  </si>
  <si>
    <t>O=C1CCC(=O)N1C[C@H]2CC[C@H]3CN(CCN3C2)c4ncccn4</t>
  </si>
  <si>
    <t>CHEMBL275707</t>
  </si>
  <si>
    <t>Rimcazole (INN); Rimcazole Hydrochloride (USAN)</t>
  </si>
  <si>
    <t>BW-234U Dihydrochloride</t>
  </si>
  <si>
    <t>C[C@@H]1CN(CCCn2c3ccccc3c4ccccc24)C[C@H](C)N1</t>
  </si>
  <si>
    <t>CHEMBL2107789</t>
  </si>
  <si>
    <t>Tifenazoxide (INN)</t>
  </si>
  <si>
    <t>CC1(CC1)NC2=NS(=O)(=O)C3SC(=CC3N2)Cl</t>
  </si>
  <si>
    <t>CHEMBL2107458</t>
  </si>
  <si>
    <t>Fluprofen (BAN, INN)</t>
  </si>
  <si>
    <t>BTS-17345; RD-17345</t>
  </si>
  <si>
    <t>CC(C(=O)O)c1ccc(cc1)c2cccc(F)c2</t>
  </si>
  <si>
    <t>CHEMBL2107396</t>
  </si>
  <si>
    <t>Furaprofen (INN, USAN)</t>
  </si>
  <si>
    <t>R-803</t>
  </si>
  <si>
    <t>CC(C(=O)O)c1cccc2c(coc12)c3ccccc3</t>
  </si>
  <si>
    <t>CHEMBL2107619</t>
  </si>
  <si>
    <t>Tributyl Citrate (NF)</t>
  </si>
  <si>
    <t>CCCCOC(=O)CC(O)(CC(=O)OCCCC)C(=O)OCCCC</t>
  </si>
  <si>
    <t>CHEMBL2104343</t>
  </si>
  <si>
    <t>Dietifen (INN)</t>
  </si>
  <si>
    <t>CCN(CC)CCOc1ccc(cc1)C(=O)CCc2ccccc2</t>
  </si>
  <si>
    <t>CHEMBL2106058</t>
  </si>
  <si>
    <t>Ceftizoxime Alapivoxil (INN)</t>
  </si>
  <si>
    <t>CO\N=C(/C(=O)N[C@H]1[C@H]2SCC=C(N2C1=O)C(=O)OCOC(=O)C(C)(C)C)\c3csc(NC(=O)[C@H](C)N)n3</t>
  </si>
  <si>
    <t>CHEMBL2104191</t>
  </si>
  <si>
    <t>Ansoxetine (INN)</t>
  </si>
  <si>
    <t>CN(C)CCC(Oc1ccc2OC(=CC(=O)c2c1)c3ccccc3)c4ccccc4</t>
  </si>
  <si>
    <t>CHEMBL2105857</t>
  </si>
  <si>
    <t>Afeletecan (INN)</t>
  </si>
  <si>
    <t>CC[C@@]1(OC(=O)[C@@H](NC(=O)[C@H](Cc2c[nH]cn2)NC(=S)Nc3ccc(O[C@H]4O[C@@H](C)[C@@H](O)[C@@H](OC)[C@@H]4O)cc3)C(C)C)C(=O)OCC5=C1C=C6N(Cc7cc8ccccc8nc67)C5=O</t>
  </si>
  <si>
    <t>CHEMBL2106549</t>
  </si>
  <si>
    <t>Carperone (INN)</t>
  </si>
  <si>
    <t>AL-1021</t>
  </si>
  <si>
    <t>CC(C)NC(=O)OC1CCN(CCCC(=O)c2ccc(F)cc2)CC1</t>
  </si>
  <si>
    <t>CHEMBL2106559</t>
  </si>
  <si>
    <t>Etazepine (INN)</t>
  </si>
  <si>
    <t>CCOC1c2ccccc2N(C)C(=O)c3ccccc13</t>
  </si>
  <si>
    <t>CHEMBL2107775</t>
  </si>
  <si>
    <t>Rostafuroxin (INN)</t>
  </si>
  <si>
    <t>C[C@]12CC[C@H](O)C[C@H]1CC[C@@H]3[C@@H]2CC[C@@]4(C)[C@@]3(O)CC[C@]4(O)c5cocc5</t>
  </si>
  <si>
    <t>CHEMBL2106252</t>
  </si>
  <si>
    <t>Dexindoprofen (INN)</t>
  </si>
  <si>
    <t>C[C@H](C(=O)O)c1ccc(cc1)N2Cc3ccccc3C2=O</t>
  </si>
  <si>
    <t>CHEMBL2104201</t>
  </si>
  <si>
    <t>Elfazepam (INN, USAN)</t>
  </si>
  <si>
    <t>SK&amp;F-72517</t>
  </si>
  <si>
    <t>Appetite Stimulant (veterinary)</t>
  </si>
  <si>
    <t>CCS(=O)(=O)CCN1C(=O)CN=C(c2ccccc2F)c3cc(Cl)ccc13</t>
  </si>
  <si>
    <t>CHEMBL2104644</t>
  </si>
  <si>
    <t>Benzestrol (BAN, INN, MI, USP)</t>
  </si>
  <si>
    <t>CCC(C(C)c1ccc(O)cc1)C(CC)c2ccc(O)cc2</t>
  </si>
  <si>
    <t>CHEMBL2106144</t>
  </si>
  <si>
    <t>Darenzepine (INN)</t>
  </si>
  <si>
    <t>CN1CCN(CC1)C(=O)\C=C/2\c3ccccc3NC(=O)c4ccccc24</t>
  </si>
  <si>
    <t>CHEMBL2106974</t>
  </si>
  <si>
    <t>Pirinidazole (INN)</t>
  </si>
  <si>
    <t>Cn1c(CSc2ccccn2)ncc1[N+](=O)[O-]</t>
  </si>
  <si>
    <t>CHEMBL2105198</t>
  </si>
  <si>
    <t>Loflucarban (INN, MI)</t>
  </si>
  <si>
    <t>Fc1ccc(NC(=S)Nc2cc(Cl)cc(Cl)c2)cc1</t>
  </si>
  <si>
    <t>CHEMBL2103859</t>
  </si>
  <si>
    <t>Simenepag (INN, USAN)</t>
  </si>
  <si>
    <t>AGN-210676</t>
  </si>
  <si>
    <t>CCCCC[C@H](O)c1ccc(cc1)N2[C@@H](COCc3ccc(s3)C(=O)O)CCC2=O</t>
  </si>
  <si>
    <t>CHEMBL2106106</t>
  </si>
  <si>
    <t>Diclometide (DCF, INN)</t>
  </si>
  <si>
    <t>CCN(CC)CCNC(=O)c1cc(Cl)cc(Cl)c1OC</t>
  </si>
  <si>
    <t>CHEMBL2104170</t>
  </si>
  <si>
    <t>Cliprofen (INN, USAN)</t>
  </si>
  <si>
    <t>R-25160</t>
  </si>
  <si>
    <t>CC(C(=O)O)c1ccc(C(=O)c2cccs2)c(Cl)c1</t>
  </si>
  <si>
    <t>CHEMBL2106134</t>
  </si>
  <si>
    <t>Dalbraminol (INN)</t>
  </si>
  <si>
    <t>Cc1nn(C)c(C)c1NCCNCC(O)COc2ccccc2</t>
  </si>
  <si>
    <t>CHEMBL2105164</t>
  </si>
  <si>
    <t>Moxicoumone (INN)</t>
  </si>
  <si>
    <t>CC1=CC(=O)Oc2cc(OCCN3CCOCC3)cc(OCCN4CCOCC4)c12</t>
  </si>
  <si>
    <t>CHEMBL2105943</t>
  </si>
  <si>
    <t>Carboprost Methyl (USAN)</t>
  </si>
  <si>
    <t>U-36384</t>
  </si>
  <si>
    <t>CCCCC[C@](C)(O)\C=C\C1[C@H](O)C[C@H](O)[C@@H]1C\C=C/CCCC(=O)OC</t>
  </si>
  <si>
    <t>CHEMBL2104951</t>
  </si>
  <si>
    <t>Aladorian (INN, USAN); Aladorian Sodium (USAN)</t>
  </si>
  <si>
    <t>Arm036Na; S-36 NA; S-44121-2</t>
  </si>
  <si>
    <t>Armgo Pharma</t>
  </si>
  <si>
    <t>COc1ccc2SCCN(Cc2c1)C(=O)C(=O)O</t>
  </si>
  <si>
    <t>CHEMBL2104042</t>
  </si>
  <si>
    <t>Cicloxilic Acid (INN)</t>
  </si>
  <si>
    <t>OC(=O)[C@@H]1CCCC[C@@]1(O)c2ccccc2</t>
  </si>
  <si>
    <t>CHEMBL2105048</t>
  </si>
  <si>
    <t>Iotriside (INN)</t>
  </si>
  <si>
    <t>CN(CC(O)CO)C(=O)c1c(I)c(C(=O)N)c(I)c(C(=O)NCC(O)CO)c1I</t>
  </si>
  <si>
    <t>CHEMBL2104161</t>
  </si>
  <si>
    <t>Clopimozide (INN, USAN)</t>
  </si>
  <si>
    <t>R-29764</t>
  </si>
  <si>
    <t>Fc1ccc(cc1)C(CCCN2CCC(CC2)N3C(=O)Nc4cc(Cl)ccc34)c5ccc(F)cc5</t>
  </si>
  <si>
    <t>CHEMBL2106813</t>
  </si>
  <si>
    <t>Galocitabine (INN)</t>
  </si>
  <si>
    <t>COc1cc(cc(OC)c1OC)C(=O)NC2=NC(=O)N(C=C2F)[C@@H]3O[C@H](C)[C@@H](O)[C@H]3O</t>
  </si>
  <si>
    <t>CHEMBL2106168</t>
  </si>
  <si>
    <t>Brofoxine (INN, USAN)</t>
  </si>
  <si>
    <t>F.I. 6820</t>
  </si>
  <si>
    <t>CC1(C)OC(=O)Nc2ccc(Br)cc12</t>
  </si>
  <si>
    <t>CHEMBL2106105</t>
  </si>
  <si>
    <t>Dicarbine (INN)</t>
  </si>
  <si>
    <t>CN1CCC2Nc3ccc(C)cc3C2C1</t>
  </si>
  <si>
    <t>CHEMBL2105341</t>
  </si>
  <si>
    <t>Toldimfos (BAN, INN, MI)</t>
  </si>
  <si>
    <t>CN(C)c1ccc(c(C)c1)P(=O)O</t>
  </si>
  <si>
    <t>CHEMBL2105856</t>
  </si>
  <si>
    <t>Felipyrine (INN)</t>
  </si>
  <si>
    <t>O=C1C(CCN1c2ccccc2)N3CCCCC3</t>
  </si>
  <si>
    <t>CHEMBL2103937</t>
  </si>
  <si>
    <t>Mipimazole (INN)</t>
  </si>
  <si>
    <t>CC(C)N1CCNC1=S</t>
  </si>
  <si>
    <t>CHEMBL2104589</t>
  </si>
  <si>
    <t>Phenampromide (BAN, INN, MI)</t>
  </si>
  <si>
    <t>CCC(=O)N(C(C)CN1CCCCC1)c2ccccc2</t>
  </si>
  <si>
    <t>CHEMBL2104773</t>
  </si>
  <si>
    <t>Razinodil (INN)</t>
  </si>
  <si>
    <t>COc1cc(cc(OC)c1OC)C(=O)OC(CN2CCOCC2)CN3N=Nc4c(OC)c(OC)c(OC)cc4C3=O</t>
  </si>
  <si>
    <t>CHEMBL2106518</t>
  </si>
  <si>
    <t>Propoxate (INN)</t>
  </si>
  <si>
    <t>R-7464</t>
  </si>
  <si>
    <t>CCCOC(=O)c1cncn1C(C)c2ccccc2</t>
  </si>
  <si>
    <t>CHEMBL2106763</t>
  </si>
  <si>
    <t>Fluprednidene (BAN, INN, MI)</t>
  </si>
  <si>
    <t>D07AB07; D07XB03</t>
  </si>
  <si>
    <t>D07AB07 [Dermatologicals:Corticosteroids, Dermatological Preparations:Corticosteroids, Plain:Corticosteroids, moderately potent (group II)]; D07XB03 [Dermatologicals:Corticosteroids, Dermatological Preparations:Corticosteroids, Other Combinations:Corticosteroids, moderately potent, other combinations]</t>
  </si>
  <si>
    <t>C[C@]12C[C@H](O)[C@@]3(F)[C@@H](CCC4=CC(=O)C=C[C@]34C)[C@@H]1CC(=C)[C@]2(O)C(=O)CO</t>
  </si>
  <si>
    <t>CHEMBL2104119</t>
  </si>
  <si>
    <t>Clidafidine (INN)</t>
  </si>
  <si>
    <t>Clc1cccc(Cl)c1\N=C/2\NCCO2</t>
  </si>
  <si>
    <t>CHEMBL2106289</t>
  </si>
  <si>
    <t>Ethyl Oleate (NF)</t>
  </si>
  <si>
    <t>Pharmaceutic Aid (vehicle)</t>
  </si>
  <si>
    <t>CCCCCCCC\C=C/CCCCCCCC(=O)OCC</t>
  </si>
  <si>
    <t>CHEMBL2104704</t>
  </si>
  <si>
    <t>Noberastine (BAN, INN, USAN)</t>
  </si>
  <si>
    <t>R-64947</t>
  </si>
  <si>
    <t>Cc1oc(Cn2c(NC3CCNCC3)nc4cccnc24)cc1</t>
  </si>
  <si>
    <t>CHEMBL2107040</t>
  </si>
  <si>
    <t>Salazosulfadimidine (BAN, INN, MI)</t>
  </si>
  <si>
    <t>Cc1cc(C)nc(NS(=O)(=O)c2ccc(cc2)N=Nc3ccc(O)c(c3)C(=O)O)n1</t>
  </si>
  <si>
    <t>CHEMBL2107699</t>
  </si>
  <si>
    <t>Urefibrate (INN)</t>
  </si>
  <si>
    <t>NC(=O)NC(=O)C(Oc1ccc(Cl)cc1)Oc2ccc(Cl)cc2</t>
  </si>
  <si>
    <t>CHEMBL35505</t>
  </si>
  <si>
    <t>Dihydralazine (BAN, INN); Dihydralazine Sulfate (MI)</t>
  </si>
  <si>
    <t>C02DB01</t>
  </si>
  <si>
    <t>C02DB01 [Cardiovascular System:Antihypertensives:Arteriolar Smooth Muscle, Agents Acting On:Hydrazinophthalazine derivatives]</t>
  </si>
  <si>
    <t>NNc1nnc(NN)c2ccccc12</t>
  </si>
  <si>
    <t>CHEMBL2110964</t>
  </si>
  <si>
    <t>Guanisoquin Sulfate (USAN); Guanisoquine (INN)</t>
  </si>
  <si>
    <t>P-3896</t>
  </si>
  <si>
    <t>NC(=N)N1CCc2ccc(Br)cc2C1</t>
  </si>
  <si>
    <t>CHEMBL2219732</t>
  </si>
  <si>
    <t>Saccharin Calcium (USP)</t>
  </si>
  <si>
    <t>[Ca+2].O=C1[N-]S(=O)(=O)c2ccccc12.O=C3[N-]S(=O)(=O)c4ccccc34</t>
  </si>
  <si>
    <t>CHEMBL2110645</t>
  </si>
  <si>
    <t>Pipoxolan (BAN, INN); Pipoxolan Hydrochloride (USAN)</t>
  </si>
  <si>
    <t>Rowa Ltd., Ireland</t>
  </si>
  <si>
    <t>O=C1OC(CCN2CCCCC2)OC1(c3ccccc3)c4ccccc4</t>
  </si>
  <si>
    <t>CHEMBL2111119</t>
  </si>
  <si>
    <t>Lometraline (INN); Lometraline Hydrochloride (USAN)</t>
  </si>
  <si>
    <t>CP-14368-1</t>
  </si>
  <si>
    <t>Antiparkinsonian; Antipsychotic</t>
  </si>
  <si>
    <t>COc1ccc(Cl)c2C(CCCc12)N(C)C</t>
  </si>
  <si>
    <t>CHEMBL2110927</t>
  </si>
  <si>
    <t>Entsufon (INN); Entsufon Sodium (USAN)</t>
  </si>
  <si>
    <t>CC(C)(C)CC(C)(C)c1ccc(OCCOCCOCCS(=O)(=O)O)cc1</t>
  </si>
  <si>
    <t>CHEMBL2110802</t>
  </si>
  <si>
    <t>Benzpyrinium Bromide (INN, MI, NF)</t>
  </si>
  <si>
    <t>CN(C)C(=O)Oc1ccc[n+](Cc2ccccc2)c1</t>
  </si>
  <si>
    <t>CHEMBL2110699</t>
  </si>
  <si>
    <t>Resorcin Brown (NF)</t>
  </si>
  <si>
    <t>Cc1ccc(N=Nc2c(O)ccc(N=Nc3ccc(cc3)S(=O)(=O)O)c2O)c(C)c1</t>
  </si>
  <si>
    <t>CHEMBL1615350</t>
  </si>
  <si>
    <t>Clomacran (BAN, INN); Clomacran Phosphate (USAN)</t>
  </si>
  <si>
    <t>SKF-14336-D; SK&amp;F-14336</t>
  </si>
  <si>
    <t>CN(C)CCCC1c2ccccc2Nc3ccc(Cl)cc13</t>
  </si>
  <si>
    <t>CHEMBL2110891</t>
  </si>
  <si>
    <t>Difemerine (INN); Difemerine Hydrochloride (MI)</t>
  </si>
  <si>
    <t>A03AA09</t>
  </si>
  <si>
    <t>A03AA09 [Alimentary Tract And Metabolism:Drugs For Functional Gastrointestinal Disorders:Drugs For Functional Gastrointestinal Disorders:Synthetic anticholinergics, esters with tertiary amino group]</t>
  </si>
  <si>
    <t>CN(C)C(C)(C)COC(=O)C(O)(c1ccccc1)c2ccccc2</t>
  </si>
  <si>
    <t>CHEMBL2110861</t>
  </si>
  <si>
    <t>Doxpicomine (INN); Doxpicomine Hydrochloride (USAN)</t>
  </si>
  <si>
    <t>CN(C)C(C1COCOC1)c2cccnc2</t>
  </si>
  <si>
    <t>CHEMBL2111115</t>
  </si>
  <si>
    <t>Glucosulfamide (INN)</t>
  </si>
  <si>
    <t>OCNS(=O)(=O)c1ccc(NC([C@H](O)[C@@H](O)[C@H](O)[C@H](O)CO)S(=O)(=O)O)cc1</t>
  </si>
  <si>
    <t>CHEMBL2104112</t>
  </si>
  <si>
    <t>Cyclamate Calcium (NF)</t>
  </si>
  <si>
    <t>[Ca+2].[O-]S(=O)(=O)NC1CCCCC1.[O-]S(=O)(=O)NC2CCCCC2</t>
  </si>
  <si>
    <t>CHEMBL2109286</t>
  </si>
  <si>
    <t>Sar-3419</t>
  </si>
  <si>
    <t>SAR-3419</t>
  </si>
  <si>
    <t>CHEMBL2108926</t>
  </si>
  <si>
    <t>Condurango Fluidextract (JAN)</t>
  </si>
  <si>
    <t>CHEMBL2109362</t>
  </si>
  <si>
    <t>Rg-1550</t>
  </si>
  <si>
    <t>R-1550; RG-1550</t>
  </si>
  <si>
    <t>CHEMBL2108301</t>
  </si>
  <si>
    <t>Afamelanotide (INN)</t>
  </si>
  <si>
    <t>CHEMBL2109555</t>
  </si>
  <si>
    <t>Mdx-070</t>
  </si>
  <si>
    <t>MDX-070</t>
  </si>
  <si>
    <t>CHEMBL2108061</t>
  </si>
  <si>
    <t>Volociximab (INN, USAN)</t>
  </si>
  <si>
    <t>M200</t>
  </si>
  <si>
    <t>Pdl Biopharma</t>
  </si>
  <si>
    <t>CHEMBL2109305</t>
  </si>
  <si>
    <t>Eti-204</t>
  </si>
  <si>
    <t>ETI-204</t>
  </si>
  <si>
    <t>CHEMBL2108605</t>
  </si>
  <si>
    <t>Hioxifilcon D (USAN)</t>
  </si>
  <si>
    <t>CHEMBL2108958</t>
  </si>
  <si>
    <t>Imidecyl Iodine (USAN)</t>
  </si>
  <si>
    <t>CHEMBL2108875</t>
  </si>
  <si>
    <t>Tetanus Toxoid (USP)</t>
  </si>
  <si>
    <t>J07AM01; J07AM52; J07AM51</t>
  </si>
  <si>
    <t>J07AM01 [Antiinfectives For Systemic Use:Vaccines:Bacterial Vaccines:Tetanus vaccines]; J07AM52 [Antiinfectives For Systemic Use:Vaccines:Bacterial Vaccines:Tetanus vaccines]; J07AM51 [Antiinfectives For Systemic Use:Vaccines:Bacterial Vaccines:Tetanus vaccines]</t>
  </si>
  <si>
    <t>CHEMBL2109418</t>
  </si>
  <si>
    <t>3f8</t>
  </si>
  <si>
    <t>3F8</t>
  </si>
  <si>
    <t>CHEMBL2105300</t>
  </si>
  <si>
    <t>Repirinast (INN, JAN, MI, USAN)</t>
  </si>
  <si>
    <t>MY-5116</t>
  </si>
  <si>
    <t>Mitsubishi Kasei, Japan</t>
  </si>
  <si>
    <t>CC(C)CCOC(=O)C1=CC(=O)C2=C(O1)c3ccc(C)c(C)c3NC2=O</t>
  </si>
  <si>
    <t>CHEMBL2106787</t>
  </si>
  <si>
    <t>Nifurmerone (INN, USAN)</t>
  </si>
  <si>
    <t>NF-71</t>
  </si>
  <si>
    <t>[O-][N+](=O)c1oc(cc1)C(=O)CCl</t>
  </si>
  <si>
    <t>CHEMBL2103805</t>
  </si>
  <si>
    <t>Derquantel (INN, USAN)</t>
  </si>
  <si>
    <t>PF-00520904</t>
  </si>
  <si>
    <t>Pfizer Animal Health</t>
  </si>
  <si>
    <t>anthelmintics: 2-deoxoparaherquamide A derivatives</t>
  </si>
  <si>
    <t>CN1C(=O)[C@]23C[C@H]4C(C)(C)[C@]5(CNc6c7OC=CC(C)(C)Oc7ccc56)C[C@]14CN2CC[C@@]3(C)O</t>
  </si>
  <si>
    <t>CHEMBL2110713</t>
  </si>
  <si>
    <t>Ropitoin (INN); Ropitoin Hydrochloride (USAN)</t>
  </si>
  <si>
    <t>TR-2985</t>
  </si>
  <si>
    <t>COc1ccc(cc1)C2(NC(=O)N(CCCN3CCC(CC3)c4ccccc4)C2=O)c5ccccc5</t>
  </si>
  <si>
    <t>CHEMBL2110792</t>
  </si>
  <si>
    <t>Cloperidone (INN); Cloperidone Hydrochloride (USAN)</t>
  </si>
  <si>
    <t>Clc1cccc(c1)N2CCN(CCCN3C(=O)Nc4ccccc4C3=O)CC2</t>
  </si>
  <si>
    <t>CHEMBL2111158</t>
  </si>
  <si>
    <t>Tazolol (INN); Tazolol Hydrochloride (USAN)</t>
  </si>
  <si>
    <t>RS-6245</t>
  </si>
  <si>
    <t>CC(C)NCC(O)COc1nccs1</t>
  </si>
  <si>
    <t>CHEMBL2051956</t>
  </si>
  <si>
    <t>Dexniguldipine (INN)</t>
  </si>
  <si>
    <t>COC(=O)C1=C(C)NC(=C([C@@H]1c2cccc(c2)[N+](=O)[O-])C(=O)OCCCN3CCC(CC3)(c4ccccc4)c5ccccc5)C</t>
  </si>
  <si>
    <t>CHEMBL113841</t>
  </si>
  <si>
    <t>Zankiren (INN); Zankiren Hydrochloride (USAN)</t>
  </si>
  <si>
    <t>A-72517; ABBOTT-72517</t>
  </si>
  <si>
    <t>CC(C)C[C@H](O)[C@H](O)[C@H](CC1CCCCC1)NC(=O)[C@H](Cc2cscn2)NC(=O)[C@H](Cc3ccccc3)CS(=O)(=O)N4CCN(C)CC4</t>
  </si>
  <si>
    <t>CHEMBL17350</t>
  </si>
  <si>
    <t>Traxoprodil (INN); Traxoprodil Mesylate (INN, USAN)</t>
  </si>
  <si>
    <t>CP-101606; CP-101606-27</t>
  </si>
  <si>
    <t>C[C@@H]([C@@H](O)c1ccc(O)cc1)N2CCC(O)(CC2)c3ccccc3</t>
  </si>
  <si>
    <t>CHEMBL2110701</t>
  </si>
  <si>
    <t>Proxorphan (INN); Proxorphan Tartrate (USAN)</t>
  </si>
  <si>
    <t>BL-5572M</t>
  </si>
  <si>
    <t>Oc1ccc2C[C@@H]3[C@@H]4CCOC[C@]4(CCN3CC5CC5)c2c1</t>
  </si>
  <si>
    <t>CHEMBL2110756</t>
  </si>
  <si>
    <t>Mitemcinal (INN); Mitemcinal Fumarate (USAN)</t>
  </si>
  <si>
    <t>115-8543 JAPAN; 5-1 UKIMA 5 CHOME; GM-611; Kita-Ku Toyko</t>
  </si>
  <si>
    <t>erythromycin derivatives lacking antibiotic activity</t>
  </si>
  <si>
    <t>CC[C@H]1OC(=O)[C@H](C)[C@@H](O[C@H]2C[C@@](C)(OC)[C@@H](O)[C@H](C)O2)[C@H](C)[C@@H](O[C@@H]3O[C@H](C)C[C@@H]([C@H]3O)N(C)C(C)C)[C@@]4(C)CC(=C(O4)[C@H](C)C(=O)[C@]1(C)OC)C</t>
  </si>
  <si>
    <t>CHEMBL2111130</t>
  </si>
  <si>
    <t>Thiphencillin Potassium (USAN); Tifencillin (INN)</t>
  </si>
  <si>
    <t>CC1(C)S[C@@H]2[C@H](NC(=O)CSc3ccccc3)C(=O)N2[C@H]1C(=O)O</t>
  </si>
  <si>
    <t>CHEMBL2108043</t>
  </si>
  <si>
    <t>Peforelin (INN)</t>
  </si>
  <si>
    <t>CHEMBL2108910</t>
  </si>
  <si>
    <t>Esterifilcon A (USAN)</t>
  </si>
  <si>
    <t>-filcon; -ster-</t>
  </si>
  <si>
    <t>hydrophilic contact lens materials; steroids (androgens, anabolics)</t>
  </si>
  <si>
    <t>CHEMBL2109059</t>
  </si>
  <si>
    <t>Edodekin Alfa (INN, USAN)</t>
  </si>
  <si>
    <t>Ro-247472000</t>
  </si>
  <si>
    <t>interleukins: interleukin-12 analogues and derivatives</t>
  </si>
  <si>
    <t>CHEMBL2109024</t>
  </si>
  <si>
    <t>Amfilcon A (USAN)</t>
  </si>
  <si>
    <t>CHEMBL2108302</t>
  </si>
  <si>
    <t>Sprifermin (INN)</t>
  </si>
  <si>
    <t>CHEMBL2109180</t>
  </si>
  <si>
    <t>Nasaruplase (INN)</t>
  </si>
  <si>
    <t>CHEMBL2108718</t>
  </si>
  <si>
    <t>Semuloparin Sodium (INN, USAN)</t>
  </si>
  <si>
    <t>CHEMBL2109029</t>
  </si>
  <si>
    <t>Bufilcon A (USAN)</t>
  </si>
  <si>
    <t>CHEMBL2109189</t>
  </si>
  <si>
    <t>Gadoxanum (USAN)</t>
  </si>
  <si>
    <t>CHEMBL2108731</t>
  </si>
  <si>
    <t>Dalantercept (INN, USAN)</t>
  </si>
  <si>
    <t>ACE-041</t>
  </si>
  <si>
    <t>Acceleron Pharma</t>
  </si>
  <si>
    <t>CHEMBL2108370</t>
  </si>
  <si>
    <t>Inolimomab (INN)</t>
  </si>
  <si>
    <t>BT-563</t>
  </si>
  <si>
    <t>Eusa Pharma</t>
  </si>
  <si>
    <t>CHEMBL2110580</t>
  </si>
  <si>
    <t>Berubicin (INN); Berubicin Hydrochloride (USAN)</t>
  </si>
  <si>
    <t>RTA-744; WP744</t>
  </si>
  <si>
    <t>COc1cccc2C(=O)c3c(O)c4C[C@](O)(C[C@H](O[C@H]5C[C@H](N)[C@H](OCc6ccccc6)[C@H](C)O5)c4c(O)c3C(=O)c12)C(=O)CO</t>
  </si>
  <si>
    <t>CHEMBL412262</t>
  </si>
  <si>
    <t>Ibipinabant (INN, USAN)</t>
  </si>
  <si>
    <t>BMS-646256; SLV-319</t>
  </si>
  <si>
    <t>CN\C(=N/S(=O)(=O)c1ccc(Cl)cc1)\N2C[C@@H](C(=N2)c3ccc(Cl)cc3)c4ccccc4</t>
  </si>
  <si>
    <t>CHEMBL424</t>
  </si>
  <si>
    <t>Salicylic Acid (JAN, USP)</t>
  </si>
  <si>
    <t>Schering-Plough Healthcare; Galderma; Bristol-Myers Products; Bayer; Sterling Health U.S.A</t>
  </si>
  <si>
    <t>S01BC08; D01AE12</t>
  </si>
  <si>
    <t>S01BC08 [Sensory Organs:Ophthalmologicals:Antiinflammatory Agents:Antiinflammatory agents, non-steroids]; D01AE12 [Dermatologicals:Antifungals For Dermatological Use:Antifungals For Topical Use:Other antifungals for topical use]</t>
  </si>
  <si>
    <t>OC(=O)c1ccccc1O</t>
  </si>
  <si>
    <t>CHEMBL414</t>
  </si>
  <si>
    <t>Carzenide (INN, MI)</t>
  </si>
  <si>
    <t>NS(=O)(=O)c1ccc(cc1)C(=O)O</t>
  </si>
  <si>
    <t>CHEMBL77622</t>
  </si>
  <si>
    <t>Dopexamine (BAN, USAN, INN); Dopexamine Hydrochloride (BAN, USAN)</t>
  </si>
  <si>
    <t>FPL-60278; FPL-60278AR</t>
  </si>
  <si>
    <t>C01CA14</t>
  </si>
  <si>
    <t>C01CA14 [Cardiovascular System:Cardiac Therapy:Cardiac Stimulants Excl. Cardiac Glycosides:Adrenergic and dopaminergic agents]</t>
  </si>
  <si>
    <t>Cardiovascular Agent</t>
  </si>
  <si>
    <t>Oc1ccc(CCNCCCCCCNCCc2ccccc2)cc1O</t>
  </si>
  <si>
    <t>CHEMBL256147</t>
  </si>
  <si>
    <t>Targinine (BAN, INN); Tilarginine Acetate (USAN)</t>
  </si>
  <si>
    <t>ANO-1020</t>
  </si>
  <si>
    <t>CNC(=N)NCCC[C@H](N)C(=O)O</t>
  </si>
  <si>
    <t>CHEMBL475736</t>
  </si>
  <si>
    <t>Duazomycin (INN, USAN)</t>
  </si>
  <si>
    <t>CC(=O)N[C@@H](CC\C(=C\[N+]#N)\[O-])C(=O)O</t>
  </si>
  <si>
    <t>CHEMBL464982</t>
  </si>
  <si>
    <t>Gamolenic Acid (BAN, INN)</t>
  </si>
  <si>
    <t>D11AX02; D11AX52</t>
  </si>
  <si>
    <t>D11AX02 [Dermatologicals:Other Dermatological Preparations:Other Dermatological Preparations:Other dermatologicals]; D11AX52 [Dermatologicals:Other Dermatological Preparations:Other Dermatological Preparations:Other dermatologicals]</t>
  </si>
  <si>
    <t>CCCCC\C=C/C\C=C/C\C=C/CCCCC(=O)O</t>
  </si>
  <si>
    <t>CHEMBL172498</t>
  </si>
  <si>
    <t>Doqualast (INN)</t>
  </si>
  <si>
    <t>OC(=O)c1ccc2N=C3C=CC=CN3C(=O)c2c1</t>
  </si>
  <si>
    <t>CHEMBL267770</t>
  </si>
  <si>
    <t>Tibeglisene (INN)</t>
  </si>
  <si>
    <t>Cc1ccc(cc1)S(=O)(=O)C(CC#Cc2ccc(Cl)cc2)C(=O)O</t>
  </si>
  <si>
    <t>CHEMBL459815</t>
  </si>
  <si>
    <t>Geroquinol (DCF, INN)</t>
  </si>
  <si>
    <t>CC(=CCC\C(=C\Cc1cc(O)ccc1O)\C)C</t>
  </si>
  <si>
    <t>CHEMBL357995</t>
  </si>
  <si>
    <t>Bopindolol (MI, INN); Bopindolol Malonate (JAN)</t>
  </si>
  <si>
    <t>C07AA17</t>
  </si>
  <si>
    <t>C07AA17 [Cardiovascular System:Beta Blocking Agents:Beta Blocking Agents:Beta blocking agents, non-selective]</t>
  </si>
  <si>
    <t>Cc1cc2c(OCC(CNC(C)(C)C)OC(=O)c3ccccc3)cccc2[nH]1</t>
  </si>
  <si>
    <t>CHEMBL159298</t>
  </si>
  <si>
    <t>Ripazepam (INN, USAN)</t>
  </si>
  <si>
    <t>CL-683</t>
  </si>
  <si>
    <t>CCn1nc(C)c2NC(=O)CN=C(c3ccccc3)c12</t>
  </si>
  <si>
    <t>CHEMBL430150</t>
  </si>
  <si>
    <t>Flumizole (INN, USAN)</t>
  </si>
  <si>
    <t>CP-22665</t>
  </si>
  <si>
    <t>COc1ccc(cc1)c2nc([nH]c2c3ccc(OC)cc3)C(F)(F)F</t>
  </si>
  <si>
    <t>CHEMBL332750</t>
  </si>
  <si>
    <t>Tetomilast (INN)</t>
  </si>
  <si>
    <t>CCOc1ccc(cc1OCC)c2nc(cs2)c3cccc(n3)C(=O)O</t>
  </si>
  <si>
    <t>CHEMBL8425</t>
  </si>
  <si>
    <t>Nafazatrom (BAN, INN)</t>
  </si>
  <si>
    <t>BAY-G-6575</t>
  </si>
  <si>
    <t>CC1=NN(CCOc2ccc3ccccc3c2)C(=O)C1</t>
  </si>
  <si>
    <t>CHEMBL127071</t>
  </si>
  <si>
    <t>Pozanicline (INN, USAN); Pozanicline Tartrate (USAN)</t>
  </si>
  <si>
    <t>A-87089.0; ABT-089; A-87089.74</t>
  </si>
  <si>
    <t>Cc1ncccc1OC[C@@H]2CCCN2</t>
  </si>
  <si>
    <t>CHEMBL222280</t>
  </si>
  <si>
    <t>Broxuridine (INN, JAN)</t>
  </si>
  <si>
    <t>OC[C@H]1O[C@H](C[C@@H]1O)N2C=C(Br)C(=O)NC2=O</t>
  </si>
  <si>
    <t>CHEMBL46516</t>
  </si>
  <si>
    <t>Fluspirilene (BAN, USAN, INN)</t>
  </si>
  <si>
    <t>MCN-JR-6218; R-6218</t>
  </si>
  <si>
    <t>N05AG01</t>
  </si>
  <si>
    <t>N05AG01 [Nervous System:Psycholeptics:Antipsychotics:Diphenylbutylpiperidine derivatives]</t>
  </si>
  <si>
    <t>Fc1ccc(cc1)C(CCCN2CCC3(CC2)N(CNC3=O)c4ccccc4)c5ccc(F)cc5</t>
  </si>
  <si>
    <t>CHEMBL551978</t>
  </si>
  <si>
    <t>Drotaverine (INN)</t>
  </si>
  <si>
    <t>A03AD02</t>
  </si>
  <si>
    <t>A03AD02 [Alimentary Tract And Metabolism:Drugs For Functional Gastrointestinal Disorders:Drugs For Functional Gastrointestinal Disorders:Papaverine and derivatives]</t>
  </si>
  <si>
    <t>CCOc1ccc(\C=C\2/NCCc3cc(OCC)c(OCC)cc23)cc1OCC</t>
  </si>
  <si>
    <t>CHEMBL1717710</t>
  </si>
  <si>
    <t>Molracetam (INN)</t>
  </si>
  <si>
    <t>COc1ccc(cc1)C(=O)N2CCN(CC(=O)N3CCOCC3)CC2</t>
  </si>
  <si>
    <t>CHEMBL279516</t>
  </si>
  <si>
    <t>Indoramin (BAN, USAN, INN); Indoramin Hydrochloride (BAN, USAN)</t>
  </si>
  <si>
    <t>WY-21901; WY-21901 HCL</t>
  </si>
  <si>
    <t>C02CA02</t>
  </si>
  <si>
    <t>C02CA02 [Cardiovascular System:Antihypertensives:Antiadrenergic Agents, Peripherally Acting:Alpha-adrenoreceptor antagonists]</t>
  </si>
  <si>
    <t>O=C(NC1CCN(CCc2c[nH]c3ccccc23)CC1)c4ccccc4</t>
  </si>
  <si>
    <t>CHEMBL12131</t>
  </si>
  <si>
    <t>Closantel (BAN, INN, USAN)</t>
  </si>
  <si>
    <t>R-31520</t>
  </si>
  <si>
    <t>Cc1cc(C(C#N)c2ccc(Cl)cc2)c(Cl)cc1NC(=O)c3cc(I)cc(I)c3O</t>
  </si>
  <si>
    <t>CHEMBL82293</t>
  </si>
  <si>
    <t>Palmitic Acid (USAN)</t>
  </si>
  <si>
    <t>CCCCCCCCCCCCCCCC(=O)O</t>
  </si>
  <si>
    <t>CHEMBL557</t>
  </si>
  <si>
    <t>Detrothyronine (INN)</t>
  </si>
  <si>
    <t>DT-3</t>
  </si>
  <si>
    <t>N[C@H](Cc1cc(I)c(Oc2ccc(O)c(I)c2)c(I)c1)C(=O)O</t>
  </si>
  <si>
    <t>CHEMBL128</t>
  </si>
  <si>
    <t>Sumatriptan (BAN, USP, FDA, INN); Sumatriptan Succinate (FDA, USAN)</t>
  </si>
  <si>
    <t>GR-43175C</t>
  </si>
  <si>
    <t>SmithKline Beecham Corp Dba GlaxoSmithKline; Nupathe Inc; Meridian Medical Technologies Inc Sub King Pharmaceuticals Inc; GlaxoSmithKline; Zogenix Inc</t>
  </si>
  <si>
    <t>N02CC01</t>
  </si>
  <si>
    <t>N02CC01 [Nervous System:Analgesics:Antimigraine Preparations:Selective serotonin (5HT1) agonists]</t>
  </si>
  <si>
    <t>CNS(=O)(=O)Cc1ccc2[nH]cc(CCN(C)C)c2c1</t>
  </si>
  <si>
    <t>CHEMBL1733</t>
  </si>
  <si>
    <t>Quinaprilat (INN, USAN)</t>
  </si>
  <si>
    <t>CI-928</t>
  </si>
  <si>
    <t>C[C@H](N[C@@H](CCc1ccccc1)C(=O)O)C(=O)N2Cc3ccccc3C[C@H]2C(=O)O</t>
  </si>
  <si>
    <t>CHEMBL493982</t>
  </si>
  <si>
    <t>Vorapaxar (INN, USAN); Vorapaxar Sulfate (USAN)</t>
  </si>
  <si>
    <t>SCH-530348</t>
  </si>
  <si>
    <t>Merck Sharp &amp; Dohme Corp / Schering-Plough Corp</t>
  </si>
  <si>
    <t>CCOC(=O)N[C@@H]1CC[C@@H]2[C@@H](C1)C[C@@H]3[C@@H]([C@@H](C)OC3=O)[C@H]2\C=C\c4ccc(cn4)c5cccc(F)c5</t>
  </si>
  <si>
    <t>CHEMBL522038</t>
  </si>
  <si>
    <t>Ximelagatran (USAN, INN)</t>
  </si>
  <si>
    <t>H 376/95</t>
  </si>
  <si>
    <t>B01AE05</t>
  </si>
  <si>
    <t>B01AE05 [Blood And Blood Forming Organs:Antithrombotic Agents:Antithrombotic Agents:Direct thrombin inhibitors]</t>
  </si>
  <si>
    <t>CCOC(=O)CN[C@H](C1CCCCC1)C(=O)N2CC[C@H]2C(=O)NCc3ccc(cc3)\C(=N/O)\N</t>
  </si>
  <si>
    <t>CHEMBL340801</t>
  </si>
  <si>
    <t>Perlapine (BAN, INN, JAN, USAN)</t>
  </si>
  <si>
    <t>AW-142333</t>
  </si>
  <si>
    <t>CN1CCN(CC1)C2=Nc3ccccc3Cc4ccccc24</t>
  </si>
  <si>
    <t>CHEMBL552212</t>
  </si>
  <si>
    <t>Lexibulin (INN, USAN)</t>
  </si>
  <si>
    <t>CYT-997</t>
  </si>
  <si>
    <t>Ym Biosciences</t>
  </si>
  <si>
    <t>CCC[C@H](Nc1nc(ncc1C)c2ccc(NC(=O)NCC)c(OC)c2)c3cccnc3</t>
  </si>
  <si>
    <t>CHEMBL1316</t>
  </si>
  <si>
    <t>Carprofen (BAN, FDA, INN, USAN)</t>
  </si>
  <si>
    <t>Ro-205720000; Ro-20-5720-000</t>
  </si>
  <si>
    <t>CC(C(=O)O)c1ccc2c(c1)[nH]c3ccc(Cl)cc23</t>
  </si>
  <si>
    <t>CHEMBL266510</t>
  </si>
  <si>
    <t>Flindokalner (INN, USAN)</t>
  </si>
  <si>
    <t>BMS-204352</t>
  </si>
  <si>
    <t>opener of large conductance calcium-activated (maxi-k) K+ channels</t>
  </si>
  <si>
    <t>COc1ccc(Cl)cc1[C@]2(F)C(=O)Nc3cc(ccc23)C(F)(F)F</t>
  </si>
  <si>
    <t>CHEMBL713</t>
  </si>
  <si>
    <t>Entecavir (FDA, INN, USAN)</t>
  </si>
  <si>
    <t>BMS-200475-01; SQ-34676</t>
  </si>
  <si>
    <t>antivirals: carbocyclic nucleosides</t>
  </si>
  <si>
    <t>J05AF10</t>
  </si>
  <si>
    <t>J05AF10 [Antiinfectives For Systemic Use:Antivirals For Systemic Use:Direct Acting Antivirals:Nucleoside and nucleotide reverse transcriptase inhibitors]</t>
  </si>
  <si>
    <t>NC1=Nc2c(ncn2[C@H]3C[C@H](O)[C@@H](CO)C3=C)C(=O)N1</t>
  </si>
  <si>
    <t>CHEMBL516268</t>
  </si>
  <si>
    <t>Artemifone (INN)</t>
  </si>
  <si>
    <t>BAY-449585</t>
  </si>
  <si>
    <t>C[C@H]1CC[C@@H]2[C@@H](C)[C@H](O[C@H]3O[C@@]4(C)CC[C@H]1[C@@]23OO4)N5CCS(=O)(=O)CC5</t>
  </si>
  <si>
    <t>CHEMBL861</t>
  </si>
  <si>
    <t>Mephenytoin (BAN, FDA, INN, USAN, USP)</t>
  </si>
  <si>
    <t>N03AB04; N03AB54</t>
  </si>
  <si>
    <t>N03AB04 [Nervous System:Antiepileptics:Antiepileptics:Hydantoin derivatives]; N03AB54 [Nervous System:Antiepileptics:Antiepileptics:Hydantoin derivatives]</t>
  </si>
  <si>
    <t>CCC1(NC(=O)N(C)C1=O)c2ccccc2</t>
  </si>
  <si>
    <t>CHEMBL129</t>
  </si>
  <si>
    <t>Zidovudine (BAN, FDA, INN, JAN, USAN, USP)</t>
  </si>
  <si>
    <t>AZT; BW-A-509U; BW-A509U; Compound S</t>
  </si>
  <si>
    <t>Viiv Healthcare Co; Matrix Laboratories Ltd; Aurobindo Pharma Ltd</t>
  </si>
  <si>
    <t>J05AF01</t>
  </si>
  <si>
    <t>J05AF01 [Antiinfectives For Systemic Use:Antivirals For Systemic Use:Direct Acting Antivirals:Nucleoside and nucleotide reverse transcriptase inhibitors]</t>
  </si>
  <si>
    <t>CC1=CN([C@H]2C[C@H](N=[N+]=[N-])[C@@H](CO)O2)C(=O)NC1=O</t>
  </si>
  <si>
    <t>CHEMBL13209</t>
  </si>
  <si>
    <t>Nitrazepam (BAN, JAN, USAN, INN)</t>
  </si>
  <si>
    <t>Ro-45360; Ro-53059</t>
  </si>
  <si>
    <t>N05CD02</t>
  </si>
  <si>
    <t>N05CD02 [Nervous System:Psycholeptics:Hypnotics And Sedatives:Benzodiazepine derivatives]</t>
  </si>
  <si>
    <t>[O-][N+](=O)c1ccc2NC(=O)CN=C(c3ccccc3)c2c1</t>
  </si>
  <si>
    <t>CHEMBL16134</t>
  </si>
  <si>
    <t>Tioxamast (INN)</t>
  </si>
  <si>
    <t>CCOC(=O)C(=O)Nc1nc(cs1)c2ccc(OC)cc2</t>
  </si>
  <si>
    <t>CHEMBL279605</t>
  </si>
  <si>
    <t>Methestrol (BAN, DCF, INN, MI)</t>
  </si>
  <si>
    <t>CCC(C(CC)c1ccc(O)c(C)c1)c2ccc(O)c(C)c2</t>
  </si>
  <si>
    <t>CHEMBL382300</t>
  </si>
  <si>
    <t>Ortataxel (INN)</t>
  </si>
  <si>
    <t>CC(C)C[C@H](NC(=O)OC(C)(C)C)[C@@H](O)C(=O)O[C@H]1[C@@H]2OC(=O)O[C@@]23[C@@H](OC(=O)c4ccccc4)[C@@H]5[C@@]6(CO[C@@H]6C[C@H](O)[C@@]5(C)C(=O)[C@H](OC(=O)C)C(=C1C)C3(C)C)OC(=O)C</t>
  </si>
  <si>
    <t>CHEMBL206468</t>
  </si>
  <si>
    <t>Afegostat (INN, USAN); Afegostat Tartrate (USAN)</t>
  </si>
  <si>
    <t>AT-2101</t>
  </si>
  <si>
    <t>Amicus Therapeutics</t>
  </si>
  <si>
    <t>OC[C@H]1CNC[C@@H](O)[C@@H]1O</t>
  </si>
  <si>
    <t>CHEMBL225071</t>
  </si>
  <si>
    <t>Raltitrexed (BAN, USAN, INN)</t>
  </si>
  <si>
    <t>ZD-16; ZD-1694</t>
  </si>
  <si>
    <t>Zeneca</t>
  </si>
  <si>
    <t>L01BA03</t>
  </si>
  <si>
    <t>L01BA03 [Antineoplastic And Immunomodulating Agents:Antineoplastic Agents:Antimetabolites:Folic acid analogues]</t>
  </si>
  <si>
    <t>Advanced Colorectal Cancer Treatment (thymidylate synthase inhibitor)</t>
  </si>
  <si>
    <t>CN(Cc1ccc2NC(=NC(=O)c2c1)C)c3ccc(s3)C(=O)N[C@@H](CCC(=O)O)C(=O)O</t>
  </si>
  <si>
    <t>CHEMBL1330588</t>
  </si>
  <si>
    <t>Methylthiouracil (MI, USP, INN)</t>
  </si>
  <si>
    <t>H03BA01</t>
  </si>
  <si>
    <t>H03BA01 [Systemic Hormonal Preparations, Excl. :Thyroid Therapy:Antithyroid Preparations:Thiouracils]</t>
  </si>
  <si>
    <t>CC1=CC(=O)NC(=S)N1</t>
  </si>
  <si>
    <t>CHEMBL331382</t>
  </si>
  <si>
    <t>Metrifudil (INN)</t>
  </si>
  <si>
    <t>TH-322</t>
  </si>
  <si>
    <t>Cc1ccccc1CNc2ncnc3c2ncn3[C@@H]4O[C@H](CO)[C@@H](O)[C@H]4O</t>
  </si>
  <si>
    <t>CHEMBL116</t>
  </si>
  <si>
    <t>Amprenavir (BAN, FDA, INN, USAN)</t>
  </si>
  <si>
    <t>141 W94; KVX-478; VX-478</t>
  </si>
  <si>
    <t>J05AE05</t>
  </si>
  <si>
    <t>J05AE05 [Antiinfectives For Systemic Use:Antivirals For Systemic Use:Direct Acting Antivirals:Protease inhibitors]</t>
  </si>
  <si>
    <t>CC(C)CN(C[C@@H](O)[C@H](Cc1ccccc1)NC(=O)O[C@H]2CCOC2)S(=O)(=O)c3ccc(N)cc3</t>
  </si>
  <si>
    <t>CHEMBL130393</t>
  </si>
  <si>
    <t>Clidanac (INN, JAN, MI)</t>
  </si>
  <si>
    <t>OC(=O)C1CCc2cc(C3CCCCC3)c(Cl)cc12</t>
  </si>
  <si>
    <t>CHEMBL38224</t>
  </si>
  <si>
    <t>Indolidan (BAN, USAN, INN)</t>
  </si>
  <si>
    <t>CC1(C)C(=O)Nc2ccc(cc12)C3=NNC(=O)CC3</t>
  </si>
  <si>
    <t>CHEMBL1200386</t>
  </si>
  <si>
    <t>Prednicarbate (FDA, BAN, INN, USAN)</t>
  </si>
  <si>
    <t>HOE-777; S-77 0777; S-770777</t>
  </si>
  <si>
    <t>Valeant International Bermuda</t>
  </si>
  <si>
    <t>D07AC18</t>
  </si>
  <si>
    <t>D07AC18 [Dermatologicals:Corticosteroids, Dermatological Preparations:Corticosteroids, Plain:Corticosteroids, potent (group III)]</t>
  </si>
  <si>
    <t>CCOC(=O)O[C@@]1(CC[C@H]2[C@@H]3CCC4=CC(=O)C=C[C@]4(C)[C@H]3[C@@H](O)C[C@]12C)C(=O)COC(=O)CC</t>
  </si>
  <si>
    <t>CHEMBL341578</t>
  </si>
  <si>
    <t>Amiperone (INN)</t>
  </si>
  <si>
    <t>R-2962</t>
  </si>
  <si>
    <t>CN(C)C(=O)C1(CCN(CCCC(=O)c2ccc(F)cc2)CC1)c3ccc(Cl)cc3</t>
  </si>
  <si>
    <t>CHEMBL1229211</t>
  </si>
  <si>
    <t>Dolutegravir (INN, USAN); Dolutegravir Sodium (USAN)</t>
  </si>
  <si>
    <t>GSK1349572; S-349572; GSK1349572A</t>
  </si>
  <si>
    <t>antivirals: integrase inhibitors</t>
  </si>
  <si>
    <t>C[C@@H]1CCO[C@H]2CN3C=C(C(=O)NCc4ccc(F)cc4F)C(=O)C(=C3C(=O)N12)O</t>
  </si>
  <si>
    <t>CHEMBL161084</t>
  </si>
  <si>
    <t>Mirfentanil (INN); Mirfentanil Hydrochloride (USAN)</t>
  </si>
  <si>
    <t>A-3508.HCL</t>
  </si>
  <si>
    <t>O=C(N(C1CCN(CCc2ccccc2)CC1)c3cnccn3)c4occc4</t>
  </si>
  <si>
    <t>CHEMBL1214</t>
  </si>
  <si>
    <t>Carbenicillin (BAN, INN); Carbenicillin Disodium (FDA, USP, USAN); Carbenicillin Sodium (JAN); Carbenicillin Potassium (USAN)</t>
  </si>
  <si>
    <t>BRL-2064; CP-15-639-2; GS-3159</t>
  </si>
  <si>
    <t>Roerig Div Pfizer Inc; GlaxoSmithKline</t>
  </si>
  <si>
    <t>J01CA03</t>
  </si>
  <si>
    <t>J01CA03 [Antiinfectives For Systemic Use:Antibacterials For Systemic Use:Beta-Lactam Antibacterials, Penicillins:Penicillins with extended spectrum]</t>
  </si>
  <si>
    <t>CC1(C)S[C@@H]2[C@H](NC(=O)C(C(=O)O)c3ccccc3)C(=O)N2[C@H]1C(=O)O</t>
  </si>
  <si>
    <t>CHEMBL1477</t>
  </si>
  <si>
    <t>Cerivastatin (BAN, INN); Cerivastatin Sodium (FDA, USAN)</t>
  </si>
  <si>
    <t>BAY-w-6228</t>
  </si>
  <si>
    <t>C10AA06</t>
  </si>
  <si>
    <t>C10AA06 [Cardiovascular System:Lipid Modifying Agents:Lipid Modifying Agents, Plain:HMG CoA reductase inhibitors]</t>
  </si>
  <si>
    <t>COCc1c(nc(C(C)C)c(\C=C\[C@@H](O)C[C@@H](O)CC(=O)O)c1c2ccc(F)cc2)C(C)C</t>
  </si>
  <si>
    <t>CHEMBL2104882</t>
  </si>
  <si>
    <t>Nicanartine (INN)</t>
  </si>
  <si>
    <t>CC(C)(C)c1cc(CCCOCc2cccnc2)cc(c1O)C(C)(C)C</t>
  </si>
  <si>
    <t>CHEMBL2106893</t>
  </si>
  <si>
    <t>Methoxyphedrine (DCF, INN)</t>
  </si>
  <si>
    <t>CNC(C)C(=O)c1ccc(OC)cc1</t>
  </si>
  <si>
    <t>CHEMBL2105022</t>
  </si>
  <si>
    <t>Indeloxazine (INN); Indeloxazine Hydrochloride (JAN, USAN)</t>
  </si>
  <si>
    <t>CI-874</t>
  </si>
  <si>
    <t>C(Oc1cccc2C=CCc12)C3CNCCO3</t>
  </si>
  <si>
    <t>CHEMBL2104920</t>
  </si>
  <si>
    <t>Voxergolide (INN)</t>
  </si>
  <si>
    <t>CSC[C@H]1CN(C)[C@@H]2Cc3c[nH]c4cccc([C@H]2O1)c34</t>
  </si>
  <si>
    <t>CHEMBL1097615</t>
  </si>
  <si>
    <t>Netivudine (BAN, INN)</t>
  </si>
  <si>
    <t>882C87</t>
  </si>
  <si>
    <t>CC#CC1=CN([C@@H]2O[C@H](CO)[C@@H](O)[C@@H]2O)C(=O)NC1=O</t>
  </si>
  <si>
    <t>CHEMBL1256717</t>
  </si>
  <si>
    <t>Itriglumide (INN)</t>
  </si>
  <si>
    <t>Cc1cc(C)c(NC(=O)C[C@H](CC(=O)O)c2cccc3ccccc23)c(c1)C(=O)N4CCC5(CCCC5)CC4</t>
  </si>
  <si>
    <t>CHEMBL1200647</t>
  </si>
  <si>
    <t>Candicidin (FDA, USP, BAN, INN, USAN)</t>
  </si>
  <si>
    <t>G01AA04</t>
  </si>
  <si>
    <t>G01AA04 [Genito Urinary System And Sex Hormones:Gynecological Antiinfectives And Antiseptics:Antiinfectives And Antiseptics, Excl. Combinations:Antibiotics]</t>
  </si>
  <si>
    <t>CC(CC(C)C1OC(=O)CC(=O)CCCC(=O)CC(O)CC(O)CC(O)CC(=O)CC(O)C(C(O)CC(OC2O[C@H](C)[C@@H](O)[C@H](N)[C@@H]2O)\C=C\C=C\C=C\C=C\C=C\C=C\C=C\C1C)C(=O)O)C(O)CC(=O)c3ccc(N)cc3</t>
  </si>
  <si>
    <t>CHEMBL316004</t>
  </si>
  <si>
    <t>Lenperone (INN, USAN)</t>
  </si>
  <si>
    <t>AHR-2277</t>
  </si>
  <si>
    <t>Fc1ccc(cc1)C(=O)CCCN2CCC(CC2)C(=O)c3ccc(F)cc3</t>
  </si>
  <si>
    <t>CHEMBL1521495</t>
  </si>
  <si>
    <t>Bentazepam (INN, USAN)</t>
  </si>
  <si>
    <t>CI-718</t>
  </si>
  <si>
    <t>O=C1CN=C(c2ccccc2)c3c4CCCCc4sc3N1</t>
  </si>
  <si>
    <t>CHEMBL1742415</t>
  </si>
  <si>
    <t>Piclopastine (DCF, INN)</t>
  </si>
  <si>
    <t>OCCOCCN1CCN(CC1)C(c2ccc(Cl)cc2)c3ccccn3</t>
  </si>
  <si>
    <t>CHEMBL1742425</t>
  </si>
  <si>
    <t>Cinamolol (INN)</t>
  </si>
  <si>
    <t>COC(=O)\C=C\c1ccccc1OCC(O)CNC(C)C</t>
  </si>
  <si>
    <t>CHEMBL1742432</t>
  </si>
  <si>
    <t>Brefonalol (INN)</t>
  </si>
  <si>
    <t>CC(C)(CCc1ccccc1)NCC(O)c2ccc3NC(=O)CCc3c2</t>
  </si>
  <si>
    <t>CHEMBL1742467</t>
  </si>
  <si>
    <t>Lidanserin (INN)</t>
  </si>
  <si>
    <t>COc1ccc(cc1OCCCN2CCC(CC2)C(=O)c3ccc(F)cc3)C4CNC(=O)C4</t>
  </si>
  <si>
    <t>CHEMBL1742468</t>
  </si>
  <si>
    <t>Mapinastine (INN)</t>
  </si>
  <si>
    <t>CCOCCn1c(CN2CCN(CCCCn3cccn3)CC2)nc4ccccc14</t>
  </si>
  <si>
    <t>CHEMBL1743058</t>
  </si>
  <si>
    <t>Ponezumab (INN, USAN)</t>
  </si>
  <si>
    <t>PF-04360365; RN-1219</t>
  </si>
  <si>
    <t>CHEMBL1259</t>
  </si>
  <si>
    <t>Metocurine Iodide (USAN, USP, FDA); Dimethyltubocurarine (BAN); Dimethyltubocurarinium Chloride (INN)</t>
  </si>
  <si>
    <t>M03AA04</t>
  </si>
  <si>
    <t>M03AA04 [Musculo-Skeletal System:Muscle Relaxants:Muscle Relaxants, Peripherally Acting Agents:Curare alkaloids]</t>
  </si>
  <si>
    <t>COc1ccc2C[C@@H]3c4c(CC[N+]3(C)C)cc(OC)c(OC)c4Oc5ccc(C[C@H]6c7cc(Oc1c2)c(OC)cc7CC[N+]6(C)C)cc5</t>
  </si>
  <si>
    <t>CHEMBL1206833</t>
  </si>
  <si>
    <t>Iralukast (INN)</t>
  </si>
  <si>
    <t>CCCc1c(O)c(ccc1OCCCC\C=C/C=C/[C@H](Sc2ccc3C(=O)C=C(Oc3c2)C(=O)O)[C@H](O)c4cccc(c4)C(F)(F)F)C(=O)C</t>
  </si>
  <si>
    <t>CHEMBL1179047</t>
  </si>
  <si>
    <t>Chloroprocaine (INN); Chloroprocaine Hydrochloride (USP, FDA)</t>
  </si>
  <si>
    <t>Fresenius Kabi Usa Llc</t>
  </si>
  <si>
    <t>N01BA04</t>
  </si>
  <si>
    <t>N01BA04 [Nervous System:Anesthetics:Anesthetics, Local:Esters of aminobenzoic acid]</t>
  </si>
  <si>
    <t>CCN(CC)CCOC(=O)c1ccc(N)cc1Cl</t>
  </si>
  <si>
    <t>CHEMBL703</t>
  </si>
  <si>
    <t>Suxamethonium Chloride (DCF, BAN, INN, JAN); Succinylcholine Chloride (USP, FDA); Suxamethonium Bromide (BAN)</t>
  </si>
  <si>
    <t>Sandoz Canada Inc; Hospira Inc; Apothecon Inc Div Bristol Myers Squibb</t>
  </si>
  <si>
    <t>M03AB01</t>
  </si>
  <si>
    <t>M03AB01 [Musculo-Skeletal System:Muscle Relaxants:Muscle Relaxants, Peripherally Acting Agents:Choline derivatives]</t>
  </si>
  <si>
    <t>C[N+](C)(C)CCOC(=O)CCC(=O)OCC[N+](C)(C)C</t>
  </si>
  <si>
    <t>CHEMBL1742995</t>
  </si>
  <si>
    <t>Briakinumab (INN, USAN)</t>
  </si>
  <si>
    <t>A-796874.0; ABT-874; BSF-415977; J-695; J695; LU-415977; WAY-165772</t>
  </si>
  <si>
    <t>Astrazeneca; Abbott Laboratories; Abbott</t>
  </si>
  <si>
    <t>monoclonal antibodies: interleukins as targets</t>
  </si>
  <si>
    <t>L04AC09</t>
  </si>
  <si>
    <t>L04AC09 [Antineoplastic And Immunomodulating Agents:Immunosuppressants:Immunosuppressants:Interleukin inhibitors]</t>
  </si>
  <si>
    <t>CHEMBL1742997</t>
  </si>
  <si>
    <t>Cantuzumab Mertansine (INN, USAN)</t>
  </si>
  <si>
    <t>SB-408075; huC242-DM1</t>
  </si>
  <si>
    <t>Gsk</t>
  </si>
  <si>
    <t>CHEMBL1743081</t>
  </si>
  <si>
    <t>Tralokinumab (INN, USAN)</t>
  </si>
  <si>
    <t>CAT-354</t>
  </si>
  <si>
    <t>CHEMBL1106</t>
  </si>
  <si>
    <t>Epinastine (INN); Epinastine Hydrochloride (FDA, JAN)</t>
  </si>
  <si>
    <t>R06AX24; S01GX10</t>
  </si>
  <si>
    <t>R06AX24 [Respiratory System:Antihistamines For Systemic Use:Antihistamines For Systemic Use:Other antihistamines for systemic use]; S01GX10 [Sensory Organs:Ophthalmologicals:Decongestants And Antiallergics:Other antiallergics]</t>
  </si>
  <si>
    <t>NC1=NCC2N1c3ccccc3Cc4ccccc24</t>
  </si>
  <si>
    <t>CHEMBL1908343</t>
  </si>
  <si>
    <t>Kalafungin (INN, USAN)</t>
  </si>
  <si>
    <t>U-19718</t>
  </si>
  <si>
    <t>CC1OC2OC(=O)OC2C3=C1C(=O)c4c(O)cccc4C3=O</t>
  </si>
  <si>
    <t>CHEMBL1863515</t>
  </si>
  <si>
    <t>Glucarpidase (FDA, INN)</t>
  </si>
  <si>
    <t>V03AF09</t>
  </si>
  <si>
    <t>V03AF09 [Various:All Other Therapeutic Products:All Other Therapeutic Products:Detoxifying agents for antineoplastic treatment]</t>
  </si>
  <si>
    <t>CHEMBL131819</t>
  </si>
  <si>
    <t>Tazomeline (INN); Tazomeline Citrate (USAN)</t>
  </si>
  <si>
    <t>Alzheimer's Disease Treatment (cholinergic agonist)</t>
  </si>
  <si>
    <t>CCCCCCSc1nsnc1C2=CCCN(C)C2</t>
  </si>
  <si>
    <t>CHEMBL2110836</t>
  </si>
  <si>
    <t>Hedaquinium Chloride (BAN, INN, MI)</t>
  </si>
  <si>
    <t>B1Q 16</t>
  </si>
  <si>
    <t>C(CCCCCCCC[n+]1ccc2ccccc2c1)CCCCCCC[n+]3ccc4ccccc4c3</t>
  </si>
  <si>
    <t>CHEMBL1697783</t>
  </si>
  <si>
    <t>Methylprednisolone Suleptanate (INN, USAN)</t>
  </si>
  <si>
    <t>U-67590A</t>
  </si>
  <si>
    <t>C[C@H]1C[C@H]2[C@@H]3CC[C@](O)(C(=O)COC(=O)CCCCCCC(=O)N(C)CCS(=O)(=O)O)[C@@]3(C)C[C@H](O)[C@@H]2[C@@]4(C)C=CC(=O)C=C14</t>
  </si>
  <si>
    <t>CHEMBL2108225</t>
  </si>
  <si>
    <t>Azalomycin (BAN, INN)</t>
  </si>
  <si>
    <t>CHEMBL2108159</t>
  </si>
  <si>
    <t>Xylofilcon A (USAN)</t>
  </si>
  <si>
    <t>Igel Optics Ltd., England</t>
  </si>
  <si>
    <t>CHEMBL2108686</t>
  </si>
  <si>
    <t>Ramoplanin A3</t>
  </si>
  <si>
    <t>CHEMBL2108680</t>
  </si>
  <si>
    <t>Pidilizumab (USAN)</t>
  </si>
  <si>
    <t>Curetech Ltd.</t>
  </si>
  <si>
    <t>-dil-; -mab</t>
  </si>
  <si>
    <t>vasodilators (undefined group); monoclonal antibodies</t>
  </si>
  <si>
    <t>CHEMBL2108498</t>
  </si>
  <si>
    <t>Hamycin (INN, USAN)</t>
  </si>
  <si>
    <t>CHEMBL2108292</t>
  </si>
  <si>
    <t>Eptacog Alfa Pegol (Activated) (INN)</t>
  </si>
  <si>
    <t>CHEMBL2108167</t>
  </si>
  <si>
    <t>Vepalimomab (INN)</t>
  </si>
  <si>
    <t>CHEMBL2108098</t>
  </si>
  <si>
    <t>Somagrebove (INN, USAN)</t>
  </si>
  <si>
    <t>CL-291894</t>
  </si>
  <si>
    <t>Galactopoietic Agent (veterinary)</t>
  </si>
  <si>
    <t>CHEMBL2107840</t>
  </si>
  <si>
    <t>Patiromer Calcium (INN, USAN)</t>
  </si>
  <si>
    <t>RLY5016</t>
  </si>
  <si>
    <t>CHEMBL2108426</t>
  </si>
  <si>
    <t>Monteplase (INN)</t>
  </si>
  <si>
    <t>CHEMBL2109116</t>
  </si>
  <si>
    <t>Bovine Fibrin (BAN)</t>
  </si>
  <si>
    <t>CHEMBL264241</t>
  </si>
  <si>
    <t>Anidulafungin (FDA, INN, USAN)</t>
  </si>
  <si>
    <t>Vicuron Pharmaceuticals Inc</t>
  </si>
  <si>
    <t>J02AX06</t>
  </si>
  <si>
    <t>J02AX06 [Antiinfectives For Systemic Use:Antimycotics For Systemic Use:Antimycotics For Systemic Use:Other antimycotics for systemic use]</t>
  </si>
  <si>
    <t>CCCCCOc1ccc(cc1)c2ccc(cc2)c3ccc(cc3)C(=O)N[C@H]4C[C@@H](O)[C@@H](O)NC(=O)[C@@H]5[C@@H](O)[C@@H](C)CN5C(=O)[C@@H](NC(=O)[C@@H](NC(=O)[C@@H]6C[C@@H](O)CN6C(=O)[C@@H](NC4=O)[C@@H](C)O)[C@H](O)[C@@H](O)c7ccc(O)cc7)[C@@H](C)O</t>
  </si>
  <si>
    <t>CHEMBL321582</t>
  </si>
  <si>
    <t>Bucindolol (BAN, INN); Bucindolol Hydrochloride (USAN)</t>
  </si>
  <si>
    <t>MJ-13105-1</t>
  </si>
  <si>
    <t>Interneuron; Bristol-Myers Squibb</t>
  </si>
  <si>
    <t>CC(C)(Cc1c[nH]c2ccccc12)NCC(O)COc3ccccc3C#N</t>
  </si>
  <si>
    <t>CHEMBL2106529</t>
  </si>
  <si>
    <t>Cropropamide (BAN, INN, MI)</t>
  </si>
  <si>
    <t>CCCN(C(CC)C(=O)N(C)C)C(=O)\C=C\C</t>
  </si>
  <si>
    <t>CHEMBL2104424</t>
  </si>
  <si>
    <t>Neutramycin (INN, USAN)</t>
  </si>
  <si>
    <t>AE-705W; LL-705W</t>
  </si>
  <si>
    <t>CO[C@@H]1C[C@@H](C)O[C@H](OC2CCC(C)(O)C(=O)\C=C\C3OC3C(CO[C@@H]4O[C@H](C)[C@@H](O)[C@@H](OC)[C@H]4OC)C(C)OC(=O)\C=C\C2C)[C@H]1O</t>
  </si>
  <si>
    <t>CHEMBL2106135</t>
  </si>
  <si>
    <t>Bromperidol Decanoate (BAN, USAN)</t>
  </si>
  <si>
    <t>R-46541</t>
  </si>
  <si>
    <t>CCCCCCCCCC(=O)OC1(CCN(CCCC(=O)c2ccc(F)cc2)CC1)c3ccc(Br)cc3</t>
  </si>
  <si>
    <t>CHEMBL2105522</t>
  </si>
  <si>
    <t>Tacapenem (INN)</t>
  </si>
  <si>
    <t>C[C@@H](O)[C@@H]1[C@H]2[C@@H](C)C(=C(N2C1=O)C(=O)OCOC(=O)C(C)(C)C)S[C@H]3CNC(=O)C3</t>
  </si>
  <si>
    <t>CHEMBL1788401</t>
  </si>
  <si>
    <t>Ciclobendazole (BAN, INN); Cyclobendazole (USAN)</t>
  </si>
  <si>
    <t>R-17147</t>
  </si>
  <si>
    <t>P02CA04</t>
  </si>
  <si>
    <t>P02CA04 [Antiparasitic Products, Insecticides And Repellents:Anthelmintics:Antinematodal Agents:Benzimidazole derivatives]</t>
  </si>
  <si>
    <t>COC(=O)Nc1nc2ccc(cc2[nH]1)C(=O)C3CC3</t>
  </si>
  <si>
    <t>CHEMBL2105598</t>
  </si>
  <si>
    <t>Tropodifene (INN)</t>
  </si>
  <si>
    <t>-ifen(e); trop-</t>
  </si>
  <si>
    <t>antiestrogens of the clomifene and tamoxifen groups; atropine derivatives</t>
  </si>
  <si>
    <t>CN1[C@@H]2CC[C@H]1C[C@H](C2)OC(=O)C(Cc3ccc(OC(=O)C)cc3)c4ccccc4</t>
  </si>
  <si>
    <t>CHEMBL1192519</t>
  </si>
  <si>
    <t>Benazeprilat (INN, USAN)</t>
  </si>
  <si>
    <t>CGS-14831</t>
  </si>
  <si>
    <t>Enzyme Inhibitor (angiotensin-converting)</t>
  </si>
  <si>
    <t>OC(=O)CN1C(=O)[C@H](CCc2ccccc12)N[C@@H](CCc3ccccc3)C(=O)O</t>
  </si>
  <si>
    <t>CHEMBL2105617</t>
  </si>
  <si>
    <t>Ajmaline (JAN)</t>
  </si>
  <si>
    <t>-aj-</t>
  </si>
  <si>
    <t>antiarrhythmics (ajmaline derivatives)</t>
  </si>
  <si>
    <t>C01BA05</t>
  </si>
  <si>
    <t>C01BA05 [Cardiovascular System:Cardiac Therapy:Antiarrhythmics, Class I And Iii:Antiarrhythmics, class Ia]</t>
  </si>
  <si>
    <t>CCC1C2CC3C4N(C)c5ccccc5C46CC(C2[C@H]6O)N3C1O</t>
  </si>
  <si>
    <t>CHEMBL2104313</t>
  </si>
  <si>
    <t>Ibuverine (INN)</t>
  </si>
  <si>
    <t>CC(C)COC(=O)C(O)(C1CCCCC1)c2ccccc2</t>
  </si>
  <si>
    <t>CHEMBL2016681</t>
  </si>
  <si>
    <t>Velneperit (INN, USAN)</t>
  </si>
  <si>
    <t>S-2367</t>
  </si>
  <si>
    <t>Shionogi</t>
  </si>
  <si>
    <t>neuropeptide Y receptor modulators: neuropeptide Y5</t>
  </si>
  <si>
    <t>CC(C)(C)S(=O)(=O)N[C@@H]1CC[C@H](CC1)C(=O)Nc2ccc(cn2)C(F)(F)F</t>
  </si>
  <si>
    <t>CHEMBL2103908</t>
  </si>
  <si>
    <t>Rifamide (BAN, INN, USAN)</t>
  </si>
  <si>
    <t>Rifamycin M-14</t>
  </si>
  <si>
    <t>CCN(CC)C(=O)Cc1cc2NC(=O)\C(=C/C=C/C(C)C(O)C(C)C(O)C(C)C(OC(=O)C)C(C)C(OC)\C=C\OC3(C)Oc4c(C)c(O)c(c2O)c1c4C3=O)\C</t>
  </si>
  <si>
    <t>CHEMBL2103935</t>
  </si>
  <si>
    <t>Scopafungin (USAN)</t>
  </si>
  <si>
    <t>U-29479</t>
  </si>
  <si>
    <t>CNC(=N)NCCC\C=C\CCC[C@H](C)C[C@@H](C)C1OC(=O)C(C)C(O)\C=C\C(C)C(O)CC(O)C(C)C(O)CCC(C)C(O)CC2(O)OC(CC(O)C2O)CC(CC(O)CC(O)C(C)C(O)\C=C\C=C\C1C)OC(=O)CC(=O)O</t>
  </si>
  <si>
    <t>CHEMBL2107683</t>
  </si>
  <si>
    <t>Ipravacaine (INN)</t>
  </si>
  <si>
    <t>Cc1cccc(C)c1NC(=O)C2CCCCN2CC3CC3</t>
  </si>
  <si>
    <t>CHEMBL2108756</t>
  </si>
  <si>
    <t>Pentafilcon A (USAN)</t>
  </si>
  <si>
    <t>E-52</t>
  </si>
  <si>
    <t>CHEMBL2107979</t>
  </si>
  <si>
    <t>Pexelizumab (BAN, INN, USAN)</t>
  </si>
  <si>
    <t>5G1.1-SC; H5G1.1 SCFV; H5G1.1 SCFV (CDR)</t>
  </si>
  <si>
    <t>Alexion</t>
  </si>
  <si>
    <t>CHEMBL2107891</t>
  </si>
  <si>
    <t>Tasonermin (BAN, INN)</t>
  </si>
  <si>
    <t>L03AX11</t>
  </si>
  <si>
    <t>L03AX11 [Antineoplastic And Immunomodulating Agents:Immunostimulants:Immunostimulants:Other immunostimulants]</t>
  </si>
  <si>
    <t>CHEMBL1742988</t>
  </si>
  <si>
    <t>Baminercept (INN, USAN)</t>
  </si>
  <si>
    <t>BG-9924; TT-47</t>
  </si>
  <si>
    <t>Biogen-Idec; Biogen Idec</t>
  </si>
  <si>
    <t>CHEMBL1182657</t>
  </si>
  <si>
    <t>Tiotropium Bromide (BAN, INN); Tiotropium Bromide Monohydrate (FDA)</t>
  </si>
  <si>
    <t>BA-679-BR</t>
  </si>
  <si>
    <t>R03BB04</t>
  </si>
  <si>
    <t>R03BB04 [Respiratory System:Drugs For Obstructive Airway Diseases:Other Drugs For Obstructive Airway Diseases, Inhalants:Anticholinergics]</t>
  </si>
  <si>
    <t>C[N+]1(C)[C@@H]2C[C@@H](C[C@@H]1[C@H]3O[C@@H]23)OC(=O)C(O)(c4cccs4)c5cccs5</t>
  </si>
  <si>
    <t>CHEMBL2219775</t>
  </si>
  <si>
    <t>Gataparsen Sodium (USAN)</t>
  </si>
  <si>
    <t>LY-2181308 Heptadecasodium salt</t>
  </si>
  <si>
    <t>CHEMBL773</t>
  </si>
  <si>
    <t>Aminoacetic Acid (JAN); Glycine (FDA, INN, USP)</t>
  </si>
  <si>
    <t>B05CX03</t>
  </si>
  <si>
    <t>B05CX03 [Blood And Blood Forming Organs:Blood Substitutes And Perfusion Solutions:Irrigating Solutions:Other irrigating solutions]</t>
  </si>
  <si>
    <t>NCC(=O)O</t>
  </si>
  <si>
    <t>CHEMBL2110929</t>
  </si>
  <si>
    <t>Cloroperone (INN); Cloroperone Hydrochloride (USAN)</t>
  </si>
  <si>
    <t>AHR-6134</t>
  </si>
  <si>
    <t>Fc1ccc(cc1)C(=O)CCCN2CCC(CC2)C(=O)c3ccc(Cl)cc3</t>
  </si>
  <si>
    <t>CHEMBL2110751</t>
  </si>
  <si>
    <t>Bisdequalinium Diacetate (JAN)</t>
  </si>
  <si>
    <t>Cc1cc2NCCCCCCCCCCNc3cc(C)[n+](CCCCCCCCCC[n+]1c4ccccc24)c5ccccc35</t>
  </si>
  <si>
    <t>CHEMBL2105203</t>
  </si>
  <si>
    <t>Nitromifene (INN); Nitromifene Citrate (USAN)</t>
  </si>
  <si>
    <t>COc1ccc(cc1)\C(=C(/c2ccccc2)\[N+](=O)[O-])\c3ccc(OCCN4CCCC4)cc3</t>
  </si>
  <si>
    <t>CHEMBL2111161</t>
  </si>
  <si>
    <t>Trepirium Iodide (INN)</t>
  </si>
  <si>
    <t>C[N+](C)(C)CCOC(=O)C1CCC[N+]1(C)C</t>
  </si>
  <si>
    <t>CHEMBL2107983</t>
  </si>
  <si>
    <t>Pegnartograstim (INN, USAN)</t>
  </si>
  <si>
    <t>Ro-258315/000</t>
  </si>
  <si>
    <t>CHEMBL2108470</t>
  </si>
  <si>
    <t>Mureletecan (INN)</t>
  </si>
  <si>
    <t>CHEMBL2108636</t>
  </si>
  <si>
    <t>Psyllium Hemicellulose (USAN, USP)</t>
  </si>
  <si>
    <t>CHEMBL2109062</t>
  </si>
  <si>
    <t>Lidofilcon A (USAN)</t>
  </si>
  <si>
    <t>CHEMBL2108761</t>
  </si>
  <si>
    <t>Rismorelin (INN); Rismorelin Porcine (USAN)</t>
  </si>
  <si>
    <t>Growth Hormone-Releasing Hormone</t>
  </si>
  <si>
    <t>CHEMBL2108616</t>
  </si>
  <si>
    <t>Libivirumab (INN)</t>
  </si>
  <si>
    <t>CHEMBL2107877</t>
  </si>
  <si>
    <t>Blisibimod (INN, USAN)</t>
  </si>
  <si>
    <t>A-623</t>
  </si>
  <si>
    <t>Anthera Pharmaceuticals</t>
  </si>
  <si>
    <t>CHEMBL2109031</t>
  </si>
  <si>
    <t>Actinomycin C (BAN); Cactinomycin (INN, USAN)</t>
  </si>
  <si>
    <t>H.B.F. 386</t>
  </si>
  <si>
    <t>CHEMBL2108560</t>
  </si>
  <si>
    <t>Pegorgotein (INN, USAN)</t>
  </si>
  <si>
    <t>PEG-SOD; WIN-22118</t>
  </si>
  <si>
    <t>Free Oxygen Radical Scavenger</t>
  </si>
  <si>
    <t>CHEMBL2096649</t>
  </si>
  <si>
    <t>Ecamsule (FDA, INN, USAN)</t>
  </si>
  <si>
    <t>Loreal Usa Products Inc</t>
  </si>
  <si>
    <t>camphorsulfonic acid derivatives used as UVA sunscreens</t>
  </si>
  <si>
    <t>CC1(C)C2CCC1(CS(=O)(=O)O)C(=O)/C/2=C/c3ccc(\C=C\4/C5CCC(CS(=O)(=O)O)(C4=O)C5(C)C)cc3</t>
  </si>
  <si>
    <t>CHEMBL2105115</t>
  </si>
  <si>
    <t>Guaimesal (INN)</t>
  </si>
  <si>
    <t>COc1ccccc1OC2(C)OC(=O)c3ccccc3O2</t>
  </si>
  <si>
    <t>CHEMBL2107821</t>
  </si>
  <si>
    <t>Emixustat (USAN); Emixustat Hydrochloride (USAN)</t>
  </si>
  <si>
    <t>Acucela Inc.</t>
  </si>
  <si>
    <t>NCC[C@@H](O)c1cccc(OCC2CCCCC2)c1</t>
  </si>
  <si>
    <t>CHEMBL2104654</t>
  </si>
  <si>
    <t>Acitazanolast (INN)</t>
  </si>
  <si>
    <t>OC(=O)C(=O)Nc1cccc(c1)c2nnn[nH]2</t>
  </si>
  <si>
    <t>CHEMBL2107117</t>
  </si>
  <si>
    <t>Timiperone (INN, JAN, MI)</t>
  </si>
  <si>
    <t>Fc1ccc(cc1)C(=O)CCCN2CCC(CC2)N3C(=S)Nc4ccccc34</t>
  </si>
  <si>
    <t>CHEMBL2107158</t>
  </si>
  <si>
    <t>Fluprednisolone Valerate (USAN)</t>
  </si>
  <si>
    <t>CCCCC(=O)O[C@@]1(CC[C@H]2[C@@H]3C[C@H](F)C4=CC(=O)C=C[C@]4(C)[C@H]3[C@@H](O)C[C@]12C)C(=O)CO</t>
  </si>
  <si>
    <t>CHEMBL2105695</t>
  </si>
  <si>
    <t>Telotristat Ethyl (USAN)</t>
  </si>
  <si>
    <t>LX-1606</t>
  </si>
  <si>
    <t>CCOC(=O)[C@@H](N)Cc1ccc(cc1)c2cc(O[C@H](c3ccc(Cl)cc3n4ccc(C)n4)C(F)(F)F)nc(N)n2</t>
  </si>
  <si>
    <t>CHEMBL2107584</t>
  </si>
  <si>
    <t>Spirorenone (INN)</t>
  </si>
  <si>
    <t>C[C@]12CC[C@H]3[C@@H]([C@H]4C[C@H]4C5=CC(=O)C=C[C@]35C)[C@@H]1[C@@H]6C[C@@H]6[C@@]27CCC(=O)O7</t>
  </si>
  <si>
    <t>CHEMBL2104280</t>
  </si>
  <si>
    <t>Espatropate (BAN, INN)</t>
  </si>
  <si>
    <t>UK-88060</t>
  </si>
  <si>
    <t>OCC[C@](C(=O)O[C@H]1CN2CCC1CC2)(c3ccccc3)n4ccnc4</t>
  </si>
  <si>
    <t>CHEMBL2103772</t>
  </si>
  <si>
    <t>Racecadotril (INN)</t>
  </si>
  <si>
    <t>A07XA04</t>
  </si>
  <si>
    <t>A07XA04 [Alimentary Tract And Metabolism:Antidiarrheals, Intestinal Antiinflammatory/Antiinfective :Other Antidiarrheals:Other antidiarrheals]</t>
  </si>
  <si>
    <t>CC(=O)SCC(Cc1ccccc1)C(=O)NCC(=O)OCc2ccccc2</t>
  </si>
  <si>
    <t>CHEMBL2106965</t>
  </si>
  <si>
    <t>Remiprostol (INN, USAN)</t>
  </si>
  <si>
    <t>SC-48834</t>
  </si>
  <si>
    <t>COC(=O)CC\C=C/CC[C@@H]1[C@@H](\C=C\CC(C)(O)\C=C\C2=CCCC2)[C@H](O)CC1=O</t>
  </si>
  <si>
    <t>CHEMBL2104881</t>
  </si>
  <si>
    <t>Olradipine (INN)</t>
  </si>
  <si>
    <t>CCOC(=O)C1=C(COCCOCCN)NC(=C(C1c2cccc(Cl)c2Cl)C(=O)OC)C</t>
  </si>
  <si>
    <t>CHEMBL2104165</t>
  </si>
  <si>
    <t>Cyprazepam (INN, USAN)</t>
  </si>
  <si>
    <t>W-3623</t>
  </si>
  <si>
    <t>[O-][N+]1=C(c2ccccc2)c3cc(Cl)ccc3N=C(C1)NCC4CC4</t>
  </si>
  <si>
    <t>CHEMBL2107081</t>
  </si>
  <si>
    <t>Roxoperone (INN)</t>
  </si>
  <si>
    <t>CN1C(=O)CC2(CCN(CCCC(=O)c3ccc(F)cc3)CC2)C1=O</t>
  </si>
  <si>
    <t>CHEMBL2105819</t>
  </si>
  <si>
    <t>Maridomycin (INN)</t>
  </si>
  <si>
    <t>CCC(=O)O[C@@H]1CC(=O)O[C@H](C)C[C@@H]2O[C@H]2\C=C\[C@H](O)[C@H](C)C[C@H](CC=O)[C@H](O[C@@H]3O[C@H](C)[C@@H](O[C@H]4C[C@@](C)(O)[C@@H](OC(=O)CC)[C@H](C)O4)[C@@H]([C@H]3O)N(C)C)[C@H]1OC</t>
  </si>
  <si>
    <t>CHEMBL2104994</t>
  </si>
  <si>
    <t>Indisetron (INN)</t>
  </si>
  <si>
    <t>CN1C[C@H]2C[C@H](C[C@@H](C1)N2C)NC(=O)c3n[nH]c4ccccc34</t>
  </si>
  <si>
    <t>CHEMBL2105513</t>
  </si>
  <si>
    <t>Tobuterol (INN)</t>
  </si>
  <si>
    <t>Cc1ccc(cc1)C(=O)Oc2cc(OC(=O)c3ccc(C)cc3)cc(c2)C(O)CNC(C)(C)C</t>
  </si>
  <si>
    <t>CHEMBL2106101</t>
  </si>
  <si>
    <t>Cefempidone (BAN, INN)</t>
  </si>
  <si>
    <t>GR-50692; TA-5901</t>
  </si>
  <si>
    <t>Nc1ncc(s1)\C(=N\OC2CCNC2=O)\C(=O)N[C@H]3[C@H]4SCC(=C(N4C3=O)C(=O)[O-])C[n+]5ccccc5</t>
  </si>
  <si>
    <t>CHEMBL2104339</t>
  </si>
  <si>
    <t>Ibuterol (INN)</t>
  </si>
  <si>
    <t>CC(C)C(=O)Oc1cc(OC(=O)C(C)C)cc(c1)C(O)CNC(C)(C)C</t>
  </si>
  <si>
    <t>CHEMBL2104545</t>
  </si>
  <si>
    <t>Cicarperone (INN)</t>
  </si>
  <si>
    <t>NC(=O)OC1CCN(CCCC(=O)c2ccc(F)cc2)C3CCCCC13</t>
  </si>
  <si>
    <t>CHEMBL2104988</t>
  </si>
  <si>
    <t>Tipelukast (INN, USAN)</t>
  </si>
  <si>
    <t>KCA-757; MN-001</t>
  </si>
  <si>
    <t>CCCc1c(O)c(ccc1SCCCOc2ccc(C(=O)C)c(OCCCC(=O)O)c2CCC)C(=O)C</t>
  </si>
  <si>
    <t>CHEMBL2108734</t>
  </si>
  <si>
    <t>Flanvotumab (INN, USAN)</t>
  </si>
  <si>
    <t>20D7S; IMC-20D7S; Imc20D7S</t>
  </si>
  <si>
    <t>CHEMBL2107866</t>
  </si>
  <si>
    <t>Peginesatide (INN, USAN)</t>
  </si>
  <si>
    <t>AF37702</t>
  </si>
  <si>
    <t>Affymax</t>
  </si>
  <si>
    <t>peg-; -tide</t>
  </si>
  <si>
    <t>PEGylated compounds; peptides</t>
  </si>
  <si>
    <t>B03XA04</t>
  </si>
  <si>
    <t>B03XA04 [Blood And Blood Forming Organs:Antianemic Preparations:Other Antianemic Preparations:Other antianemic preparations]</t>
  </si>
  <si>
    <t>CHEMBL2108138</t>
  </si>
  <si>
    <t>Porofocon A (USAN)</t>
  </si>
  <si>
    <t>CHEMBL2108415</t>
  </si>
  <si>
    <t>Bovactant (BAN)</t>
  </si>
  <si>
    <t>SF-R11</t>
  </si>
  <si>
    <t>CHEMBL2108320</t>
  </si>
  <si>
    <t>Iodine (124I) Girentuximab (INN)</t>
  </si>
  <si>
    <t>CHEMBL2107928</t>
  </si>
  <si>
    <t>Ocufilcon F (USAN)</t>
  </si>
  <si>
    <t>Ocular Sciences</t>
  </si>
  <si>
    <t>CHEMBL23550</t>
  </si>
  <si>
    <t>Lobucavir (INN, USAN)</t>
  </si>
  <si>
    <t>BMS-180194; SQ-34514</t>
  </si>
  <si>
    <t>Nc1nc(O)c2ncn([C@@H]3C[C@H](CO)[C@H]3CO)c2n1</t>
  </si>
  <si>
    <t>CHEMBL2104604</t>
  </si>
  <si>
    <t>Epervudine (INN)</t>
  </si>
  <si>
    <t>CC(C)C1=CN([C@H]2C[C@H](O)[C@@H](CO)O2)C(=O)NC1=O</t>
  </si>
  <si>
    <t>CHEMBL2105585</t>
  </si>
  <si>
    <t>Tropapride (INN)</t>
  </si>
  <si>
    <t>-pride; trop-</t>
  </si>
  <si>
    <t>sulpiride derivatives; atropine derivatives</t>
  </si>
  <si>
    <t>COc1cccc(C(=O)N[C@H]2C[C@H]3CC[C@@H](C2)N3Cc4ccccc4)c1OC</t>
  </si>
  <si>
    <t>CHEMBL2104700</t>
  </si>
  <si>
    <t>Moperone (INN, MI); Moperone Hydrochloride (JAN)</t>
  </si>
  <si>
    <t>R-1658</t>
  </si>
  <si>
    <t>N05AD04</t>
  </si>
  <si>
    <t>N05AD04 [Nervous System:Psycholeptics:Antipsychotics:Butyrophenone derivatives]</t>
  </si>
  <si>
    <t>Cc1ccc(cc1)C2(O)CCN(CCCC(=O)c3ccc(F)cc3)CC2</t>
  </si>
  <si>
    <t>CHEMBL2105186</t>
  </si>
  <si>
    <t>Mepramidil (INN)</t>
  </si>
  <si>
    <t>PF-26</t>
  </si>
  <si>
    <t>COc1cc(cc(OC)c1OC)C(=O)OCCCNCCC(c2ccccc2)c3ccccc3</t>
  </si>
  <si>
    <t>CHEMBL2106868</t>
  </si>
  <si>
    <t>Mexoprofen (DCF, INN)</t>
  </si>
  <si>
    <t>CC(C(=O)O)c1ccc(cc1)[C@H]2CCCC[C@@H]2C</t>
  </si>
  <si>
    <t>CHEMBL2104102</t>
  </si>
  <si>
    <t>Cinfenine (INN)</t>
  </si>
  <si>
    <t>CN(CCOC(c1ccccc1)c2ccccc2)C\C=C\c3ccccc3</t>
  </si>
  <si>
    <t>CHEMBL2105074</t>
  </si>
  <si>
    <t>Furbucillin (INN)</t>
  </si>
  <si>
    <t>CC(C)C[C@@H](OC(=O)c1occc1)C(=O)N[C@H]2[C@H]3SC(C)(C)[C@@H](N3C2=O)C(=O)O</t>
  </si>
  <si>
    <t>CHEMBL2104116</t>
  </si>
  <si>
    <t>Chloralodol (BAN, INN); Chlorhexadol (MI)</t>
  </si>
  <si>
    <t>N05CC02</t>
  </si>
  <si>
    <t>N05CC02 [Nervous System:Psycholeptics:Hypnotics And Sedatives:Aldehydes and derivatives]</t>
  </si>
  <si>
    <t>CC(CC(C)(C)O)OC(O)C(Cl)(Cl)Cl</t>
  </si>
  <si>
    <t>CHEMBL2106814</t>
  </si>
  <si>
    <t>Loxanast (INN)</t>
  </si>
  <si>
    <t>CC(C)CCC[C@@H]1CC[C@@](C)(CC1)C(=O)O</t>
  </si>
  <si>
    <t>CHEMBL2104222</t>
  </si>
  <si>
    <t>Fenetradil (DCF, INN)</t>
  </si>
  <si>
    <t>CCC(C(=O)OC(COCC(C)C)CN1CCN(C)CC1)c2ccccc2</t>
  </si>
  <si>
    <t>CHEMBL2108474</t>
  </si>
  <si>
    <t>Maslimomab (INN)</t>
  </si>
  <si>
    <t>CHEMBL2108738</t>
  </si>
  <si>
    <t>Nivolumab (INN, USAN)</t>
  </si>
  <si>
    <t>BMS-936558; MDX-1106; ONO-4538</t>
  </si>
  <si>
    <t>Medarex; Bristol-Myers Squibb</t>
  </si>
  <si>
    <t>CHEMBL2108863</t>
  </si>
  <si>
    <t>Sonermin (INN)</t>
  </si>
  <si>
    <t>CHEMBL415606</t>
  </si>
  <si>
    <t>Degarelix (USAN, INN); Degarelix Acetate (FDA, USAN)</t>
  </si>
  <si>
    <t>FE-200486; FE-200486 (free base)</t>
  </si>
  <si>
    <t>Ferring Pharmaceuticals Inc; Ferring Pharmaceuticals</t>
  </si>
  <si>
    <t>L02BX02</t>
  </si>
  <si>
    <t>L02BX02 [Antineoplastic And Immunomodulating Agents:Endocrine Therapy:Hormone Antagonists And Related Agents:Other hormone antagonists and related agents]</t>
  </si>
  <si>
    <t>CC(C)C[C@H](NC(=O)[C@@H](Cc1ccc(NC(=O)N)cc1)NC(=O)[C@H](Cc2ccc(NC(=O)[C@@H]3CC(=O)NC(=O)N3)cc2)NC(=O)[C@H](CO)NC(=O)[C@@H](Cc4cccnc4)NC(=O)[C@@H](Cc5ccc(Cl)cc5)NC(=O)[C@@H](Cc6ccc7ccccc7c6)NC(=O)C)C(=O)N[C@@H](CCCCNC(C)C)C(=O)N8CCC[C@H]8C(=O)N[C@H](C)C(=O)N</t>
  </si>
  <si>
    <t>CHEMBL2110643</t>
  </si>
  <si>
    <t>Bendacalol (INN); Bendacalol Mesylate (USAN)</t>
  </si>
  <si>
    <t>CGS-10078B</t>
  </si>
  <si>
    <t>O[C@H](CNC[C@H](O)[C@H]1COc2ccccc2O1)[C@@H]3COc4ccccc4O3</t>
  </si>
  <si>
    <t>CHEMBL2111028</t>
  </si>
  <si>
    <t>Methylprednisolone Sodium Phosphate (USAN)</t>
  </si>
  <si>
    <t>U-12019E</t>
  </si>
  <si>
    <t>C[C@H]1C[C@H]2[C@@H]3CC[C@](O)(C(=O)COP(=O)(O)O)[C@@]3(C)C[C@H](O)[C@@H]2[C@@]4(C)C=CC(=O)C=C14</t>
  </si>
  <si>
    <t>CHEMBL2110788</t>
  </si>
  <si>
    <t>Benzilonium Bromide (BAN, INN, USAN)</t>
  </si>
  <si>
    <t>CI-379; CN-20172-3; PU-239</t>
  </si>
  <si>
    <t>CC[N+]1(CC)CCC(C1)OC(=O)C(O)(c2ccccc2)c3ccccc3</t>
  </si>
  <si>
    <t>CHEMBL1986706</t>
  </si>
  <si>
    <t>Lobenzarit (INN); Lobenzarit Disodium (JAN); Lobenzarit Sodium (USAN)</t>
  </si>
  <si>
    <t>CCA</t>
  </si>
  <si>
    <t>OC(=O)c1ccccc1Nc2cc(Cl)ccc2C(=O)O</t>
  </si>
  <si>
    <t>CHEMBL2110765</t>
  </si>
  <si>
    <t>Batelapine (INN); Batelapine Maleate (USAN)</t>
  </si>
  <si>
    <t>CGS-13429A</t>
  </si>
  <si>
    <t>CN1CCN(CC1)C2=Nc3ccccc3Cc4nc(C)nn24</t>
  </si>
  <si>
    <t>CHEMBL63055</t>
  </si>
  <si>
    <t>Alrestatin (INN); Alrestatin Sodium (USAN)</t>
  </si>
  <si>
    <t>AY-22284; AY-22284A</t>
  </si>
  <si>
    <t>Enzyme Inhibitor (aldose reductase)</t>
  </si>
  <si>
    <t>OC(=O)CN1C(=O)c2cccc3cccc(C1=O)c23</t>
  </si>
  <si>
    <t>CHEMBL2111171</t>
  </si>
  <si>
    <t>Toloconium Metilsulfate (INN)</t>
  </si>
  <si>
    <t>CCCCCCCCCCCC(c1ccc(C)cc1)[N+](C)(C)C</t>
  </si>
  <si>
    <t>CHEMBL257978</t>
  </si>
  <si>
    <t>Dabuzalgron (INN); Dabuzalgron Hydrochloride (USAN)</t>
  </si>
  <si>
    <t>Ro-115-1240; Ro-1151240190</t>
  </si>
  <si>
    <t>alpha1- and alpha2-adrenoreceptor agonists</t>
  </si>
  <si>
    <t>Cc1c(NS(=O)(=O)C)c(Cl)ccc1OCC2=NCCN2</t>
  </si>
  <si>
    <t>CHEMBL1231871</t>
  </si>
  <si>
    <t>Carbon Dioxide (USP)</t>
  </si>
  <si>
    <t>V03AN02</t>
  </si>
  <si>
    <t>V03AN02 [Various:All Other Therapeutic Products:All Other Therapeutic Products:Medical gases]</t>
  </si>
  <si>
    <t>O=C=O</t>
  </si>
  <si>
    <t>CHEMBL423875</t>
  </si>
  <si>
    <t>Pivsulbactam (BAN); Sulbactam Pivoxil (USAN)</t>
  </si>
  <si>
    <t>CP-47904</t>
  </si>
  <si>
    <t>beta-lactamase inhibitors</t>
  </si>
  <si>
    <t>Inhibitor (beta-lactamase); Synergist (penicillin/cephalosporin)</t>
  </si>
  <si>
    <t>CC(C)(C)C(=O)OCOC(=O)[C@@H]1N2[C@@H](CC2=O)S(=O)(=O)C1(C)C</t>
  </si>
  <si>
    <t>CHEMBL311300</t>
  </si>
  <si>
    <t>Peldesine (INN, USAN)</t>
  </si>
  <si>
    <t>BCX-34</t>
  </si>
  <si>
    <t>Biocryst</t>
  </si>
  <si>
    <t>Antineoplastic; Antipsoriatic</t>
  </si>
  <si>
    <t>NC1=Nc2c(Cc3cccnc3)c[nH]c2C(=O)N1</t>
  </si>
  <si>
    <t>CHEMBL1201724</t>
  </si>
  <si>
    <t>Povidone-Iodine (FDA, USP, BAN)</t>
  </si>
  <si>
    <t>Clinipad Corp; Becton Dickinson And Co; Allegiance Healthcare Corp; Alcon Pharmaceuticals Ltd</t>
  </si>
  <si>
    <t>D09AA09; D08AG02; S01AX18; R02AA15; G01AX11; D11AC06</t>
  </si>
  <si>
    <t>D09AA09 [Dermatologicals:Medicated Dressings:Medicated Dressings:Medicated dressings with antiinfectives]; D08AG02 [Dermatologicals:Antiseptics And Disinfectants:Antiseptics And Disinfectants:Iodine products]; S01AX18 [Sensory Organs:Ophthalmologicals:Antiinfectives:Other antiinfectives]; R02AA15 [Respiratory System:Throat Preparations:Throat Preparations:Antiseptics]; G01AX11 [Genito Urinary System And Sex Hormones:Gynecological Antiinfectives And Antiseptics:Antiinfectives And Antiseptics, Excl. Combinations:Other antiinfectives and antiseptics]; D11AC06 [Dermatologicals:Other Dermatological Preparations:Other Dermatological Preparations:Medicated shampoos]</t>
  </si>
  <si>
    <t>CHEMBL529888</t>
  </si>
  <si>
    <t>Glibornuride (BAN, USAN, INN)</t>
  </si>
  <si>
    <t>Ro-64563</t>
  </si>
  <si>
    <t>A10BB04</t>
  </si>
  <si>
    <t>A10BB04 [Alimentary Tract And Metabolism:Drugs Used In Diabetes:Blood Glucose Lowering Drugs, Excl. Insulins:Sulfonamides, urea derivatives]</t>
  </si>
  <si>
    <t>Cc1ccc(cc1)S(=O)(=O)NC(=O)N[C@@H]2[C@H](O)[C@]3(C)CC[C@H]2C3(C)C</t>
  </si>
  <si>
    <t>CHEMBL1200538</t>
  </si>
  <si>
    <t>Betamethasone Acetate (FDA, USP, BAN, JAN)</t>
  </si>
  <si>
    <t>S01CB04; H02AB01; D07XC01; D07AC01; S01BA06; A07EA04; R03BA04; C05AA05; S03BA03; R01AD06; S02BA07</t>
  </si>
  <si>
    <t>S01CB04 [Sensory Organs:Ophthalmologicals:Antiinflammatory Agents And Antiinfectives In Combination:Corticosteroids/antiinfectives/mydriatics in combination]; H02AB01 [Systemic Hormonal Preparations, Excl. :Corticosteroids For Systemic Use:Corticosteroids For Systemic Use, Plain:Glucocorticoids]; D07XC01 [Dermatologicals:Corticosteroids, Dermatological Preparations:Corticosteroids, Other Combinations:Corticosteroids, potent, other combinations]; D07AC01 [Dermatologicals:Corticosteroids, Dermatological Preparations:Corticosteroids, Plain:Corticosteroids, potent (group III)]; S01BA06 [Sensory Organs:Ophthalmologicals:Antiinflammatory Agents:Corticosteroids, plain]; A07EA04 [Alimentary Tract And Metabolism:Antidiarrheals, Intestinal Antiinflammatory/Antiinfective :Intestinal Antiinflammatory Agents:Corticosteroids acting locally]; R03BA04 [Respiratory System:Drugs For Obstructive Airway Diseases:Other Drugs For Obstructive Airway Diseases, Inhalants:Glucocorticoids]; C05AA05 [Cardiovascular System:Vasoprotectives:Agents For Treatment Of Hemorrhoids And Anal :Corticosteroids]; S03BA03 [Sensory Organs:Ophthalmological And Otological Preparations:Corticosteroids:Corticosteroids]; R01AD06 [Respiratory System:Nasal Preparations:Decongestants And Other Nasal Preparations For Topical Use:Corticosteroids]; S02BA07 [Sensory Organs:Otologicals:Corticosteroids:Corticosteroids]</t>
  </si>
  <si>
    <t>C[C@H]1C[C@H]2[C@@H]3CCC4=CC(=O)C=C[C@]4(C)[C@@]3(F)[C@@H](O)C[C@]2(C)[C@@]1(O)C(=O)COC(=O)C</t>
  </si>
  <si>
    <t>CHEMBL131</t>
  </si>
  <si>
    <t>Prednisolone (BAN, FDA, INN, JAN, USP)</t>
  </si>
  <si>
    <t>Schering Corp Sub Schering Plough Corp; Pharmacia And Upjohn Co; Pfizer Laboratories Div Pfizer Inc</t>
  </si>
  <si>
    <t>A01AC54; C05AA04; R01AD52; A07EA01; S01BA04; S02BA03; D07AA03; H02AB06; D07XA02; R01AD02; S01CB02; S03BA02</t>
  </si>
  <si>
    <t>A01AC54 [Alimentary Tract And Metabolism:Stomatological Preparations:Stomatological Preparations:Corticosteroids for local oral treatment]; C05AA04 [Cardiovascular System:Vasoprotectives:Agents For Treatment Of Hemorrhoids And Anal :Corticosteroids]; R01AD52 [Respiratory System:Nasal Preparations:Decongestants And Other Nasal Preparations For Topical Use:Corticosteroids]; A07EA01 [Alimentary Tract And Metabolism:Antidiarrheals, Intestinal Antiinflammatory/Antiinfective :Intestinal Antiinflammatory Agents:Corticosteroids acting locally]; S01BA04 [Sensory Organs:Ophthalmologicals:Antiinflammatory Agents:Corticosteroids, plain]; S02BA03 [Sensory Organs:Otologicals:Corticosteroids:Corticosteroids]; D07AA03 [Dermatologicals:Corticosteroids, Dermatological Preparations:Corticosteroids, Plain:Corticosteroids, weak (group I)]; H02AB06 [Systemic Hormonal Preparations, Excl. :Corticosteroids For Systemic Use:Corticosteroids For Systemic Use, Plain:Glucocorticoids]; D07XA02 [Dermatologicals:Corticosteroids, Dermatological Preparations:Corticosteroids, Other Combinations:Corticosteroids, weak, other combinations]; R01AD02 [Respiratory System:Nasal Preparations:Decongestants And Other Nasal Preparations For Topical Use:Corticosteroids]; S01CB02 [Sensory Organs:Ophthalmologicals:Antiinflammatory Agents And Antiinfectives In Combination:Corticosteroids/antiinfectives/mydriatics in combination]; S03BA02 [Sensory Organs:Ophthalmological And Otological Preparations:Corticosteroids:Corticosteroids]</t>
  </si>
  <si>
    <t>C[C@]12C[C@H](O)[C@H]3[C@@H](CCC4=CC(=O)C=C[C@]34C)[C@@H]1CC[C@]2(O)C(=O)CO</t>
  </si>
  <si>
    <t>CHEMBL1512</t>
  </si>
  <si>
    <t>Flunisolide (BAN, FDA, INN, JAN, USAN, USP)</t>
  </si>
  <si>
    <t>RS-3999</t>
  </si>
  <si>
    <t>Teva Branded Pharmaceutical Products R And D Inc; Roche Palo Alto Llc; Ivax Research Inc; Acton Pharmaceuticals Inc</t>
  </si>
  <si>
    <t>R03BA03; R01AD04</t>
  </si>
  <si>
    <t>R03BA03 [Respiratory System:Drugs For Obstructive Airway Diseases:Other Drugs For Obstructive Airway Diseases, Inhalants:Glucocorticoids]; R01AD04 [Respiratory System:Nasal Preparations:Decongestants And Other Nasal Preparations For Topical Use:Corticosteroids]</t>
  </si>
  <si>
    <t>CC1(C)O[C@@H]2C[C@H]3[C@@H]4C[C@H](F)C5=CC(=O)C=C[C@]5(C)[C@H]4[C@@H](O)C[C@]3(C)[C@@]2(O1)C(=O)CO</t>
  </si>
  <si>
    <t>CHEMBL869</t>
  </si>
  <si>
    <t>Nitrofural (DCF, INN); Nitrofurazone (BAN, FDA, USP)</t>
  </si>
  <si>
    <t>Shire Development Inc; Sherwood Medical Co</t>
  </si>
  <si>
    <t>B05CA03; D09AA03; S01AX04; D08AF01; P01CC02; S02AA02</t>
  </si>
  <si>
    <t>B05CA03 [Blood And Blood Forming Organs:Blood Substitutes And Perfusion Solutions:Irrigating Solutions:Antiinfectives]; D09AA03 [Dermatologicals:Medicated Dressings:Medicated Dressings:Medicated dressings with antiinfectives]; S01AX04 [Sensory Organs:Ophthalmologicals:Antiinfectives:Other antiinfectives]; D08AF01 [Dermatologicals:Antiseptics And Disinfectants:Antiseptics And Disinfectants:Nitrofuran derivatives]; P01CC02 [Antiparasitic Products, Insecticides And Repellents:Antiprotozoals:Agents Against Leishmaniasis And Trypanosomiasis:Nitrofuran derivatives]; S02AA02 [Sensory Organs:Otologicals:Antiinfectives:Antiinfectives]</t>
  </si>
  <si>
    <t>NC(=O)N\N=C\c1oc(cc1)[N+](=O)[O-]</t>
  </si>
  <si>
    <t>CHEMBL325041</t>
  </si>
  <si>
    <t>Bortezomib (BAN, FDA, INN, USAN)</t>
  </si>
  <si>
    <t>LDP-341; PS-341</t>
  </si>
  <si>
    <t>Millennium Pharmaceuticals Inc</t>
  </si>
  <si>
    <t>L01XX32</t>
  </si>
  <si>
    <t>L01XX32 [Antineoplastic And Immunomodulating Agents:Antineoplastic Agents:Other Antineoplastic Agents:Other antineoplastic agents]</t>
  </si>
  <si>
    <t>CC(C)C[C@H](NC(=O)[C@H](Cc1ccccc1)NC(=O)c2cnccn2)B(O)O</t>
  </si>
  <si>
    <t>CHEMBL1237123</t>
  </si>
  <si>
    <t>Doxacurium Chloride (FDA, BAN, INN, USAN)</t>
  </si>
  <si>
    <t>BW-A938U; BW-A938U Dichloride</t>
  </si>
  <si>
    <t>M03AC07</t>
  </si>
  <si>
    <t>M03AC07 [Musculo-Skeletal System:Muscle Relaxants:Muscle Relaxants, Peripherally Acting Agents:Other quaternary ammonium compounds]</t>
  </si>
  <si>
    <t>COc1cc(CC2c3c(CC[N+]2(C)CCCOC(=O)CCC(=O)OCCC[N+]4(C)CCc5cc(OC)c(OC)c(OC)c5C4Cc6cc(OC)c(OC)c(OC)c6)cc(OC)c(OC)c3OC)cc(OC)c1OC</t>
  </si>
  <si>
    <t>CHEMBL2104413</t>
  </si>
  <si>
    <t>Monoxerutin (INN)</t>
  </si>
  <si>
    <t>C05CA02</t>
  </si>
  <si>
    <t>C05CA02 [Cardiovascular System:Vasoprotectives:Capillary Stabilizing Agents:Bioflavonoids]</t>
  </si>
  <si>
    <t>C[C@H]1O[C@H](OC[C@@H]2O[C@H](OC3=C(Oc4cc(OCCO)cc(O)c4C3=O)c5ccc(O)c(O)c5)[C@@H](O)[C@H](O)[C@H]2O)[C@@H](O)[C@@H](O)[C@@H]1O</t>
  </si>
  <si>
    <t>CHEMBL2107553</t>
  </si>
  <si>
    <t>Terizidone (INN)</t>
  </si>
  <si>
    <t>J04AK03</t>
  </si>
  <si>
    <t>J04AK03 [Antiinfectives For Systemic Use:Antimycobacterials:Drugs For Treatment Of Tuberculosis:Other drugs for treatment of tuberculosis]</t>
  </si>
  <si>
    <t>O=C1NOCC1\N=C\c2ccc(\C=N\C3CONC3=O)cc2</t>
  </si>
  <si>
    <t>CHEMBL2110784</t>
  </si>
  <si>
    <t>Cinepazet (BAN, INN); Cinepazet Maleate (USAN)</t>
  </si>
  <si>
    <t>C01DX14</t>
  </si>
  <si>
    <t>C01DX14 [Cardiovascular System:Cardiac Therapy:Vasodilators Used In Cardiac Diseases:Other vasodilators used in cardiac diseases]</t>
  </si>
  <si>
    <t>CCOC(=O)CN1CCN(CC1)C(=O)\C=C\c2cc(OC)c(OC)c(OC)c2</t>
  </si>
  <si>
    <t>CHEMBL2040682</t>
  </si>
  <si>
    <t>Ciclesonide (FDA, INN, USAN)</t>
  </si>
  <si>
    <t>RPR-251526</t>
  </si>
  <si>
    <t>Takeda Gmbh</t>
  </si>
  <si>
    <t>R03BA08; R01AD13</t>
  </si>
  <si>
    <t>R03BA08 [Respiratory System:Drugs For Obstructive Airway Diseases:Other Drugs For Obstructive Airway Diseases, Inhalants:Glucocorticoids]; R01AD13 [Respiratory System:Nasal Preparations:Decongestants And Other Nasal Preparations For Topical Use:Corticosteroids]</t>
  </si>
  <si>
    <t>CC(C)C(=O)OCC(=O)[C@@]12O[C@@H](O[C@@H]1C[C@H]3[C@@H]4CCC5=CC(=O)C=C[C@]5(C)[C@H]4[C@@H](O)C[C@]23C)C6CCCCC6</t>
  </si>
  <si>
    <t>CHEMBL2111031</t>
  </si>
  <si>
    <t>Lorajmine (INN); Lorajmine Hydrochloride (USAN)</t>
  </si>
  <si>
    <t>WIN-11831</t>
  </si>
  <si>
    <t>C01BA12</t>
  </si>
  <si>
    <t>C01BA12 [Cardiovascular System:Cardiac Therapy:Antiarrhythmics, Class I And Iii:Antiarrhythmics, class Ia]</t>
  </si>
  <si>
    <t>CC[C@@H]1[C@@H](O)N2[C@H]3C[C@]45C(OC(=O)CCl)C3[C@@H]1C[C@H]2[C@@H]4N(C)c6ccccc56</t>
  </si>
  <si>
    <t>CHEMBL1201293</t>
  </si>
  <si>
    <t>Acamprosate (BAN, INN); Acamprosate Calcium (FDA, USAN)</t>
  </si>
  <si>
    <t>N07BB03</t>
  </si>
  <si>
    <t>N07BB03 [Nervous System:Other Nervous System Drugs:Drugs Used In Addictive Disorders:Drugs used in alcohol dependence]</t>
  </si>
  <si>
    <t>CC(=O)NCCCS(=O)(=O)O</t>
  </si>
  <si>
    <t>CHEMBL2108324</t>
  </si>
  <si>
    <t>Oblimersen (INN)</t>
  </si>
  <si>
    <t>L01XX36</t>
  </si>
  <si>
    <t>L01XX36 [Antineoplastic And Immunomodulating Agents:Antineoplastic Agents:Other Antineoplastic Agents:Other antineoplastic agents]</t>
  </si>
  <si>
    <t>CHEMBL2107914</t>
  </si>
  <si>
    <t>Opium (USP)</t>
  </si>
  <si>
    <t>A07DA02; N02AA02</t>
  </si>
  <si>
    <t>A07DA02 [Alimentary Tract And Metabolism:Antidiarrheals, Intestinal Antiinflammatory/Antiinfective :Antipropulsives:Antipropulsives]; N02AA02 [Nervous System:Analgesics:Opioids:Natural opium alkaloids]</t>
  </si>
  <si>
    <t>CHEMBL2108085</t>
  </si>
  <si>
    <t>Sulglicotide (BAN, INN)</t>
  </si>
  <si>
    <t>A02BX08</t>
  </si>
  <si>
    <t>A02BX08 [Alimentary Tract And Metabolism:Drugs For Acid Related Disorders:Drugs For Peptic Ulcer And Gastro-Oesophageal Reflux Disease (Gord):Other drugs for peptic ulcer and gastro-oesophageal reflux disease (GORD)]</t>
  </si>
  <si>
    <t>CHEMBL2110816</t>
  </si>
  <si>
    <t>Butriptyline (BAN, INN); Butriptyline Hydrochloride (USAN)</t>
  </si>
  <si>
    <t>AY-62014</t>
  </si>
  <si>
    <t>antidepressants (dibenzo[a,d]cycloheptane derivatives)</t>
  </si>
  <si>
    <t>N06AA15</t>
  </si>
  <si>
    <t>N06AA15 [Nervous System:Psychoanaleptics:Antidepressants:Non-selective monoamine reuptake inhibitors]</t>
  </si>
  <si>
    <t>CC(CC1c2ccccc2CCc3ccccc13)CN(C)C</t>
  </si>
  <si>
    <t>CHEMBL2104786</t>
  </si>
  <si>
    <t>Pantethine (JAN)</t>
  </si>
  <si>
    <t>A11HA32</t>
  </si>
  <si>
    <t>A11HA32 [Alimentary Tract And Metabolism:Vitamins:Other Plain Vitamin Preparations:Other plain vitamin preparations]</t>
  </si>
  <si>
    <t>CC(C)(CO)[C@@H](O)C(=O)NCCC(=O)NCCSSCCNC(=O)CCNC(=O)[C@H](O)C(C)(C)CO</t>
  </si>
  <si>
    <t>CHEMBL2107431</t>
  </si>
  <si>
    <t>Lynestrenol (INN, JAN, USAN); Lynoestrenol (BAN)</t>
  </si>
  <si>
    <t>G03DC03; G03AC02</t>
  </si>
  <si>
    <t>G03DC03 [Genito Urinary System And Sex Hormones:Sex Hormones And Modulators Of The Genital System:Progestogens:Estren derivatives]; G03AC02 [Genito Urinary System And Sex Hormones:Sex Hormones And Modulators Of The Genital System:Hormonal Contraceptives For Systemic Use:Progestogens]</t>
  </si>
  <si>
    <t>C[C@]12CC[C@H]3[C@@H](CCC4=CCCC[C@H]34)[C@@H]1CC[C@@]2(O)C#C</t>
  </si>
  <si>
    <t>CHEMBL2364968</t>
  </si>
  <si>
    <t>Co-Dergocrine Mesilate (BAN); Co-Dergocrine Mesylate (BAN); Dihydroergotoxine Mesilate (JAN); Ergoloid Mesylates (FDA, USP, USAN)</t>
  </si>
  <si>
    <t>C04AE01; C04AE51</t>
  </si>
  <si>
    <t>C04AE01 [Cardiovascular System:Peripheral Vasodilators:Peripheral Vasodilators:Ergot alkaloids]; C04AE51 [Cardiovascular System:Peripheral Vasodilators:Peripheral Vasodilators:Ergot alkaloids]</t>
  </si>
  <si>
    <t>CCC(C)[C@@H]1N2C(=O)[C@](NC(=O)[C@@H]3C[C@H]4[C@@H](Cc5c[nH]c6cccc4c56)N(C)C3)(O[C@@]2(O)[C@@H]7CCCN7C1=O)C(C)C.CC(C)C[C@@H]8N9C(=O)[C@](NC(=O)[C@@H]%10C[C@H]%11[C@@H](Cc%12c[nH]c%13cccc%11c%12%13)N(C)C%10)(O[C@@]9(O)[C@@H]%14CCCN%14C8=O)C(C)C.CC(C)[C@@H]%15N%16C(=O)[C@](NC(=O)[C@@H]%17C[C@H]%18[C@@H](Cc%19c[nH]c%20cccc%18c%19%20)N(C)C%17)(O[C@@]%16(O)[C@@H]%21CCCN%21C%15=O)C(C)C.CC(C)[C@@]%22(NC(=O)[C@@H]%23C[C@H]%24[C@@H](Cc%25c[nH]c%26cccc%24c%25%26)N(C)C%23)O[C@@]%27(O)[C@@H]%28CCCN%28C(=O)[C@H](Cc%29ccccc%29)N%27C%22=O</t>
  </si>
  <si>
    <t>CHEMBL168815</t>
  </si>
  <si>
    <t>Cevimeline (INN); Cevimeline Hydrochloride (FDA, USAN)</t>
  </si>
  <si>
    <t>AF-102B; FKS-508; SND-5008; SNI-2011; SNK-508; AF102B</t>
  </si>
  <si>
    <t>Daiichi Sankyo Co Ltd</t>
  </si>
  <si>
    <t>N07AX03</t>
  </si>
  <si>
    <t>N07AX03 [Nervous System:Other Nervous System Drugs:Parasympathomimetics:Other parasympathomimetics]</t>
  </si>
  <si>
    <t>Alzheimer's Disease Treatment (adjunct)</t>
  </si>
  <si>
    <t>C[C@H]1OC2(CS1)CN3CCC2CC3</t>
  </si>
  <si>
    <t>CHEMBL897</t>
  </si>
  <si>
    <t>Probenecid (BAN, FDA, INN, JAN, USP)</t>
  </si>
  <si>
    <t>Merck And Co Inc; Bristol Laboratories Inc Div Bristol Myers Co; Apothecon Sub Bristol Myers Squibb Co</t>
  </si>
  <si>
    <t>M04AB01</t>
  </si>
  <si>
    <t>M04AB01 [Musculo-Skeletal System:Antigout Preparations:Antigout Preparations:Preparations increasing uric acid excretion]</t>
  </si>
  <si>
    <t>CCCN(CCC)S(=O)(=O)c1ccc(cc1)C(=O)O</t>
  </si>
  <si>
    <t>CHEMBL110691</t>
  </si>
  <si>
    <t>Chlormadinone (BAN, INN); Chlormadinone Acetate (JAN, NF, USAN)</t>
  </si>
  <si>
    <t>G03DB06</t>
  </si>
  <si>
    <t>G03DB06 [Genito Urinary System And Sex Hormones:Sex Hormones And Modulators Of The Genital System:Progestogens:Pregnadien derivatives]</t>
  </si>
  <si>
    <t>CC(=O)O[C@@]1(CC[C@H]2[C@@H]3C=C(Cl)C4=CC(=O)CC[C@]4(C)[C@H]3CC[C@]12C)C(=O)C</t>
  </si>
  <si>
    <t>CHEMBL1201461</t>
  </si>
  <si>
    <t>Dextromethorphan Polistirex (FDA, USAN)</t>
  </si>
  <si>
    <t>Reckitt Benckiser Llc</t>
  </si>
  <si>
    <t>R05DA09</t>
  </si>
  <si>
    <t>R05DA09 [Respiratory System:Cough And Cold Preparations:Cough Suppressants, Excl. Combinations With Expectorants:Opium alkaloids and derivatives]</t>
  </si>
  <si>
    <t>CHEMBL1201572</t>
  </si>
  <si>
    <t>Etanercept (FDA, INN, USAN)</t>
  </si>
  <si>
    <t>Rhu Tnfr:Fc; TNFR-immunoadhesin</t>
  </si>
  <si>
    <t>L04AB01</t>
  </si>
  <si>
    <t>L04AB01 [Antineoplastic And Immunomodulating Agents:Immunosuppressants:Immunosuppressants:Tumor necrosis factor alpha (TNF-a) inhibitors]</t>
  </si>
  <si>
    <t>CHEMBL459265</t>
  </si>
  <si>
    <t>Gentian Violet (FDA, USP); Methylrosanilinium Chloride (INN, JAN)</t>
  </si>
  <si>
    <t>GNF-Pf-880</t>
  </si>
  <si>
    <t>Savage Laboratories Inc Div Altana Inc; Key Pharmaceuticals Inc Sub Schering Plough Corp</t>
  </si>
  <si>
    <t>CN(C)c1ccc(cc1)C(=C2C=CC(=[N+](C)C)C=C2)c3ccc(cc3)N(C)C</t>
  </si>
  <si>
    <t>CHEMBL846</t>
  </si>
  <si>
    <t>Calcitriol (BAN, FDA, INN, JAN, USAN)</t>
  </si>
  <si>
    <t>Ro-21-5535; Ro-215535</t>
  </si>
  <si>
    <t>Validus Pharmaceuticals Llc; Galderma Laboratories Lp; Abbvie Inc</t>
  </si>
  <si>
    <t>calci-</t>
  </si>
  <si>
    <t>A11CC04; D05AX03</t>
  </si>
  <si>
    <t>A11CC04 [Alimentary Tract And Metabolism:Vitamins:Vitamin A And D, Incl. Combinations Of The Two:Vitamin D and analogues]; D05AX03 [Dermatologicals:Antipsoriatics:Antipsoriatics For Topical Use:Other antipsoriatics for topical use]</t>
  </si>
  <si>
    <t>C[C@H](CCCC(C)(C)O)[C@H]1CC[C@H]2\C(=C\C=C/3\C[C@@H](O)C[C@H](O)C3=C)\CCC[C@]12C</t>
  </si>
  <si>
    <t>CHEMBL779</t>
  </si>
  <si>
    <t>Tadalafil (BAN, FDA, INN, USAN)</t>
  </si>
  <si>
    <t>IC-351; IC351</t>
  </si>
  <si>
    <t>Eli Lilly Co; Eli Lilly And Co</t>
  </si>
  <si>
    <t>G04BE08</t>
  </si>
  <si>
    <t>G04BE08 [Genito Urinary System And Sex Hormones:Urologicals:Urologicals:Drugs used in erectile dysfunction]</t>
  </si>
  <si>
    <t>CN1CC(=O)N2[C@H](Cc3c([nH]c4ccccc34)[C@H]2c5ccc6OCOc6c5)C1=O</t>
  </si>
  <si>
    <t>CHEMBL181</t>
  </si>
  <si>
    <t>Diazoxide (BAN, FDA, INN, USAN, USP)</t>
  </si>
  <si>
    <t>SCH-6783; SRG-95213</t>
  </si>
  <si>
    <t>Teva Global Respiratory Research Llc; Teva Branded Pharmaceutical Products R And D Inc; Schering Corp Sub Schering Plough Corp</t>
  </si>
  <si>
    <t>V03AH01; C02DA01</t>
  </si>
  <si>
    <t>V03AH01 [Various:All Other Therapeutic Products:All Other Therapeutic Products:Drugs for treatment of hypoglycemia]; C02DA01 [Cardiovascular System:Antihypertensives:Arteriolar Smooth Muscle, Agents Acting On:Thiazide derivatives]</t>
  </si>
  <si>
    <t>CC1=NS(=O)(=O)c2cc(Cl)ccc2N1</t>
  </si>
  <si>
    <t>CHEMBL1571863</t>
  </si>
  <si>
    <t>Isoconazole (BAN, INN, USAN); Isoconazole Nitrate (JAN)</t>
  </si>
  <si>
    <t>G01AF07; D01AC05</t>
  </si>
  <si>
    <t>G01AF07 [Genito Urinary System And Sex Hormones:Gynecological Antiinfectives And Antiseptics:Antiinfectives And Antiseptics, Excl. Combinations:Imidazole derivatives]; D01AC05 [Dermatologicals:Antifungals For Dermatological Use:Antifungals For Topical Use:Imidazole and triazole derivatives]</t>
  </si>
  <si>
    <t>Clc1ccc(C(Cn2ccnc2)OCc3c(Cl)cccc3Cl)c(Cl)c1</t>
  </si>
  <si>
    <t>CHEMBL715</t>
  </si>
  <si>
    <t>Olanzapine (BAN, FDA, INN, USAN); Olanzapine Pamoate (FDA, USAN)</t>
  </si>
  <si>
    <t>LY-170053</t>
  </si>
  <si>
    <t>N05AH03</t>
  </si>
  <si>
    <t>N05AH03 [Nervous System:Psycholeptics:Antipsychotics:Diazepines, oxazepines, thiazepines and oxepines]</t>
  </si>
  <si>
    <t>CN1CCN(CC1)C2=Nc3ccccc3Nc4sc(C)cc24</t>
  </si>
  <si>
    <t>CHEMBL1473</t>
  </si>
  <si>
    <t>Fluticasone Propionate (USP, USAN, FDA); Fluticasone (BAN, INN)</t>
  </si>
  <si>
    <t>CCI-18781</t>
  </si>
  <si>
    <t>Meda Pharmaceuticals; GlaxoSmithKline; Glaxo Group Ltd Dba GlaxoSmithKline; Fougera Pharmaceuticals Inc</t>
  </si>
  <si>
    <t>D07AC17; R03BA05; R01AD58; R01AD08</t>
  </si>
  <si>
    <t>D07AC17 [Dermatologicals:Corticosteroids, Dermatological Preparations:Corticosteroids, Plain:Corticosteroids, potent (group III)]; R03BA05 [Respiratory System:Drugs For Obstructive Airway Diseases:Other Drugs For Obstructive Airway Diseases, Inhalants:Glucocorticoids]; R01AD58 [Respiratory System:Nasal Preparations:Decongestants And Other Nasal Preparations For Topical Use:Corticosteroids]; R01AD08 [Respiratory System:Nasal Preparations:Decongestants And Other Nasal Preparations For Topical Use:Corticosteroids]</t>
  </si>
  <si>
    <t>CCC(=O)O[C@@]1([C@H](C)C[C@H]2[C@@H]3C[C@H](F)C4=CC(=O)C=C[C@]4(C)[C@@]3(F)[C@@H](O)C[C@]12C)C(=O)SCF</t>
  </si>
  <si>
    <t>CHEMBL1251</t>
  </si>
  <si>
    <t>Ganirelix (BAN, INN); Ganirelix Acetate (USAN, FDA)</t>
  </si>
  <si>
    <t>RS-26306</t>
  </si>
  <si>
    <t>H01CC01</t>
  </si>
  <si>
    <t>H01CC01 [Systemic Hormonal Preparations, Excl. :Pituitary And Hypothalamic Hormones And Analogues:Hypothalamic Hormones:Anti-gonadotropin-releasing hormones]</t>
  </si>
  <si>
    <t>Gonad-Stimulating Principle</t>
  </si>
  <si>
    <t>CCN\C(=N/CC)\NCCCC[C@@H](NC(=O)[C@H](Cc1ccc(O)cc1)NC(=O)[C@H](CO)NC(=O)[C@@H](Cc2cccnc2)NC(=O)[C@@H](Cc3ccc(Cl)cc3)NC(=O)[C@@H](Cc4ccc5ccccc5c4)NC(=O)C)C(=O)N[C@@H](CC(C)C)C(=O)N[C@@H](CCCCN\C(=N\CC)\NCC)C(=O)N6CCC[C@H]6C(=O)N[C@H](C)C(=O)N</t>
  </si>
  <si>
    <t>CHEMBL622</t>
  </si>
  <si>
    <t>Etodolac (BAN, FDA, INN, USAN, USP); Etodolic Acid (INN)</t>
  </si>
  <si>
    <t>AY-24236</t>
  </si>
  <si>
    <t>M01AB08</t>
  </si>
  <si>
    <t>M01AB08 [Musculo-Skeletal System:Antiinflammatory And Antirheumatic Products:Antiinflammatory And Antirheumatic Products, Non-Steroids:Acetic acid derivatives and related substances]</t>
  </si>
  <si>
    <t>CCc1cccc2c3CCOC(CC)(CC(=O)O)c3[nH]c12</t>
  </si>
  <si>
    <t>CHEMBL56367</t>
  </si>
  <si>
    <t>Nimesulide (BAN, MI, INN)</t>
  </si>
  <si>
    <t>R-805</t>
  </si>
  <si>
    <t>M02AA26; M01AX17</t>
  </si>
  <si>
    <t>M02AA26 [Musculo-Skeletal System:Topical Products For Joint And Muscular Pain:Topical Products For Joint And Muscular Pain:Antiinflammatory preparations, non-steroids for topical use]; M01AX17 [Musculo-Skeletal System:Antiinflammatory And Antirheumatic Products:Antiinflammatory And Antirheumatic Products, Non-Steroids:Other antiinflammatory and antirheumatic agents, non-steroids]</t>
  </si>
  <si>
    <t>CS(=O)(=O)Nc1ccc(cc1Oc2ccccc2)[N+](=O)[O-]</t>
  </si>
  <si>
    <t>CHEMBL86882</t>
  </si>
  <si>
    <t>Etilefrine (BAN, MI, INN); Etilefrine Hydrochloride (JAN)</t>
  </si>
  <si>
    <t>C01CA51; C01CA01</t>
  </si>
  <si>
    <t>C01CA51 [Cardiovascular System:Cardiac Therapy:Cardiac Stimulants Excl. Cardiac Glycosides:Adrenergic and dopaminergic agents]; C01CA01 [Cardiovascular System:Cardiac Therapy:Cardiac Stimulants Excl. Cardiac Glycosides:Adrenergic and dopaminergic agents]</t>
  </si>
  <si>
    <t>CCNCC(O)c1cccc(O)c1</t>
  </si>
  <si>
    <t>CHEMBL563</t>
  </si>
  <si>
    <t>Flurbiprofen (BAN, FDA, INN, JAN, USAN, USP); Flurbiprofen Sodium (FDA, USP)</t>
  </si>
  <si>
    <t>BTS 18322; BTS-18322; U-27182</t>
  </si>
  <si>
    <t>Pharmacia And Upjohn Co; Allergan Pharmaceutical</t>
  </si>
  <si>
    <t>M01AE09; R02AX01; S01BC04; M02AA19</t>
  </si>
  <si>
    <t>M01AE09 [Musculo-Skeletal System:Antiinflammatory And Antirheumatic Products:Antiinflammatory And Antirheumatic Products, Non-Steroids:Propionic acid derivatives]; R02AX01 [Respiratory System:Throat Preparations:Throat Preparations:Other throat preparations]; S01BC04 [Sensory Organs:Ophthalmologicals:Antiinflammatory Agents:Antiinflammatory agents, non-steroids]; M02AA19 [Musculo-Skeletal System:Topical Products For Joint And Muscular Pain:Topical Products For Joint And Muscular Pain:Antiinflammatory preparations, non-steroids for topical use]</t>
  </si>
  <si>
    <t>Analgesic; Anti-Inflammatory; Inhibitor (prostaglandin synthesis)</t>
  </si>
  <si>
    <t>CC(C(=O)O)c1ccc(c(F)c1)c2ccccc2</t>
  </si>
  <si>
    <t>CHEMBL530</t>
  </si>
  <si>
    <t>Amdinocillin (FDA, USAN, USP); Mecillinam (BAN, INN)</t>
  </si>
  <si>
    <t>Ro-10-9070; Ro-109070</t>
  </si>
  <si>
    <t>J01CA11</t>
  </si>
  <si>
    <t>J01CA11 [Antiinfectives For Systemic Use:Antibacterials For Systemic Use:Beta-Lactam Antibacterials, Penicillins:Penicillins with extended spectrum]</t>
  </si>
  <si>
    <t>CC1(C)S[C@@H]2[C@H](\N=C\N3CCCCCC3)C(=O)N2[C@H]1C(=O)O</t>
  </si>
  <si>
    <t>CHEMBL1475</t>
  </si>
  <si>
    <t>Trioxsalen (FDA, USAN, USP); Trioxysalen (INN, JAN)</t>
  </si>
  <si>
    <t>Valeant Pharmaceuticals International</t>
  </si>
  <si>
    <t>D05BA01; D05AD01</t>
  </si>
  <si>
    <t>D05BA01 [Dermatologicals:Antipsoriatics:Antipsoriatics For Systemic Use:Psoralens for systemic use]; D05AD01 [Dermatologicals:Antipsoriatics:Antipsoriatics For Topical Use:Psoralens for topical use]</t>
  </si>
  <si>
    <t>CC1=CC(=O)Oc2c(C)c3oc(C)cc3cc12</t>
  </si>
  <si>
    <t>CHEMBL241694</t>
  </si>
  <si>
    <t>Ethisterone (BAN, MI, NF, INN)</t>
  </si>
  <si>
    <t>Schering; Pfizer; Parke-Davis; Abbott</t>
  </si>
  <si>
    <t>G03DC04</t>
  </si>
  <si>
    <t>G03DC04 [Genito Urinary System And Sex Hormones:Sex Hormones And Modulators Of The Genital System:Progestogens:Estren derivatives]</t>
  </si>
  <si>
    <t>C[C@]12CCC(=O)C=C1CC[C@@H]3[C@@H]2CC[C@@]4(C)[C@H]3CC[C@@]4(O)C#C</t>
  </si>
  <si>
    <t>CHEMBL628</t>
  </si>
  <si>
    <t>Oxpentifylline (BAN); Pentoxifylline (BAN, FDA, INN, JAN, USAN, USP)</t>
  </si>
  <si>
    <t>BL-191</t>
  </si>
  <si>
    <t>-fylline; -tox-</t>
  </si>
  <si>
    <t>theophylline derivatives; toxins</t>
  </si>
  <si>
    <t>C04AD03</t>
  </si>
  <si>
    <t>C04AD03 [Cardiovascular System:Peripheral Vasodilators:Peripheral Vasodilators:Purine derivatives]</t>
  </si>
  <si>
    <t>CN1C(=O)N(CCCCC(=O)C)C(=O)c2c1ncn2C</t>
  </si>
  <si>
    <t>CHEMBL996</t>
  </si>
  <si>
    <t>Cefoxitin (BAN, INN, USAN); Cefoxitin Sodium (FDA, USP, BAN, JAN, USAN)</t>
  </si>
  <si>
    <t>Mylan Institutional Llc; Merck And Co Inc</t>
  </si>
  <si>
    <t>J01DC01</t>
  </si>
  <si>
    <t>J01DC01 [Antiinfectives For Systemic Use:Antibacterials For Systemic Use:Other Beta-Lactam Antibacterials:Second-generation cephalosporins]</t>
  </si>
  <si>
    <t>CO[C@]1(NC(=O)Cc2cccs2)[C@H]3SCC(=C(N3C1=O)C(=O)O)COC(=O)N</t>
  </si>
  <si>
    <t>CHEMBL980</t>
  </si>
  <si>
    <t>Guaifenesin (BAN, FDA, INN, JAN, USAN, USP)</t>
  </si>
  <si>
    <t>R05CA03</t>
  </si>
  <si>
    <t>R05CA03 [Respiratory System:Cough And Cold Preparations:Expectorants, Excl. Combinations With Cough Suppressants:Expectorants]</t>
  </si>
  <si>
    <t>COc1ccccc1OCC(O)CO</t>
  </si>
  <si>
    <t>CHEMBL696</t>
  </si>
  <si>
    <t>Ethosuximide (BAN, FDA, INN, JAN, USAN, USP)</t>
  </si>
  <si>
    <t>CI-366; CN-10395; PM-671</t>
  </si>
  <si>
    <t>N03AD01; N03AD51</t>
  </si>
  <si>
    <t>N03AD01 [Nervous System:Antiepileptics:Antiepileptics:Succinimide derivatives]; N03AD51 [Nervous System:Antiepileptics:Antiepileptics:Succinimide derivatives]</t>
  </si>
  <si>
    <t>CCC1(C)CC(=O)NC1=O</t>
  </si>
  <si>
    <t>CHEMBL517427</t>
  </si>
  <si>
    <t>Nilvadipine (JAN, USAN, INN)</t>
  </si>
  <si>
    <t>CL-287389; FK-235; SK&amp;F-102362</t>
  </si>
  <si>
    <t>Fujisawa Pharmaceutical Co., Ltd., Japan</t>
  </si>
  <si>
    <t>C08CA10</t>
  </si>
  <si>
    <t>C08CA10 [Cardiovascular System:Calcium Channel Blockers:Selective Calcium Channel Blockers With Mainly Vascular Effects:Dihydropyridine derivatives]</t>
  </si>
  <si>
    <t>COC(=O)C1=C(NC(=C(C1c2cccc(c2)[N+](=O)[O-])C(=O)OC(C)C)C)C#N</t>
  </si>
  <si>
    <t>CHEMBL918</t>
  </si>
  <si>
    <t>Phenacemide (BAN, FDA, INN, USP)</t>
  </si>
  <si>
    <t>N03AX07</t>
  </si>
  <si>
    <t>N03AX07 [Nervous System:Antiepileptics:Antiepileptics:Other antiepileptics]</t>
  </si>
  <si>
    <t>NC(=O)NC(=O)Cc1ccccc1</t>
  </si>
  <si>
    <t>CHEMBL437</t>
  </si>
  <si>
    <t>Sulfathiazole (Triple Sulfa) (FDA); Sulfathiazole (BAN, INN, USP); Sulfathiazole Sodium (MI, NF)</t>
  </si>
  <si>
    <t>Ortho Mcneil Pharmaceutical Inc</t>
  </si>
  <si>
    <t>D06BA02; J01EB07</t>
  </si>
  <si>
    <t>D06BA02 [Dermatologicals:Antibiotics And Chemotherapeutics For Dermatological Use:Chemotherapeutics For Topical Use:Sulfonamides]; J01EB07 [Antiinfectives For Systemic Use:Antibacterials For Systemic Use:Sulfonamides And Trimethoprim:Short-acting sulfonamides]</t>
  </si>
  <si>
    <t>Nc1ccc(cc1)S(=O)(=O)Nc2nccs2</t>
  </si>
  <si>
    <t>CHEMBL989</t>
  </si>
  <si>
    <t>Fluocinolone (BAN); Fluocinolone Acetonide (INN, JAN, USAN, USP, FDA)</t>
  </si>
  <si>
    <t>Medimetriks Pharmaceuticals Inc; Hill Dermaceuticals Inc; Galderma Laboratories Lp; Bausch And Lomb Inc</t>
  </si>
  <si>
    <t>D07AC04; S01BA15; S02BA08; C05AA10</t>
  </si>
  <si>
    <t>D07AC04 [Dermatologicals:Corticosteroids, Dermatological Preparations:Corticosteroids, Plain:Corticosteroids, potent (group III)]; S01BA15 [Sensory Organs:Ophthalmologicals:Antiinflammatory Agents:Corticosteroids, plain]; S02BA08 [Sensory Organs:Otologicals:Corticosteroids:Corticosteroids]; C05AA10 [Cardiovascular System:Vasoprotectives:Agents For Treatment Of Hemorrhoids And Anal :Corticosteroids]</t>
  </si>
  <si>
    <t>CC1(C)O[C@@H]2C[C@H]3[C@@H]4C[C@H](F)C5=CC(=O)C=C[C@]5(C)[C@@]4(F)[C@@H](O)C[C@]3(C)[C@@]2(O1)C(=O)CO</t>
  </si>
  <si>
    <t>CHEMBL515606</t>
  </si>
  <si>
    <t>Cilazapril (BAN, JAN, USAN, INN)</t>
  </si>
  <si>
    <t>Ro-312848006</t>
  </si>
  <si>
    <t>C09AA08</t>
  </si>
  <si>
    <t>C09AA08 [Cardiovascular System:Agents Acting On The Renin-Angiotensin System:Ace Inhibitors, Plain:ACE inhibitors, plain]</t>
  </si>
  <si>
    <t>CCOC(=O)[C@H](CCc1ccccc1)N[C@H]2CCCN3CCC[C@H](N3C2=O)C(=O)O</t>
  </si>
  <si>
    <t>CHEMBL1200979</t>
  </si>
  <si>
    <t>Dexpanthenol (FDA, USP, BAN, INN, USAN)</t>
  </si>
  <si>
    <t>D03AX03; S01XA12; A11HA30</t>
  </si>
  <si>
    <t>D03AX03 [Dermatologicals:Preparations For Treatment Of Wounds And Ulcers:Cicatrizants:Other cicatrizants]; S01XA12 [Sensory Organs:Ophthalmologicals:Other Ophthalmologicals:Other ophthalmologicals]; A11HA30 [Alimentary Tract And Metabolism:Vitamins:Other Plain Vitamin Preparations:Other plain vitamin preparations]</t>
  </si>
  <si>
    <t>CC(C)(CO)[C@@H](O)C(=O)NCCCO</t>
  </si>
  <si>
    <t>CHEMBL37161</t>
  </si>
  <si>
    <t>Fenbendazole (BAN, USAN, USP, INN)</t>
  </si>
  <si>
    <t>HOE-881Y</t>
  </si>
  <si>
    <t>P02CA06</t>
  </si>
  <si>
    <t>P02CA06 [Antiparasitic Products, Insecticides And Repellents:Anthelmintics:Antinematodal Agents:Benzimidazole derivatives]</t>
  </si>
  <si>
    <t>COC(=O)Nc1nc2ccc(Sc3ccccc3)cc2[nH]1</t>
  </si>
  <si>
    <t>CHEMBL249837</t>
  </si>
  <si>
    <t>Metacycline (INN); Methacycline (BAN, USAN); Methacycline Hydrochloride (FDA, USP)</t>
  </si>
  <si>
    <t>GS-2876</t>
  </si>
  <si>
    <t>J01AA05</t>
  </si>
  <si>
    <t>J01AA05 [Antiinfectives For Systemic Use:Antibacterials For Systemic Use:Tetracyclines:Tetracyclines]</t>
  </si>
  <si>
    <t>CN(C)[C@H]1[C@@H]2[C@@H](O)[C@@H]3C(=C)c4cccc(O)c4C(=O)C3=C(O)[C@]2(O)C(=O)C(=C1O)C(=O)N</t>
  </si>
  <si>
    <t>CHEMBL848</t>
  </si>
  <si>
    <t>Lenalidomide (BAN, FDA, INN, USAN)</t>
  </si>
  <si>
    <t>CC-5013; CDC-501</t>
  </si>
  <si>
    <t>Celgene Corp</t>
  </si>
  <si>
    <t>L04AX04</t>
  </si>
  <si>
    <t>L04AX04 [Antineoplastic And Immunomodulating Agents:Immunosuppressants:Immunosuppressants:Other immunosuppressants]</t>
  </si>
  <si>
    <t>Nc1cccc2C(=O)N(Cc12)C3CCC(=O)NC3=O</t>
  </si>
  <si>
    <t>CHEMBL573</t>
  </si>
  <si>
    <t>Niacin (FDA, USP); Nicotinic Acid (INN, JAN)</t>
  </si>
  <si>
    <t>Medpointe Pharmaceuticals Medpointe Healthcare Inc; Abbvie Inc</t>
  </si>
  <si>
    <t>C04AC01; C10AD52; C10AD02</t>
  </si>
  <si>
    <t>C04AC01 [Cardiovascular System:Peripheral Vasodilators:Peripheral Vasodilators:Nicotinic acid and derivatives]; C10AD52 [Cardiovascular System:Lipid Modifying Agents:Lipid Modifying Agents, Plain:Nicotinic acid and derivatives]; C10AD02 [Cardiovascular System:Lipid Modifying Agents:Lipid Modifying Agents, Plain:Nicotinic acid and derivatives]</t>
  </si>
  <si>
    <t>Antihyperlipidemic; Vitamin (enzyme co-factor)</t>
  </si>
  <si>
    <t>OC(=O)c1cccnc1</t>
  </si>
  <si>
    <t>CHEMBL2108983</t>
  </si>
  <si>
    <t>Antivenin (Micrurus Fulvius) (USP)</t>
  </si>
  <si>
    <t>CHEMBL2110944</t>
  </si>
  <si>
    <t>Oleic Acid I 125 (USAN); Oleic Acid I 131 (USAN)</t>
  </si>
  <si>
    <t>CCCCCCCC\C(=C(\I)/CCCCCCCC(=O)O)\I</t>
  </si>
  <si>
    <t>CHEMBL1201202</t>
  </si>
  <si>
    <t>Fondaparinux Sodium (FDA, BAN, INN, USAN)</t>
  </si>
  <si>
    <t>ORG-31540; SR-90107A</t>
  </si>
  <si>
    <t>B01AX05</t>
  </si>
  <si>
    <t>B01AX05 [Blood And Blood Forming Organs:Antithrombotic Agents:Antithrombotic Agents:Other antithrombotic agents]</t>
  </si>
  <si>
    <t>CO[C@H]1O[C@H](COS(=O)(=O)O)[C@@H](O[C@@H]2O[C@H]([C@@H](O[C@H]3O[C@H](COS(=O)(=O)O)[C@@H](O[C@@H]4O[C@@H]([C@@H](O[C@H]5O[C@H](COS(=O)(=O)O)[C@@H](O)[C@H](O)[C@H]5NS(=O)(=O)O)[C@H](O)[C@H]4O)C(=O)O)[C@H](OS(=O)(=O)O)[C@H]3NS(=O)(=O)O)[C@H](O)[C@H]2OS(=O)(=O)O)C(=O)O)[C@H](O)[C@H]1NS(=O)(=O)O</t>
  </si>
  <si>
    <t>CHEMBL1618018</t>
  </si>
  <si>
    <t>Homatropine (BAN); Homatropine Hydrobromide (JAN, USP)</t>
  </si>
  <si>
    <t>Ciba Vision, Us Ophthalmics; Alcon</t>
  </si>
  <si>
    <t>S01FA05</t>
  </si>
  <si>
    <t>S01FA05 [Sensory Organs:Ophthalmologicals:Mydriatics And Cycloplegics:Anticholinergics]</t>
  </si>
  <si>
    <t>CN1[C@@H]2CC[C@H]1C[C@H](C2)OC(=O)C(O)c3ccccc3</t>
  </si>
  <si>
    <t>CHEMBL1024</t>
  </si>
  <si>
    <t>Ifosfamide (BAN, FDA, INN, JAN, USAN, USP)</t>
  </si>
  <si>
    <t>MJF-9325; Z-4942</t>
  </si>
  <si>
    <t>L01AA06</t>
  </si>
  <si>
    <t>L01AA06 [Antineoplastic And Immunomodulating Agents:Antineoplastic Agents:Alkylating Agents:Nitrogen mustard analogues]</t>
  </si>
  <si>
    <t>ClCCNP1(=O)OCCCN1CCCl</t>
  </si>
  <si>
    <t>CHEMBL288149</t>
  </si>
  <si>
    <t>Sutezolid (INN, USAN)</t>
  </si>
  <si>
    <t>PNU-100480; U-100480</t>
  </si>
  <si>
    <t>CC(=O)NC[C@H]1CN(C(=O)O1)c2ccc(N3CCSCC3)c(F)c2</t>
  </si>
  <si>
    <t>CHEMBL312104</t>
  </si>
  <si>
    <t>Ripisartan (INN)</t>
  </si>
  <si>
    <t>CCCc1nc(C)n2nc(O)nc2c1Cc3ccc(cc3)c4ccccc4c5nn[nH]n5</t>
  </si>
  <si>
    <t>CHEMBL282121</t>
  </si>
  <si>
    <t>Mebeverine (BAN, INN); Mebeverine Hydrochloride (USAN)</t>
  </si>
  <si>
    <t>CSAG-144</t>
  </si>
  <si>
    <t>A03AA04</t>
  </si>
  <si>
    <t>A03AA04 [Alimentary Tract And Metabolism:Drugs For Functional Gastrointestinal Disorders:Drugs For Functional Gastrointestinal Disorders:Synthetic anticholinergics, esters with tertiary amino group]</t>
  </si>
  <si>
    <t>CCN(CCCCOC(=O)c1ccc(OC)c(OC)c1)C(C)Cc2ccc(OC)cc2</t>
  </si>
  <si>
    <t>CHEMBL121</t>
  </si>
  <si>
    <t>Rosiglitazone (BAN, INN); Rosiglitazone Maleate (USAN, FDA)</t>
  </si>
  <si>
    <t>BRL-49653; BRL-49653-C; BRL-49653C</t>
  </si>
  <si>
    <t>Sb Pharmco Puerto Rico Inc</t>
  </si>
  <si>
    <t>A10BG02</t>
  </si>
  <si>
    <t>A10BG02 [Alimentary Tract And Metabolism:Drugs Used In Diabetes:Blood Glucose Lowering Drugs, Excl. Insulins:Thiazolidinediones]</t>
  </si>
  <si>
    <t>CN(CCOc1ccc(CC2SC(=O)NC2=O)cc1)c3ccccn3</t>
  </si>
  <si>
    <t>CHEMBL19224</t>
  </si>
  <si>
    <t>Papaverine (BAN); Papaverine Hydrochloride (JAN, USP)</t>
  </si>
  <si>
    <t>Lilly; Hoechst Marion Roussel</t>
  </si>
  <si>
    <t>G04BE52; A03AD01; G04BE02</t>
  </si>
  <si>
    <t>G04BE52 [Genito Urinary System And Sex Hormones:Urologicals:Urologicals:Drugs used in erectile dysfunction]; A03AD01 [Alimentary Tract And Metabolism:Drugs For Functional Gastrointestinal Disorders:Drugs For Functional Gastrointestinal Disorders:Papaverine and derivatives]; G04BE02 [Genito Urinary System And Sex Hormones:Urologicals:Urologicals:Drugs used in erectile dysfunction]</t>
  </si>
  <si>
    <t>COc1ccc(Cc2nccc3cc(OC)c(OC)cc23)cc1OC</t>
  </si>
  <si>
    <t>CHEMBL631</t>
  </si>
  <si>
    <t>Propafenone (BAN, INN); Propafenone Hydrochloride (FDA, USP, JAN, USAN)</t>
  </si>
  <si>
    <t>GNF-Pf-4594</t>
  </si>
  <si>
    <t>C01BC03</t>
  </si>
  <si>
    <t>C01BC03 [Cardiovascular System:Cardiac Therapy:Antiarrhythmics, Class I And Iii:Antiarrhythmics, class Ic]</t>
  </si>
  <si>
    <t>CCCNCC(O)COc1ccccc1C(=O)CCc2ccccc2</t>
  </si>
  <si>
    <t>CHEMBL1648</t>
  </si>
  <si>
    <t>Isradipine (BAN, FDA, INN, USAN, USP)</t>
  </si>
  <si>
    <t>PN-200-110</t>
  </si>
  <si>
    <t>SmithKline Beecham Corp Dba GlaxoSmithKline; GlaxoSmithKline Llc</t>
  </si>
  <si>
    <t>C08CA03</t>
  </si>
  <si>
    <t>C08CA03 [Cardiovascular System:Calcium Channel Blockers:Selective Calcium Channel Blockers With Mainly Vascular Effects:Dihydropyridine derivatives]</t>
  </si>
  <si>
    <t>COC(=O)C1=C(C)NC(=C(C1c2cccc3nonc23)C(=O)OC(C)C)C</t>
  </si>
  <si>
    <t>CHEMBL64677</t>
  </si>
  <si>
    <t>Doxefazepam (MI, INN)</t>
  </si>
  <si>
    <t>N05CD12</t>
  </si>
  <si>
    <t>N05CD12 [Nervous System:Psycholeptics:Hypnotics And Sedatives:Benzodiazepine derivatives]</t>
  </si>
  <si>
    <t>OCCN1C(=O)C(O)N=C(c2ccccc2F)c3cc(Cl)ccc13</t>
  </si>
  <si>
    <t>CHEMBL10372</t>
  </si>
  <si>
    <t>Zopolrestat (BAN, INN, USAN)</t>
  </si>
  <si>
    <t>CP-73850</t>
  </si>
  <si>
    <t>Antidiabetic; Inhibitor (aldose reductase)</t>
  </si>
  <si>
    <t>OC(=O)CC1=NN(Cc2nc3cc(ccc3s2)C(F)(F)F)C(=O)c4ccccc14</t>
  </si>
  <si>
    <t>CHEMBL87697</t>
  </si>
  <si>
    <t>Epanolol (BAN, MI, USAN, INN)</t>
  </si>
  <si>
    <t>ICI-141292</t>
  </si>
  <si>
    <t>C07AB10</t>
  </si>
  <si>
    <t>C07AB10 [Cardiovascular System:Beta Blocking Agents:Beta Blocking Agents:Beta blocking agents, selective]</t>
  </si>
  <si>
    <t>OC(CNCCNC(=O)Cc1ccc(O)cc1)COc2ccccc2C#N</t>
  </si>
  <si>
    <t>CHEMBL286259</t>
  </si>
  <si>
    <t>Actisomide (INN, USAN)</t>
  </si>
  <si>
    <t>SC-36602</t>
  </si>
  <si>
    <t>antiarrhythmics (disopyramide derivatives)</t>
  </si>
  <si>
    <t>CC(C)N(CCC1(C2CCCCN2C(=NC1=O)C)c3ccccc3)C(C)C</t>
  </si>
  <si>
    <t>CHEMBL60889</t>
  </si>
  <si>
    <t>Mosapride (INN)</t>
  </si>
  <si>
    <t>CCOc1cc(N)c(Cl)cc1C(=O)NCC2CN(Cc3ccc(F)cc3)CCO2</t>
  </si>
  <si>
    <t>CHEMBL1738757</t>
  </si>
  <si>
    <t>Rebastinib (USAN); Rebastinib Tosylate (USAN)</t>
  </si>
  <si>
    <t>Deciphera Pharmaceuticals Llc</t>
  </si>
  <si>
    <t>CNC(=O)c1cc(Oc2ccc(NC(=O)Nc3cc(nn3c4ccc5ncccc5c4)C(C)(C)C)c(F)c2)ccn1</t>
  </si>
  <si>
    <t>CHEMBL1200436</t>
  </si>
  <si>
    <t>Oxandrolone (FDA, USP, BAN, INN, JAN, USAN)</t>
  </si>
  <si>
    <t>SC-11585</t>
  </si>
  <si>
    <t>Savient Pharmaceuticals Inc</t>
  </si>
  <si>
    <t>A14AA08</t>
  </si>
  <si>
    <t>A14AA08 [Alimentary Tract And Metabolism:Anabolic Agents For Systemic Use:Anabolic Steroids:Androstan derivatives]</t>
  </si>
  <si>
    <t>C[C@]1(O)CC[C@H]2[C@@H]3CC[C@H]4CC(=O)OC[C@]4(C)[C@H]3CC[C@]12C</t>
  </si>
  <si>
    <t>CHEMBL315985</t>
  </si>
  <si>
    <t>Eslicarbazepine (INN, USAN)</t>
  </si>
  <si>
    <t>BIA-2-194</t>
  </si>
  <si>
    <t>N03AF04</t>
  </si>
  <si>
    <t>N03AF04 [Nervous System:Antiepileptics:Antiepileptics:Carboxamide derivatives]</t>
  </si>
  <si>
    <t>NC(=O)N1c2ccccc2C[C@H](O)c3ccccc13</t>
  </si>
  <si>
    <t>CHEMBL75435</t>
  </si>
  <si>
    <t>Dexketoprofen (BAN, INN)</t>
  </si>
  <si>
    <t>M01AE17</t>
  </si>
  <si>
    <t>M01AE17 [Musculo-Skeletal System:Antiinflammatory And Antirheumatic Products:Antiinflammatory And Antirheumatic Products, Non-Steroids:Propionic acid derivatives]</t>
  </si>
  <si>
    <t>C[C@H](C(=O)O)c1cccc(c1)C(=O)c2ccccc2</t>
  </si>
  <si>
    <t>CHEMBL101309</t>
  </si>
  <si>
    <t>Avasimibe (INN, USAN)</t>
  </si>
  <si>
    <t>CI-1011</t>
  </si>
  <si>
    <t>CC(C)c1cc(C(C)C)c(CC(=O)NS(=O)(=O)Oc2c(cccc2C(C)C)C(C)C)c(c1)C(C)C</t>
  </si>
  <si>
    <t>CHEMBL62193</t>
  </si>
  <si>
    <t>Sulfadimethoxine (BAN, JAN, MI, NF, USP, INN); Sulfadimethoxine Sodium (USP)</t>
  </si>
  <si>
    <t>J01ED01</t>
  </si>
  <si>
    <t>J01ED01 [Antiinfectives For Systemic Use:Antibacterials For Systemic Use:Sulfonamides And Trimethoprim:Long-acting sulfonamides]</t>
  </si>
  <si>
    <t>COc1cc(NS(=O)(=O)c2ccc(N)cc2)nc(OC)n1</t>
  </si>
  <si>
    <t>CHEMBL261514</t>
  </si>
  <si>
    <t>Mestanolone (BAN, INN, JAN, MI)</t>
  </si>
  <si>
    <t>C[C@]1(O)CC[C@H]2[C@@H]3CC[C@H]4CC(=O)CC[C@]4(C)[C@H]3CC[C@]12C</t>
  </si>
  <si>
    <t>CHEMBL1580</t>
  </si>
  <si>
    <t>Pentostatin (BAN, FDA, INN, JAN, USAN)</t>
  </si>
  <si>
    <t>CI-825; PD-81565</t>
  </si>
  <si>
    <t>L01XX08</t>
  </si>
  <si>
    <t>L01XX08 [Antineoplastic And Immunomodulating Agents:Antineoplastic Agents:Other Antineoplastic Agents:Other antineoplastic agents]</t>
  </si>
  <si>
    <t>Potentiator</t>
  </si>
  <si>
    <t>OC[C@H]1O[C@H](C[C@@H]1O)n2cnc3[C@H](O)CNC=Nc23</t>
  </si>
  <si>
    <t>CHEMBL220808</t>
  </si>
  <si>
    <t>Sarizotan (INN); Sarizotan Hydrochloride (USAN)</t>
  </si>
  <si>
    <t>EMD-128130</t>
  </si>
  <si>
    <t>Fc1ccc(cc1)c2cncc(CNC[C@H]3CCc4ccccc4O3)c2</t>
  </si>
  <si>
    <t>CHEMBL49642</t>
  </si>
  <si>
    <t>Indibulin (INN, USAN)</t>
  </si>
  <si>
    <t>D-24851; ZIO-301</t>
  </si>
  <si>
    <t>Ziopharm Oncology</t>
  </si>
  <si>
    <t>Clc1ccc(Cn2cc(C(=O)C(=O)Nc3ccncc3)c4ccccc24)cc1</t>
  </si>
  <si>
    <t>CHEMBL393820</t>
  </si>
  <si>
    <t>Valopicitabine (INN); Valopicitabine Dihydrochloride (USAN)</t>
  </si>
  <si>
    <t>NM283</t>
  </si>
  <si>
    <t>CC(C)[C@H](N)C(=O)O[C@@H]1[C@@H](CO)O[C@@H](N2C=CC(=NC2=O)N)[C@]1(C)O</t>
  </si>
  <si>
    <t>CHEMBL1170047</t>
  </si>
  <si>
    <t>Iniparib (INN, USAN)</t>
  </si>
  <si>
    <t>NC(=O)c1ccc(I)c(c1)[N+](=O)[O-]</t>
  </si>
  <si>
    <t>CHEMBL1357517</t>
  </si>
  <si>
    <t>Dexefaroxan (INN)</t>
  </si>
  <si>
    <t>CC[C@@]1(Cc2ccccc2O1)C3=NCCN3</t>
  </si>
  <si>
    <t>CHEMBL1361347</t>
  </si>
  <si>
    <t>Clopamide (BAN, INN, USAN)</t>
  </si>
  <si>
    <t>DT-327</t>
  </si>
  <si>
    <t>C03BA03</t>
  </si>
  <si>
    <t>C03BA03 [Cardiovascular System:Diuretics:Low-Ceiling Diuretics, Excl. Thiazides:Sulfonamides, plain]</t>
  </si>
  <si>
    <t>CC1CCCC(C)N1NC(=O)c2ccc(Cl)c(c2)S(=O)(=O)N</t>
  </si>
  <si>
    <t>CHEMBL188462</t>
  </si>
  <si>
    <t>Ispronicline (INN, USAN)</t>
  </si>
  <si>
    <t>TC-01734</t>
  </si>
  <si>
    <t>CN[C@@H](C)C\C=C\c1cncc(OC(C)C)c1</t>
  </si>
  <si>
    <t>CHEMBL435</t>
  </si>
  <si>
    <t>Hydrochlorothiazide (BAN, FDA, INN, JAN, USP)</t>
  </si>
  <si>
    <t>Astrazeneca Lp; Apothecon Inc Div Bristol Myers Squibb; Akrimax Pharmaceuticals Llc; Abbvie Inc; Astrazeneca Pharmaceuticals Lp</t>
  </si>
  <si>
    <t>C03AX01; C03AA03</t>
  </si>
  <si>
    <t>C03AX01 [Cardiovascular System:Diuretics:Low-Ceiling Diuretics, Thiazides:Thiazides, combinations with other drugs]; C03AA03 [Cardiovascular System:Diuretics:Low-Ceiling Diuretics, Thiazides:Thiazides, plain]</t>
  </si>
  <si>
    <t>NS(=O)(=O)c1cc2c(NCNS2(=O)=O)cc1Cl</t>
  </si>
  <si>
    <t>CHEMBL100</t>
  </si>
  <si>
    <t>Levcromakalim (BAN, INN, USAN)</t>
  </si>
  <si>
    <t>BRL-38227</t>
  </si>
  <si>
    <t>Anti-Asthmatic; Antihypertensive</t>
  </si>
  <si>
    <t>CC1(C)Oc2ccc(cc2[C@H]([C@@H]1O)N3CCCC3=O)C#N</t>
  </si>
  <si>
    <t>CHEMBL1201614</t>
  </si>
  <si>
    <t>Calcitonin Human (FDA)</t>
  </si>
  <si>
    <t>H05BA03</t>
  </si>
  <si>
    <t>H05BA03 [Systemic Hormonal Preparations, Excl. :Calcium Homeostasis:Anti-Parathyroid Agents:Calcitonin preparations]</t>
  </si>
  <si>
    <t>CHEMBL1201509</t>
  </si>
  <si>
    <t>Gonadotropin, Chorionic (FDA, USP)</t>
  </si>
  <si>
    <t>Fresenius Kabi Usa Llc; Ferring Pharmaceuticals Inc; Bristol Myers Squibb; Bel Mar Laboratories Inc; Organon Usa Inc</t>
  </si>
  <si>
    <t>G03GA01</t>
  </si>
  <si>
    <t>G03GA01 [Genito Urinary System And Sex Hormones:Sex Hormones And Modulators Of The Genital System:Gonadotropins And Other Ovulation Stimulants:Gonadotropins]</t>
  </si>
  <si>
    <t>CHEMBL109</t>
  </si>
  <si>
    <t>Valproic Acid (BAN, INN, USAN, USP, FDA); Sodium Valproate (JAN); Valproate Sodium (USAN, FDA); Divalproex Sodium (FDA, USAN, USP); Semisodium Valproate (BAN); Valproate Semisodium (INN)</t>
  </si>
  <si>
    <t>44089; A-44090; ABBOTT 44090; ABBOTT-50711</t>
  </si>
  <si>
    <t>Banner Pharmacaps Inc; Abbvie Inc; Abbott Laboratories Pharmaceutical Products Div</t>
  </si>
  <si>
    <t>N03AG01</t>
  </si>
  <si>
    <t>N03AG01 [Nervous System:Antiepileptics:Antiepileptics:Fatty acid derivatives]</t>
  </si>
  <si>
    <t>CCCC(CCC)C(=O)O</t>
  </si>
  <si>
    <t>CHEMBL269864</t>
  </si>
  <si>
    <t>Ulodesine (USAN); Ulodesine Succinate (USAN)</t>
  </si>
  <si>
    <t>BCX-3408; R-3421</t>
  </si>
  <si>
    <t>Biocryst Pharmaceuticals, Inc.</t>
  </si>
  <si>
    <t>OC[C@H]1CN(Cc2c[nH]c3C(=O)NC=Nc23)C[C@@H]1O</t>
  </si>
  <si>
    <t>CHEMBL982</t>
  </si>
  <si>
    <t>Nalmefene (BAN, INN, USAN); Nalmefene Hydrochloride (FDA)</t>
  </si>
  <si>
    <t>JF-1; ORF-11676</t>
  </si>
  <si>
    <t>Key Pharmaceuticals; Baxter Healthcare Corp Anesthesia Critical Care</t>
  </si>
  <si>
    <t>Oc1ccc2C[C@H]3N(CC4CC4)CC[C@@]56[C@@H](Oc1c25)C(=C)CC[C@@]36O</t>
  </si>
  <si>
    <t>CHEMBL822</t>
  </si>
  <si>
    <t>Terbinafine (BAN, FDA, INN, USAN); Terbinafine Hydrochloride (JAN, FDA)</t>
  </si>
  <si>
    <t>SF-86-327; SF-86327</t>
  </si>
  <si>
    <t>Novartis Pharmaceuticals Corp; Novartis Consumer Health Inc</t>
  </si>
  <si>
    <t>D01AE15; D01BA02</t>
  </si>
  <si>
    <t>D01AE15 [Dermatologicals:Antifungals For Dermatological Use:Antifungals For Topical Use:Other antifungals for topical use]; D01BA02 [Dermatologicals:Antifungals For Dermatological Use:Antifungals For Systemic Use:Antifungals for systemic use]</t>
  </si>
  <si>
    <t>CN(C\C=C\C#CC(C)(C)C)Cc1cccc2ccccc12</t>
  </si>
  <si>
    <t>CHEMBL40356</t>
  </si>
  <si>
    <t>Linogliride (INN, USAN); Linogliride Fumarate (USAN)</t>
  </si>
  <si>
    <t>MCN-3935</t>
  </si>
  <si>
    <t>CN1CCC/C/1=N\C(=N\c2ccccc2)\N3CCOCC3</t>
  </si>
  <si>
    <t>CHEMBL33986</t>
  </si>
  <si>
    <t>Butorphanol (BAN, INN, USAN); Butorphanol Tartrate (FDA, USP, BAN, JAN, USAN)</t>
  </si>
  <si>
    <t>LEVO-BC-2627; LEVO-BC-2627 Tartrate</t>
  </si>
  <si>
    <t>Bristol-Myers Squibb; Bristol Myers Squibb Co Pharmaceutical Research Institute; Apothecon Inc Div Bristol Myers Squibb</t>
  </si>
  <si>
    <t>N02AF01</t>
  </si>
  <si>
    <t>N02AF01 [Nervous System:Analgesics:Opioids:Morphinan derivatives]</t>
  </si>
  <si>
    <t>Oc1ccc2C[C@H]3N(CC4CCC4)CC[C@@]5(CCCC[C@@]35O)c2c1</t>
  </si>
  <si>
    <t>CHEMBL1484</t>
  </si>
  <si>
    <t>Nicardipine (BAN, INN); Nicardipine Hydrochloride (FDA, JAN, USAN)</t>
  </si>
  <si>
    <t>RS-69216; RS-69216-XX-07-0; YC-93</t>
  </si>
  <si>
    <t>Sun Pharma Global Inc; Exela Pharma Sciences; Ekr Therapeutics Inc</t>
  </si>
  <si>
    <t>C08CA04</t>
  </si>
  <si>
    <t>C08CA04 [Cardiovascular System:Calcium Channel Blockers:Selective Calcium Channel Blockers With Mainly Vascular Effects:Dihydropyridine derivatives]</t>
  </si>
  <si>
    <t>COC(=O)C1=C(C)NC(=C(C1c2cccc(c2)[N+](=O)[O-])C(=O)OCCN(C)Cc3ccccc3)C</t>
  </si>
  <si>
    <t>CHEMBL1534653</t>
  </si>
  <si>
    <t>Hetaflur (BAN, INN, USAN)</t>
  </si>
  <si>
    <t>SK&amp;F 2208; SK&amp;F-2208</t>
  </si>
  <si>
    <t>CCCCCCCCCCCCCCCCN</t>
  </si>
  <si>
    <t>CHEMBL2104830</t>
  </si>
  <si>
    <t>Levofuraltadone (INN, USAN)</t>
  </si>
  <si>
    <t>NF-602; NF-902 [As Hydrochloride]</t>
  </si>
  <si>
    <t>[O-][N+](=O)c1oc(\C=N/N2CC(CN3CCOCC3)OC2=O)cc1</t>
  </si>
  <si>
    <t>CHEMBL2105213</t>
  </si>
  <si>
    <t>Octicizer (USAN)</t>
  </si>
  <si>
    <t>CCCCC(CC)COP(=O)(Oc1ccccc1)Oc2ccccc2</t>
  </si>
  <si>
    <t>CHEMBL2104418</t>
  </si>
  <si>
    <t>Glyceryl Behenate (NF)</t>
  </si>
  <si>
    <t>CCCCCCCCCCCCCCCCCCCCCC(=O)OCC(COC(=O)CCCCCCCCCCCCCCCCCCCCC)OC(=O)CCCCCCCCCCCCCCCCCCCCC</t>
  </si>
  <si>
    <t>CHEMBL278020</t>
  </si>
  <si>
    <t>Neostigmine (BAN); Neostigmine Methylsulfate (FDA, JAN, USP); Neostigmine Bromide (BAN, INN, JAN, USP)</t>
  </si>
  <si>
    <t>Icn; Elkins-Sinn; Astra; Apothecon</t>
  </si>
  <si>
    <t>N07AA51; S01EB06; N07AA01</t>
  </si>
  <si>
    <t>N07AA51 [Nervous System:Other Nervous System Drugs:Parasympathomimetics:Anticholinesterases]; S01EB06 [Sensory Organs:Ophthalmologicals:Antiglaucoma Preparations And Miotics:Parasympathomimetics]; N07AA01 [Nervous System:Other Nervous System Drugs:Parasympathomimetics:Anticholinesterases]</t>
  </si>
  <si>
    <t>CN(C)C(=O)Oc1cccc(c1)[N+](C)(C)C</t>
  </si>
  <si>
    <t>CHEMBL1201421</t>
  </si>
  <si>
    <t>Pegaptanib Sodium (FDA, USAN)</t>
  </si>
  <si>
    <t>EYEOO1; NX1838</t>
  </si>
  <si>
    <t>CHEMBL1201038</t>
  </si>
  <si>
    <t>Acrisorcin (FDA, USP, INN, USAN)</t>
  </si>
  <si>
    <t>SCH-7056</t>
  </si>
  <si>
    <t>CCCCCCc1ccc(O)cc1O.Nc2c3ccccc3nc4ccccc24</t>
  </si>
  <si>
    <t>CHEMBL139835</t>
  </si>
  <si>
    <t>Cyproterone (BAN, INN); Cyproterone Acetate (JAN, USAN)</t>
  </si>
  <si>
    <t>SH-714</t>
  </si>
  <si>
    <t>G03HA01</t>
  </si>
  <si>
    <t>G03HA01 [Genito Urinary System And Sex Hormones:Sex Hormones And Modulators Of The Genital System:Antiandrogens:Antiandrogens, plain ]</t>
  </si>
  <si>
    <t>CC(=O)O[C@@]1(CC[C@H]2[C@@H]3C=C(Cl)C4=CC(=O)[C@@H]5C[C@@H]5[C@]4(C)[C@H]3CC[C@]12C)C(=O)C</t>
  </si>
  <si>
    <t>CHEMBL866</t>
  </si>
  <si>
    <t>Mycophenolic Acid (BAN, INN, USAN, FDA); Mycophenolate Sodium (USAN)</t>
  </si>
  <si>
    <t>68618; RS-61443 [As Mofetil]; ERL-080</t>
  </si>
  <si>
    <t>Novartis Pharmaceuticals Corp; Novartis Pharma</t>
  </si>
  <si>
    <t>L04AA06</t>
  </si>
  <si>
    <t>L04AA06 [Antineoplastic And Immunomodulating Agents:Immunosuppressants:Immunosuppressants:Selective immunosuppressants]</t>
  </si>
  <si>
    <t>COc1c(C)c2COC(=O)c2c(O)c1C\C=C(/C)\CCC(=O)O</t>
  </si>
  <si>
    <t>CHEMBL1241590</t>
  </si>
  <si>
    <t>Florfenicol (BAN, INN, USAN)</t>
  </si>
  <si>
    <t>SCH-25298</t>
  </si>
  <si>
    <t>CS(=O)(=O)c1ccc(cc1)[C@@H](O)[C@@H](CF)NC(=O)C(Cl)Cl</t>
  </si>
  <si>
    <t>CHEMBL1201196</t>
  </si>
  <si>
    <t>Sertaconazole (BAN, INN); Sertaconazole Nitrate (FDA)</t>
  </si>
  <si>
    <t>Valeant International Barbados Srl</t>
  </si>
  <si>
    <t>D01AC14</t>
  </si>
  <si>
    <t>D01AC14 [Dermatologicals:Antifungals For Dermatological Use:Antifungals For Topical Use:Imidazole and triazole derivatives]</t>
  </si>
  <si>
    <t>Clc1ccc(C(Cn2ccnc2)OCc3csc4c(Cl)cccc34)c(Cl)c1</t>
  </si>
  <si>
    <t>CHEMBL1201231</t>
  </si>
  <si>
    <t>Prednisolone Sodium Phosphate (FDA, USP, JAN)</t>
  </si>
  <si>
    <t>Shionogi Inc; Seton Pharmaceutical Llc; Novartis Pharmaceuticals Corp; Merck And Co Inc</t>
  </si>
  <si>
    <t>C[C@]12C[C@H](O)[C@H]3[C@@H](CCC4=CC(=O)C=C[C@]34C)[C@@H]1CC[C@]2(O)C(=O)COP(=O)(O)O</t>
  </si>
  <si>
    <t>CHEMBL1743018</t>
  </si>
  <si>
    <t>Ficlatuzumab (INN, USAN)</t>
  </si>
  <si>
    <t>AV-299; SCH-900105</t>
  </si>
  <si>
    <t>Merck; Aveo Pharmaceuticals</t>
  </si>
  <si>
    <t>CHEMBL1800807</t>
  </si>
  <si>
    <t>Anacetrapib (INN, USAN)</t>
  </si>
  <si>
    <t>COc1cc(F)c(cc1c2ccc(cc2CN3[C@@H](C)[C@H](OC3=O)c4cc(cc(c4)C(F)(F)F)C(F)(F)F)C(F)(F)F)C(C)C</t>
  </si>
  <si>
    <t>CHEMBL753</t>
  </si>
  <si>
    <t>Phenoxybenzamine (BAN, INN); Phenoxybenzamine Hydrochloride (FDA, USP)</t>
  </si>
  <si>
    <t>Wellspring Pharmaceutical Corp</t>
  </si>
  <si>
    <t>C04AX02</t>
  </si>
  <si>
    <t>C04AX02 [Cardiovascular System:Peripheral Vasodilators:Peripheral Vasodilators:Other peripheral vasodilators]</t>
  </si>
  <si>
    <t>CC(COc1ccccc1)N(CCCl)Cc2ccccc2</t>
  </si>
  <si>
    <t>CHEMBL1201313</t>
  </si>
  <si>
    <t>Chlophedianol Hydrochloride (FDA, USAN); Clofedanol (BAN, INN); Clofedanol Hydrochloride (JAN)</t>
  </si>
  <si>
    <t>SL-501</t>
  </si>
  <si>
    <t>R05DB10</t>
  </si>
  <si>
    <t>R05DB10 [Respiratory System:Cough And Cold Preparations:Cough Suppressants, Excl. Combinations With Expectorants:Other cough suppressants]</t>
  </si>
  <si>
    <t>CN(C)CCC(O)(c1ccccc1)c2ccccc2Cl</t>
  </si>
  <si>
    <t>CHEMBL2109157</t>
  </si>
  <si>
    <t>Mitosper (INN, USAN)</t>
  </si>
  <si>
    <t>31595C</t>
  </si>
  <si>
    <t>CHEMBL1595</t>
  </si>
  <si>
    <t>Dihydrocodeine (BAN, INN); Dihydrocodeine Bitartrate (FDA, USP); Dihydrocodeine Phosphate (JAN)</t>
  </si>
  <si>
    <t>DF-118</t>
  </si>
  <si>
    <t>Caraco Pharmaceutical Laboratories Ltd</t>
  </si>
  <si>
    <t>N02AA58; N02AA08</t>
  </si>
  <si>
    <t>N02AA58 [Nervous System:Analgesics:Opioids:Natural opium alkaloids]; N02AA08 [Nervous System:Analgesics:Opioids:Natural opium alkaloids]</t>
  </si>
  <si>
    <t>COc1ccc2C[C@@H]3[C@@H]4CC[C@H](O)[C@@H]5Oc1c2[C@]45CCN3C</t>
  </si>
  <si>
    <t>CHEMBL2104008</t>
  </si>
  <si>
    <t>Beloxepin (INN, USAN)</t>
  </si>
  <si>
    <t>ORG-4428</t>
  </si>
  <si>
    <t>Organon, Netherlands</t>
  </si>
  <si>
    <t>CN1CCC2(O)C(C1)c3ccccc3Oc4ccccc24</t>
  </si>
  <si>
    <t>CHEMBL2108799</t>
  </si>
  <si>
    <t>Trinecol (Pullus) (USAN)</t>
  </si>
  <si>
    <t>Autoimmune</t>
  </si>
  <si>
    <t>CHEMBL2108387</t>
  </si>
  <si>
    <t>Lanolin (USP); Lanolin, Purified (JAN); Purified Lanolin (JAN)</t>
  </si>
  <si>
    <t>Schering-Plough Healthcare; Glaxo Wellcome</t>
  </si>
  <si>
    <t>CHEMBL2109018</t>
  </si>
  <si>
    <t>Aluminum Hydroxide, Dried (JAN, USP)</t>
  </si>
  <si>
    <t>Schering-Plough Healthcare; Rhone-Poulenc Rorer; Johnson &amp; Johnson-Merck Consumer; 3m Pharmaceuticals; Wyeth-Ayerst</t>
  </si>
  <si>
    <t>CHEMBL2051955</t>
  </si>
  <si>
    <t>Levosimendan (INN, USAN)</t>
  </si>
  <si>
    <t>(-)-OR-1259</t>
  </si>
  <si>
    <t>C01CX08</t>
  </si>
  <si>
    <t>C01CX08 [Cardiovascular System:Cardiac Therapy:Cardiac Stimulants Excl. Cardiac Glycosides:Other cardiac stimulants]</t>
  </si>
  <si>
    <t>C[C@@H]1CC(=O)NN=C1c2ccc(NN=C(C#N)C#N)cc2</t>
  </si>
  <si>
    <t>CHEMBL2107899</t>
  </si>
  <si>
    <t>Technetium Tc 99m Albumin Microaggregated (USAN)</t>
  </si>
  <si>
    <t>CHEMBL2104237</t>
  </si>
  <si>
    <t>Bolmantalate (BAN, INN, USAN)</t>
  </si>
  <si>
    <t>C[C@]12CC[C@H]3[C@@H](CCC4=CC(=O)CC[C@H]34)[C@@H]1CC[C@@H]2OC(=O)C56CC7CC(CC(C7)C5)C6</t>
  </si>
  <si>
    <t>CHEMBL454446</t>
  </si>
  <si>
    <t>Cefditoren Pivoxil (FDA, JAN); Cefditoren (INN)</t>
  </si>
  <si>
    <t>CDTR-PI; ME1207</t>
  </si>
  <si>
    <t>Vansen Pharma</t>
  </si>
  <si>
    <t>J01DD16</t>
  </si>
  <si>
    <t>J01DD16 [Antiinfectives For Systemic Use:Antibacterials For Systemic Use:Other Beta-Lactam Antibacterials:Third-generation cephalosporins]</t>
  </si>
  <si>
    <t>CO\N=C(/C(=O)N[C@H]1[C@H]2SCC(=C(N2C1=O)C(=O)OCOC(=O)C(C)(C)C)\C=C/c3scnc3C)\c4csc(N)n4</t>
  </si>
  <si>
    <t>CHEMBL2110882</t>
  </si>
  <si>
    <t>Carbifene (BAN, INN); Carbiphene Hydrochloride (USAN)</t>
  </si>
  <si>
    <t>SQ-10269</t>
  </si>
  <si>
    <t>CCOC(C(=O)N(C)CCN(C)CCc1ccccc1)(c2ccccc2)c3ccccc3</t>
  </si>
  <si>
    <t>CHEMBL2109160</t>
  </si>
  <si>
    <t>Pituitary Extract (Posterior) (BAN); Pituitary, Posterior (USP)</t>
  </si>
  <si>
    <t>Hormone (antidiuretic)</t>
  </si>
  <si>
    <t>CHEMBL2107868</t>
  </si>
  <si>
    <t>Narafilcon B (USAN)</t>
  </si>
  <si>
    <t>Johnson &amp; Johnson Vision Care</t>
  </si>
  <si>
    <t>CHEMBL2111182</t>
  </si>
  <si>
    <t>Trimoxamine (INN); Trimoxamine Hydrochloride (USAN)</t>
  </si>
  <si>
    <t>NAT-327; NDR-5523A</t>
  </si>
  <si>
    <t>CNC(CC=C)Cc1cc(OC)c(OC)c(OC)c1</t>
  </si>
  <si>
    <t>CHEMBL2220419</t>
  </si>
  <si>
    <t>Fluprostenol (BAN, INN); Fluprostenol Sodium (USAN)</t>
  </si>
  <si>
    <t>ICI-80008 [As Sodium-Salt]; ICI-81008</t>
  </si>
  <si>
    <t>OC(COc1cccc(c1)C(F)(F)F)\C=C\C2C(O)CC(O)C2C\C=C/CCCC(=O)O</t>
  </si>
  <si>
    <t>CHEMBL2364663</t>
  </si>
  <si>
    <t>Samfilcon A (USAN)</t>
  </si>
  <si>
    <t>Bausch &amp; Lomb, Inc.</t>
  </si>
  <si>
    <t>CHEMBL1201587</t>
  </si>
  <si>
    <t>Alemtuzumab (BAN, FDA, INN, USAN)</t>
  </si>
  <si>
    <t>Campath-1H; LDP-03</t>
  </si>
  <si>
    <t>Millennium And Ilex Partners</t>
  </si>
  <si>
    <t>L01XC04</t>
  </si>
  <si>
    <t>L01XC04 [Antineoplastic And Immunomodulating Agents:Antineoplastic Agents:Other Antineoplastic Agents:Monoclonal antibodies]</t>
  </si>
  <si>
    <t>CHEMBL741</t>
  </si>
  <si>
    <t>Lamotrigine (BAN, FDA, INN, USAN)</t>
  </si>
  <si>
    <t>BW-430C</t>
  </si>
  <si>
    <t>SmithKline Beecham Corp Dba GlaxoSmithKline; SmithKline Beecham Corp; GlaxoSmithKline</t>
  </si>
  <si>
    <t>N03AX09</t>
  </si>
  <si>
    <t>N03AX09 [Nervous System:Antiepileptics:Antiepileptics:Other antiepileptics]</t>
  </si>
  <si>
    <t>Nc1nnc(c(N)n1)c2cccc(Cl)c2Cl</t>
  </si>
  <si>
    <t>CHEMBL1170610</t>
  </si>
  <si>
    <t>Benzoxiquine (INN, USAN)</t>
  </si>
  <si>
    <t>Laboratoires Franca Inc., Canada</t>
  </si>
  <si>
    <t>O=C(Oc1cccc2cccnc12)c3ccccc3</t>
  </si>
  <si>
    <t>CHEMBL389847</t>
  </si>
  <si>
    <t>Tomopenem (INN, USAN)</t>
  </si>
  <si>
    <t>CS-023; R-115685; R-1558; R-1L5685; Ro-4908463</t>
  </si>
  <si>
    <t>C[C@@H](O)[C@@H]1[C@H]2[C@@H](C)C(=C(N2C1=O)C(=O)O)S[C@H]3C[C@H](N(C)C3)C(=O)N4CC[C@@H](C4)NC(=O)CNC(=N)N</t>
  </si>
  <si>
    <t>CHEMBL48361</t>
  </si>
  <si>
    <t>Dabigatran (INN, USAN)</t>
  </si>
  <si>
    <t>BIBR-953; BIBR-953-ZW</t>
  </si>
  <si>
    <t>Boehringer Ingelheim Pharma Gmbh &amp; Co. Kg And Bidachem S.P.A.</t>
  </si>
  <si>
    <t>Cn1c(CNc2ccc(cc2)C(=N)N)nc3cc(ccc13)C(=O)N(CCC(=O)O)c4ccccn4</t>
  </si>
  <si>
    <t>CHEMBL1200585</t>
  </si>
  <si>
    <t>Oxymetholone (FDA, USP, BAN, INN, JAN, USAN)</t>
  </si>
  <si>
    <t>CI-406; HMD</t>
  </si>
  <si>
    <t>A14AA05</t>
  </si>
  <si>
    <t>A14AA05 [Alimentary Tract And Metabolism:Anabolic Agents For Systemic Use:Anabolic Steroids:Androstan derivatives]</t>
  </si>
  <si>
    <t>C[C@]1(O)CC[C@H]2[C@@H]3CC[C@H]4CC(=O)\C(=C/O)\C[C@]4(C)[C@H]3CC[C@]12C</t>
  </si>
  <si>
    <t>CHEMBL2110573</t>
  </si>
  <si>
    <t>Indium In 111 Oxyquinoline (USAN, USP); Indium In-111 Oxyquinoline (FDA)</t>
  </si>
  <si>
    <t>CHEMBL1159</t>
  </si>
  <si>
    <t>Pinacidil (INN, USAN, FDA)</t>
  </si>
  <si>
    <t>Leo Pharmaceutical Products Ltd</t>
  </si>
  <si>
    <t>C02DG01</t>
  </si>
  <si>
    <t>C02DG01 [Cardiovascular System:Antihypertensives:Arteriolar Smooth Muscle, Agents Acting On:Guanidine derivatives]</t>
  </si>
  <si>
    <t>CC(N\C(=N/C#N)\Nc1ccncc1)C(C)(C)C</t>
  </si>
  <si>
    <t>CHEMBL1732</t>
  </si>
  <si>
    <t>Dihydroergotamine (BAN, INN); Dihydroergotamine Mesylate (FDA, USP, USAN); Dihydroergotamine Mesilate (JAN)</t>
  </si>
  <si>
    <t>Valeant Pharmaceuticals International; Novartis Pharmaceuticals Corp</t>
  </si>
  <si>
    <t>N02CA01; N02CA51</t>
  </si>
  <si>
    <t>N02CA01 [Nervous System:Analgesics:Antimigraine Preparations:Ergot alkaloids]; N02CA51 [Nervous System:Analgesics:Antimigraine Preparations:Ergot alkaloids]</t>
  </si>
  <si>
    <t>Anti-Adrenergic</t>
  </si>
  <si>
    <t>CN1C[C@@H](C[C@H]2[C@H]1Cc3c[nH]c4cccc2c34)C(=O)N[C@]5(C)O[C@@]6(O)[C@@H]7CCCN7C(=O)[C@H](Cc8ccccc8)N6C5=O</t>
  </si>
  <si>
    <t>CHEMBL483158</t>
  </si>
  <si>
    <t>Alisertib (INN, USAN); Alisertib Sodium (USAN)</t>
  </si>
  <si>
    <t>MLN-8237; MLN-8237-004</t>
  </si>
  <si>
    <t>Millennium Pharmaceuticals</t>
  </si>
  <si>
    <t>COc1cccc(F)c1C2=NCc3cnc(Nc4ccc(C(=O)O)c(OC)c4)nc3c5ccc(Cl)cc25</t>
  </si>
  <si>
    <t>CHEMBL347695</t>
  </si>
  <si>
    <t>Imiloxan (INN); Imiloxan Hydrochloride (USAN)</t>
  </si>
  <si>
    <t>GNF-Pf-2156; RS-21361</t>
  </si>
  <si>
    <t>CCn1ccnc1CC2COc3ccccc3O2</t>
  </si>
  <si>
    <t>CHEMBL1289110</t>
  </si>
  <si>
    <t>Tianeptine (MI, INN)</t>
  </si>
  <si>
    <t>N06AX14</t>
  </si>
  <si>
    <t>N06AX14 [Nervous System:Psychoanaleptics:Antidepressants:Other antidepressants]</t>
  </si>
  <si>
    <t>CN1c2ccccc2C(NCCCCCCC(=O)O)c3ccc(Cl)cc3S1(=O)=O</t>
  </si>
  <si>
    <t>CHEMBL1402684</t>
  </si>
  <si>
    <t>Oxyphenisatin Acetate (USAN); Oxyphenisatine (BAN, INN)</t>
  </si>
  <si>
    <t>A06AB01</t>
  </si>
  <si>
    <t>A06AB01 [Alimentary Tract And Metabolism:Drugs For Constipation:Drugs For Constipation:Contact laxatives]</t>
  </si>
  <si>
    <t>CC(=O)Oc1ccc(cc1)C2(C(=O)Nc3ccccc23)c4ccc(OC(=O)C)cc4</t>
  </si>
  <si>
    <t>CHEMBL1332032</t>
  </si>
  <si>
    <t>Triflusal (BAN, MI, INN)</t>
  </si>
  <si>
    <t>B01AC18</t>
  </si>
  <si>
    <t>B01AC18 [Blood And Blood Forming Organs:Antithrombotic Agents:Antithrombotic Agents:Platelet aggregation inhibitors excl. heparin]</t>
  </si>
  <si>
    <t>CC(=O)Oc1cc(ccc1C(=O)O)C(F)(F)F</t>
  </si>
  <si>
    <t>CHEMBL1718918</t>
  </si>
  <si>
    <t>Clopirac (BAN, INN, USAN)</t>
  </si>
  <si>
    <t>BRL-13856; CP-172-AP</t>
  </si>
  <si>
    <t>Cc1cc(CC(=O)O)c(C)n1c2ccc(Cl)cc2</t>
  </si>
  <si>
    <t>CHEMBL19611</t>
  </si>
  <si>
    <t>Ilomastat (INN, USAN)</t>
  </si>
  <si>
    <t>Raylo Chemicals, Canada; Baychem</t>
  </si>
  <si>
    <t>CNC(=O)[C@H](Cc1c[nH]c2ccccc12)NC(=O)[C@H](CC(C)C)CC(=O)NO</t>
  </si>
  <si>
    <t>CHEMBL30044</t>
  </si>
  <si>
    <t>Dibrompropamidine (BAN, MI, INN)</t>
  </si>
  <si>
    <t>S01AX14; D08AC01</t>
  </si>
  <si>
    <t>S01AX14 [Sensory Organs:Ophthalmologicals:Antiinfectives:Other antiinfectives]; D08AC01 [Dermatologicals:Antiseptics And Disinfectants:Antiseptics And Disinfectants:Biguanides and amidines]</t>
  </si>
  <si>
    <t>NC(=N)c1ccc(OCCCOc2ccc(cc2Br)C(=N)N)c(Br)c1</t>
  </si>
  <si>
    <t>CHEMBL318520</t>
  </si>
  <si>
    <t>Emakalim (INN)</t>
  </si>
  <si>
    <t>CC1(C)Oc2ccc(cc2[C@H]([C@@H]1O)N3C=CC=CC3=O)C#N</t>
  </si>
  <si>
    <t>CHEMBL45686</t>
  </si>
  <si>
    <t>Panamesine (INN)</t>
  </si>
  <si>
    <t>COc1ccc(cc1)N2C[C@H](CN3CCC(O)(CC3)c4ccc5OCOc5c4)OC2=O</t>
  </si>
  <si>
    <t>CHEMBL25202</t>
  </si>
  <si>
    <t>Tamibarotene (INN)</t>
  </si>
  <si>
    <t>CC1(C)CCC(C)(C)c2cc(NC(=O)c3ccc(cc3)C(=O)O)ccc12</t>
  </si>
  <si>
    <t>CHEMBL1697836</t>
  </si>
  <si>
    <t>Flutazolam (INN, JAN, MI)</t>
  </si>
  <si>
    <t>OCCN1C(=O)CN2CCOC2(c3ccccc3F)c4cc(Cl)ccc14</t>
  </si>
  <si>
    <t>CHEMBL23588</t>
  </si>
  <si>
    <t>Flufenamic Acid (BAN, JAN, USAN, INN)</t>
  </si>
  <si>
    <t>CI-440; CN-27554; INF-1837</t>
  </si>
  <si>
    <t>M01AG03</t>
  </si>
  <si>
    <t>M01AG03 [Musculo-Skeletal System:Antiinflammatory And Antirheumatic Products:Antiinflammatory And Antirheumatic Products, Non-Steroids:Fenamates]</t>
  </si>
  <si>
    <t>OC(=O)c1ccccc1Nc2cccc(c2)C(F)(F)F</t>
  </si>
  <si>
    <t>CHEMBL290624</t>
  </si>
  <si>
    <t>Chloracyzine (DCF, INN, MI)</t>
  </si>
  <si>
    <t>CCN(CC)CCC(=O)N1c2ccccc2Sc3ccc(Cl)cc13</t>
  </si>
  <si>
    <t>CHEMBL1615348</t>
  </si>
  <si>
    <t>Boxidine (INN, USAN)</t>
  </si>
  <si>
    <t>CL-65205</t>
  </si>
  <si>
    <t>FC(F)(F)c1ccc(cc1)c2ccc(OCCN3CCCC3)cc2</t>
  </si>
  <si>
    <t>CHEMBL238465</t>
  </si>
  <si>
    <t>Sofinicline (INN, USAN); Sofinicline Benzenesulfonate (USAN)</t>
  </si>
  <si>
    <t>A-422894.0; ABT-894; A-422894.112</t>
  </si>
  <si>
    <t>Clc1cc(cnc1Cl)N2C[C@@H]3CN[C@@H]3C2</t>
  </si>
  <si>
    <t>CHEMBL1201335</t>
  </si>
  <si>
    <t>Glycopyrrolate (USAN, USP, FDA); Glycopyrronium Bromide (BAN, INN, JAN); Ritropirronium Bromide (INN)</t>
  </si>
  <si>
    <t>AHR-504</t>
  </si>
  <si>
    <t>Shionogi Inc; Merz Pharmaceuticals Llc; Baxter Healthcare Corp Anesthesia And Critical Care; Ah Robins Co</t>
  </si>
  <si>
    <t>R03BB06; A03AB02</t>
  </si>
  <si>
    <t>R03BB06 [Respiratory System:Drugs For Obstructive Airway Diseases:Other Drugs For Obstructive Airway Diseases, Inhalants:Anticholinergics]; A03AB02 [Alimentary Tract And Metabolism:Drugs For Functional Gastrointestinal Disorders:Drugs For Functional Gastrointestinal Disorders:Synthetic anticholinergics, quaternary ammonium compounds]</t>
  </si>
  <si>
    <t>C[N+]1(C)CCC(C1)OC(=O)C(O)(C2CCCC2)c3ccccc3</t>
  </si>
  <si>
    <t>CHEMBL2107847</t>
  </si>
  <si>
    <t>Lexgenleucel-T (USAN)</t>
  </si>
  <si>
    <t>VRX496</t>
  </si>
  <si>
    <t>Virxsys Corporation</t>
  </si>
  <si>
    <t>CHEMBL2109500</t>
  </si>
  <si>
    <t>Lirilumab (INN, USAN)</t>
  </si>
  <si>
    <t>BMS-986015; BMS-986015-01; IPH2102</t>
  </si>
  <si>
    <t>CHEMBL2106167</t>
  </si>
  <si>
    <t>Clorexolone (BAN, INN, USAN)</t>
  </si>
  <si>
    <t>C03BA82; C03BA12</t>
  </si>
  <si>
    <t>C03BA82 [Cardiovascular System:Diuretics:Low-Ceiling Diuretics, Excl. Thiazides:Sulfonamides, plain]; C03BA12 [Cardiovascular System:Diuretics:Low-Ceiling Diuretics, Excl. Thiazides:Sulfonamides, plain]</t>
  </si>
  <si>
    <t>NS(=O)(=O)c1cc2C(=O)N(Cc2cc1Cl)C3CCCCC3</t>
  </si>
  <si>
    <t>CHEMBL2108035</t>
  </si>
  <si>
    <t>Incobotulinumtoxina (FDA, USAN)</t>
  </si>
  <si>
    <t>Merz Pharms</t>
  </si>
  <si>
    <t>CHEMBL2109193</t>
  </si>
  <si>
    <t>Gavilimomab (INN)</t>
  </si>
  <si>
    <t>ABX-CBL</t>
  </si>
  <si>
    <t>CHEMBL2106119</t>
  </si>
  <si>
    <t>Calcium Gluconate (JAN, USP)</t>
  </si>
  <si>
    <t>Parke-Davis; Novartis; Mission Pharmacal; Astra; Pfanstiehl</t>
  </si>
  <si>
    <t>D11AX03; A12AA03</t>
  </si>
  <si>
    <t>D11AX03 [Dermatologicals:Other Dermatological Preparations:Other Dermatological Preparations:Other dermatologicals]; A12AA03 [Alimentary Tract And Metabolism:Mineral Supplements:Calcium:Calcium]</t>
  </si>
  <si>
    <t>[Ca+2].OC[C@@H](O)[C@@H](O)[C@H](O)[C@@H](O)C(=O)[O-].OC[C@@H](O)[C@@H](O)[C@H](O)[C@@H](O)C(=O)[O-]</t>
  </si>
  <si>
    <t>CHEMBL86</t>
  </si>
  <si>
    <t>Metoclopramide (BAN, JAN, INN); Metoclopramide Hydrochloride (FDA, JAN, USAN, USP)</t>
  </si>
  <si>
    <t>AHR-3070-C</t>
  </si>
  <si>
    <t>Meda Pharmaceuticals Inc; Baxter Healthcare Corp Anesthesia Critical Care; Ani Pharmaceuticals Inc; Ah Robins Co; Salix Pharmaceuticals Inc</t>
  </si>
  <si>
    <t>A03FA01</t>
  </si>
  <si>
    <t>A03FA01 [Alimentary Tract And Metabolism:Drugs For Functional Gastrointestinal Disorders:Propulsives:Propulsives]</t>
  </si>
  <si>
    <t>CCN(CC)CCNC(=O)c1cc(Cl)c(N)cc1OC</t>
  </si>
  <si>
    <t>CHEMBL2104738</t>
  </si>
  <si>
    <t>Meseclazone (INN, USAN)</t>
  </si>
  <si>
    <t>W-2395</t>
  </si>
  <si>
    <t>CC1CC2Oc3ccc(Cl)cc3C(=O)N2O1</t>
  </si>
  <si>
    <t>CHEMBL2103884</t>
  </si>
  <si>
    <t>Oprozomib (INN, USAN)</t>
  </si>
  <si>
    <t>ONX-0912</t>
  </si>
  <si>
    <t>Onyx Therapeutics</t>
  </si>
  <si>
    <t>COC[C@H](NC(=O)[C@H](COC)NC(=O)c1cnc(C)s1)C(=O)N[C@@H](Cc2ccccc2)C(=O)[C@@]3(C)CO3</t>
  </si>
  <si>
    <t>CHEMBL2105238</t>
  </si>
  <si>
    <t>Rodocaine (INN, USAN)</t>
  </si>
  <si>
    <t>R-19317; R-22700 [As Hydrochloride]</t>
  </si>
  <si>
    <t>Cc1cccc(Cl)c1NC(=O)CCN2CCC[C@H]3CCC[C@H]23</t>
  </si>
  <si>
    <t>CHEMBL2107073</t>
  </si>
  <si>
    <t>Sanfetrinem (BAN, INN); Sanfetrinem Cilexetil (USAN)</t>
  </si>
  <si>
    <t>GV-118819X</t>
  </si>
  <si>
    <t>CO[C@H]1CCC[C@@H]2[C@@H]3[C@@H]([C@@H](C)O)C(=O)N3C(=C12)C(=O)OC(C)OC(=O)OC4CCCCC4</t>
  </si>
  <si>
    <t>CHEMBL28198</t>
  </si>
  <si>
    <t>Lofentanil (BAN, INN); Lofentanil Oxalate (USAN)</t>
  </si>
  <si>
    <t>R-34995</t>
  </si>
  <si>
    <t>CCC(=O)N(c1ccccc1)[C@]2(CCN(CCc3ccccc3)C[C@H]2C)C(=O)OC</t>
  </si>
  <si>
    <t>CHEMBL2108814</t>
  </si>
  <si>
    <t>Xanthan Gum (NF)</t>
  </si>
  <si>
    <t>CHEMBL2105735</t>
  </si>
  <si>
    <t>Asunaprevir (INN, USAN)</t>
  </si>
  <si>
    <t>BMS-650032</t>
  </si>
  <si>
    <t>COc1cnc(O[C@@H]2C[C@H](N(C2)C(=O)[C@@H](NC(=O)OC(C)(C)C)C(C)(C)C)C(=O)N[C@@]3(C[C@H]3C=C)C(=O)NS(=O)(=O)C4CC4)c5cc(Cl)ccc15</t>
  </si>
  <si>
    <t>CHEMBL2221249</t>
  </si>
  <si>
    <t>Colistin (INN); Colistin Sulfate (FDA, USP)</t>
  </si>
  <si>
    <t>Parke Davis Div Warner Lambert Co; Jhp Pharmaceuticals Llc</t>
  </si>
  <si>
    <t>A07AA10; J01XB01</t>
  </si>
  <si>
    <t>A07AA10 [Alimentary Tract And Metabolism:Antidiarrheals, Intestinal Antiinflammatory/Antiinfective :Intestinal Antiinfectives:Antibiotics]; J01XB01 [Antiinfectives For Systemic Use:Antibacterials For Systemic Use:Other Antibacterials:Polymyxins]</t>
  </si>
  <si>
    <t>CCC(C)CCCCC(=O)N[C@@H](CCN)C(=O)N[C@@H](CN[C@@H](CCN)C(=O)N[C@H]1CCNC(=O)[C@@H](NC(=O)[C@H](CCN)NC(=O)[C@H](CCN)NC(=O)[C@H](CC(C)C)NC(=O)[C@@H](CC(C)C)NC(=O)[C@H](CCN)NC1=O)[C@@H](C)O)[C@@H](C)O.CC(C)CCCCC(=O)N[C@@H](CCN)C(=O)N[C@@H](CN[C@@H](CCN)C(=O)N[C@H]2CCNC(=O)[C@@H](NC(=O)[C@H](CCN)NC(=O)[C@H](CCN)NC(=O)[C@H](CC(C)C)NC(=O)[C@@H](CC(C)C)NC(=O)[C@H](CCN)NC2=O)[C@@H](C)O)[C@@H](C)O</t>
  </si>
  <si>
    <t>CHEMBL1201595</t>
  </si>
  <si>
    <t>Laronidase (FDA, USAN, INN)</t>
  </si>
  <si>
    <t>A16AB05</t>
  </si>
  <si>
    <t>A16AB05 [Alimentary Tract And Metabolism:Other Alimentary Tract And Metabolism Products:Other Alimentary Tract And Metabolism Products:Enzymes]</t>
  </si>
  <si>
    <t>CHEMBL1201586</t>
  </si>
  <si>
    <t>Palivizumab (BAN, FDA, INN)</t>
  </si>
  <si>
    <t>MEDI-493</t>
  </si>
  <si>
    <t>Medimmune Inc</t>
  </si>
  <si>
    <t>J06BB16</t>
  </si>
  <si>
    <t>J06BB16 [Antiinfectives For Systemic Use:Immune Sera And Immunoglobulins:Immunoglobulins:Specific immunoglobulins]</t>
  </si>
  <si>
    <t>CHEMBL8273</t>
  </si>
  <si>
    <t>Sulotroban (BAN, INN, USAN)</t>
  </si>
  <si>
    <t>BM 13.177; BM-13177; SK&amp;F-95587</t>
  </si>
  <si>
    <t>Glomerulonephritis Treatment</t>
  </si>
  <si>
    <t>OC(=O)COc1ccc(CCNS(=O)(=O)c2ccccc2)cc1</t>
  </si>
  <si>
    <t>CHEMBL1306</t>
  </si>
  <si>
    <t>Terconazole (BAN, FDA, INN, USAN)</t>
  </si>
  <si>
    <t>R-42470</t>
  </si>
  <si>
    <t>Nycomed Us Inc; Janssen Pharmaceuticals Inc</t>
  </si>
  <si>
    <t>G01AG02</t>
  </si>
  <si>
    <t>G01AG02 [Genito Urinary System And Sex Hormones:Gynecological Antiinfectives And Antiseptics:Antiinfectives And Antiseptics, Excl. Combinations:Triazole derivatives]</t>
  </si>
  <si>
    <t>CC(C)N1CCN(CC1)c2ccc(OC[C@H]3CO[C@@](Cn4cncn4)(O3)c5ccc(Cl)cc5Cl)cc2</t>
  </si>
  <si>
    <t>CHEMBL1318939</t>
  </si>
  <si>
    <t>Etofylline Clofibrate (INN); Theofibrate (USAN)</t>
  </si>
  <si>
    <t>ML-1024</t>
  </si>
  <si>
    <t>L. Merckle, Germany</t>
  </si>
  <si>
    <t>CN1C(=O)N(C)c2ncn(CCOC(=O)C(C)(C)Oc3ccc(Cl)cc3)c2C1=O</t>
  </si>
  <si>
    <t>CHEMBL2108427</t>
  </si>
  <si>
    <t>Follicle Stimulating Hormone (BAN); Menotrophin (BAN); Menotropins (USAN, USP); Menotropins (FSH;Lh) (FDA)</t>
  </si>
  <si>
    <t>FSH; HMG</t>
  </si>
  <si>
    <t>Ortho Pharmaceutical; Organon USA Inc.; Organon; Ferring; Serono</t>
  </si>
  <si>
    <t>CHEMBL680</t>
  </si>
  <si>
    <t>Cefaclor (BAN, USP, INN, JAN, USAN, FDA)</t>
  </si>
  <si>
    <t>Compound 99638</t>
  </si>
  <si>
    <t>J01DC04</t>
  </si>
  <si>
    <t>J01DC04 [Antiinfectives For Systemic Use:Antibacterials For Systemic Use:Other Beta-Lactam Antibacterials:Second-generation cephalosporins]</t>
  </si>
  <si>
    <t>N[C@@H](C(=O)N[C@H]1[C@H]2SCC(=C(N2C1=O)C(=O)O)Cl)c3ccccc3</t>
  </si>
  <si>
    <t>CHEMBL2221312</t>
  </si>
  <si>
    <t>Gadoxetic Acid (INN); Gadoxetate Disodium (FDA, USAN)</t>
  </si>
  <si>
    <t>ZK-139834</t>
  </si>
  <si>
    <t>V08CA10</t>
  </si>
  <si>
    <t>V08CA10 [Various:Contrast Media:Magnetic Resonance Imaging Contrast Media:Paramagnetic contrast media]</t>
  </si>
  <si>
    <t>CHEMBL592</t>
  </si>
  <si>
    <t>Levorphanol (BAN, INN); Levorphanol Tartrate (FDA, USP)</t>
  </si>
  <si>
    <t>CN1CC[C@]23CCCC[C@H]2[C@H]1Cc4ccc(O)cc34</t>
  </si>
  <si>
    <t>CHEMBL2146121</t>
  </si>
  <si>
    <t>Calcium (FDA)</t>
  </si>
  <si>
    <t>[Ca]</t>
  </si>
  <si>
    <t>CHEMBL2105745</t>
  </si>
  <si>
    <t>Glycerol Phenylbutyrate (FDA, INN, USAN)</t>
  </si>
  <si>
    <t>HPN-100</t>
  </si>
  <si>
    <t>Hyperion Therapeutics</t>
  </si>
  <si>
    <t>A16AX09</t>
  </si>
  <si>
    <t>A16AX09 [Alimentary Tract And Metabolism:Other Alimentary Tract And Metabolism Products:Other Alimentary Tract And Metabolism Products:Various alimentary tract and metabolism products]</t>
  </si>
  <si>
    <t>O=C(CCCc1ccccc1)OCC(COC(=O)CCCc2ccccc2)OC(=O)CCCc3ccccc3</t>
  </si>
  <si>
    <t>CHEMBL686</t>
  </si>
  <si>
    <t>Mefenamic Acid (BAN, INN, JAN, USAN, USP, FDA)</t>
  </si>
  <si>
    <t>CI-473; CN-35355; INF-3355</t>
  </si>
  <si>
    <t>M01AG01</t>
  </si>
  <si>
    <t>M01AG01 [Musculo-Skeletal System:Antiinflammatory And Antirheumatic Products:Antiinflammatory And Antirheumatic Products, Non-Steroids:Fenamates]</t>
  </si>
  <si>
    <t>Cc1cccc(Nc2ccccc2C(=O)O)c1C</t>
  </si>
  <si>
    <t>CHEMBL1201543</t>
  </si>
  <si>
    <t>Insulin Zinc Susp Semisynthetic Purified Human (FDA)</t>
  </si>
  <si>
    <t>CHEMBL1201420</t>
  </si>
  <si>
    <t>Urokinase (BAN, FDA, USAN, INN)</t>
  </si>
  <si>
    <t>Microbix Biosystems Inc</t>
  </si>
  <si>
    <t>B01AD04</t>
  </si>
  <si>
    <t>B01AD04 [Blood And Blood Forming Organs:Antithrombotic Agents:Antithrombotic Agents:Enzymes]</t>
  </si>
  <si>
    <t>Plasminogen Activator</t>
  </si>
  <si>
    <t>CHEMBL1201608</t>
  </si>
  <si>
    <t>Muromonab-Cd3 (FDA, USAN, INN)</t>
  </si>
  <si>
    <t>OKT-3</t>
  </si>
  <si>
    <t>Ortho Biotech</t>
  </si>
  <si>
    <t>L04AA02</t>
  </si>
  <si>
    <t>L04AA02 [Antineoplastic And Immunomodulating Agents:Immunosuppressants:Immunosuppressants:Selective immunosuppressants]</t>
  </si>
  <si>
    <t>Monoclonal Antibody (immunosuppressant)</t>
  </si>
  <si>
    <t>CHEMBL55643</t>
  </si>
  <si>
    <t>Copper (FDA)</t>
  </si>
  <si>
    <t>Teva Womens Health Inc; Gd Searle Llc</t>
  </si>
  <si>
    <t>CHEMBL698</t>
  </si>
  <si>
    <t>Amethocaine (BAN); Tetracaine (BAN, FDA, INN, USP); Amethocaine Hydrochloride (BAN); Tetracaine Hydrochloride (BAN, JAN, USP)</t>
  </si>
  <si>
    <t>Schering-Plough Animal Health; Galderma Laboratories Lp; Ciba Vision, Us Ophthalmics; Alcon; Zars Pharma Inc</t>
  </si>
  <si>
    <t>C05AD02; N01BA03; D04AB06; S01HA03</t>
  </si>
  <si>
    <t>C05AD02 [Cardiovascular System:Vasoprotectives:Agents For Treatment Of Hemorrhoids And Anal :Local anesthetics]; N01BA03 [Nervous System:Anesthetics:Anesthetics, Local:Esters of aminobenzoic acid]; D04AB06 [Dermatologicals:Antipruritics, Incl. Antihistamines, Anesthetics, Etc.:Antipruritics, Incl. Antihistamines, Anesthetics, Etc.:Anesthetics for topical use]; S01HA03 [Sensory Organs:Ophthalmologicals:Local Anesthetics:Local anesthetics]</t>
  </si>
  <si>
    <t>Anesthetic (topical); Anesthetic (local)</t>
  </si>
  <si>
    <t>CCCCNc1ccc(cc1)C(=O)OCCN(C)C</t>
  </si>
  <si>
    <t>CHEMBL1401</t>
  </si>
  <si>
    <t>Nitazoxanide (BAN, FDA, INN, USAN)</t>
  </si>
  <si>
    <t>PH-5776</t>
  </si>
  <si>
    <t>Romark Laboratories</t>
  </si>
  <si>
    <t>P01AX11</t>
  </si>
  <si>
    <t>P01AX11 [Antiparasitic Products, Insecticides And Repellents:Antiprotozoals:Agents Against Amoebiasis And Other Protozoal Diseases:Other agents against amoebiasis and other protozoal diseases]</t>
  </si>
  <si>
    <t>CC(=O)Oc1ccccc1C(=O)Nc2ncc(s2)[N+](=O)[O-]</t>
  </si>
  <si>
    <t>CHEMBL175247</t>
  </si>
  <si>
    <t>Orlistat (FDA, BAN, INN, USAN)</t>
  </si>
  <si>
    <t>Ro-180647002; Ro-18-0647-002</t>
  </si>
  <si>
    <t>Hoffmann La Roche Inc; GlaxoSmithKline Consumer Healthcare</t>
  </si>
  <si>
    <t>A08AB01</t>
  </si>
  <si>
    <t>A08AB01 [Alimentary Tract And Metabolism:Antiobesity Preparations, Excl. Diet Products:Antiobesity Preparations, Excl. Diet Products:Peripherally acting antiobesity products]</t>
  </si>
  <si>
    <t>Inhibitor (pancreatic lipase)</t>
  </si>
  <si>
    <t>CCCCCCCCCCC[C@@H](C[C@@H]1OC(=O)[C@H]1CCCCCC)OC(=O)[C@H](CC(C)C)NC=O</t>
  </si>
  <si>
    <t>CHEMBL271227</t>
  </si>
  <si>
    <t>Abiraterone Acetate (FDA, USAN)</t>
  </si>
  <si>
    <t>CB-7630</t>
  </si>
  <si>
    <t>Janssen Biotech Inc</t>
  </si>
  <si>
    <t>L02BX03</t>
  </si>
  <si>
    <t>L02BX03 [Antineoplastic And Immunomodulating Agents:Endocrine Therapy:Hormone Antagonists And Related Agents:Other hormone antagonists and related agents]</t>
  </si>
  <si>
    <t>CC(=O)O[C@H]1CC[C@]2(C)[C@H]3CC[C@@]4(C)[C@@H](CC=C4c5cccnc5)[C@@H]3CC=C2C1</t>
  </si>
  <si>
    <t>CHEMBL1200553</t>
  </si>
  <si>
    <t>Cupric Chloride (FDA, USP)</t>
  </si>
  <si>
    <t>Supplement (trace mineral)</t>
  </si>
  <si>
    <t>CHEMBL266481</t>
  </si>
  <si>
    <t>Glucagon (BAN, JAN, USP, INN); Glucagon Recombinant (FDA)</t>
  </si>
  <si>
    <t>CSCC[C@H](NC(=O)[C@H](CC(C)C)NC(=O)[C@H](Cc1c[nH]c2ccccc12)NC(=O)[C@H](CCC(=O)N)NC(=O)[C@@H](NC(=O)[C@H](Cc3ccccc3)NC(=O)[C@H](CC(=O)O)NC(=O)[C@H](CCC(=O)N)NC(=O)[C@H](C)NC(=O)[C@H](CCCN=C(N)N)NC(=O)[C@H](CCCN=C(N)N)NC(=O)[C@H](CO)NC(=O)[C@H](CC(=O)O)NC(=O)[C@H](CC(C)C)NC(=O)[C@H](Cc4ccc(O)cc4)NC(=O)[C@H](CCCCN)NC(=O)[C@H](CO)NC(=O)[C@H](Cc5ccc(O)cc5)NC(=O)[C@H](CC(=O)O)NC(=O)[C@H](CO)NC(=O)[C@@H](NC(=O)[C@H](Cc6ccccc6)NC(=O)[C@@H](NC(=O)CNC(=O)[C@H](CCC(=O)N)NC(=O)[C@H](CO)NC(=O)[C@@H](N)Cc7c[nH]cn7)[C@@H](C)O)[C@@H](C)O)C(C)C)C(=O)N[C@@H](CC(=O)N)C(=O)N[C@@H]([C@@H](C)O)C(=O)O</t>
  </si>
  <si>
    <t>CHEMBL2110575</t>
  </si>
  <si>
    <t>Technetium Tc 99m Disofenin (USP); Technetium Tc-99m Disofenin Kit (FDA)</t>
  </si>
  <si>
    <t>V09DA01</t>
  </si>
  <si>
    <t>V09DA01 [Various:Diagnostic Radiopharmaceuticals:Hepatic And Reticulo Endothelial System:Technetium (99mTc) compounds]</t>
  </si>
  <si>
    <t>Diagnostic Aid (hepatobiliary function determination); Radioactive Agent</t>
  </si>
  <si>
    <t>CHEMBL344159</t>
  </si>
  <si>
    <t>Tolvaptan (FDA, INN, USAN)</t>
  </si>
  <si>
    <t>OPC-41061</t>
  </si>
  <si>
    <t>Otsuka America Pharmaceutical Inc</t>
  </si>
  <si>
    <t>C03XA01</t>
  </si>
  <si>
    <t>C03XA01 [Cardiovascular System:Diuretics:Other Diuretics:Vasopressin antagonists]</t>
  </si>
  <si>
    <t>Cc1ccccc1C(=O)Nc2ccc(C(=O)N3CCCC(O)c4cc(Cl)ccc34)c(C)c2</t>
  </si>
  <si>
    <t>CHEMBL1542</t>
  </si>
  <si>
    <t>Azathioprine (BAN, JAN, USAN, USP, FDA, INN); Azathioprine Sodium (FDA, USP)</t>
  </si>
  <si>
    <t>BW-57-322</t>
  </si>
  <si>
    <t>L04AX01</t>
  </si>
  <si>
    <t>L04AX01 [Antineoplastic And Immunomodulating Agents:Immunosuppressants:Immunosuppressants:Other immunosuppressants]</t>
  </si>
  <si>
    <t>Cn1cnc(c1Sc2ncnc3[nH]cnc23)N(=O)=O</t>
  </si>
  <si>
    <t>CHEMBL1015</t>
  </si>
  <si>
    <t>Azovan Blue (BAN); Evans Blue (USP, FDA)</t>
  </si>
  <si>
    <t>Cc1cc(ccc1N=Nc2ccc3c(cc(c(N)c3c2O)S(=O)(=O)O)S(=O)(=O)O)c4ccc(N=Nc5ccc6c(cc(c(N)c6c5O)S(=O)(=O)O)S(=O)(=O)O)c(C)c4</t>
  </si>
  <si>
    <t>CHEMBL1201195</t>
  </si>
  <si>
    <t>Cefmetazole (USAN, USP, INN); Cefmetazole Sodium (FDA, USP, JAN, USAN)</t>
  </si>
  <si>
    <t>U-72791; U-72791A</t>
  </si>
  <si>
    <t>J01DC09</t>
  </si>
  <si>
    <t>J01DC09 [Antiinfectives For Systemic Use:Antibacterials For Systemic Use:Other Beta-Lactam Antibacterials:Second-generation cephalosporins]</t>
  </si>
  <si>
    <t>CO[C@]1(NC(=O)CSCC#N)[C@H]2SCC(=C(N2C1=O)C(=O)O)CSc3nnnn3C</t>
  </si>
  <si>
    <t>CHEMBL2028019</t>
  </si>
  <si>
    <t>Cariprazine (INN, USAN); Cariprazine Hydrochloride (USAN)</t>
  </si>
  <si>
    <t>RGH-188; RGH-188 HCL</t>
  </si>
  <si>
    <t>CN(C)C(=O)N[C@@H]1CC[C@@H](CCN2CCN(CC2)c3cccc(Cl)c3Cl)CC1</t>
  </si>
  <si>
    <t>CHEMBL2109456</t>
  </si>
  <si>
    <t>Quilizumab (INN, USAN)</t>
  </si>
  <si>
    <t>MEP1972A; RG-7449</t>
  </si>
  <si>
    <t>Genentech, Inc.</t>
  </si>
  <si>
    <t>CHEMBL2105356</t>
  </si>
  <si>
    <t>Ozolinone (INN, USAN)</t>
  </si>
  <si>
    <t>GOEDECKE-3282</t>
  </si>
  <si>
    <t>CN1C(=O)C(S/C/1=C/C(=O)O)N2CCCCC2</t>
  </si>
  <si>
    <t>CHEMBL2105160</t>
  </si>
  <si>
    <t>Naminidil (INN, USAN)</t>
  </si>
  <si>
    <t>BMS-234303-01</t>
  </si>
  <si>
    <t>C[C@@H](N\C(=N/C#N)\Nc1ccc(cc1)C#N)C(C)(C)C</t>
  </si>
  <si>
    <t>CHEMBL2105012</t>
  </si>
  <si>
    <t>Iopronic Acid (BAN, INN, USAN)</t>
  </si>
  <si>
    <t>B-11420; SO-21983</t>
  </si>
  <si>
    <t>Bristol-Myers Squibb; Bracco Industria Chimica S.P.A., Italy</t>
  </si>
  <si>
    <t>Diagnostic Aid (radiopaque medium, cholecystographic)</t>
  </si>
  <si>
    <t>CCC(COCCOc1c(I)cc(I)c(NC(=O)C)c1I)C(=O)O</t>
  </si>
  <si>
    <t>CHEMBL2107214</t>
  </si>
  <si>
    <t>Iomeprol (BAN, INN, JAN, USAN)</t>
  </si>
  <si>
    <t>Bracco Industria Chimica S.P.A., Italy</t>
  </si>
  <si>
    <t>V08AB10</t>
  </si>
  <si>
    <t>V08AB10 [Various:Contrast Media:X-Ray Contrast Media, Iodinated:Watersoluble, nephrotropic, low osmolar X-ray contrast media]</t>
  </si>
  <si>
    <t>CN(C(=O)CO)c1c(I)c(C(=O)NCC(O)CO)c(I)c(C(=O)NCC(O)CO)c1I</t>
  </si>
  <si>
    <t>CHEMBL2108175</t>
  </si>
  <si>
    <t>Antihemophilic Factor (USP)</t>
  </si>
  <si>
    <t>Centeon; Bayer; Alpha Therapeutic; Abbott; Hoechst-Roussel</t>
  </si>
  <si>
    <t>Antihemophilic</t>
  </si>
  <si>
    <t>CHEMBL2108492</t>
  </si>
  <si>
    <t>Crystalline (Aqueous Suspension) (JAN); Insulin Zinc Injection (JAN); Insulin Zinc Injection, Crystalline (Aqueous Suspension) (JAN); Insulin Zinc Suspension (Crystalline) (BAN, INN); Insulin Zinc, Extended (USP)</t>
  </si>
  <si>
    <t>CHEMBL2111004</t>
  </si>
  <si>
    <t>Paranyline Hydrochloride (USAN); Renyfoline (INN); Renytoline (INN)</t>
  </si>
  <si>
    <t>NC(=N)c1ccc(C=C2c3ccccc3c4ccccc24)cc1</t>
  </si>
  <si>
    <t>CHEMBL27926</t>
  </si>
  <si>
    <t>Napitane (INN); Napitane Mesylate (USAN)</t>
  </si>
  <si>
    <t>A-75200 Mesylate</t>
  </si>
  <si>
    <t>C(C1CCCc2c3OCOc3ccc12)N4CCC(C4)c5ccccc5</t>
  </si>
  <si>
    <t>CHEMBL2364662</t>
  </si>
  <si>
    <t>Formofilcon A (USAN)</t>
  </si>
  <si>
    <t>Pegavision Corp.</t>
  </si>
  <si>
    <t>CHEMBL1201594</t>
  </si>
  <si>
    <t>Rasburicase (BAN, FDA, USAN, INN)</t>
  </si>
  <si>
    <t>SR-29142</t>
  </si>
  <si>
    <t>Sanofi-Synthelabo Inc</t>
  </si>
  <si>
    <t>V03AF07</t>
  </si>
  <si>
    <t>V03AF07 [Various:All Other Therapeutic Products:All Other Therapeutic Products:Detoxifying agents for antineoplastic treatment]</t>
  </si>
  <si>
    <t>CHEMBL1201621</t>
  </si>
  <si>
    <t>Somatropin (BAN, FDA, USAN, USP, INN); Somatropin Recombinant (FDA)</t>
  </si>
  <si>
    <t>CB-311</t>
  </si>
  <si>
    <t>Ferring Pharmaceuticals Inc; Emd Serono Inc; Eli Lilly And Co; Cangene Corp; Genentech Inc</t>
  </si>
  <si>
    <t>growth hormone derivatives</t>
  </si>
  <si>
    <t>H01AC01</t>
  </si>
  <si>
    <t>H01AC01 [Systemic Hormonal Preparations, Excl. :Pituitary And Hypothalamic Hormones And Analogues:Anterior Pituitary Lobe Hormones And Analogues:Somatropin and somatropin agonists]</t>
  </si>
  <si>
    <t>Hormone (growth)</t>
  </si>
  <si>
    <t>CHEMBL2107003</t>
  </si>
  <si>
    <t>Oxprenoate Potassium (INN)</t>
  </si>
  <si>
    <t>CCC[C@@H]1CC2=CC(=O)CC[C@]2(C)[C@H]3CC[C@@]4(C)[C@@H](CC[C@@]4(O)CCC(=O)O)[C@H]13</t>
  </si>
  <si>
    <t>CHEMBL2107083</t>
  </si>
  <si>
    <t>Tazasubrate (BAN, INN)</t>
  </si>
  <si>
    <t>CCOc1ccc2nc(SC(C)(C(=O)O)c3ccccc3)sc2c1</t>
  </si>
  <si>
    <t>CHEMBL2104087</t>
  </si>
  <si>
    <t>Alepride (INN)</t>
  </si>
  <si>
    <t>Nc1cc(OCC=C)c(cc1Cl)C(=O)NC2CCN(CC3CCC=CC3)CC2</t>
  </si>
  <si>
    <t>CHEMBL2106736</t>
  </si>
  <si>
    <t>Midaxifylline (INN)</t>
  </si>
  <si>
    <t>CCCN1C(=O)N(CCC)c2[nH]c(nc2C1=O)C3(N)CCCC3</t>
  </si>
  <si>
    <t>CHEMBL2104066</t>
  </si>
  <si>
    <t>Amitivir (INN, USAN)</t>
  </si>
  <si>
    <t>N#CNc1nncs1</t>
  </si>
  <si>
    <t>CHEMBL2107519</t>
  </si>
  <si>
    <t>Chlornaphazine (DCF, INN, MI)</t>
  </si>
  <si>
    <t>CB-1048; R-48</t>
  </si>
  <si>
    <t>ClCCN(CCCl)c1ccc2ccccc2c1</t>
  </si>
  <si>
    <t>CHEMBL2104509</t>
  </si>
  <si>
    <t>Xenalipin (INN, USAN)</t>
  </si>
  <si>
    <t>BW-207U</t>
  </si>
  <si>
    <t>Hypolipidemic</t>
  </si>
  <si>
    <t>OC(=O)c1ccccc1c2ccc(cc2)C(F)(F)F</t>
  </si>
  <si>
    <t>CHEMBL2106933</t>
  </si>
  <si>
    <t>Ralitoline (INN, USAN)</t>
  </si>
  <si>
    <t>CI-946</t>
  </si>
  <si>
    <t>CN1C(=O)CS/C/1=C/C(=O)Nc2c(C)cccc2Cl</t>
  </si>
  <si>
    <t>CHEMBL2104743</t>
  </si>
  <si>
    <t>Gliflumide (INN, USAN)</t>
  </si>
  <si>
    <t>SH 3.1168</t>
  </si>
  <si>
    <t>COc1ccc(F)cc1[C@H](C)NC(=O)Cc2ccc(cc2)S(=O)(=O)Nc3ncc(CC(C)C)cn3</t>
  </si>
  <si>
    <t>CHEMBL2105126</t>
  </si>
  <si>
    <t>Litracen (INN)</t>
  </si>
  <si>
    <t>CNCCC=C1c2ccccc2C(C)(C)c3ccccc13</t>
  </si>
  <si>
    <t>CHEMBL2106469</t>
  </si>
  <si>
    <t>Bencianol (INN)</t>
  </si>
  <si>
    <t>O[C@H]1Cc2c(O)cc(O)cc2O[C@@H]1c3ccc4OC(Oc4c3)(c5ccccc5)c6ccccc6</t>
  </si>
  <si>
    <t>CHEMBL2106298</t>
  </si>
  <si>
    <t>Fenbenicillin (BAN, INN, MI)</t>
  </si>
  <si>
    <t>CC1(C)S[C@@H]2[C@H](NC(=O)C(Oc3ccccc3)c4ccccc4)C(=O)N2[C@H]1C(=O)O</t>
  </si>
  <si>
    <t>CHEMBL2104555</t>
  </si>
  <si>
    <t>Vadocaine (INN)</t>
  </si>
  <si>
    <t>COc1cc(C)cc(C)c1NC(=O)CCN2CCCCC2C</t>
  </si>
  <si>
    <t>CHEMBL2104144</t>
  </si>
  <si>
    <t>Cyclocoumarol (BAN); Cyclocumarol (MI)</t>
  </si>
  <si>
    <t>COC1(C)CC(C2=C(O1)c3ccccc3OC2=O)c4ccccc4</t>
  </si>
  <si>
    <t>CHEMBL2104020</t>
  </si>
  <si>
    <t>Carbubarb (INN, MI); Carbubarbital (DCF)</t>
  </si>
  <si>
    <t>CCCCC1(CCOC(=O)N)C(=O)NC(=O)NC1=O</t>
  </si>
  <si>
    <t>CHEMBL325439</t>
  </si>
  <si>
    <t>Bepafant (INN)</t>
  </si>
  <si>
    <t>Cc1nnc2CN=C(c3ccccc3Cl)c4c5CC(Cc5sc4n12)C(=O)N6CCOCC6</t>
  </si>
  <si>
    <t>CHEMBL1182665</t>
  </si>
  <si>
    <t>Hydroxypethidine (BAN, INN, MI)</t>
  </si>
  <si>
    <t>WIN-771</t>
  </si>
  <si>
    <t>CCOC(=O)C1(CCN(C)CC1)c2cccc(O)c2</t>
  </si>
  <si>
    <t>CHEMBL2104745</t>
  </si>
  <si>
    <t>Pagoclone (INN, USAN)</t>
  </si>
  <si>
    <t>IP-456; RP-62955</t>
  </si>
  <si>
    <t>CC(C)CCC(=O)CC1N(C(=O)c2ccccc12)c3ccc4ccc(Cl)nc4n3</t>
  </si>
  <si>
    <t>CHEMBL2109015</t>
  </si>
  <si>
    <t>Aluminum Carbonate, Basic (USAN, USP)</t>
  </si>
  <si>
    <t>CHEMBL2108669</t>
  </si>
  <si>
    <t>Yttrium (90Y) Tacatuzumab Tetraxetan (INN); Yttrium Y 90 Tacatuzumab Tetraxetan (USAN)</t>
  </si>
  <si>
    <t>CHEMBL2109282</t>
  </si>
  <si>
    <t>Rg-7636</t>
  </si>
  <si>
    <t>RG-7636</t>
  </si>
  <si>
    <t>CHEMBL2108540</t>
  </si>
  <si>
    <t>Poloxalene (BAN, INN, USAN, USP)</t>
  </si>
  <si>
    <t>SK&amp;F-18667</t>
  </si>
  <si>
    <t>CHEMBL2108096</t>
  </si>
  <si>
    <t>Sodium Glucaspaldrate (BAN, INN)</t>
  </si>
  <si>
    <t>CHEMBL2108573</t>
  </si>
  <si>
    <t>Anthrax Vaccine Absorbed (USP)</t>
  </si>
  <si>
    <t>J07AC01</t>
  </si>
  <si>
    <t>J07AC01 [Antiinfectives For Systemic Use:Vaccines:Bacterial Vaccines:Anthrax vaccines]</t>
  </si>
  <si>
    <t>CHEMBL2108831</t>
  </si>
  <si>
    <t>Bacitracin Methylene Disalicylate (USP)</t>
  </si>
  <si>
    <t>Antibacterial; Food Additive (veterinary)</t>
  </si>
  <si>
    <t>CHEMBL2107880</t>
  </si>
  <si>
    <t>Regavirumab (INN)</t>
  </si>
  <si>
    <t>MCA-C23; TI-23</t>
  </si>
  <si>
    <t>Teijin</t>
  </si>
  <si>
    <t>CHEMBL2108933</t>
  </si>
  <si>
    <t>Clover, Red (NF)</t>
  </si>
  <si>
    <t>CHEMBL2109549</t>
  </si>
  <si>
    <t>J591</t>
  </si>
  <si>
    <t>CHEMBL2107990</t>
  </si>
  <si>
    <t>Gleptoferron (BAN, INN, USAN)</t>
  </si>
  <si>
    <t>Fisons Pharmaceuticals Ltd., Great Britain</t>
  </si>
  <si>
    <t>Hematinic (veterinary)</t>
  </si>
  <si>
    <t>CHEMBL2109513</t>
  </si>
  <si>
    <t>Pd-360324</t>
  </si>
  <si>
    <t>PD-360324</t>
  </si>
  <si>
    <t>CHEMBL2108713</t>
  </si>
  <si>
    <t>Iodine I 124 Girentuximab (USAN)</t>
  </si>
  <si>
    <t>124ICG250</t>
  </si>
  <si>
    <t>Iba Molecular</t>
  </si>
  <si>
    <t>CHEMBL2109371</t>
  </si>
  <si>
    <t>Bw250/183</t>
  </si>
  <si>
    <t>BW250/183</t>
  </si>
  <si>
    <t>CHEMBL1788393</t>
  </si>
  <si>
    <t>Etofamide (INN)</t>
  </si>
  <si>
    <t>P01AC03</t>
  </si>
  <si>
    <t>P01AC03 [Antiparasitic Products, Insecticides And Repellents:Antiprotozoals:Agents Against Amoebiasis And Other Protozoal Diseases:Dichloroacetamide derivatives]</t>
  </si>
  <si>
    <t>CCOCCN(Cc1ccc(Oc2ccc(cc2)[N+](=O)[O-])cc1)C(=O)C(Cl)Cl</t>
  </si>
  <si>
    <t>CHEMBL2106398</t>
  </si>
  <si>
    <t>Isobutane (NF)</t>
  </si>
  <si>
    <t>CC(C)C</t>
  </si>
  <si>
    <t>CHEMBL2104023</t>
  </si>
  <si>
    <t>Alifedrine (INN)</t>
  </si>
  <si>
    <t>C[C@H](NCCC(=O)C1CCCCC1)[C@H](O)c2ccccc2</t>
  </si>
  <si>
    <t>CHEMBL2106831</t>
  </si>
  <si>
    <t>Nuclotixene (INN)</t>
  </si>
  <si>
    <t>Clc1ccc2Sc3ccccc3\C(=C/C4CN5CCC4CC5)\c2c1</t>
  </si>
  <si>
    <t>CHEMBL2104943</t>
  </si>
  <si>
    <t>Quintiofos (BAN, INN)</t>
  </si>
  <si>
    <t>BAYER-9037</t>
  </si>
  <si>
    <t>CCOP(=S)(Oc1cccc2cccnc12)c3ccccc3</t>
  </si>
  <si>
    <t>CHEMBL2105169</t>
  </si>
  <si>
    <t>Niceverine (DCF, INN)</t>
  </si>
  <si>
    <t>RC-167</t>
  </si>
  <si>
    <t>COc1cc2ccnc(Cc3ccc(C(=O)Oc4cccnc4)c(c3)C(=O)Oc5cccnc5)c2cc1OC</t>
  </si>
  <si>
    <t>CHEMBL2104153</t>
  </si>
  <si>
    <t>Cyamemazine (INN, MI); Cyamepromazine (DCF)</t>
  </si>
  <si>
    <t>RP-7204</t>
  </si>
  <si>
    <t>N05AA06</t>
  </si>
  <si>
    <t>N05AA06 [Nervous System:Psycholeptics:Antipsychotics:Phenothiazines with aliphatic side-chain]</t>
  </si>
  <si>
    <t>CC(CN(C)C)CN1c2ccccc2Sc3ccc(cc13)C#N</t>
  </si>
  <si>
    <t>CHEMBL2106809</t>
  </si>
  <si>
    <t>Naphthonone (DCF, INN)</t>
  </si>
  <si>
    <t>Oc1ccc2ccccc2c1C3CCCCC3=O</t>
  </si>
  <si>
    <t>CHEMBL2105295</t>
  </si>
  <si>
    <t>Osmadizone (INN)</t>
  </si>
  <si>
    <t>OC(=O)C(CC[S+]([O-])c1ccccc1)C(=O)N(Nc2ccccc2)c3ccccc3</t>
  </si>
  <si>
    <t>CHEMBL2106465</t>
  </si>
  <si>
    <t>Nuclomedone (INN)</t>
  </si>
  <si>
    <t>Clc1ccc(CC2C(=O)N=C3SCCN3C2=O)cc1</t>
  </si>
  <si>
    <t>CHEMBL2104732</t>
  </si>
  <si>
    <t>Nerisopam (INN)</t>
  </si>
  <si>
    <t>COc1cc2CC(=NN=C(c3ccc(N)cc3)c2cc1OC)C</t>
  </si>
  <si>
    <t>CHEMBL2105113</t>
  </si>
  <si>
    <t>Lotifazole (INN)</t>
  </si>
  <si>
    <t>ClC(Cl)(Cl)COC(=O)Nc1nc(cs1)c2ccccc2</t>
  </si>
  <si>
    <t>CHEMBL2104554</t>
  </si>
  <si>
    <t>Trizoxime (DCF, INN)</t>
  </si>
  <si>
    <t>N\C(=N/O)\C1=NNc2ccccc2N(Cc3ccccc3)C1=O</t>
  </si>
  <si>
    <t>CHEMBL2104311</t>
  </si>
  <si>
    <t>Ipramidil (INN)</t>
  </si>
  <si>
    <t>CC(C)NC(=O)c1no[n+]([O-])c1C(=O)NC(C)C</t>
  </si>
  <si>
    <t>CHEMBL2106481</t>
  </si>
  <si>
    <t>Trimetamide (INN)</t>
  </si>
  <si>
    <t>COc1cc(cc(OC)c1OC)C(=O)NCc2ccc(C)nc2N</t>
  </si>
  <si>
    <t>CHEMBL2103894</t>
  </si>
  <si>
    <t>Trethocanic Acid (INN)</t>
  </si>
  <si>
    <t>CC(C)CCCC(C)CCCC(C)(O)CC(=O)O</t>
  </si>
  <si>
    <t>CHEMBL2103848</t>
  </si>
  <si>
    <t>Demiditraz (INN, USAN)</t>
  </si>
  <si>
    <t>PF-3814927</t>
  </si>
  <si>
    <t>C[C@@H](c1cccc(C)c1C)c2ncc[nH]2</t>
  </si>
  <si>
    <t>CHEMBL2107004</t>
  </si>
  <si>
    <t>Quinestradol (BAN, INN, MI)</t>
  </si>
  <si>
    <t>C[C@]12CC[C@H]3[C@@H](CCc4cc(OC5CCCC5)ccc34)[C@@H]1C[C@@H](O)[C@@H]2O</t>
  </si>
  <si>
    <t>CHEMBL2104927</t>
  </si>
  <si>
    <t>Figopitant (INN)</t>
  </si>
  <si>
    <t>CN(CCc1cc(cc(c1)C(F)(F)F)C(F)(F)F)C(=O)[C@@H](N2CCN(CC3CC3)CC2)c4ccccc4</t>
  </si>
  <si>
    <t>CHEMBL2104210</t>
  </si>
  <si>
    <t>Butoxylate (INN)</t>
  </si>
  <si>
    <t>CCCCOC(=O)C1(CCN(CCC(C#N)(c2ccccc2)c3ccccc3)CC1)c4ccccc4</t>
  </si>
  <si>
    <t>CHEMBL2104316</t>
  </si>
  <si>
    <t>Fenbutrazate (BAN, INN, MI)</t>
  </si>
  <si>
    <t>CCC(C(=O)OCCN1CCOC(C1C)c2ccccc2)c3ccccc3</t>
  </si>
  <si>
    <t>CHEMBL2107541</t>
  </si>
  <si>
    <t>Spiclamine (INN)</t>
  </si>
  <si>
    <t>Clc1ccc(cc1)[C@@H]2[C@H]3CC[C@@H](C3)[C@]24CCC(=N4)N5CCOCC5</t>
  </si>
  <si>
    <t>CHEMBL2109104</t>
  </si>
  <si>
    <t>Betiatide (BAN, INN, USAN)</t>
  </si>
  <si>
    <t>MP-600</t>
  </si>
  <si>
    <t>CHEMBL2107916</t>
  </si>
  <si>
    <t>Orange Peel, Bitter (JAN)</t>
  </si>
  <si>
    <t>CHEMBL2107853</t>
  </si>
  <si>
    <t>Thrombin Alfa (INN, USAN)</t>
  </si>
  <si>
    <t>Zymogenetics</t>
  </si>
  <si>
    <t>CHEMBL2109480</t>
  </si>
  <si>
    <t>Ahn-12</t>
  </si>
  <si>
    <t>AHN-12</t>
  </si>
  <si>
    <t>CHEMBL2108014</t>
  </si>
  <si>
    <t>Witepsol (JAN)</t>
  </si>
  <si>
    <t>CHEMBL2108453</t>
  </si>
  <si>
    <t>Digalloyl Trioleate (USAN)</t>
  </si>
  <si>
    <t>CHEMBL2108816</t>
  </si>
  <si>
    <t>Yellow Fever Vaccine (USP)</t>
  </si>
  <si>
    <t>J07BL01</t>
  </si>
  <si>
    <t>J07BL01 [Antiinfectives For Systemic Use:Vaccines:Viral Vaccines:Yellow fever vaccines]</t>
  </si>
  <si>
    <t>CHEMBL2109601</t>
  </si>
  <si>
    <t>Bevacizumab In111</t>
  </si>
  <si>
    <t>CHEMBL2107886</t>
  </si>
  <si>
    <t>Reviparin Sodium (BAN, INN)</t>
  </si>
  <si>
    <t>B01AB08</t>
  </si>
  <si>
    <t>B01AB08 [Blood And Blood Forming Organs:Antithrombotic Agents:Antithrombotic Agents:Heparin group]</t>
  </si>
  <si>
    <t>CHEMBL2108082</t>
  </si>
  <si>
    <t>Tragacanth (NF)</t>
  </si>
  <si>
    <t>CHEMBL2109421</t>
  </si>
  <si>
    <t>4b5</t>
  </si>
  <si>
    <t>4B5</t>
  </si>
  <si>
    <t>CHEMBL2111085</t>
  </si>
  <si>
    <t>Bisdisulizole Disodium (USAN)</t>
  </si>
  <si>
    <t>OS(=O)(=O)c1cc(c2nc([nH]c2c1)c3ccc(cc3)c4nc5c(cc(cc5[nH]4)S(=O)(=O)O)S(=O)(=O)O)S(=O)(=O)O</t>
  </si>
  <si>
    <t>CHEMBL2111032</t>
  </si>
  <si>
    <t>Noracymethadol (BAN, INN); Noracymethadol Hydrochloride (USAN)</t>
  </si>
  <si>
    <t>30109; NIH-7667</t>
  </si>
  <si>
    <t>CCC(OC(=O)C)C(CC(C)NC)(c1ccccc1)c2ccccc2</t>
  </si>
  <si>
    <t>CHEMBL2111109</t>
  </si>
  <si>
    <t>Tasidotin (INN); Tasidotin Hydrochloride (USAN)</t>
  </si>
  <si>
    <t>ILX651</t>
  </si>
  <si>
    <t>CC(C)[C@H](NC(=O)[C@H](C(C)C)N(C)C)C(=O)N(C)[C@@H](C(C)C)C(=O)N1CCC[C@H]1C(=O)N2CCC[C@H]2C(=O)NC(C)(C)C</t>
  </si>
  <si>
    <t>CHEMBL49943</t>
  </si>
  <si>
    <t>Fenpiprane (BAN, INN)</t>
  </si>
  <si>
    <t>A03AX01</t>
  </si>
  <si>
    <t>A03AX01 [Alimentary Tract And Metabolism:Drugs For Functional Gastrointestinal Disorders:Drugs For Functional Gastrointestinal Disorders:Other drugs for functional gastrointestinal disorders]</t>
  </si>
  <si>
    <t>C(CN1CCCCC1)C(c2ccccc2)c3ccccc3</t>
  </si>
  <si>
    <t>CHEMBL277062</t>
  </si>
  <si>
    <t>Bromazepam (BAN, JAN, USAN, INN)</t>
  </si>
  <si>
    <t>Ro-53350</t>
  </si>
  <si>
    <t>N05BA08</t>
  </si>
  <si>
    <t>N05BA08 [Nervous System:Psycholeptics:Anxiolytics:Benzodiazepine derivatives]</t>
  </si>
  <si>
    <t>Brc1ccc2NC(=O)CN=C(c3ccccn3)c2c1</t>
  </si>
  <si>
    <t>CHEMBL1908338</t>
  </si>
  <si>
    <t>Mannomustine (BAN, DCF, INN, MI)</t>
  </si>
  <si>
    <t>BCM</t>
  </si>
  <si>
    <t>O[C@@H](CNCCCl)[C@H](O)[C@@H](O)[C@@H](O)CNCCCl</t>
  </si>
  <si>
    <t>CHEMBL1908306</t>
  </si>
  <si>
    <t>Eflucimibe (INN)</t>
  </si>
  <si>
    <t>CCCCCCCCCCCCS[C@H](C(=O)Nc1cc(C)c(O)c(C)c1C)c2ccccc2</t>
  </si>
  <si>
    <t>CHEMBL1927030</t>
  </si>
  <si>
    <t>Levmetamfetamine (INN, USAN, USP)</t>
  </si>
  <si>
    <t>Procter &amp; Gamble; Arenol</t>
  </si>
  <si>
    <t>CN[C@H](C)Cc1ccccc1</t>
  </si>
  <si>
    <t>CHEMBL2023898</t>
  </si>
  <si>
    <t>Daclatasvir (INN, USAN); Daclatasvir Dihydrochloride (USAN)</t>
  </si>
  <si>
    <t>BMS-790052; BMS-790052-05</t>
  </si>
  <si>
    <t>COC(=O)N[C@@H](C(C)C)C(=O)N1CCC[C@H]1c2ncc([nH]2)c3ccc(cc3)c4ccc(cc4)c5cnc([nH]5)[C@@H]6CCCN6C(=O)[C@@H](NC(=O)OC)C(C)C</t>
  </si>
  <si>
    <t>CHEMBL1963249</t>
  </si>
  <si>
    <t>Ulimorelin (INN, USAN); Ulimorelin Hydrochloride (USAN)</t>
  </si>
  <si>
    <t>TZP-101</t>
  </si>
  <si>
    <t>Tranzyme</t>
  </si>
  <si>
    <t>C[C@@H]1CN[C@@H](C2CC2)C(=O)N(C)[C@H](C)C(=O)N[C@H](Cc3ccc(F)cc3)C(=O)NCCCc4ccccc4O1</t>
  </si>
  <si>
    <t>CHEMBL157548</t>
  </si>
  <si>
    <t>Danofloxacin (BAN, INN); Danofloxacin Mesylate (USAN)</t>
  </si>
  <si>
    <t>CP-76136-27</t>
  </si>
  <si>
    <t>CN1C[C@@H]2C[C@H]1CN2c3cc4N(C=C(C(=O)O)C(=O)c4cc3F)C5CC5</t>
  </si>
  <si>
    <t>CHEMBL2111140</t>
  </si>
  <si>
    <t>Tematropium Methylsulfate (USAN); Tematropium Metilsulfate (INN)</t>
  </si>
  <si>
    <t>CDDD-3602; HGP-6</t>
  </si>
  <si>
    <t>CCOC(=O)C(C(=O)OC1C[C@H]2CC[C@H](C1)[N+]2(C)C)c3ccccc3</t>
  </si>
  <si>
    <t>CHEMBL2108313</t>
  </si>
  <si>
    <t>Conbercept (INN)</t>
  </si>
  <si>
    <t>KH-902</t>
  </si>
  <si>
    <t>CHEMBL2108934</t>
  </si>
  <si>
    <t>Anaritide (BAN, INN); Anaritide Acetate (USAN)</t>
  </si>
  <si>
    <t>WY-47663 Acetate</t>
  </si>
  <si>
    <t>CHEMBL2109191</t>
  </si>
  <si>
    <t>Galiximab (INN, USAN)</t>
  </si>
  <si>
    <t>IDEC-114</t>
  </si>
  <si>
    <t>CHEMBL2108643</t>
  </si>
  <si>
    <t>Skin Substitute, Human Fibroblast-Derived Temporary (USP)</t>
  </si>
  <si>
    <t>CHEMBL2108214</t>
  </si>
  <si>
    <t>Agalsidase Alfa (BAN, INN, USAN)</t>
  </si>
  <si>
    <t>EC 3.2.1.22</t>
  </si>
  <si>
    <t>Transkaryotic Therapies</t>
  </si>
  <si>
    <t>A16AB03</t>
  </si>
  <si>
    <t>A16AB03 [Alimentary Tract And Metabolism:Other Alimentary Tract And Metabolism Products:Other Alimentary Tract And Metabolism Products:Enzymes]</t>
  </si>
  <si>
    <t>CHEMBL2108374</t>
  </si>
  <si>
    <t>Dumorelin (INN)</t>
  </si>
  <si>
    <t>CHEMBL2108436</t>
  </si>
  <si>
    <t>Guaiac (MI)</t>
  </si>
  <si>
    <t>CHEMBL2108538</t>
  </si>
  <si>
    <t>Pifonakin (INN)</t>
  </si>
  <si>
    <t>interleukins: interleukin-1-alpha analogues and derivatives</t>
  </si>
  <si>
    <t>CHEMBL2108621</t>
  </si>
  <si>
    <t>Mapatumumab (INN, USAN)</t>
  </si>
  <si>
    <t>HGS-ETR1; Trail-R1 Mab; TRM-1</t>
  </si>
  <si>
    <t>CHEMBL2108105</t>
  </si>
  <si>
    <t>Tisokinase (JAN)</t>
  </si>
  <si>
    <t>CHEMBL2108864</t>
  </si>
  <si>
    <t>Soysterol (JAN)</t>
  </si>
  <si>
    <t>-ster-; -terol</t>
  </si>
  <si>
    <t>steroids (androgens, anabolics); bronchodilators (phenethylamine derivatives)</t>
  </si>
  <si>
    <t>CHEMBL2108057</t>
  </si>
  <si>
    <t>Urtoxazumab (INN)</t>
  </si>
  <si>
    <t>TMA-15</t>
  </si>
  <si>
    <t>monoclonal antibodies: toxin as a target; toxins</t>
  </si>
  <si>
    <t>CHEMBL1200633</t>
  </si>
  <si>
    <t>Abamectin (INN, USAN)</t>
  </si>
  <si>
    <t>MK-0936</t>
  </si>
  <si>
    <t>Merial; Merck</t>
  </si>
  <si>
    <t>CC[C@H](C)[C@H]1O[C@]2(CC[C@@H]1C)C[C@@H]3C[C@@H](C\C=C(/C)\[C@@H](O[C@H]4C[C@H](OC)[C@@H](O[C@H]5C[C@H](OC)[C@@H](O)[C@H](C)O5)[C@H](C)O4)[C@@H](C)\C=C\C=C\6/CO[C@@H]7[C@H](O)C(=C[C@@H](C(=O)O3)[C@]67O)C)O2.CO[C@H]8C[C@H](O[C@H]9[C@H](C)O[C@H](C[C@@H]9OC)O[C@H]%10[C@@H](C)\C=C\C=C\%11/CO[C@@H]%12[C@H](O)C(=C[C@@H](C(=O)O[C@H]%13C[C@@H](C\C=C\%10/C)O[C@@]%14(CC[C@H](C)[C@H](O%14)C(C)C)C%13)[C@]%11%12O)C)O[C@@H](C)[C@@H]8O</t>
  </si>
  <si>
    <t>CHEMBL2105923</t>
  </si>
  <si>
    <t>Becliconazole (INN)</t>
  </si>
  <si>
    <t>Clc1ccc2oc(cc2c1)C(c3ccccc3Cl)n4ccnc4</t>
  </si>
  <si>
    <t>CHEMBL2104361</t>
  </si>
  <si>
    <t>Flumoxonide (INN, USAN)</t>
  </si>
  <si>
    <t>RS-40584</t>
  </si>
  <si>
    <t>COC(OC)C(=O)[C@@]12OC(C)(C)O[C@@H]1C[C@H]3[C@@H]4C[C@H](F)C5=CC(=O)C=C[C@]5(C)[C@@]4(F)[C@@H](O)C[C@]23C</t>
  </si>
  <si>
    <t>CHEMBL2106361</t>
  </si>
  <si>
    <t>Floredil (DCF, INN, MI)</t>
  </si>
  <si>
    <t>CCOc1cc(OCC)cc(OCCN2CCOCC2)c1</t>
  </si>
  <si>
    <t>CHEMBL2105259</t>
  </si>
  <si>
    <t>Pramiverine (BAN, INN, MI)</t>
  </si>
  <si>
    <t>EMD-9806; HSP-2986</t>
  </si>
  <si>
    <t>CC(C)NC1CCC(CC1)(c2ccccc2)c3ccccc3</t>
  </si>
  <si>
    <t>CHEMBL2106743</t>
  </si>
  <si>
    <t>Flutoprazepam (INN, JAN, MI)</t>
  </si>
  <si>
    <t>Fc1ccccc1C2=NCC(=O)N(CC3CC3)c4ccc(Cl)cc24</t>
  </si>
  <si>
    <t>CHEMBL2104243</t>
  </si>
  <si>
    <t>Delmetacin (INN)</t>
  </si>
  <si>
    <t>Cc1c(CC(=O)O)c2ccccc2n1C(=O)c3ccccc3</t>
  </si>
  <si>
    <t>CHEMBL2105273</t>
  </si>
  <si>
    <t>Panomifene (INN)</t>
  </si>
  <si>
    <t>OCCNCCOc1ccc(cc1)\C(=C(/c2ccccc2)\C(F)(F)F)\c3ccccc3</t>
  </si>
  <si>
    <t>CHEMBL2104580</t>
  </si>
  <si>
    <t>Bisbendazole (INN)</t>
  </si>
  <si>
    <t>CC(SC(=S)Nc1ccc(NC(=S)SC(C)c2nc3ccccc3n2C)cc1)c4nc5ccccc5n4C</t>
  </si>
  <si>
    <t>CHEMBL2105155</t>
  </si>
  <si>
    <t>Naminterol (INN)</t>
  </si>
  <si>
    <t>COc1ccc(CC(C)NCC(O)c2cc(N)cc(CO)c2)cc1</t>
  </si>
  <si>
    <t>CHEMBL2105024</t>
  </si>
  <si>
    <t>Ioglicic Acid (BAN, INN, USAN)</t>
  </si>
  <si>
    <t>SH H 200 AB</t>
  </si>
  <si>
    <t>-cic; io-</t>
  </si>
  <si>
    <t>hepatoprotectives (timonacic type); iodine-containing contrast media</t>
  </si>
  <si>
    <t>V08AA06</t>
  </si>
  <si>
    <t>V08AA06 [Various:Contrast Media:X-Ray Contrast Media, Iodinated:Watersoluble, nephrotropic, high osmolar X-ray contrast media]</t>
  </si>
  <si>
    <t>CNC(=O)CNC(=O)c1c(I)c(NC(=O)C)c(I)c(C(=O)O)c1I</t>
  </si>
  <si>
    <t>CHEMBL2105035</t>
  </si>
  <si>
    <t>Isonixin (INN, MI)</t>
  </si>
  <si>
    <t>Cc1cccc(C)c1NC(=O)c2cccnc2O</t>
  </si>
  <si>
    <t>CHEMBL2104977</t>
  </si>
  <si>
    <t>Pegamotecan (INN, USAN)</t>
  </si>
  <si>
    <t>EZ-246</t>
  </si>
  <si>
    <t>peg-; -tecan</t>
  </si>
  <si>
    <t>PEGylated compounds; antineoplastics (camptothecine derivatives)</t>
  </si>
  <si>
    <t>CC[C@@]1(OC(=O)[C@H](C)NC(=O)COCCOCC(=O)N[C@@H](C)C(=O)O[C@]2(CC)C(=O)OCC3=C2C=C4N(Cc5cc6ccccc6nc45)C3=O)C(=O)OCC7=C1C=C8N(Cc9cc%10ccccc%10nc89)C7=C</t>
  </si>
  <si>
    <t>CHEMBL2107372</t>
  </si>
  <si>
    <t>Simotaxel (INN, USAN)</t>
  </si>
  <si>
    <t>MST-997</t>
  </si>
  <si>
    <t>CC(C)OC(=O)N[C@H]([C@@H](O)C(=O)O[C@H]1C[C@@]2(O)[C@@H](OC(=O)c3ccccc3)[C@@H]4[C@@]5(CO[C@@H]5C[C@H](O)[C@@]4(C)C(=O)[C@H](OC(=O)C6CCCC6)C(=C1C)C2(C)C)OC(=O)C)c7cccs7</t>
  </si>
  <si>
    <t>CHEMBL2104795</t>
  </si>
  <si>
    <t>Isofezolac (INN, MI)</t>
  </si>
  <si>
    <t>OC(=O)Cc1c(c2ccccc2)c(nn1c3ccccc3)c4ccccc4</t>
  </si>
  <si>
    <t>CHEMBL2106520</t>
  </si>
  <si>
    <t>Halopredone (INN); Halopredone Acetate (JAN, USAN)</t>
  </si>
  <si>
    <t>CC(=O)OCC(=O)[C@]1(CC[C@H]2[C@@H]3C[C@@H](F)C4=CC(=O)C(=C[C@]4(C)[C@@]3(F)[C@@H](O)C[C@]12C)Br)OC(=O)C</t>
  </si>
  <si>
    <t>CHEMBL2104096</t>
  </si>
  <si>
    <t>Clonazoline (INN)</t>
  </si>
  <si>
    <t>Clc1ccc(CC2=NCCN2)c3ccccc13</t>
  </si>
  <si>
    <t>CHEMBL2106898</t>
  </si>
  <si>
    <t>Neldazosin (INN)</t>
  </si>
  <si>
    <t>COc1cc2nc(nc(N)c2cc1OC)N3CCN(CC3)C(=O)CC(C)O</t>
  </si>
  <si>
    <t>CHEMBL2107202</t>
  </si>
  <si>
    <t>Laprafylline (INN)</t>
  </si>
  <si>
    <t>CC(C)CN1C(=O)N(C)C(=O)c2[nH]c(CCN3CCN(CC3)C(c4ccccc4)c5ccccc5)nc12</t>
  </si>
  <si>
    <t>CHEMBL2104812</t>
  </si>
  <si>
    <t>Paridocaine (INN)</t>
  </si>
  <si>
    <t>CCCCNc1ccc(cc1)C(=O)OC2CCN(C)CC2</t>
  </si>
  <si>
    <t>CHEMBL2108931</t>
  </si>
  <si>
    <t>Crisantaspase (BAN, INN)</t>
  </si>
  <si>
    <t>CHEMBL2108326</t>
  </si>
  <si>
    <t>Alicaforsen (INN)</t>
  </si>
  <si>
    <t>CHEMBL2108088</t>
  </si>
  <si>
    <t>Surfomer (INN, USAN)</t>
  </si>
  <si>
    <t>AOMA</t>
  </si>
  <si>
    <t>CHEMBL2108338</t>
  </si>
  <si>
    <t>Obinepitide (INN)</t>
  </si>
  <si>
    <t>CHEMBL2109165</t>
  </si>
  <si>
    <t>Hilafilcon A (USAN)</t>
  </si>
  <si>
    <t>CHEMBL2108861</t>
  </si>
  <si>
    <t>Somalapor (BAN, INN, USAN)</t>
  </si>
  <si>
    <t>CHEMBL2108114</t>
  </si>
  <si>
    <t>Sfericase (INN)</t>
  </si>
  <si>
    <t>CHEMBL2108049</t>
  </si>
  <si>
    <t>Roflufocon E (USAN)</t>
  </si>
  <si>
    <t>CHEMBL1983865</t>
  </si>
  <si>
    <t>Risarestat (INN)</t>
  </si>
  <si>
    <t>CCCCCOc1ccc(cc1OCC)C2SC(=O)NC2=O</t>
  </si>
  <si>
    <t>CHEMBL2105467</t>
  </si>
  <si>
    <t>Anhydrous (INN); Tezacitabine (INN, USAN)</t>
  </si>
  <si>
    <t>FMDC; MDL-101731</t>
  </si>
  <si>
    <t>Matrix Pharmaceutical</t>
  </si>
  <si>
    <t>NC1=NC(=O)N(C=C1)[C@@H]2O[C@H](CO)[C@@H](O)/C/2=C\F</t>
  </si>
  <si>
    <t>CHEMBL2106302</t>
  </si>
  <si>
    <t>Ibazocine (INN)</t>
  </si>
  <si>
    <t>CC(=CCN1CCC2(C)c3cc(O)ccc3CC1C2(C)C)C</t>
  </si>
  <si>
    <t>CHEMBL2103869</t>
  </si>
  <si>
    <t>Dasolampanel (INN, USAN)</t>
  </si>
  <si>
    <t>OC(=O)[C@@H]1C[C@H]2C[C@H](CC[C@H]2CN1)Oc3cccc(Cl)c3c4nnn[nH]4</t>
  </si>
  <si>
    <t>CHEMBL2107296</t>
  </si>
  <si>
    <t>Spirofylline (INN)</t>
  </si>
  <si>
    <t>CN1C(=O)N(C)c2ncn(CC(=O)N3CC4(CCN(CCc5ccccc5)CC4)OC3=O)c2C1=O</t>
  </si>
  <si>
    <t>CHEMBL2104508</t>
  </si>
  <si>
    <t>Xipranolol (INN)</t>
  </si>
  <si>
    <t>BS-7977-D [As Dihydrochloride]</t>
  </si>
  <si>
    <t>CC(C)NCC(O)COC(c1c(C)cccc1C)c2c(C)cccc2C</t>
  </si>
  <si>
    <t>CHEMBL2106141</t>
  </si>
  <si>
    <t>Bucricaine (INN)</t>
  </si>
  <si>
    <t>CCCCNc1c2CCCCc2nc3ccccc13</t>
  </si>
  <si>
    <t>CHEMBL56337</t>
  </si>
  <si>
    <t>Epalrestat (INN, MI)</t>
  </si>
  <si>
    <t>C\C(=C/c1ccccc1)\C=C\2/SC(=S)N(CC(=O)O)C2=O</t>
  </si>
  <si>
    <t>CHEMBL54440</t>
  </si>
  <si>
    <t>Mevastatin (INN, MI)</t>
  </si>
  <si>
    <t>CC[C@H](C)C(=O)O[C@H]1CCC=C2C=C[C@H](C)[C@H](CC[C@@H]3C[C@@H](O)CC(=O)O3)[C@@H]12</t>
  </si>
  <si>
    <t>CHEMBL1373254</t>
  </si>
  <si>
    <t>Cyclopenthiazide (BAN, INN, JAN, USAN)</t>
  </si>
  <si>
    <t>SU-8341</t>
  </si>
  <si>
    <t>C03AA07</t>
  </si>
  <si>
    <t>C03AA07 [Cardiovascular System:Diuretics:Low-Ceiling Diuretics, Thiazides:Thiazides, plain]</t>
  </si>
  <si>
    <t>NS(=O)(=O)c1cc2c(NC(CC3CCCC3)NS2(=O)=O)cc1Cl</t>
  </si>
  <si>
    <t>CHEMBL340978</t>
  </si>
  <si>
    <t>Benoxaprofen (BAN, USAN, INN)</t>
  </si>
  <si>
    <t>Compound 90459</t>
  </si>
  <si>
    <t>M01AE06</t>
  </si>
  <si>
    <t>M01AE06 [Musculo-Skeletal System:Antiinflammatory And Antirheumatic Products:Antiinflammatory And Antirheumatic Products, Non-Steroids:Propionic acid derivatives]</t>
  </si>
  <si>
    <t>CC(C(=O)O)c1ccc2oc(nc2c1)c3ccc(Cl)cc3</t>
  </si>
  <si>
    <t>CHEMBL430916</t>
  </si>
  <si>
    <t>Dexpemedolac (INN, USAN)</t>
  </si>
  <si>
    <t>WAY-PEM-420</t>
  </si>
  <si>
    <t>CC[C@@]1(CC(=O)O)OC[C@H](Cc2ccccc2)c3c1[nH]c4ccccc34</t>
  </si>
  <si>
    <t>CHEMBL17344</t>
  </si>
  <si>
    <t>Ritolukast (INN, USAN)</t>
  </si>
  <si>
    <t>WY-48252</t>
  </si>
  <si>
    <t>FC(F)(F)S(=O)(=O)Nc1cccc(OCc2ccc3ccccc3n2)c1</t>
  </si>
  <si>
    <t>CHEMBL126648</t>
  </si>
  <si>
    <t>Plevitrexed (BAN, INN)</t>
  </si>
  <si>
    <t>ZD-9331</t>
  </si>
  <si>
    <t>Cc1nc(O)c2cc(CN(CC#C)c3ccc(C(=O)N[C@@H](CCc4nn[nH]n4)C(=O)O)c(F)c3)c(C)cc2n1</t>
  </si>
  <si>
    <t>CHEMBL1276310</t>
  </si>
  <si>
    <t>Temocillin (BAN, USAN, INN)</t>
  </si>
  <si>
    <t>BRL-17421 [As Sodium]</t>
  </si>
  <si>
    <t>J01CA17</t>
  </si>
  <si>
    <t>J01CA17 [Antiinfectives For Systemic Use:Antibacterials For Systemic Use:Beta-Lactam Antibacterials, Penicillins:Penicillins with extended spectrum]</t>
  </si>
  <si>
    <t>CO[C@]1(NC(=O)C(C(=O)O)c2ccsc2)[C@H]3SC(C)(C)[C@@H](N3C1=O)C(=O)O</t>
  </si>
  <si>
    <t>CHEMBL1189150</t>
  </si>
  <si>
    <t>Linsidomine (INN)</t>
  </si>
  <si>
    <t>C01DX18</t>
  </si>
  <si>
    <t>C01DX18 [Cardiovascular System:Cardiac Therapy:Vasodilators Used In Cardiac Diseases:Other vasodilators used in cardiac diseases]</t>
  </si>
  <si>
    <t>N=C1O[N-][N+](=C1)N2CCOCC2</t>
  </si>
  <si>
    <t>CHEMBL2107917</t>
  </si>
  <si>
    <t>Oregovomab (INN, USAN)</t>
  </si>
  <si>
    <t>Oregovamab; mAb-B43.13</t>
  </si>
  <si>
    <t>Virexx; Altarex</t>
  </si>
  <si>
    <t>CHEMBL2109214</t>
  </si>
  <si>
    <t>Propagermanium (INN)</t>
  </si>
  <si>
    <t>CHEMBL2108438</t>
  </si>
  <si>
    <t>Milodistim (INN, USAN)</t>
  </si>
  <si>
    <t>PIXY321</t>
  </si>
  <si>
    <t>Immunex</t>
  </si>
  <si>
    <t>colony-stimulating factors: conjugates of two different types of colony-stimulating factors</t>
  </si>
  <si>
    <t>CHEMBL2106614</t>
  </si>
  <si>
    <t>Benfosformin (DCF, INN)</t>
  </si>
  <si>
    <t>JAV-852</t>
  </si>
  <si>
    <t>N\C(=N\C(=N)NCc1ccccc1)\NP(=O)(O)O</t>
  </si>
  <si>
    <t>CHEMBL2104770</t>
  </si>
  <si>
    <t>Tazeprofen (INN)</t>
  </si>
  <si>
    <t>CC(C(=O)O)c1ccc2nc(sc2c1)c3ccccc3</t>
  </si>
  <si>
    <t>CHEMBL2110659</t>
  </si>
  <si>
    <t>Aplindore (INN); Aplindore Fumarate (USAN); Palindore (INN)</t>
  </si>
  <si>
    <t>DAB-452</t>
  </si>
  <si>
    <t>dopamine D2D3 receptor modulators</t>
  </si>
  <si>
    <t>O=C1Cc2c(N1)ccc3OC[C@H](CNCc4ccccc4)Oc23</t>
  </si>
  <si>
    <t>CHEMBL2110837</t>
  </si>
  <si>
    <t>Fantridone (BAN, INN); Fantridone Hydrochloride (USAN)</t>
  </si>
  <si>
    <t>AGN-616</t>
  </si>
  <si>
    <t>CN(C)CCCN1C(=O)c2ccccc2c3ccccc13</t>
  </si>
  <si>
    <t>CHEMBL2111021</t>
  </si>
  <si>
    <t>Methylmethionine Sulfonium Chloride (JAN)</t>
  </si>
  <si>
    <t>C[S+](C)CCC(N)C(=O)O</t>
  </si>
  <si>
    <t>CHEMBL2110649</t>
  </si>
  <si>
    <t>Phenisonone Hydrobromide</t>
  </si>
  <si>
    <t>CC(C)NC(C)C(=O)c1ccc(O)c(O)c1</t>
  </si>
  <si>
    <t>CHEMBL2110723</t>
  </si>
  <si>
    <t>Ditiocade Sodium (USAN)</t>
  </si>
  <si>
    <t>NOET</t>
  </si>
  <si>
    <t>Berlex</t>
  </si>
  <si>
    <t>CCON(CC)C(=S)S</t>
  </si>
  <si>
    <t>CHEMBL2105312</t>
  </si>
  <si>
    <t>Properidine (BAN, DCF, INN, MI)</t>
  </si>
  <si>
    <t>CC(C)OC(=O)C1(CCN(C)CC1)c2ccccc2</t>
  </si>
  <si>
    <t>CHEMBL2104158</t>
  </si>
  <si>
    <t>Depramine (BAN, INN)</t>
  </si>
  <si>
    <t>GP-31406</t>
  </si>
  <si>
    <t>CN(C)CCCN1c2ccccc2C=Cc3ccccc13</t>
  </si>
  <si>
    <t>CHEMBL2103932</t>
  </si>
  <si>
    <t>Sulfonmethane (MI, NF)</t>
  </si>
  <si>
    <t>CCS(=O)(=O)C(C)(C)S(=O)(=O)CC</t>
  </si>
  <si>
    <t>CHEMBL2106296</t>
  </si>
  <si>
    <t>Icometasone Enbutate (BAN, INN)</t>
  </si>
  <si>
    <t>CL09</t>
  </si>
  <si>
    <t>CCCC(=O)O[C@@]1([C@H](C)C[C@H]2[C@@H]3CCC4=CC(=O)C=C[C@]4(C)[C@@]3(Cl)[C@@H](O)C[C@]12C)C(=O)COC(=O)C</t>
  </si>
  <si>
    <t>CHEMBL2106029</t>
  </si>
  <si>
    <t>Ciclactate (INN)</t>
  </si>
  <si>
    <t>CC(O)C(=O)OC1CC(C)CC(C)(C)C1</t>
  </si>
  <si>
    <t>CHEMBL2105529</t>
  </si>
  <si>
    <t>Tenosiprol (INN)</t>
  </si>
  <si>
    <t>OC(=O)[C@@H]1C[C@H](CN1)OC(=O)c2cccs2</t>
  </si>
  <si>
    <t>CHEMBL2104323</t>
  </si>
  <si>
    <t>Imcarbofos (INN, USAN)</t>
  </si>
  <si>
    <t>CL-217658</t>
  </si>
  <si>
    <t>CCOP(=O)(NC(=S)Nc1ccc(NC(=S)NP(=O)(OCC)OCC)c(OC)c1)OCC</t>
  </si>
  <si>
    <t>CHEMBL2105439</t>
  </si>
  <si>
    <t>Zilantel (INN, USAN)</t>
  </si>
  <si>
    <t>CL-64976</t>
  </si>
  <si>
    <t>CCOP(=O)(OCC)\N=C(/SCCS\C(=N\P(=O)(OCC)OCC)\SCc1ccccc1)\SCc2ccccc2</t>
  </si>
  <si>
    <t>CHEMBL2103968</t>
  </si>
  <si>
    <t>Idremcinal (INN, USAN)</t>
  </si>
  <si>
    <t>EM-574</t>
  </si>
  <si>
    <t>CC[C@H]1OC(=O)[C@H](C)[C@@H](O[C@H]2C[C@@](C)(OC)[C@@H](O)[C@H](C)O2)[C@H](C)[C@@H](O[C@@H]3O[C@H](C)C[C@@H]([C@H]3O)N(C)C(C)C)[C@@]4(C)CC(=C(O4)[C@H](C)[C@@H](O)[C@]1(C)O)C</t>
  </si>
  <si>
    <t>CHEMBL2106765</t>
  </si>
  <si>
    <t>Furalazine (INN)</t>
  </si>
  <si>
    <t>Nc1ncc(\C=C\c2oc(cc2)[N+](=O)[O-])nn1</t>
  </si>
  <si>
    <t>CHEMBL2106666</t>
  </si>
  <si>
    <t>Fazarabine (INN, USAN)</t>
  </si>
  <si>
    <t>5-Azacytosine Arabinoside; ARA-AC</t>
  </si>
  <si>
    <t>NC1=NC(=O)N(C=N1)[C@@H]2O[C@H](CO)[C@@H](O)[C@@H]2O</t>
  </si>
  <si>
    <t>CHEMBL2105142</t>
  </si>
  <si>
    <t>Nolomirole (INN)</t>
  </si>
  <si>
    <t>CNC1CCc2c(C1)ccc(OC(=O)C(C)C)c2OC(=O)C(C)C</t>
  </si>
  <si>
    <t>CHEMBL2104703</t>
  </si>
  <si>
    <t>Mobenzoxamine (INN)</t>
  </si>
  <si>
    <t>COc1ccc(cc1)C(OCCN2CCN(CCCC(=O)c3ccc(F)cc3)CC2)c4ccccc4</t>
  </si>
  <si>
    <t>CHEMBL2104906</t>
  </si>
  <si>
    <t>Nandrolone (BAN); Nandrolone Cyclohexylpropionate (JAN); Nandrolone Cyclotate (USAN)</t>
  </si>
  <si>
    <t>RS-3268R</t>
  </si>
  <si>
    <t>A14AB01; S01XA11</t>
  </si>
  <si>
    <t>A14AB01 [Alimentary Tract And Metabolism:Anabolic Agents For Systemic Use:Anabolic Steroids:Estren derivatives]; S01XA11 [Sensory Organs:Ophthalmologicals:Other Ophthalmologicals:Other ophthalmologicals]</t>
  </si>
  <si>
    <t>CC12CCC(CC1)(C=C2)C(=O)O[C@H]3CC[C@H]4[C@@H]5CCC6=CC(=O)CC[C@@H]6[C@H]5CC[C@]34C</t>
  </si>
  <si>
    <t>CHEMBL2106477</t>
  </si>
  <si>
    <t>Cefedrolor (INN)</t>
  </si>
  <si>
    <t>CC1=C(N2[C@H](SC1)[C@H](NC(=O)[C@@H](N)c3ccc(O)c(Cl)c3)C2=O)C(=O)O</t>
  </si>
  <si>
    <t>CHEMBL2104485</t>
  </si>
  <si>
    <t>Taglutimide (INN, MI)</t>
  </si>
  <si>
    <t>O=C1CCC(N2C(=O)C3C4CCC(C4)C3C2=O)C(=O)N1</t>
  </si>
  <si>
    <t>CHEMBL2104010</t>
  </si>
  <si>
    <t>Benderizine (INN)</t>
  </si>
  <si>
    <t>COc1ccc(C[C@]2(C)CN(CCN2C)C(c3ccccc3)c4ccccc4)cc1OC</t>
  </si>
  <si>
    <t>CHEMBL2107250</t>
  </si>
  <si>
    <t>Thiohexamide (INN)</t>
  </si>
  <si>
    <t>CSc1ccc(cc1)S(=O)(=O)NC(=O)NC2CCCCC2</t>
  </si>
  <si>
    <t>CHEMBL2105573</t>
  </si>
  <si>
    <t>Etofenprox (INN)</t>
  </si>
  <si>
    <t>CCOc1ccc(cc1)C(C)(C)COCc2cccc(Oc3ccccc3)c2</t>
  </si>
  <si>
    <t>CHEMBL2104306</t>
  </si>
  <si>
    <t>Ditazole (INN, MI)</t>
  </si>
  <si>
    <t>S-222</t>
  </si>
  <si>
    <t>B01AC01</t>
  </si>
  <si>
    <t>B01AC01 [Blood And Blood Forming Organs:Antithrombotic Agents:Antithrombotic Agents:Platelet aggregation inhibitors excl. heparin]</t>
  </si>
  <si>
    <t>OCCN(CCO)c1oc(c2ccccc2)c(n1)c3ccccc3</t>
  </si>
  <si>
    <t>CHEMBL2105188</t>
  </si>
  <si>
    <t>Norpipanone (BAN, DCF, INN, MI)</t>
  </si>
  <si>
    <t>HOECHST-10495</t>
  </si>
  <si>
    <t>CCC(=O)C(CCN1CCCCC1)(c2ccccc2)c3ccccc3</t>
  </si>
  <si>
    <t>CHEMBL2107441</t>
  </si>
  <si>
    <t>Flotrenizine (INN)</t>
  </si>
  <si>
    <t>CC(C)(C)c1ccc(cc1)C(O)CCCN2CCN(CC2)C(c3ccc(F)cc3)c4ccc(F)cc4</t>
  </si>
  <si>
    <t>CHEMBL2104203</t>
  </si>
  <si>
    <t>Denotivir (INN)</t>
  </si>
  <si>
    <t>Cc1nsc(NC(=O)c2ccccc2)c1C(=O)Nc3ccc(Cl)cc3</t>
  </si>
  <si>
    <t>CHEMBL1314044</t>
  </si>
  <si>
    <t>Hydrastinine Hydrochloride (MI, NF)</t>
  </si>
  <si>
    <t>C[N+]1=Cc2cc3OCOc3cc2CC1</t>
  </si>
  <si>
    <t>CHEMBL2110617</t>
  </si>
  <si>
    <t>Lutrelin (INN); Lutrelin Acetate (USAN)</t>
  </si>
  <si>
    <t>WY-40972</t>
  </si>
  <si>
    <t>CCNC(=O)[C@@H]1CCCN1C(=O)[C@H](CCCNC(=N)N)NC(=O)[C@H](CC(C)C)N(C)C(=O)[C@@H](Cc2c[nH]c3ccccc23)NC(=O)[C@@H](Cc4ccc(O)cc4)NC(=O)[C@H](CO)NC(=O)[C@H](Cc5c[nH]c6ccccc56)NC(=O)[C@H](Cc7c[nH]cn7)NC(=O)[C@@H]8CCC(=O)N8</t>
  </si>
  <si>
    <t>CHEMBL2304043</t>
  </si>
  <si>
    <t>Sitogluside (INN, USAN)</t>
  </si>
  <si>
    <t>AW 10; BSSG; EU-4906; WA-184</t>
  </si>
  <si>
    <t>Antiprostatic Hypertrophy</t>
  </si>
  <si>
    <t>CC[C@@H](CC[C@H](C)[C@H]1CC[C@H]2[C@H]3CC=C4C[C@H](CC[C@]4(C)[C@H]3CC[C@]12C)O[C@@H]5O[C@H](CO)[C@@H](O)[C@H](O)[C@H]5O)C(C)C</t>
  </si>
  <si>
    <t>CHEMBL2218857</t>
  </si>
  <si>
    <t>Tilsuprost (INN)</t>
  </si>
  <si>
    <t>CCCCCC(O)\C=C\C1C(O)CC2N=C(CC12)SCCCC(=O)OC</t>
  </si>
  <si>
    <t>CHEMBL2218904</t>
  </si>
  <si>
    <t>Lorpiprazole (INN)</t>
  </si>
  <si>
    <t>FC(F)(F)c1cccc(c1)N2CCN(CCc3nnc4C5CCCC5Cn34)CC2</t>
  </si>
  <si>
    <t>CHEMBL2219412</t>
  </si>
  <si>
    <t>Afoxolaner (USAN)</t>
  </si>
  <si>
    <t>A1443; AH252723</t>
  </si>
  <si>
    <t>Merial Limited</t>
  </si>
  <si>
    <t>FC(F)(F)CNC(=O)CNC(=O)c1ccc(C2=NOC(C2)(c3cc(Cl)cc(c3)C(F)(F)F)C(F)(F)F)c4ccccc14</t>
  </si>
  <si>
    <t>CHEMBL2304038</t>
  </si>
  <si>
    <t>Nosantine (BAN, INN)</t>
  </si>
  <si>
    <t>NPT-15392</t>
  </si>
  <si>
    <t>CCCCCC[C@@H]([C@@H](C)O)n1cnc2C(=O)NC=Nc12</t>
  </si>
  <si>
    <t>CHEMBL2364651</t>
  </si>
  <si>
    <t>Tovetumab (USAN)</t>
  </si>
  <si>
    <t>Medimmune, Llc</t>
  </si>
  <si>
    <t>CHEMBL2364639</t>
  </si>
  <si>
    <t>Valbenazine (USAN)</t>
  </si>
  <si>
    <t>NBI-98854</t>
  </si>
  <si>
    <t>Neurocrine Biosciences</t>
  </si>
  <si>
    <t>COc1cc2CCN3C[C@@H](CC(C)C)[C@@H](C[C@@H]3c2cc1OC)OC(=O)[C@@H](N)C(C)C</t>
  </si>
  <si>
    <t>CHEMBL32479</t>
  </si>
  <si>
    <t>Brotizolam (BAN, JAN, USAN, INN)</t>
  </si>
  <si>
    <t>WE-941</t>
  </si>
  <si>
    <t>N05CD09</t>
  </si>
  <si>
    <t>N05CD09 [Nervous System:Psycholeptics:Hypnotics And Sedatives:Benzodiazepine derivatives]</t>
  </si>
  <si>
    <t>Cc1nnc2CN=C(c3ccccc3Cl)c4cc(Br)sc4n12</t>
  </si>
  <si>
    <t>CHEMBL607707</t>
  </si>
  <si>
    <t>Pelitinib (INN, USAN)</t>
  </si>
  <si>
    <t>EKB-569</t>
  </si>
  <si>
    <t>CCOc1cc2ncc(C#N)c(Nc3ccc(F)c(Cl)c3)c2cc1NC(=O)\C=C\CN(C)C</t>
  </si>
  <si>
    <t>CHEMBL13376</t>
  </si>
  <si>
    <t>Clometacin (DCF, INN, MI)</t>
  </si>
  <si>
    <t>C-1656; R-3959</t>
  </si>
  <si>
    <t>COc1ccc2c(C(=O)c3ccc(Cl)cc3)c(C)n(CC(=O)O)c2c1</t>
  </si>
  <si>
    <t>CHEMBL279785</t>
  </si>
  <si>
    <t>Marimastat (BAN, INN, USAN)</t>
  </si>
  <si>
    <t>BB-2516</t>
  </si>
  <si>
    <t>Antineoplastic (matrix metalloproteinase inhibitor)</t>
  </si>
  <si>
    <t>CNC(=O)[C@@H](NC(=O)[C@H](CC(C)C)[C@H](O)C(=O)NO)C(C)(C)C</t>
  </si>
  <si>
    <t>CHEMBL1334692</t>
  </si>
  <si>
    <t>Lonazolac (INN, MI)</t>
  </si>
  <si>
    <t>M01AB09</t>
  </si>
  <si>
    <t>M01AB09 [Musculo-Skeletal System:Antiinflammatory And Antirheumatic Products:Antiinflammatory And Antirheumatic Products, Non-Steroids:Acetic acid derivatives and related substances]</t>
  </si>
  <si>
    <t>OC(=O)Cc1cn(nc1c2ccc(Cl)cc2)c3ccccc3</t>
  </si>
  <si>
    <t>CHEMBL310555</t>
  </si>
  <si>
    <t>Oxyquinoline (USAN); Oxyquinoline Sulfate (NF, USAN)</t>
  </si>
  <si>
    <t>D08AH03; G01AC30; A01AB07; R02AA14</t>
  </si>
  <si>
    <t>D08AH03 [Dermatologicals:Antiseptics And Disinfectants:Antiseptics And Disinfectants:Quinoline derivatives]; G01AC30 [Genito Urinary System And Sex Hormones:Gynecological Antiinfectives And Antiseptics:Antiinfectives And Antiseptics, Excl. Combinations:Quinoline derivatives]; A01AB07 [Alimentary Tract And Metabolism:Stomatological Preparations:Stomatological Preparations:Antiinfectives and antiseptics for local oral treatment]; R02AA14 [Respiratory System:Throat Preparations:Throat Preparations:Antiseptics]</t>
  </si>
  <si>
    <t>Disinfectant; Pharmaceutic Aid (complexing agent)</t>
  </si>
  <si>
    <t>Oc1cccc2cccnc12</t>
  </si>
  <si>
    <t>CHEMBL136711</t>
  </si>
  <si>
    <t>Biriperone (INN)</t>
  </si>
  <si>
    <t>Fc1ccc(cc1)C(=O)CCCN2CCN3Cc4[nH]c5ccccc5c4CC3C2</t>
  </si>
  <si>
    <t>CHEMBL1491875</t>
  </si>
  <si>
    <t>Benfotiamine (DCF, INN, JAN, MI)</t>
  </si>
  <si>
    <t>8088 C.B</t>
  </si>
  <si>
    <t>A11DA03</t>
  </si>
  <si>
    <t>A11DA03 [Alimentary Tract And Metabolism:Vitamins:Vitamin B1, Plain And In Combination With Vitamin B6 And B12:Vitamin B1, plain]</t>
  </si>
  <si>
    <t>C\C(=C(\CCOP(=O)(O)O)/SC(=O)c1ccccc1)\N(Cc2cnc(C)nc2N)C=O</t>
  </si>
  <si>
    <t>CHEMBL1316374</t>
  </si>
  <si>
    <t>Anpirtoline (INN)</t>
  </si>
  <si>
    <t>Clc1cccc(SC2CCNCC2)n1</t>
  </si>
  <si>
    <t>CHEMBL514315</t>
  </si>
  <si>
    <t>Nifuratel (BAN, USAN, INN)</t>
  </si>
  <si>
    <t>Polichimica Sap, Italy</t>
  </si>
  <si>
    <t>G01AX05</t>
  </si>
  <si>
    <t>G01AX05 [Genito Urinary System And Sex Hormones:Gynecological Antiinfectives And Antiseptics:Antiinfectives And Antiseptics, Excl. Combinations:Other antiinfectives and antiseptics]</t>
  </si>
  <si>
    <t>Antibacterial; Antifungal; Antiprotozoal (trichomonas)</t>
  </si>
  <si>
    <t>CSCC1CN(\N=C\c2oc(cc2)[N+](=O)[O-])C(=O)O1</t>
  </si>
  <si>
    <t>CHEMBL388558</t>
  </si>
  <si>
    <t>Diethyl Phthalate (NF)</t>
  </si>
  <si>
    <t>CCOC(=O)c1ccccc1C(=O)OCC</t>
  </si>
  <si>
    <t>CHEMBL279260</t>
  </si>
  <si>
    <t>Rafabegron (INN)</t>
  </si>
  <si>
    <t>C[C@H](Cc1c[nH]c2c(OCC(=O)O)cccc12)NC[C@H](O)c3cccc(Cl)c3</t>
  </si>
  <si>
    <t>CHEMBL235191</t>
  </si>
  <si>
    <t>Tacedinaline (INN, USAN)</t>
  </si>
  <si>
    <t>CI-994; GOE-5549; PD-123654</t>
  </si>
  <si>
    <t>CC(=O)Nc1ccc(cc1)C(=O)Nc2ccccc2N</t>
  </si>
  <si>
    <t>CHEMBL291053</t>
  </si>
  <si>
    <t>Thyropropic Acid (INN, MI)</t>
  </si>
  <si>
    <t>OC(=O)CCc1cc(I)c(Oc2ccc(O)c(I)c2)c(I)c1</t>
  </si>
  <si>
    <t>CHEMBL541</t>
  </si>
  <si>
    <t>Benzoic Acid (JAN, USP)</t>
  </si>
  <si>
    <t>OC(=O)c1ccccc1</t>
  </si>
  <si>
    <t>CHEMBL2105763</t>
  </si>
  <si>
    <t>Quisinostat (INN, USAN)</t>
  </si>
  <si>
    <t>JNJ-26481585</t>
  </si>
  <si>
    <t>Llc; Johnson &amp; Johnson Pharmaceutical R&amp;D</t>
  </si>
  <si>
    <t>Cn1cc(CNCC2CCN(CC2)c3ncc(cn3)C(=O)NO)c4ccccc14</t>
  </si>
  <si>
    <t>CHEMBL2104808</t>
  </si>
  <si>
    <t>Nerbacadol (INN)</t>
  </si>
  <si>
    <t>Cc1oncc1C(=O)N2CCCCC2</t>
  </si>
  <si>
    <t>CHEMBL2107094</t>
  </si>
  <si>
    <t>Parsalmide (DCF, INN, MI)</t>
  </si>
  <si>
    <t>CCCCNC(=O)c1cc(N)ccc1OCC#C</t>
  </si>
  <si>
    <t>CHEMBL2105240</t>
  </si>
  <si>
    <t>Pirnabin (INN); Pirnabine (USAN)</t>
  </si>
  <si>
    <t>CC1CCC2=C(C1)c3c(OC(=O)C)cc(C)cc3OC2(C)C</t>
  </si>
  <si>
    <t>CHEMBL2104990</t>
  </si>
  <si>
    <t>Tropantiol (INN, USAN)</t>
  </si>
  <si>
    <t>Nc100697</t>
  </si>
  <si>
    <t>CN1[C@H]2CC[C@@H]1C([C@H](C2)c3ccccc3)N(CCS)CCNCCS</t>
  </si>
  <si>
    <t>CHEMBL2106501</t>
  </si>
  <si>
    <t>Trifezolac (INN)</t>
  </si>
  <si>
    <t>OC(=O)Cc1c(nn(c2ccccc2)c1c3ccccc3)c4ccccc4</t>
  </si>
  <si>
    <t>CHEMBL2107340</t>
  </si>
  <si>
    <t>Firtecan Pegol (INN, USAN)</t>
  </si>
  <si>
    <t>CCc1c2CN3C(=O)C4=C(C=C3c2nc5ccc(O)cc15)[C@](CC)(OC(=O)CNC(=O)COCCCOC(COCCCOCCc6c7CN8C(=O)C9=C(C=C8c7nc%10ccc(O)cc6%10)[C@](CC)(OC(=O)CNC(=O)C)C(=O)OC9)COCC(COCCOCC(=O)NCC(=O)O[C@]%11(CC)C(=O)OCC%12=C%11C=C%13N(Cc%14c(CC)c%15cc(O)ccc%15nc%13%14)C%12=O)OCCOCC(=O)NCC(=O)O[C@]%16(CC)C(=O)OCC%17=C%16C=C%18N(Cc%19c(CC)c%20cc(O)ccc%20nc%18%19)C%17=O)C(=O)OC4</t>
  </si>
  <si>
    <t>CHEMBL2107303</t>
  </si>
  <si>
    <t>Oxogestone (INN); Oxogestone Phenpropionate (USAN)</t>
  </si>
  <si>
    <t>C[C@@H](OC(=O)CCc1ccccc1)[C@H]2CC[C@H]3[C@@H]4CCC5=CC(=O)CC[C@@H]5[C@H]4CC[C@]23C</t>
  </si>
  <si>
    <t>CHEMBL2104929</t>
  </si>
  <si>
    <t>Iosarcol (INN)</t>
  </si>
  <si>
    <t>CN(CC(O)C(O)C(O)C(O)CO)C(=O)CN(C)C(=O)c1c(I)c(NC(=O)C)c(I)c(NC(=O)C)c1I</t>
  </si>
  <si>
    <t>CHEMBL2104583</t>
  </si>
  <si>
    <t>Cogazocine (INN)</t>
  </si>
  <si>
    <t>CCC12CCN(CC3CCC3)C(Cc4ccc(O)cc14)C2(C)C</t>
  </si>
  <si>
    <t>CHEMBL2105829</t>
  </si>
  <si>
    <t>Modipafant (BAN, INN)</t>
  </si>
  <si>
    <t>UK-80067</t>
  </si>
  <si>
    <t>CCOC(=O)C1=C(NC(=C([C@H]1c2ccccc2Cl)C(=O)Nc3ccccn3)C)c4ccc(cc4)n5c(C)nc6cnccc56</t>
  </si>
  <si>
    <t>CHEMBL2104286</t>
  </si>
  <si>
    <t>Iodetryl (DCF, INN)</t>
  </si>
  <si>
    <t>CCCCCCCCC(I)C(I)CCCCCCCC(=O)OCC</t>
  </si>
  <si>
    <t>CHEMBL2108475</t>
  </si>
  <si>
    <t>Priliximab (INN, USAN)</t>
  </si>
  <si>
    <t>CEN-000029; cm-MT412</t>
  </si>
  <si>
    <t>Johnson &amp; Johnson; Centocor</t>
  </si>
  <si>
    <t>Monoclonal Antibody (treatment of autoimmune lymphoproliferative diseases and in organ transplantation)</t>
  </si>
  <si>
    <t>CHEMBL2109025</t>
  </si>
  <si>
    <t>Amlintide (INN, USAN)</t>
  </si>
  <si>
    <t>AC001</t>
  </si>
  <si>
    <t>Amylin</t>
  </si>
  <si>
    <t>CHEMBL2108176</t>
  </si>
  <si>
    <t>Celmoleukin (INN)</t>
  </si>
  <si>
    <t>CHEMBL2037511</t>
  </si>
  <si>
    <t>Epelsiban (INN, USAN); Epelsiban Besylate (USAN)</t>
  </si>
  <si>
    <t>GSK557296B</t>
  </si>
  <si>
    <t>CC[C@H](C)[C@H]1N([C@@H](C(=O)N2CCOCC2)c3ccc(C)nc3C)C(=O)[C@H](NC1=O)C4Cc5ccccc5C4</t>
  </si>
  <si>
    <t>CHEMBL24329</t>
  </si>
  <si>
    <t>Teloxantrone (INN); Teloxantrone Hydrochloride (USAN)</t>
  </si>
  <si>
    <t>DUP-937</t>
  </si>
  <si>
    <t>Dupont Merck</t>
  </si>
  <si>
    <t>CNCCNc1ccc2c3c(nn2CCNCCO)c4c(O)ccc(O)c4C(=O)c13</t>
  </si>
  <si>
    <t>CHEMBL2110940</t>
  </si>
  <si>
    <t>Furazolium Tartrate (USAN); Furazolium Chloride (INN, USAN)</t>
  </si>
  <si>
    <t>NF-1425; NF-963</t>
  </si>
  <si>
    <t>[O-][N+](=O)c1oc(cc1)c2csc3NCC[n+]23</t>
  </si>
  <si>
    <t>CHEMBL18301</t>
  </si>
  <si>
    <t>Roxifiban (INN); Roxifiban Acetate (USAN)</t>
  </si>
  <si>
    <t>DMP-754</t>
  </si>
  <si>
    <t>Antithrombotic; Fibrinogen Receptor Antagonist</t>
  </si>
  <si>
    <t>CCCCOC(=O)N[C@@H](CNC(=O)C[C@H]1CC(=NO1)c2ccc(cc2)C(=N)N)C(=O)OC</t>
  </si>
  <si>
    <t>CHEMBL127810</t>
  </si>
  <si>
    <t>Meprylcaine (INN); Meprylcaine Hydrochloride (USP)</t>
  </si>
  <si>
    <t>CCCNC(C)(C)COC(=O)c1ccccc1</t>
  </si>
  <si>
    <t>CHEMBL2105993</t>
  </si>
  <si>
    <t>Algestone Acetophenide (USAN)</t>
  </si>
  <si>
    <t>SO-15101</t>
  </si>
  <si>
    <t>CC(=O)[C@@]12OC(C)(O[C@@H]1C[C@H]3[C@@H]4CCC5=CC(=O)CC[C@]5(C)[C@H]4CC[C@]23C)c6ccccc6</t>
  </si>
  <si>
    <t>CHEMBL2106263</t>
  </si>
  <si>
    <t>Dibusadol (INN)</t>
  </si>
  <si>
    <t>CCN(CC)CCCCNC(=O)c1ccccc1OC(=O)C</t>
  </si>
  <si>
    <t>CHEMBL575</t>
  </si>
  <si>
    <t>Methicillin (BAN); Methicillin Sodium (USAN, USP, FDA); Meticillin (INN); Meticillin Sodium (JAN)</t>
  </si>
  <si>
    <t>BRL-1241; SQ-16123; X-1497</t>
  </si>
  <si>
    <t>J01CF03</t>
  </si>
  <si>
    <t>J01CF03 [Antiinfectives For Systemic Use:Antibacterials For Systemic Use:Beta-Lactam Antibacterials, Penicillins:Beta-lactamase resistant penicillins]</t>
  </si>
  <si>
    <t>COc1cccc(OC)c1C(=O)N[C@H]2[C@H]3SC(C)(C)[C@@H](N3C2=O)C(=O)O</t>
  </si>
  <si>
    <t>CHEMBL1201197</t>
  </si>
  <si>
    <t>Alatrofloxacin (INN); Alatrofloxacin Mesylate (FDA, USAN)</t>
  </si>
  <si>
    <t>CP-116517 -27; CP-116517-27</t>
  </si>
  <si>
    <t>Pfizer Chemicals Div Pfizer Inc</t>
  </si>
  <si>
    <t>C[C@H](N)C(=O)N[C@@H](C)C(=O)N[C@H]1[C@@H]2CN(C[C@H]12)c3nc4N(C=C(C(=O)O)C(=O)c4cc3F)c5ccc(F)cc5F</t>
  </si>
  <si>
    <t>CHEMBL1201136</t>
  </si>
  <si>
    <t>Titanium Dioxide (FDA, USP)</t>
  </si>
  <si>
    <t>CHEMBL1200969</t>
  </si>
  <si>
    <t>Dutasteride (FDA, BAN, INN, USAN)</t>
  </si>
  <si>
    <t>GG-745; GI-198745</t>
  </si>
  <si>
    <t>G04CB02</t>
  </si>
  <si>
    <t>G04CB02 [Genito Urinary System And Sex Hormones:Urologicals:Drugs Used In Benign Prostatic Hypertrophy:Testosterone-5-alpha reductase inhibitors]</t>
  </si>
  <si>
    <t>C[C@]12CC[C@H]3[C@@H](CC[C@H]4NC(=O)C=C[C@]34C)[C@@H]1CC[C@@H]2C(=O)Nc5cc(ccc5C(F)(F)F)C(F)(F)F</t>
  </si>
  <si>
    <t>CHEMBL1000</t>
  </si>
  <si>
    <t>Cetirizine (BAN, INN); Cetirizine Hydrochloride (FDA, USAN)</t>
  </si>
  <si>
    <t>P-071</t>
  </si>
  <si>
    <t>Mcneil Consumer Products Co Div Mcneilab Inc; Mcneil Consumer Healthcare Div Mcneil Ppc Inc; Mcneil Consumer Healthcare; Banner Pharmacaps Inc</t>
  </si>
  <si>
    <t>R06AE07</t>
  </si>
  <si>
    <t>R06AE07 [Respiratory System:Antihistamines For Systemic Use:Antihistamines For Systemic Use:Piperazine derivatives]</t>
  </si>
  <si>
    <t>OC(=O)COCCN1CCN(CC1)C(c2ccccc2)c3ccc(Cl)cc3</t>
  </si>
  <si>
    <t>CHEMBL22</t>
  </si>
  <si>
    <t>Trimethoprim (BAN, FDA, INN, JAN, USAN, USP); Trimethoprim Hydrochloride (FDA); Trimethoprim Sulfate (FDA, USP, USAN)</t>
  </si>
  <si>
    <t>BW-56-72; BW-5672; TCMDC-125538; BW-72U</t>
  </si>
  <si>
    <t>Heather Drug Co Inc; Fsc Laboratories Inc; Allergan Inc; Able Laboratories Inc; Monarch Pharmaceuticals Inc</t>
  </si>
  <si>
    <t>J01EA01</t>
  </si>
  <si>
    <t>J01EA01 [Antiinfectives For Systemic Use:Antibacterials For Systemic Use:Sulfonamides And Trimethoprim:Trimethoprim and derivatives]</t>
  </si>
  <si>
    <t>COc1cc(Cc2cnc(N)nc2N)cc(OC)c1OC</t>
  </si>
  <si>
    <t>CHEMBL1201256</t>
  </si>
  <si>
    <t>Trimethobenzamide (INN); Trimethobenzamide Hydrochloride (FDA, USP)</t>
  </si>
  <si>
    <t>King Pharmaceuticals Inc; Jhp Pharmaceuticals Llc</t>
  </si>
  <si>
    <t>COc1cc(cc(OC)c1OC)C(=O)NCc2ccc(OCCN(C)C)cc2</t>
  </si>
  <si>
    <t>CHEMBL53</t>
  </si>
  <si>
    <t>Apomorphine (BAN); Apomorphine Hydrochloride (USP, FDA)</t>
  </si>
  <si>
    <t>Us Worldmeds Llc</t>
  </si>
  <si>
    <t>G04BE07; N04BC07</t>
  </si>
  <si>
    <t>G04BE07 [Genito Urinary System And Sex Hormones:Urologicals:Urologicals:Drugs used in erectile dysfunction]; N04BC07 [Nervous System:Anti-Parkinson Drugs:Dopaminergic Agents:Dopamine agonists]</t>
  </si>
  <si>
    <t>Emetic</t>
  </si>
  <si>
    <t>CN1CCc2cccc3c2[C@H]1Cc4ccc(O)c(O)c34</t>
  </si>
  <si>
    <t>CHEMBL1201075</t>
  </si>
  <si>
    <t>Ioxilan (FDA, USP, INN, USAN)</t>
  </si>
  <si>
    <t>V08AB12</t>
  </si>
  <si>
    <t>V08AB12 [Various:Contrast Media:X-Ray Contrast Media, Iodinated:Watersoluble, nephrotropic, low osmolar X-ray contrast media]</t>
  </si>
  <si>
    <t>CC(=O)N(CC(O)CO)c1c(I)c(C(=O)NCCO)c(I)c(C(=O)NCC(O)CO)c1I</t>
  </si>
  <si>
    <t>CHEMBL288441</t>
  </si>
  <si>
    <t>Bosutinib Monohydrate (FDA); Bosutinib (INN, USAN)</t>
  </si>
  <si>
    <t>SKI-606</t>
  </si>
  <si>
    <t>L01XE14</t>
  </si>
  <si>
    <t>L01XE14 [Antineoplastic And Immunomodulating Agents:Antineoplastic Agents:Other Antineoplastic Agents:Protein kinase inhibitors]</t>
  </si>
  <si>
    <t>COc1cc(Nc2c(cnc3cc(OCCCN4CCN(C)CC4)c(OC)cc23)C#N)c(Cl)cc1Cl</t>
  </si>
  <si>
    <t>CHEMBL1042</t>
  </si>
  <si>
    <t>Cholecalciferol (BAN, FDA, JAN, USP); Colecalciferol (BAN, INN)</t>
  </si>
  <si>
    <t>Sandoz Canada Inc; Merck And Co Inc</t>
  </si>
  <si>
    <t>A11CC05</t>
  </si>
  <si>
    <t>A11CC05 [Alimentary Tract And Metabolism:Vitamins:Vitamin A And D, Incl. Combinations Of The Two:Vitamin D and analogues]</t>
  </si>
  <si>
    <t>Vitamin (antirachitic)</t>
  </si>
  <si>
    <t>CC(C)CCC[C@@H](C)[C@H]1CC[C@H]2\C(=C\C=C/3\C[C@@H](O)CCC3=C)\CCC[C@]12C</t>
  </si>
  <si>
    <t>CHEMBL1536</t>
  </si>
  <si>
    <t>Ergocalciferol (BAN, FDA, INN, JAN, USP)</t>
  </si>
  <si>
    <t>Hospira Inc; Hoffmann La Roche Inc; Astrazeneca Lp; Abraxis Pharmaceutical Products; Sanofi Aventis Us Llc</t>
  </si>
  <si>
    <t>A11CC01</t>
  </si>
  <si>
    <t>A11CC01 [Alimentary Tract And Metabolism:Vitamins:Vitamin A And D, Incl. Combinations Of The Two:Vitamin D and analogues]</t>
  </si>
  <si>
    <t>CC(C)[C@@H](C)\C=C\[C@@H](C)[C@H]1CC[C@H]2\C(=C\C=C/3\C[C@@H](O)CCC3=C)\CCC[C@]12C</t>
  </si>
  <si>
    <t>CHEMBL1200747</t>
  </si>
  <si>
    <t>Ammonium Lactate (FDA, USAN)</t>
  </si>
  <si>
    <t>BMS-186091</t>
  </si>
  <si>
    <t>[NH4+].CC(O)C(=O)[O-]</t>
  </si>
  <si>
    <t>CHEMBL220491</t>
  </si>
  <si>
    <t>Brinzolamide (BAN, FDA, INN, USAN, USP)</t>
  </si>
  <si>
    <t>AL-4862</t>
  </si>
  <si>
    <t>Alcon Pharmaceuticals Ltd</t>
  </si>
  <si>
    <t>S01EC04</t>
  </si>
  <si>
    <t>S01EC04 [Sensory Organs:Ophthalmologicals:Antiglaucoma Preparations And Miotics:Carbonic anhydrase inhibitors]</t>
  </si>
  <si>
    <t>CCN[C@H]1CN(CCCOC)S(=O)(=O)c2sc(cc12)S(=O)(=O)N</t>
  </si>
  <si>
    <t>CHEMBL924</t>
  </si>
  <si>
    <t>Zoledronic Acid (BAN, INN, USAN, FDA); Zoledronate Disodium (USAN); Zoledronate Trisodium (USAN)</t>
  </si>
  <si>
    <t>CGP-42446; CGP-42446A; CGP-42446B</t>
  </si>
  <si>
    <t>Novartis Pharmaceuticals Corp; Ciba-Geigy</t>
  </si>
  <si>
    <t>M05BA08</t>
  </si>
  <si>
    <t>M05BA08 [Musculo-Skeletal System:Drugs For Treatment Of Bone Diseases:Drugs Affecting Bone Structure And Mineralization:Bisphosphonates]</t>
  </si>
  <si>
    <t>Osteoporosis Therapy Adjunct; Bone Resorption Inhibitor</t>
  </si>
  <si>
    <t>OC(Cn1ccnc1)(P(=O)(O)O)P(=O)(O)O</t>
  </si>
  <si>
    <t>CHEMBL1201112</t>
  </si>
  <si>
    <t>Nelarabine (FDA, BAN, INN, USAN)</t>
  </si>
  <si>
    <t>506U; MAY</t>
  </si>
  <si>
    <t>SmithKline Beecham Corp Dba GlaxoSmithKline</t>
  </si>
  <si>
    <t>L01BB07</t>
  </si>
  <si>
    <t>L01BB07 [Antineoplastic And Immunomodulating Agents:Antineoplastic Agents:Antimetabolites:Purine analogues]</t>
  </si>
  <si>
    <t>COc1nc(N)nc2c1ncn2[C@@H]3O[C@H](CO)[C@@H](O)[C@@H]3O</t>
  </si>
  <si>
    <t>CHEMBL1047</t>
  </si>
  <si>
    <t>Alpha-Tocopherol Acetate (FDA); Tocopherol Acetate (FDA)</t>
  </si>
  <si>
    <t>Sandoz Canada Inc</t>
  </si>
  <si>
    <t>CC(C)CCC[C@@H](C)CCC[C@@H](C)CCC[C@]1(C)CCc2c(C)c(OC(=O)C)c(C)c(C)c2O1</t>
  </si>
  <si>
    <t>CHEMBL1200443</t>
  </si>
  <si>
    <t>Procaine Merethoxylline (FDA)</t>
  </si>
  <si>
    <t>CHEMBL1201750</t>
  </si>
  <si>
    <t>Regadenoson (BAN, FDA, INN, USAN)</t>
  </si>
  <si>
    <t>CVT-3146</t>
  </si>
  <si>
    <t>C01EB21</t>
  </si>
  <si>
    <t>C01EB21 [Cardiovascular System:Cardiac Therapy:Other Cardiac Preparations:Other cardiac preparations]</t>
  </si>
  <si>
    <t>CNC(=O)c1cnn(c1)c2nc(N)c3ncn(C4OC(CO)C(O)C4O)c3n2</t>
  </si>
  <si>
    <t>CHEMBL1483</t>
  </si>
  <si>
    <t>Albendazole (BAN, FDA, INN, JAN, USAN, USP)</t>
  </si>
  <si>
    <t>SK&amp;F 62979; SK&amp;F-62979</t>
  </si>
  <si>
    <t>Corepharma Llc</t>
  </si>
  <si>
    <t>P02CA03</t>
  </si>
  <si>
    <t>P02CA03 [Antiparasitic Products, Insecticides And Repellents:Anthelmintics:Antinematodal Agents:Benzimidazole derivatives]</t>
  </si>
  <si>
    <t>CCCSc1ccc2nc(NC(=O)OC)[nH]c2c1</t>
  </si>
  <si>
    <t>CHEMBL1201485</t>
  </si>
  <si>
    <t>Soybean Oil (FDA, USP)</t>
  </si>
  <si>
    <t>Fresenius Kabi Deutschland Gmbh; Baxter Healthcare Corp; B Braun Medical Inc; Alpha Therapeutic Corp; Hospira Inc</t>
  </si>
  <si>
    <t>CHEMBL2108002</t>
  </si>
  <si>
    <t>Epoetin Epsilon (INN)</t>
  </si>
  <si>
    <t>CHEMBL2109179</t>
  </si>
  <si>
    <t>Nartograstim (INN, JAN)</t>
  </si>
  <si>
    <t>CHEMBL2108499</t>
  </si>
  <si>
    <t>Lanoteplase (INN, USAN)</t>
  </si>
  <si>
    <t>BMS-200980; SUN-9216</t>
  </si>
  <si>
    <t>CHEMBL2108308</t>
  </si>
  <si>
    <t>Tertomotide (INN)</t>
  </si>
  <si>
    <t>CHEMBL2108695</t>
  </si>
  <si>
    <t>Statolon (USAN); Vistatolon (INN)</t>
  </si>
  <si>
    <t>CHEMBL2108345</t>
  </si>
  <si>
    <t>Trabedersen (INN)</t>
  </si>
  <si>
    <t>CHEMBL2108006</t>
  </si>
  <si>
    <t>Somfasepor (INN, USAN)</t>
  </si>
  <si>
    <t>P-3232; P-3895</t>
  </si>
  <si>
    <t>CHEMBL2108413</t>
  </si>
  <si>
    <t>Bivatuzumab (INN)</t>
  </si>
  <si>
    <t>CHEMBL2108412</t>
  </si>
  <si>
    <t>Binetrakin (INN, USAN)</t>
  </si>
  <si>
    <t>SCH-39400</t>
  </si>
  <si>
    <t>interleukins: interleukin-4 analogues and derivatives</t>
  </si>
  <si>
    <t>CHEMBL2108639</t>
  </si>
  <si>
    <t>Roflufocon A (USAN)</t>
  </si>
  <si>
    <t>CHEMBL1200490</t>
  </si>
  <si>
    <t>Cetrorelix (BAN, INN, FDA); Cetrorelix Acetate (USAN)</t>
  </si>
  <si>
    <t>D-20761; NS-75A; SB-075 Acetate</t>
  </si>
  <si>
    <t>H01CC02</t>
  </si>
  <si>
    <t>H01CC02 [Systemic Hormonal Preparations, Excl. :Pituitary And Hypothalamic Hormones And Analogues:Hypothalamic Hormones:Anti-gonadotropin-releasing hormones]</t>
  </si>
  <si>
    <t>CC(C)C[C@H](NC(=O)[C@@H](CCCNC(=O)N)NC(=O)[C@H](Cc1ccc(O)cc1)NC(=O)[C@H](CO)NC(=O)[C@@H](Cc2cccnc2)NC(=O)[C@@H](Cc3ccc(Cl)cc3)NC(=O)[C@@H](Cc4ccc5ccccc5c4)NC(=O)C)C(=O)N[C@@H](CCCNC(=N)N)C(=O)N6CCC[C@H]6C(=O)N[C@H](C)C(=O)N</t>
  </si>
  <si>
    <t>CHEMBL2110622</t>
  </si>
  <si>
    <t>Xenytropium Bromide (INN, MI)</t>
  </si>
  <si>
    <t>N-399</t>
  </si>
  <si>
    <t>C[N+]1(Cc2ccc(cc2)c3ccccc3)[C@@H]4CC[C@H]1C[C@H](C4)OC(=O)C(CO)c5ccccc5</t>
  </si>
  <si>
    <t>CHEMBL2107792</t>
  </si>
  <si>
    <t>Valategrast (INN); Valategrast Hydrochloride (USAN)</t>
  </si>
  <si>
    <t>R-411; Ro-02724411002; Ro-272441002</t>
  </si>
  <si>
    <t>antiasthmatics/antiallergics: integrin antagonists</t>
  </si>
  <si>
    <t>CCN(CC)CCOC(=O)[C@H](Cc1ccc(NC(=O)c2c(Cl)cccc2Cl)cc1)NC(=O)c3c(C)cccc3Cl</t>
  </si>
  <si>
    <t>CHEMBL2104620</t>
  </si>
  <si>
    <t>Clibucaine (INN)</t>
  </si>
  <si>
    <t>CC(CC(=O)Nc1ccc(Cl)cc1Cl)N2CCCCC2</t>
  </si>
  <si>
    <t>CHEMBL2107469</t>
  </si>
  <si>
    <t>Serfibrate (INN)</t>
  </si>
  <si>
    <t>CC(=O)NC(CCSC(=O)C(C)(C)Oc1ccc(Cl)cc1)C(=O)O</t>
  </si>
  <si>
    <t>CHEMBL2105577</t>
  </si>
  <si>
    <t>Zoficonazole (INN)</t>
  </si>
  <si>
    <t>Clc1ccc(OCCCOC(Cn2ccnc2)c3ccc(Cl)cc3Cl)cc1</t>
  </si>
  <si>
    <t>CHEMBL2106970</t>
  </si>
  <si>
    <t>Picumast (BAN, INN)</t>
  </si>
  <si>
    <t>CC1=C(C)c2ccc(OCCCN3CCN(Cc4ccc(Cl)cc4)CC3)cc2OC1=O</t>
  </si>
  <si>
    <t>CHEMBL2103760</t>
  </si>
  <si>
    <t>Azamulin (INN)</t>
  </si>
  <si>
    <t>CC[C@]1(C)C[C@@H](OC(=O)CSc2nnc(N)[nH]2)[C@]3(C)[C@H](C)CC[C@]4(CCC(=O)[C@@H]34)[C@@H](C)[C@@H]1O</t>
  </si>
  <si>
    <t>CHEMBL2105376</t>
  </si>
  <si>
    <t>Raxofelast (INN)</t>
  </si>
  <si>
    <t>CC(=O)Oc1c(C)c(C)c2OC(CC(=O)O)Cc2c1C</t>
  </si>
  <si>
    <t>CHEMBL2106035</t>
  </si>
  <si>
    <t>Tocofibrate (INN)</t>
  </si>
  <si>
    <t>CC(C)CCCC(C)CCCC(C)CCCC1(C)CCc2c(C)c(OC(=O)C(C)(C)Oc3ccc(Cl)cc3)c(C)c(C)c2O1</t>
  </si>
  <si>
    <t>CHEMBL2105535</t>
  </si>
  <si>
    <t>Bufezolac (INN)</t>
  </si>
  <si>
    <t>CC(C)Cn1nc(c2ccccc2)c(c1CC(=O)O)c3ccccc3</t>
  </si>
  <si>
    <t>CHEMBL2064047</t>
  </si>
  <si>
    <t>Tidiacic (DCF, INN)</t>
  </si>
  <si>
    <t>OC(=O)C1CSC(N1)C(=O)O</t>
  </si>
  <si>
    <t>CHEMBL2111145</t>
  </si>
  <si>
    <t>Somantadine (INN); Somantadine Hydrochloride (USAN)</t>
  </si>
  <si>
    <t>PR-741-976A</t>
  </si>
  <si>
    <t>antivirals/antiparkinsonians (adamantane derivatives)</t>
  </si>
  <si>
    <t>CC(C)(N)CC12CC3CC(CC(C3)C1)C2</t>
  </si>
  <si>
    <t>CHEMBL2218880</t>
  </si>
  <si>
    <t>Crilvastatin (INN, USAN)</t>
  </si>
  <si>
    <t>PMD-387</t>
  </si>
  <si>
    <t>Laboratoire Pan Medica, France</t>
  </si>
  <si>
    <t>CC1CC(CC(C)(C)C1)OC(=O)[C@@H]2CCC(=O)N2</t>
  </si>
  <si>
    <t>CHEMBL2218889</t>
  </si>
  <si>
    <t>Ramorelix (INN)</t>
  </si>
  <si>
    <t>CC(C)C[C@H](NC(=O)[C@@H](CO[C@@H]1O[C@@H](C)[C@H](O)[C@@H](O)[C@H]1O)NC(=O)[C@H](Cc2ccc(O)cc2)NC(=O)[C@H](CO)NC(=O)[C@@H](Cc3c[nH]c4ccccc34)NC(=O)[C@@H](Cc5ccc(Cl)cc5)NC(=O)[C@@H](Cc6cccc7ccccc67)NC(=O)C)C(=O)N[C@@H](CCCNC(=N)N)C(=O)N8CCC[C@H]8C(=O)NNC(=O)N</t>
  </si>
  <si>
    <t>CHEMBL118865</t>
  </si>
  <si>
    <t>Spiradoline (INN); Spiradoline Mesylate (USAN)</t>
  </si>
  <si>
    <t>U-62066E</t>
  </si>
  <si>
    <t>CN(C1CCC2(CCCO2)CC1N3CCCC3)C(=O)Cc4ccc(Cl)c(Cl)c4</t>
  </si>
  <si>
    <t>CHEMBL2219415</t>
  </si>
  <si>
    <t>Gadoterate Meglumine (FDA, USAN)</t>
  </si>
  <si>
    <t>P-449</t>
  </si>
  <si>
    <t>Guerbet</t>
  </si>
  <si>
    <t>CHEMBL2364547</t>
  </si>
  <si>
    <t>Spirobarbital Sodium</t>
  </si>
  <si>
    <t>CCC1C(C)CC(C)C12C(=O)NC(=NC2=O)S</t>
  </si>
  <si>
    <t>CHEMBL130968</t>
  </si>
  <si>
    <t>Butantrone (INN)</t>
  </si>
  <si>
    <t>CCCC(=O)C1c2cccc(O)c2C(=O)c3c(O)cccc13</t>
  </si>
  <si>
    <t>CHEMBL1200555</t>
  </si>
  <si>
    <t>Iotrolan (FDA, BAN, INN, JAN, USAN)</t>
  </si>
  <si>
    <t>ZK-39482</t>
  </si>
  <si>
    <t>V08AB06</t>
  </si>
  <si>
    <t>V08AB06 [Various:Contrast Media:X-Ray Contrast Media, Iodinated:Watersoluble, nephrotropic, low osmolar X-ray contrast media]</t>
  </si>
  <si>
    <t>CN(C(=O)CC(=O)N(C)c1c(I)c(C(=O)NC(CO)C(O)CO)c(I)c(C(=O)NC(CO)C(O)CO)c1I)c2c(I)c(C(=O)NC(CO)C(O)CO)c(I)c(C(=O)NC(CO)C(O)CO)c2I</t>
  </si>
  <si>
    <t>CHEMBL1201648</t>
  </si>
  <si>
    <t>Amylase (Pancrelipase) (FDA)</t>
  </si>
  <si>
    <t>CHEMBL486174</t>
  </si>
  <si>
    <t>Pecilocin (BAN, MI, INN); Variotin (JAN)</t>
  </si>
  <si>
    <t>D01AA04</t>
  </si>
  <si>
    <t>D01AA04 [Dermatologicals:Antifungals For Dermatological Use:Antifungals For Topical Use:Antibiotics]</t>
  </si>
  <si>
    <t>CCCC[C@@H](O)\C=C(/C)\C=C\C=C\C(=O)N1CCCC1=O</t>
  </si>
  <si>
    <t>CHEMBL1591725</t>
  </si>
  <si>
    <t>Oxiniacic Acid (DCF, INN, MI)</t>
  </si>
  <si>
    <t>OC(=O)c1ccc[n+]([O-])c1</t>
  </si>
  <si>
    <t>CHEMBL1742428</t>
  </si>
  <si>
    <t>Donitriptan (INN)</t>
  </si>
  <si>
    <t>NCCc1c[nH]c2ccc(OCC(=O)N3CCN(CC3)c4ccc(cc4)C#N)cc12</t>
  </si>
  <si>
    <t>CHEMBL1742464</t>
  </si>
  <si>
    <t>Indopanolol (INN)</t>
  </si>
  <si>
    <t>Cc1[nH]c2cccc(OCC(O)CNCCOc3ccccc3)c2c1Cl</t>
  </si>
  <si>
    <t>CHEMBL1742475</t>
  </si>
  <si>
    <t>Flezelastine (INN)</t>
  </si>
  <si>
    <t>Fc1ccc(CC2=NN(C3CCCN(CCc4ccccc4)CC3)C(=O)c5ccccc25)cc1</t>
  </si>
  <si>
    <t>CHEMBL31965</t>
  </si>
  <si>
    <t>Canertinib (INN); Canertinib Dihydrochloride (USAN)</t>
  </si>
  <si>
    <t>CI-1033; PD-0183805; PD-183805</t>
  </si>
  <si>
    <t>Fc1ccc(Nc2ncnc3cc(OCCCN4CCOCC4)c(NC(=O)C=C)cc23)cc1Cl</t>
  </si>
  <si>
    <t>CHEMBL1743061</t>
  </si>
  <si>
    <t>Rafivirumab (INN)</t>
  </si>
  <si>
    <t>CR-57</t>
  </si>
  <si>
    <t>Crucell</t>
  </si>
  <si>
    <t>CHEMBL1742998</t>
  </si>
  <si>
    <t>Cantuzumab Ravtansine (INN, USAN)</t>
  </si>
  <si>
    <t>IMGN-242; IMGN242; huC242-DM4</t>
  </si>
  <si>
    <t>CHEMBL1743033</t>
  </si>
  <si>
    <t>Itolizumab (INN)</t>
  </si>
  <si>
    <t>CHEMBL1743068</t>
  </si>
  <si>
    <t>Secukinumab (INN, USAN)</t>
  </si>
  <si>
    <t>AIN-457; AIN457</t>
  </si>
  <si>
    <t>Novartis Pharma Ag; Novartis</t>
  </si>
  <si>
    <t>L04AC10</t>
  </si>
  <si>
    <t>L04AC10 [Antineoplastic And Immunomodulating Agents:Immunosuppressants:Immunosuppressants:Interleukin inhibitors]</t>
  </si>
  <si>
    <t>CHEMBL1887666</t>
  </si>
  <si>
    <t>Parathiazine (INN); Pyrathiazine Hydrochloride (MI)</t>
  </si>
  <si>
    <t>C(CN1c2ccccc2Sc3ccccc13)N4CCCC4</t>
  </si>
  <si>
    <t>CHEMBL1197</t>
  </si>
  <si>
    <t>Hexylcaine (INN); Hexylcaine Hydrochloride (FDA, USP)</t>
  </si>
  <si>
    <t>CC(CNC1CCCCC1)OC(=O)c2ccccc2</t>
  </si>
  <si>
    <t>CHEMBL1085</t>
  </si>
  <si>
    <t>Acetophenazine (INN); Acetophenazine Maleate (FDA, USP, USAN)</t>
  </si>
  <si>
    <t>SCH-6673</t>
  </si>
  <si>
    <t>N05AB07</t>
  </si>
  <si>
    <t>N05AB07 [Nervous System:Psycholeptics:Antipsychotics:Phenothiazines with piperazine structure]</t>
  </si>
  <si>
    <t>CC(=O)c1ccc2Sc3ccccc3N(CCCN4CCN(CCO)CC4)c2c1</t>
  </si>
  <si>
    <t>CHEMBL1199324</t>
  </si>
  <si>
    <t>Fosaprepitant (INN); Fosaprepitant Dimeglumine (FDA, USAN)</t>
  </si>
  <si>
    <t>MK-0517</t>
  </si>
  <si>
    <t>fos-; -tant</t>
  </si>
  <si>
    <t>phosphoro-derivatives; tachykinin (neurokinin) receptor antagonists: NK1 receptor antagonists</t>
  </si>
  <si>
    <t>C[C@@H](O[C@H]1OCCN(CC2=NN(C(=O)N2)P(=O)(O)O)[C@H]1c3ccc(F)cc3)c4cc(cc(c4)C(F)(F)F)C(F)(F)F</t>
  </si>
  <si>
    <t>CHEMBL374478</t>
  </si>
  <si>
    <t>Rifampicin (BAN, INN, JAN); Rifampin (FDA, USAN, USP)</t>
  </si>
  <si>
    <t>BA-411661E; BA-41166E; L-5103; L-5103-LEPETIT</t>
  </si>
  <si>
    <t>Sanofi Aventis Us Llc; Prosam Labs Llc</t>
  </si>
  <si>
    <t>-pin(e); rifa-</t>
  </si>
  <si>
    <t>tricyclic compounds; antibiotics (rifamycin derivatives)</t>
  </si>
  <si>
    <t>J04AB02</t>
  </si>
  <si>
    <t>J04AB02 [Antiinfectives For Systemic Use:Antimycobacterials:Drugs For Treatment Of Tuberculosis:Antibiotics]</t>
  </si>
  <si>
    <t>CO[C@H]1\C=C\O[C@@]2(C)Oc3c(C)c(O)c4c(O)c(NC(=O)\C(=C/C=C/[C@H](C)[C@H](O)[C@@H](C)[C@@H](O)[C@@H](C)[C@H](OC(=O)C)[C@@H]1C)\C)c(\C=N\N5CCN(C)CC5)c(O)c4c3C2=O</t>
  </si>
  <si>
    <t>CHEMBL1908359</t>
  </si>
  <si>
    <t>Sodium Monofluorophosphate (FDA, USP)</t>
  </si>
  <si>
    <t>A01AA02; A12CD02</t>
  </si>
  <si>
    <t>A01AA02 [Alimentary Tract And Metabolism:Stomatological Preparations:Stomatological Preparations:Caries prophylactic agents]; A12CD02 [Alimentary Tract And Metabolism:Mineral Supplements:Other Mineral Supplements:Fluoride]</t>
  </si>
  <si>
    <t>[Na+].[Na+].[O-]P(=O)([O-])F</t>
  </si>
  <si>
    <t>CHEMBL2108888</t>
  </si>
  <si>
    <t>Agalsidase Beta (FDA, INN)</t>
  </si>
  <si>
    <t>A16AB04</t>
  </si>
  <si>
    <t>A16AB04 [Alimentary Tract And Metabolism:Other Alimentary Tract And Metabolism Products:Other Alimentary Tract And Metabolism Products:Enzymes]</t>
  </si>
  <si>
    <t>CHEMBL18972</t>
  </si>
  <si>
    <t>Glemanserin (INN, USAN)</t>
  </si>
  <si>
    <t>MDL-11939</t>
  </si>
  <si>
    <t>OC(C1CCN(CCc2ccccc2)CC1)c3ccccc3</t>
  </si>
  <si>
    <t>CHEMBL13324</t>
  </si>
  <si>
    <t>Dazoquinast (INN)</t>
  </si>
  <si>
    <t>OC(=O)c1cn2c(cnc3ccccc23)n1</t>
  </si>
  <si>
    <t>CHEMBL1213420</t>
  </si>
  <si>
    <t>Droxicam (MI, INN)</t>
  </si>
  <si>
    <t>M01AC04</t>
  </si>
  <si>
    <t>M01AC04 [Musculo-Skeletal System:Antiinflammatory And Antirheumatic Products:Antiinflammatory And Antirheumatic Products, Non-Steroids:Oxicams]</t>
  </si>
  <si>
    <t>CN1C2=C(OC(=O)N(C2=O)c3ccccn3)c4ccccc4S1(=O)=O</t>
  </si>
  <si>
    <t>CHEMBL20835</t>
  </si>
  <si>
    <t>Aceclidine (USAN, INN)</t>
  </si>
  <si>
    <t>Kingshill Pharmaceuticals, Inc., Switzerland</t>
  </si>
  <si>
    <t>S01EB58; S01EB08</t>
  </si>
  <si>
    <t>S01EB58 [Sensory Organs:Ophthalmologicals:Antiglaucoma Preparations And Miotics:Parasympathomimetics]; S01EB08 [Sensory Organs:Ophthalmologicals:Antiglaucoma Preparations And Miotics:Parasympathomimetics]</t>
  </si>
  <si>
    <t>CC(=O)OC1CN2CCC1CC2</t>
  </si>
  <si>
    <t>CHEMBL221572</t>
  </si>
  <si>
    <t>Ribostamycin (BAN, INN, MI); Ribostamycin Sulfate (JAN)</t>
  </si>
  <si>
    <t>J01GB10</t>
  </si>
  <si>
    <t>J01GB10 [Antiinfectives For Systemic Use:Antibacterials For Systemic Use:Aminoglycoside Antibacterials:Other aminoglycosides]</t>
  </si>
  <si>
    <t>NC[C@H]1O[C@H](O[C@@H]2[C@@H](N)C[C@@H](N)[C@H](O)[C@H]2O[C@@H]3O[C@H](CO)[C@@H](O)[C@H]3O)[C@H](N)[C@@H](O)[C@@H]1O</t>
  </si>
  <si>
    <t>CHEMBL118218</t>
  </si>
  <si>
    <t>Irofulven (INN, USAN)</t>
  </si>
  <si>
    <t>MGI-114</t>
  </si>
  <si>
    <t>Mgi Pharma</t>
  </si>
  <si>
    <t>antineoplastic, acylfulven derivatives</t>
  </si>
  <si>
    <t>CC1=C(CO)C2=C(C)C3(CC3)[C@@](C)(O)C(=O)C2=C1</t>
  </si>
  <si>
    <t>CHEMBL1449</t>
  </si>
  <si>
    <t>Ticarcillin (BAN, INN); Ticarcillin Disodium (FDA, USP, USAN); Ticarcillin Sodium (JAN); Ticarcillin Monosodium (USP)</t>
  </si>
  <si>
    <t>BRL-2288</t>
  </si>
  <si>
    <t>J01CA13</t>
  </si>
  <si>
    <t>J01CA13 [Antiinfectives For Systemic Use:Antibacterials For Systemic Use:Beta-Lactam Antibacterials, Penicillins:Penicillins with extended spectrum]</t>
  </si>
  <si>
    <t>CC1(C)S[C@@H]2[C@H](NC(=O)[C@H](C(=O)O)c3ccsc3)C(=O)N2[C@H]1C(=O)O</t>
  </si>
  <si>
    <t>CHEMBL9861</t>
  </si>
  <si>
    <t>Timoprazole (INN)</t>
  </si>
  <si>
    <t>[O-][S+](Cc1ccccn1)c2nc3ccccc3[nH]2</t>
  </si>
  <si>
    <t>CHEMBL838</t>
  </si>
  <si>
    <t>Benazepril (BAN, INN); Benazepril Hydrochloride (JAN, USAN, FDA)</t>
  </si>
  <si>
    <t>CGS-14824A; CGS-14824A HCL</t>
  </si>
  <si>
    <t>Us Pharmaceuticals Holdings I Llc; Novartis Pharmaceuticals Corp</t>
  </si>
  <si>
    <t>C09AA07</t>
  </si>
  <si>
    <t>C09AA07 [Cardiovascular System:Agents Acting On The Renin-Angiotensin System:Ace Inhibitors, Plain:ACE inhibitors, plain]</t>
  </si>
  <si>
    <t>CCOC(=O)[C@H](CCc1ccccc1)N[C@H]2CCc3ccccc3N(CC(=O)O)C2=O</t>
  </si>
  <si>
    <t>CHEMBL1614655</t>
  </si>
  <si>
    <t>Trospectomycin (BAN, INN); Trospectomycin Sulfate (USAN)</t>
  </si>
  <si>
    <t>U-63366F</t>
  </si>
  <si>
    <t>CCCC[C@@H]1CC(=O)[C@]2(O)O[C@@H]3[C@@H](NC)[C@@H](O)[C@@H](NC)[C@H](O)[C@H]3O[C@@H]2O1</t>
  </si>
  <si>
    <t>CHEMBL334491</t>
  </si>
  <si>
    <t>Budipine (MI, INN)</t>
  </si>
  <si>
    <t>N04BX03</t>
  </si>
  <si>
    <t>N04BX03 [Nervous System:Anti-Parkinson Drugs:Dopaminergic Agents:Other dopaminergic agents]</t>
  </si>
  <si>
    <t>CC(C)(C)N1CCC(CC1)(c2ccccc2)c3ccccc3</t>
  </si>
  <si>
    <t>CHEMBL217899</t>
  </si>
  <si>
    <t>Tofimilast (INN, USAN)</t>
  </si>
  <si>
    <t>CP-325366</t>
  </si>
  <si>
    <t>CCc1nn(C2CCCC2)c3c1CCn4c(nnc34)c5cccs5</t>
  </si>
  <si>
    <t>CHEMBL708</t>
  </si>
  <si>
    <t>Ziprasidone (BAN, INN); Ziprasidone Hydrochloride (USAN, FDA); Ziprasidone Mesylate (FDA, USAN)</t>
  </si>
  <si>
    <t>CP-88059; CP-880591; CP-88059-1; CP-8805927; CP-88059-27</t>
  </si>
  <si>
    <t>antipsychotic with binding activity on serotonin (5HT2A) and dopamine (D2) receptors</t>
  </si>
  <si>
    <t>N05AE04</t>
  </si>
  <si>
    <t>N05AE04 [Nervous System:Psycholeptics:Antipsychotics:Indole derivatives]</t>
  </si>
  <si>
    <t>Clc1cc2NC(=O)Cc2cc1CCN3CCN(CC3)c4nsc5ccccc45</t>
  </si>
  <si>
    <t>CHEMBL567303</t>
  </si>
  <si>
    <t>Palosuran (INN)</t>
  </si>
  <si>
    <t>urotensin receptor antagonists</t>
  </si>
  <si>
    <t>Cc1cc(NC(=O)NCCN2CCC(O)(Cc3ccccc3)CC2)c4ccccc4n1</t>
  </si>
  <si>
    <t>CHEMBL177</t>
  </si>
  <si>
    <t>Amikacin (BAN, INN, USP); Amikacin Sulfate (FDA, USP, JAN, USAN)</t>
  </si>
  <si>
    <t>BB-K8</t>
  </si>
  <si>
    <t>D06AX12; J01GB06; S01AA21</t>
  </si>
  <si>
    <t>D06AX12 [Dermatologicals:Antibiotics And Chemotherapeutics For Dermatological Use:Antibiotics For Topical Use:Other antibiotics for topical use]; J01GB06 [Antiinfectives For Systemic Use:Antibacterials For Systemic Use:Aminoglycoside Antibacterials:Other aminoglycosides]; S01AA21 [Sensory Organs:Ophthalmologicals:Antiinfectives:Antibiotics]</t>
  </si>
  <si>
    <t>NCC[C@H](O)C(=O)N[C@@H]1C[C@H](N)[C@@H](O[C@H]2O[C@H](CN)[C@@H](O)[C@H](O)[C@H]2O)[C@H](O)[C@H]1O[C@H]3O[C@H](CO)[C@@H](O)[C@H](N)[C@H]3O</t>
  </si>
  <si>
    <t>CHEMBL668</t>
  </si>
  <si>
    <t>Protriptyline (BAN, INN); Protriptyline Hydrochloride (FDA, USP, USAN)</t>
  </si>
  <si>
    <t>MK-240</t>
  </si>
  <si>
    <t>Teva Womens Health R And D</t>
  </si>
  <si>
    <t>N06AA11</t>
  </si>
  <si>
    <t>N06AA11 [Nervous System:Psychoanaleptics:Antidepressants:Non-selective monoamine reuptake inhibitors]</t>
  </si>
  <si>
    <t>CNCCCC1c2ccccc2C=Cc3ccccc13</t>
  </si>
  <si>
    <t>CHEMBL1200542</t>
  </si>
  <si>
    <t>Desoxycorticosterone Acetate (FDA, USP); Desoxycortone (BAN, INN)</t>
  </si>
  <si>
    <t>Organon Usa Inc; Novartis Pharmaceuticals Corp</t>
  </si>
  <si>
    <t>H02AA03</t>
  </si>
  <si>
    <t>H02AA03 [Systemic Hormonal Preparations, Excl. :Corticosteroids For Systemic Use:Corticosteroids For Systemic Use, Plain:Mineralocorticoids]</t>
  </si>
  <si>
    <t>CC(=O)OCC(=O)[C@H]1CC[C@H]2[C@@H]3CCC4=CC(=O)CC[C@]4(C)[C@H]3CC[C@]12C</t>
  </si>
  <si>
    <t>CHEMBL1488</t>
  </si>
  <si>
    <t>Uracil Mustard (USAN, USP, FDA); Uramustine (BAN, INN)</t>
  </si>
  <si>
    <t>U-8344</t>
  </si>
  <si>
    <t>ClCCN(CCCl)C1=CNC(=O)NC1=O</t>
  </si>
  <si>
    <t>CHEMBL76222</t>
  </si>
  <si>
    <t>Rebimastat (INN, USAN)</t>
  </si>
  <si>
    <t>BMS-275291; BMS-275291-01; D2163</t>
  </si>
  <si>
    <t>CNC(=O)[C@@H](NC(=O)[C@H](CC(C)C)NC(=O)[C@@H](S)CCN1C(=O)N(C)C(C)(C)C1=O)C(C)(C)C</t>
  </si>
  <si>
    <t>CHEMBL1201662</t>
  </si>
  <si>
    <t>Desirudin (BAN, INN, USAN); Desirudin Recombinant (FDA)</t>
  </si>
  <si>
    <t>CGP-39393</t>
  </si>
  <si>
    <t>Canyon Pharmaceuticals Inc</t>
  </si>
  <si>
    <t>B01AE01</t>
  </si>
  <si>
    <t>B01AE01 [Blood And Blood Forming Organs:Antithrombotic Agents:Antithrombotic Agents:Direct thrombin inhibitors]</t>
  </si>
  <si>
    <t>CHEMBL33958</t>
  </si>
  <si>
    <t>Clofurac (INN)</t>
  </si>
  <si>
    <t>Clc1cc2CC(=O)Oc2cc1C3CCCCC3</t>
  </si>
  <si>
    <t>CHEMBL311206</t>
  </si>
  <si>
    <t>Dalcotidine (INN)</t>
  </si>
  <si>
    <t>CCNC(=O)NCCCOc1cccc(CN2CCCCC2)c1</t>
  </si>
  <si>
    <t>CHEMBL324665</t>
  </si>
  <si>
    <t>Carazolol (BAN, INN, MI)</t>
  </si>
  <si>
    <t>BM-51052</t>
  </si>
  <si>
    <t>CC(C)NCC(O)COc1cccc2[nH]c3ccccc3c12</t>
  </si>
  <si>
    <t>CHEMBL107747</t>
  </si>
  <si>
    <t>Gemopatrilat (INN, USAN)</t>
  </si>
  <si>
    <t>BMS-189921</t>
  </si>
  <si>
    <t>CC1(C)CCC[C@H](NC(=O)[C@@H](S)Cc2ccccc2)C(=O)N1CC(=O)O</t>
  </si>
  <si>
    <t>CHEMBL18331</t>
  </si>
  <si>
    <t>Pirenperone (BAN, INN, USAN)</t>
  </si>
  <si>
    <t>R-47465</t>
  </si>
  <si>
    <t>CC1=C(CCN2CCC(CC2)C(=O)c3ccc(F)cc3)C(=O)N4C=CC=CC4=N1</t>
  </si>
  <si>
    <t>CHEMBL1697829</t>
  </si>
  <si>
    <t>Ceftezole (MI, INN); Ceftezole Sodium (JAN)</t>
  </si>
  <si>
    <t>J01DB12</t>
  </si>
  <si>
    <t>J01DB12 [Antiinfectives For Systemic Use:Antibacterials For Systemic Use:Other Beta-Lactam Antibacterials:First-generation cephalosporins]</t>
  </si>
  <si>
    <t>OC(=O)C1=C(CSc2nncs2)CS[C@@H]3[C@H](NC(=O)Cn4cnnn4)C(=O)N13</t>
  </si>
  <si>
    <t>CHEMBL312443</t>
  </si>
  <si>
    <t>Gaboxadol (INN, USAN)</t>
  </si>
  <si>
    <t>LU-02030; MK-0928</t>
  </si>
  <si>
    <t>O=C1NOC2=C1CCNC2</t>
  </si>
  <si>
    <t>CHEMBL1395071</t>
  </si>
  <si>
    <t>Formetorex (INN)</t>
  </si>
  <si>
    <t>CC(Cc1ccccc1)NC=O</t>
  </si>
  <si>
    <t>CHEMBL48012</t>
  </si>
  <si>
    <t>Navuridine (INN)</t>
  </si>
  <si>
    <t>OC[C@H]1O[C@H](C[C@H]1N=[N+]=[N-])N2C=CC(=O)NC2=O</t>
  </si>
  <si>
    <t>CHEMBL219146</t>
  </si>
  <si>
    <t>Vindesine (BAN, USAN, INN); Vindesine Sulfate (JAN, USAN)</t>
  </si>
  <si>
    <t>Compound 112531</t>
  </si>
  <si>
    <t>L01CA03</t>
  </si>
  <si>
    <t>L01CA03 [Antineoplastic And Immunomodulating Agents:Antineoplastic Agents:Plant Alkaloids And Other Natural Products:Vinca alkaloids and analogues]</t>
  </si>
  <si>
    <t>CC[C@]1(O)C[C@H]2CN(CCc3c([nH]c4ccccc34)[C@@](C2)(C(=O)OC)c5cc6c(cc5OC)N(C)[C@H]7[C@](O)([C@H](O)[C@]8(CC)C=CCN9CC[C@]67[C@H]89)C(=O)N)C1</t>
  </si>
  <si>
    <t>CHEMBL284907</t>
  </si>
  <si>
    <t>Elmustine (INN)</t>
  </si>
  <si>
    <t>OCCNC(=O)N(CCCl)N=O</t>
  </si>
  <si>
    <t>CHEMBL1091644</t>
  </si>
  <si>
    <t>Linsitinib (INN, USAN)</t>
  </si>
  <si>
    <t>OSI-906; OSI-906AA</t>
  </si>
  <si>
    <t>Osi Pharmaceuticals</t>
  </si>
  <si>
    <t>C[C@@]1(O)C[C@@H](C1)c2nc(c3ccc4ccc(nc4c3)c5ccccc5)c6c(N)nccn26</t>
  </si>
  <si>
    <t>CHEMBL1237021</t>
  </si>
  <si>
    <t>Lurasidone (INN); Lurasidone Hydrochloride (FDA, USAN)</t>
  </si>
  <si>
    <t>SM-13496</t>
  </si>
  <si>
    <t>Sunovion Pharmaceuticals Inc</t>
  </si>
  <si>
    <t>N05AE05</t>
  </si>
  <si>
    <t>N05AE05 [Nervous System:Psycholeptics:Antipsychotics:Indole derivatives]</t>
  </si>
  <si>
    <t>O=C1[C@@H]2[C@H]3CC[C@H](C3)[C@@H]2C(=O)N1C[C@@H]4CCCC[C@H]4CN5CCN(CC5)c6nsc7ccccc67</t>
  </si>
  <si>
    <t>CHEMBL44426</t>
  </si>
  <si>
    <t>Pipendoxifene (INN)</t>
  </si>
  <si>
    <t>Cc1c(c2ccc(O)cc2)n(Cc3ccc(OCCN4CCCCC4)cc3)c5ccc(O)cc15</t>
  </si>
  <si>
    <t>CHEMBL1200412</t>
  </si>
  <si>
    <t>Nandrolone Phenpropionate (FDA, USP); Nandrolone Phenylpropionate (JAN); Nortestosterone Furanpropionate (JAN)</t>
  </si>
  <si>
    <t>C[C@]12CC[C@H]3[C@@H](CCC4=CC(=O)CC[C@H]34)[C@@H]1CC[C@@H]2OC(=O)CCc5ccccc5</t>
  </si>
  <si>
    <t>CHEMBL1201192</t>
  </si>
  <si>
    <t>Armodafinil (FDA, INN, USAN)</t>
  </si>
  <si>
    <t>CEP-10953</t>
  </si>
  <si>
    <t>CHEMBL1201573</t>
  </si>
  <si>
    <t>Oprelvekin (FDA, USAN, INN)</t>
  </si>
  <si>
    <t>interleukins: interleukin-11 analogues and derivatives</t>
  </si>
  <si>
    <t>L03AC02</t>
  </si>
  <si>
    <t>L03AC02 [Antineoplastic And Immunomodulating Agents:Immunostimulants:Immunostimulants:Interleukins]</t>
  </si>
  <si>
    <t>Hematopoietic Stimulant</t>
  </si>
  <si>
    <t>CHEMBL1201835</t>
  </si>
  <si>
    <t>Ustekinumab (FDA, INN, USAN)</t>
  </si>
  <si>
    <t>CNTO-1275; TT-20</t>
  </si>
  <si>
    <t>L04AC05</t>
  </si>
  <si>
    <t>L04AC05 [Antineoplastic And Immunomodulating Agents:Immunosuppressants:Immunosuppressants:Interleukin inhibitors]</t>
  </si>
  <si>
    <t>CHEMBL181932</t>
  </si>
  <si>
    <t>Oteracil (INN)</t>
  </si>
  <si>
    <t>OC(=O)C1=NC(=O)NC(=O)N1</t>
  </si>
  <si>
    <t>CHEMBL1643895</t>
  </si>
  <si>
    <t>Ramosetron (INN)</t>
  </si>
  <si>
    <t>Cn1cc(C(=O)[C@@H]2CCc3nc[nH]c3C2)c4ccccc14</t>
  </si>
  <si>
    <t>CHEMBL1631694</t>
  </si>
  <si>
    <t>Fexinidazole (INN)</t>
  </si>
  <si>
    <t>CSc1ccc(OCc2ncc([N+](=O)[O-])n2C)cc1</t>
  </si>
  <si>
    <t>CHEMBL1078178</t>
  </si>
  <si>
    <t>Momelotinib (INN, USAN); Momelotinib Dihydrochloride (USAN)</t>
  </si>
  <si>
    <t>CYT-387</t>
  </si>
  <si>
    <t>Ym Biosciences Australia Pty Ltd.</t>
  </si>
  <si>
    <t>O=C(NCC#N)c1ccc(cc1)c2ccnc(Nc3ccc(cc3)N4CCOCC4)n2</t>
  </si>
  <si>
    <t>CHEMBL458336</t>
  </si>
  <si>
    <t>Medorubicin (INN)</t>
  </si>
  <si>
    <t>C[C@@H]1O[C@H](C[C@H](N)[C@@H]1O)O[C@H]2C[C@@](O)(Cc3c(O)c4C(=O)c5ccccc5C(=O)c4c(O)c23)C(=O)CO</t>
  </si>
  <si>
    <t>CHEMBL1650</t>
  </si>
  <si>
    <t>Cortisone (BAN, INN); Cortisone Acetate (JAN, USP, FDA)</t>
  </si>
  <si>
    <t>Pharmacia And Upjohn Co; Panray Corp Sub Ormont Drug And Chemical Co Inc; Merck And Co Inc; Impax Laboratories Inc</t>
  </si>
  <si>
    <t>S01BA03; H02AB10</t>
  </si>
  <si>
    <t>S01BA03 [Sensory Organs:Ophthalmologicals:Antiinflammatory Agents:Corticosteroids, plain]; H02AB10 [Systemic Hormonal Preparations, Excl. :Corticosteroids For Systemic Use:Corticosteroids For Systemic Use, Plain:Glucocorticoids]</t>
  </si>
  <si>
    <t>CC(=O)OCC(=O)[C@@]1(O)CC[C@H]2[C@@H]3CCC4=CC(=O)CC[C@]4(C)[C@H]3C(=O)C[C@]12C</t>
  </si>
  <si>
    <t>CHEMBL1605</t>
  </si>
  <si>
    <t>Ceftibuten Dihydrate (FDA); Ceftibuten (BAN, INN, USAN)</t>
  </si>
  <si>
    <t>7432-S; SCH-39720</t>
  </si>
  <si>
    <t>Pernix Therapeutics Llc</t>
  </si>
  <si>
    <t>J01DD14</t>
  </si>
  <si>
    <t>J01DD14 [Antiinfectives For Systemic Use:Antibacterials For Systemic Use:Other Beta-Lactam Antibacterials:Third-generation cephalosporins]</t>
  </si>
  <si>
    <t>Nc1nc(cs1)\C(=C\CC(=O)O)\C(=O)N[C@H]2[C@H]3SCC=C(N3C2=O)C(=O)O</t>
  </si>
  <si>
    <t>CHEMBL82970</t>
  </si>
  <si>
    <t>Salicylanilide (MI, NF)</t>
  </si>
  <si>
    <t>-ilide; sal-</t>
  </si>
  <si>
    <t>class III antiarrhythmic agents; anti-inflammatory agents (salicylic acid derivatives)</t>
  </si>
  <si>
    <t>Oc1ccccc1C(=O)Nc2ccccc2</t>
  </si>
  <si>
    <t>CHEMBL490672</t>
  </si>
  <si>
    <t>Filibuvir (INN, USAN)</t>
  </si>
  <si>
    <t>PF-00868554</t>
  </si>
  <si>
    <t>CCc1cc(CC[C@@]2(CC(=C(Cc3nc4nc(C)cc(C)n4n3)C(=O)O2)O)C5CCCC5)cc(CC)n1</t>
  </si>
  <si>
    <t>CHEMBL458876</t>
  </si>
  <si>
    <t>Amdoxovir (INN, USAN)</t>
  </si>
  <si>
    <t>(-)-DAPD; DAPD</t>
  </si>
  <si>
    <t>Nc1nc(N)c2ncn([C@H]3CO[C@@H](CO)O3)c2n1</t>
  </si>
  <si>
    <t>CHEMBL398435</t>
  </si>
  <si>
    <t>Ticagrelor (FDA, INN, USAN)</t>
  </si>
  <si>
    <t>AR-C126532XX; AZD-6140</t>
  </si>
  <si>
    <t>B01AC24</t>
  </si>
  <si>
    <t>B01AC24 [Blood And Blood Forming Organs:Antithrombotic Agents:Antithrombotic Agents:Platelet aggregation inhibitors excl. heparin]</t>
  </si>
  <si>
    <t>CCCSc1nc(N[C@@H]2C[C@H]2c3ccc(F)c(F)c3)c4nnn([C@@H]5C[C@H](OCCO)[C@@H](O)[C@H]5O)c4n1</t>
  </si>
  <si>
    <t>CHEMBL92590</t>
  </si>
  <si>
    <t>Acetaminosalol (DCF, INN, MI)</t>
  </si>
  <si>
    <t>-alol; -sal-</t>
  </si>
  <si>
    <t>combined alpha and beta receptors; anti-inflammatory agents (salicylic acid derivatives)</t>
  </si>
  <si>
    <t>CC(=O)Nc1ccc(OC(=O)c2ccccc2O)cc1</t>
  </si>
  <si>
    <t>CHEMBL306280</t>
  </si>
  <si>
    <t>Diflomotecan (INN)</t>
  </si>
  <si>
    <t>CC[C@@]1(O)CC(=O)OCC2=C1C=C3N(Cc4cc5cc(F)c(F)cc5nc34)C2=O</t>
  </si>
  <si>
    <t>CHEMBL420</t>
  </si>
  <si>
    <t>Guanabenz (INN, USAN); Guanabenz Acetate (FDA, USP, JAN, USAN)</t>
  </si>
  <si>
    <t>WY-8678; WY-8678 Acetate</t>
  </si>
  <si>
    <t>NC(=N)N\N=C\c1c(Cl)cccc1Cl</t>
  </si>
  <si>
    <t>CHEMBL77305</t>
  </si>
  <si>
    <t>Rubitecan (INN, USAN)</t>
  </si>
  <si>
    <t>RFS-2000</t>
  </si>
  <si>
    <t>Supergen</t>
  </si>
  <si>
    <t>CC[C@@]1(O)C(=O)OCC2=C1C=C3N(Cc4cc5c(cccc5nc34)[N+](=O)[O-])C2=O</t>
  </si>
  <si>
    <t>CHEMBL435128</t>
  </si>
  <si>
    <t>Capravirine (INN, USAN)</t>
  </si>
  <si>
    <t>S-1153</t>
  </si>
  <si>
    <t>Shionogi, Japan</t>
  </si>
  <si>
    <t>CC(C)c1nc(COC(=O)N)n(Cc2ccncc2)c1Sc3cc(Cl)cc(Cl)c3</t>
  </si>
  <si>
    <t>CHEMBL24038</t>
  </si>
  <si>
    <t>Ragaglitazar (INN)</t>
  </si>
  <si>
    <t>CCO[C@@H](Cc1ccc(OCCN2c3ccccc3Oc4ccccc24)cc1)C(=O)O</t>
  </si>
  <si>
    <t>CHEMBL46286</t>
  </si>
  <si>
    <t>Omacetaxine Mepesuccinate (FDA, USAN, INN)</t>
  </si>
  <si>
    <t>CGX-635; Homoharringtonine</t>
  </si>
  <si>
    <t>Ivax International Gmbh</t>
  </si>
  <si>
    <t>L01XX40</t>
  </si>
  <si>
    <t>L01XX40 [Antineoplastic And Immunomodulating Agents:Antineoplastic Agents:Other Antineoplastic Agents:Other antineoplastic agents]</t>
  </si>
  <si>
    <t>COC(=O)C[C@](O)(CCCC(C)(C)O)C(=O)O[C@H]1[C@H]2c3cc4OCOc4cc3CCN5CCC[C@]25C=C1OC</t>
  </si>
  <si>
    <t>CHEMBL249446</t>
  </si>
  <si>
    <t>Pirazolac (BAN, INN, USAN)</t>
  </si>
  <si>
    <t>ZK-76604</t>
  </si>
  <si>
    <t>OC(=O)Cc1nn(cc1c2ccc(Cl)cc2)c3ccc(F)cc3</t>
  </si>
  <si>
    <t>CHEMBL525076</t>
  </si>
  <si>
    <t>Enfuvirtide (BAN, FDA, INN, USAN)</t>
  </si>
  <si>
    <t>DP178; T20</t>
  </si>
  <si>
    <t>J05AX07</t>
  </si>
  <si>
    <t>J05AX07 [Antiinfectives For Systemic Use:Antivirals For Systemic Use:Direct Acting Antivirals:Other antivirals]</t>
  </si>
  <si>
    <t>CC[C@H](C)[C@H](NC(=O)[C@H](CC(C)C)NC(=O)[C@H](CO)NC(=O)[C@H](Cc1cnc[nH]1)NC(=O)[C@@H](NC(=O)[C@H](CC(C)C)NC(=O)[C@H](CO)NC(=O)[C@@H](NC(=O)[C@H](Cc2ccc(O)cc2)NC(=O)C)[C@@H](C)O)[C@@H](C)CC)C(=O)N[C@@H](CCC(=O)O)C(=O)N[C@@H](CCC(=O)O)C(=O)N[C@@H](CO)C(=O)N[C@@H](CCC(=O)N)C(=O)N[C@@H](CC(=O)N)C(=O)N[C@@H](CCC(=O)N)C(=O)N[C@@H](CCC(=O)N)C(=O)N[C@@H](CCC(=O)O)C(=O)N[C@@H](CCCCN)C(=O)N[C@@H](CC(=O)N)C(=O)N[C@@H](CCC(=O)O)C(=O)N[C@@H](CCC(=O)N)C(=O)N[C@@H](CCC(=O)O)C(=O)N[C@@H](CC(C)C)C(=O)N[C@@H](CC(C)C)C(=O)N[C@@H](CCC(=O)O)C(=O)N[C@@H](CC(C)C)C(=O)N[C@@H](CC(=O)O)C(=O)N[C@@H](CCCCN)C(=O)N[C@@H](Cc3c[nH]c4ccccc34)C(=O)N[C@@H](C)C(=O)N[C@@H](CO)C(=O)N[C@@H](CC(C)C)C(=O)N[C@@H](Cc5c[nH]c6ccccc56)C(=O)N[C@@H](CC(=O)N)C(=O)N[C@@H](Cc7c[nH]c8ccccc78)C(=O)N[C@@H](Cc9ccccc9)C(=O)N</t>
  </si>
  <si>
    <t>CHEMBL58752</t>
  </si>
  <si>
    <t>Pimonidazole (BAN, INN)</t>
  </si>
  <si>
    <t>Ro-038799</t>
  </si>
  <si>
    <t>OC(CN1CCCCC1)Cn2ccnc2[N+](=O)[O-]</t>
  </si>
  <si>
    <t>CHEMBL1085699</t>
  </si>
  <si>
    <t>Manidipine 6300 (INN); Manidipine Hydrochloride (JAN)</t>
  </si>
  <si>
    <t>C08CA11</t>
  </si>
  <si>
    <t>C08CA11 [Cardiovascular System:Calcium Channel Blockers:Selective Calcium Channel Blockers With Mainly Vascular Effects:Dihydropyridine derivatives]</t>
  </si>
  <si>
    <t>COC(=O)C1=C(C)NC(=C(C1c2cccc(c2)[N+](=O)[O-])C(=O)OCCN3CCN(CC3)C(c4ccccc4)c5ccccc5)C</t>
  </si>
  <si>
    <t>CHEMBL1371770</t>
  </si>
  <si>
    <t>Piribedil (DCF, MI, INN)</t>
  </si>
  <si>
    <t>ET-495; EU-4200</t>
  </si>
  <si>
    <t>N04BC08</t>
  </si>
  <si>
    <t>N04BC08 [Nervous System:Anti-Parkinson Drugs:Dopaminergic Agents:Dopamine agonists]</t>
  </si>
  <si>
    <t>C(N1CCN(CC1)c2ncccn2)c3ccc4OCOc4c3</t>
  </si>
  <si>
    <t>CHEMBL1256919</t>
  </si>
  <si>
    <t>Hydrastine (MI, USP); Hydrastine Hydrochloride (USP)</t>
  </si>
  <si>
    <t>COc1ccc2[C@H](OC(=O)c2c1OC)[C@@H]3N(C)CCc4cc5OCOc5cc34</t>
  </si>
  <si>
    <t>CHEMBL70663</t>
  </si>
  <si>
    <t>Dapivirine (INN)</t>
  </si>
  <si>
    <t>Cc1cc(C)c(Nc2ccnc(Nc3ccc(cc3)C#N)n2)c(C)c1</t>
  </si>
  <si>
    <t>CHEMBL1054</t>
  </si>
  <si>
    <t>Trichlormethiazide (FDA, INN, JAN, USP)</t>
  </si>
  <si>
    <t>Schering Corp Sub Schering Plough Corp; Sanofi Aventis Us Llc</t>
  </si>
  <si>
    <t>C03AA06</t>
  </si>
  <si>
    <t>C03AA06 [Cardiovascular System:Diuretics:Low-Ceiling Diuretics, Thiazides:Thiazides, plain]</t>
  </si>
  <si>
    <t>NS(=O)(=O)c1cc2c(NC(NS2(=O)=O)C(Cl)Cl)cc1Cl</t>
  </si>
  <si>
    <t>CHEMBL13134</t>
  </si>
  <si>
    <t>Palinavir (INN, USAN)</t>
  </si>
  <si>
    <t>BILA-2011-BS</t>
  </si>
  <si>
    <t>CC(C)[C@H](NC(=O)c1ccc2ccccc2n1)C(=O)N[C@@H](Cc3ccccc3)[C@H](O)CN4CC[C@H](C[C@H]4C(=O)NC(C)(C)C)OCc5ccncc5</t>
  </si>
  <si>
    <t>CHEMBL153774</t>
  </si>
  <si>
    <t>Topixantrone (BAN, INN, USAN)</t>
  </si>
  <si>
    <t>BBR-3576</t>
  </si>
  <si>
    <t>Novuspharma Spa</t>
  </si>
  <si>
    <t>CN(C)CCNc1ccc2c3c(nn2CCNCCO)c4cnccc4C(=O)c13</t>
  </si>
  <si>
    <t>CHEMBL39933</t>
  </si>
  <si>
    <t>Carabersat (BAN, INN)</t>
  </si>
  <si>
    <t>SB-204269-EO</t>
  </si>
  <si>
    <t>anticonvulsants,antimigraine (benzoylamino-benzpyran derivatives)</t>
  </si>
  <si>
    <t>CC(=O)c1ccc2OC(C)(C)[C@H](O)[C@@H](NC(=O)c3ccc(F)cc3)c2c1</t>
  </si>
  <si>
    <t>CHEMBL374731</t>
  </si>
  <si>
    <t>Telbivudine (BAN, FDA, INN, USAN)</t>
  </si>
  <si>
    <t>NV-02B</t>
  </si>
  <si>
    <t>J05AF11</t>
  </si>
  <si>
    <t>J05AF11 [Antiinfectives For Systemic Use:Antivirals For Systemic Use:Direct Acting Antivirals:Nucleoside and nucleotide reverse transcriptase inhibitors]</t>
  </si>
  <si>
    <t>CC1=CN([C@@H]2C[C@@H](O)[C@H](CO)O2)C(=O)NC1=O</t>
  </si>
  <si>
    <t>CHEMBL1200592</t>
  </si>
  <si>
    <t>Desoxycorticosterone Pivalate (FDA, USP)</t>
  </si>
  <si>
    <t>CC(C)(C)C(=O)OCC(=O)[C@H]1CC[C@H]2[C@@H]3CCC4=CC(=O)CC[C@]4(C)[C@H]3CC[C@]12C</t>
  </si>
  <si>
    <t>CHEMBL1334860</t>
  </si>
  <si>
    <t>Diloxanide Furoate (USP)</t>
  </si>
  <si>
    <t>CN(C(=O)C(Cl)Cl)c1ccc(OC(=O)c2occc2)cc1</t>
  </si>
  <si>
    <t>CHEMBL1464</t>
  </si>
  <si>
    <t>Warfarin (BAN, INN); Warfarin Potassium (FDA, MI, USP, JAN); Warfarin Sodium (FDA, USP)</t>
  </si>
  <si>
    <t>Pharmaceutical Research Assoc Inc; Bristol Myers Squibb Pharma Co; Abbott Laboratories Pharmaceutical Products Div</t>
  </si>
  <si>
    <t>B01AA03</t>
  </si>
  <si>
    <t>B01AA03 [Blood And Blood Forming Organs:Antithrombotic Agents:Antithrombotic Agents:Vitamin K antagonists]</t>
  </si>
  <si>
    <t>CC(=O)CC(C1=C(O)c2ccccc2OC1=O)c3ccccc3</t>
  </si>
  <si>
    <t>CHEMBL162358</t>
  </si>
  <si>
    <t>Tomelukast (INN, USAN)</t>
  </si>
  <si>
    <t>LY-171833; LY-171883</t>
  </si>
  <si>
    <t>CCCc1c(O)c(ccc1OCCCCc2nn[nH]n2)C(=O)C</t>
  </si>
  <si>
    <t>CHEMBL29292</t>
  </si>
  <si>
    <t>Ubenimex (INN, JAN, MI)</t>
  </si>
  <si>
    <t>CC(C)C[C@H](NC(=O)[C@@H](O)[C@H](N)Cc1ccccc1)C(=O)O</t>
  </si>
  <si>
    <t>CHEMBL1189432</t>
  </si>
  <si>
    <t>Olopatadine (BAN, INN); Olopatadine Hydrochloride (USAN, FDA)</t>
  </si>
  <si>
    <t>ALO-4943A; KW-4679</t>
  </si>
  <si>
    <t>Alcon Pharmaceuticals Ltd; Alcon Laboratories Inc</t>
  </si>
  <si>
    <t>S01GX09; R01AC08</t>
  </si>
  <si>
    <t>S01GX09 [Sensory Organs:Ophthalmologicals:Decongestants And Antiallergics:Other antiallergics]; R01AC08 [Respiratory System:Nasal Preparations:Decongestants And Other Nasal Preparations For Topical Use:Antiallergic agents, excl. corticosteroids]</t>
  </si>
  <si>
    <t>CN(C)CC\C=C/1\c2ccccc2COc3ccc(CC(=O)O)cc13</t>
  </si>
  <si>
    <t>CHEMBL1182165</t>
  </si>
  <si>
    <t>Ditercalinium Chloride (INN)</t>
  </si>
  <si>
    <t>COc1ccc2[nH]c3ccc4cc[n+](CCN5CCC(CC5)C6CCN(CC[n+]7ccc8ccc9[nH]c%10ccc(OC)cc%10c9c8c7)CC6)cc4c3c2c1</t>
  </si>
  <si>
    <t>CHEMBL25146</t>
  </si>
  <si>
    <t>Amfenac (BAN, INN); Amfenac Sodium (JAN, USAN)</t>
  </si>
  <si>
    <t>AHR-5850D</t>
  </si>
  <si>
    <t>Nc1c(CC(=O)O)cccc1C(=O)c2ccccc2</t>
  </si>
  <si>
    <t>CHEMBL73622</t>
  </si>
  <si>
    <t>Brobactam (INN)</t>
  </si>
  <si>
    <t>CC1(C)S[C@@H]2[C@H](Br)C(=O)N2[C@H]1C(=O)O</t>
  </si>
  <si>
    <t>CHEMBL455186</t>
  </si>
  <si>
    <t>Treosulfan (BAN, INN)</t>
  </si>
  <si>
    <t>L01AB02</t>
  </si>
  <si>
    <t>L01AB02 [Antineoplastic And Immunomodulating Agents:Antineoplastic Agents:Alkylating Agents:Alkyl sulfonates]</t>
  </si>
  <si>
    <t>CS(=O)(=O)OC[C@H](O)[C@@H](O)COS(=O)(=O)C</t>
  </si>
  <si>
    <t>CHEMBL272080</t>
  </si>
  <si>
    <t>Isepamicin (BAN, INN, USAN); Isepamicin Sulfate (JAN)</t>
  </si>
  <si>
    <t>SCH-21420</t>
  </si>
  <si>
    <t>J01GB11</t>
  </si>
  <si>
    <t>J01GB11 [Antiinfectives For Systemic Use:Antibacterials For Systemic Use:Aminoglycoside Antibacterials:Other aminoglycosides]</t>
  </si>
  <si>
    <t>Antibacterial (aminoglycoside)</t>
  </si>
  <si>
    <t>CN[C@@H]1[C@@H](O)[C@@H](O[C@@H]2[C@@H](O)[C@H](O[C@H]3O[C@H](CN)[C@@H](O)[C@H](O)[C@H]3O)[C@@H](N)C[C@H]2NC(=O)[C@@H](O)CN)OC[C@]1(C)O</t>
  </si>
  <si>
    <t>CHEMBL455711</t>
  </si>
  <si>
    <t>Ritrosulfan (INN)</t>
  </si>
  <si>
    <t>CS(=O)(=O)OCCNCC(O)C(O)CNCCOS(=O)(=O)C</t>
  </si>
  <si>
    <t>CHEMBL590</t>
  </si>
  <si>
    <t>Menadione (BAN, FDA, USP)</t>
  </si>
  <si>
    <t>B02BA02</t>
  </si>
  <si>
    <t>B02BA02 [Blood And Blood Forming Organs:Antihemorrhagics:Vitamin K And Other Hemostatics:Vitamin K]</t>
  </si>
  <si>
    <t>CC1=CC(=O)c2ccccc2C1=O</t>
  </si>
  <si>
    <t>CHEMBL65433</t>
  </si>
  <si>
    <t>Imidurea (NF)</t>
  </si>
  <si>
    <t>OCN1C(NC(=O)NCNC(=O)NC2N(CO)C(=O)NC2=O)C(=O)NC1=O</t>
  </si>
  <si>
    <t>CHEMBL1201471</t>
  </si>
  <si>
    <t>Hydroxypropyl Cellulose (FDA, INN, NF)</t>
  </si>
  <si>
    <t>Pharmaceutic Aid (emulsifying agent); Pharmaceutic Aid (tablet coating agent); Protectant (topical)</t>
  </si>
  <si>
    <t>CHEMBL462222</t>
  </si>
  <si>
    <t>Neptamustine (INN); Pentamustine (USAN)</t>
  </si>
  <si>
    <t>NCNU</t>
  </si>
  <si>
    <t>National Foundation For Cancer Research</t>
  </si>
  <si>
    <t>CC(C)(C)CNC(=O)N(CCCl)N=O</t>
  </si>
  <si>
    <t>CHEMBL2103840</t>
  </si>
  <si>
    <t>Dinaciclib (INN, USAN)</t>
  </si>
  <si>
    <t>SCH-727965</t>
  </si>
  <si>
    <t>CCc1cnn2c(NCc3ccc[n+]([O-])c3)cc(nc12)N4CCCC[C@H]4CCO</t>
  </si>
  <si>
    <t>CHEMBL2105472</t>
  </si>
  <si>
    <t>Tenilapine (INN)</t>
  </si>
  <si>
    <t>CN1CCN(CC1)C2=Nc3cscc3\C(=C\C#N)\c4cscc24</t>
  </si>
  <si>
    <t>CHEMBL273910</t>
  </si>
  <si>
    <t>Minalrestat (INN, USAN)</t>
  </si>
  <si>
    <t>WAY-ARI-509</t>
  </si>
  <si>
    <t>Fc1ccc2C(=O)N(Cc3ccc(Br)cc3F)C(=O)C4(CC(=O)NC4=O)c2c1</t>
  </si>
  <si>
    <t>CHEMBL2104651</t>
  </si>
  <si>
    <t>Butilfenin (INN, USAN)</t>
  </si>
  <si>
    <t>P-BIDA</t>
  </si>
  <si>
    <t>CCCCc1ccc(NC(=O)CN(CC(=O)O)CC(=O)O)cc1</t>
  </si>
  <si>
    <t>CHEMBL2105901</t>
  </si>
  <si>
    <t>Azaprocin (INN)</t>
  </si>
  <si>
    <t>CCC(=O)N1C2CCC1CN(C\C=C/c3ccccc3)C2</t>
  </si>
  <si>
    <t>CHEMBL2107474</t>
  </si>
  <si>
    <t>Sulfachrysoidine (DCF, INN, MI)</t>
  </si>
  <si>
    <t>Nc1cc(N)c(N=Nc2ccc(cc2)S(=O)(=O)N)c(c1)C(=O)O</t>
  </si>
  <si>
    <t>CHEMBL2104996</t>
  </si>
  <si>
    <t>Levophenacylmorphan (BAN, DCF, INN)</t>
  </si>
  <si>
    <t>Oc1ccc2C[C@@H]3[C@@H]4CCCC[C@]4(CCN3CC(=O)c5ccccc5)c2c1</t>
  </si>
  <si>
    <t>CHEMBL2104617</t>
  </si>
  <si>
    <t>Alteconazole (INN)</t>
  </si>
  <si>
    <t>Clc1ccc(cc1)[C@]2(Cn3cncn3)O[C@H]2c4ccc(Cl)cc4Cl</t>
  </si>
  <si>
    <t>CHEMBL2105770</t>
  </si>
  <si>
    <t>Saperconazole (BAN, INN, USAN)</t>
  </si>
  <si>
    <t>R-66905</t>
  </si>
  <si>
    <t>CCC(C)N1N=CN(C1=O)c2ccc(cc2)N3CCN(CC3)c4ccc(OC[C@H]5CO[C@@](Cn6cncn6)(O5)c7ccc(F)cc7F)cc4</t>
  </si>
  <si>
    <t>CHEMBL2105960</t>
  </si>
  <si>
    <t>Algestone (INN); Algestone Acetonide (BAN, USAN)</t>
  </si>
  <si>
    <t>W3395</t>
  </si>
  <si>
    <t>CC(=O)[C@@]12OC(C)(C)O[C@@H]1C[C@H]3[C@@H]4CCC5=CC(=O)CC[C@]5(C)[C@H]4CC[C@]23C</t>
  </si>
  <si>
    <t>CHEMBL2108252</t>
  </si>
  <si>
    <t>Apolizumab (BAN, INN, USAN)</t>
  </si>
  <si>
    <t>hu1D10</t>
  </si>
  <si>
    <t>CHEMBL2108275</t>
  </si>
  <si>
    <t>Afovirsen (INN)</t>
  </si>
  <si>
    <t>CHEMBL2108239</t>
  </si>
  <si>
    <t>Cilmostim (INN, USAN)</t>
  </si>
  <si>
    <t>Hematopoietic (macrophage colony-stimulating factor)</t>
  </si>
  <si>
    <t>CHEMBL2108748</t>
  </si>
  <si>
    <t>Partricin (INN, USAN)</t>
  </si>
  <si>
    <t>SPA-S-132</t>
  </si>
  <si>
    <t>antibiotics (polyene derivatives)</t>
  </si>
  <si>
    <t>Antifungal; Antiprotozoal</t>
  </si>
  <si>
    <t>CHEMBL2108961</t>
  </si>
  <si>
    <t>Iodobehenate Calcium (NF)</t>
  </si>
  <si>
    <t>CHEMBL2104262</t>
  </si>
  <si>
    <t>Fadolmidine (INN); Fadolmidine Hydrochloride (USAN)</t>
  </si>
  <si>
    <t>MPV-2426</t>
  </si>
  <si>
    <t>Orion, Finland</t>
  </si>
  <si>
    <t>Oc1ccc2CCC(Cc3c[nH]cn3)c2c1</t>
  </si>
  <si>
    <t>CHEMBL2110677</t>
  </si>
  <si>
    <t>Intriptyline (INN); Intriptyline Hydrochloride (USAN)</t>
  </si>
  <si>
    <t>AY-22124</t>
  </si>
  <si>
    <t>CN(C)CC#CC=C1c2ccccc2C=Cc3ccccc13</t>
  </si>
  <si>
    <t>CHEMBL2110975</t>
  </si>
  <si>
    <t>Metabutoxycaine Hydrochloride (MI, NF)</t>
  </si>
  <si>
    <t>CCCCOc1c(N)cccc1C(=O)OCCN(CC)CC</t>
  </si>
  <si>
    <t>CHEMBL2103883</t>
  </si>
  <si>
    <t>Avatrombopag (INN, USAN); Avatrombopag Maleate (USAN)</t>
  </si>
  <si>
    <t>E5501; E5501 Maleate</t>
  </si>
  <si>
    <t>Eisai Inc.</t>
  </si>
  <si>
    <t>OC(=O)C1CCN(CC1)c2ncc(cc2Cl)C(=O)Nc3nc(c4cc(Cl)cs4)c(s3)N5CCN(CC5)C6CCCCC6</t>
  </si>
  <si>
    <t>CHEMBL2110796</t>
  </si>
  <si>
    <t>Bibenzonium Bromide (BAN, INN, MI)</t>
  </si>
  <si>
    <t>R05DB12</t>
  </si>
  <si>
    <t>R05DB12 [Respiratory System:Cough And Cold Preparations:Cough Suppressants, Excl. Combinations With Expectorants:Other cough suppressants]</t>
  </si>
  <si>
    <t>C[N+](C)(C)CCOC(Cc1ccccc1)c2ccccc2</t>
  </si>
  <si>
    <t>CHEMBL2111290</t>
  </si>
  <si>
    <t>Tesamorelin Acetate (FDA, USAN)</t>
  </si>
  <si>
    <t>TH9507</t>
  </si>
  <si>
    <t>CHEMBL2104464</t>
  </si>
  <si>
    <t>Vedaprofen (BAN, INN, USAN)</t>
  </si>
  <si>
    <t>CERM-10202; PM-150</t>
  </si>
  <si>
    <t>Pcas, France</t>
  </si>
  <si>
    <t>CC(C(=O)O)c1ccc(C2CCCCC2)c3ccccc13</t>
  </si>
  <si>
    <t>CHEMBL2104968</t>
  </si>
  <si>
    <t>Fosdevirine (INN, USAN)</t>
  </si>
  <si>
    <t>fos-; -virine</t>
  </si>
  <si>
    <t>phosphoro-derivatives; antivirals: non-nucleoside reverse transcriptase inhibitors, not benzoxazinone derivatives</t>
  </si>
  <si>
    <t>CO[P@](=O)(c1cc(C)cc(\C=C\C#N)c1)c2c([nH]c3ccc(Cl)cc23)C(=O)N</t>
  </si>
  <si>
    <t>CHEMBL2105388</t>
  </si>
  <si>
    <t>Orbutopril (INN)</t>
  </si>
  <si>
    <t>CCCC[C@H](N[C@@H](C)C(=O)N1[C@H]2CCCC[C@H]2C[C@H]1C(=O)OCC)C(=O)O</t>
  </si>
  <si>
    <t>CHEMBL2106458</t>
  </si>
  <si>
    <t>Rosaramicin Propionate (USAN)</t>
  </si>
  <si>
    <t>SCH-17894</t>
  </si>
  <si>
    <t>CC[C@@H]1OC(=O)C[C@@H](O)[C@H](C)[C@@H](O[C@H]2O[C@@H](C)C[C@H]([C@@H]2OC(=O)CC)N(C)C)[C@@H](CC=O)C[C@@H](C)C(=O)\C=C\[C@]3(C)O[C@@H]3[C@@H]1C</t>
  </si>
  <si>
    <t>CHEMBL2104902</t>
  </si>
  <si>
    <t>Mindoperone (INN)</t>
  </si>
  <si>
    <t>COc1ccc2c(C3CCN(CCCC(=O)c4ccc(F)cc4)CC3)c(C)[nH]c2c1</t>
  </si>
  <si>
    <t>CHEMBL2103905</t>
  </si>
  <si>
    <t>Pecocycline (INN)</t>
  </si>
  <si>
    <t>CN(C)[C@H]1[C@@H]2C[C@H]3C(=C(O)[C@]2(O)C(=O)C(=C1O)C(=O)NCN4CCCC(C4)C(=O)O)C(=O)c5c(O)cccc5[C@@]3(C)O</t>
  </si>
  <si>
    <t>CHEMBL2107456</t>
  </si>
  <si>
    <t>Limaprost (INN, MI); Limaprost Alpha-Cyclodextrin Clathrate (JAN)</t>
  </si>
  <si>
    <t>CCCC[C@H](C)C[C@H](O)\C=C\[C@H]1[C@H](O)CC(=O)[C@@H]1CCCC\C=C\C(=O)O</t>
  </si>
  <si>
    <t>CHEMBL2105217</t>
  </si>
  <si>
    <t>Pirodomast (INN)</t>
  </si>
  <si>
    <t>OC1=C(N2CCCC2)C(=O)N(c3ccccc3)c4ncccc14</t>
  </si>
  <si>
    <t>CHEMBL2107137</t>
  </si>
  <si>
    <t>Tiprostanide (BAN, INN)</t>
  </si>
  <si>
    <t>CCCCCC(C)(O)CS[C@H]1[C@H](O)CC(=O)[C@@H]1CCCCCCC(=O)Oc2ccc(NC(=O)c3ccccc3)cc2</t>
  </si>
  <si>
    <t>CHEMBL2105845</t>
  </si>
  <si>
    <t>Valomaciclovir Stearate (USAN)</t>
  </si>
  <si>
    <t>A-174606.0; ABT-606; MIV-606</t>
  </si>
  <si>
    <t>CCCCCCCCCCCCCCCCCC(=O)OC[C@H](CCOC(=O)[C@@H](N)C(C)C)Cn1cnc2C(=O)NC(=Nc12)N</t>
  </si>
  <si>
    <t>CHEMBL2106670</t>
  </si>
  <si>
    <t>Alestramustine (INN)</t>
  </si>
  <si>
    <t>-estr-; -mustine</t>
  </si>
  <si>
    <t>estrogens; antineoplastics (chloroethylamine derivatives)</t>
  </si>
  <si>
    <t>C[C@H](N)C(=O)O[C@H]1CC[C@H]2[C@@H]3CCc4cc(OC(=O)N(CCCl)CCCl)ccc4[C@H]3CC[C@]12C</t>
  </si>
  <si>
    <t>CHEMBL2110621</t>
  </si>
  <si>
    <t>Amotosalen (INN); Amotosalen Hydrochloride (INN, USAN)</t>
  </si>
  <si>
    <t>S-59</t>
  </si>
  <si>
    <t>Cerus</t>
  </si>
  <si>
    <t>CC1=CC(=O)Oc2c(C)c3oc(C)c(COCCN)c3cc12</t>
  </si>
  <si>
    <t>CHEMBL2110947</t>
  </si>
  <si>
    <t>Picumeterol (BAN, INN); Picumeterol Fumarate (USAN)</t>
  </si>
  <si>
    <t>GR-114297A</t>
  </si>
  <si>
    <t>Nc1c(Cl)cc(cc1Cl)[C@@H](O)CNCCCCCCOCCc2ccccn2</t>
  </si>
  <si>
    <t>CHEMBL2104109</t>
  </si>
  <si>
    <t>Clodacaine (INN)</t>
  </si>
  <si>
    <t>CCN(CC)CCN(CC)CC(=O)Nc1ccccc1Cl</t>
  </si>
  <si>
    <t>CHEMBL2105871</t>
  </si>
  <si>
    <t>Talisomycin (INN, USAN)</t>
  </si>
  <si>
    <t>BU-2231A</t>
  </si>
  <si>
    <t>C[C@@H](O)[C@H](NC(=O)C[C@H](O)[C@@H](C)NC(=O)[C@@H](NC(=O)c1nc(nc(N)c1C)C(CC(=O)N)NC[C@H](N)C(=O)N)[C@@H](O[C@@H]2O[C@@H](CO)[C@@H](O)[C@H](O)[C@@H]2O[C@H]3O[C@H](CO)[C@@H](O)[C@H](OC(=O)N)[C@@H]3O)c4c[nH]cn4)C(=O)NC(O[C@@H]5O[C@@H](C)[C@@H](N)[C@@H](O)[C@H]5O)C(O)c6nc(cs6)c7ncc(s7)C(=O)NCCCC(N)CC(=O)NCCCNCCCCN</t>
  </si>
  <si>
    <t>CHEMBL2106777</t>
  </si>
  <si>
    <t>Glenvastatin (INN)</t>
  </si>
  <si>
    <t>CC(C)c1nc(cc(c1\C=C\[C@H]2C[C@H](O)CC(=O)O2)c3ccc(F)cc3)c4ccccc4</t>
  </si>
  <si>
    <t>CHEMBL2104879</t>
  </si>
  <si>
    <t>Tiaprost (BAN, INN, MI)</t>
  </si>
  <si>
    <t>OC(COc1ccsc1)\C=C\[C@H]2[C@H](O)C[C@H](O)[C@@H]2C\C=C/CCCC(=O)O</t>
  </si>
  <si>
    <t>CHEMBL2107072</t>
  </si>
  <si>
    <t>Salmefamol (BAN, INN)</t>
  </si>
  <si>
    <t>AH-3923</t>
  </si>
  <si>
    <t>COc1ccc(CC(C)NCC(O)c2ccc(O)c(CO)c2)cc1</t>
  </si>
  <si>
    <t>CHEMBL2106036</t>
  </si>
  <si>
    <t>Terdecamycin (INN)</t>
  </si>
  <si>
    <t>C[C@@H]1[C@H]2C[C@H](O)\C=C\C(=C\C[C@H](OC(=O)N3CCN(C)CC3)\C=C\C(=C\[C@@H](NC(=O)C(=O)C)[C@](C)(C(=O)O2)C1=O)\C)\C</t>
  </si>
  <si>
    <t>CHEMBL2104625</t>
  </si>
  <si>
    <t>Quinotolast (INN)</t>
  </si>
  <si>
    <t>O=C(Nc1nnn[nH]1)C2=CC(=C3C=CC=CN3C2=O)Oc4ccccc4</t>
  </si>
  <si>
    <t>CHEMBL2107389</t>
  </si>
  <si>
    <t>Gestonorone Caproate (BAN, INN, JAN, USAN)</t>
  </si>
  <si>
    <t>SH-582</t>
  </si>
  <si>
    <t>CCCCCC(=O)O[C@@]1(CC[C@H]2[C@@H]3CCC4=CC(=O)CC[C@@H]4[C@H]3CC[C@]12C)C(=O)C</t>
  </si>
  <si>
    <t>CHEMBL2106517</t>
  </si>
  <si>
    <t>Demecycline (INN, USAN)</t>
  </si>
  <si>
    <t>A IX; CL-22415</t>
  </si>
  <si>
    <t>CN(C)[C@H]1[C@@H]2C[C@@H]3[C@H](O)c4cccc(O)c4C(=O)C3=C(O)[C@]2(O)C(=O)C(=C1O)C(=O)N</t>
  </si>
  <si>
    <t>CHEMBL2104126</t>
  </si>
  <si>
    <t>Clomegestone (INN); Clomegestone Acetate (USAN)</t>
  </si>
  <si>
    <t>SH-741</t>
  </si>
  <si>
    <t>C[C@@H]1C[C@H]2[C@@H]3C=C(Cl)C4=CC(=O)CC[C@]4(C)[C@H]3CC[C@]2(C)[C@@]1(OC(=O)C)C(=O)C</t>
  </si>
  <si>
    <t>CHEMBL2106991</t>
  </si>
  <si>
    <t>Raluridine (USAN)</t>
  </si>
  <si>
    <t>935U83</t>
  </si>
  <si>
    <t>OC[C@H]1O[C@H](C[C@@H]1F)N2C=C(Cl)C(=O)NC2=O</t>
  </si>
  <si>
    <t>CHEMBL2105394</t>
  </si>
  <si>
    <t>Promestriene (DCF, INN)</t>
  </si>
  <si>
    <t>G03CA09</t>
  </si>
  <si>
    <t>G03CA09 [Genito Urinary System And Sex Hormones:Sex Hormones And Modulators Of The Genital System:Estrogens:Natural and semisynthetic estrogens, plain]</t>
  </si>
  <si>
    <t>CCCOc1ccc2[C@H]3CC[C@]4(C)[C@H](CC[C@H]4[C@@H]3CCc2c1)OC</t>
  </si>
  <si>
    <t>CHEMBL2104017</t>
  </si>
  <si>
    <t>Amezepine (INN)</t>
  </si>
  <si>
    <t>CNCCC1=Cc2ccccc2N(C)c3ccccc13</t>
  </si>
  <si>
    <t>CHEMBL2106019</t>
  </si>
  <si>
    <t>Clormecaine (INN)</t>
  </si>
  <si>
    <t>CN(C)CCOC(=O)c1ccc(Cl)c(N)c1</t>
  </si>
  <si>
    <t>CHEMBL2105466</t>
  </si>
  <si>
    <t>Terbequinil (INN)</t>
  </si>
  <si>
    <t>CCCNC(=O)C1=CN(COC)c2ccccc2C1=O</t>
  </si>
  <si>
    <t>CHEMBL2105987</t>
  </si>
  <si>
    <t>Atamestane (INN)</t>
  </si>
  <si>
    <t>antineoplastics (aromatase inhibitors)</t>
  </si>
  <si>
    <t>CC1=CC(=O)C=C2CC[C@H]3[C@@H]4CCC(=O)[C@@]4(C)CC[C@@H]3[C@@]12C</t>
  </si>
  <si>
    <t>CHEMBL2104574</t>
  </si>
  <si>
    <t>Ecraprost (INN, USAN)</t>
  </si>
  <si>
    <t>AS-013</t>
  </si>
  <si>
    <t>Asahi Glass, Japan</t>
  </si>
  <si>
    <t>CCCCC[C@H](O)\C=C\[C@H]1[C@H](O)CC(=C1CCCCCCC(=O)OCCCC)OC(=O)CCC</t>
  </si>
  <si>
    <t>CHEMBL2106840</t>
  </si>
  <si>
    <t>Niludipine (BAN, INN)</t>
  </si>
  <si>
    <t>CCCOCCOC(=O)C1=C(C)NC(=C(C1c2cccc(c2)[N+](=O)[O-])C(=O)OCCOCCC)C</t>
  </si>
  <si>
    <t>CHEMBL2104782</t>
  </si>
  <si>
    <t>Procromil (BAN)</t>
  </si>
  <si>
    <t>CCCc1c2CCCCc2cc3C(=O)C=C(Oc13)C(=O)O</t>
  </si>
  <si>
    <t>CHEMBL2103827</t>
  </si>
  <si>
    <t>Droxidopa (INN, USAN)</t>
  </si>
  <si>
    <t>DOPS; L-DOPS</t>
  </si>
  <si>
    <t>Dainippon Sumitomo Pharma Co</t>
  </si>
  <si>
    <t>N[C@@H]([C@H](O)c1ccc(O)c(O)c1)C(=O)O</t>
  </si>
  <si>
    <t>CHEMBL2104085</t>
  </si>
  <si>
    <t>Cilutazoline (INN)</t>
  </si>
  <si>
    <t>Cc1ccc(C2CC2)c(OCC3=NCCN3)c1</t>
  </si>
  <si>
    <t>CHEMBL481</t>
  </si>
  <si>
    <t>Irinotecan (BAN, INN); Irinotecan Hydrochloride (FDA, JAN, USAN)</t>
  </si>
  <si>
    <t>U-101440E</t>
  </si>
  <si>
    <t>L01XX19</t>
  </si>
  <si>
    <t>L01XX19 [Antineoplastic And Immunomodulating Agents:Antineoplastic Agents:Other Antineoplastic Agents:Other antineoplastic agents]</t>
  </si>
  <si>
    <t>CCc1c2CN3C(=O)C4=C(C=C3c2nc5ccc(OC(=O)N6CCC(CC6)N7CCCCC7)cc15)[C@@](O)(CC)C(=O)OC4</t>
  </si>
  <si>
    <t>CHEMBL482950</t>
  </si>
  <si>
    <t>Pexacerfont (INN, USAN)</t>
  </si>
  <si>
    <t>BMS-562086; Crf1 Antagonist</t>
  </si>
  <si>
    <t>CC[C@@H](C)Nc1nc(C)nc2c(c(C)nn12)c3ccc(OC)nc3C</t>
  </si>
  <si>
    <t>CHEMBL1275802</t>
  </si>
  <si>
    <t>Pexiganan (INN)</t>
  </si>
  <si>
    <t>CC[C@H](C)[C@H](NC(=O)CN)C(=O)NCC(=O)N[C@@H](CCCCN)C(=O)N[C@@H](Cc1ccccc1)C(=O)N[C@@H](CC(C)C)C(=O)N[C@@H](CCCCN)C(=O)N[C@@H](CCCCN)C(=O)N[C@@H](C)C(=O)N[C@@H](CCCCN)C(=O)N[C@@H](CCCCN)C(=O)N[C@@H](Cc2ccccc2)C(=O)NCC(=O)N[C@@H](CCCCN)C(=O)N[C@@H](C)C(=O)N[C@@H](Cc3ccccc3)C(=O)N[C@@H](C(C)C)C(=O)N[C@@H](CCCCN)C(=O)N[C@@H]([C@@H](C)CC)C(=O)N[C@@H](CC(C)C)C(=O)N[C@@H](CCCCN)C(=O)N[C@@H](CCCCN)C(=O)N</t>
  </si>
  <si>
    <t>CHEMBL685</t>
  </si>
  <si>
    <t>Mebendazole (BAN, FDA, INN, JAN, USAN, USP)</t>
  </si>
  <si>
    <t>R-17635</t>
  </si>
  <si>
    <t>P02CA51; P02CA01</t>
  </si>
  <si>
    <t>P02CA51 [Antiparasitic Products, Insecticides And Repellents:Anthelmintics:Antinematodal Agents:Benzimidazole derivatives]; P02CA01 [Antiparasitic Products, Insecticides And Repellents:Anthelmintics:Antinematodal Agents:Benzimidazole derivatives]</t>
  </si>
  <si>
    <t>COC(=O)Nc1nc2ccc(cc2[nH]1)C(=O)c3ccccc3</t>
  </si>
  <si>
    <t>CHEMBL64979</t>
  </si>
  <si>
    <t>Epsiprantel (BAN, INN)</t>
  </si>
  <si>
    <t>BRL-38705</t>
  </si>
  <si>
    <t>O=C(C1CCCCC1)N2CC3N(CCCc4ccccc34)C(=O)C2</t>
  </si>
  <si>
    <t>CHEMBL111</t>
  </si>
  <si>
    <t>Rimonabant (USAN, INN)</t>
  </si>
  <si>
    <t>SR-14171; SR-141716; SR-141716A</t>
  </si>
  <si>
    <t>A08AX01</t>
  </si>
  <si>
    <t>A08AX01 [Alimentary Tract And Metabolism:Antiobesity Preparations, Excl. Diet Products:Antiobesity Preparations, Excl. Diet Products:Other antiobesity drugs]</t>
  </si>
  <si>
    <t>Cc1c(nn(c2ccc(Cl)cc2Cl)c1c3ccc(Cl)cc3)C(=O)NN4CCCCC4</t>
  </si>
  <si>
    <t>CHEMBL1208572</t>
  </si>
  <si>
    <t>Salinomycin (BAN, INN, MI)</t>
  </si>
  <si>
    <t>-mycin; sal-</t>
  </si>
  <si>
    <t>antibiotics (Streptomyces strains); anti-inflammatory agents (salicylic acid derivatives)</t>
  </si>
  <si>
    <t>CC[C@H]([C@H]1CC[C@H](C)[C@@H](O1)[C@@H](C)[C@H](O)[C@H](C)C(=O)[C@H](CC)[C@H]2O[C@@]3(O[C@@]4(CC[C@](C)(O4)[C@H]5CC[C@](O)(CC)[C@H](C)O5)[C@H](O)C=C3)[C@H](C)C[C@@H]2C)C(=O)O</t>
  </si>
  <si>
    <t>CHEMBL367197</t>
  </si>
  <si>
    <t>Bumepidil (INN)</t>
  </si>
  <si>
    <t>Cc1nc2ncnn2c3N(CCc13)C(C)(C)C</t>
  </si>
  <si>
    <t>CHEMBL66092</t>
  </si>
  <si>
    <t>Laquinimod (INN); Laquinimod Sodium (USAN)</t>
  </si>
  <si>
    <t>ABR-215062 sodium; TV-5600</t>
  </si>
  <si>
    <t>CCN(C(=O)C1=C(O)c2c(Cl)cccc2N(C)C1=O)c3ccccc3</t>
  </si>
  <si>
    <t>CHEMBL141837</t>
  </si>
  <si>
    <t>Pentisomide (INN)</t>
  </si>
  <si>
    <t>CC(C)CC(CCN(C(C)C)C(C)C)(C(=O)N)c1ccccn1</t>
  </si>
  <si>
    <t>CHEMBL2111144</t>
  </si>
  <si>
    <t>Zolazepam (BAN, INN); Zolazepam Hydrochloride (USAN, USP)</t>
  </si>
  <si>
    <t>CI-716</t>
  </si>
  <si>
    <t>CN1C(=O)CN=C(c2ccccc2F)c3c(C)nn(C)c13</t>
  </si>
  <si>
    <t>CHEMBL250270</t>
  </si>
  <si>
    <t>Lercanidipine (BAN, INN); Lercanidipine Hydrochloride (USAN)</t>
  </si>
  <si>
    <t>REC-15/2375</t>
  </si>
  <si>
    <t>Recordati, Italy</t>
  </si>
  <si>
    <t>C08CA13</t>
  </si>
  <si>
    <t>C08CA13 [Cardiovascular System:Calcium Channel Blockers:Selective Calcium Channel Blockers With Mainly Vascular Effects:Dihydropyridine derivatives]</t>
  </si>
  <si>
    <t>COC(=O)C1=C(C)NC(=C(C1c2cccc(c2)[N+](=O)[O-])C(=O)OC(C)(C)CN(C)CCC(c3ccccc3)c4ccccc4)C</t>
  </si>
  <si>
    <t>CHEMBL2111100</t>
  </si>
  <si>
    <t>Mifamurtide (USAN, INN)</t>
  </si>
  <si>
    <t>L-MTP-PE</t>
  </si>
  <si>
    <t>L03AX15</t>
  </si>
  <si>
    <t>L03AX15 [Antineoplastic And Immunomodulating Agents:Immunostimulants:Immunostimulants:Other immunostimulants]</t>
  </si>
  <si>
    <t>CCCCCCCCCCCCCCCC(=O)OC[C@H](COP(=O)(O)OCCNC(=O)[C@H](C)NC(=O)CC[C@@H](NC(=O)[C@H](C)NC(=O)[C@@H](C)O[C@H]1[C@H](O)[C@@H](CO)OC(O)[C@@H]1NC(=O)C)C(=O)N)OC(=O)CCCCCCCCCCCCCCC</t>
  </si>
  <si>
    <t>CHEMBL1940832</t>
  </si>
  <si>
    <t>Milveterol (INN); Milveterol Hydrochloride (USAN)</t>
  </si>
  <si>
    <t>GSK159797C</t>
  </si>
  <si>
    <t>O[C@@H](CNCCc1ccc(NC[C@H](O)c2ccccc2)cc1)c3ccc(O)c(NC=O)c3</t>
  </si>
  <si>
    <t>CHEMBL2106966</t>
  </si>
  <si>
    <t>Piketoprofen (INN, MI)</t>
  </si>
  <si>
    <t>CC(C(=O)Nc1cc(C)ccn1)c2cccc(c2)C(=O)c3ccccc3</t>
  </si>
  <si>
    <t>CHEMBL2104526</t>
  </si>
  <si>
    <t>Dribendazole (INN, USAN)</t>
  </si>
  <si>
    <t>SK&amp;F-63797</t>
  </si>
  <si>
    <t>COC(=O)Nc1nc2cc(SC3CCCCC3)ccc2[nH]1</t>
  </si>
  <si>
    <t>CHEMBL2106895</t>
  </si>
  <si>
    <t>Reclazepam (INN, USAN)</t>
  </si>
  <si>
    <t>SC-33963</t>
  </si>
  <si>
    <t>Clc1ccc2N(CCN=C(c3ccccc3Cl)c2c1)C4=NC(=O)CO4</t>
  </si>
  <si>
    <t>CHEMBL2104845</t>
  </si>
  <si>
    <t>Ontazolast (INN, USAN)</t>
  </si>
  <si>
    <t>BIRM-270</t>
  </si>
  <si>
    <t>Cc1ccc2oc(N[C@@H](CC3CCCCC3)c4ccccn4)nc2c1</t>
  </si>
  <si>
    <t>CHEMBL2105145</t>
  </si>
  <si>
    <t>Nifuralide (INN)</t>
  </si>
  <si>
    <t>[O-][N+](=O)c1oc(\C=C\C=N\NC(=O)c2csc(NCC=C)n2)cc1</t>
  </si>
  <si>
    <t>CHEMBL2104601</t>
  </si>
  <si>
    <t>Cloracetadol (DCF, INN)</t>
  </si>
  <si>
    <t>CC(=O)Nc1ccc(OC(O)C(Cl)(Cl)Cl)cc1</t>
  </si>
  <si>
    <t>CHEMBL2104154</t>
  </si>
  <si>
    <t>Darodipine (INN, USAN)</t>
  </si>
  <si>
    <t>PY-108-068</t>
  </si>
  <si>
    <t>Antihypertensive; Bronchodilator; Vasodilator</t>
  </si>
  <si>
    <t>CCOC(=O)C1=C(C)NC(=C(C1c2cccc3nonc23)C(=O)OCC)C</t>
  </si>
  <si>
    <t>CHEMBL2105582</t>
  </si>
  <si>
    <t>Galtifenin (INN)</t>
  </si>
  <si>
    <t>CCc1ccc(I)c(CC)c1NC(=O)CN(CC(=O)O)CC(=O)O</t>
  </si>
  <si>
    <t>CHEMBL2106384</t>
  </si>
  <si>
    <t>Casokefamide (INN)</t>
  </si>
  <si>
    <t>C[C@@H](NC(=O)[C@@H](N)Cc1ccc(O)cc1)C(=O)N[C@@H](Cc2ccccc2)C(=O)N[C@H](C)C(=O)N[C@@H](Cc3ccc(O)cc3)C(=O)N</t>
  </si>
  <si>
    <t>CHEMBL2107793</t>
  </si>
  <si>
    <t>Alphacetylmethadol (BAN, DCF, INN)</t>
  </si>
  <si>
    <t>CC[C@@H](OC(=O)C)C(C[C@@H](C)N(C)C)(c1ccccc1)c2ccccc2</t>
  </si>
  <si>
    <t>CHEMBL2107661</t>
  </si>
  <si>
    <t>Nabazenil (INN, USAN)</t>
  </si>
  <si>
    <t>SP-175</t>
  </si>
  <si>
    <t>CCCCCC(C)C(C)c1cc(OC(=O)CCCN2CCCCCC2)c3C4=C(CCC(C)C4)C(C)(C)Oc3c1</t>
  </si>
  <si>
    <t>CHEMBL2106691</t>
  </si>
  <si>
    <t>Dioxadilol (INN)</t>
  </si>
  <si>
    <t>CC(C)(C)NCC(O)COCC1COc2ccccc2O1</t>
  </si>
  <si>
    <t>CHEMBL2107732</t>
  </si>
  <si>
    <t>Bamirastine (INN)</t>
  </si>
  <si>
    <t>CC(C)(C(=O)O)c1cn2nc(NCCCN3CCC(CC3)OC(c4ccccc4)c5ccccc5)ccc2n1</t>
  </si>
  <si>
    <t>CHEMBL2104626</t>
  </si>
  <si>
    <t>Quindoxin (BAN, INN)</t>
  </si>
  <si>
    <t>ICI-8173</t>
  </si>
  <si>
    <t>[O-][n+]1cc[n+]([O-])c2ccccc12</t>
  </si>
  <si>
    <t>CHEMBL2103942</t>
  </si>
  <si>
    <t>Nemadectin (INN, USAN)</t>
  </si>
  <si>
    <t>CL-287088; F-28249A</t>
  </si>
  <si>
    <t>CC(C)\C=C(/C)\[C@H]1O[C@@]2(C[C@@H]3C[C@@H](C\C=C(/C)\C[C@@H](C)\C=C\C=C\4/CO[C@@H]5[C@H](O)C(=C[C@@H](C(=O)O3)[C@]45O)C)O2)C[C@H](O)[C@@H]1C</t>
  </si>
  <si>
    <t>CHEMBL2107024</t>
  </si>
  <si>
    <t>Revospirone (BAN, INN)</t>
  </si>
  <si>
    <t>O=C1N(CCCN2CCN(CC2)c3ncccn3)S(=O)(=O)c4ccccc14</t>
  </si>
  <si>
    <t>CHEMBL2105401</t>
  </si>
  <si>
    <t>Tioclomarol (DCF, INN, MI)</t>
  </si>
  <si>
    <t>B01AA11</t>
  </si>
  <si>
    <t>B01AA11 [Blood And Blood Forming Organs:Antithrombotic Agents:Antithrombotic Agents:Vitamin K antagonists]</t>
  </si>
  <si>
    <t>OC(CC(C1=C(O)c2ccccc2OC1=O)c3ccc(Cl)s3)c4ccc(Cl)cc4</t>
  </si>
  <si>
    <t>CHEMBL2111095</t>
  </si>
  <si>
    <t>Ioflubenzamide I 131 (USAN)</t>
  </si>
  <si>
    <t>CCN(CC)CCNC(=O)c1cc(I)c(NC(=O)c2ccc(F)cc2)cc1OC</t>
  </si>
  <si>
    <t>CHEMBL49035</t>
  </si>
  <si>
    <t>Cromakalim (BAN, INN)</t>
  </si>
  <si>
    <t>BRL-34915</t>
  </si>
  <si>
    <t>CC1(C)Oc2ccc(cc2C(C1O)N3CCCC3=O)C#N</t>
  </si>
  <si>
    <t>CHEMBL2218865</t>
  </si>
  <si>
    <t>Ifoxetine (INN)</t>
  </si>
  <si>
    <t>Cc1cccc(OC2CCNCC2O)c1C</t>
  </si>
  <si>
    <t>CHEMBL2218905</t>
  </si>
  <si>
    <t>Furnidipine (INN)</t>
  </si>
  <si>
    <t>COC(=O)C1=C(C)NC(=C(C1c2ccccc2[N+](=O)[O-])C(=O)OCC3CCCO3)C</t>
  </si>
  <si>
    <t>CHEMBL2218910</t>
  </si>
  <si>
    <t>Pemedolac (INN, USAN)</t>
  </si>
  <si>
    <t>AY-30715</t>
  </si>
  <si>
    <t>CCC1(CC(=O)O)OCC(Cc2ccccc2)c3c1[nH]c4ccccc34</t>
  </si>
  <si>
    <t>CHEMBL2219413</t>
  </si>
  <si>
    <t>Brilacidin (USAN); Brilacidin Tetrahydrochloride (USAN)</t>
  </si>
  <si>
    <t>PMX-30063</t>
  </si>
  <si>
    <t>Polymedix, Inc</t>
  </si>
  <si>
    <t>NC(=N)NCCCCC(=O)Nc1cc(cc(NC(=O)c2cc(ncn2)C(=O)Nc3cc(cc(NC(=O)CCCCNC(=N)N)c3O[C@@H]4CCNC4)C(F)(F)F)c1O[C@@H]5CCNC5)C(F)(F)F</t>
  </si>
  <si>
    <t>CHEMBL2364546</t>
  </si>
  <si>
    <t>Eritoran (INN); Eritoran Tetrasodium (USAN)</t>
  </si>
  <si>
    <t>B1287; E5564</t>
  </si>
  <si>
    <t>TLR4 receptor antagonists</t>
  </si>
  <si>
    <t>CCCCCCCCCCCC(=O)CC(=O)N[C@H]1[C@@H](OP(=O)(O)O)O[C@H](CO[C@@H]2O[C@H](OC)[C@@H](OP(=O)(O)O)[C@H](OCC[C@@H](CCCCCCC)OC)[C@H]2NC(=O)CCCCCCCCC\C=C/CCCCCC)[C@@H](O)[C@@H]1OCCCCCCCCCC</t>
  </si>
  <si>
    <t>CHEMBL2364655</t>
  </si>
  <si>
    <t>Evolocumab (USAN)</t>
  </si>
  <si>
    <t>AMG-145</t>
  </si>
  <si>
    <t>Amgen Inc.</t>
  </si>
  <si>
    <t>CHEMBL2364659</t>
  </si>
  <si>
    <t>Ontuxizumab (USAN)</t>
  </si>
  <si>
    <t>Morphotek, Inc.</t>
  </si>
  <si>
    <t>monoclonal antibodies: combination of humanized and chimeric chains</t>
  </si>
  <si>
    <t>CHEMBL2364632</t>
  </si>
  <si>
    <t>Sarecycline (USAN); Sarecycline Hydrochloride (USAN)</t>
  </si>
  <si>
    <t>P-005672; WC3035</t>
  </si>
  <si>
    <t>Warner Chilcott Llc</t>
  </si>
  <si>
    <t>CON(C)Cc1ccc(O)c2C(=O)C3=C(O)[C@@]4(O)[C@@H](C[C@@H]3Cc12)[C@H](N(C)C)C(=C(C(=O)N)C4=O)O</t>
  </si>
  <si>
    <t>CHEMBL1201476</t>
  </si>
  <si>
    <t>Enoxaparin Sodium (BAN, FDA, INN, USAN)</t>
  </si>
  <si>
    <t>PK-10169; RP-54563</t>
  </si>
  <si>
    <t>B01AB05</t>
  </si>
  <si>
    <t>B01AB05 [Blood And Blood Forming Organs:Antithrombotic Agents:Antithrombotic Agents:Heparin group]</t>
  </si>
  <si>
    <t>CHEMBL1201565</t>
  </si>
  <si>
    <t>Epoetin Alfa (BAN, FDA, INN, USAN)</t>
  </si>
  <si>
    <t>EPO</t>
  </si>
  <si>
    <t>Anti-Anemic; Hematinic</t>
  </si>
  <si>
    <t>CHEMBL1201577</t>
  </si>
  <si>
    <t>Cetuximab (FDA, INN, USAN)</t>
  </si>
  <si>
    <t>C225; IMC-225; IMC-C225</t>
  </si>
  <si>
    <t>Imclone System Inc</t>
  </si>
  <si>
    <t>L01XC06</t>
  </si>
  <si>
    <t>L01XC06 [Antineoplastic And Immunomodulating Agents:Antineoplastic Agents:Other Antineoplastic Agents:Monoclonal antibodies]</t>
  </si>
  <si>
    <t>CHEMBL1697795</t>
  </si>
  <si>
    <t>Testosterone Ketolaurate (INN, USAN)</t>
  </si>
  <si>
    <t>CCCCCCCCCC(=O)CC(=O)O[C@H]1CC[C@H]2[C@@H]3CCC4=CC(=O)CC[C@]4(C)[C@H]3CC[C@]12C</t>
  </si>
  <si>
    <t>CHEMBL17962</t>
  </si>
  <si>
    <t>Histidine (INN, USAN, USP); Histidine Monohydrochloride (MI, NF)</t>
  </si>
  <si>
    <t>N[C@@H](Cc1c[nH]cn1)C(=O)O</t>
  </si>
  <si>
    <t>CHEMBL93240</t>
  </si>
  <si>
    <t>Metitepine (INN)</t>
  </si>
  <si>
    <t>CSc1ccc2Sc3ccccc3CC(N4CCN(C)CC4)c2c1</t>
  </si>
  <si>
    <t>CHEMBL1743041</t>
  </si>
  <si>
    <t>Mogamulizumab (INN, USAN)</t>
  </si>
  <si>
    <t>KM-8761; KW-0761</t>
  </si>
  <si>
    <t>Kyowa Hakko Kirin; Kyowa Hakko</t>
  </si>
  <si>
    <t>CHEMBL862</t>
  </si>
  <si>
    <t>Guanfacine (BAN, INN); Guanfacine Hydrochloride (FDA, USP, JAN, USAN)</t>
  </si>
  <si>
    <t>BS-100-141</t>
  </si>
  <si>
    <t>Shire Development Inc; Promius Pharma Llc</t>
  </si>
  <si>
    <t>C02AC02</t>
  </si>
  <si>
    <t>C02AC02 [Cardiovascular System:Antihypertensives:Antiadrenergic Agents, Centrally Acting:Imidazoline receptor agonists]</t>
  </si>
  <si>
    <t>NC(=N)NC(=O)Cc1c(Cl)cccc1Cl</t>
  </si>
  <si>
    <t>CHEMBL1201344</t>
  </si>
  <si>
    <t>Trospium Chloride (FDA, MI, BAN, INN, JAN, USAN)</t>
  </si>
  <si>
    <t>IP-631; IP631</t>
  </si>
  <si>
    <t>G04BD09</t>
  </si>
  <si>
    <t>G04BD09 [Genito Urinary System And Sex Hormones:Urologicals:Urologicals:Drugs for urinary frequency and incontinence]</t>
  </si>
  <si>
    <t>OC(C(=O)OC1CC2CCC(C1)[N+]23CCCC3)(c4ccccc4)c5ccccc5</t>
  </si>
  <si>
    <t>CHEMBL1201322</t>
  </si>
  <si>
    <t>Thonzonium Bromide (FDA, USP, USAN); Tonzonium Bromide (INN)</t>
  </si>
  <si>
    <t>NC-1264</t>
  </si>
  <si>
    <t>CCCCCCCCCCCCCCCC[N+](C)(C)CCN(Cc1ccc(OC)cc1)c2ncccn2</t>
  </si>
  <si>
    <t>CHEMBL218490</t>
  </si>
  <si>
    <t>Dorzolamide (BAN, INN); Dorzolamide Hydrochloride (FDA, USP, USAN)</t>
  </si>
  <si>
    <t>MK-507</t>
  </si>
  <si>
    <t>Merck Sharp And Dohme Corp; Merck Research Laboratories Div Merck Co Inc</t>
  </si>
  <si>
    <t>S01EC03</t>
  </si>
  <si>
    <t>S01EC03 [Sensory Organs:Ophthalmologicals:Antiglaucoma Preparations And Miotics:Carbonic anhydrase inhibitors]</t>
  </si>
  <si>
    <t>CCN[C@H]1C[C@H](C)S(=O)(=O)c2sc(cc12)S(=O)(=O)N</t>
  </si>
  <si>
    <t>CHEMBL1908353</t>
  </si>
  <si>
    <t>Teicoplanin A2-1</t>
  </si>
  <si>
    <t>CCCCC\C=C/CCC(=O)N[C@@H]1[C@@H](O)[C@H](O)[C@@H](CO)O[C@H]1Oc2c3Oc4ccc(C[C@H]5NC(=O)[C@@H](N)c6ccc(O)c(Oc7cc(O)cc(c7)[C@H](NC5=O)C(=O)N[C@H]8C(=O)N[C@H]9C(=O)N[C@@H]([C@H](O[C@@H]%10O[C@H](CO)[C@@H](O)[C@H](O)[C@H]%10NC(=O)C)c%11ccc(Oc2cc8c3)c(Cl)c%11)C(=O)N[C@@H](C(=O)O)c%12cc(O)cc(O[C@H]%13O[C@H](CO)[C@@H](O)[C@H](O)[C@@H]%13O)c%12c%14cc9ccc%14O)c6)cc4Cl</t>
  </si>
  <si>
    <t>CHEMBL1908373</t>
  </si>
  <si>
    <t>Onapristone (INN)</t>
  </si>
  <si>
    <t>ZK-98299</t>
  </si>
  <si>
    <t>CN(C)c1ccc(cc1)[C@H]2C[C@]3(C)[C@@H](CC[C@]3(O)CCCO)[C@@H]4CCC5=CC(=O)CCC5=C24</t>
  </si>
  <si>
    <t>CHEMBL382301</t>
  </si>
  <si>
    <t>Atosiban (BAN, INN, USAN)</t>
  </si>
  <si>
    <t>ORF-22164; RWJ-22164</t>
  </si>
  <si>
    <t>Ortho Pharmaceutical; Ferring Pharmaceuticals Ab, Sweden</t>
  </si>
  <si>
    <t>G02CX01</t>
  </si>
  <si>
    <t>G02CX01 [Genito Urinary System And Sex Hormones:Other Gynecologicals:Other Gynecologicals:Other gynecologicals]</t>
  </si>
  <si>
    <t>Antagonist (oxytocin)</t>
  </si>
  <si>
    <t>CCOc1ccc(C[C@H]2NC(=O)CCSSC[C@H](NC(=O)[C@H](CC(=O)N)NC(=O)[C@@H](NC(=O)[C@@H](NC2=O)[C@@H](C)CC)[C@@H](C)O)C(=O)N3CCC[C@H]3C(=O)N[C@@H](CCCN)C(=O)NCC(=O)N)cc1</t>
  </si>
  <si>
    <t>CHEMBL2087337</t>
  </si>
  <si>
    <t>Velusetrag (INN, USAN); Velusetrag Hydrochloride (USAN)</t>
  </si>
  <si>
    <t>TD-5108</t>
  </si>
  <si>
    <t>Theravance</t>
  </si>
  <si>
    <t>CC(C)N1C(=O)C(=Cc2ccccc12)C(=O)N[C@H]3C[C@H]4CC[C@@H](C3)N4C[C@@H](O)CN(C)S(=O)(=O)C</t>
  </si>
  <si>
    <t>CHEMBL2110912</t>
  </si>
  <si>
    <t>Dihexyverine (INN); Dihexyverine Hydrochloride (USAN)</t>
  </si>
  <si>
    <t>JL-1078</t>
  </si>
  <si>
    <t>A03AA08</t>
  </si>
  <si>
    <t>A03AA08 [Alimentary Tract And Metabolism:Drugs For Functional Gastrointestinal Disorders:Drugs For Functional Gastrointestinal Disorders:Synthetic anticholinergics, esters with tertiary amino group]</t>
  </si>
  <si>
    <t>O=C(OCCN1CCCCC1)C2(CCCCC2)C3CCCCC3</t>
  </si>
  <si>
    <t>CHEMBL2110821</t>
  </si>
  <si>
    <t>Diacetolol (BAN, INN); Diacetolol Hydrochloride (USAN)</t>
  </si>
  <si>
    <t>EU-4891; M&amp;B-16942A</t>
  </si>
  <si>
    <t>May And Baker, England</t>
  </si>
  <si>
    <t>CC(C)NCC(O)COc1ccc(NC(=O)C)cc1C(=O)C</t>
  </si>
  <si>
    <t>CHEMBL2108642</t>
  </si>
  <si>
    <t>Senofilcon A (USAN)</t>
  </si>
  <si>
    <t>CHEMBL2107870</t>
  </si>
  <si>
    <t>Pegnivacogin (INN, USAN)</t>
  </si>
  <si>
    <t>RB006; REG1</t>
  </si>
  <si>
    <t>CHEMBL2108421</t>
  </si>
  <si>
    <t>Leridistim (INN, USAN)</t>
  </si>
  <si>
    <t>SC-70935</t>
  </si>
  <si>
    <t>CHEMBL2107992</t>
  </si>
  <si>
    <t>Govafilcon A (USAN)</t>
  </si>
  <si>
    <t>CHEMBL2109093</t>
  </si>
  <si>
    <t>Epoetin Delta (INN, USAN)</t>
  </si>
  <si>
    <t>GA-EPO; HMR-4396</t>
  </si>
  <si>
    <t>Aventis</t>
  </si>
  <si>
    <t>CHEMBL2109084</t>
  </si>
  <si>
    <t>Desmoteplase (INN, USAN)</t>
  </si>
  <si>
    <t>Rdspa Alpha 1</t>
  </si>
  <si>
    <t>Paion Gmbh, Germany</t>
  </si>
  <si>
    <t>CHEMBL2108673</t>
  </si>
  <si>
    <t>Vorsetuzumab (INN, USAN)</t>
  </si>
  <si>
    <t>CHEMBL2108992</t>
  </si>
  <si>
    <t>Atexakin Alfa (INN)</t>
  </si>
  <si>
    <t>interleukins: interleukin-6 analogues and derivatives</t>
  </si>
  <si>
    <t>CHEMBL2103851</t>
  </si>
  <si>
    <t>Amuvatinib (INN, USAN); Amuvatinib Hydrochloride (USAN)</t>
  </si>
  <si>
    <t>HPK56; MP-470; MP-470.HCL</t>
  </si>
  <si>
    <t>S=C(NCc1ccc2OCOc2c1)N3CCN(CC3)c4ncnc5c4oc6ccccc56</t>
  </si>
  <si>
    <t>CHEMBL2104749</t>
  </si>
  <si>
    <t>Propizepine (DCF, INN, MI)</t>
  </si>
  <si>
    <t>UP-106</t>
  </si>
  <si>
    <t>CC(CN1C(=O)c2cccnc2Nc3ccccc13)N(C)C</t>
  </si>
  <si>
    <t>CHEMBL2107039</t>
  </si>
  <si>
    <t>Tiodazosin (INN, USAN)</t>
  </si>
  <si>
    <t>BL-5111</t>
  </si>
  <si>
    <t>COc1cc2nc(nc(N)c2cc1OC)N3CCN(CC3)C(=O)c4oc(SC)nn4</t>
  </si>
  <si>
    <t>CHEMBL2104319</t>
  </si>
  <si>
    <t>Fenoxedil (DCF, INN, MI)</t>
  </si>
  <si>
    <t>CCCCOc1ccc(OCC(=O)N(CCN(CC)CC)c2cc(OCC)ccc2OCC)cc1</t>
  </si>
  <si>
    <t>CHEMBL2104490</t>
  </si>
  <si>
    <t>Cinepaxadil (INN)</t>
  </si>
  <si>
    <t>COc1cc(\C=C\C(=O)N2CCN(CC(O)COc3ccc(C(=O)C)c4OCCOc34)CC2)cc(OC)c1OC</t>
  </si>
  <si>
    <t>CHEMBL2106204</t>
  </si>
  <si>
    <t>Dopamantine (INN, USAN)</t>
  </si>
  <si>
    <t>SCH-15507</t>
  </si>
  <si>
    <t>Oc1ccc(CCNC(=O)C23CC4CC(CC(C4)C2)C3)cc1O</t>
  </si>
  <si>
    <t>CHEMBL1193948</t>
  </si>
  <si>
    <t>Amibegron (INN, USAN); Amibegron Hydrochloride (USAN)</t>
  </si>
  <si>
    <t>SR-58611; SR-58611A</t>
  </si>
  <si>
    <t>CCOC(=O)COc1ccc2CC[C@@H](Cc2c1)NC[C@H](O)c3cccc(Cl)c3</t>
  </si>
  <si>
    <t>CHEMBL1182997</t>
  </si>
  <si>
    <t>Gantacurium Chloride (BAN, INN, USAN)</t>
  </si>
  <si>
    <t>GW280430A</t>
  </si>
  <si>
    <t>COc1cc2CC[N@@+](C)(CCCOC(=O)\C(=C\C(=O)OCCC[N@@+]3(C)CCc4cc(OC)c(OC)cc4[C@@H]3c5cc(OC)c(OC)c(OC)c5)\Cl)[C@H](Cc6cc(OC)c(OC)c(OC)c6)c2cc1OC</t>
  </si>
  <si>
    <t>CHEMBL1201325</t>
  </si>
  <si>
    <t>Hexocyclium Methylsulfate (FDA, MI); Hexocyclium Metilsulfate (BAN, INN)</t>
  </si>
  <si>
    <t>A03AB10</t>
  </si>
  <si>
    <t>A03AB10 [Alimentary Tract And Metabolism:Drugs For Functional Gastrointestinal Disorders:Drugs For Functional Gastrointestinal Disorders:Synthetic anticholinergics, quaternary ammonium compounds]</t>
  </si>
  <si>
    <t>C[N+]1(C)CCN(CC(O)(C2CCCCC2)c3ccccc3)CC1</t>
  </si>
  <si>
    <t>CHEMBL273196</t>
  </si>
  <si>
    <t>Efegatran (INN); Efegatran Sulfate (USAN)</t>
  </si>
  <si>
    <t>LY-294468</t>
  </si>
  <si>
    <t>CN[C@H](Cc1ccccc1)C(=O)N2CCC[C@H]2C(=O)N[C@@H](CCCNC(=N)N)C=O</t>
  </si>
  <si>
    <t>CHEMBL1380</t>
  </si>
  <si>
    <t>Abacavir (BAN, INN); Abacavir Sulfate (FDA, USAN); Abacavir Succinate (USAN)</t>
  </si>
  <si>
    <t>1592U89</t>
  </si>
  <si>
    <t>Viiv Healthcare Co; Glaxo Wellcome</t>
  </si>
  <si>
    <t>J05AF06</t>
  </si>
  <si>
    <t>J05AF06 [Antiinfectives For Systemic Use:Antivirals For Systemic Use:Direct Acting Antivirals:Nucleoside and nucleotide reverse transcriptase inhibitors]</t>
  </si>
  <si>
    <t>Nc1nc(NC2CC2)c3ncn([C@@H]4C[C@H](CO)C=C4)c3n1</t>
  </si>
  <si>
    <t>CHEMBL1201309</t>
  </si>
  <si>
    <t>Nafarelin (BAN, INN); Nafarelin Acetate (FDA, USAN)</t>
  </si>
  <si>
    <t>RS-94991-298</t>
  </si>
  <si>
    <t>H01CA02</t>
  </si>
  <si>
    <t>H01CA02 [Systemic Hormonal Preparations, Excl. :Pituitary And Hypothalamic Hormones And Analogues:Hypothalamic Hormones:Gonadotropin-releasing hormones]</t>
  </si>
  <si>
    <t>CC(C)C[C@H](NC(=O)[C@@H](Cc1cccc2ccccc12)NC(=O)[C@H](Cc3ccc(O)cc3)NC(=O)[C@H](CO)NC(=O)[C@H](Cc4c[nH]c5ccccc45)NC(=O)[C@H](Cc6cnc[nH]6)NC(=O)[C@@H]7CCC(=O)N7)C(=O)N[C@@H](CCCNC(=N)N)C(=O)N8CCC[C@H]8C(=O)NCC(=O)N</t>
  </si>
  <si>
    <t>CHEMBL83</t>
  </si>
  <si>
    <t>Tamoxifen (BAN, INN); Tamoxifen Citrate (JAN, USAN, USP, FDA)</t>
  </si>
  <si>
    <t>ICI-46474</t>
  </si>
  <si>
    <t>Dara Biosciences Inc; Astrazeneca Pharmaceuticals Lp</t>
  </si>
  <si>
    <t>L02BA01</t>
  </si>
  <si>
    <t>L02BA01 [Antineoplastic And Immunomodulating Agents:Endocrine Therapy:Hormone Antagonists And Related Agents:Anti-estrogens]</t>
  </si>
  <si>
    <t>CC\C(=C(/c1ccccc1)\c2ccc(OCCN(C)C)cc2)\c3ccccc3</t>
  </si>
  <si>
    <t>CHEMBL1475252</t>
  </si>
  <si>
    <t>Tenatoprazole (INN)</t>
  </si>
  <si>
    <t>COc1ccc2[nH]c(nc2n1)[S+]([O-])Cc3ncc(C)c(OC)c3C</t>
  </si>
  <si>
    <t>CHEMBL1200346</t>
  </si>
  <si>
    <t>Gadodiamide (BAN, FDA, USAN, USP, INN)</t>
  </si>
  <si>
    <t>GDDTPA-BMA; S-041</t>
  </si>
  <si>
    <t>V08CA03</t>
  </si>
  <si>
    <t>V08CA03 [Various:Contrast Media:Magnetic Resonance Imaging Contrast Media:Paramagnetic contrast media]</t>
  </si>
  <si>
    <t>CHEMBL6995</t>
  </si>
  <si>
    <t>Practolol (BAN, USAN, INN)</t>
  </si>
  <si>
    <t>AY-21011; ICI-50172</t>
  </si>
  <si>
    <t>C07AB01</t>
  </si>
  <si>
    <t>C07AB01 [Cardiovascular System:Beta Blocking Agents:Beta Blocking Agents:Beta blocking agents, selective]</t>
  </si>
  <si>
    <t>CC(C)NCC(O)COc1ccc(NC(=O)C)cc1</t>
  </si>
  <si>
    <t>CHEMBL315021</t>
  </si>
  <si>
    <t>Forasartan (INN, USAN)</t>
  </si>
  <si>
    <t>SC-52458</t>
  </si>
  <si>
    <t>CCCCc1nc(CCCC)n(Cc2ccc(nc2)c3ccccc3c4nn[nH]n4)n1</t>
  </si>
  <si>
    <t>CHEMBL132530</t>
  </si>
  <si>
    <t>Formestane (BAN, INN)</t>
  </si>
  <si>
    <t>CGP-32349</t>
  </si>
  <si>
    <t>L02BG02</t>
  </si>
  <si>
    <t>L02BG02 [Antineoplastic And Immunomodulating Agents:Endocrine Therapy:Hormone Antagonists And Related Agents:Aromatase inhibitors]</t>
  </si>
  <si>
    <t>C[C@]12CC[C@H]3[C@@H](CCC4=C(O)C(=O)CC[C@]34C)[C@@H]1CCC2=O</t>
  </si>
  <si>
    <t>CHEMBL300841</t>
  </si>
  <si>
    <t>Temocaprilat (BAN, INN)</t>
  </si>
  <si>
    <t>RNH-5139</t>
  </si>
  <si>
    <t>OC(=O)CN1C[C@H](SC[C@H](N[C@@H](CCc2ccccc2)C(=O)O)C1=O)c3cccs3</t>
  </si>
  <si>
    <t>CHEMBL114325</t>
  </si>
  <si>
    <t>Amiglumide (INN)</t>
  </si>
  <si>
    <t>CCCCCN(CCCCC)C(=O)[C@@H](CCC(=O)O)NC(=O)c1ccc2ccccc2c1</t>
  </si>
  <si>
    <t>CHEMBL2108309</t>
  </si>
  <si>
    <t>Custirsen (INN)</t>
  </si>
  <si>
    <t>CHEMBL2108384</t>
  </si>
  <si>
    <t>Kolfocon A (USAN)</t>
  </si>
  <si>
    <t>CHEMBL2108192</t>
  </si>
  <si>
    <t>Daniplestim (INN, USAN)</t>
  </si>
  <si>
    <t>SC-55494</t>
  </si>
  <si>
    <t>colony-stimulating factors: interleukin 3 derivatives,pleiotropic colony-stimulating factors</t>
  </si>
  <si>
    <t>CHEMBL2108784</t>
  </si>
  <si>
    <t>Ziralimumab (INN)</t>
  </si>
  <si>
    <t>ABX-RB2</t>
  </si>
  <si>
    <t>CHEMBL2108230</t>
  </si>
  <si>
    <t>Abrineurin (INN, USAN)</t>
  </si>
  <si>
    <t>neurotensin receptor antagonists,neurotropins</t>
  </si>
  <si>
    <t>CHEMBL101740</t>
  </si>
  <si>
    <t>Cidoxepin (INN); Cidoxepin Hydrochloride (USAN)</t>
  </si>
  <si>
    <t>P-4599</t>
  </si>
  <si>
    <t>CN(C)CC\C=C/1\c2ccccc2COc3ccccc13</t>
  </si>
  <si>
    <t>CHEMBL424518</t>
  </si>
  <si>
    <t>Sulfinalol (INN); Sulfinalol Hydrochloride (USAN)</t>
  </si>
  <si>
    <t>WIN-408087</t>
  </si>
  <si>
    <t>COc1ccc(CCC(C)NCC(O)c2ccc(O)c(c2)[S+](C)[O-])cc1</t>
  </si>
  <si>
    <t>CHEMBL2110932</t>
  </si>
  <si>
    <t>Elzasonan (INN); Elzasonan Citrate (USAN); Elzasonan Hydrochloride (USAN)</t>
  </si>
  <si>
    <t>CP-448187-10; CP-448187-01</t>
  </si>
  <si>
    <t>5-HT1B receptor antagonists</t>
  </si>
  <si>
    <t>CN1CCN(CC1)c2ccccc2\C=C/3\SCCN(C3=O)c4ccc(Cl)c(Cl)c4</t>
  </si>
  <si>
    <t>CHEMBL2110753</t>
  </si>
  <si>
    <t>Iseganan (INN); Iseganan Hydrochloride (INN, USAN)</t>
  </si>
  <si>
    <t>IB-367-03</t>
  </si>
  <si>
    <t>Intrabiotics</t>
  </si>
  <si>
    <t>CC(C)C[C@H](NC(=O)CNC(=O)CNC(=O)[C@@H](N)CCCNC(=N)N)C(=O)N[C@H]1CSSC[C@H](NC(=O)[C@@H](NC(=O)[C@@H]2CSSC[C@H](NC(=O)[C@H](Cc3ccc(O)cc3)NC1=O)C(=O)N[C@@H](CCCNC(=N)N)C(=O)NCC(=O)N[C@@H](CCCNC(=N)N)C(=O)N[C@@H](Cc4ccccc4)C(=O)N2)C(C)C)C(=O)N[C@@H](C(C)C)C(=O)NCC(=O)N[C@@H](CCCNC(=N)N)C(=O)N</t>
  </si>
  <si>
    <t>CHEMBL2111070</t>
  </si>
  <si>
    <t>Fludazonium Chloride (INN, USAN)</t>
  </si>
  <si>
    <t>R-23633</t>
  </si>
  <si>
    <t>Fc1ccc(cc1)C(=O)C[n+]2ccn(CC(OCc3ccc(Cl)cc3Cl)c4ccc(Cl)cc4Cl)c2</t>
  </si>
  <si>
    <t>CHEMBL2104206</t>
  </si>
  <si>
    <t>Dapabutan (INN)</t>
  </si>
  <si>
    <t>CCCCCCCCCCCCNCCCNC(C)CC(=O)O</t>
  </si>
  <si>
    <t>CHEMBL2104904</t>
  </si>
  <si>
    <t>Flufenisal (INN, USAN)</t>
  </si>
  <si>
    <t>CC(=O)Oc1ccc(cc1C(=O)O)c2ccc(F)cc2</t>
  </si>
  <si>
    <t>CHEMBL2105825</t>
  </si>
  <si>
    <t>Proglumetacin (BAN, INN, MI); Proglumetacin Maleate (JAN)</t>
  </si>
  <si>
    <t>M01AB14</t>
  </si>
  <si>
    <t>M01AB14 [Musculo-Skeletal System:Antiinflammatory And Antirheumatic Products:Antiinflammatory And Antirheumatic Products, Non-Steroids:Acetic acid derivatives and related substances]</t>
  </si>
  <si>
    <t>CCCN(CCC)C(=O)C(CCC(=O)OCCCN1CCN(CCOC(=O)Cc2c(C)n(C(=O)c3ccc(Cl)cc3)c4ccc(OC)cc24)CC1)NC(=O)c5ccccc5</t>
  </si>
  <si>
    <t>CHEMBL2105314</t>
  </si>
  <si>
    <t>Pribecaine (INN)</t>
  </si>
  <si>
    <t>COc1cccc(c1)C(=O)OCCCN2CCCCC2</t>
  </si>
  <si>
    <t>CHEMBL2106172</t>
  </si>
  <si>
    <t>Detanosal (DCF, INN)</t>
  </si>
  <si>
    <t>CCN(CC)CCOC(=O)c1ccccc1O</t>
  </si>
  <si>
    <t>CHEMBL2107634</t>
  </si>
  <si>
    <t>Iotrizoic Acid (INN)</t>
  </si>
  <si>
    <t>COCCOCCOCCOCCOCC(=O)Nc1c(I)cc(I)c(C(=O)O)c1I</t>
  </si>
  <si>
    <t>CHEMBL2104467</t>
  </si>
  <si>
    <t>Nupafant (BAN, INN)</t>
  </si>
  <si>
    <t>CCOCC(CC(C)C)N(C)S(=O)(=O)c1ccc(Cn2c(C)nc3cnccc23)cc1</t>
  </si>
  <si>
    <t>CHEMBL2106762</t>
  </si>
  <si>
    <t>Fosazepam (BAN, INN, USAN)</t>
  </si>
  <si>
    <t>HR-930</t>
  </si>
  <si>
    <t>-azepam; fos-</t>
  </si>
  <si>
    <t>antianxiety agents (diazepam type); phosphoro-derivatives</t>
  </si>
  <si>
    <t>CP(=O)(C)CN1C(=O)CN=C(c2ccccc2)c3cc(Cl)ccc13</t>
  </si>
  <si>
    <t>CHEMBL2105033</t>
  </si>
  <si>
    <t>Levosemotiadil (INN)</t>
  </si>
  <si>
    <t>COc1ccc(OCCCN(C)CCOc2ccc3OCOc3c2)c(c1)[C@@H]4Sc5ccccc5N(C)C4=O</t>
  </si>
  <si>
    <t>CHEMBL2106420</t>
  </si>
  <si>
    <t>Leurubicin (INN)</t>
  </si>
  <si>
    <t>COc1cccc2C(=O)c3c(O)c4C[C@](O)(C[C@H](OC5CC(NC(=O)[C@@H](N)CC(C)C)C(O)C(C)O5)c4c(O)c3C(=O)c12)C(=O)CO</t>
  </si>
  <si>
    <t>CHEMBL2110844</t>
  </si>
  <si>
    <t>Dimecolonium Iodide (INN)</t>
  </si>
  <si>
    <t>CC1CCCC(C(=O)OCC[N+](C)(C)C)[N+]1(C)C</t>
  </si>
  <si>
    <t>CHEMBL2111135</t>
  </si>
  <si>
    <t>Thiazinamium Chloride (USAN); Thiazinamium Metilsulfate (INN, MI)</t>
  </si>
  <si>
    <t>WY-460E</t>
  </si>
  <si>
    <t>CC(CN1c2ccccc2Sc3ccccc13)[N+](C)(C)C</t>
  </si>
  <si>
    <t>CHEMBL2105804</t>
  </si>
  <si>
    <t>Implitapide (INN)</t>
  </si>
  <si>
    <t>Cc1cc(C)c2c3ccccc3n(Cc4cccc(c4)[C@H](C5CCCC5)C(=O)N[C@@H](CO)c6ccccc6)c2n1</t>
  </si>
  <si>
    <t>CHEMBL2107212</t>
  </si>
  <si>
    <t>Iobitridol (BAN, INN)</t>
  </si>
  <si>
    <t>V08AB11</t>
  </si>
  <si>
    <t>V08AB11 [Various:Contrast Media:X-Ray Contrast Media, Iodinated:Watersoluble, nephrotropic, low osmolar X-ray contrast media]</t>
  </si>
  <si>
    <t>CN(CC(O)CO)C(=O)c1c(I)c(NC(=O)C(CO)CO)c(I)c(C(=O)N(C)CC(O)CO)c1I</t>
  </si>
  <si>
    <t>CHEMBL2105081</t>
  </si>
  <si>
    <t>Frakefamide (INN)</t>
  </si>
  <si>
    <t>C[C@@H](NC(=O)[C@@H](N)Cc1ccc(O)cc1)C(=O)NC(=O)[C@H](Cc2ccccc2)NC(=O)[C@@H](N)Cc3ccc(F)cc3</t>
  </si>
  <si>
    <t>CHEMBL2105565</t>
  </si>
  <si>
    <t>Tosifen (INN, USAN)</t>
  </si>
  <si>
    <t>SCH-11973</t>
  </si>
  <si>
    <t>C[C@@H](Cc1ccccc1)NC(=O)NS(=O)(=O)c2ccc(C)cc2</t>
  </si>
  <si>
    <t>CHEMBL2105134</t>
  </si>
  <si>
    <t>Norbolethone (USAN); Norboletone (INN)</t>
  </si>
  <si>
    <t>WY-3475</t>
  </si>
  <si>
    <t>CC[C@]1(O)CC[C@H]2[C@@H]3CCC4=CC(=O)CC[C@@H]4[C@H]3CC[C@]12CC</t>
  </si>
  <si>
    <t>CHEMBL2104872</t>
  </si>
  <si>
    <t>Ipsalazide (BAN, INN)</t>
  </si>
  <si>
    <t>BX-650A</t>
  </si>
  <si>
    <t>OC(=O)CNC(=O)c1ccc(cc1)N=Nc2ccc(O)c(c2)C(=O)O</t>
  </si>
  <si>
    <t>CHEMBL2104975</t>
  </si>
  <si>
    <t>Mitratapide (INN, USAN)</t>
  </si>
  <si>
    <t>R-103757</t>
  </si>
  <si>
    <t>CC[C@@H](C)N1N=CN(C1=O)c2ccc(cc2)N3CCN(CC3)c4ccc(OC[C@@H]5CO[C@](CSc6nncn6C)(O5)c7ccc(Cl)cc7)cc4</t>
  </si>
  <si>
    <t>CHEMBL2105932</t>
  </si>
  <si>
    <t>Acridorex (INN)</t>
  </si>
  <si>
    <t>B.S. 7573-A</t>
  </si>
  <si>
    <t>CC(Cc1ccccc1)NCCc2c3ccccc3nc4ccccc24</t>
  </si>
  <si>
    <t>CHEMBL2106448</t>
  </si>
  <si>
    <t>Fozivudine Tidoxil (INN)</t>
  </si>
  <si>
    <t>CCCCCCCCCCCCSC[C@@H](COP(=O)(O)OC[C@H]1O[C@H](C[C@H]1N=[N+]=[N-])N2C=C(C)C(=O)NC2=O)OCCCCCCCCCC</t>
  </si>
  <si>
    <t>CHEMBL2105393</t>
  </si>
  <si>
    <t>Revenast (INN)</t>
  </si>
  <si>
    <t>O=C1C=C(N(N1CCCN2CCN(CC2)c3ccccn3)c4ccccc4)c5ccccc5</t>
  </si>
  <si>
    <t>CHEMBL2105084</t>
  </si>
  <si>
    <t>Fosmenic Acid (INN)</t>
  </si>
  <si>
    <t>OC(C1CCC=CC1)P(=O)O</t>
  </si>
  <si>
    <t>CHEMBL2104139</t>
  </si>
  <si>
    <t>Cicortonide (INN)</t>
  </si>
  <si>
    <t>-cort-; -onide</t>
  </si>
  <si>
    <t>cortisone derivatives; topical steroids (acetal derivatives)</t>
  </si>
  <si>
    <t>CC(=O)OCC(=O)[C@@]12OC(C)(C)O[C@@H]1C[C@H]3[C@@H]4CC(=C5C=C(CC[C@]5(C)[C@@]4(F)[C@@H](O)C[C@]23C)OCCCl)C#N</t>
  </si>
  <si>
    <t>CHEMBL2105750</t>
  </si>
  <si>
    <t>Sovaprevir (INN, USAN)</t>
  </si>
  <si>
    <t>ACH-0141625</t>
  </si>
  <si>
    <t>Achillion Pharmaceuticals</t>
  </si>
  <si>
    <t>COc1ccc2c(O[C@@H]3C[C@H](N(C3)C(=O)[C@@H](CC(=O)N4CCCCC4)C(C)(C)C)C(=O)N[C@@]5(C[C@H]5C=C)C(=O)NS(=O)(=O)C6CC6)cc(nc2c1)c7ccccc7</t>
  </si>
  <si>
    <t>CHEMBL2106795</t>
  </si>
  <si>
    <t>Guanclofine (INN)</t>
  </si>
  <si>
    <t>NC(=N)NCCNc1c(Cl)cccc1Cl</t>
  </si>
  <si>
    <t>CHEMBL2106430</t>
  </si>
  <si>
    <t>Glicaramide (INN)</t>
  </si>
  <si>
    <t>CCn1nc(C)c2c(OCCC(C)C)c(cnc12)C(=O)NCCc3ccc(cc3)S(=O)(=O)NC(=O)NC4CCCCC4</t>
  </si>
  <si>
    <t>CHEMBL2105425</t>
  </si>
  <si>
    <t>Perflubrodec (INN, USAN)</t>
  </si>
  <si>
    <t>AF0144</t>
  </si>
  <si>
    <t>FC(F)(F)C(F)(F)C(F)(F)C(F)(F)C(F)(F)C(F)(F)C(F)(F)C(F)(F)C(F)(F)C(F)(F)Br</t>
  </si>
  <si>
    <t>CHEMBL2105493</t>
  </si>
  <si>
    <t>Sulfaclozine (INN)</t>
  </si>
  <si>
    <t>Nc1ccc(cc1)S(=O)(=O)Nc2cncc(Cl)n2</t>
  </si>
  <si>
    <t>CHEMBL2104135</t>
  </si>
  <si>
    <t>Cinmetacin (INN, MI)</t>
  </si>
  <si>
    <t>COc1ccc2c(c1)c(CC(=O)O)c(C)n2C(=O)\C=C\c3ccccc3</t>
  </si>
  <si>
    <t>CHEMBL2107230</t>
  </si>
  <si>
    <t>Sulfasymazine (INN, MI)</t>
  </si>
  <si>
    <t>CCc1nc(CC)nc(NS(=O)(=O)c2ccc(N)cc2)n1</t>
  </si>
  <si>
    <t>CHEMBL2107150</t>
  </si>
  <si>
    <t>Metbufen (INN)</t>
  </si>
  <si>
    <t>non-steroidal anti-inflammatory agents, fenbufen derivatives</t>
  </si>
  <si>
    <t>CC(CC(=O)c1ccc(cc1)c2ccccc2)C(=O)O</t>
  </si>
  <si>
    <t>CHEMBL2105107</t>
  </si>
  <si>
    <t>Inecalcitol (INN)</t>
  </si>
  <si>
    <t>C[C@H](CC#CC(C)(C)O)[C@H]1CC[C@@H]2\C(=C\C=C3C[C@@H](O)C[C@H](O)C3)\CCC[C@]12C</t>
  </si>
  <si>
    <t>CHEMBL2107778</t>
  </si>
  <si>
    <t>Segesterone (INN)</t>
  </si>
  <si>
    <t>CC(=O)[C@@]1(O)C(=C)C[C@H]2[C@@H]3CCC4=CC(=O)CC[C@@H]4[C@H]3CC[C@]12C</t>
  </si>
  <si>
    <t>CHEMBL2106492</t>
  </si>
  <si>
    <t>Carburazepam (INN)</t>
  </si>
  <si>
    <t>CN1C(=O)CN(C(c2ccccc2)c3cc(Cl)ccc13)C(=O)N</t>
  </si>
  <si>
    <t>CHEMBL2104910</t>
  </si>
  <si>
    <t>Sulfadicramide (DCF, INN, MI)</t>
  </si>
  <si>
    <t>S01AB03</t>
  </si>
  <si>
    <t>S01AB03 [Sensory Organs:Ophthalmologicals:Antiinfectives:Sulfonamides]</t>
  </si>
  <si>
    <t>CC(=CC(=O)NS(=O)(=O)c1ccc(N)cc1)C</t>
  </si>
  <si>
    <t>CHEMBL2104016</t>
  </si>
  <si>
    <t>Antelmycin (INN); Anthelmycin (USAN)</t>
  </si>
  <si>
    <t>N[C@H]1[C@H](O)[C@@H](CO)O[C@@H](OC([C@@H](O)[C@@H](O)[C@H](O)[C@H](O)CO)[C@H]2O[C@H]([C@H](O)[C@@H](O)[C@@H]2N)N3C=CC(=NC3=O)N)[C@@H]1O</t>
  </si>
  <si>
    <t>CHEMBL2109567</t>
  </si>
  <si>
    <t>Medi-564</t>
  </si>
  <si>
    <t>MEDI-564</t>
  </si>
  <si>
    <t>CHEMBL2108228</t>
  </si>
  <si>
    <t>Bectumomab (INN, USAN)</t>
  </si>
  <si>
    <t>IMMU-LL2</t>
  </si>
  <si>
    <t>Monoclonal Antibody (diagnosis of non-hodgkin's lymphoma and detection of aids-related lymphoma)</t>
  </si>
  <si>
    <t>CHEMBL2108339</t>
  </si>
  <si>
    <t>Egaptivon Pegol (INN, USAN)</t>
  </si>
  <si>
    <t>CHEMBL2106278</t>
  </si>
  <si>
    <t>Droprenilamine (INN, USAN)</t>
  </si>
  <si>
    <t>CC(CC1CCCCC1)NCCC(c2ccccc2)c3ccccc3</t>
  </si>
  <si>
    <t>CHEMBL2218859</t>
  </si>
  <si>
    <t>Erbulozole (BAN, INN, USAN)</t>
  </si>
  <si>
    <t>R-55104</t>
  </si>
  <si>
    <t>CCOC(=O)Nc1ccc(SCC2COC(Cn3ccnc3)(O2)c4ccc(OC)cc4)cc1</t>
  </si>
  <si>
    <t>CHEMBL2220405</t>
  </si>
  <si>
    <t>Metkefamide (INN); Metkephamid Acetate (USAN)</t>
  </si>
  <si>
    <t>CSCC[C@H](N(C)C(=O)[C@H](Cc1ccccc1)NC(=O)CNC(=O)[C@@H](C)NC(=O)[C@@H](N)Cc2ccc(O)cc2)C(=O)N</t>
  </si>
  <si>
    <t>CHEMBL1201117</t>
  </si>
  <si>
    <t>Methocarbamol (FDA, USP, BAN, INN, JAN)</t>
  </si>
  <si>
    <t>Baxter Healthcare Corp Anesthesia Critical Care; Ah Robins Co; Actient Pharmaceuticals Llc</t>
  </si>
  <si>
    <t>M03BA53; M03BA03; M03BA73</t>
  </si>
  <si>
    <t>M03BA53 [Musculo-Skeletal System:Muscle Relaxants:Muscle Relaxants, Centrally Acting Agents:Carbamic acid esters]; M03BA03 [Musculo-Skeletal System:Muscle Relaxants:Muscle Relaxants, Centrally Acting Agents:Carbamic acid esters]; M03BA73 [Musculo-Skeletal System:Muscle Relaxants:Muscle Relaxants, Centrally Acting Agents:Carbamic acid esters]</t>
  </si>
  <si>
    <t>COc1ccccc1OCC(O)COC(=O)N</t>
  </si>
  <si>
    <t>CHEMBL452867</t>
  </si>
  <si>
    <t>Riboprine (INN, USAN)</t>
  </si>
  <si>
    <t>IPA</t>
  </si>
  <si>
    <t>Roswell Park</t>
  </si>
  <si>
    <t>CC(=CCNc1ncnc2c1ncn2[C@@H]3O[C@H](CO)[C@@H](O)[C@H]3O)C</t>
  </si>
  <si>
    <t>CHEMBL43064</t>
  </si>
  <si>
    <t>Cinnarizine (BAN, JAN, USAN, INN)</t>
  </si>
  <si>
    <t>516 MD; R-1575; R-516</t>
  </si>
  <si>
    <t>N07CA02; N07CA52</t>
  </si>
  <si>
    <t>N07CA02 [Nervous System:Other Nervous System Drugs:Antivertigo Preparations:Antivertigo preparations]; N07CA52 [Nervous System:Other Nervous System Drugs:Antivertigo Preparations:Antivertigo preparations]</t>
  </si>
  <si>
    <t>C(\C=C\c1ccccc1)N2CCN(CC2)C(c3ccccc3)c4ccccc4</t>
  </si>
  <si>
    <t>CHEMBL448500</t>
  </si>
  <si>
    <t>Phenethyl Alcohol (BAN); Phenylethyl Alcohol (USP)</t>
  </si>
  <si>
    <t>OCCc1ccccc1</t>
  </si>
  <si>
    <t>CHEMBL1489</t>
  </si>
  <si>
    <t>Azacitidine (FDA, INN, USAN)</t>
  </si>
  <si>
    <t>U-18496</t>
  </si>
  <si>
    <t>L01BC07</t>
  </si>
  <si>
    <t>L01BC07 [Antineoplastic And Immunomodulating Agents:Antineoplastic Agents:Antimetabolites:Pyrimidine analogues]</t>
  </si>
  <si>
    <t>NC1=NC(=O)N(C=N1)[C@@H]2O[C@H](CO)[C@@H](O)[C@H]2O</t>
  </si>
  <si>
    <t>CHEMBL1736</t>
  </si>
  <si>
    <t>Metrizoic Acid (JAN, FDA); Metrizoate Sodium (FDA, USAN); Sodium Metrizoate (BAN, INN); Meglumine Metrizoate (FDA); Calcium Metrizoate (FDA); Metrizoate Magnesium (FDA)</t>
  </si>
  <si>
    <t>V08AA02</t>
  </si>
  <si>
    <t>V08AA02 [Various:Contrast Media:X-Ray Contrast Media, Iodinated:Watersoluble, nephrotropic, high osmolar X-ray contrast media]</t>
  </si>
  <si>
    <t>CN(C(=O)C)c1c(I)c(NC(=O)C)c(I)c(C(=O)O)c1I</t>
  </si>
  <si>
    <t>CHEMBL1355821</t>
  </si>
  <si>
    <t>Temefos (INN, USAN)</t>
  </si>
  <si>
    <t>Ectoparasiticide (veterinary)</t>
  </si>
  <si>
    <t>COP(=S)(OC)Oc1ccc(Sc2ccc(OP(=S)(OC)OC)cc2)cc1</t>
  </si>
  <si>
    <t>CHEMBL515</t>
  </si>
  <si>
    <t>Chlorambucil (BAN, FDA, INN, USP)</t>
  </si>
  <si>
    <t>Aspen Global Inc</t>
  </si>
  <si>
    <t>L01AA02</t>
  </si>
  <si>
    <t>L01AA02 [Antineoplastic And Immunomodulating Agents:Antineoplastic Agents:Alkylating Agents:Nitrogen mustard analogues]</t>
  </si>
  <si>
    <t>OC(=O)CCCc1ccc(cc1)N(CCCl)CCCl</t>
  </si>
  <si>
    <t>CHEMBL305666</t>
  </si>
  <si>
    <t>Lurtotecan (INN); Lurtotecan Dihydrochloride (USAN)</t>
  </si>
  <si>
    <t>GI-147211C</t>
  </si>
  <si>
    <t>CC[C@@]1(O)C(=O)OCC2=C1C=C3N(Cc4c(CN5CCN(C)CC5)c6cc7OCCOc7cc6nc34)C2=O</t>
  </si>
  <si>
    <t>CHEMBL440</t>
  </si>
  <si>
    <t>Thiamylal (USP); Thiamylal Sodium (FDA, USP, JAN)</t>
  </si>
  <si>
    <t>Anesthetic (intravenous)</t>
  </si>
  <si>
    <t>CCCC(C)C1(CC=C)C(=O)NC(=S)NC1=O</t>
  </si>
  <si>
    <t>CHEMBL23393</t>
  </si>
  <si>
    <t>Sodium Lauryl Sulfate (JAN, NF)</t>
  </si>
  <si>
    <t>[Na+].CCCCCCCCCCCCOS(=O)(=O)[O-]</t>
  </si>
  <si>
    <t>CHEMBL167493</t>
  </si>
  <si>
    <t>Napamezole (INN); Napamezole Hydrochloride (USAN)</t>
  </si>
  <si>
    <t>WIN-511812</t>
  </si>
  <si>
    <t>C(C1=Cc2ccccc2CC1)C3=NCCN3</t>
  </si>
  <si>
    <t>CHEMBL46</t>
  </si>
  <si>
    <t>Ondansetron (BAN, FDA, INN, USP); Ondansetron Hydrochloride (FDA, USP, JAN, USAN)</t>
  </si>
  <si>
    <t>GR-38032; GR-38032F</t>
  </si>
  <si>
    <t>Vestiq Pharmaceuticals Inc; GlaxoSmithKline; Baxter Healthcare Corp</t>
  </si>
  <si>
    <t>A04AA01</t>
  </si>
  <si>
    <t>A04AA01 [Alimentary Tract And Metabolism:Antiemetics And Antinauseants:Antiemetics And Antinauseants:Serotonin (5HT3) antagonists]</t>
  </si>
  <si>
    <t>Anti-Anxiety Agent; Anti-Emetic; Antischizophrenic</t>
  </si>
  <si>
    <t>Cc1nccn1CC2CCc3c(C2=O)c4ccccc4n3C</t>
  </si>
  <si>
    <t>CHEMBL682</t>
  </si>
  <si>
    <t>Amodiaquine (BAN, INN, USP); Amodiaquine Hydrochloride (USP, FDA)</t>
  </si>
  <si>
    <t>GNF-Pf-5648; SJ000110703; TCMDC-123932</t>
  </si>
  <si>
    <t>P01BA06</t>
  </si>
  <si>
    <t>P01BA06 [Antiparasitic Products, Insecticides And Repellents:Antiprotozoals:Antimalarials:Aminoquinolines]</t>
  </si>
  <si>
    <t>Antimalarial; Antiprotozoal</t>
  </si>
  <si>
    <t>CCN(CC)Cc1cc(Nc2ccnc3cc(Cl)ccc23)ccc1O</t>
  </si>
  <si>
    <t>CHEMBL1201295</t>
  </si>
  <si>
    <t>Bitolterol (BAN, INN); Bitolterol Mesylate (FDA, USAN); Bitolterol Mesilate (JAN)</t>
  </si>
  <si>
    <t>WIN-32784</t>
  </si>
  <si>
    <t>R03AC17</t>
  </si>
  <si>
    <t>R03AC17 [Respiratory System:Drugs For Obstructive Airway Diseases:Adrenergics, Inhalants:Selective beta-2-adrenoreceptor agonists]</t>
  </si>
  <si>
    <t>Cc1ccc(cc1)C(=O)Oc2ccc(cc2OC(=O)c3ccc(C)cc3)C(O)CNC(C)(C)C</t>
  </si>
  <si>
    <t>CHEMBL108545</t>
  </si>
  <si>
    <t>Methyl Salicylate (FDA, JAN, NF)</t>
  </si>
  <si>
    <t>Hisamitsu Pharmaceutical Co Inc</t>
  </si>
  <si>
    <t>COC(=O)c1ccccc1O</t>
  </si>
  <si>
    <t>CHEMBL94081</t>
  </si>
  <si>
    <t>Alclofenac (BAN, JAN, USAN, INN)</t>
  </si>
  <si>
    <t>W-7320</t>
  </si>
  <si>
    <t>Continental Pharma, Belgium</t>
  </si>
  <si>
    <t>M01AB06</t>
  </si>
  <si>
    <t>M01AB06 [Musculo-Skeletal System:Antiinflammatory And Antirheumatic Products:Antiinflammatory And Antirheumatic Products, Non-Steroids:Acetic acid derivatives and related substances]</t>
  </si>
  <si>
    <t>OC(=O)Cc1ccc(OCC=C)c(Cl)c1</t>
  </si>
  <si>
    <t>CHEMBL1201779</t>
  </si>
  <si>
    <t>Benzylpenicilloyl Polylysine (FDA, USP)</t>
  </si>
  <si>
    <t>Allerquest Llc</t>
  </si>
  <si>
    <t>Diagnostic Aid (penicillin sensitivity)</t>
  </si>
  <si>
    <t>CC1(C)SC(NC1C(=O)O)C(NC(=O)Cc2ccccc2)C(=O)NCCCCCC(=O)O</t>
  </si>
  <si>
    <t>CHEMBL1455497</t>
  </si>
  <si>
    <t>Malic Acid (NF)</t>
  </si>
  <si>
    <t>OC(CC(=O)O)C(=O)O</t>
  </si>
  <si>
    <t>CHEMBL274185</t>
  </si>
  <si>
    <t>Lecimibide (INN, USAN)</t>
  </si>
  <si>
    <t>DUP-128</t>
  </si>
  <si>
    <t>CCCCCCCN(CCCCCSc1nc(c2ccccc2)c([nH]1)c3ccccc3)C(=O)Nc4ccc(F)cc4F</t>
  </si>
  <si>
    <t>CHEMBL278488</t>
  </si>
  <si>
    <t>Acifran (INN, USAN)</t>
  </si>
  <si>
    <t>AY-25712</t>
  </si>
  <si>
    <t>CC1(OC(=CC1=O)C(=O)O)c2ccccc2</t>
  </si>
  <si>
    <t>CHEMBL8659</t>
  </si>
  <si>
    <t>Oleic Acid (NF)</t>
  </si>
  <si>
    <t>Pharmaceutic Aid (emulsion adjunct)</t>
  </si>
  <si>
    <t>CCCCCCCC\C=C/CCCCCCCC(=O)O</t>
  </si>
  <si>
    <t>CHEMBL1455</t>
  </si>
  <si>
    <t>Altretamine (BAN, FDA, INN, USAN, USP)</t>
  </si>
  <si>
    <t>L01XX03</t>
  </si>
  <si>
    <t>L01XX03 [Antineoplastic And Immunomodulating Agents:Antineoplastic Agents:Other Antineoplastic Agents:Other antineoplastic agents]</t>
  </si>
  <si>
    <t>CN(C)c1nc(nc(n1)N(C)C)N(C)C</t>
  </si>
  <si>
    <t>CHEMBL477874</t>
  </si>
  <si>
    <t>Flurothyl (USAN, USP); Flurotyl (BAN, INN)</t>
  </si>
  <si>
    <t>SK&amp;F-6539</t>
  </si>
  <si>
    <t>FC(F)(F)COCC(F)(F)F</t>
  </si>
  <si>
    <t>CHEMBL719</t>
  </si>
  <si>
    <t>Mupirocin (BAN, FDA, INN, USAN, USP); Mupirocin Calcium (FDA, USAN)</t>
  </si>
  <si>
    <t>BRL-4910A; BRL-4910F</t>
  </si>
  <si>
    <t>Perrigo New York Inc; GlaxoSmithKline</t>
  </si>
  <si>
    <t>D06AX09; R01AX06</t>
  </si>
  <si>
    <t>D06AX09 [Dermatologicals:Antibiotics And Chemotherapeutics For Dermatological Use:Antibiotics For Topical Use:Other antibiotics for topical use]; R01AX06 [Respiratory System:Nasal Preparations:Decongestants And Other Nasal Preparations For Topical Use:Other nasal preparations]</t>
  </si>
  <si>
    <t>C[C@H](O)[C@H](C)[C@@H]1O[C@H]1C[C@H]2CO[C@@H](C\C(=C\C(=O)OCCCCCCCCC(=O)O)\C)[C@H](O)[C@@H]2O</t>
  </si>
  <si>
    <t>CHEMBL1872946</t>
  </si>
  <si>
    <t>Aminitrozole (BAN, INN); Nithiamide (USAN)</t>
  </si>
  <si>
    <t>CL-5279</t>
  </si>
  <si>
    <t>CC(=O)Nc1ncc(s1)[N+](=O)[O-]</t>
  </si>
  <si>
    <t>CHEMBL558</t>
  </si>
  <si>
    <t>Mexiletine (BAN, INN); Mexiletine Hydrochloride (FDA, USP, JAN, USAN)</t>
  </si>
  <si>
    <t>KO-1173 CL; KO-1173-Cl</t>
  </si>
  <si>
    <t>C01BB02</t>
  </si>
  <si>
    <t>C01BB02 [Cardiovascular System:Cardiac Therapy:Antiarrhythmics, Class I And Iii:Antiarrhythmics, class Ib]</t>
  </si>
  <si>
    <t>CC(N)COc1c(C)cccc1C</t>
  </si>
  <si>
    <t>CHEMBL336542</t>
  </si>
  <si>
    <t>Pyroxamine (INN); Pyroxamine Maleate (USAN)</t>
  </si>
  <si>
    <t>NSC-64540; AHR-224</t>
  </si>
  <si>
    <t>CN1CCC(C1)OC(c2ccccc2)c3ccc(Cl)cc3</t>
  </si>
  <si>
    <t>CHEMBL383466</t>
  </si>
  <si>
    <t>Fusidate Sodium (USAN); Sodium Fusidate (JAN)</t>
  </si>
  <si>
    <t>SQ-16360</t>
  </si>
  <si>
    <t>C[C@@H]1[C@H](O)CC[C@@]2(C)C1CC[C@@]3(C)[C@H]2[C@H](O)C[C@H]4\C(=C(/CCC=C(C)C)\C(=O)O)\[C@H](C[C@]34C)OC(=O)C</t>
  </si>
  <si>
    <t>CHEMBL2108261</t>
  </si>
  <si>
    <t>Carbomer 934 (NF, USAN)</t>
  </si>
  <si>
    <t>CHEMBL2109197</t>
  </si>
  <si>
    <t>Glaze, Pharmaceutical (NF)</t>
  </si>
  <si>
    <t>CHEMBL2110552</t>
  </si>
  <si>
    <t>Technetium Tc 99m Sestamibi (BAN, INN, USAN, USP); Technetium Tc-99m Sestamibi Kit (FDA)</t>
  </si>
  <si>
    <t>TC-99M-RP-30A</t>
  </si>
  <si>
    <t>V09GA01</t>
  </si>
  <si>
    <t>V09GA01 [Various:Diagnostic Radiopharmaceuticals:Cardiovascular System:Technetium (99mTc) compounds]</t>
  </si>
  <si>
    <t>Diagnostic Aid (radiopaque medium, cardiac perfusion); Radioactive Agent</t>
  </si>
  <si>
    <t>CHEMBL2106599</t>
  </si>
  <si>
    <t>Butedronic Acid (INN, MI); Butedronate Tetrasodium (USAN)</t>
  </si>
  <si>
    <t>TC-924 (DPD)</t>
  </si>
  <si>
    <t>Diagnostic Aid (bone imaging)</t>
  </si>
  <si>
    <t>OC(=O)CC(C(P(=O)(O)O)P(=O)(O)O)C(=O)O</t>
  </si>
  <si>
    <t>CHEMBL2108089</t>
  </si>
  <si>
    <t>Surgibone (USAN)</t>
  </si>
  <si>
    <t>Unilab</t>
  </si>
  <si>
    <t>Prosthetic Aid (internal bone splint)</t>
  </si>
  <si>
    <t>CHEMBL2108215</t>
  </si>
  <si>
    <t>Agar (JAN, NF)</t>
  </si>
  <si>
    <t>CHEMBL2105181</t>
  </si>
  <si>
    <t>Ocrilate (INN); Ocrylate (USAN)</t>
  </si>
  <si>
    <t>CCCCCCCCOC(=O)C(=C)C#N</t>
  </si>
  <si>
    <t>CHEMBL2106225</t>
  </si>
  <si>
    <t>Dibutyl Sebacate (NF)</t>
  </si>
  <si>
    <t>CCCCOC(=O)CCCCCCCCC(=O)OCCCC</t>
  </si>
  <si>
    <t>CHEMBL2103914</t>
  </si>
  <si>
    <t>Ticlatone (INN, USAN)</t>
  </si>
  <si>
    <t>FER-1443</t>
  </si>
  <si>
    <t>D01AE08</t>
  </si>
  <si>
    <t>D01AE08 [Dermatologicals:Antifungals For Dermatological Use:Antifungals For Topical Use:Other antifungals for topical use]</t>
  </si>
  <si>
    <t>Clc1ccc2C(=O)NSc2c1</t>
  </si>
  <si>
    <t>CHEMBL1981438</t>
  </si>
  <si>
    <t>Cloflucarban (USAN); Halocarban (INN)</t>
  </si>
  <si>
    <t>FC(F)(F)c1cc(NC(=O)Nc2ccc(Cl)cc2)ccc1Cl</t>
  </si>
  <si>
    <t>CHEMBL2109223</t>
  </si>
  <si>
    <t>Rose Water, Stronger (NF)</t>
  </si>
  <si>
    <t>CHEMBL1360840</t>
  </si>
  <si>
    <t>Ethoxazene Hydrochloride (USAN); Etoxazene (INN)</t>
  </si>
  <si>
    <t>SQ-2128</t>
  </si>
  <si>
    <t>CCOc1ccc(cc1)N=Nc2ccc(N)cc2N</t>
  </si>
  <si>
    <t>CHEMBL2111000</t>
  </si>
  <si>
    <t>Prenalterol (BAN, INN); Prenalterol Hydrochloride (USAN)</t>
  </si>
  <si>
    <t>CGP-7760B; H 133/22</t>
  </si>
  <si>
    <t>C01CA13</t>
  </si>
  <si>
    <t>C01CA13 [Cardiovascular System:Cardiac Therapy:Cardiac Stimulants Excl. Cardiac Glycosides:Adrenergic and dopaminergic agents]</t>
  </si>
  <si>
    <t>CN(C)C[C@H](O)COc1ccc(O)cc1</t>
  </si>
  <si>
    <t>CHEMBL2103939</t>
  </si>
  <si>
    <t>Barium Hydroxide Lime (USP)</t>
  </si>
  <si>
    <t>Carbon Dioxide Absorbant</t>
  </si>
  <si>
    <t>[OH-].[OH-].[Ba+2]</t>
  </si>
  <si>
    <t>CHEMBL2105897</t>
  </si>
  <si>
    <t>Barium Sulfate (JAN, USP)</t>
  </si>
  <si>
    <t>Rhone-Poulenc Rorer; Mallinckrodt; Glenwood</t>
  </si>
  <si>
    <t>[Ba+2].[O-]S(=O)(=O)[O-]</t>
  </si>
  <si>
    <t>CHEMBL2106596</t>
  </si>
  <si>
    <t>Oxisuran (INN, USAN)</t>
  </si>
  <si>
    <t>W-6495</t>
  </si>
  <si>
    <t>C[S+]([O-])CC(=O)c1ccccn1</t>
  </si>
  <si>
    <t>CHEMBL1968386</t>
  </si>
  <si>
    <t>Prodolic Acid (INN, USAN)</t>
  </si>
  <si>
    <t>AY-23289</t>
  </si>
  <si>
    <t>CCCC1(CC(=O)O)OCCc2c1[nH]c3ccccc23</t>
  </si>
  <si>
    <t>CHEMBL2111025</t>
  </si>
  <si>
    <t>Oxyclipine (INN); Propenzolate Hydrochloride (USAN)</t>
  </si>
  <si>
    <t>NDR-263</t>
  </si>
  <si>
    <t>CN1CCCC(C1)OC(=O)C(O)(C2CCCCC2)c3ccccc3</t>
  </si>
  <si>
    <t>CHEMBL2104045</t>
  </si>
  <si>
    <t>Cinoxate (INN, USAN, USP)</t>
  </si>
  <si>
    <t>CCOCCOC(=O)\C=C\c1ccc(OC)cc1</t>
  </si>
  <si>
    <t>CHEMBL2107014</t>
  </si>
  <si>
    <t>Quinfamide (INN, USAN)</t>
  </si>
  <si>
    <t>WIN-40014</t>
  </si>
  <si>
    <t>ClC(Cl)C(=O)N1CCCc2cc(OC(=O)c3occc3)ccc12</t>
  </si>
  <si>
    <t>CHEMBL2105755</t>
  </si>
  <si>
    <t>Naldemedine (INN, USAN)</t>
  </si>
  <si>
    <t>Shionogi Inc.</t>
  </si>
  <si>
    <t>CC(C)(NC(=O)C1=C(O)[C@@H]2Oc3c(O)ccc4C[C@H]5N(CC6CC6)CC[C@@]2(c34)[C@@]5(O)C1)c7onc(n7)c8ccccc8</t>
  </si>
  <si>
    <t>CHEMBL2105962</t>
  </si>
  <si>
    <t>Antazonite (INN)</t>
  </si>
  <si>
    <t>R-6438</t>
  </si>
  <si>
    <t>CC(=O)\N=C/1\SC=CN1CC(O)c2cccs2</t>
  </si>
  <si>
    <t>CHEMBL2108149</t>
  </si>
  <si>
    <t>Ecogramostim (BAN, INN)</t>
  </si>
  <si>
    <t>CHEMBL2107912</t>
  </si>
  <si>
    <t>Onsifocon A (USAN)</t>
  </si>
  <si>
    <t>CHEMBL2108865</t>
  </si>
  <si>
    <t>Spearmint Oil (NF)</t>
  </si>
  <si>
    <t>CHEMBL2108333</t>
  </si>
  <si>
    <t>Selepressin (INN)</t>
  </si>
  <si>
    <t>CHEMBL2109562</t>
  </si>
  <si>
    <t>Cal</t>
  </si>
  <si>
    <t>CAL</t>
  </si>
  <si>
    <t>CHEMBL2109028</t>
  </si>
  <si>
    <t>Broncasma Berna (JAN)</t>
  </si>
  <si>
    <t>CHEMBL2109383</t>
  </si>
  <si>
    <t>Regn-421</t>
  </si>
  <si>
    <t>REGN-421</t>
  </si>
  <si>
    <t>CHEMBL2108477</t>
  </si>
  <si>
    <t>Ramoplanin A1</t>
  </si>
  <si>
    <t>CHEMBL2109633</t>
  </si>
  <si>
    <t>Imgn-388</t>
  </si>
  <si>
    <t>IMGN-388</t>
  </si>
  <si>
    <t>CHEMBL849</t>
  </si>
  <si>
    <t>Triclosan (BAN, FDA, INN, USAN, USP)</t>
  </si>
  <si>
    <t>CH-3565; DNDI1246774</t>
  </si>
  <si>
    <t>Colgate Palmolive</t>
  </si>
  <si>
    <t>D09AA06; D08AE04</t>
  </si>
  <si>
    <t>D09AA06 [Dermatologicals:Medicated Dressings:Medicated Dressings:Medicated dressings with antiinfectives]; D08AE04 [Dermatologicals:Antiseptics And Disinfectants:Antiseptics And Disinfectants:Phenol and derivatives]</t>
  </si>
  <si>
    <t>Oc1cc(Cl)ccc1Oc2ccc(Cl)cc2Cl</t>
  </si>
  <si>
    <t>CHEMBL421665</t>
  </si>
  <si>
    <t>Fluperamide (INN, USAN)</t>
  </si>
  <si>
    <t>R-18910</t>
  </si>
  <si>
    <t>CN(C)C(=O)C(CCN1CCC(O)(CC1)c2ccc(Cl)c(c2)C(F)(F)F)(c3ccccc3)c4ccccc4</t>
  </si>
  <si>
    <t>CHEMBL1733973</t>
  </si>
  <si>
    <t>Propylene Carbonate (NF)</t>
  </si>
  <si>
    <t>Pharmaceutic Aid (gelling agent)</t>
  </si>
  <si>
    <t>CC1COC(=O)O1</t>
  </si>
  <si>
    <t>CHEMBL1201261</t>
  </si>
  <si>
    <t>Sodium Tyropanoate (BAN, INN, JAN); Tyropanoate Sodium (FDA, USP, USAN)</t>
  </si>
  <si>
    <t>WIN-8851-2; WIN-88512</t>
  </si>
  <si>
    <t>V08AC09</t>
  </si>
  <si>
    <t>V08AC09 [Various:Contrast Media:X-Ray Contrast Media, Iodinated:Watersoluble, hepatotropic X-ray contrast media]</t>
  </si>
  <si>
    <t>CCCC(=O)Nc1c(I)cc(I)c(CC(CC)C(=O)O)c1I</t>
  </si>
  <si>
    <t>CHEMBL1201355</t>
  </si>
  <si>
    <t>Ceruletide (BAN, USAN, INN); Ceruletide Diethylamine (FDA, JAN, USAN)</t>
  </si>
  <si>
    <t>Pharmacia And Upjohn Co; Farmitalia Carlo Erba S.P.A., Italy</t>
  </si>
  <si>
    <t>V04CC04</t>
  </si>
  <si>
    <t>V04CC04 [Various:Diagnostic Agents:Other Diagnostic Agents:Tests for bile duct patency]</t>
  </si>
  <si>
    <t>Stimulant (gastric secretory)</t>
  </si>
  <si>
    <t>CSCC[C@H](NC(=O)[C@H](Cc1c[nH]c2ccccc12)NC(=O)CNC(=O)[C@@H](NC(=O)[C@H](Cc3ccc(OS(=O)(=O)O)cc3)NC(=O)[C@H](CC(=O)O)NC(=O)[C@H](CCC(=O)N)NC(=O)[C@@H]4CCC(=O)N4)[C@@H](C)O)C(=O)N[C@@H](CC(=O)O)C(=O)N[C@@H](Cc5ccccc5)C(=O)N</t>
  </si>
  <si>
    <t>CHEMBL684</t>
  </si>
  <si>
    <t>Diethylcarbamazine (BAN, INN); Diethylcarbamazine Citrate (JAN, USP, FDA)</t>
  </si>
  <si>
    <t>P02CB02</t>
  </si>
  <si>
    <t>P02CB02 [Antiparasitic Products, Insecticides And Repellents:Anthelmintics:Antinematodal Agents:Piperazine and derivatives]</t>
  </si>
  <si>
    <t>CCN(CC)C(=O)N1CCN(C)CC1</t>
  </si>
  <si>
    <t>CHEMBL284092</t>
  </si>
  <si>
    <t>Gepirone (INN); Gepirone Hydrochloride (USAN)</t>
  </si>
  <si>
    <t>BMY-13805; ORG-13011; BMY-13805-1</t>
  </si>
  <si>
    <t>N06AX19</t>
  </si>
  <si>
    <t>N06AX19 [Nervous System:Psychoanaleptics:Antidepressants:Other antidepressants]</t>
  </si>
  <si>
    <t>CC1(C)CC(=O)N(CCCCN2CCN(CC2)c3ncccn3)C(=O)C1</t>
  </si>
  <si>
    <t>CHEMBL1904952</t>
  </si>
  <si>
    <t>Quazodine (INN, USAN)</t>
  </si>
  <si>
    <t>MJ-1988</t>
  </si>
  <si>
    <t>Bronchodilator; Cardiotonic</t>
  </si>
  <si>
    <t>CCc1ncnc2cc(OC)c(OC)cc12</t>
  </si>
  <si>
    <t>CHEMBL1201245</t>
  </si>
  <si>
    <t>Bromazine (BAN, DCF, INN); Bromodiphenhydramine Hydrochloride (FDA, USP)</t>
  </si>
  <si>
    <t>Parke Davis Div Warner Lambert Co; Forest Laboratories Inc</t>
  </si>
  <si>
    <t>R06AA01</t>
  </si>
  <si>
    <t>R06AA01 [Respiratory System:Antihistamines For Systemic Use:Antihistamines For Systemic Use:Aminoalkyl ethers]</t>
  </si>
  <si>
    <t>CN(C)CCOC(c1ccccc1)c2ccc(Br)cc2</t>
  </si>
  <si>
    <t>CHEMBL609</t>
  </si>
  <si>
    <t>Trientine (INN); Trientine Hydrochloride (FDA, USP, USAN); Trientine Dihydrochloride (BAN)</t>
  </si>
  <si>
    <t>MK-0681</t>
  </si>
  <si>
    <t>NCCNCCNCCN</t>
  </si>
  <si>
    <t>CHEMBL1908841</t>
  </si>
  <si>
    <t>Calcium Levofolinate (BAN, INN); Levoleucovorin Calcium (FDA, USAN)</t>
  </si>
  <si>
    <t>CL-307782</t>
  </si>
  <si>
    <t>Spectrum Pharmaceuticals Inc</t>
  </si>
  <si>
    <t>V03AF04</t>
  </si>
  <si>
    <t>V03AF04 [Various:All Other Therapeutic Products:All Other Therapeutic Products:Detoxifying agents for antineoplastic treatment]</t>
  </si>
  <si>
    <t>Antidote (to folic acid antagonists)</t>
  </si>
  <si>
    <t>NC1=NC(=O)C2=C(NC[C@H](CNc3ccc(cc3)C(=O)N[C@@H](CCC(=O)O)C(=O)O)N2C=O)N1</t>
  </si>
  <si>
    <t>CHEMBL1908309</t>
  </si>
  <si>
    <t>Felypressin (BAN, INN, USAN)</t>
  </si>
  <si>
    <t>NCCCC[C@H](CC(=O)[C@@H]1CCCN1C(=O)[C@@H]2CSSC[C@H](N)C(=O)N[C@@H](Cc3ccccc3)C(=O)N[C@@H](Cc4ccccc4)C(=O)N[C@@H](CCC(=O)N)C(=O)N[C@@H](CC(=O)N)C(=O)N2)C(=O)NCC(=O)N</t>
  </si>
  <si>
    <t>CHEMBL2106092</t>
  </si>
  <si>
    <t>Calcium Stearate (JAN, NF)</t>
  </si>
  <si>
    <t>[Ca+2].CCCCCCCCCCCCCCCCCC(=O)[O-].CCCCCCCCCCCCCCCCCC(=O)[O-]</t>
  </si>
  <si>
    <t>CHEMBL29835</t>
  </si>
  <si>
    <t>Besipirdine (INN); Besipirdine Hydrochloride (USAN)</t>
  </si>
  <si>
    <t>HP-749</t>
  </si>
  <si>
    <t>Alzheimer's Disease Treatment (cognition enhancer)</t>
  </si>
  <si>
    <t>CCCN(c1ccncc1)n2ccc3ccccc23</t>
  </si>
  <si>
    <t>CHEMBL2108690</t>
  </si>
  <si>
    <t>Sometripor (BAN, INN, USAN)</t>
  </si>
  <si>
    <t>CHEMBL2108500</t>
  </si>
  <si>
    <t>Insulin Human Zinc, Extended (USP)</t>
  </si>
  <si>
    <t>CHEMBL2108139</t>
  </si>
  <si>
    <t>K30 (JAN); K90) (JAN); Polyvinylpyrrolidone (K25 (JAN); Polyvinylpyrrolidone [K25, K30, K90] (JAN); Povidone (BAN, INN, USAN, USP)</t>
  </si>
  <si>
    <t>Basf; Allergan; Alcon; Abbott; International Specialty Products</t>
  </si>
  <si>
    <t>Pharmaceutic Aid (dispersing and suspending agent)</t>
  </si>
  <si>
    <t>CHEMBL2106923</t>
  </si>
  <si>
    <t>Pirquinozol (BAN, INN, USAN)</t>
  </si>
  <si>
    <t>SO-13847</t>
  </si>
  <si>
    <t>OCc1cc2c3ccccc3NC(=O)n2n1</t>
  </si>
  <si>
    <t>CHEMBL2104245</t>
  </si>
  <si>
    <t>Bornelone (INN, USAN)</t>
  </si>
  <si>
    <t>CC(=O)\C=C\C=C/1\C2CCC(C2)C1(C)C</t>
  </si>
  <si>
    <t>CHEMBL2108268</t>
  </si>
  <si>
    <t>Cellulose, Oxidized (JAN, USP)</t>
  </si>
  <si>
    <t>CHEMBL2108104</t>
  </si>
  <si>
    <t>Ethylcellulose (INN, NF)</t>
  </si>
  <si>
    <t>Fmc; Dow Chemical</t>
  </si>
  <si>
    <t>CHEMBL2104082</t>
  </si>
  <si>
    <t>Cedefingol (INN, USAN)</t>
  </si>
  <si>
    <t>SPC-10121O</t>
  </si>
  <si>
    <t>CCCCCCCCCCCCCCC[C@H](O)[C@H](CO)NC(=O)C</t>
  </si>
  <si>
    <t>CHEMBL2106218</t>
  </si>
  <si>
    <t>Epostane (BAN, INN, USAN)</t>
  </si>
  <si>
    <t>WIN-32729</t>
  </si>
  <si>
    <t>Interceptive</t>
  </si>
  <si>
    <t>C[C@]1(O)CC[C@H]2[C@@H]3CC[C@@]45O[C@]4(C)C(=C(C[C@]5(C)[C@H]3CC[C@]12C)C#N)O</t>
  </si>
  <si>
    <t>CHEMBL2108912</t>
  </si>
  <si>
    <t>Coccidioidin (USP)</t>
  </si>
  <si>
    <t>CHEMBL1160385</t>
  </si>
  <si>
    <t>Guanacline (BAN, INN); Guanacline Sulfate (USAN)</t>
  </si>
  <si>
    <t>B-1464</t>
  </si>
  <si>
    <t>CC1=CCN(CCNC(=N)N)CC1</t>
  </si>
  <si>
    <t>CHEMBL2107098</t>
  </si>
  <si>
    <t>Cintramide (INN); Cintriamide (USAN)</t>
  </si>
  <si>
    <t>COc1cc(\C=C\C(=O)N)cc(OC)c1OC</t>
  </si>
  <si>
    <t>CHEMBL2103933</t>
  </si>
  <si>
    <t>Buramate (INN, USAN)</t>
  </si>
  <si>
    <t>AC-601</t>
  </si>
  <si>
    <t>Anticonvulsant; Antipsychotic</t>
  </si>
  <si>
    <t>OCCOC(=O)NCc1ccccc1</t>
  </si>
  <si>
    <t>CHEMBL2106033</t>
  </si>
  <si>
    <t>Sorbitan Tristearate (BAN, INN, USAN)</t>
  </si>
  <si>
    <t>CCCCCCCCCCCCCCCCCC(=O)OC[C@@H](O)[C@H]1OC[C@H](OC(=O)CCCCCCCCCCCCCCCCC)[C@H]1OC(=O)CCCCCCCCCCCCCCCCC</t>
  </si>
  <si>
    <t>CHEMBL2104366</t>
  </si>
  <si>
    <t>Ketorfanol (INN, USAN)</t>
  </si>
  <si>
    <t>SBW-22</t>
  </si>
  <si>
    <t>Oc1cccc2C[C@@H]3[C@@H]4CCC(=O)C[C@]4(CCN3CC5CC5)c12</t>
  </si>
  <si>
    <t>CHEMBL2105583</t>
  </si>
  <si>
    <t>Tolindate (INN, USAN)</t>
  </si>
  <si>
    <t>CN(C(=S)Oc1ccc2CCCc2c1)c3cccc(C)c3</t>
  </si>
  <si>
    <t>CHEMBL2107405</t>
  </si>
  <si>
    <t>Isotiquimide (BAN, INN, USAN)</t>
  </si>
  <si>
    <t>WY-24377</t>
  </si>
  <si>
    <t>Cc1ccnc2C(CCCc12)C(=S)N</t>
  </si>
  <si>
    <t>CHEMBL72982</t>
  </si>
  <si>
    <t>Dexoxadrol (INN); Dexoxadrol Hydrochloride (USAN)</t>
  </si>
  <si>
    <t>CL-911C; U-22559A</t>
  </si>
  <si>
    <t>Analgesic; Stimulant (central)</t>
  </si>
  <si>
    <t>C1CCC(NC1)[C@@H]2COC(O2)(c3ccccc3)c4ccccc4</t>
  </si>
  <si>
    <t>CHEMBL2110705</t>
  </si>
  <si>
    <t>Pyrrolifene (INN); Pyrroliphene Hydrochloride (USAN)</t>
  </si>
  <si>
    <t>CC(CN1CCCC1)C(Cc2ccccc2)(OC(=O)C)c3ccccc3</t>
  </si>
  <si>
    <t>CHEMBL2110624</t>
  </si>
  <si>
    <t>Teludipine (BAN, INN); Teludipine Hydrochloride (USAN)</t>
  </si>
  <si>
    <t>GR-53992B</t>
  </si>
  <si>
    <t>Antagonist (calcium channel); Antihypertensive</t>
  </si>
  <si>
    <t>CCOC(=O)C1=C(C)NC(=C(C1c2ccccc2\C=C\C(=O)OC(C)(C)C)C(=O)OCC)CN(C)C</t>
  </si>
  <si>
    <t>CHEMBL2108220</t>
  </si>
  <si>
    <t>Almond Oil (NF)</t>
  </si>
  <si>
    <t>Pharmaceutic Aid (emollient and perfume); Pharmaceutic Aid (vehicle, oleaginous)</t>
  </si>
  <si>
    <t>CHEMBL2108381</t>
  </si>
  <si>
    <t>Licryfilcon B (USAN)</t>
  </si>
  <si>
    <t>CHEMBL2108563</t>
  </si>
  <si>
    <t>Silicon Dioxide (NF)</t>
  </si>
  <si>
    <t>CHEMBL2109022</t>
  </si>
  <si>
    <t>Aluminum Zirconium Trichlorohydrex Gly (USAN, USP)</t>
  </si>
  <si>
    <t>CHEMBL2108956</t>
  </si>
  <si>
    <t>Hydroxypropylmethylcellulose (JAN); Hypromellose (BAN, INN, USP)</t>
  </si>
  <si>
    <t>Dow Chemical; Ciba Vision, Us Ophthalmics; Alcon</t>
  </si>
  <si>
    <t>S01KA02</t>
  </si>
  <si>
    <t>S01KA02 [Sensory Organs:Ophthalmologicals:Surgical Aids:Viscoelastic substances]</t>
  </si>
  <si>
    <t>CHEMBL2108451</t>
  </si>
  <si>
    <t>Dextran 70 (USAN, USP)</t>
  </si>
  <si>
    <t>Mcgaw; Ciba Vision, Us Ophthalmics; Alcon</t>
  </si>
  <si>
    <t>Plasma Volume Extender</t>
  </si>
  <si>
    <t>CHEMBL2108011</t>
  </si>
  <si>
    <t>Starch, Pregelatinized (NF)</t>
  </si>
  <si>
    <t>CHEMBL2110706</t>
  </si>
  <si>
    <t>Pelanserin (INN); Pelanserin Hydrochloride (USAN)</t>
  </si>
  <si>
    <t>TR-2515</t>
  </si>
  <si>
    <t>Antihypertensive; Vasodilator (serotonin S2 and alpha-1 adrenergic receptor blocker)</t>
  </si>
  <si>
    <t>O=C1Nc2ccccc2C(=O)N1CCCN3CCN(CC3)c4ccccc4</t>
  </si>
  <si>
    <t>CHEMBL2107032</t>
  </si>
  <si>
    <t>Pentamorphone (INN, USAN)</t>
  </si>
  <si>
    <t>A-4492; RX-77989</t>
  </si>
  <si>
    <t>CCCCCN[C@]12C=CC(=O)[C@@H]3Oc4c(O)ccc5C[C@H]1N(C)CC[C@@]23c45</t>
  </si>
  <si>
    <t>CHEMBL2104014</t>
  </si>
  <si>
    <t>Alonimid (INN, USAN)</t>
  </si>
  <si>
    <t>O=C1CCC2(CCC(=O)c3ccccc23)C(=O)N1</t>
  </si>
  <si>
    <t>CHEMBL418192</t>
  </si>
  <si>
    <t>Tolamolol (BAN, USAN, INN)</t>
  </si>
  <si>
    <t>Anti-Adrenergic (beta-receptor); Cardiac Depressant (anti-arrhythmic); Vasodilator (coronary)</t>
  </si>
  <si>
    <t>Cc1ccccc1OCC(O)CNCCOc2ccc(cc2)C(=O)N</t>
  </si>
  <si>
    <t>CHEMBL256105</t>
  </si>
  <si>
    <t>Monensin (BAN, INN, USAN, USP); Monensin Sodium (USP)</t>
  </si>
  <si>
    <t>Antibacterial; Antifungal; Antiprotozoal</t>
  </si>
  <si>
    <t>CC[C@]1(CC[C@@H](O1)[C@]2(C)CC[C@]3(C[C@H](O)[C@@H](C)[C@H](O3)[C@@H](C)[C@@H](OC)[C@H](C)C(=O)O)O2)[C@@H]4O[C@H](C[C@@H]4C)[C@H]5O[C@@](O)(CO)[C@H](C)C[C@@H]5C</t>
  </si>
  <si>
    <t>CHEMBL455706</t>
  </si>
  <si>
    <t>Calusterone (INN, USAN)</t>
  </si>
  <si>
    <t>U-22550</t>
  </si>
  <si>
    <t>C[C@H]1CC2=CC(=O)CC[C@]2(C)[C@H]3CC[C@@]4(C)[C@@H](CC[C@]4(C)O)[C@H]13</t>
  </si>
  <si>
    <t>CHEMBL10758</t>
  </si>
  <si>
    <t>Azepindole (INN, USAN)</t>
  </si>
  <si>
    <t>MCN-2453</t>
  </si>
  <si>
    <t>C1CNCc2cc3ccccc3n2C1</t>
  </si>
  <si>
    <t>CHEMBL5</t>
  </si>
  <si>
    <t>Nalidixic Acid (BAN, INN, JAN, USAN, USP, FDA); Nalidixate Sodium (USAN)</t>
  </si>
  <si>
    <t>WIN-18320; WIN-183203</t>
  </si>
  <si>
    <t>Sterling Winthrop; Sanofi Aventis Us Llc</t>
  </si>
  <si>
    <t>J01MB02</t>
  </si>
  <si>
    <t>J01MB02 [Antiinfectives For Systemic Use:Antibacterials For Systemic Use:Quinolone Antibacterials:Other quinolones]</t>
  </si>
  <si>
    <t>CCN1C=C(C(=O)O)C(=O)c2ccc(C)nc12</t>
  </si>
  <si>
    <t>CHEMBL127300</t>
  </si>
  <si>
    <t>Hexobendine (BAN, USAN, INN)</t>
  </si>
  <si>
    <t>C01DX06</t>
  </si>
  <si>
    <t>C01DX06 [Cardiovascular System:Cardiac Therapy:Vasodilators Used In Cardiac Diseases:Other vasodilators used in cardiac diseases]</t>
  </si>
  <si>
    <t>COc1cc(cc(OC)c1OC)C(=O)OCCCN(C)CCN(C)CCCOC(=O)c2cc(OC)c(OC)c(OC)c2</t>
  </si>
  <si>
    <t>CHEMBL413</t>
  </si>
  <si>
    <t>Sirolimus (BAN, FDA, INN, USAN)</t>
  </si>
  <si>
    <t>AY-22989; WY-090217</t>
  </si>
  <si>
    <t>L04AA10</t>
  </si>
  <si>
    <t>L04AA10 [Antineoplastic And Immunomodulating Agents:Immunosuppressants:Immunosuppressants:Selective immunosuppressants]</t>
  </si>
  <si>
    <t>CO[C@@H]1C[C@H](C[C@@H](C)[C@@H]2CC(=O)[C@H](C)\C=C(/C)\[C@@H](O)[C@@H](OC)C(=O)[C@H](C)C[C@H](C)\C=C\C=C\C=C(/C)\[C@H](C[C@@H]3CC[C@@H](C)[C@@](O)(O3)C(=O)C(=O)N4CCCC[C@H]4C(=O)O2)OC)CC[C@H]1O</t>
  </si>
  <si>
    <t>CHEMBL463</t>
  </si>
  <si>
    <t>Aminohippuric Acid (USP); Aminohippurate Sodium (FDA, USP); P-Aminohippurate Sodium (JAN)</t>
  </si>
  <si>
    <t>V04CH30</t>
  </si>
  <si>
    <t>V04CH30 [Various:Diagnostic Agents:Other Diagnostic Agents:Tests for renal function and ureteral injuries]</t>
  </si>
  <si>
    <t>Diagnostic Aid (renal function determination)</t>
  </si>
  <si>
    <t>Nc1ccc(cc1)C(=O)NCC(=O)O</t>
  </si>
  <si>
    <t>CHEMBL403</t>
  </si>
  <si>
    <t>Sulbactam (BAN, INN); Sulbactam Sodium (FDA, USP, JAN, USAN); Sulbactam Benzathine (USAN)</t>
  </si>
  <si>
    <t>CP-45899; CP-458992; CP-45899-2; CP-45899-99</t>
  </si>
  <si>
    <t>Pfizer Inc; Pfizer</t>
  </si>
  <si>
    <t>J01CG01</t>
  </si>
  <si>
    <t>J01CG01 [Antiinfectives For Systemic Use:Antibacterials For Systemic Use:Beta-Lactam Antibacterials, Penicillins:Beta-lactamase inhibitors]</t>
  </si>
  <si>
    <t>CC1(C)[C@@H](N2[C@@H](CC2=O)S1(=O)=O)C(=O)O</t>
  </si>
  <si>
    <t>CHEMBL417016</t>
  </si>
  <si>
    <t>Lactose (JAN); Lactose, Anhydrous (NF); Lactose Monohydrate (NF)</t>
  </si>
  <si>
    <t>OC[C@H]1O[C@@H](O[C@H]2[C@H](O)[C@@H](O)[C@H](O)O[C@@H]2CO)[C@H](O)[C@@H](O)[C@H]1O</t>
  </si>
  <si>
    <t>CHEMBL7002</t>
  </si>
  <si>
    <t>Ciglitazone (INN, USAN)</t>
  </si>
  <si>
    <t>ADD-3878; U-63287</t>
  </si>
  <si>
    <t>CC1(COc2ccc(CC3SC(=O)NC3=O)cc2)CCCCC1</t>
  </si>
  <si>
    <t>CHEMBL302795</t>
  </si>
  <si>
    <t>Tenoxicam (BAN, INN, JAN, USAN)</t>
  </si>
  <si>
    <t>Ro-120068000</t>
  </si>
  <si>
    <t>M01AC02</t>
  </si>
  <si>
    <t>M01AC02 [Musculo-Skeletal System:Antiinflammatory And Antirheumatic Products:Antiinflammatory And Antirheumatic Products, Non-Steroids:Oxicams]</t>
  </si>
  <si>
    <t>CN1C(=C(O)c2sccc2S1(=O)=O)C(=O)Nc3ccccn3</t>
  </si>
  <si>
    <t>CHEMBL491510</t>
  </si>
  <si>
    <t>Taleranol (INN, USAN)</t>
  </si>
  <si>
    <t>P-1560</t>
  </si>
  <si>
    <t>Enzyme Inhibitor (gonadotropin)</t>
  </si>
  <si>
    <t>C[C@H]1CCC[C@@H](O)CCCCCc2cc(O)cc(O)c2C(=O)O1</t>
  </si>
  <si>
    <t>CHEMBL256087</t>
  </si>
  <si>
    <t>DL-Menthol (JAN); Menthol (FDA, USP)</t>
  </si>
  <si>
    <t>CC(C)C1CCC(C)CC1O</t>
  </si>
  <si>
    <t>CHEMBL559288</t>
  </si>
  <si>
    <t>Piritramide (BAN, DCF, MI, INN)</t>
  </si>
  <si>
    <t>R-3365</t>
  </si>
  <si>
    <t>N02AC03</t>
  </si>
  <si>
    <t>N02AC03 [Nervous System:Analgesics:Opioids:Diphenylpropylamine derivatives]</t>
  </si>
  <si>
    <t>NC(=O)C1(CCN(CCC(C#N)(c2ccccc2)c3ccccc3)CC1)N4CCCCC4</t>
  </si>
  <si>
    <t>CHEMBL1095892</t>
  </si>
  <si>
    <t>Ramoplanin (USAN, INN)</t>
  </si>
  <si>
    <t>MDL-62198</t>
  </si>
  <si>
    <t>CC(C)C\C=C\C=C/C(=O)N[C@@H](CC(=O)N)C(=O)N[C@H]1[C@H](OC(=O)[C@@H](NC(=O)[C@@H](C)NC(=O)[C@H](CC(C)C)NC(=O)CNC(=O)[C@@H](NC(=O)[C@@H](NC(=O)[C@@H](NC(=O)[C@@H](CCCN)NC(=O)[C@H](Cc2ccccc2)NC(=O)[C@@H](NC(=O)[C@H](NC(=O)C(NC(=O)[C@H](NC(=O)[C@@H](CCCN)NC(=O)[C@H](NC1=O)c3ccc(O)cc3)[C@@H](C)O)c4ccc(O)cc4)c5ccc(O)cc5)[C@H](C)O)c6ccc(O[C@H]7O[C@H](CO)[C@@H](O)[C@H](O)[C@@H]7O[C@H]8O[C@H](CO)[C@@H](O)[C@H](O)[C@@H]8O)cc6)[C@@H](C)O)c9ccc(O)cc9)c%10ccc(O)c(Cl)c%10)C(=O)N</t>
  </si>
  <si>
    <t>CHEMBL1788400</t>
  </si>
  <si>
    <t>Clefamide (BAN, INN)</t>
  </si>
  <si>
    <t>P01AC02</t>
  </si>
  <si>
    <t>P01AC02 [Antiparasitic Products, Insecticides And Repellents:Antiprotozoals:Agents Against Amoebiasis And Other Protozoal Diseases:Dichloroacetamide derivatives]</t>
  </si>
  <si>
    <t>OCCN(Cc1ccc(Oc2ccc(cc2)[N+](=O)[O-])cc1)C(=O)C(Cl)Cl</t>
  </si>
  <si>
    <t>CHEMBL2104917</t>
  </si>
  <si>
    <t>Ipenoxazone (INN)</t>
  </si>
  <si>
    <t>CC(C)C[C@H]1[C@H](OC(=O)N1CCCN2CCCCCC2)c3ccccc3</t>
  </si>
  <si>
    <t>CHEMBL2104791</t>
  </si>
  <si>
    <t>Iosumetic Acid (INN, USAN)</t>
  </si>
  <si>
    <t>CCN(C(=O)CCC(=O)O)c1c(I)cc(I)c(NC)c1I</t>
  </si>
  <si>
    <t>CHEMBL2104072</t>
  </si>
  <si>
    <t>Aseripide (INN)</t>
  </si>
  <si>
    <t>C[C@H](C(=O)O)c1cccc(NC(=O)NCC(=O)N2[C@@H](CS[C@@H]2c3ccccc3F)C(=O)OC(C)(C)C)c1</t>
  </si>
  <si>
    <t>CHEMBL2103831</t>
  </si>
  <si>
    <t>Naproxcinod (INN, USAN)</t>
  </si>
  <si>
    <t>AR-P900758XX; AZD-3582; HCT-3012</t>
  </si>
  <si>
    <t>Nicox Sa</t>
  </si>
  <si>
    <t>M01AE18</t>
  </si>
  <si>
    <t>M01AE18 [Musculo-Skeletal System:Antiinflammatory And Antirheumatic Products:Antiinflammatory And Antirheumatic Products, Non-Steroids:Propionic acid derivatives]</t>
  </si>
  <si>
    <t>COc1ccc2cc(ccc2c1)[C@H](C)C(=O)OCCCCO[N+](=O)[O-]</t>
  </si>
  <si>
    <t>CHEMBL2106331</t>
  </si>
  <si>
    <t>Hydromorphone Sulfate</t>
  </si>
  <si>
    <t>CN1CC[C@@]23[C@H]4CCC(=O)[C@@H]2Oc5c(OS(=O)(=O)O)ccc(C[C@@H]14)c35</t>
  </si>
  <si>
    <t>CHEMBL2104457</t>
  </si>
  <si>
    <t>Citiolone (DCF, INN, MI)</t>
  </si>
  <si>
    <t>A05BA04</t>
  </si>
  <si>
    <t>A05BA04 [Alimentary Tract And Metabolism:Bile And Liver Therapy:Liver Therapy, Lipotropics:Liver therapy]</t>
  </si>
  <si>
    <t>CC(=O)NC1CCSC1=O</t>
  </si>
  <si>
    <t>CHEMBL2107450</t>
  </si>
  <si>
    <t>Fluzoperine (INN)</t>
  </si>
  <si>
    <t>CCN(CC)CCC1=C(NC(=O)O1)c2ccc(F)cc2</t>
  </si>
  <si>
    <t>CHEMBL2107581</t>
  </si>
  <si>
    <t>Thiosalan (USAN); Tiosalan (INN)</t>
  </si>
  <si>
    <t>Sc1c(Br)cc(Br)cc1C(=O)Nc2ccc(Br)cc2</t>
  </si>
  <si>
    <t>CHEMBL2107787</t>
  </si>
  <si>
    <t>Tesetaxel (INN)</t>
  </si>
  <si>
    <t>CN(C)C[C@@H]1O[C@H]2[C@@H](O1)[C@]3(C)CC[C@H]4OC[C@@]4(OC(=O)C)[C@H]3[C@H](OC(=O)c5ccccc5)[C@]6(O)C[C@H](OC(=O)[C@H](O)[C@@H](NC(=O)OC(C)(C)C)c7ncccc7F)C(=C2C6(C)C)C</t>
  </si>
  <si>
    <t>CHEMBL2104258</t>
  </si>
  <si>
    <t>Disulfamide (BAN, INN, MI)</t>
  </si>
  <si>
    <t>Cc1cc(Cl)c(cc1S(=O)(=O)N)S(=O)(=O)N</t>
  </si>
  <si>
    <t>CHEMBL2104907</t>
  </si>
  <si>
    <t>Fenozolone (DCF, INN, MI)</t>
  </si>
  <si>
    <t>LD-3394</t>
  </si>
  <si>
    <t>N06BA08</t>
  </si>
  <si>
    <t>N06BA08 [Nervous System:Psychoanaleptics:Psychostimulants, Agents Used For Adhd And Nootropics:Centrally acting sympathomimetics]</t>
  </si>
  <si>
    <t>CCNC1=NC(=O)C(O1)c2ccccc2</t>
  </si>
  <si>
    <t>CHEMBL2107798</t>
  </si>
  <si>
    <t>Lecithin (NF)</t>
  </si>
  <si>
    <t>C[N+](C)(C)CCOP(=O)([O-])OCC(COC=O)OC=O</t>
  </si>
  <si>
    <t>CHEMBL2107543</t>
  </si>
  <si>
    <t>Silicristin (INN)</t>
  </si>
  <si>
    <t>COc1cc(ccc1O)C2Oc3c(O)cc(cc3C2CO)C4Oc5cc(O)cc(O)c5C(=O)C4O</t>
  </si>
  <si>
    <t>CHEMBL2104282</t>
  </si>
  <si>
    <t>Imolamine (BAN, DCF, INN, MI)</t>
  </si>
  <si>
    <t>C01DX09</t>
  </si>
  <si>
    <t>C01DX09 [Cardiovascular System:Cardiac Therapy:Vasodilators Used In Cardiac Diseases:Other vasodilators used in cardiac diseases]</t>
  </si>
  <si>
    <t>CCN(CC)CCN1C(=N)ON=C1c2ccccc2</t>
  </si>
  <si>
    <t>CHEMBL2106708</t>
  </si>
  <si>
    <t>Tivanidazole (INN)</t>
  </si>
  <si>
    <t>CCc1nnc(s1)\C(=C\c2ncc([N+](=O)[O-])n2C)\C</t>
  </si>
  <si>
    <t>CHEMBL2107409</t>
  </si>
  <si>
    <t>Fumoxicillin (INN, USAN)</t>
  </si>
  <si>
    <t>FU-02</t>
  </si>
  <si>
    <t>CC1(C)S[C@@H]2[C@H](NC(=O)[C@H](\N=C\c3occc3)c4ccc(O)cc4)C(=O)N2[C@H]1C(=O)O</t>
  </si>
  <si>
    <t>CHEMBL2104356</t>
  </si>
  <si>
    <t>Ketazolam (BAN, INN, USAN)</t>
  </si>
  <si>
    <t>U-28774</t>
  </si>
  <si>
    <t>N05BA10</t>
  </si>
  <si>
    <t>N05BA10 [Nervous System:Psycholeptics:Anxiolytics:Benzodiazepine derivatives]</t>
  </si>
  <si>
    <t>CN1C(=O)CN2C(=O)C=C(C)OC2(c3ccccc3)c4cc(Cl)ccc14</t>
  </si>
  <si>
    <t>CHEMBL42115</t>
  </si>
  <si>
    <t>Thyroxine I 131 (USAN); Thyroxine I 125 (USAN)</t>
  </si>
  <si>
    <t>Bristol-Myers Squibb; Abbott</t>
  </si>
  <si>
    <t>NC(Cc1cc(I)c(Oc2cc(I)c(O)c(I)c2)c(I)c1)C(=O)O</t>
  </si>
  <si>
    <t>CHEMBL2105000</t>
  </si>
  <si>
    <t>Homofenazine (INN, MI)</t>
  </si>
  <si>
    <t>D-775; HFZ</t>
  </si>
  <si>
    <t>OCCN1CCCN(CCCN2c3ccccc3Sc4ccc(cc24)C(F)(F)F)CC1</t>
  </si>
  <si>
    <t>CHEMBL2105383</t>
  </si>
  <si>
    <t>Pytamine (INN)</t>
  </si>
  <si>
    <t>BS-7161-D [As Hydrochloride]</t>
  </si>
  <si>
    <t>CCc1cccc(CC)c1C(OCCN(C)C)c2ccccn2</t>
  </si>
  <si>
    <t>CHEMBL2107537</t>
  </si>
  <si>
    <t>Solpecainol (INN)</t>
  </si>
  <si>
    <t>C[C@@H](COc1ccccc1)N[C@@H](CO)[C@H](O)c2ccccc2</t>
  </si>
  <si>
    <t>CHEMBL2106848</t>
  </si>
  <si>
    <t>Naboctate (INN); Naboctate Hydrochloride (USAN)</t>
  </si>
  <si>
    <t>SP-325</t>
  </si>
  <si>
    <t>Antiglaucoma Agent; Antinauseant</t>
  </si>
  <si>
    <t>CCCCCCCC(C)c1cc(OC(=O)CCCN(CC)CC)c2C3=C(CCC(C)C3)C(C)(C)Oc2c1</t>
  </si>
  <si>
    <t>CHEMBL2104186</t>
  </si>
  <si>
    <t>Cinoctramide (INN)</t>
  </si>
  <si>
    <t>COc1cc(\C=C\C(=O)N2CCCCCCC2)cc(OC)c1OC</t>
  </si>
  <si>
    <t>CHEMBL2106500</t>
  </si>
  <si>
    <t>Tizoprolic Acid (INN)</t>
  </si>
  <si>
    <t>CCCc1ncc(s1)C(=O)O</t>
  </si>
  <si>
    <t>CHEMBL1201207</t>
  </si>
  <si>
    <t>Betamethasone Sodium Phosphate (FDA, USP, BAN, JAN)</t>
  </si>
  <si>
    <t>C[C@H]1C[C@H]2[C@@H]3CCC4=CC(=O)C=C[C@]4(C)[C@@]3(F)[C@@H](O)C[C@]2(C)[C@@]1(O)C(=O)COP(=O)(O)O</t>
  </si>
  <si>
    <t>CHEMBL1739746</t>
  </si>
  <si>
    <t>Fazadinium Bromide (BAN, MI, INN)</t>
  </si>
  <si>
    <t>AH-8165D</t>
  </si>
  <si>
    <t>M03AC08</t>
  </si>
  <si>
    <t>M03AC08 [Musculo-Skeletal System:Muscle Relaxants:Muscle Relaxants, Peripherally Acting Agents:Other quaternary ammonium compounds]</t>
  </si>
  <si>
    <t>Cc1c(c2ccccc2)n(N=Nn3c(c(C)[n+]4ccccc34)c5ccccc5)c6cccc[n+]16</t>
  </si>
  <si>
    <t>CHEMBL1201302</t>
  </si>
  <si>
    <t>Dexamethasone Sodium Phosphate (FDA, USP, BAN, JAN)</t>
  </si>
  <si>
    <t>Ucb Inc; Organon Usa Inc; Merck And Co Inc</t>
  </si>
  <si>
    <t>R01AD03; D07XB05; D10AA03; C05AA09; H02AB02; A01AC02; S01BA01; S03BA01; S02BA06; D07AB19; S01CB01; R01AD53</t>
  </si>
  <si>
    <t>R01AD03 [Respiratory System:Nasal Preparations:Decongestants And Other Nasal Preparations For Topical Use:Corticosteroids]; D07XB05 [Dermatologicals:Corticosteroids, Dermatological Preparations:Corticosteroids, Other Combinations:Corticosteroids, moderately potent, other combinations]; D10AA03 [Dermatologicals:Anti-Acne Preparations:Anti-Acne Preparations For Topical Use:Corticosteroids, combinations for treatment of acne]; C05AA09 [Cardiovascular System:Vasoprotectives:Agents For Treatment Of Hemorrhoids And Anal :Corticosteroids]; H02AB02 [Systemic Hormonal Preparations, Excl. :Corticosteroids For Systemic Use:Corticosteroids For Systemic Use, Plain:Glucocorticoids]; A01AC02 [Alimentary Tract And Metabolism:Stomatological Preparations:Stomatological Preparations:Corticosteroids for local oral treatment]; S01BA01 [Sensory Organs:Ophthalmologicals:Antiinflammatory Agents:Corticosteroids, plain]; S03BA01 [Sensory Organs:Ophthalmological And Otological Preparations:Corticosteroids:Corticosteroids]; S02BA06 [Sensory Organs:Otologicals:Corticosteroids:Corticosteroids]; D07AB19 [Dermatologicals:Corticosteroids, Dermatological Preparations:Corticosteroids, Plain:Corticosteroids, moderately potent (group II)]; S01CB01 [Sensory Organs:Ophthalmologicals:Antiinflammatory Agents And Antiinfectives In Combination:Corticosteroids/antiinfectives/mydriatics in combination]; R01AD53 [Respiratory System:Nasal Preparations:Decongestants And Other Nasal Preparations For Topical Use:Corticosteroids]</t>
  </si>
  <si>
    <t>C[C@@H]1C[C@H]2[C@@H]3CCC4=CC(=O)C=C[C@]4(C)[C@@]3(F)[C@@H](O)C[C@]2(C)[C@@]1(O)C(=O)COP(=O)(O)O</t>
  </si>
  <si>
    <t>CHEMBL842</t>
  </si>
  <si>
    <t>Chlorothiazide (BAN, FDA, INN, USP); Chlorothiazide Sodium (FDA, USP, USAN)</t>
  </si>
  <si>
    <t>Salix Pharmaceuticals Inc; Oak Pharmaceuticals Inc Sub Akorn Inc; Merck And Co Inc</t>
  </si>
  <si>
    <t>C03AA04; C03AH01</t>
  </si>
  <si>
    <t>C03AA04 [Cardiovascular System:Diuretics:Low-Ceiling Diuretics, Thiazides:Thiazides, plain]; C03AH01 [Cardiovascular System:Diuretics:Low-Ceiling Diuretics, Thiazides:Thiazides, combinations with psycholeptics and/or analgesics]</t>
  </si>
  <si>
    <t>NS(=O)(=O)c1cc2c(cc1Cl)N=CNS2(=O)=O</t>
  </si>
  <si>
    <t>CHEMBL666</t>
  </si>
  <si>
    <t>Foscarnet Sodium (BAN, INN, USAN, FDA)</t>
  </si>
  <si>
    <t>EHB-776</t>
  </si>
  <si>
    <t>Clinigen Healthcare Ltd</t>
  </si>
  <si>
    <t>J05AD01</t>
  </si>
  <si>
    <t>J05AD01 [Antiinfectives For Systemic Use:Antivirals For Systemic Use:Direct Acting Antivirals:Phosphonic acid derivatives]</t>
  </si>
  <si>
    <t>OC(=O)P(=O)(O)O</t>
  </si>
  <si>
    <t>CHEMBL40</t>
  </si>
  <si>
    <t>Phenobarbital (BAN, INN, JAN, USP); Phenobarbital Sodium (INN, JAN, USP)</t>
  </si>
  <si>
    <t>Novartis; Marion Merrell Dow; Knoll; Ecr; Sterling Winthrop</t>
  </si>
  <si>
    <t>N03AA02</t>
  </si>
  <si>
    <t>N03AA02 [Nervous System:Antiepileptics:Antiepileptics:Barbiturates and derivatives]</t>
  </si>
  <si>
    <t>CCC1(C(=O)NC(=O)NC1=O)c2ccccc2</t>
  </si>
  <si>
    <t>CHEMBL71595</t>
  </si>
  <si>
    <t>Hydrogen Peroxide (USP); Oxydol (JAN)</t>
  </si>
  <si>
    <t>A01AB02; S02AA06; D08AX01</t>
  </si>
  <si>
    <t>A01AB02 [Alimentary Tract And Metabolism:Stomatological Preparations:Stomatological Preparations:Antiinfectives and antiseptics for local oral treatment]; S02AA06 [Sensory Organs:Otologicals:Antiinfectives:Antiinfectives]; D08AX01 [Dermatologicals:Antiseptics And Disinfectants:Antiseptics And Disinfectants:Other antiseptics and disinfectants]</t>
  </si>
  <si>
    <t>OO</t>
  </si>
  <si>
    <t>CHEMBL818</t>
  </si>
  <si>
    <t>Iobenguane Sulfate I-131 (FDA); Iobenguane Sulfate I 131 (USAN); Iobenguane Sulfate I 123 (USAN); Iobenguane Sulfate I-123 (FDA); Iobenguane I 123 (INN, USP); Iobenguane (131I) (INN); Iobenguane I 131 (USAN, USP)</t>
  </si>
  <si>
    <t>Pharmalucence Inc; Ge Healthcare; Cl Pharma Ag, Austria</t>
  </si>
  <si>
    <t>V10XA02; V09IX02; V09IX01</t>
  </si>
  <si>
    <t>V10XA02 [Various:Therapeutic Radiopharmaceuticals:Other Therapeutic Radiopharmaceuticals:Iodine (131I) compounds]; V09IX02 [Various:Diagnostic Radiopharmaceuticals:Tumour Detection:Other diagnostic radiopharmaceuticals for tumour detection]; V09IX01 [Various:Diagnostic Radiopharmaceuticals:Tumour Detection:Other diagnostic radiopharmaceuticals for tumour detection]</t>
  </si>
  <si>
    <t>Diagnostic Aid; Radioactive Agent; Diagnostic Aid (radioactive, adrenomedullary disorders and neuroendocrine tumors)</t>
  </si>
  <si>
    <t>NC(=N)NCc1cccc(I)c1</t>
  </si>
  <si>
    <t>CHEMBL519364</t>
  </si>
  <si>
    <t>Dimefline (BAN, INN); Dimefline Hydrochloride (JAN, USAN)</t>
  </si>
  <si>
    <t>DW-62; NSC-114650; REC 7/0267</t>
  </si>
  <si>
    <t>R07AB08</t>
  </si>
  <si>
    <t>R07AB08 [Respiratory System:Other Respiratory System Products:Other Respiratory System Products:Respiratory stimulants]</t>
  </si>
  <si>
    <t>COc1ccc2C(=O)C(=C(Oc2c1CN(C)C)c3ccccc3)C</t>
  </si>
  <si>
    <t>CHEMBL95889</t>
  </si>
  <si>
    <t>Betaine Hydrochloride (FDA, USP)</t>
  </si>
  <si>
    <t>Rare Disease Therapeutics Inc</t>
  </si>
  <si>
    <t>A16AA06; A09AB02</t>
  </si>
  <si>
    <t>A16AA06 [Alimentary Tract And Metabolism:Other Alimentary Tract And Metabolism Products:Other Alimentary Tract And Metabolism Products:Amino acids and derivatives]; A09AB02 [Alimentary Tract And Metabolism:Digestives, Incl. Enzymes:Digestives, Incl. Enzymes:Acid preparations]</t>
  </si>
  <si>
    <t>Replenisher Adjunct (electrolyte)</t>
  </si>
  <si>
    <t>C[N+](C)(C)CC(=O)O</t>
  </si>
  <si>
    <t>CHEMBL429</t>
  </si>
  <si>
    <t>Labetalol (BAN, INN); Labetalol Hydrochloride (FDA, USP, JAN, USAN)</t>
  </si>
  <si>
    <t>AH-5158A; SCH-15719W</t>
  </si>
  <si>
    <t>Schering Corp Sub Schering Plough Corp; Prometheus Laboratories Inc; GlaxoSmithKline</t>
  </si>
  <si>
    <t>C07AG01</t>
  </si>
  <si>
    <t>C07AG01 [Cardiovascular System:Beta Blocking Agents:Beta Blocking Agents:Alpha and beta blocking agents]</t>
  </si>
  <si>
    <t>Anti-Adrenergic (alpha-receptor); Anti-Adrenergic (beta-receptor)</t>
  </si>
  <si>
    <t>CC(CCc1ccccc1)NCC(O)c2ccc(O)c(c2)C(=O)N</t>
  </si>
  <si>
    <t>CHEMBL1734</t>
  </si>
  <si>
    <t>Solifenacin (INN); Solifenacin Succinate (FDA, INN, USAN)</t>
  </si>
  <si>
    <t>YM-67905; YM-905</t>
  </si>
  <si>
    <t>G04BD08</t>
  </si>
  <si>
    <t>G04BD08 [Genito Urinary System And Sex Hormones:Urologicals:Urologicals:Drugs for urinary frequency and incontinence]</t>
  </si>
  <si>
    <t>O=C(O[C@H]1CN2CCC1CC2)N3CCc4ccccc4[C@@H]3c5ccccc5</t>
  </si>
  <si>
    <t>CHEMBL346331</t>
  </si>
  <si>
    <t>Normethadone (BAN, DCF, MI, INN)</t>
  </si>
  <si>
    <t>HOECHST-10582</t>
  </si>
  <si>
    <t>R05DA06</t>
  </si>
  <si>
    <t>R05DA06 [Respiratory System:Cough And Cold Preparations:Cough Suppressants, Excl. Combinations With Expectorants:Opium alkaloids and derivatives]</t>
  </si>
  <si>
    <t>CCC(=O)C(CCN(C)C)(c1ccccc1)c2ccccc2</t>
  </si>
  <si>
    <t>CHEMBL520400</t>
  </si>
  <si>
    <t>Bamipine (BAN, DCF, MI, INN)</t>
  </si>
  <si>
    <t>D04AA15; R06AX01</t>
  </si>
  <si>
    <t>D04AA15 [Dermatologicals:Antipruritics, Incl. Antihistamines, Anesthetics, Etc.:Antipruritics, Incl. Antihistamines, Anesthetics, Etc.:Antihistamines for topical use]; R06AX01 [Respiratory System:Antihistamines For Systemic Use:Antihistamines For Systemic Use:Other antihistamines for systemic use]</t>
  </si>
  <si>
    <t>CN1CCC(CC1)N(Cc2ccccc2)c3ccccc3</t>
  </si>
  <si>
    <t>CHEMBL1439973</t>
  </si>
  <si>
    <t>Chlorbutol (BAN); Chlorobutanol (INN, JAN, NF)</t>
  </si>
  <si>
    <t>A04AD04; A04AD54</t>
  </si>
  <si>
    <t>A04AD04 [Alimentary Tract And Metabolism:Antiemetics And Antinauseants:Antiemetics And Antinauseants:Other antiemetics]; A04AD54 [Alimentary Tract And Metabolism:Antiemetics And Antinauseants:Antiemetics And Antinauseants:Other antiemetics]</t>
  </si>
  <si>
    <t>CC(C)(O)C(Cl)(Cl)Cl</t>
  </si>
  <si>
    <t>CHEMBL2108017</t>
  </si>
  <si>
    <t>Beeswax, White (JAN); Wax, White (NF); White Beeswax (JAN)</t>
  </si>
  <si>
    <t>CHEMBL2109628</t>
  </si>
  <si>
    <t>Amg-181</t>
  </si>
  <si>
    <t>AMG-181</t>
  </si>
  <si>
    <t>CHEMBL2108657</t>
  </si>
  <si>
    <t>Tolu Balsam Tincture (NF)</t>
  </si>
  <si>
    <t>CHEMBL2108608</t>
  </si>
  <si>
    <t>Hypromellose Acetate Succinate (NF)</t>
  </si>
  <si>
    <t>CHEMBL2109606</t>
  </si>
  <si>
    <t>GSK1070806</t>
  </si>
  <si>
    <t>CHEMBL2109092</t>
  </si>
  <si>
    <t>Epoetin Beta (BAN, INN, JAN, USAN)</t>
  </si>
  <si>
    <t>BM 06.019; Epoch</t>
  </si>
  <si>
    <t>B03XA01</t>
  </si>
  <si>
    <t>B03XA01 [Blood And Blood Forming Organs:Antianemic Preparations:Other Antianemic Preparations:Other antianemic preparations]</t>
  </si>
  <si>
    <t>CHEMBL2109663</t>
  </si>
  <si>
    <t>Duxigitumab</t>
  </si>
  <si>
    <t>CHEMBL2109151</t>
  </si>
  <si>
    <t>Lumiliximab (INN, USAN)</t>
  </si>
  <si>
    <t>IDEC-152; P5E8 SI-3401 Gomiliximab</t>
  </si>
  <si>
    <t>CHEMBL2108652</t>
  </si>
  <si>
    <t>Taneptacogin Alfa (INN)</t>
  </si>
  <si>
    <t>CHEMBL2108041</t>
  </si>
  <si>
    <t>Ocrelizumab (INN, USAN)</t>
  </si>
  <si>
    <t>2H7; PR-070769; R-1594; RG-1594</t>
  </si>
  <si>
    <t>CHEMBL2111181</t>
  </si>
  <si>
    <t>Calcobutrol (INN)</t>
  </si>
  <si>
    <t>OCC(O)C(CO)N1CCN(CC(=O)O)CCN(CC(=O)O)CCN(CC(=O)O)CC1</t>
  </si>
  <si>
    <t>CHEMBL2104182</t>
  </si>
  <si>
    <t>Choline Gluconate (INN)</t>
  </si>
  <si>
    <t>C[N+](C)(C)CCO.OC[C@@H](O)[C@@H](O)[C@H](O)[C@@H](O)C(=O)[O-]</t>
  </si>
  <si>
    <t>CHEMBL2009119</t>
  </si>
  <si>
    <t>Quinprenaline (INN); Quinterenol Sulfate (USAN)</t>
  </si>
  <si>
    <t>CP-10303-8</t>
  </si>
  <si>
    <t>CC(C)NCC(O)c1ccc(O)c2ncccc12</t>
  </si>
  <si>
    <t>CHEMBL2110654</t>
  </si>
  <si>
    <t>Parconazole (INN); Parconazole Hydrochloride (USAN)</t>
  </si>
  <si>
    <t>R-39500</t>
  </si>
  <si>
    <t>Clc1ccc(c(Cl)c1)[C@@]2(Cn3ccnc3)OC[C@H](COCC#C)O2</t>
  </si>
  <si>
    <t>CHEMBL2107611</t>
  </si>
  <si>
    <t>Sodium Sulfide (USP)</t>
  </si>
  <si>
    <t>[Na+].[Na+].[S-2]</t>
  </si>
  <si>
    <t>CHEMBL2111033</t>
  </si>
  <si>
    <t>Prinomide (INN); Prinomide Tromethamine (USAN)</t>
  </si>
  <si>
    <t>CGS-10787D</t>
  </si>
  <si>
    <t>Cn1cccc1C(=O)C(C#N)C(=O)Nc2ccccc2</t>
  </si>
  <si>
    <t>CHEMBL2107478</t>
  </si>
  <si>
    <t>Salicylate Meglumine (USAN)</t>
  </si>
  <si>
    <t>PFA-186</t>
  </si>
  <si>
    <t>Analgesic; Antirheumatic</t>
  </si>
  <si>
    <t>CNC[C@@H](O)[C@H](O)[C@@H](O)[C@@H](O)CO.OC(=O)c1ccccc1O</t>
  </si>
  <si>
    <t>CHEMBL2110663</t>
  </si>
  <si>
    <t>Sitalidone (INN)</t>
  </si>
  <si>
    <t>CC(C)c1cc(NSc2cc(ccc2Cl)C3(O)CCC(=O)N3C)cc(C(C)C)c1O</t>
  </si>
  <si>
    <t>CHEMBL2107709</t>
  </si>
  <si>
    <t>Triclofenol Piperazine (BAN, INN, USAN)</t>
  </si>
  <si>
    <t>CI-416; CN-5834-5931-B; IN-29-5931B</t>
  </si>
  <si>
    <t>Oc1cc(Cl)c(Cl)cc1Cl.Oc2cc(Cl)c(Cl)cc2Cl.C3CNCCN3</t>
  </si>
  <si>
    <t>CHEMBL2106873</t>
  </si>
  <si>
    <t>Magnesium Phosphate (USP)</t>
  </si>
  <si>
    <t>B05XA10</t>
  </si>
  <si>
    <t>B05XA10 [Blood And Blood Forming Organs:Blood Substitutes And Perfusion Solutions:I.V. Solution Additives:Electrolyte solutions]</t>
  </si>
  <si>
    <t>[Mg+2].[Mg+2].[Mg+2].[O-]P(=O)([O-])[O-].[O-]P(=O)([O-])[O-]</t>
  </si>
  <si>
    <t>CHEMBL22776</t>
  </si>
  <si>
    <t>Pobilukast (INN); Pobilukast Edamine (USAN)</t>
  </si>
  <si>
    <t>SKF-104353; SK&amp;F-104353-Q</t>
  </si>
  <si>
    <t>O[C@H]([C@H](SCCC(=O)O)c1ccccc1CCCCCCCCc2ccccc2)C(=O)O</t>
  </si>
  <si>
    <t>CHEMBL229241</t>
  </si>
  <si>
    <t>Sulfosalicylic Acid (MI)</t>
  </si>
  <si>
    <t>OC(=O)c1cc(ccc1O)S(=O)(=O)O</t>
  </si>
  <si>
    <t>CHEMBL2103929</t>
  </si>
  <si>
    <t>Lymecycline (BAN, INN, MI)</t>
  </si>
  <si>
    <t>J01AA04</t>
  </si>
  <si>
    <t>J01AA04 [Antiinfectives For Systemic Use:Antibacterials For Systemic Use:Tetracyclines:Tetracyclines]</t>
  </si>
  <si>
    <t>CN(C)[C@H]1[C@@H]2C[C@H]3C(=C(O)[C@]2(O)C(=O)C(=C1O)C(=O)NCNCCCC[C@H](N)C(=O)O)C(=O)c4c(O)cccc4[C@@]3(C)O</t>
  </si>
  <si>
    <t>CHEMBL2104534</t>
  </si>
  <si>
    <t>Styramate (BAN, INN, MI)</t>
  </si>
  <si>
    <t>M03BA04</t>
  </si>
  <si>
    <t>M03BA04 [Musculo-Skeletal System:Muscle Relaxants:Muscle Relaxants, Centrally Acting Agents:Carbamic acid esters]</t>
  </si>
  <si>
    <t>NC(=O)OCC(O)c1ccccc1</t>
  </si>
  <si>
    <t>CHEMBL2105566</t>
  </si>
  <si>
    <t>Fenproporex (DCF, INN, MI)</t>
  </si>
  <si>
    <t>CC(Cc1ccccc1)NCCC#N</t>
  </si>
  <si>
    <t>CHEMBL2105511</t>
  </si>
  <si>
    <t>Zoticasone (BAN, INN)</t>
  </si>
  <si>
    <t>Gr215864</t>
  </si>
  <si>
    <t>C[C@@H]1C[C@H]2[C@@H]3C[C@H](F)C4=CC(=O)C=C[C@]4(C)[C@@]3(F)C[C@H](O)[C@]2(C)[C@]1(O)C(=O)S[C@@H]5CCOC5=O</t>
  </si>
  <si>
    <t>CHEMBL2106942</t>
  </si>
  <si>
    <t>Pimetacin (INN)</t>
  </si>
  <si>
    <t>COc1ccc2c(c1)c(CC(=O)SCc3cccnc3)c(C)n2C(=O)c4ccc(Cl)cc4</t>
  </si>
  <si>
    <t>CHEMBL2104488</t>
  </si>
  <si>
    <t>Amprotropine Phosphate (MI)</t>
  </si>
  <si>
    <t>CCN(CC)CC(C)(C)COC(=O)C(COP(=O)(O)O)c1ccccc1</t>
  </si>
  <si>
    <t>CHEMBL2106586</t>
  </si>
  <si>
    <t>Cycotiamine (INN, JAN, MI)</t>
  </si>
  <si>
    <t>C\C(=C\1/CCOC(=O)S1)\N(Cc2cnc(C)nc2N)C=O</t>
  </si>
  <si>
    <t>CHEMBL2104142</t>
  </si>
  <si>
    <t>Cyclarbamate (BAN, DCF, INN, MI)</t>
  </si>
  <si>
    <t>C-1428</t>
  </si>
  <si>
    <t>O=C(Nc1ccccc1)OCC2(COC(=O)Nc3ccccc3)CCCC2</t>
  </si>
  <si>
    <t>CHEMBL2104804</t>
  </si>
  <si>
    <t>Isalsteine (INN)</t>
  </si>
  <si>
    <t>CC(SC1(C)OC(=O)c2ccccc2O1)C(=O)NCC(=O)O</t>
  </si>
  <si>
    <t>CHEMBL2105072</t>
  </si>
  <si>
    <t>Morazone (BAN, INN, MI)</t>
  </si>
  <si>
    <t>CC1C(OCCN1CC2=C(C)N(C)N(C2=O)c3ccccc3)c4ccccc4</t>
  </si>
  <si>
    <t>CHEMBL2105863</t>
  </si>
  <si>
    <t>Itrocinonide (INN)</t>
  </si>
  <si>
    <t>CCC[C@@H]1O[C@@H]2C[C@H]3[C@@H]4C[C@H](F)C5=CC(=O)C=C[C@]5(C)[C@@]4(F)[C@@H](O)C[C@]3(C)[C@@]2(O1)C(=O)O[C@H](C)OC(=O)OCC</t>
  </si>
  <si>
    <t>CHEMBL2103775</t>
  </si>
  <si>
    <t>Alacepril (INN, JAN, MI)</t>
  </si>
  <si>
    <t>C[C@H](CSC(=O)C)C(=O)N1CCC[C@H]1C(=O)N[C@@H](Cc2ccccc2)C(=O)O</t>
  </si>
  <si>
    <t>CHEMBL2104382</t>
  </si>
  <si>
    <t>Apicycline (INN, MI)</t>
  </si>
  <si>
    <t>RIT-1140</t>
  </si>
  <si>
    <t>CN(C)[C@H]1[C@@H]2CC3C(=C(O)[C@]2(O)C(=O)C(=C1O)C(=O)NC(N4CCN(CCO)CC4)C(=O)O)C(=O)c5c(O)cccc5[C@@]3(C)O</t>
  </si>
  <si>
    <t>CHEMBL2107685</t>
  </si>
  <si>
    <t>Trimeperidine (BAN, DCF, INN)</t>
  </si>
  <si>
    <t>CCC(=O)OC1(CC(C)N(C)CC1C)c2ccccc2</t>
  </si>
  <si>
    <t>CHEMBL2105227</t>
  </si>
  <si>
    <t>Pipratecol (DCF, INN)</t>
  </si>
  <si>
    <t>711 SE</t>
  </si>
  <si>
    <t>COc1ccccc1N2CCN(CC(O)c3ccc(O)c(O)c3)CC2</t>
  </si>
  <si>
    <t>CHEMBL2104614</t>
  </si>
  <si>
    <t>Bufenadrine (INN)</t>
  </si>
  <si>
    <t>B.S. 6534</t>
  </si>
  <si>
    <t>CN(C)CCOC(c1ccccc1)c2ccccc2C(C)(C)C</t>
  </si>
  <si>
    <t>CHEMBL2107068</t>
  </si>
  <si>
    <t>Tebatizole (INN)</t>
  </si>
  <si>
    <t>CN1CCN(CC1)c2nc(cs2)C(C)(C)C</t>
  </si>
  <si>
    <t>CHEMBL2104631</t>
  </si>
  <si>
    <t>Endrisone (INN); Endrysone (USAN)</t>
  </si>
  <si>
    <t>Lark S.P.A., Italy</t>
  </si>
  <si>
    <t>Anti-Inflammatory (topical, ophthalmic)</t>
  </si>
  <si>
    <t>C[C@H]1C[C@H]2[C@@H]3CC[C@H](C(=O)C)[C@@]3(C)C[C@H](O)[C@@H]2[C@@]4(C)C=CC(=O)C=C14</t>
  </si>
  <si>
    <t>CHEMBL356301</t>
  </si>
  <si>
    <t>Lotrafiban (INN); Lotrafiban Hydrochloride (USAN)</t>
  </si>
  <si>
    <t>SB-214857; SB-214857-A</t>
  </si>
  <si>
    <t>CN1Cc2cc(ccc2N[C@@H](CC(=O)O)C1=O)C(=O)N3CCC(CC3)C4CCNCC4</t>
  </si>
  <si>
    <t>CHEMBL590985</t>
  </si>
  <si>
    <t>Talotrexin (INN); Talotrexin Ammonium (USAN)</t>
  </si>
  <si>
    <t>PT-523; PT523</t>
  </si>
  <si>
    <t>Nc1nc(N)c2nc(CNc3ccc(cc3)C(=O)N[C@@H](CCCNC(=O)c4ccccc4C(=O)O)C(=O)O)cnc2n1</t>
  </si>
  <si>
    <t>CHEMBL289093</t>
  </si>
  <si>
    <t>Butaxamine (BAN, INN); Butoxamine Hydrochloride (USAN)</t>
  </si>
  <si>
    <t>BW-649</t>
  </si>
  <si>
    <t>Antidiabetic; Antihyperlipoproteinemic</t>
  </si>
  <si>
    <t>COc1ccc(OC)c(c1)C(O)C(C)NC(C)(C)C</t>
  </si>
  <si>
    <t>CHEMBL2218890</t>
  </si>
  <si>
    <t>Elgodipine (INN)</t>
  </si>
  <si>
    <t>CC(C)OC(=O)C1=C(C)NC(=C(C1c2cccc3OCOc23)C(=O)OCCN(C)Cc4ccc(F)cc4)C</t>
  </si>
  <si>
    <t>CHEMBL2304041</t>
  </si>
  <si>
    <t>Sagopilone (INN, USAN)</t>
  </si>
  <si>
    <t>DE-03757; ZK-219477</t>
  </si>
  <si>
    <t>Bayer Healthcare Ag</t>
  </si>
  <si>
    <t>epothilones</t>
  </si>
  <si>
    <t>C[C@H]1CCC[C@@]2(C)O[C@H]2C[C@H](OC(=O)C[C@H](O)C(C)(C)C(=O)[C@H](CC=C)[C@H]1O)c3ccc4sc(C)nc4c3</t>
  </si>
  <si>
    <t>CHEMBL2364618</t>
  </si>
  <si>
    <t>Mavatrep (USAN)</t>
  </si>
  <si>
    <t>JNJ-39439335</t>
  </si>
  <si>
    <t>Johnson &amp; Johnson Pharmaceutical Research And Development, Llc</t>
  </si>
  <si>
    <t>CC(C)(O)c1ccccc1c2ccc3[nH]c(\C=C\c4ccc(cc4)C(F)(F)F)nc3c2</t>
  </si>
  <si>
    <t>CHEMBL350775</t>
  </si>
  <si>
    <t>Biricodar (INN); Biricodar Dicitrate (USAN)</t>
  </si>
  <si>
    <t>VX-71O-3</t>
  </si>
  <si>
    <t>Vertex</t>
  </si>
  <si>
    <t>multidrug resistance inhibitors: pipecolic acid derivatives</t>
  </si>
  <si>
    <t>COc1cc(cc(OC)c1OC)C(=O)C(=O)N2CCCC[C@H]2C(=O)OC(CCCc3cccnc3)CCCc4cccnc4</t>
  </si>
  <si>
    <t>CHEMBL20883</t>
  </si>
  <si>
    <t>Tegafur (BAN, JAN, USAN, INN)</t>
  </si>
  <si>
    <t>MJF-12264</t>
  </si>
  <si>
    <t>L01BC03; L01BC53</t>
  </si>
  <si>
    <t>L01BC03 [Antineoplastic And Immunomodulating Agents:Antineoplastic Agents:Antimetabolites:Pyrimidine analogues]; L01BC53 [Antineoplastic And Immunomodulating Agents:Antineoplastic Agents:Antimetabolites:Pyrimidine analogues]</t>
  </si>
  <si>
    <t>FC1=CN(C2CCCO2)C(=O)NC1=O</t>
  </si>
  <si>
    <t>CHEMBL55812</t>
  </si>
  <si>
    <t>Olpadronic Acid (INN)</t>
  </si>
  <si>
    <t>CN(C)CCC(O)(P(=O)(O)O)P(=O)(O)O</t>
  </si>
  <si>
    <t>CHEMBL7797</t>
  </si>
  <si>
    <t>Indacrinone (INN, USAN)</t>
  </si>
  <si>
    <t>MK-196</t>
  </si>
  <si>
    <t>CC1(Cc2cc(OCC(=O)O)c(Cl)c(Cl)c2C1=O)c3ccccc3</t>
  </si>
  <si>
    <t>CHEMBL580132</t>
  </si>
  <si>
    <t>Cletoquine (BAN, INN)</t>
  </si>
  <si>
    <t>GNF-Pf-1952</t>
  </si>
  <si>
    <t>CC(CCCNCCO)Nc1ccnc2cc(Cl)ccc12</t>
  </si>
  <si>
    <t>CHEMBL608856</t>
  </si>
  <si>
    <t>Diphenan (DCF, INN, MI)</t>
  </si>
  <si>
    <t>GNF-Pf-1544</t>
  </si>
  <si>
    <t>NC(=O)Oc1ccc(Cc2ccccc2)cc1</t>
  </si>
  <si>
    <t>CHEMBL1972318</t>
  </si>
  <si>
    <t>Noreximide (INN)</t>
  </si>
  <si>
    <t>O=C1NC(=O)C2C3CC(C=C3)C12</t>
  </si>
  <si>
    <t>CHEMBL1974057</t>
  </si>
  <si>
    <t>Trocimine (INN)</t>
  </si>
  <si>
    <t>COc1cc(cc(OC)c1OC)C(=O)N2CCCCCCC2</t>
  </si>
  <si>
    <t>CHEMBL2104368</t>
  </si>
  <si>
    <t>Hexacyprone (INN)</t>
  </si>
  <si>
    <t>OC(=O)CCC1(Cc2ccccc2)CCCCC1=O</t>
  </si>
  <si>
    <t>CHEMBL2106062</t>
  </si>
  <si>
    <t>Benzaprinoxide (INN)</t>
  </si>
  <si>
    <t>C[N+](C)([O-])CC\C=C\1/c2ccccc2C=Cc3c(Cl)cccc13</t>
  </si>
  <si>
    <t>CHEMBL2107313</t>
  </si>
  <si>
    <t>Becatecarin (INN, USAN)</t>
  </si>
  <si>
    <t>BMS-181176; BMY-27557; XL-119</t>
  </si>
  <si>
    <t>CCN(CC)CCN1C(=O)c2c(C1=O)c3c4cccc(Cl)c4n([C@@H]5O[C@H](CO)[C@@H](OC)[C@H](O)[C@H]5O)c3c6[nH]c7c(Cl)cccc7c26</t>
  </si>
  <si>
    <t>CHEMBL2107825</t>
  </si>
  <si>
    <t>Tenofovir Alafenamide (USAN); Tenofovir Alafenamide Fumarate (USAN)</t>
  </si>
  <si>
    <t>GS-7340; GS-734003</t>
  </si>
  <si>
    <t>CC(C)OC(=O)[C@H](C)N[P@](=O)(CO[C@H](C)Cn1cnc2c(N)ncnc12)Oc3ccccc3</t>
  </si>
  <si>
    <t>CHEMBL2106460</t>
  </si>
  <si>
    <t>Chlordimorine (INN)</t>
  </si>
  <si>
    <t>Clc1cc(ccc1OCCCN2CCOCC2)c3ccccc3</t>
  </si>
  <si>
    <t>CHEMBL2107762</t>
  </si>
  <si>
    <t>Nerispirdine (INN)</t>
  </si>
  <si>
    <t>CCCN(c1ccncc1F)n2cc(C)c3ccccc23</t>
  </si>
  <si>
    <t>CHEMBL2105230</t>
  </si>
  <si>
    <t>Minepentate (BAN, INN)</t>
  </si>
  <si>
    <t>UCB-1549</t>
  </si>
  <si>
    <t>CN(C)CCOCCOC(=O)C1(CCCC1)c2ccccc2</t>
  </si>
  <si>
    <t>CHEMBL2106053</t>
  </si>
  <si>
    <t>Cistinexine (INN)</t>
  </si>
  <si>
    <t>CN(Cc1cc(Br)cc(Br)c1NC(=O)[C@H](CSSC[C@H](NC(=O)OCc2ccccc2)C(=O)Nc3c(Br)cc(Br)cc3CN(C)C4CCCCC4)NC(=O)OCc5ccccc5)C6CCCCC6</t>
  </si>
  <si>
    <t>CHEMBL2104657</t>
  </si>
  <si>
    <t>Thialbarbital (BAN, DCF, INN, MI)</t>
  </si>
  <si>
    <t>C=CCC1(C2CCCC=C2)C(=O)NC(=S)NC1=O</t>
  </si>
  <si>
    <t>CHEMBL2106233</t>
  </si>
  <si>
    <t>Estrapronicate (INN)</t>
  </si>
  <si>
    <t>CCC(=O)Oc1ccc2[C@H]3CC[C@]4(C)[C@H](CC[C@H]4[C@@H]3CCc2c1)OC(=O)c5cccnc5</t>
  </si>
  <si>
    <t>CHEMBL2107751</t>
  </si>
  <si>
    <t>Fluorescein Lisicol (INN)</t>
  </si>
  <si>
    <t>C[C@H](CCC(=O)N[C@@H](CCCCNC(=S)Nc1ccc2c(c1)C(=O)OC23c4ccc(O)cc4Oc5cc(O)ccc35)C(=O)O)[C@H]6CC[C@H]7[C@@H]8[C@H](O)C[C@@H]9C[C@H](O)CC[C@]9(C)[C@H]8C[C@H](O)[C@]67C</t>
  </si>
  <si>
    <t>CHEMBL2103880</t>
  </si>
  <si>
    <t>Cerlapirdine (INN, USAN); Cerlapirdine Hydrochloride (USAN)</t>
  </si>
  <si>
    <t>SAM-531</t>
  </si>
  <si>
    <t>CN(C)CCCOc1ccc2[nH]nc(c2c1)S(=O)(=O)c3cccc4ccccc34</t>
  </si>
  <si>
    <t>CHEMBL2104946</t>
  </si>
  <si>
    <t>Vincanol (INN)</t>
  </si>
  <si>
    <t>CC[C@@]12CCCN3CCc4c([C@H]13)n([C@@H](O)C2)c5ccccc45</t>
  </si>
  <si>
    <t>CHEMBL2105769</t>
  </si>
  <si>
    <t>Protoveratrine A (MI)</t>
  </si>
  <si>
    <t>CC[C@@H](C)C(=O)O[C@H]1[C@H](O)[C@H]2[C@@H](CN3C[C@@H](C)CC[C@H]3[C@@]2(C)O)[C@@H]4C[C@]56O[C@]7(O)[C@H](CC[C@@]5(C)[C@@H]7[C@@H](OC(=O)C)[C@@H](OC(=O)C)[C@H]6[C@]14O)OC(=O)[C@@](C)(O)CC</t>
  </si>
  <si>
    <t>CHEMBL2105542</t>
  </si>
  <si>
    <t>Satranidazole (INN)</t>
  </si>
  <si>
    <t>Cn1c(ncc1[N+](=O)[O-])N2CCN(C2=O)S(=O)(=O)C</t>
  </si>
  <si>
    <t>CHEMBL2106131</t>
  </si>
  <si>
    <t>Camiverine (INN)</t>
  </si>
  <si>
    <t>CC(C)CCOC(=O)C(NCCN1CCCC1)c2ccccc2</t>
  </si>
  <si>
    <t>CHEMBL2106229</t>
  </si>
  <si>
    <t>Domipizone (INN)</t>
  </si>
  <si>
    <t>COc1ccc(cc1OC)C2=NNC(=O)CC2CO</t>
  </si>
  <si>
    <t>CHEMBL2105665</t>
  </si>
  <si>
    <t>Elacytarabine (INN, USAN)</t>
  </si>
  <si>
    <t>CP-4055</t>
  </si>
  <si>
    <t>Clavis Pharma Asa</t>
  </si>
  <si>
    <t>CCCCCCCC\C=C\CCCCCCCC(=O)OC[C@H]1O[C@H]([C@@H](O)[C@@H]1O)N2C=CC(=NC2=O)N</t>
  </si>
  <si>
    <t>CHEMBL2107832</t>
  </si>
  <si>
    <t>Pimasertib (INN, USAN)</t>
  </si>
  <si>
    <t>Emd Serono</t>
  </si>
  <si>
    <t>OC[C@@H](O)CNC(=O)c1ccncc1Nc2ccc(I)cc2F</t>
  </si>
  <si>
    <t>CHEMBL2106701</t>
  </si>
  <si>
    <t>Molinazone (INN, USAN)</t>
  </si>
  <si>
    <t>Farbenfabriken Bayer A.G., Germany</t>
  </si>
  <si>
    <t>O=C1N(N=Nc2ccccc12)N3CCOCC3</t>
  </si>
  <si>
    <t>CHEMBL2104214</t>
  </si>
  <si>
    <t>Buterizine (INN, USAN)</t>
  </si>
  <si>
    <t>R-38198</t>
  </si>
  <si>
    <t>CCCCc1nc2cc(CN3CCN(CC3)C(c4ccccc4)c5ccccc5)ccc2n1CC</t>
  </si>
  <si>
    <t>CHEMBL2104639</t>
  </si>
  <si>
    <t>Fabesetron (INN)</t>
  </si>
  <si>
    <t>Cc1[nH]cnc1C[C@H]2CCc3c(C)c4ccccc4n3C2=O</t>
  </si>
  <si>
    <t>CHEMBL2106902</t>
  </si>
  <si>
    <t>Metogest (INN, USAN)</t>
  </si>
  <si>
    <t>SC-14207</t>
  </si>
  <si>
    <t>Hormone</t>
  </si>
  <si>
    <t>CC1(C)C[C@H]2[C@@H]3CCC4=CC(=O)CCC4[C@H]3CC[C@]2(C)[C@H]1O</t>
  </si>
  <si>
    <t>CHEMBL2105881</t>
  </si>
  <si>
    <t>Vatanidipine (INN)</t>
  </si>
  <si>
    <t>COC(=O)C1=C(C)NC(=C(C1c2cccc(c2)[N+](=O)[O-])C(=O)OCCc3ccc(cc3)N4CCN(CC4)C(c5ccccc5)c6ccccc6)C</t>
  </si>
  <si>
    <t>CHEMBL2104605</t>
  </si>
  <si>
    <t>Epithiazide (USAN); Epitizide (BAN, INN)</t>
  </si>
  <si>
    <t>P-2105</t>
  </si>
  <si>
    <t>NS(=O)(=O)c1cc2c(NC(CSCC(F)(F)F)NS2(=O)=O)cc1Cl</t>
  </si>
  <si>
    <t>CHEMBL2109100</t>
  </si>
  <si>
    <t>Factor VIII Fraction (BAN)</t>
  </si>
  <si>
    <t>CHEMBL2108607</t>
  </si>
  <si>
    <t>Hyaluronidase (Ovine) (USAN)</t>
  </si>
  <si>
    <t>HYO6A</t>
  </si>
  <si>
    <t>Spreading Agent</t>
  </si>
  <si>
    <t>CHEMBL2105489</t>
  </si>
  <si>
    <t>Sopitazine (INN)</t>
  </si>
  <si>
    <t>CC(C)N1CCN(CC1)C(=O)N2c3ccccc3Sc4ccccc24</t>
  </si>
  <si>
    <t>CHEMBL1963107</t>
  </si>
  <si>
    <t>Ensaculin (INN)</t>
  </si>
  <si>
    <t>COc1cc2OC(=O)C(=C(C)c2cc1OCCCN3CCN(CC3)c4ccccc4OC)C</t>
  </si>
  <si>
    <t>CHEMBL2105001</t>
  </si>
  <si>
    <t>Ioprocemic Acid (INN, USAN)</t>
  </si>
  <si>
    <t>ZK-10720</t>
  </si>
  <si>
    <t>CCN(C(=O)C)c1c(I)cc(I)c(CCC(=O)O)c1I</t>
  </si>
  <si>
    <t>CHEMBL1208155</t>
  </si>
  <si>
    <t>Elagolix (INN, USAN); Elagolix Sodium (USAN)</t>
  </si>
  <si>
    <t>NBI-56418; NBI-56418-NA</t>
  </si>
  <si>
    <t>GnRH receptor antagonists (nonpeptide)</t>
  </si>
  <si>
    <t>COc1cccc(C2=C(C)N(Cc3c(F)cccc3C(F)(F)F)C(=O)N(C[C@H](NCCCC(=O)O)c4ccccc4)C2=O)c1F</t>
  </si>
  <si>
    <t>CHEMBL1179735</t>
  </si>
  <si>
    <t>Amprolium (BAN, INN, USP)</t>
  </si>
  <si>
    <t>CCCc1ncc(C[n+]2ccccc2C)c(N)n1</t>
  </si>
  <si>
    <t>CHEMBL187709</t>
  </si>
  <si>
    <t>Triparanol (BAN, INN, MI)</t>
  </si>
  <si>
    <t>CCN(CC)CCOc1ccc(cc1)C(O)(Cc2ccc(Cl)cc2)c3ccc(C)cc3</t>
  </si>
  <si>
    <t>CHEMBL1082354</t>
  </si>
  <si>
    <t>Tenonitrozole (MI, INN)</t>
  </si>
  <si>
    <t>P01AX08</t>
  </si>
  <si>
    <t>P01AX08 [Antiparasitic Products, Insecticides And Repellents:Antiprotozoals:Agents Against Amoebiasis And Other Protozoal Diseases:Other agents against amoebiasis and other protozoal diseases]</t>
  </si>
  <si>
    <t>[O-][N+](=O)c1cnc(NC(=O)c2cccs2)s1</t>
  </si>
  <si>
    <t>CHEMBL404108</t>
  </si>
  <si>
    <t>Lumiracoxib (BAN, USAN, INN)</t>
  </si>
  <si>
    <t>COX-189</t>
  </si>
  <si>
    <t>M01AH06</t>
  </si>
  <si>
    <t>M01AH06 [Musculo-Skeletal System:Antiinflammatory And Antirheumatic Products:Antiinflammatory And Antirheumatic Products, Non-Steroids:Coxibs]</t>
  </si>
  <si>
    <t>Cc1ccc(Nc2c(F)cccc2Cl)c(CC(=O)O)c1</t>
  </si>
  <si>
    <t>CHEMBL1397886</t>
  </si>
  <si>
    <t>Loreclezole (BAN, INN, USAN)</t>
  </si>
  <si>
    <t>R-72063</t>
  </si>
  <si>
    <t>Cl\C(=C/n1cncn1)\c2ccc(Cl)cc2Cl</t>
  </si>
  <si>
    <t>CHEMBL458769</t>
  </si>
  <si>
    <t>Ethopabate (BAN, MI, USP)</t>
  </si>
  <si>
    <t>CCOc1cc(NC(=O)C)ccc1C(=O)OC</t>
  </si>
  <si>
    <t>CHEMBL1380480</t>
  </si>
  <si>
    <t>Vanitiolide (DCF, INN, MI)</t>
  </si>
  <si>
    <t>COc1cc(ccc1O)C(=S)N2CCOCC2</t>
  </si>
  <si>
    <t>CHEMBL85074</t>
  </si>
  <si>
    <t>Meribendan (INN)</t>
  </si>
  <si>
    <t>CC1CC(=O)NN=C1c2ccc3[nH]c(nc3c2)c4cc[nH]n4</t>
  </si>
  <si>
    <t>CHEMBL1697744</t>
  </si>
  <si>
    <t>Erdosteine (INN)</t>
  </si>
  <si>
    <t>R05CB15</t>
  </si>
  <si>
    <t>R05CB15 [Respiratory System:Cough And Cold Preparations:Expectorants, Excl. Combinations With Cough Suppressants:Mucolytics]</t>
  </si>
  <si>
    <t>OC(=O)CSCC(=O)NC1CCSC1=O</t>
  </si>
  <si>
    <t>CHEMBL417675</t>
  </si>
  <si>
    <t>Palmidrol (INN, MI)</t>
  </si>
  <si>
    <t>CCCCCCCCCCCCCCCC(=O)NCCO</t>
  </si>
  <si>
    <t>CHEMBL45967</t>
  </si>
  <si>
    <t>Methylene Chloride (NF)</t>
  </si>
  <si>
    <t>ClCCl</t>
  </si>
  <si>
    <t>CHEMBL91688</t>
  </si>
  <si>
    <t>Decimemide (INN, MI)</t>
  </si>
  <si>
    <t>CCCCCCCCCCOc1c(OC)cc(cc1OC)C(=O)N</t>
  </si>
  <si>
    <t>CHEMBL173809</t>
  </si>
  <si>
    <t>Emopamil (INN)</t>
  </si>
  <si>
    <t>CC(C)C(CCCN(C)CCc1ccccc1)(C#N)c2ccccc2</t>
  </si>
  <si>
    <t>CHEMBL21536</t>
  </si>
  <si>
    <t>Xanomeline (INN, USAN); Xanomeline Tartrate (USAN)</t>
  </si>
  <si>
    <t>CCCCCCOc1nsnc1C2=CCCN(C)C2</t>
  </si>
  <si>
    <t>CHEMBL153984</t>
  </si>
  <si>
    <t>Befunolol (MI, INN); Befunolol Hydrochloride (JAN)</t>
  </si>
  <si>
    <t>S01ED06</t>
  </si>
  <si>
    <t>S01ED06 [Sensory Organs:Ophthalmologicals:Antiglaucoma Preparations And Miotics:Beta blocking agents1)]</t>
  </si>
  <si>
    <t>CC(C)NCC(O)COc1cccc2cc(oc12)C(=O)C</t>
  </si>
  <si>
    <t>CHEMBL1650443</t>
  </si>
  <si>
    <t>Trelagliptin (INN, USAN); Trelagliptin Succinate (USAN)</t>
  </si>
  <si>
    <t>SYR-472; SYR-111472 Succinate</t>
  </si>
  <si>
    <t>Takeda Pharmaceutical Company Limited</t>
  </si>
  <si>
    <t>CN1C(=O)C=C(N2CCC[C@@H](N)C2)N(Cc3cc(F)ccc3C#N)C1=O</t>
  </si>
  <si>
    <t>CHEMBL8706</t>
  </si>
  <si>
    <t>Clorgiline (BAN, INN); Clorgyline (BAN)</t>
  </si>
  <si>
    <t>M&amp;B-9302</t>
  </si>
  <si>
    <t>MAO inhibitors, type B</t>
  </si>
  <si>
    <t>CN(CCCOc1ccc(Cl)cc1Cl)CC#C</t>
  </si>
  <si>
    <t>CHEMBL1700858</t>
  </si>
  <si>
    <t>Cefaloram (BAN, INN)</t>
  </si>
  <si>
    <t>CC(=O)OCC1=C(N2[C@H](SC1)[C@H](NC(=O)Cc3ccccc3)C2=O)C(=O)O</t>
  </si>
  <si>
    <t>CHEMBL16476</t>
  </si>
  <si>
    <t>Pronetalol (BAN, INN)</t>
  </si>
  <si>
    <t>AY-6204 HCl; GNF-Pf-2670; ICI-38174 [As Hydrochloride]</t>
  </si>
  <si>
    <t>CC(C)NCC(O)c1ccc2ccccc2c1</t>
  </si>
  <si>
    <t>CHEMBL1159892</t>
  </si>
  <si>
    <t>Procinolol (DCF, INN)</t>
  </si>
  <si>
    <t>SD-2124-01</t>
  </si>
  <si>
    <t>CC(C)NCC(O)COc1ccccc1C2CC2</t>
  </si>
  <si>
    <t>CHEMBL408513</t>
  </si>
  <si>
    <t>Belinostat (INN, USAN)</t>
  </si>
  <si>
    <t>PXD-101</t>
  </si>
  <si>
    <t>ONC(=O)\C=C\c1cccc(c1)S(=O)(=O)Nc2ccccc2</t>
  </si>
  <si>
    <t>CHEMBL554563</t>
  </si>
  <si>
    <t>Torcitabine (INN, USAN)</t>
  </si>
  <si>
    <t>NV-02C</t>
  </si>
  <si>
    <t>Novirio Pharmaceuticals</t>
  </si>
  <si>
    <t>NC1=NC(=O)N(C=C1)[C@@H]2C[C@@H](O)[C@H](CO)O2</t>
  </si>
  <si>
    <t>CHEMBL14376</t>
  </si>
  <si>
    <t>Iloperidone (BAN, FDA, INN, USAN)</t>
  </si>
  <si>
    <t>HP-873</t>
  </si>
  <si>
    <t>N05AX14</t>
  </si>
  <si>
    <t>N05AX14 [Nervous System:Psycholeptics:Antipsychotics:Other antipsychotics]</t>
  </si>
  <si>
    <t>COc1cc(ccc1OCCCN2CCC(CC2)c3noc4cc(F)ccc34)C(=O)C</t>
  </si>
  <si>
    <t>CHEMBL1200810</t>
  </si>
  <si>
    <t>Doxercalciferol (FDA, INN)</t>
  </si>
  <si>
    <t>Genzyme Corporation; Genzyme Corp</t>
  </si>
  <si>
    <t>H05BX03</t>
  </si>
  <si>
    <t>H05BX03 [Systemic Hormonal Preparations, Excl. :Calcium Homeostasis:Anti-Parathyroid Agents:Other anti-parathyroid agents]</t>
  </si>
  <si>
    <t>CC(C)[C@@H](C)\C=C\[C@@H](C)[C@H]1CC[C@H]2\C(=C\C=C/3\C[C@@H](O)C[C@H](O)C3=C)\CCC[C@]12C</t>
  </si>
  <si>
    <t>CHEMBL1200963</t>
  </si>
  <si>
    <t>Bimatoprost (FDA, BAN, INN, USAN)</t>
  </si>
  <si>
    <t>AGN-192024</t>
  </si>
  <si>
    <t>S01EE03</t>
  </si>
  <si>
    <t>S01EE03 [Sensory Organs:Ophthalmologicals:Antiglaucoma Preparations And Miotics:Prostaglandin analogues1)]</t>
  </si>
  <si>
    <t>CCNC(=O)CCC\C=C/C[C@H]1[C@@H](O)C[C@@H](O)[C@@H]1\C=C\[C@@H](O)CCc2ccccc2</t>
  </si>
  <si>
    <t>CHEMBL1201387</t>
  </si>
  <si>
    <t>Trandolaprilat (INN)</t>
  </si>
  <si>
    <t>C[C@H](N[C@@H](CCc1ccccc1)C(=O)O)C(=O)N2[C@H]3CCCC[C@@H]3C[C@H]2C(=O)O</t>
  </si>
  <si>
    <t>CHEMBL346178</t>
  </si>
  <si>
    <t>Osanetant (INN)</t>
  </si>
  <si>
    <t>SB-236984; SR-14280; SR-142801</t>
  </si>
  <si>
    <t>CN(C(=O)C)C1(CCN(CCC[C@@]2(CCCN(C2)C(=O)c3ccccc3)c4ccc(Cl)c(Cl)c4)CC1)c5ccccc5</t>
  </si>
  <si>
    <t>CHEMBL1697790</t>
  </si>
  <si>
    <t>Erythromycin Propionate (USAN)</t>
  </si>
  <si>
    <t>CC[C@H]1CC(=O)[C@H](C)[C@@H](O[C@H]2C[C@@](C)(OC)[C@@H](O)[C@H](C)O2)[C@H](C)[C@@H](O[C@@H]3O[C@H](C)C[C@@H]([C@H]3OC(=O)CC)N(C)C)[C@](C)(O)C[C@@H](C)C(=O)[C@H](C)[C@@H](O)[C@]1(C)O</t>
  </si>
  <si>
    <t>CHEMBL1569487</t>
  </si>
  <si>
    <t>Lornoxicam (BAN, INN, USAN)</t>
  </si>
  <si>
    <t>CTX; Ro-139297</t>
  </si>
  <si>
    <t>Cl Pharma Ag, Austria</t>
  </si>
  <si>
    <t>M01AC05</t>
  </si>
  <si>
    <t>M01AC05 [Musculo-Skeletal System:Antiinflammatory And Antirheumatic Products:Antiinflammatory And Antirheumatic Products, Non-Steroids:Oxicams]</t>
  </si>
  <si>
    <t>CN1C(=C(O)c2sc(Cl)cc2S1(=O)=O)C(=O)Nc3ccccn3</t>
  </si>
  <si>
    <t>CHEMBL450656</t>
  </si>
  <si>
    <t>Rotigaptide (INN, USAN)</t>
  </si>
  <si>
    <t>Gap (Wyeth); ZP-123 (Zealand)</t>
  </si>
  <si>
    <t>peptides: gap junction protein channel modulators</t>
  </si>
  <si>
    <t>C[C@@H](NC(=O)CNC(=O)[C@H]1C[C@H](O)CN1C(=O)[C@H]2CCCN2C(=O)[C@@H](Cc3ccc(O)cc3)NC(=O)C)C(=O)NCC(=O)N</t>
  </si>
  <si>
    <t>CHEMBL1232279</t>
  </si>
  <si>
    <t>Nemorubicin (INN)</t>
  </si>
  <si>
    <t>CO[C@@H]1CN(CCO1)[C@H]2C[C@H](O[C@H]3C[C@@](O)(Cc4c(O)c5C(=O)c6cccc(OC)c6C(=O)c5c(O)c34)C(=O)CO)O[C@@H](C)[C@H]2O</t>
  </si>
  <si>
    <t>CHEMBL1663</t>
  </si>
  <si>
    <t>Perflutren (FDA, INN, USAN)</t>
  </si>
  <si>
    <t>DMP-115; FS-069; FS069; MRX-115</t>
  </si>
  <si>
    <t>FC(F)(F)C(F)(F)C(F)(F)F</t>
  </si>
  <si>
    <t>CHEMBL1200686</t>
  </si>
  <si>
    <t>Pimecrolimus (FDA, BAN, INN, USAN)</t>
  </si>
  <si>
    <t>SDZ ASM 981; SDZ-ASM 981</t>
  </si>
  <si>
    <t>D11AH02</t>
  </si>
  <si>
    <t>D11AH02 [Dermatologicals:Other Dermatological Preparations:Other Dermatological Preparations:Agents for dermatitis, excluding corticosteroids]</t>
  </si>
  <si>
    <t>CC[C@@H]1\C=C(/C)\C[C@H](C)C[C@H](OC)[C@H]2O[C@](O)([C@H](C)C[C@@H]2OC)C(=O)C(=O)N3CCCC[C@H]3C(=O)O[C@@H]([C@H](C)[C@@H](O)CC1=O)\C(=C\[C@@H]4CC[C@H](Cl)[C@@H](C4)OC)\C</t>
  </si>
  <si>
    <t>CHEMBL279924</t>
  </si>
  <si>
    <t>Eticyclidine (INN)</t>
  </si>
  <si>
    <t>CCNC1(CCCCC1)c2ccccc2</t>
  </si>
  <si>
    <t>CHEMBL303960</t>
  </si>
  <si>
    <t>Rivenprost (INN)</t>
  </si>
  <si>
    <t>ONO-4819</t>
  </si>
  <si>
    <t>COCc1cccc(C[C@H](O)\C=C\[C@H]2[C@H](O)CC(=O)[C@@H]2CCSCCCC(=O)OC)c1</t>
  </si>
  <si>
    <t>CHEMBL66648</t>
  </si>
  <si>
    <t>Taniplon (INN)</t>
  </si>
  <si>
    <t>COc1nc2nc(cn2c3CCCCc13)c4noc(C)n4</t>
  </si>
  <si>
    <t>CHEMBL300337</t>
  </si>
  <si>
    <t>Enalkiren (USAN, INN)</t>
  </si>
  <si>
    <t>A-64662; ABBOTT-64662</t>
  </si>
  <si>
    <t>COc1ccc(C[C@H](NC(=O)CC(C)(C)N)C(=O)N[C@@H](Cc2c[nH]cn2)C(=O)N[C@@H](CC3CCCCC3)[C@@H](O)[C@@H](O)CC(C)C)cc1</t>
  </si>
  <si>
    <t>CHEMBL337612</t>
  </si>
  <si>
    <t>Dimiracetam (INN)</t>
  </si>
  <si>
    <t>O=C1CN2C(CCC2=O)N1</t>
  </si>
  <si>
    <t>CHEMBL441809</t>
  </si>
  <si>
    <t>Diprafenone (INN)</t>
  </si>
  <si>
    <t>CCC(C)(C)NCC(O)COc1ccccc1C(=O)CCc2ccccc2</t>
  </si>
  <si>
    <t>CHEMBL70046</t>
  </si>
  <si>
    <t>Sorivudine (BAN, INN, JAN, USAN)</t>
  </si>
  <si>
    <t>SO-32756; YN-72</t>
  </si>
  <si>
    <t>OC[C@H]1O[C@H]([C@@H](O)[C@@H]1O)N2C=C(\C=C\Br)C(=O)NC2=O</t>
  </si>
  <si>
    <t>CHEMBL279867</t>
  </si>
  <si>
    <t>Panadiplon (INN, USAN)</t>
  </si>
  <si>
    <t>FG-10571; U-78875</t>
  </si>
  <si>
    <t>CC(C)N1C(=O)c2c(ncn2c3ccccc13)c4noc(n4)C5CC5</t>
  </si>
  <si>
    <t>CHEMBL1200799</t>
  </si>
  <si>
    <t>Travoprost (FDA, BAN, INN, USAN)</t>
  </si>
  <si>
    <t>AL-6221</t>
  </si>
  <si>
    <t>S01EE04</t>
  </si>
  <si>
    <t>S01EE04 [Sensory Organs:Ophthalmologicals:Antiglaucoma Preparations And Miotics:Prostaglandin analogues1)]</t>
  </si>
  <si>
    <t>CC(C)OC(=O)CCC\C=C/C[C@H]1[C@@H](O)C[C@@H](O)[C@@H]1\C=C\[C@@H](O)COc2cccc(c2)C(F)(F)F</t>
  </si>
  <si>
    <t>CHEMBL450044</t>
  </si>
  <si>
    <t>Sergliflozin Etabonate (INN, USAN)</t>
  </si>
  <si>
    <t>GW869682X</t>
  </si>
  <si>
    <t>-erg-; -gliflozin</t>
  </si>
  <si>
    <t>ergot alkaloid derivatives; phlorozin derivatives, phenolic glycosides</t>
  </si>
  <si>
    <t>CCOC(=O)OC[C@@H]1O[C@@H](Oc2ccccc2Cc3ccc(OC)cc3)[C@@H](O)[C@H](O)[C@@H]1O</t>
  </si>
  <si>
    <t>CHEMBL383675</t>
  </si>
  <si>
    <t>Temoporfin (BAN, INN, USAN)</t>
  </si>
  <si>
    <t>EF9</t>
  </si>
  <si>
    <t>Scotia Pharmaceuticals Ltd., Uk</t>
  </si>
  <si>
    <t>L01XD05</t>
  </si>
  <si>
    <t>L01XD05 [Antineoplastic And Immunomodulating Agents:Antineoplastic Agents:Other Antineoplastic Agents:Sensitizers used in photodynamic/radiation therapy]</t>
  </si>
  <si>
    <t>Oc1cccc(c1)c2c3CCc(n3)c(c4cccc(O)c4)c5ccc([nH]5)c(c6C=Cc([nH]6)c(c7cccc(O)c7)c8ccc2n8)c9cccc(O)c9</t>
  </si>
  <si>
    <t>CHEMBL498847</t>
  </si>
  <si>
    <t>Secnidazole (BAN, DCF, MI, INN)</t>
  </si>
  <si>
    <t>PM-185184; RP-14539</t>
  </si>
  <si>
    <t>P01AB07</t>
  </si>
  <si>
    <t>P01AB07 [Antiparasitic Products, Insecticides And Repellents:Antiprotozoals:Agents Against Amoebiasis And Other Protozoal Diseases:Nitroimidazole derivatives]</t>
  </si>
  <si>
    <t>CC(O)Cn1c(C)ncc1[N+](=O)[O-]</t>
  </si>
  <si>
    <t>CHEMBL1697848</t>
  </si>
  <si>
    <t>Prednisolone Valerate Acetate (JAN)</t>
  </si>
  <si>
    <t>CCCCC(=O)O[C@@]1(CC[C@H]2[C@@H]3CCC4=CC(=O)C=C[C@]4(C)[C@H]3[C@@H](O)C[C@]12C)C(=O)COC(=O)C</t>
  </si>
  <si>
    <t>CHEMBL1201405</t>
  </si>
  <si>
    <t>Moexiprilat (INN)</t>
  </si>
  <si>
    <t>COc1cc2C[C@H](N(Cc2cc1OC)C(=O)[C@H](C)N[C@@H](CCc3ccccc3)C(=O)O)C(=O)O</t>
  </si>
  <si>
    <t>CHEMBL1742423</t>
  </si>
  <si>
    <t>Bilastine (INN)</t>
  </si>
  <si>
    <t>R06AX29</t>
  </si>
  <si>
    <t>R06AX29 [Respiratory System:Antihistamines For Systemic Use:Antihistamines For Systemic Use:Other antihistamines for systemic use]</t>
  </si>
  <si>
    <t>CCOCCn1c(nc2ccccc12)C3CCN(CCc4ccc(cc4)C(C)(C)C(=O)O)CC3</t>
  </si>
  <si>
    <t>CHEMBL1742437</t>
  </si>
  <si>
    <t>Linotroban (INN)</t>
  </si>
  <si>
    <t>OC(=O)COc1ccc(CCNS(=O)(=O)c2ccccc2)s1</t>
  </si>
  <si>
    <t>CHEMBL1742445</t>
  </si>
  <si>
    <t>Nafetolol (INN)</t>
  </si>
  <si>
    <t>CC(C)(C)NCC(O)COc1ccc(O)c2C3CCC(CC3)c12</t>
  </si>
  <si>
    <t>CHEMBL1742453</t>
  </si>
  <si>
    <t>Soquinolol (INN)</t>
  </si>
  <si>
    <t>CC(C)(C)NCC(O)COc1cccc2CN(CCc12)C=O</t>
  </si>
  <si>
    <t>CHEMBL1742459</t>
  </si>
  <si>
    <t>Zepastine (DCF, INN)</t>
  </si>
  <si>
    <t>CN1[C@@H]2CC[C@H]1C[C@H](C2)OC3c4ccccc4N(C)S(=O)(=O)c5ccccc35</t>
  </si>
  <si>
    <t>CHEMBL1742478</t>
  </si>
  <si>
    <t>Gacyclidine (INN)</t>
  </si>
  <si>
    <t>C[C@H]1CCCC[C@]1(N2CCCCC2)c3cccs3</t>
  </si>
  <si>
    <t>CHEMBL1743075</t>
  </si>
  <si>
    <t>Tabalumab (INN, USAN)</t>
  </si>
  <si>
    <t>LY-2127399</t>
  </si>
  <si>
    <t>Lilly; Eli Lilly And Company</t>
  </si>
  <si>
    <t>CHEMBL1743057</t>
  </si>
  <si>
    <t>Pegsunercept (INN, USAN)</t>
  </si>
  <si>
    <t>STNF-RI</t>
  </si>
  <si>
    <t>-cept; peg-</t>
  </si>
  <si>
    <t>receptor molecules, native or modified: tumor necrosis factor receptors; PEGylated compounds</t>
  </si>
  <si>
    <t>CHEMBL1742985</t>
  </si>
  <si>
    <t>Anrukinzumab (INN, USAN)</t>
  </si>
  <si>
    <t>IMA-638</t>
  </si>
  <si>
    <t>Wyeth; Pfizer</t>
  </si>
  <si>
    <t>CHEMBL1743051</t>
  </si>
  <si>
    <t>Onartuzumab (INN, USAN)</t>
  </si>
  <si>
    <t>Metmab; PRO-143996; PRO-143966</t>
  </si>
  <si>
    <t>CHEMBL1743008</t>
  </si>
  <si>
    <t>Drozitumab (INN, USAN)</t>
  </si>
  <si>
    <t>Anti-Dr5 Rhumab-Dr5; PRO-95780</t>
  </si>
  <si>
    <t>CHEMBL1743032</t>
  </si>
  <si>
    <t>Intetumumab (INN, USAN)</t>
  </si>
  <si>
    <t>CNTO-095; CNTO-95</t>
  </si>
  <si>
    <t>CHEMBL1743006</t>
  </si>
  <si>
    <t>Dalotuzumab (INN, USAN)</t>
  </si>
  <si>
    <t>MK-0646</t>
  </si>
  <si>
    <t>Merck &amp; Co; Merck</t>
  </si>
  <si>
    <t>CHEMBL2109259</t>
  </si>
  <si>
    <t>Ign-101</t>
  </si>
  <si>
    <t>IGN-101</t>
  </si>
  <si>
    <t>CHEMBL2108483</t>
  </si>
  <si>
    <t>Peruvian Balsam (NF)</t>
  </si>
  <si>
    <t>CHEMBL2109095</t>
  </si>
  <si>
    <t>Erlizumab (INN, USAN)</t>
  </si>
  <si>
    <t>Rhumab Cd18</t>
  </si>
  <si>
    <t>CHEMBL2108319</t>
  </si>
  <si>
    <t>Simoctocog Alfa (INN)</t>
  </si>
  <si>
    <t>CHEMBL1788385</t>
  </si>
  <si>
    <t>Tilbroquinol (INN)</t>
  </si>
  <si>
    <t>P01AA05</t>
  </si>
  <si>
    <t>P01AA05 [Antiparasitic Products, Insecticides And Repellents:Antiprotozoals:Agents Against Amoebiasis And Other Protozoal Diseases:Hydroxyquinoline derivatives]</t>
  </si>
  <si>
    <t>Cc1cc(Br)c(O)c2ncccc12</t>
  </si>
  <si>
    <t>CHEMBL293492</t>
  </si>
  <si>
    <t>Cinnamaldehyde (MI, NF)</t>
  </si>
  <si>
    <t>O=C\C=C\c1ccccc1</t>
  </si>
  <si>
    <t>CHEMBL504088</t>
  </si>
  <si>
    <t>Benzodepa (INN, USAN)</t>
  </si>
  <si>
    <t>AB-103</t>
  </si>
  <si>
    <t>O=C(NP(=O)(N1CC1)N2CC2)OCc3ccccc3</t>
  </si>
  <si>
    <t>CHEMBL1628662</t>
  </si>
  <si>
    <t>Foropafant (INN)</t>
  </si>
  <si>
    <t>SR-27417</t>
  </si>
  <si>
    <t>CC(C)c1cc(C(C)C)c(c(c1)C(C)C)c2csc(n2)N(CCN(C)C)Cc3cccnc3</t>
  </si>
  <si>
    <t>CHEMBL1229569</t>
  </si>
  <si>
    <t>Atizoram (INN, USAN)</t>
  </si>
  <si>
    <t>COc1ccc(cc1O[C@H]2C[C@@H]3CC[C@H]2C3)C4CNC(=O)NC4</t>
  </si>
  <si>
    <t>CHEMBL521851</t>
  </si>
  <si>
    <t>Pictilisib (INN, USAN)</t>
  </si>
  <si>
    <t>GDC-0941</t>
  </si>
  <si>
    <t>CS(=O)(=O)N1CCN(Cc2cc3nc(nc(N4CCOCC4)c3s2)c5cccc6[nH]ncc56)CC1</t>
  </si>
  <si>
    <t>CHEMBL444</t>
  </si>
  <si>
    <t>Barbital (BAN, JAN, MI, NF, INN); Barbital Sodium (INN, MI, NF); Barbitone Sodium (BAN)</t>
  </si>
  <si>
    <t>N05CA04</t>
  </si>
  <si>
    <t>N05CA04 [Nervous System:Psycholeptics:Hypnotics And Sedatives:Barbiturates, plain]</t>
  </si>
  <si>
    <t>CCC1(CC)C(=O)NC(=O)NC1=O</t>
  </si>
  <si>
    <t>CHEMBL331743</t>
  </si>
  <si>
    <t>Dixanthogen (DCF, MI, INN)</t>
  </si>
  <si>
    <t>NSC-402561</t>
  </si>
  <si>
    <t>P03AA01</t>
  </si>
  <si>
    <t>P03AA01 [Antiparasitic Products, Insecticides And Repellents:Ectoparasiticides, Incl. Scabicides, Insecticides And Repellents:Ectoparasiticides, Incl. Scabicides:Sulfur containing products]</t>
  </si>
  <si>
    <t>CCOC(=S)SSC(=S)OCC</t>
  </si>
  <si>
    <t>CHEMBL58792</t>
  </si>
  <si>
    <t>Fluanisone (BAN, DCF, MI, INN)</t>
  </si>
  <si>
    <t>MD-2028; R-2028; R-2167</t>
  </si>
  <si>
    <t>N05AD09</t>
  </si>
  <si>
    <t>N05AD09 [Nervous System:Psycholeptics:Antipsychotics:Butyrophenone derivatives]</t>
  </si>
  <si>
    <t>COc1ccccc1N2CCN(CCCC(=O)c3ccc(F)cc3)CC2</t>
  </si>
  <si>
    <t>CHEMBL1414826</t>
  </si>
  <si>
    <t>Tritiozine (INN, MI)</t>
  </si>
  <si>
    <t>COc1cc(cc(OC)c1OC)C(=S)N2CCOCC2</t>
  </si>
  <si>
    <t>CHEMBL1512949</t>
  </si>
  <si>
    <t>Fenoverine (DCF, INN, MI)</t>
  </si>
  <si>
    <t>A03AX05</t>
  </si>
  <si>
    <t>A03AX05 [Alimentary Tract And Metabolism:Drugs For Functional Gastrointestinal Disorders:Drugs For Functional Gastrointestinal Disorders:Other drugs for functional gastrointestinal disorders]</t>
  </si>
  <si>
    <t>O=C(CN1CCN(Cc2ccc3OCOc3c2)CC1)N4c5ccccc5Sc6ccccc46</t>
  </si>
  <si>
    <t>CHEMBL13883</t>
  </si>
  <si>
    <t>Vanillin (NF)</t>
  </si>
  <si>
    <t>COc1cc(C=O)ccc1O</t>
  </si>
  <si>
    <t>CHEMBL22055</t>
  </si>
  <si>
    <t>Sufugolix (BAN, INN)</t>
  </si>
  <si>
    <t>TAK-013</t>
  </si>
  <si>
    <t>CONC(=O)Nc1ccc(cc1)c2sc3N(Cc4c(F)cccc4F)C(=O)N(C(=O)c3c2CN(C)Cc5ccccc5)c6ccccc6</t>
  </si>
  <si>
    <t>CHEMBL493682</t>
  </si>
  <si>
    <t>Denopamine (INN, JAN, MI)</t>
  </si>
  <si>
    <t>COc1ccc(CCNC[C@H](O)c2ccc(O)cc2)cc1OC</t>
  </si>
  <si>
    <t>CHEMBL1407943</t>
  </si>
  <si>
    <t>Clemizole (BAN, INN, MI); Clemizole Hydrochloride (JAN)</t>
  </si>
  <si>
    <t>AL-20</t>
  </si>
  <si>
    <t>Clc1ccc(Cn2c(CN3CCCC3)nc4ccccc24)cc1</t>
  </si>
  <si>
    <t>CHEMBL218650</t>
  </si>
  <si>
    <t>Delamanid (INN, USAN)</t>
  </si>
  <si>
    <t>OPC-67683</t>
  </si>
  <si>
    <t>Otsuka</t>
  </si>
  <si>
    <t>C[C@]1(COc2ccc(cc2)N3CCC(CC3)Oc4ccc(OC(F)(F)F)cc4)Cn5cc(nc5O1)[N+](=O)[O-]</t>
  </si>
  <si>
    <t>CHEMBL150980</t>
  </si>
  <si>
    <t>Moxiraprine (INN)</t>
  </si>
  <si>
    <t>Cc1cc(nnc1NCCN2CCOCC2)c3ccc(O)cc3</t>
  </si>
  <si>
    <t>CHEMBL327235</t>
  </si>
  <si>
    <t>Albutoin (INN, USAN)</t>
  </si>
  <si>
    <t>BAX-422Z</t>
  </si>
  <si>
    <t>CC(C)CC1NC(=S)N(CC=C)C1=O</t>
  </si>
  <si>
    <t>CHEMBL296373</t>
  </si>
  <si>
    <t>Edatrexate (INN, USAN)</t>
  </si>
  <si>
    <t>CGP-30694; GNF-Pf-63; TCMDC-137768</t>
  </si>
  <si>
    <t>CCC(Cc1cnc2nc(N)nc(N)c2n1)c3ccc(cc3)C(=O)N[C@@H](CCC(=O)O)C(=O)O</t>
  </si>
  <si>
    <t>CHEMBL422648</t>
  </si>
  <si>
    <t>Prulifloxacin (INN)</t>
  </si>
  <si>
    <t>J01MA17</t>
  </si>
  <si>
    <t>J01MA17 [Antiinfectives For Systemic Use:Antibacterials For Systemic Use:Quinolone Antibacterials:Fluoroquinolones]</t>
  </si>
  <si>
    <t>CC1SC2=C(C(=O)O)C(=O)c3cc(F)c(cc3N12)N4CCN(CC5=C(C)OC(=O)O5)CC4</t>
  </si>
  <si>
    <t>CHEMBL136807</t>
  </si>
  <si>
    <t>Vedaclidine (INN)</t>
  </si>
  <si>
    <t>CCCCSc1nsnc1C2CN3CCC2CC3</t>
  </si>
  <si>
    <t>CHEMBL1413176</t>
  </si>
  <si>
    <t>Nifenazone (BAN, MI, INN)</t>
  </si>
  <si>
    <t>M02AA24; N02BB05</t>
  </si>
  <si>
    <t>M02AA24 [Musculo-Skeletal System:Topical Products For Joint And Muscular Pain:Topical Products For Joint And Muscular Pain:Antiinflammatory preparations, non-steroids for topical use]; N02BB05 [Nervous System:Analgesics:Other Analgesics And Antipyretics:Pyrazolones]</t>
  </si>
  <si>
    <t>CN1N(C(=O)C(=C1C)NC(=O)c2cccnc2)c3ccccc3</t>
  </si>
  <si>
    <t>CHEMBL520733</t>
  </si>
  <si>
    <t>Semagacestat (INN, USAN)</t>
  </si>
  <si>
    <t>LY-450139</t>
  </si>
  <si>
    <t>CC(C)[C@H](O)C(=O)N[C@@H](C)C(=O)N[C@@H]1C(=O)N(C)CCc2ccccc12</t>
  </si>
  <si>
    <t>CHEMBL33864</t>
  </si>
  <si>
    <t>Lipoic Acid, Alpha (NF); Thioctic Acid (JAN)</t>
  </si>
  <si>
    <t>OC(=O)CCCCC1CCSS1</t>
  </si>
  <si>
    <t>CHEMBL322241</t>
  </si>
  <si>
    <t>Telinavir (INN, USAN)</t>
  </si>
  <si>
    <t>SC-52151</t>
  </si>
  <si>
    <t>CC(C)CN(C[C@@H](O)[C@H](Cc1ccccc1)NC(=O)[C@H](CC(=O)N)NC(=O)c2ccc3ccccc3n2)C(=O)NC(C)(C)C</t>
  </si>
  <si>
    <t>CHEMBL1349073</t>
  </si>
  <si>
    <t>Efloxate (INN, JAN, MI)</t>
  </si>
  <si>
    <t>C01DX13</t>
  </si>
  <si>
    <t>C01DX13 [Cardiovascular System:Cardiac Therapy:Vasodilators Used In Cardiac Diseases:Other vasodilators used in cardiac diseases]</t>
  </si>
  <si>
    <t>CCOC(=O)COc1ccc2C(=O)C=C(Oc2c1)c3ccccc3</t>
  </si>
  <si>
    <t>CHEMBL1201407</t>
  </si>
  <si>
    <t>Unoprostone (INN)</t>
  </si>
  <si>
    <t>S01EE02</t>
  </si>
  <si>
    <t>S01EE02 [Sensory Organs:Ophthalmologicals:Antiglaucoma Preparations And Miotics:Prostaglandin analogues1)]</t>
  </si>
  <si>
    <t>CCCCCCCC(=O)CC[C@H]1[C@H](O)C[C@H](O)[C@@H]1C\C=C/CCCC(=O)O</t>
  </si>
  <si>
    <t>CHEMBL84336</t>
  </si>
  <si>
    <t>Thiocyanate Sodium (MI, NF); Potassium Thiocyanate (MI, NF)</t>
  </si>
  <si>
    <t>SC#N</t>
  </si>
  <si>
    <t>CHEMBL1742460</t>
  </si>
  <si>
    <t>Primidolol (BAN, INN, USAN)</t>
  </si>
  <si>
    <t>UK-11443</t>
  </si>
  <si>
    <t>Anti-Anginal; Antihypertensive; Cardiac Depressant (anti-arrhythmic)</t>
  </si>
  <si>
    <t>CC1=CN(CCNCC(O)COc2ccccc2C)C(=O)NC1=O</t>
  </si>
  <si>
    <t>CHEMBL1742465</t>
  </si>
  <si>
    <t>Moxastine (INN)</t>
  </si>
  <si>
    <t>CN(C)CCOC(C)(c1ccccc1)c2ccccc2</t>
  </si>
  <si>
    <t>CHEMBL95804</t>
  </si>
  <si>
    <t>Sematilide (INN); Sematilide Hydrochloride (USAN)</t>
  </si>
  <si>
    <t>CK-1752A</t>
  </si>
  <si>
    <t>CCN(CC)CCNC(=O)c1ccc(NS(=O)(=O)C)cc1</t>
  </si>
  <si>
    <t>CHEMBL1743017</t>
  </si>
  <si>
    <t>Fezakinumab (INN, USAN)</t>
  </si>
  <si>
    <t>ILV-094</t>
  </si>
  <si>
    <t>CHEMBL1743065</t>
  </si>
  <si>
    <t>Roledumab (INN)</t>
  </si>
  <si>
    <t>CHEMBL1743261</t>
  </si>
  <si>
    <t>Mexazolam (INN, JAN, MI)</t>
  </si>
  <si>
    <t>CC1COC2(N1CC(=O)Nc3ccc(Cl)cc23)c4ccccc4Cl</t>
  </si>
  <si>
    <t>CHEMBL1881591</t>
  </si>
  <si>
    <t>Norletimol (BAN, INN)</t>
  </si>
  <si>
    <t>Oc1ccccc1\C=N\Cc2ccccc2</t>
  </si>
  <si>
    <t>CHEMBL768</t>
  </si>
  <si>
    <t>Esmolol (BAN, INN); Esmolol Hydrochloride (FDA, USAN)</t>
  </si>
  <si>
    <t>ASL-8052</t>
  </si>
  <si>
    <t>C07AB09</t>
  </si>
  <si>
    <t>C07AB09 [Cardiovascular System:Beta Blocking Agents:Beta Blocking Agents:Beta blocking agents, selective]</t>
  </si>
  <si>
    <t>COC(=O)CCc1ccc(OCC(O)CNC(C)C)cc1</t>
  </si>
  <si>
    <t>CHEMBL1201356</t>
  </si>
  <si>
    <t>Methylergonovine Maleate (FDA, USP); Methylergometrine (BAN, INN); Methylergometrine Maleate (JAN)</t>
  </si>
  <si>
    <t>Us Pharmaceuticals Holdings I Llc</t>
  </si>
  <si>
    <t>G02AB01</t>
  </si>
  <si>
    <t>G02AB01 [Genito Urinary System And Sex Hormones:Other Gynecologicals:Oxytocics:Ergot alkaloids]</t>
  </si>
  <si>
    <t>CC[C@@H](CO)NC(=O)[C@H]1CN(C)[C@@H]2Cc3c[nH]c4cccc(C2=C1)c34</t>
  </si>
  <si>
    <t>CHEMBL1908843</t>
  </si>
  <si>
    <t>Gadofosveset (INN); Gadofosveset Trisodium (FDA, USAN)</t>
  </si>
  <si>
    <t>MS-32520</t>
  </si>
  <si>
    <t>V08CA11</t>
  </si>
  <si>
    <t>V08CA11 [Various:Contrast Media:Magnetic Resonance Imaging Contrast Media:Paramagnetic contrast media]</t>
  </si>
  <si>
    <t>CHEMBL2108809</t>
  </si>
  <si>
    <t>Sulesomab (INN, USAN)</t>
  </si>
  <si>
    <t>IMMU-MN3</t>
  </si>
  <si>
    <t>monoclonal antibodies: infix for inflammatory/infectious lesions</t>
  </si>
  <si>
    <t>V09HA04</t>
  </si>
  <si>
    <t>V09HA04 [Various:Diagnostic Radiopharmaceuticals:Inflammation And Infection Detection:Technetium (99mTc) compounds]</t>
  </si>
  <si>
    <t>Monoclonal Antibody (diagnostic for the detection of infectious lesions)</t>
  </si>
  <si>
    <t>CHEMBL2108116</t>
  </si>
  <si>
    <t>Magnesium Aluminometasilicate (JAN); Silodrate (USAN); Simaldrate (INN)</t>
  </si>
  <si>
    <t>MP-1051</t>
  </si>
  <si>
    <t>CHEMBL2108833</t>
  </si>
  <si>
    <t>Avotermin (INN)</t>
  </si>
  <si>
    <t>CHEMBL2109475</t>
  </si>
  <si>
    <t>Pg-102</t>
  </si>
  <si>
    <t>PG-102</t>
  </si>
  <si>
    <t>CHEMBL2107920</t>
  </si>
  <si>
    <t>Ox Bile (BAN)</t>
  </si>
  <si>
    <t>CHEMBL2109295</t>
  </si>
  <si>
    <t>Pf-03446962</t>
  </si>
  <si>
    <t>PF-03446962</t>
  </si>
  <si>
    <t>CHEMBL2146883</t>
  </si>
  <si>
    <t>Cobimetinib (INN, USAN); Cobimetinib Butyrate (USAN); Cobimetinib Fumarate (USAN)</t>
  </si>
  <si>
    <t>Genentech, Roche; Genentech</t>
  </si>
  <si>
    <t>OC1(CN(C1)C(=O)c2ccc(F)c(F)c2Nc3ccc(I)cc3F)[C@@H]4CCCCN4</t>
  </si>
  <si>
    <t>CHEMBL2111174</t>
  </si>
  <si>
    <t>Tropenziline Bromide (INN)</t>
  </si>
  <si>
    <t>MTS-263</t>
  </si>
  <si>
    <t>CO[C@H]1C[C@@H]2C[C@@H](C[C@H]1[N+]2(C)C)OC(=O)C(O)(c3ccccc3)c4ccccc4</t>
  </si>
  <si>
    <t>CHEMBL2110579</t>
  </si>
  <si>
    <t>Anamorelin (INN); Anamorelin Hydrochloride (USAN)</t>
  </si>
  <si>
    <t>RC-1291 HCL</t>
  </si>
  <si>
    <t>Sapphire Therapeutics</t>
  </si>
  <si>
    <t>CN(C)N(C)C(=O)[C@@]1(Cc2ccccc2)CCCN(C1)C(=O)[C@@H](Cc3c[nH]c4ccccc34)NC(=O)C(C)(C)N</t>
  </si>
  <si>
    <t>CHEMBL2103849</t>
  </si>
  <si>
    <t>Udenafil (INN, USAN)</t>
  </si>
  <si>
    <t>DA-8159</t>
  </si>
  <si>
    <t>Dr. Reddy'S Laboratories</t>
  </si>
  <si>
    <t>CCCOc1ccc(cc1C2=Nc3c(CCC)nn(C)c3C(=O)N2)S(=O)(=O)NCCC4CCCN4C</t>
  </si>
  <si>
    <t>CHEMBL373081</t>
  </si>
  <si>
    <t>Micronomicin (INN, MI); Micronomicin Sulfate (JAN)</t>
  </si>
  <si>
    <t>S01AA22</t>
  </si>
  <si>
    <t>S01AA22 [Sensory Organs:Ophthalmologicals:Antiinfectives:Antibiotics]</t>
  </si>
  <si>
    <t>CNC[C@@H]1CC[C@@H](N)[C@@H](O[C@@H]2[C@@H](N)C[C@@H](N)[C@H](O[C@H]3OC[C@](C)(O)[C@H](NC)[C@H]3O)[C@H]2O)O1</t>
  </si>
  <si>
    <t>CHEMBL2106412</t>
  </si>
  <si>
    <t>Eprinomectin (INN, USAN)</t>
  </si>
  <si>
    <t>MK-397</t>
  </si>
  <si>
    <t>CC[C@H](C)C1O[C@@]2(C[C@@H]3CC(C\C=C(/C)\[C@@H](O[C@H]4C[C@H](OC)[C@@H](O[C@H]5C[C@H](OC)[C@H](NC(=O)C)[C@H](C)O5)[C@H](C)O4)[C@@H](C)\C=C\C=C\6/CO[C@@H]7[C@H](O)C(=C[C@@H](C(=O)O3)[C@]67O)C)O2)C=C[C@@H]1C</t>
  </si>
  <si>
    <t>CHEMBL2107538</t>
  </si>
  <si>
    <t>Epicainide (INN)</t>
  </si>
  <si>
    <t>CCN1CCCC1CNC(=O)C(O)(c2ccccc2)c3ccccc3</t>
  </si>
  <si>
    <t>CHEMBL2106428</t>
  </si>
  <si>
    <t>Metergotamine (INN)</t>
  </si>
  <si>
    <t>MY-25 [As Bitartrate]</t>
  </si>
  <si>
    <t>CN1C[C@@H](C=C2[C@H]1Cc3cn(C)c4cccc2c34)C(=O)N[C@]5(C)O[C@@]6(O)[C@@H]7CCCN7C(=O)[C@H](Cc8ccccc8)N6C5=O</t>
  </si>
  <si>
    <t>CHEMBL2107255</t>
  </si>
  <si>
    <t>Trifosmin (BAN, INN)</t>
  </si>
  <si>
    <t>COCCCP(CCCOC)CCCOC</t>
  </si>
  <si>
    <t>CHEMBL2106345</t>
  </si>
  <si>
    <t>Isocromil (INN)</t>
  </si>
  <si>
    <t>CC(C)Oc1ccccc1C2=CC(=O)c3cc(ccc3O2)C(=O)O</t>
  </si>
  <si>
    <t>CHEMBL2104277</t>
  </si>
  <si>
    <t>Etaminile (INN)</t>
  </si>
  <si>
    <t>OM-977</t>
  </si>
  <si>
    <t>CCC(CC(C)N(C)C)(C#N)c1ccccc1</t>
  </si>
  <si>
    <t>CHEMBL2107129</t>
  </si>
  <si>
    <t>Plafibride (INN, MI)</t>
  </si>
  <si>
    <t>CC(C)(Oc1ccc(Cl)cc1)C(=O)NC(=O)NCN2CCOCC2</t>
  </si>
  <si>
    <t>CHEMBL2103846</t>
  </si>
  <si>
    <t>Ulipristal (INN, USAN)</t>
  </si>
  <si>
    <t>Hra Pharma</t>
  </si>
  <si>
    <t>G03AD02</t>
  </si>
  <si>
    <t>G03AD02 [Genito Urinary System And Sex Hormones:Sex Hormones And Modulators Of The Genital System:Hormonal Contraceptives For Systemic Use:Emergency contraceptives]</t>
  </si>
  <si>
    <t>CN(C)c1ccc(cc1)[C@H]2C[C@@]3(C)[C@@H](CC[C@]3(O)C(=O)C)[C@@H]4CCC5=CC(=O)CCC5=C24</t>
  </si>
  <si>
    <t>CHEMBL2104570</t>
  </si>
  <si>
    <t>Cafaminol (INN, MI)</t>
  </si>
  <si>
    <t>CN(CCO)c1nc2N(C)C(=O)N(C)C(=O)c2n1C</t>
  </si>
  <si>
    <t>CHEMBL2104234</t>
  </si>
  <si>
    <t>Benzethidine (BAN, DCF, INN)</t>
  </si>
  <si>
    <t>NIH-7574</t>
  </si>
  <si>
    <t>CCOC(=O)C1(CCN(CCOCc2ccccc2)CC1)c3ccccc3</t>
  </si>
  <si>
    <t>CHEMBL2105363</t>
  </si>
  <si>
    <t>Quinezamide (INN)</t>
  </si>
  <si>
    <t>CC(=O)Nc1cnn2c(C)nc3ccccc3c12</t>
  </si>
  <si>
    <t>CHEMBL2105521</t>
  </si>
  <si>
    <t>Camiglibose (INN, USAN)</t>
  </si>
  <si>
    <t>MDL-73945</t>
  </si>
  <si>
    <t>CO[C@H]1O[C@H](CN2C[C@H](O)[C@@H](O)[C@H](O)[C@H]2CO)[C@@H](O)[C@H](O)[C@H]1O</t>
  </si>
  <si>
    <t>CHEMBL2106367</t>
  </si>
  <si>
    <t>Hydrobentizide (DCF, INN)</t>
  </si>
  <si>
    <t>NS(=O)(=O)c1cc2c(NC(CSCc3ccccc3)NS2(=O)=O)cc1Cl</t>
  </si>
  <si>
    <t>CHEMBL2106280</t>
  </si>
  <si>
    <t>Dibemethine (DCF, INN)</t>
  </si>
  <si>
    <t>L-566</t>
  </si>
  <si>
    <t>CN(Cc1ccccc1)Cc2ccccc2</t>
  </si>
  <si>
    <t>CHEMBL2105627</t>
  </si>
  <si>
    <t>Flavin Adenin Dinucleotide (JAN)</t>
  </si>
  <si>
    <t>Cc1cc2N=C3C(=O)NC(=O)N=C3N(C[C@H](O)[C@H](O)[C@H](O)COP(=O)(O)OP(=O)(O)OC[C@H]4O[C@H]([C@H](O)[C@@H]4O)n5cnc6c(N)ncnc56)c2cc1C</t>
  </si>
  <si>
    <t>CHEMBL2106949</t>
  </si>
  <si>
    <t>Metenolone Enanthate (JAN); Methenolone Enanthate (USAN)</t>
  </si>
  <si>
    <t>SH-601; SO-16374</t>
  </si>
  <si>
    <t>CCCCCCC(=O)O[C@H]1CC[C@H]2[C@@H]3CC[C@H]4CC(=O)C=C(C)[C@]4(C)[C@H]3CC[C@]12C</t>
  </si>
  <si>
    <t>CHEMBL2104352</t>
  </si>
  <si>
    <t>Doxibetasol (BAN, INN)</t>
  </si>
  <si>
    <t>C[C@@H]1C[C@H]2[C@@H]3CCC4=CC(=O)C=C[C@]4(C)[C@@]3(F)[C@@H](O)C[C@]2(C)[C@@]1(O)C(=O)C</t>
  </si>
  <si>
    <t>CHEMBL2105322</t>
  </si>
  <si>
    <t>Ritiometan (INN)</t>
  </si>
  <si>
    <t>R01AX05</t>
  </si>
  <si>
    <t>R01AX05 [Respiratory System:Nasal Preparations:Decongestants And Other Nasal Preparations For Topical Use:Other nasal preparations]</t>
  </si>
  <si>
    <t>OC(=O)CSC(SCC(=O)O)SCC(=O)O</t>
  </si>
  <si>
    <t>CHEMBL2105389</t>
  </si>
  <si>
    <t>Pentorex (DCF, INN)</t>
  </si>
  <si>
    <t>CC(c1ccccc1)C(C)(C)N</t>
  </si>
  <si>
    <t>CHEMBL2104069</t>
  </si>
  <si>
    <t>Clocinizine (DCF, INN, MI)</t>
  </si>
  <si>
    <t>Clc1ccc(cc1)C(N2CCN(C\C=C/c3ccccc3)CC2)c4ccccc4</t>
  </si>
  <si>
    <t>CHEMBL2103829</t>
  </si>
  <si>
    <t>Faxeladol (INN, USAN)</t>
  </si>
  <si>
    <t>EM-906; GCR-9905; GRT-TA300; GRTA0009906; GRTA9906</t>
  </si>
  <si>
    <t>Gruenenthal Gmbh</t>
  </si>
  <si>
    <t>CN(C)C[C@@H]1CCCC[C@H]1c2cccc(O)c2</t>
  </si>
  <si>
    <t>CHEMBL2105624</t>
  </si>
  <si>
    <t>Repromicin (INN, USAN)</t>
  </si>
  <si>
    <t>SCH-16524</t>
  </si>
  <si>
    <t>CCC1OC(=O)CC(O)C(C)C(O[C@@H]2O[C@H](C)C[C@@H]([C@H]2O)N(C)C)C(CC=O)CC(C)C(=O)\C=C\C(=C\C1C)\C</t>
  </si>
  <si>
    <t>CHEMBL2104171</t>
  </si>
  <si>
    <t>Bepiastine (DCF, INN)</t>
  </si>
  <si>
    <t>UP-107</t>
  </si>
  <si>
    <t>CN(C)CCN1C(=O)c2cccnc2Sc3ccccc13</t>
  </si>
  <si>
    <t>CHEMBL1908307</t>
  </si>
  <si>
    <t>Flosequinan (BAN, USAN, INN)</t>
  </si>
  <si>
    <t>BTS-49465</t>
  </si>
  <si>
    <t>C01DB01</t>
  </si>
  <si>
    <t>C01DB01 [Cardiovascular System:Cardiac Therapy:Vasodilators Used In Cardiac Diseases:Quinolone vasodilators]</t>
  </si>
  <si>
    <t>Antihypertensive (vasodilator)</t>
  </si>
  <si>
    <t>CN1C=C([S+](C)[O-])C(=O)c2ccc(F)cc12</t>
  </si>
  <si>
    <t>CHEMBL1886986</t>
  </si>
  <si>
    <t>Octrizole (INN, USAN)</t>
  </si>
  <si>
    <t>CC(C)(C)CC(C)(C)c1ccc(O)c(c1)n2nc3ccccc3n2</t>
  </si>
  <si>
    <t>CHEMBL1619017</t>
  </si>
  <si>
    <t>Metralindole (INN, MI)</t>
  </si>
  <si>
    <t>COc1ccc2c(c1)c3CCN=C4N(C)CCn2c34</t>
  </si>
  <si>
    <t>CHEMBL1922660</t>
  </si>
  <si>
    <t>Fiboflapon (INN, USAN); Fiboflapon Sodium (USAN)</t>
  </si>
  <si>
    <t>GSK2190915B; GSK2190915A</t>
  </si>
  <si>
    <t>CCOc1ccc(cn1)c2ccc(Cn3c(CC(C)(C)C(=O)O)c(SC(C)(C)C)c4cc(OCc5ccc(C)cn5)ccc34)cc2</t>
  </si>
  <si>
    <t>CHEMBL2104184</t>
  </si>
  <si>
    <t>Brasofensine (INN); Brasofensine Maleate (USAN)</t>
  </si>
  <si>
    <t>BMS-204756-07; NS-2214</t>
  </si>
  <si>
    <t>Siegfried Ag, Switzerland</t>
  </si>
  <si>
    <t>CO\N=C\[C@H]1[C@H]2CC[C@@H](C[C@@H]1c3ccc(Cl)c(Cl)c3)N2C</t>
  </si>
  <si>
    <t>CHEMBL2111180</t>
  </si>
  <si>
    <t>Sodium Picofosfate (INN)</t>
  </si>
  <si>
    <t>OP(=O)(O)Oc1ccc(cc1)C(c2ccc(OP(=O)(O)O)cc2)c3ccccn3</t>
  </si>
  <si>
    <t>CHEMBL1172928</t>
  </si>
  <si>
    <t>Radafaxine (INN); Radafaxine Hydrochloride (USAN)</t>
  </si>
  <si>
    <t>GW353162A</t>
  </si>
  <si>
    <t>C[C@@H]1NC(C)(C)CO[C@@]1(O)c2cccc(Cl)c2</t>
  </si>
  <si>
    <t>CHEMBL2110657</t>
  </si>
  <si>
    <t>Oxmetidine (BAN, INN); Oxmetidine Hydrochloride (USAN); Oxmetidine Mesylate (USAN)</t>
  </si>
  <si>
    <t>SK&amp;F-92994-A2; SK&amp;F-92994-J2</t>
  </si>
  <si>
    <t>Cc1[nH]cnc1CSCCNC2=NC(=O)C(=CN2)Cc3ccc4OCOc4c3</t>
  </si>
  <si>
    <t>CHEMBL2109078</t>
  </si>
  <si>
    <t>Hydroxypropyl Methylcellulose Phthalate 200731 (NF)</t>
  </si>
  <si>
    <t>CHEMBL2108343</t>
  </si>
  <si>
    <t>Varfollitropin Alfa (INN)</t>
  </si>
  <si>
    <t>CHEMBL2109217</t>
  </si>
  <si>
    <t>Perflutren Protein-Type A Microspheres (USP)</t>
  </si>
  <si>
    <t>CHEMBL2108135</t>
  </si>
  <si>
    <t>Polygeline (BAN, INN)</t>
  </si>
  <si>
    <t>CHEMBL2109280</t>
  </si>
  <si>
    <t>Rg-7599</t>
  </si>
  <si>
    <t>RG-7599</t>
  </si>
  <si>
    <t>CHEMBL2108199</t>
  </si>
  <si>
    <t>Ersofermin (INN, USAN)</t>
  </si>
  <si>
    <t>Synergen</t>
  </si>
  <si>
    <t>Wound Healing Agent</t>
  </si>
  <si>
    <t>CHEMBL2109553</t>
  </si>
  <si>
    <t>Cyt-500</t>
  </si>
  <si>
    <t>CHEMBL2109467</t>
  </si>
  <si>
    <t>Amg-714</t>
  </si>
  <si>
    <t>AMG-714</t>
  </si>
  <si>
    <t>CHEMBL2108144</t>
  </si>
  <si>
    <t>Teneliximab (INN, USAN)</t>
  </si>
  <si>
    <t>BMS-224819</t>
  </si>
  <si>
    <t>CHEMBL2109366</t>
  </si>
  <si>
    <t>Anti-Tac 90 Y-Hat</t>
  </si>
  <si>
    <t>Anti-TAC 90 Y-HAT</t>
  </si>
  <si>
    <t>CHEMBL2109398</t>
  </si>
  <si>
    <t>Kb-004</t>
  </si>
  <si>
    <t>KB-004</t>
  </si>
  <si>
    <t>CHEMBL2108696</t>
  </si>
  <si>
    <t>Wheat Bran (USP)</t>
  </si>
  <si>
    <t>A06AC07</t>
  </si>
  <si>
    <t>A06AC07 [Alimentary Tract And Metabolism:Drugs For Constipation:Drugs For Constipation:Bulk-forming laxatives]</t>
  </si>
  <si>
    <t>CHEMBL2109363</t>
  </si>
  <si>
    <t>Bre-3</t>
  </si>
  <si>
    <t>BrE-3</t>
  </si>
  <si>
    <t>CHEMBL2109432</t>
  </si>
  <si>
    <t>Mt-203</t>
  </si>
  <si>
    <t>MT-203</t>
  </si>
  <si>
    <t>CHEMBL2109170</t>
  </si>
  <si>
    <t>Diacetylated Monoglycerides (NF)</t>
  </si>
  <si>
    <t>CHEMBL2108389</t>
  </si>
  <si>
    <t>Feverfew (NF)</t>
  </si>
  <si>
    <t>CHEMBL2107915</t>
  </si>
  <si>
    <t>Diluted Opium Powder (JAN); Opium Alkaloids Hydrochlorides (JAN); Opium Tincture (JAN); Opium, Powdered (JAN, USP)</t>
  </si>
  <si>
    <t>CHEMBL2109452</t>
  </si>
  <si>
    <t>Medi-4212</t>
  </si>
  <si>
    <t>MEDI-4212</t>
  </si>
  <si>
    <t>CHEMBL2109278</t>
  </si>
  <si>
    <t>Rg-7596</t>
  </si>
  <si>
    <t>RG-7596</t>
  </si>
  <si>
    <t>CHEMBL2109265</t>
  </si>
  <si>
    <t>Moc31-Pe</t>
  </si>
  <si>
    <t>MOC31-PE</t>
  </si>
  <si>
    <t>CHEMBL2108071</t>
  </si>
  <si>
    <t>Paflufocon E (USAN)</t>
  </si>
  <si>
    <t>CHEMBL2109271</t>
  </si>
  <si>
    <t>Mdx-210</t>
  </si>
  <si>
    <t>520C9XH22; MDX-210</t>
  </si>
  <si>
    <t>CHEMBL2108521</t>
  </si>
  <si>
    <t>Iroplact (INN)</t>
  </si>
  <si>
    <t>platelet factor 4 analogs and derivatives</t>
  </si>
  <si>
    <t>CHEMBL30746</t>
  </si>
  <si>
    <t>Soterenol (INN); Soterenol Hydrochloride (USAN)</t>
  </si>
  <si>
    <t>MJ-1992</t>
  </si>
  <si>
    <t>CC(C)NCC(O)c1ccc(O)c(NS(=O)(=O)C)c1</t>
  </si>
  <si>
    <t>CHEMBL2104680</t>
  </si>
  <si>
    <t>Danosteine (INN)</t>
  </si>
  <si>
    <t>OC(=O)CCSCC(=O)O</t>
  </si>
  <si>
    <t>CHEMBL2104320</t>
  </si>
  <si>
    <t>Feprosidnine (INN)</t>
  </si>
  <si>
    <t>CC(Cc1ccccc1)[n+]2cc([NH-])on2</t>
  </si>
  <si>
    <t>CHEMBL2105482</t>
  </si>
  <si>
    <t>Tenylidone (DCF, INN)</t>
  </si>
  <si>
    <t>O=C1\C(=C/c2cccs2)\CCC/C/1=C\c3cccs3</t>
  </si>
  <si>
    <t>CHEMBL2105913</t>
  </si>
  <si>
    <t>Barmastine (INN, USAN)</t>
  </si>
  <si>
    <t>R-57959</t>
  </si>
  <si>
    <t>CC1=C(CCN2CCC(CC2)Nc3nc4cccnc4n3Cc5occc5)C(=O)N6C=CC=CC6=N1</t>
  </si>
  <si>
    <t>CHEMBL2106725</t>
  </si>
  <si>
    <t>Desciclovir (INN, USAN)</t>
  </si>
  <si>
    <t>BW-A515U</t>
  </si>
  <si>
    <t>Nc1ncc2ncn(COCCO)c2n1</t>
  </si>
  <si>
    <t>CHEMBL2106597</t>
  </si>
  <si>
    <t>Pinolcaine (INN)</t>
  </si>
  <si>
    <t>CN1CCCCC1C(C)(C)OC(=O)C(c2ccccc2)c3ccccc3</t>
  </si>
  <si>
    <t>CHEMBL2106665</t>
  </si>
  <si>
    <t>Decloxizine (INN)</t>
  </si>
  <si>
    <t>UCB-1402</t>
  </si>
  <si>
    <t>OCCOCCN1CCN(CC1)C(c2ccccc2)c3ccccc3</t>
  </si>
  <si>
    <t>CHEMBL2106589</t>
  </si>
  <si>
    <t>Enocitabine (INN, JAN, MI)</t>
  </si>
  <si>
    <t>CCCCCCCCCCCCCCCCCCCCCC(=O)NC1=NC(=O)N(C=C1)[C@@H]2O[C@H](CO)[C@@H](O)[C@@H]2O</t>
  </si>
  <si>
    <t>CHEMBL2106826</t>
  </si>
  <si>
    <t>Nafoxadol (INN)</t>
  </si>
  <si>
    <t>C1NCC2(OCC1O2)c3ccc4ccccc4c3</t>
  </si>
  <si>
    <t>CHEMBL2106262</t>
  </si>
  <si>
    <t>Ethiazide (BAN, INN, JAN, MI)</t>
  </si>
  <si>
    <t>CCC1Nc2cc(Cl)c(cc2S(=O)(=O)N1)S(=O)(=O)N</t>
  </si>
  <si>
    <t>CHEMBL2105491</t>
  </si>
  <si>
    <t>Sultroponium (DCF, INN, MI)</t>
  </si>
  <si>
    <t>A-118</t>
  </si>
  <si>
    <t>C[N+]1(CCCS(=O)(=O)[O-])[C@@H]2CC[C@H]1C[C@H](C2)OC(=O)C(CO)c3ccccc3</t>
  </si>
  <si>
    <t>CHEMBL2107132</t>
  </si>
  <si>
    <t>Nitrocycline (INN, USAN)</t>
  </si>
  <si>
    <t>CN(C)[C@H]1[C@@H]2C[C@@H]3Cc4c(C(=O)C3=C(O)[C@]2(O)C(=O)C(=C1O)C(=O)N)c(O)ccc4[N+](=O)[O-]</t>
  </si>
  <si>
    <t>CHEMBL2106447</t>
  </si>
  <si>
    <t>Nicocortonide (INN)</t>
  </si>
  <si>
    <t>C\C=C\C1O[C@@]23CC[C@](O1)(C(=O)COC(=O)c4cccnc4)[C@@]2(C)C[C@H](O)[C@H]5[C@H]3CCC6=CC(=O)CC[C@]56C</t>
  </si>
  <si>
    <t>CHEMBL2218864</t>
  </si>
  <si>
    <t>Taziprinone (INN, MI)</t>
  </si>
  <si>
    <t>CN1CCN(CCC(=O)NC2C3Oc4cc(C)ccc4C3(C)CCC2=O)CC1</t>
  </si>
  <si>
    <t>CHEMBL2218900</t>
  </si>
  <si>
    <t>Cabastine (INN)</t>
  </si>
  <si>
    <t>CC1CN(CCC1(C(=O)O)c2ccccc2)C3CCC(CC3)(C#N)c4ccc(F)cc4</t>
  </si>
  <si>
    <t>CHEMBL2218909</t>
  </si>
  <si>
    <t>Lusupultide (INN, USAN)</t>
  </si>
  <si>
    <t>B9420-001</t>
  </si>
  <si>
    <t>Nycomed Gmbh</t>
  </si>
  <si>
    <t>peptides: peptides used as pulmonary surfactants</t>
  </si>
  <si>
    <t>CC[C@H](C)[C@H](NC(=O)[C@H](CC(C)C)NC(=O)[C@H](CC(C)C)NC(=O)[C@H](C)NC(=O)CNC(=O)[C@@H](NC(=O)[C@@H](NC(=O)[C@@H](NC(=O)[C@@H](NC(=O)[C@@H](NC(=O)[C@@H](NC(=O)[C@H](CC(C)C)NC(=O)[C@@H](NC(=O)[C@@H](NC(=O)[C@@H](NC(=O)[C@@H](NC(=O)[C@@H](NC(=O)[C@@H](NC(=O)[C@@H](NC(=O)[C@H](CC(C)C)NC(=O)[C@H](CC(C)C)NC(=O)[C@H](CCCNC(=N)N)NC(=O)[C@H](CCCCN)NC(=O)[C@H](CC(C)C)NC(=O)[C@H](Cc1c[nH]cn1)NC(=O)[C@@H](NC(=O)[C@@H]2CCCN2C(=O)[C@H](Cc3ccccc3)NC(=O)[C@H](Cc4ccccc4)NC(=O)[C@@H]5CCCN5C(=O)[C@@H](NC(=O)CN)[C@@H](C)CC)C(C)C)[C@@H](C)CC)C(C)C)C(C)C)C(C)C)C(C)C)C(C)C)C(C)C)[C@@H](C)CC)C(C)C)C(C)C)C(C)C)[C@@H](C)CC)C(C)C)C(=O)NCC(=O)N[C@@H](CC(C)C)C(=O)O</t>
  </si>
  <si>
    <t>CHEMBL2364605</t>
  </si>
  <si>
    <t>Cebranopadol (INN, USAN)</t>
  </si>
  <si>
    <t>GRT6005</t>
  </si>
  <si>
    <t>CN(C)[C@@]1(CC[C@]2(CC1)OCCc3c2[nH]c4ccc(F)cc34)c5ccccc5</t>
  </si>
  <si>
    <t>CHEMBL2364619</t>
  </si>
  <si>
    <t>Methylsamidorphan (USAN); Methylsamidorphan Chloride (USAN)</t>
  </si>
  <si>
    <t>ALKS 37; RDC-103600; RDC-103603</t>
  </si>
  <si>
    <t>C[N@+]1(CC2CC2)CC[C@]34CC(=O)CC[C@@]3(O)[C@H]1Cc5ccc(C(=O)N)c(O)c45</t>
  </si>
  <si>
    <t>CHEMBL2364624</t>
  </si>
  <si>
    <t>Pradigastat (INN, USAN); Pradigastat Sodium (USAN)</t>
  </si>
  <si>
    <t>LCQ908-NXA; LCQ908-ABA</t>
  </si>
  <si>
    <t>Novartis Pharma</t>
  </si>
  <si>
    <t>OC(=O)C[C@@H]1CC[C@H](CC1)c2ccc(cc2)c3ccc(Nc4ccc(nc4)C(F)(F)F)cn3</t>
  </si>
  <si>
    <t>CHEMBL203125</t>
  </si>
  <si>
    <t>Fosmidomycin (INN)</t>
  </si>
  <si>
    <t>fos-; -mycin</t>
  </si>
  <si>
    <t>phosphoro-derivatives; antibiotics (Streptomyces strains)</t>
  </si>
  <si>
    <t>ON(CCCP(=O)(O)O)C=O</t>
  </si>
  <si>
    <t>CHEMBL1201514</t>
  </si>
  <si>
    <t>Pegademase Bovine (FDA, USAN)</t>
  </si>
  <si>
    <t>Replacement Therapy (adenosine deaminase deficiency)</t>
  </si>
  <si>
    <t>CHEMBL1201566</t>
  </si>
  <si>
    <t>Darbepoetin Alfa (BAN, FDA, USAN, INN)</t>
  </si>
  <si>
    <t>NESP</t>
  </si>
  <si>
    <t>B03XA02</t>
  </si>
  <si>
    <t>B03XA02 [Blood And Blood Forming Organs:Antianemic Preparations:Other Antianemic Preparations:Other antianemic preparations]</t>
  </si>
  <si>
    <t>CHEMBL1201834</t>
  </si>
  <si>
    <t>Canakinumab (FDA, INN, USAN)</t>
  </si>
  <si>
    <t>ACZ-885</t>
  </si>
  <si>
    <t>L04AC08</t>
  </si>
  <si>
    <t>L04AC08 [Antineoplastic And Immunomodulating Agents:Immunosuppressants:Immunosuppressants:Interleukin inhibitors]</t>
  </si>
  <si>
    <t>CHEMBL296602</t>
  </si>
  <si>
    <t>Indatraline (INN)</t>
  </si>
  <si>
    <t>CNC1CC(c2ccc(Cl)c(Cl)c2)c3ccccc13</t>
  </si>
  <si>
    <t>CHEMBL376140</t>
  </si>
  <si>
    <t>Tigecycline (FDA, INN, USAN)</t>
  </si>
  <si>
    <t>WAY-GAR-936</t>
  </si>
  <si>
    <t>J01AA12</t>
  </si>
  <si>
    <t>J01AA12 [Antiinfectives For Systemic Use:Antibacterials For Systemic Use:Tetracyclines:Tetracyclines]</t>
  </si>
  <si>
    <t>CN(C)[C@H]1[C@@H]2C[C@@H]3Cc4c(cc(NC(=O)CNC(C)(C)C)c(O)c4C(=O)C3=C(O)[C@]2(O)C(=O)C(=C1O)C(=O)N)N(C)C</t>
  </si>
  <si>
    <t>CHEMBL1256815</t>
  </si>
  <si>
    <t>Pradofloxacin (INN)</t>
  </si>
  <si>
    <t>OC(=O)C1=CN(C2CC2)c3c(C#N)c(N4C[C@@H]5CCCN[C@@H]5C4)c(F)cc3C1=O</t>
  </si>
  <si>
    <t>CHEMBL223360</t>
  </si>
  <si>
    <t>Linifanib (INN, USAN)</t>
  </si>
  <si>
    <t>ABT-869</t>
  </si>
  <si>
    <t>Cc1ccc(F)c(NC(=O)Nc2ccc(cc2)c3cccc4[nH]nc(N)c34)c1</t>
  </si>
  <si>
    <t>CHEMBL419667</t>
  </si>
  <si>
    <t>Relcovaptan (INN)</t>
  </si>
  <si>
    <t>COc1ccc(cc1OC)S(=O)(=O)N2[C@@H](C(=O)N3CCC[C@H]3C(=O)N)[C@@](O)(c4ccccc4Cl)c5cc(Cl)ccc25</t>
  </si>
  <si>
    <t>CHEMBL6378</t>
  </si>
  <si>
    <t>Zidapamide (INN, USAN)</t>
  </si>
  <si>
    <t>CC1N(Cc2ccccc12)NC(=O)c3ccc(Cl)c(c3)S(=O)(=O)N</t>
  </si>
  <si>
    <t>CHEMBL132767</t>
  </si>
  <si>
    <t>Trapidil (JAN, MI, INN)</t>
  </si>
  <si>
    <t>AR-12008</t>
  </si>
  <si>
    <t>C01DX11</t>
  </si>
  <si>
    <t>C01DX11 [Cardiovascular System:Cardiac Therapy:Vasodilators Used In Cardiac Diseases:Other vasodilators used in cardiac diseases]</t>
  </si>
  <si>
    <t>CCN(CC)c1cc(C)nc2ncnn12</t>
  </si>
  <si>
    <t>CHEMBL116315</t>
  </si>
  <si>
    <t>Toborinone (INN, USAN)</t>
  </si>
  <si>
    <t>OPC-18790</t>
  </si>
  <si>
    <t>COc1ccc(CNCC(O)COc2ccc3nc(O)ccc3c2)cc1OC</t>
  </si>
  <si>
    <t>CHEMBL420762</t>
  </si>
  <si>
    <t>Mozavaptan (INN)</t>
  </si>
  <si>
    <t>CN(C)C1CCCN(C(=O)c2ccc(NC(=O)c3ccccc3C)cc2)c4ccccc14</t>
  </si>
  <si>
    <t>CHEMBL175797</t>
  </si>
  <si>
    <t>Pramiconazole (INN, USAN)</t>
  </si>
  <si>
    <t>R-126638</t>
  </si>
  <si>
    <t>CC(C)N1CCN(C1=O)c2ccc(cc2)N3CCN(CC3)c4ccc(OC[C@H]5CO[C@@](Cn6cncn6)(O5)c7ccc(F)cc7F)cc4</t>
  </si>
  <si>
    <t>CHEMBL459</t>
  </si>
  <si>
    <t>Methyldopa (BAN, FDA, INN, JAN, USAN, USP)</t>
  </si>
  <si>
    <t>MK-351</t>
  </si>
  <si>
    <t>Sandoz Inc; Merck Research Laboratories Div Merck Co Inc; Merck And Co Inc</t>
  </si>
  <si>
    <t>C02AB01</t>
  </si>
  <si>
    <t>C02AB01 [Cardiovascular System:Antihypertensives:Antiadrenergic Agents, Centrally Acting:Methyldopa]</t>
  </si>
  <si>
    <t>C[C@](N)(Cc1ccc(O)c(O)c1)C(=O)O</t>
  </si>
  <si>
    <t>CHEMBL43452</t>
  </si>
  <si>
    <t>Pomalidomide (FDA, INN, USAN)</t>
  </si>
  <si>
    <t>CC-4047; IMID-3</t>
  </si>
  <si>
    <t>Nc1cccc2C(=O)N(C3CCC(=O)NC3=O)C(=O)c12</t>
  </si>
  <si>
    <t>CHEMBL1773</t>
  </si>
  <si>
    <t>Capecitabine (BAN, FDA, INN, USAN)</t>
  </si>
  <si>
    <t>Ro-091978000; Ro-09-1978-000</t>
  </si>
  <si>
    <t>L01BC06</t>
  </si>
  <si>
    <t>L01BC06 [Antineoplastic And Immunomodulating Agents:Antineoplastic Agents:Antimetabolites:Pyrimidine analogues]</t>
  </si>
  <si>
    <t>CCCCCOC(=O)NC1=NC(=O)N(C=C1F)[C@@H]2O[C@H](C)[C@@H](O)[C@H]2O</t>
  </si>
  <si>
    <t>CHEMBL161350</t>
  </si>
  <si>
    <t>Fosarilate (INN, USAN)</t>
  </si>
  <si>
    <t>WIN-42202</t>
  </si>
  <si>
    <t>-aril-; fos-</t>
  </si>
  <si>
    <t>antiviral (arildone derivatives); phosphoro-derivatives</t>
  </si>
  <si>
    <t>CCOP(=O)(CCCCCCOc1ccc(OC)cc1Cl)OCC</t>
  </si>
  <si>
    <t>CHEMBL772</t>
  </si>
  <si>
    <t>Reserpine (BAN, FDA, INN, JAN, USP)</t>
  </si>
  <si>
    <t>Eli Lilly And Co; Cm Bundy Co; Bristol Myers Squibb Co; Bowman Pharmaceuticals Inc; Everylife</t>
  </si>
  <si>
    <t>Rauwolfia alkaloid derivatives</t>
  </si>
  <si>
    <t>C02AA52; C02AA02</t>
  </si>
  <si>
    <t>C02AA52 [Cardiovascular System:Antihypertensives:Antiadrenergic Agents, Centrally Acting:Rauwolfia alkaloids]; C02AA02 [Cardiovascular System:Antihypertensives:Antiadrenergic Agents, Centrally Acting:Rauwolfia alkaloids]</t>
  </si>
  <si>
    <t>CO[C@H]1[C@@H](C[C@@H]2CN3CCc4c([nH]c5cc(OC)ccc45)[C@H]3C[C@@H]2[C@@H]1C(=O)OC)OC(=O)c6cc(OC)c(OC)c(OC)c6</t>
  </si>
  <si>
    <t>CHEMBL139877</t>
  </si>
  <si>
    <t>Sulfacarbamide (BAN, DCF, INN)</t>
  </si>
  <si>
    <t>NC(=O)NS(=O)(=O)c1ccc(N)cc1</t>
  </si>
  <si>
    <t>CHEMBL165643</t>
  </si>
  <si>
    <t>Brovincamine (INN, MI); Brovincamine Fumarate (JAN)</t>
  </si>
  <si>
    <t>CC[C@@]12CCCN3CCc4c([C@H]13)n(c5cc(Br)ccc45)[C@](O)(C2)C(=O)OC</t>
  </si>
  <si>
    <t>CHEMBL20210</t>
  </si>
  <si>
    <t>Rupintrivir (INN, USAN)</t>
  </si>
  <si>
    <t>AG-7088</t>
  </si>
  <si>
    <t>CCOC(=O)\C=C\[C@H](C[C@@H]1CCNC1=O)NC(=O)[C@@H](CC(=O)[C@@H](NC(=O)c2cc(C)on2)C(C)C)Cc3ccc(F)cc3</t>
  </si>
  <si>
    <t>CHEMBL2103837</t>
  </si>
  <si>
    <t>Tafamidis (INN, USAN); Tafamidis Meglumine (USAN)</t>
  </si>
  <si>
    <t>FX-1006; FX-1006A</t>
  </si>
  <si>
    <t>Foldrx Pharmaceuticals</t>
  </si>
  <si>
    <t>antimyloidotics</t>
  </si>
  <si>
    <t>N07XX08</t>
  </si>
  <si>
    <t>N07XX08 [Nervous System:Other Nervous System Drugs:Other Nervous System Drugs:Other nervous system drugs]</t>
  </si>
  <si>
    <t>OC(=O)c1ccc2nc(oc2c1)c3cc(Cl)cc(Cl)c3</t>
  </si>
  <si>
    <t>CHEMBL2107381</t>
  </si>
  <si>
    <t>Uridine Triacetate (INN, USAN)</t>
  </si>
  <si>
    <t>CC(=O)OC[C@H]1O[C@H]([C@H](OC(=O)C)[C@@H]1OC(=O)C)N2C=CC(=O)NC2=O</t>
  </si>
  <si>
    <t>CHEMBL2104086</t>
  </si>
  <si>
    <t>Cifostodine (INN)</t>
  </si>
  <si>
    <t>NC1=NC(=O)N(C=C1)[C@@H]2O[C@H](CO)[C@H]3OP(=O)(O)O[C@@H]23</t>
  </si>
  <si>
    <t>CHEMBL2106357</t>
  </si>
  <si>
    <t>Florantyrone (BAN, INN, MI)</t>
  </si>
  <si>
    <t>OC(=O)CCC(=O)c1ccc2c3cccc4cccc(c2c1)c34</t>
  </si>
  <si>
    <t>CHEMBL2107536</t>
  </si>
  <si>
    <t>Stacofylline (INN)</t>
  </si>
  <si>
    <t>CCN(CC)C(=O)N1CCN(CCCc2nc3N(C)C(=O)N(C)C(=O)c3n2C)CC1</t>
  </si>
  <si>
    <t>CHEMBL2106274</t>
  </si>
  <si>
    <t>Desomorphine (BAN, DCF, INN, MI)</t>
  </si>
  <si>
    <t>CN1CC[C@]23[C@@H]4CCC[C@H]2[C@H]1Cc5ccc(O)c(O4)c35</t>
  </si>
  <si>
    <t>CHEMBL2105978</t>
  </si>
  <si>
    <t>Cefsumide (INN)</t>
  </si>
  <si>
    <t>CC1=C(N2[C@H](SC1)[C@H](NC(=O)[C@H](N)c3cccc(NS(=O)(=O)C)c3)C2=O)C(=O)O</t>
  </si>
  <si>
    <t>CHEMBL1623049</t>
  </si>
  <si>
    <t>Butetamate (BAN, INN, MI)</t>
  </si>
  <si>
    <t>HH105</t>
  </si>
  <si>
    <t>CCC(C(=O)OCCN(CC)CC)c1ccccc1</t>
  </si>
  <si>
    <t>CHEMBL2104926</t>
  </si>
  <si>
    <t>Cinolazepam (INN)</t>
  </si>
  <si>
    <t>N05CD13</t>
  </si>
  <si>
    <t>N05CD13 [Nervous System:Psycholeptics:Hypnotics And Sedatives:Benzodiazepine derivatives]</t>
  </si>
  <si>
    <t>OC1N=C(c2ccccc2F)c3cc(Cl)ccc3N(CCC#N)C1=O</t>
  </si>
  <si>
    <t>CHEMBL2104115</t>
  </si>
  <si>
    <t>Ciapilome (INN)</t>
  </si>
  <si>
    <t>CC(=O)NN1C=NC(=O)C(=C1)C#N</t>
  </si>
  <si>
    <t>CHEMBL2104903</t>
  </si>
  <si>
    <t>Intrazole (INN, USAN)</t>
  </si>
  <si>
    <t>BL-R-743</t>
  </si>
  <si>
    <t>Clc1ccc(cc1)C(=O)n2cc(Cc3nnn[nH]3)c4ccccc24</t>
  </si>
  <si>
    <t>CHEMBL6209</t>
  </si>
  <si>
    <t>Merafloxacin (INN)</t>
  </si>
  <si>
    <t>CI-934</t>
  </si>
  <si>
    <t>CCNCC1CCN(C1)c2c(F)cc3C(=O)C(=CN(CC)c3c2F)C(=O)O</t>
  </si>
  <si>
    <t>CHEMBL6259</t>
  </si>
  <si>
    <t>Difloxacin (INN); Difloxacin Hydrochloride (USAN)</t>
  </si>
  <si>
    <t>ABBOTT-56619</t>
  </si>
  <si>
    <t>CN1CCN(CC1)c2cc3N(C=C(C(=O)O)C(=O)c3cc2F)c4ccc(F)cc4</t>
  </si>
  <si>
    <t>CHEMBL497011</t>
  </si>
  <si>
    <t>Linaprazan (INN)</t>
  </si>
  <si>
    <t>AZD-0865</t>
  </si>
  <si>
    <t>Cc1cccc(C)c1CNc2cc(cn3c(C)c(C)nc23)C(=O)NCCO</t>
  </si>
  <si>
    <t>CHEMBL959</t>
  </si>
  <si>
    <t>Rimantadine (BAN, INN); Rimantadine Hydrochloride (FDA, USP, USAN)</t>
  </si>
  <si>
    <t>EXP-126</t>
  </si>
  <si>
    <t>Forest Laboratories Inc; Caraco Pharmaceutical Laboratories Ltd</t>
  </si>
  <si>
    <t>J05AC02</t>
  </si>
  <si>
    <t>J05AC02 [Antiinfectives For Systemic Use:Antivirals For Systemic Use:Direct Acting Antivirals:Cyclic amines]</t>
  </si>
  <si>
    <t>CC(N)C12CC3CC(CC(C3)C1)C2</t>
  </si>
  <si>
    <t>CHEMBL39736</t>
  </si>
  <si>
    <t>Buformin (USAN, INN); Buformin Hydrochloride (JAN)</t>
  </si>
  <si>
    <t>DBV; W 37</t>
  </si>
  <si>
    <t>A10BA03</t>
  </si>
  <si>
    <t>A10BA03 [Alimentary Tract And Metabolism:Drugs Used In Diabetes:Blood Glucose Lowering Drugs, Excl. Insulins:Biguanides]</t>
  </si>
  <si>
    <t>CCCC\N=C(\N)/N=C(N)N</t>
  </si>
  <si>
    <t>CHEMBL639</t>
  </si>
  <si>
    <t>Azelastine (BAN, INN); Azelastine Hydrochloride (FDA, JAN, USAN)</t>
  </si>
  <si>
    <t>A-5610; E-0659; W-2979M</t>
  </si>
  <si>
    <t>Meda Pharmaceuticals Meda Pharmaceuticals Inc; Meda Pharmaceuticals Inc; Meda Pharmaceuticals</t>
  </si>
  <si>
    <t>S01GX07; R06AX19; R01AC03</t>
  </si>
  <si>
    <t>S01GX07 [Sensory Organs:Ophthalmologicals:Decongestants And Antiallergics:Other antiallergics]; R06AX19 [Respiratory System:Antihistamines For Systemic Use:Antihistamines For Systemic Use:Other antihistamines for systemic use]; R01AC03 [Respiratory System:Nasal Preparations:Decongestants And Other Nasal Preparations For Topical Use:Antiallergic agents, excl. corticosteroids]</t>
  </si>
  <si>
    <t>CN1CCCC(CC1)N2N=C(Cc3ccc(Cl)cc3)c4ccccc4C2=O</t>
  </si>
  <si>
    <t>CHEMBL16699</t>
  </si>
  <si>
    <t>Elliptinium Acetate (BAN, INN, MI)</t>
  </si>
  <si>
    <t>Cc1c2cc[n+](C)cc2c(C)c3c4cc(O)ccc4[nH]c13</t>
  </si>
  <si>
    <t>CHEMBL1614707</t>
  </si>
  <si>
    <t>Mubritinib (INN, USAN)</t>
  </si>
  <si>
    <t>TAK-165</t>
  </si>
  <si>
    <t>FC(F)(F)c1ccc(\C=C\c2occ(COc3ccc(CCCCn4ccnn4)cc3)n2)cc1</t>
  </si>
  <si>
    <t>CHEMBL1720051</t>
  </si>
  <si>
    <t>Carsalam (BAN, DCF, INN, MI)</t>
  </si>
  <si>
    <t>O=C1NC(=O)c2ccccc2O1</t>
  </si>
  <si>
    <t>CHEMBL6273</t>
  </si>
  <si>
    <t>Fleroxacin (BAN, JAN, USAN, INN)</t>
  </si>
  <si>
    <t>AM-833; Ro-236240000; Ro-236240</t>
  </si>
  <si>
    <t>J01MA08</t>
  </si>
  <si>
    <t>J01MA08 [Antiinfectives For Systemic Use:Antibacterials For Systemic Use:Quinolone Antibacterials:Fluoroquinolones]</t>
  </si>
  <si>
    <t>CN1CCN(CC1)c2c(F)cc3C(=O)C(=CN(CCF)c3c2F)C(=O)O</t>
  </si>
  <si>
    <t>CHEMBL88712</t>
  </si>
  <si>
    <t>Veliflapon (INN, USAN)</t>
  </si>
  <si>
    <t>BAY-X-005; BAY-X-1005; DG-031</t>
  </si>
  <si>
    <t>OC(=O)[C@H](C1CCCC1)c2ccc(OCc3ccc4ccccc4n3)cc2</t>
  </si>
  <si>
    <t>CHEMBL276711</t>
  </si>
  <si>
    <t>Semaxanib (USAN, INN)</t>
  </si>
  <si>
    <t>SU-5416</t>
  </si>
  <si>
    <t>Sugen</t>
  </si>
  <si>
    <t>Cc1cc(C)c(\C=C\2/C(=O)Nc3ccccc23)[nH]1</t>
  </si>
  <si>
    <t>CHEMBL1437847</t>
  </si>
  <si>
    <t>Sulfaquinoxaline (BAN, INN, MI, USP)</t>
  </si>
  <si>
    <t>Coccidiostat (veterinary)</t>
  </si>
  <si>
    <t>Nc1ccc(cc1)S(=O)(=O)Nc2cnc3ccccc3n2</t>
  </si>
  <si>
    <t>CHEMBL1243</t>
  </si>
  <si>
    <t>Sulfabenzamide (Triple Sulfa) (FDA); Sulfabenzamide (BAN, INN, USAN, USP)</t>
  </si>
  <si>
    <t>Nc1ccc(cc1)S(=O)(=O)NC(=O)c2ccccc2</t>
  </si>
  <si>
    <t>CHEMBL19299</t>
  </si>
  <si>
    <t>Loxoprofen (MI, INN); Loxoprofen Sodium (JAN)</t>
  </si>
  <si>
    <t>CC(C(=O)O)c1ccc(CC2CCCC2=O)cc1</t>
  </si>
  <si>
    <t>CHEMBL898</t>
  </si>
  <si>
    <t>Diflunisal (BAN, FDA, INN, JAN, USAN, USP)</t>
  </si>
  <si>
    <t>N02BA11</t>
  </si>
  <si>
    <t>N02BA11 [Nervous System:Analgesics:Other Analgesics And Antipyretics:Salicylic acid and derivatives]</t>
  </si>
  <si>
    <t>OC(=O)c1cc(ccc1O)c2ccc(F)cc2F</t>
  </si>
  <si>
    <t>CHEMBL407</t>
  </si>
  <si>
    <t>Flumazenil (BAN, FDA, INN, USAN, USP)</t>
  </si>
  <si>
    <t>Ro-151788000; Ro-151788</t>
  </si>
  <si>
    <t>V03AB25</t>
  </si>
  <si>
    <t>V03AB25 [Various:All Other Therapeutic Products:All Other Therapeutic Products:Antidotes]</t>
  </si>
  <si>
    <t>Antagonist (to benzodiazepine)</t>
  </si>
  <si>
    <t>CCOC(=O)c1ncn2c1CN(C)C(=O)c3cc(F)ccc23</t>
  </si>
  <si>
    <t>CHEMBL362103</t>
  </si>
  <si>
    <t>Almokalant (INN)</t>
  </si>
  <si>
    <t>CCC[S+]([O-])CCCN(CC)CC(O)COc1ccc(cc1)C#N</t>
  </si>
  <si>
    <t>CHEMBL42126</t>
  </si>
  <si>
    <t>Piclamilast (INN, USAN)</t>
  </si>
  <si>
    <t>RP-73041; RP-73401</t>
  </si>
  <si>
    <t>Anti-Asthmatic (type IV phosphodiesterase inhibitor)</t>
  </si>
  <si>
    <t>COc1ccc(cc1OC2CCCC2)C(=O)Nc3c(Cl)cncc3Cl</t>
  </si>
  <si>
    <t>CHEMBL244138</t>
  </si>
  <si>
    <t>Hexaprofen (BAN, INN)</t>
  </si>
  <si>
    <t>BTS-13622</t>
  </si>
  <si>
    <t>CC(C(=O)O)c1ccc(cc1)C2CCCCC2</t>
  </si>
  <si>
    <t>CHEMBL539378</t>
  </si>
  <si>
    <t>Laniquidar (INN)</t>
  </si>
  <si>
    <t>COC(=O)c1cnc2C(=C3CCN(CCc4ccc(OCc5ccc6ccccc6n5)cc4)CC3)c7ccccc7CCn12</t>
  </si>
  <si>
    <t>CHEMBL414804</t>
  </si>
  <si>
    <t>Oxaliplatin (BAN, FDA, USAN, INN)</t>
  </si>
  <si>
    <t>JM-83; L-OHP; RP-54780; SR-96669</t>
  </si>
  <si>
    <t>Teva Pharmaceuticals Usa; Sanofi Aventis Us Llc</t>
  </si>
  <si>
    <t>L01XA03</t>
  </si>
  <si>
    <t>L01XA03 [Antineoplastic And Immunomodulating Agents:Antineoplastic Agents:Other Antineoplastic Agents:Platinum compounds]</t>
  </si>
  <si>
    <t>CHEMBL377300</t>
  </si>
  <si>
    <t>Brivanib (USAN)</t>
  </si>
  <si>
    <t>BMS-540215</t>
  </si>
  <si>
    <t>C[C@@H](O)COc1cn2ncnc(Oc3ccc4[nH]c(C)cc4c3F)c2c1C</t>
  </si>
  <si>
    <t>CHEMBL447692</t>
  </si>
  <si>
    <t>Diclonixin (INN)</t>
  </si>
  <si>
    <t>OC(=O)c1cccnc1Nc2cccc(Cl)c2Cl</t>
  </si>
  <si>
    <t>CHEMBL1628569</t>
  </si>
  <si>
    <t>Robalzotan (BAN, INN)</t>
  </si>
  <si>
    <t>NC(=O)c1ccc(F)c2OC[C@@H](Cc12)N(C3CCC3)C4CCC4</t>
  </si>
  <si>
    <t>CHEMBL282686</t>
  </si>
  <si>
    <t>Tesaglitazar (INN, USAN)</t>
  </si>
  <si>
    <t>AR-H039242XX</t>
  </si>
  <si>
    <t>CCO[C@@H](Cc1ccc(OCCc2ccc(OS(=O)(=O)C)cc2)cc1)C(=O)O</t>
  </si>
  <si>
    <t>CHEMBL1086218</t>
  </si>
  <si>
    <t>Valspodar (BAN, INN, USAN)</t>
  </si>
  <si>
    <t>multidrug resistance inhibitors: ciclosporin D derivatives</t>
  </si>
  <si>
    <t>C\C=C\C[C@@H](C)C(=O)[C@@H]1N(C)C(=O)[C@H](C(C)C)N(C)C(=O)[C@H](CC(C)C)N(C)C(=O)[C@H](CC(C)C)N(C)C(=O)[C@@H](C)NC(=O)[C@H](C)NC(=O)[C@H](CC(C)C)N(C)C(=O)[C@@H](NC(=O)[C@H](CC(C)C)N(C)C(=O)CN(C)C(=O)[C@@H](NC1=O)C(C)C)C(C)C</t>
  </si>
  <si>
    <t>CHEMBL49429</t>
  </si>
  <si>
    <t>Lixivaptan (INN, USAN)</t>
  </si>
  <si>
    <t>WAY-VPA-985</t>
  </si>
  <si>
    <t>Cc1ccc(F)cc1C(=O)Nc2ccc(C(=O)N3Cc4cccn4Cc5ccccc35)c(Cl)c2</t>
  </si>
  <si>
    <t>CHEMBL356323</t>
  </si>
  <si>
    <t>Cipamfylline (INN, USAN)</t>
  </si>
  <si>
    <t>BRL-61063</t>
  </si>
  <si>
    <t>Nc1nc2C(=O)N(CC3CC3)C(=O)N(CC4CC4)c2[nH]1</t>
  </si>
  <si>
    <t>CHEMBL111659</t>
  </si>
  <si>
    <t>Altinicline (INN); Altinicline Maleate (USAN)</t>
  </si>
  <si>
    <t>SIB-1508Y</t>
  </si>
  <si>
    <t>Sibia</t>
  </si>
  <si>
    <t>CN1CCC[C@H]1c2cncc(c2)C#C</t>
  </si>
  <si>
    <t>CHEMBL188185</t>
  </si>
  <si>
    <t>Bunazosin (INN, MI); Bunazosin Hydrochloride (JAN)</t>
  </si>
  <si>
    <t>CCCC(=O)N1CCCN(CC1)c2nc(N)c3cc(OC)c(OC)cc3n2</t>
  </si>
  <si>
    <t>CHEMBL59356</t>
  </si>
  <si>
    <t>Atreleuton (INN, USAN)</t>
  </si>
  <si>
    <t>A-85761; A-85761.0; ABBOTT-85761; ABT-761</t>
  </si>
  <si>
    <t>Anti-Asthmatic; Inhibitor (5-lipoxygenase)</t>
  </si>
  <si>
    <t>C[C@H](C#Cc1ccc(Cc2ccc(F)cc2)s1)N(O)C(=O)N</t>
  </si>
  <si>
    <t>CHEMBL499808</t>
  </si>
  <si>
    <t>Caspofungin (BAN, INN); Caspofungin Acetate (FDA, USAN)</t>
  </si>
  <si>
    <t>L-743872; MK-991; MK-0991</t>
  </si>
  <si>
    <t>J02AX04</t>
  </si>
  <si>
    <t>J02AX04 [Antiinfectives For Systemic Use:Antimycotics For Systemic Use:Antimycotics For Systemic Use:Other antimycotics for systemic use]</t>
  </si>
  <si>
    <t>CCC(C)CC(C)CCCCCCCCC(=O)N[C@H]1C[C@@H](O)[C@@H](NCCN)NC(=O)[C@@H]2[C@@H](O)CCN2C(=O)[C@@H](NC(=O)[C@@H](NC(=O)[C@@H]3C[C@@H](O)CN3C(=O)[C@@H](NC1=O)[C@@H](C)O)[C@H](O)[C@@H](O)c4ccc(O)cc4)[C@H](O)CCN</t>
  </si>
  <si>
    <t>CHEMBL519260</t>
  </si>
  <si>
    <t>Motretinide (USAN, INN)</t>
  </si>
  <si>
    <t>D10AD05</t>
  </si>
  <si>
    <t>D10AD05 [Dermatologicals:Anti-Acne Preparations:Anti-Acne Preparations For Topical Use:Retinoids for topical use in acne]</t>
  </si>
  <si>
    <t>CCNC(=O)\C=C(/C)\C=C\C=C(/C)\C=C\c1c(C)cc(OC)c(C)c1C</t>
  </si>
  <si>
    <t>CHEMBL432600</t>
  </si>
  <si>
    <t>Lexacalcitol (INN)</t>
  </si>
  <si>
    <t>CCC(O)(CC)CCCO[C@H](C)[C@H]1CC[C@H]2\C(=C\C=C/3\C[C@@H](O)C[C@H](O)C3=C)\CCC[C@]12C</t>
  </si>
  <si>
    <t>CHEMBL820</t>
  </si>
  <si>
    <t>Busulfan (BAN, FDA, INN, JAN, USP)</t>
  </si>
  <si>
    <t>Otsuka Pharmaceutical Co Ltd; Aspen Global Inc</t>
  </si>
  <si>
    <t>L01AB01</t>
  </si>
  <si>
    <t>L01AB01 [Antineoplastic And Immunomodulating Agents:Antineoplastic Agents:Alkylating Agents:Alkyl sulfonates]</t>
  </si>
  <si>
    <t>CS(=O)(=O)OCCCCOS(=O)(=O)C</t>
  </si>
  <si>
    <t>CHEMBL322832</t>
  </si>
  <si>
    <t>Lexipafant (BAN, INN, USAN)</t>
  </si>
  <si>
    <t>BB-882; DO6</t>
  </si>
  <si>
    <t>Platelet Activating Factor Antagonist</t>
  </si>
  <si>
    <t>CCOC(=O)[C@H](CC(C)C)N(C)S(=O)(=O)c1ccc(Cn2c(C)nc3cnccc23)cc1</t>
  </si>
  <si>
    <t>CHEMBL803</t>
  </si>
  <si>
    <t>Cytarabine (BAN, FDA, INN, JAN, USAN, USP); Cytarabine Hydrochloride (USAN)</t>
  </si>
  <si>
    <t>U-19920; U-19920A</t>
  </si>
  <si>
    <t>Teva Parenteral Medicines Inc; Pacira Pharmaceuticals Inc</t>
  </si>
  <si>
    <t>L01BC01</t>
  </si>
  <si>
    <t>L01BC01 [Antineoplastic And Immunomodulating Agents:Antineoplastic Agents:Antimetabolites:Pyrimidine analogues]</t>
  </si>
  <si>
    <t>NC1=NC(=O)N(C=C1)[C@@H]2O[C@H](CO)[C@@H](O)[C@@H]2O</t>
  </si>
  <si>
    <t>CHEMBL154111</t>
  </si>
  <si>
    <t>Salsalate (BAN, USAN, USP, INN); Sasapyrine (JAN)</t>
  </si>
  <si>
    <t>Fisons; 3m Pharmaceuticals</t>
  </si>
  <si>
    <t>N02BA06</t>
  </si>
  <si>
    <t>N02BA06 [Nervous System:Analgesics:Other Analgesics And Antipyretics:Salicylic acid and derivatives]</t>
  </si>
  <si>
    <t>OC(=O)c1ccccc1OC(=O)c2ccccc2O</t>
  </si>
  <si>
    <t>CHEMBL301327</t>
  </si>
  <si>
    <t>Levormeloxifene (INN)</t>
  </si>
  <si>
    <t>COc1ccc2[C@H]([C@H](c3ccccc3)C(C)(C)Oc2c1)c4ccc(OCCN5CCCC5)cc4</t>
  </si>
  <si>
    <t>CHEMBL8946</t>
  </si>
  <si>
    <t>Eticlopride (INN)</t>
  </si>
  <si>
    <t>CCN1CCC[C@H]1CNC(=O)c2c(O)c(CC)cc(Cl)c2OC</t>
  </si>
  <si>
    <t>CHEMBL1213365</t>
  </si>
  <si>
    <t>Tesicam (INN, USAN)</t>
  </si>
  <si>
    <t>CP-13608</t>
  </si>
  <si>
    <t>Clc1ccc(NC(=O)C2C(=O)NC(=O)c3ccccc23)cc1</t>
  </si>
  <si>
    <t>CHEMBL206253</t>
  </si>
  <si>
    <t>Netupitant (INN, USAN)</t>
  </si>
  <si>
    <t>Ro-673189000</t>
  </si>
  <si>
    <t>CN(C(=O)C(C)(C)c1cc(cc(c1)C(F)(F)F)C(F)(F)F)c2cnc(cc2c3ccccc3C)N4CCN(C)CC4</t>
  </si>
  <si>
    <t>CHEMBL766</t>
  </si>
  <si>
    <t>Cilastatin (BAN, INN); Cilastatin Sodium (FDA, USP, JAN, USAN)</t>
  </si>
  <si>
    <t>MK-791</t>
  </si>
  <si>
    <t>Enzyme Inhibitor</t>
  </si>
  <si>
    <t>CC1(C)C[C@@H]1C(=O)N\C(=C/CCCCSC[C@H](N)C(=O)O)\C(=O)O</t>
  </si>
  <si>
    <t>CHEMBL122</t>
  </si>
  <si>
    <t>Rofecoxib (BAN, FDA, INN, USAN)</t>
  </si>
  <si>
    <t>MK-0966; MK-966</t>
  </si>
  <si>
    <t>M01AH02</t>
  </si>
  <si>
    <t>M01AH02 [Musculo-Skeletal System:Antiinflammatory And Antirheumatic Products:Antiinflammatory And Antirheumatic Products, Non-Steroids:Coxibs]</t>
  </si>
  <si>
    <t>CS(=O)(=O)c1ccc(cc1)C2=C(C(=O)OC2)c3ccccc3</t>
  </si>
  <si>
    <t>CHEMBL279676</t>
  </si>
  <si>
    <t>Tenocyclidine (INN)</t>
  </si>
  <si>
    <t>C1CCN(CC1)C2(CCCCC2)c3cccs3</t>
  </si>
  <si>
    <t>CHEMBL1201334</t>
  </si>
  <si>
    <t>Triptorelin (BAN, USAN, INN); Triptorelin Pamoate (FDA, USAN)</t>
  </si>
  <si>
    <t>CL-118532</t>
  </si>
  <si>
    <t>L02AE04</t>
  </si>
  <si>
    <t>L02AE04 [Antineoplastic And Immunomodulating Agents:Endocrine Therapy:Hormones And Related Agents:Gonadotropin releasing hormone analogues]</t>
  </si>
  <si>
    <t>CC(C)C[C@H](NC(=O)[C@@H](Cc1c[nH]c2ccccc12)NC(=O)[C@H](Cc3ccc(O)cc3)NC(=O)[C@H](CO)NC(=O)[C@H](Cc4c[nH]c5ccccc45)NC(=O)[C@H](Cc6c[nH]cn6)NC(=O)[C@@H]7CCC(=O)N7)C(=O)N[C@@H](CCCNC(=N)N)C(=O)N8CCC[C@H]8C(=O)NCC(=O)N</t>
  </si>
  <si>
    <t>CHEMBL77921</t>
  </si>
  <si>
    <t>Medetomidine (BAN, INN); Medetomidine Hydrochloride (USAN)</t>
  </si>
  <si>
    <t>MPV-785</t>
  </si>
  <si>
    <t>Farmos Group Ltd., Finland</t>
  </si>
  <si>
    <t>Analgesic (veterinary); Sedative (veterinary)</t>
  </si>
  <si>
    <t>CC(c1c[nH]cn1)c2cccc(C)c2C</t>
  </si>
  <si>
    <t>CHEMBL1201248</t>
  </si>
  <si>
    <t>Cisatracurium Besylate (FDA, USAN); Cisatracurium Besilate (BAN, INN)</t>
  </si>
  <si>
    <t>51 W89</t>
  </si>
  <si>
    <t>M03AC11</t>
  </si>
  <si>
    <t>M03AC11 [Musculo-Skeletal System:Muscle Relaxants:Muscle Relaxants, Peripherally Acting Agents:Other quaternary ammonium compounds]</t>
  </si>
  <si>
    <t>COc1ccc(C[C@@H]2c3cc(OC)c(OC)cc3CC[N@+]2(C)CCC(=O)OCCCCCOC(=O)CC[N@@+]4(C)CCc5cc(OC)c(OC)cc5[C@H]4Cc6ccc(OC)c(OC)c6)cc1OC</t>
  </si>
  <si>
    <t>CHEMBL430554</t>
  </si>
  <si>
    <t>Libenzapril (INN, USAN)</t>
  </si>
  <si>
    <t>CGS-16617</t>
  </si>
  <si>
    <t>NCCCC[C@H](N[C@H]1CCc2ccccc2N(CC(=O)O)C1=O)C(=O)O</t>
  </si>
  <si>
    <t>CHEMBL278819</t>
  </si>
  <si>
    <t>Minaprine (BAN, USAN, INN); Minaprine Hydrochloride (USAN)</t>
  </si>
  <si>
    <t>AGR-1240; CB-30038; 30038CB</t>
  </si>
  <si>
    <t>Sanofi; Clin-Midy, France</t>
  </si>
  <si>
    <t>N06AX07</t>
  </si>
  <si>
    <t>N06AX07 [Nervous System:Psychoanaleptics:Antidepressants:Other antidepressants]</t>
  </si>
  <si>
    <t>Antidepressant; Psychotropic</t>
  </si>
  <si>
    <t>Cc1cc(nnc1NCCN2CCOCC2)c3ccccc3</t>
  </si>
  <si>
    <t>CHEMBL95</t>
  </si>
  <si>
    <t>Tacrine (BAN, INN); Tacrine Hydrochloride (USAN, USP, FDA)</t>
  </si>
  <si>
    <t>CI-970</t>
  </si>
  <si>
    <t>N06DA01</t>
  </si>
  <si>
    <t>N06DA01 [Nervous System:Psychoanaleptics:Anti-Dementia Drugs:Anticholinesterases]</t>
  </si>
  <si>
    <t>Cognition Adjuvant; Dementia Symptoms Treatment Adjunct</t>
  </si>
  <si>
    <t>Nc1c2CCCCc2nc3ccccc13</t>
  </si>
  <si>
    <t>CHEMBL1628717</t>
  </si>
  <si>
    <t>Draflazine (BAN, INN, USAN)</t>
  </si>
  <si>
    <t>R-75231</t>
  </si>
  <si>
    <t>NC(=O)C1CN(CCCCC(c2ccc(F)cc2)c3ccc(F)cc3)CCN1CC(=O)Nc4c(Cl)cc(N)cc4Cl</t>
  </si>
  <si>
    <t>CHEMBL1201101</t>
  </si>
  <si>
    <t>Testosterone Cypionate (FDA, USP)</t>
  </si>
  <si>
    <t>G03BA03</t>
  </si>
  <si>
    <t>G03BA03 [Genito Urinary System And Sex Hormones:Sex Hormones And Modulators Of The Genital System:Androgens:3-oxoandrosten (4) derivatives]</t>
  </si>
  <si>
    <t>C[C@]12CC[C@H]3[C@@H](CCC4=CC(=O)CC[C@]34C)[C@@H]1CC[C@@H]2OC(=O)CCC5CCCC5</t>
  </si>
  <si>
    <t>CHEMBL54922</t>
  </si>
  <si>
    <t>Proline (INN, USAN, USP)</t>
  </si>
  <si>
    <t>OC(=O)[C@@H]1CCCN1</t>
  </si>
  <si>
    <t>CHEMBL139055</t>
  </si>
  <si>
    <t>Isopropyl Palmitate (NF)</t>
  </si>
  <si>
    <t>CCCCCCCCCCCCCCCC(=O)OC(C)C</t>
  </si>
  <si>
    <t>CHEMBL877</t>
  </si>
  <si>
    <t>Tranexamic Acid (BAN, INN, JAN, USAN, FDA)</t>
  </si>
  <si>
    <t>CL-65336; Trans Amcha</t>
  </si>
  <si>
    <t>Pharmacia And Upjohn Co; Ferring Pharmaceuticals As</t>
  </si>
  <si>
    <t>B02AA02</t>
  </si>
  <si>
    <t>B02AA02 [Blood And Blood Forming Organs:Antihemorrhagics:Antifibrinolytics:Amino acids]</t>
  </si>
  <si>
    <t>NC[C@@H]1CC[C@H](CC1)C(=O)O</t>
  </si>
  <si>
    <t>CHEMBL1487</t>
  </si>
  <si>
    <t>Atorvastatin (BAN, INN); Atorvastatin Calcium (FDA, USAN)</t>
  </si>
  <si>
    <t>CI-981</t>
  </si>
  <si>
    <t>C10AA05</t>
  </si>
  <si>
    <t>C10AA05 [Cardiovascular System:Lipid Modifying Agents:Lipid Modifying Agents, Plain:HMG CoA reductase inhibitors]</t>
  </si>
  <si>
    <t>Inhibitor (HMG-CoA reductase)</t>
  </si>
  <si>
    <t>CC(C)c1c(C(=O)Nc2ccccc2)c(c3ccccc3)c(c4ccc(F)cc4)n1CC[C@@H](O)C[C@@H](O)CC(=O)O</t>
  </si>
  <si>
    <t>CHEMBL261627</t>
  </si>
  <si>
    <t>Azaconazole (INN, USAN)</t>
  </si>
  <si>
    <t>R-28644</t>
  </si>
  <si>
    <t>Clc1ccc(c(Cl)c1)C2(Cn3cncn3)OCCO2</t>
  </si>
  <si>
    <t>CHEMBL283754</t>
  </si>
  <si>
    <t>Cinalukast (INN, USAN)</t>
  </si>
  <si>
    <t>Ro-24-5913; Ro-245913</t>
  </si>
  <si>
    <t>CCC(CC)(CC(=O)Nc1cccc(\C=C\c2nc(cs2)C3CCC3)c1)C(=O)O</t>
  </si>
  <si>
    <t>CHEMBL233406</t>
  </si>
  <si>
    <t>Sodium Sulfate (FDA, USP); Sodium Sulfate Anhydrous (FDA); Sodium Sulfate, Dried (JAN)</t>
  </si>
  <si>
    <t>Salix Pharmaceuticals Inc; Meda Pharmaceuticals Inc; Hospira Inc; Braintree Laboratories Inc</t>
  </si>
  <si>
    <t>A12CA02; A06AD13</t>
  </si>
  <si>
    <t>A12CA02 [Alimentary Tract And Metabolism:Mineral Supplements:Other Mineral Supplements:Sodium]; A06AD13 [Alimentary Tract And Metabolism:Drugs For Constipation:Drugs For Constipation:Osmotically acting laxatives]</t>
  </si>
  <si>
    <t>[Na+].[Na+].[O-]S(=O)(=O)[O-]</t>
  </si>
  <si>
    <t>CHEMBL1447815</t>
  </si>
  <si>
    <t>Indium (111In) Chloride Injection (JAN); Indium In 111 Chloride (USP); Indium In-111 Chloride (FDA)</t>
  </si>
  <si>
    <t>Mallinckrodt Medical Inc; Ge Healthcare</t>
  </si>
  <si>
    <t>CHEMBL476</t>
  </si>
  <si>
    <t>Dacarbazine (BAN, FDA, INN, JAN, USAN, USP)</t>
  </si>
  <si>
    <t>DIC; DTIC</t>
  </si>
  <si>
    <t>L01AX04</t>
  </si>
  <si>
    <t>L01AX04 [Antineoplastic And Immunomodulating Agents:Antineoplastic Agents:Alkylating Agents:Other alkylating agents]</t>
  </si>
  <si>
    <t>CN(C)N=Nc1[nH]cnc1C(=O)N</t>
  </si>
  <si>
    <t>CHEMBL1201478</t>
  </si>
  <si>
    <t>Polyethylene Glycol (NF)</t>
  </si>
  <si>
    <t>Pharmaceutic Aid (ointment base); Pharmaceutic Aid (solvent); Pharmaceutic Aid (suppository base); Pharmaceutic Aid (tablet and/or capsule lubricant); Pharmaceutic Aid (tablet excipient)</t>
  </si>
  <si>
    <t>CHEMBL1201483</t>
  </si>
  <si>
    <t>Pseudoephedrine Polistirex (FDA, USAN)</t>
  </si>
  <si>
    <t>R01BA02</t>
  </si>
  <si>
    <t>R01BA02 [Respiratory System:Nasal Preparations:Nasal Decongestants For Systemic Use:Sympathomimetics]</t>
  </si>
  <si>
    <t>CHEMBL101284</t>
  </si>
  <si>
    <t>Enciprazine (BAN, INN); Enciprazine Hydrochloride (USAN)</t>
  </si>
  <si>
    <t>WY-48624</t>
  </si>
  <si>
    <t>COc1ccccc1N2CCN(CC(O)COc3cc(OC)c(OC)c(OC)c3)CC2</t>
  </si>
  <si>
    <t>CHEMBL1200</t>
  </si>
  <si>
    <t>Benoxinate Hydrochloride (FDA, USP); Oxybuprocaine (BAN, INN); Oxybuprocaine Hydrochloride (JAN)</t>
  </si>
  <si>
    <t>Sola Barnes Hind</t>
  </si>
  <si>
    <t>D04AB03; S01HA02</t>
  </si>
  <si>
    <t>D04AB03 [Dermatologicals:Antipruritics, Incl. Antihistamines, Anesthetics, Etc.:Antipruritics, Incl. Antihistamines, Anesthetics, Etc.:Anesthetics for topical use]; S01HA02 [Sensory Organs:Ophthalmologicals:Local Anesthetics:Local anesthetics]</t>
  </si>
  <si>
    <t>CCCCOc1cc(ccc1N)C(=O)OCCN(CC)CC</t>
  </si>
  <si>
    <t>CHEMBL2108009</t>
  </si>
  <si>
    <t>Stannous Sulfur Colloid (USAN)</t>
  </si>
  <si>
    <t>MP-7010</t>
  </si>
  <si>
    <t>Diagnostic Aid (bone, liver, and spleen imaging)</t>
  </si>
  <si>
    <t>CHEMBL2108977</t>
  </si>
  <si>
    <t>Anoxomer (USAN)</t>
  </si>
  <si>
    <t>D-00079</t>
  </si>
  <si>
    <t>Food Additive; Pharmaceutic Aid (antioxidant)</t>
  </si>
  <si>
    <t>CHEMBL2108913</t>
  </si>
  <si>
    <t>Cocoa Butter (NF)</t>
  </si>
  <si>
    <t>Wyeth-Ayerst; Whitehall-Robins</t>
  </si>
  <si>
    <t>Pharmaceutic Aid (suppository base)</t>
  </si>
  <si>
    <t>CHEMBL2108858</t>
  </si>
  <si>
    <t>Antivenin (Latrodectus Mactans) (USP)</t>
  </si>
  <si>
    <t>CHEMBL2104831</t>
  </si>
  <si>
    <t>Iogulamide (USAN)</t>
  </si>
  <si>
    <t>MP-10013</t>
  </si>
  <si>
    <t>OCC(O)CNC(=O)c1c(I)c(NC(=O)C(=O)C(O)C(O)C(O)CO)c(I)c(C(=O)NCC(O)CO)c1I</t>
  </si>
  <si>
    <t>CHEMBL2103950</t>
  </si>
  <si>
    <t>Bucrilate (INN); Bucrylate (USAN)</t>
  </si>
  <si>
    <t>IBC</t>
  </si>
  <si>
    <t>CC(C)COC(=O)C(=C)C#N</t>
  </si>
  <si>
    <t>CHEMBL2109000</t>
  </si>
  <si>
    <t>Carboxymethylcellulose Calcium (NF); Carmellose (INN, JAN); Carmellose Calcium (JAN)</t>
  </si>
  <si>
    <t>CHEMBL2103979</t>
  </si>
  <si>
    <t>Thymalfasin (INN, USAN)</t>
  </si>
  <si>
    <t>Antineoplastic; Hepatitis Treatment; Infectious Disease Treatment; Vaccine Enhancement</t>
  </si>
  <si>
    <t>CC[C@H](C)[C@H](NC(=O)[C@H](CCC(=O)O)NC(=O)[C@H](CO)NC(=O)[C@H](CO)NC(=O)[C@@H](NC(=O)[C@H](CC(=O)O)NC(=O)[C@@H](NC(=O)[C@H](C)NC(=O)[C@H](C)NC(=O)[C@H](CC(=O)O)NC(=O)[C@H](CO)NC(=O)C)C(C)C)[C@@H](C)O)C(=O)N[C@@H]([C@@H](C)O)C(=O)N[C@@H]([C@@H](C)O)C(=O)N[C@@H](CCCCN)C(=O)N[C@@H](CC(=O)O)C(=O)N[C@@H](CC(C)C)C(=O)N[C@@H](CCCCN)C(=O)N[C@@H](CCC(=O)O)C(=O)N[C@@H](CCCCN)C(=O)N[C@@H](CCCCN)C(=O)N[C@@H](CCC(=O)O)C(=O)N[C@@H](C(C)C)C(=O)N[C@@H](C(C)C)C(=O)N[C@@H](CCC(=O)O)C(=O)N[C@@H](CCC(=O)O)C(=O)N[C@@H](C)C(=O)N[C@@H](CCC(=O)O)C(=O)N[C@@H](CC(=O)N)C(=O)O</t>
  </si>
  <si>
    <t>CHEMBL2106484</t>
  </si>
  <si>
    <t>Clogestone (BAN, INN); Clogestone Acetate (USAN)</t>
  </si>
  <si>
    <t>AY-11440</t>
  </si>
  <si>
    <t>CC(=O)O[C@H]1CC[C@]2(C)[C@H]3CC[C@@]4(C)[C@@H](CC[C@]4(OC(=O)C)C(=O)C)[C@@H]3C=C(Cl)C2=C1</t>
  </si>
  <si>
    <t>CHEMBL2104218</t>
  </si>
  <si>
    <t>Butacetin (USAN)</t>
  </si>
  <si>
    <t>BW-6390</t>
  </si>
  <si>
    <t>Analgesic; Antidepressant</t>
  </si>
  <si>
    <t>CC(=O)Nc1ccc(OC(C)(C)C)cc1</t>
  </si>
  <si>
    <t>CHEMBL2108237</t>
  </si>
  <si>
    <t>Capsicum Oleoresin (USP)</t>
  </si>
  <si>
    <t>Whitehall-Robins</t>
  </si>
  <si>
    <t>CHEMBL2111068</t>
  </si>
  <si>
    <t>Zolertine (INN); Zolertine Hydrochloride (USAN)</t>
  </si>
  <si>
    <t>Anti-Adrenergic; Vasodilator</t>
  </si>
  <si>
    <t>C(Cc1nnn[nH]1)N2CCN(CC2)c3ccccc3</t>
  </si>
  <si>
    <t>CHEMBL311695</t>
  </si>
  <si>
    <t>Seglitide (INN); Seglitide Acetate (USAN)</t>
  </si>
  <si>
    <t>MK-678</t>
  </si>
  <si>
    <t>CC(C)[C@@H]1NC(=O)[C@H](CCCCN)NC(=O)[C@@H](Cc2c[nH]c3ccccc23)NC(=O)[C@H](Cc4ccc(O)cc4)NC(=O)[C@H](C)N(C)C(=O)[C@H](Cc5ccccc5)NC1=O</t>
  </si>
  <si>
    <t>CHEMBL1200557</t>
  </si>
  <si>
    <t>Manganese Sulfate (USP, FDA)</t>
  </si>
  <si>
    <t>Abraxis Pharmaceutical Products</t>
  </si>
  <si>
    <t>CHEMBL2104394</t>
  </si>
  <si>
    <t>Iotasul (INN, USAN)</t>
  </si>
  <si>
    <t>ZK-79112</t>
  </si>
  <si>
    <t>CN(CC(O)CO)C(=O)c1c(I)c(NC(=O)CCSCCC(=O)Nc2c(I)c(C(=O)N(C)CC(O)CO)c(I)c(C(=O)N(C)CC(O)CO)c2I)c(I)c(C(=O)N(C)CC(O)CO)c1I</t>
  </si>
  <si>
    <t>CHEMBL2110898</t>
  </si>
  <si>
    <t>Etintidine (INN); Etintidine Hydrochloride (USAN)</t>
  </si>
  <si>
    <t>BL-5641A</t>
  </si>
  <si>
    <t>Cc1[nH]cnc1CSCCN\C(=N\C#N)\NCC#C</t>
  </si>
  <si>
    <t>CHEMBL2104659</t>
  </si>
  <si>
    <t>Berefrine (INN, USAN)</t>
  </si>
  <si>
    <t>Angelini</t>
  </si>
  <si>
    <t>Mydriatic</t>
  </si>
  <si>
    <t>CN1C[C@H](OC1C(C)(C)C)c2cccc(O)c2</t>
  </si>
  <si>
    <t>CHEMBL109378</t>
  </si>
  <si>
    <t>Deterenol (INN); Deterenol Hydrochloride (USAN)</t>
  </si>
  <si>
    <t>AL-842</t>
  </si>
  <si>
    <t>CC(C)NCC(O)c1ccc(O)cc1</t>
  </si>
  <si>
    <t>CHEMBL1160160</t>
  </si>
  <si>
    <t>Rose Bengal Sodium I 125 (USAN); Rose Bengal Sodium (131I) (INN); Rose Bengal Sodium I 131 (USAN, USP); Rose Bengal Sodium I-131 (FDA)</t>
  </si>
  <si>
    <t>Sorin Biomedica Spa; Bristol-Myers Squibb; Bracco Diagnostics Inc</t>
  </si>
  <si>
    <t>S01JA02</t>
  </si>
  <si>
    <t>S01JA02 [Sensory Organs:Ophthalmologicals:Diagnostic Agents:Colouring agents]</t>
  </si>
  <si>
    <t>Radioactive Agent; Diagnostic Aid (hepatic function determination)</t>
  </si>
  <si>
    <t>Oc1c(I)cc2c(Oc3c(I)c(O)c(I)cc3C24OC(=O)c5c(Cl)c(Cl)c(Cl)c(Cl)c45)c1I</t>
  </si>
  <si>
    <t>CHEMBL2106140</t>
  </si>
  <si>
    <t>Calcium Sulfate (NF)</t>
  </si>
  <si>
    <t>[Ca+2].[O-]S(=O)(=O)[O-]</t>
  </si>
  <si>
    <t>CHEMBL2106506</t>
  </si>
  <si>
    <t>Gluceptate Sodium (USAN)</t>
  </si>
  <si>
    <t>[Na+].OC[C@@H](O)[C@@H](O)[C@H](O)[C@@H](O)[C@@H](O)C(=O)[O-]</t>
  </si>
  <si>
    <t>CHEMBL2106388</t>
  </si>
  <si>
    <t>Calcium Hydroxide (USP)</t>
  </si>
  <si>
    <t>[OH-].[OH-].[Ca+2]</t>
  </si>
  <si>
    <t>CHEMBL2104118</t>
  </si>
  <si>
    <t>Cyanocobalamin (60Co) (INN); Cyanocobalamin Co 60 (USAN, USP); Cyanocobalamin Co-60 (FDA)</t>
  </si>
  <si>
    <t>Diagnostic Aid (pernicious anemia); Radioactive Agent</t>
  </si>
  <si>
    <t>CHEMBL2108393</t>
  </si>
  <si>
    <t>Hydrofilcon A (USAN)</t>
  </si>
  <si>
    <t>AO-407; WX-14822</t>
  </si>
  <si>
    <t>CHEMBL2108161</t>
  </si>
  <si>
    <t>Tuberculin (USP)</t>
  </si>
  <si>
    <t>Parke-Davis; Lederle</t>
  </si>
  <si>
    <t>V04CF01</t>
  </si>
  <si>
    <t>V04CF01 [Various:Diagnostic Agents:Other Diagnostic Agents:Tuberculosis diagnostics]</t>
  </si>
  <si>
    <t>CHEMBL2108876</t>
  </si>
  <si>
    <t>Tetanus Toxoid Adsorbed (USP)</t>
  </si>
  <si>
    <t>CHEMBL2107967</t>
  </si>
  <si>
    <t>Potassium Carbonate (USP)</t>
  </si>
  <si>
    <t>CHEMBL2108808</t>
  </si>
  <si>
    <t>Sugar, Compressible (NF)</t>
  </si>
  <si>
    <t>CHEMBL26479</t>
  </si>
  <si>
    <t>Dioxadrol (INN); Dioxadrol Hydrochloride (USAN)</t>
  </si>
  <si>
    <t>CL-639C</t>
  </si>
  <si>
    <t>C1CCC(NC1)C2COC(O2)(c3ccccc3)c4ccccc4</t>
  </si>
  <si>
    <t>CHEMBL2219740</t>
  </si>
  <si>
    <t>Calcium Glubionate (INN, USAN, USP)</t>
  </si>
  <si>
    <t>A12AA02</t>
  </si>
  <si>
    <t>A12AA02 [Alimentary Tract And Metabolism:Mineral Supplements:Calcium:Calcium]</t>
  </si>
  <si>
    <t>[Ca+2].OC[C@@H](O)[C@@H](O)[C@H](O)[C@@H](O)C(=O)[O-].OC[C@@H](O)[C@@H](O[C@@H]1O[C@H](CO)[C@H](O)[C@H](O)[C@H]1O)[C@H](O)[C@@H](O)C(=O)[O-]</t>
  </si>
  <si>
    <t>CHEMBL313458</t>
  </si>
  <si>
    <t>Carsatrin (INN); Carsatrin Succinate (USAN)</t>
  </si>
  <si>
    <t>RWJ-24517</t>
  </si>
  <si>
    <t>OC(CSc1ncnc2[nH]cnc12)CN3CCN(CC3)C(c4ccc(F)cc4)c5ccc(F)cc5</t>
  </si>
  <si>
    <t>CHEMBL2110949</t>
  </si>
  <si>
    <t>Lorcainide (BAN, INN); Lorcainide Hydrochloride (USAN)</t>
  </si>
  <si>
    <t>R-15889</t>
  </si>
  <si>
    <t>C01BC07</t>
  </si>
  <si>
    <t>C01BC07 [Cardiovascular System:Cardiac Therapy:Antiarrhythmics, Class I And Iii:Antiarrhythmics, class Ic]</t>
  </si>
  <si>
    <t>CC(C)N1CCC(CC1)N(C(=O)Cc2ccccc2)c3cccc(Cl)c3</t>
  </si>
  <si>
    <t>CHEMBL2103911</t>
  </si>
  <si>
    <t>Zinostatin (INN, USAN); Zinostatin Stimalamer (INN, JAN)</t>
  </si>
  <si>
    <t>CN[C@H]1[C@@H](OC2[C@H](OC(=O)c3c(C)ccc4c(C)cc(OC)cc34)C=C5C#C[C@@]6(O[C@@H]6C#C\C=C\2/5)[C@@H]7COC(=O)O7)O[C@H](C)[C@H](O)[C@@H]1O</t>
  </si>
  <si>
    <t>CHEMBL2107178</t>
  </si>
  <si>
    <t>Lufuradom (INN)</t>
  </si>
  <si>
    <t>CN1C(CNC(=O)c2cocc2)CN=C(c3ccccc3)c4ccc(F)cc14</t>
  </si>
  <si>
    <t>CHEMBL2103943</t>
  </si>
  <si>
    <t>Penthrichloral (BAN, DCF, INN)</t>
  </si>
  <si>
    <t>OCC1(CO)COC(OC1)C(Cl)(Cl)Cl</t>
  </si>
  <si>
    <t>CHEMBL2104334</t>
  </si>
  <si>
    <t>Etoprindole (DCF, INN)</t>
  </si>
  <si>
    <t>CC\C(=N\O)\c1cn(CCN(C)C)c2ccccc12</t>
  </si>
  <si>
    <t>CHEMBL2107768</t>
  </si>
  <si>
    <t>Pemaglitazar (INN)</t>
  </si>
  <si>
    <t>Cc1ccccc1SCC[C@H](Oc2ccc(cc2)C(F)(F)F)C(=O)O</t>
  </si>
  <si>
    <t>CHEMBL2104050</t>
  </si>
  <si>
    <t>Asocainol (INN)</t>
  </si>
  <si>
    <t>COc1ccc2CCN(C)C(CCc3ccccc3)Cc4ccc(OC)c(O)c4c2c1</t>
  </si>
  <si>
    <t>CHEMBL2106231</t>
  </si>
  <si>
    <t>Ethyl Dirazepate (INN)</t>
  </si>
  <si>
    <t>CCOC(=O)C1N=C(c2ccccc2Cl)c3cc(Cl)ccc3NC1=O</t>
  </si>
  <si>
    <t>CHEMBL2106496</t>
  </si>
  <si>
    <t>Treloxinate (INN, USAN)</t>
  </si>
  <si>
    <t>COC(=O)C1Oc2ccc(Cl)cc2Cc3cc(Cl)ccc3O1</t>
  </si>
  <si>
    <t>CHEMBL2104733</t>
  </si>
  <si>
    <t>Quinacillin (BAN, INN, MI)</t>
  </si>
  <si>
    <t>CC1(C)S[C@@H]2[C@H](NC(=O)c3nc4ccccc4nc3C(=O)O)C(=O)N2[C@H]1C(=O)O</t>
  </si>
  <si>
    <t>CHEMBL2106117</t>
  </si>
  <si>
    <t>Enilospirone (INN)</t>
  </si>
  <si>
    <t>C[C@H]1OC2(CCCC[C@H]2Oc3cccc(Cl)c3)NC1=O</t>
  </si>
  <si>
    <t>CHEMBL2105561</t>
  </si>
  <si>
    <t>Suriclone (BAN, INN, MI)</t>
  </si>
  <si>
    <t>RP-31264</t>
  </si>
  <si>
    <t>CN1CCN(CC1)C(=O)OC2N(C(=O)C3=C2SCCS3)c4ccc5ccc(Cl)nc5n4</t>
  </si>
  <si>
    <t>CHEMBL2106551</t>
  </si>
  <si>
    <t>Miroprofen (INN, MI)</t>
  </si>
  <si>
    <t>CC(C(=O)O)c1ccc(cc1)c2cn3ccccc3n2</t>
  </si>
  <si>
    <t>CHEMBL2106146</t>
  </si>
  <si>
    <t>Fendosal (BAN, INN, USAN)</t>
  </si>
  <si>
    <t>P-710129</t>
  </si>
  <si>
    <t>OC(=O)c1cc(ccc1O)n2c3CCc4ccccc4c3cc2c5ccccc5</t>
  </si>
  <si>
    <t>CHEMBL2107306</t>
  </si>
  <si>
    <t>Ketocaine (INN)</t>
  </si>
  <si>
    <t>CCCC(=O)c1ccccc1OCCN(C(C)C)C(C)C</t>
  </si>
  <si>
    <t>CHEMBL208427</t>
  </si>
  <si>
    <t>Solabegron (INN); Solabegron Hydrochloride (USAN)</t>
  </si>
  <si>
    <t>GW427353B</t>
  </si>
  <si>
    <t>O[C@@H](CNCCNc1cccc(c1)c2cccc(c2)C(=O)O)c3cccc(Cl)c3</t>
  </si>
  <si>
    <t>CHEMBL2111156</t>
  </si>
  <si>
    <t>Zenazocine Mesylate (USAN)</t>
  </si>
  <si>
    <t>WIN-429644</t>
  </si>
  <si>
    <t>CC(C)CCC(=O)CCC1(C)[C@@H]2Cc3ccc(O)cc3[C@@]1(C)CCN2C</t>
  </si>
  <si>
    <t>CHEMBL2104202</t>
  </si>
  <si>
    <t>Brolaconazole (INN)</t>
  </si>
  <si>
    <t>Brc1ccc(cc1)C(Cn2ccnc2)c3ccccc3</t>
  </si>
  <si>
    <t>CHEMBL2106957</t>
  </si>
  <si>
    <t>Methalthiazide (USAN)</t>
  </si>
  <si>
    <t>P-2530</t>
  </si>
  <si>
    <t>CN1C(CSCC=C)Nc2cc(Cl)c(cc2S1(=O)=O)S(=O)(=O)N</t>
  </si>
  <si>
    <t>CHEMBL2103874</t>
  </si>
  <si>
    <t>Oclacitinib (INN, USAN); Oclacitinib Maleate (USAN)</t>
  </si>
  <si>
    <t>JAKI; PF-03394197; PF-03394197-11</t>
  </si>
  <si>
    <t>CNS(=O)(=O)C[C@@H]1CC[C@H](CC1)N(C)c2[nH]cnc3nccc23</t>
  </si>
  <si>
    <t>CHEMBL2106467</t>
  </si>
  <si>
    <t>Tymazoline (BAN)</t>
  </si>
  <si>
    <t>R01AA13</t>
  </si>
  <si>
    <t>R01AA13 [Respiratory System:Nasal Preparations:Decongestants And Other Nasal Preparations For Topical Use:Sympathomimetics, plain]</t>
  </si>
  <si>
    <t>CC(C)c1ccc(C)cc1OCC2=NCCN2</t>
  </si>
  <si>
    <t>CHEMBL2104691</t>
  </si>
  <si>
    <t>Tetriprofen (INN)</t>
  </si>
  <si>
    <t>47-210 [As Sodium]</t>
  </si>
  <si>
    <t>CC(C(=O)O)c1ccc(cc1)C2=CCCCC2</t>
  </si>
  <si>
    <t>CHEMBL2107501</t>
  </si>
  <si>
    <t>Semotiadil (INN)</t>
  </si>
  <si>
    <t>COc1ccc(OCCCN(C)CCCOc2ccc3OCOc3c2)c(c1)[C@H]4Sc5ccccc5NC4=O</t>
  </si>
  <si>
    <t>CHEMBL2104590</t>
  </si>
  <si>
    <t>Oxetacillin (INN)</t>
  </si>
  <si>
    <t>CC1(C)S[C@@H]2[C@H](N3C(=O)[C@H](NC3(C)C)c4ccc(O)cc4)C(=O)N2[C@H]1C(=O)O</t>
  </si>
  <si>
    <t>CHEMBL2104342</t>
  </si>
  <si>
    <t>Iomeglamic Acid (INN, MI)</t>
  </si>
  <si>
    <t>RG-270</t>
  </si>
  <si>
    <t>CN(C(=O)CCCC(=O)O)c1c(I)cc(I)c(N)c1I</t>
  </si>
  <si>
    <t>CHEMBL2104600</t>
  </si>
  <si>
    <t>Etibendazole (INN, USAN)</t>
  </si>
  <si>
    <t>R-34803</t>
  </si>
  <si>
    <t>COC(=O)Nc1nc2ccc(cc2[nH]1)C3(OCCO3)c4ccc(F)cc4</t>
  </si>
  <si>
    <t>CHEMBL2106258</t>
  </si>
  <si>
    <t>Dicirenone (INN, USAN)</t>
  </si>
  <si>
    <t>SC-26304</t>
  </si>
  <si>
    <t>Aldosterone Antagonist; Hypotensive</t>
  </si>
  <si>
    <t>CC(C)OC(=O)[C@@H]1CC2=CC(=O)CC[C@]2(C)[C@H]3CC[C@@]4(C)[C@@H](CC[C@@]45CCC(=O)O5)[C@H]13</t>
  </si>
  <si>
    <t>CHEMBL2105066</t>
  </si>
  <si>
    <t>Gemazocine (INN)</t>
  </si>
  <si>
    <t>CCC12CCN(CC3CC3)C(Cc4ccc(O)cc14)C2(C)C</t>
  </si>
  <si>
    <t>CHEMBL2104029</t>
  </si>
  <si>
    <t>Apadoline (INN)</t>
  </si>
  <si>
    <t>CCCNC(=O)c1ccc2Sc3ccccc3N(C(C)CN4CCCC4)c2c1</t>
  </si>
  <si>
    <t>CHEMBL2106999</t>
  </si>
  <si>
    <t>Quinbolone (INN, USAN)</t>
  </si>
  <si>
    <t>A14AA06</t>
  </si>
  <si>
    <t>A14AA06 [Alimentary Tract And Metabolism:Anabolic Agents For Systemic Use:Anabolic Steroids:Androstan derivatives]</t>
  </si>
  <si>
    <t>C[C@]12CC[C@H]3[C@@H](CCC4=CC(=O)C=C[C@]34C)[C@@H]1CC[C@@H]2OC5=CCCC5</t>
  </si>
  <si>
    <t>CHEMBL2106030</t>
  </si>
  <si>
    <t>Levomoprolol (INN)</t>
  </si>
  <si>
    <t>COc1ccccc1OC[C@@H](O)CNC(C)C</t>
  </si>
  <si>
    <t>CHEMBL2105747</t>
  </si>
  <si>
    <t>Tozadenant (INN, USAN)</t>
  </si>
  <si>
    <t>A2A; Ro-4494351; Ro-4494351-000; Ro-4494351-002; SYN-115</t>
  </si>
  <si>
    <t>Biotie Therapies Inc.</t>
  </si>
  <si>
    <t>COc1ccc(N2CCOCC2)c3sc(NC(=O)N4CCC(C)(O)CC4)nc13</t>
  </si>
  <si>
    <t>CHEMBL2104018</t>
  </si>
  <si>
    <t>Aliflurane (INN, USAN)</t>
  </si>
  <si>
    <t>26P</t>
  </si>
  <si>
    <t>COC1(F)C(F)(F)C1(F)Cl</t>
  </si>
  <si>
    <t>CHEMBL1729</t>
  </si>
  <si>
    <t>Cisapride (BAN, INN, JAN, USAN); Cisapride Monohydrate (FDA)</t>
  </si>
  <si>
    <t>R-51619</t>
  </si>
  <si>
    <t>Janssen Pharmaceuticals Inc; Janssen Pharmaceutica Products Lp</t>
  </si>
  <si>
    <t>A03FA02</t>
  </si>
  <si>
    <t>A03FA02 [Alimentary Tract And Metabolism:Drugs For Functional Gastrointestinal Disorders:Propulsives:Propulsives]</t>
  </si>
  <si>
    <t>COC1CN(CCCOc2ccc(F)cc2)CCC1NC(=O)c3cc(Cl)c(N)cc3OC</t>
  </si>
  <si>
    <t>CHEMBL2110880</t>
  </si>
  <si>
    <t>Dotefonium Bromide (INN)</t>
  </si>
  <si>
    <t>H 4132</t>
  </si>
  <si>
    <t>CN(CC[N+]1(C)CCCC1)C(=O)C(O)(c2ccccc2)c3cccs3</t>
  </si>
  <si>
    <t>CHEMBL2111177</t>
  </si>
  <si>
    <t>Edifolone (INN); Edifolone Acetate (USAN)</t>
  </si>
  <si>
    <t>SC-35135</t>
  </si>
  <si>
    <t>C[C@]12CC[C@H]3[C@@H](CC=C4CC5(CC[C@]34CCN)OCCO5)[C@@H]1CCC26OCCO6</t>
  </si>
  <si>
    <t>CHEMBL2111162</t>
  </si>
  <si>
    <t>Triamcinolone Acetonide Sodium Phosphate (USAN)</t>
  </si>
  <si>
    <t>CL-106359; CL-61965</t>
  </si>
  <si>
    <t>CC1(C)O[C@@H]2C[C@H]3[C@@H]4CCC5=CC(=O)C=C[C@]5(C)[C@@]4(F)[C@@H](O)C[C@]3(C)[C@@]2(O1)C(=O)COP(=O)(O)O</t>
  </si>
  <si>
    <t>CHEMBL2110739</t>
  </si>
  <si>
    <t>Furtrethonium Iodide (INN, MI)</t>
  </si>
  <si>
    <t>C[N+](C)(C)Cc1occc1</t>
  </si>
  <si>
    <t>CHEMBL2111034</t>
  </si>
  <si>
    <t>Memotine (INN); Memotine Hydrochloride (USAN)</t>
  </si>
  <si>
    <t>UK-2371</t>
  </si>
  <si>
    <t>COc1ccc(OCC2=NCCc3ccccc23)cc1</t>
  </si>
  <si>
    <t>CHEMBL2110761</t>
  </si>
  <si>
    <t>Azipramine (INN); Azipramine Hydrochloride (USAN)</t>
  </si>
  <si>
    <t>PIERREL-TQ-86</t>
  </si>
  <si>
    <t>CN(CCc1cc2cccc3CCc4ccccc4n1c23)Cc5ccccc5</t>
  </si>
  <si>
    <t>CHEMBL2110737</t>
  </si>
  <si>
    <t>Celgosivir (INN); Celgosivir Hydrochloride (USAN)</t>
  </si>
  <si>
    <t>MDL-28574A</t>
  </si>
  <si>
    <t>antivirals: glucosidase inhibitor</t>
  </si>
  <si>
    <t>Antiviral; Inhibitor (alpha-glucosidase)</t>
  </si>
  <si>
    <t>CCCC(=O)O[C@H]1CN2CC[C@H](O)[C@@H]2[C@@H](O)[C@@H]1O</t>
  </si>
  <si>
    <t>CHEMBL2110892</t>
  </si>
  <si>
    <t>Bietamiverine (INN); Bietamiverine Hydrochloride (MI)</t>
  </si>
  <si>
    <t>CCN(CC)CCOC(=O)C(N1CCCCC1)c2ccccc2</t>
  </si>
  <si>
    <t>CHEMBL2108385</t>
  </si>
  <si>
    <t>Kolfocon C (USAN)</t>
  </si>
  <si>
    <t>CHEMBL2109089</t>
  </si>
  <si>
    <t>Endomycin (INN)</t>
  </si>
  <si>
    <t>CHEMBL2108080</t>
  </si>
  <si>
    <t>Parnaparin Sodium (BAN, INN)</t>
  </si>
  <si>
    <t>OP-21-23</t>
  </si>
  <si>
    <t>CHEMBL2108416</t>
  </si>
  <si>
    <t>Brinase (INN); Brinolase (USAN)</t>
  </si>
  <si>
    <t>CA-7; Protease 1</t>
  </si>
  <si>
    <t>Connaught, Canada</t>
  </si>
  <si>
    <t>B01AD06</t>
  </si>
  <si>
    <t>B01AD06 [Blood And Blood Forming Organs:Antithrombotic Agents:Antithrombotic Agents:Enzymes]</t>
  </si>
  <si>
    <t>CHEMBL2108141</t>
  </si>
  <si>
    <t>Cyclofilcon A (USAN)</t>
  </si>
  <si>
    <t>CHEMBL2109014</t>
  </si>
  <si>
    <t>Aluminoparaaminosalicylate Calcium (JAN)</t>
  </si>
  <si>
    <t>CHEMBL18197</t>
  </si>
  <si>
    <t>Mipitroban (INN)</t>
  </si>
  <si>
    <t>CC(C)(CC(=O)O)Cc1nc2cc(Cl)cnc2n1Cc3ccc(Cl)cc3</t>
  </si>
  <si>
    <t>CHEMBL1014</t>
  </si>
  <si>
    <t>Candesartan (BAN); Candesartan Cilexetil (USAN, FDA)</t>
  </si>
  <si>
    <t>TCV-116</t>
  </si>
  <si>
    <t>CCOc1nc2cccc(C(=O)OC(C)OC(=O)OC3CCCCC3)c2n1Cc4ccc(cc4)c5ccccc5c6nn[nH]n6</t>
  </si>
  <si>
    <t>CHEMBL1096380</t>
  </si>
  <si>
    <t>Plinabulin (INN, USAN)</t>
  </si>
  <si>
    <t>NPI-2358</t>
  </si>
  <si>
    <t>Nereus Pharmaceuticals</t>
  </si>
  <si>
    <t>-bulin; -nab-</t>
  </si>
  <si>
    <t>antineoplastics (mitotic inhibitors,tubulin binders); cannabinol derivatives</t>
  </si>
  <si>
    <t>CC(C)(C)c1[nH]cnc1\C=C\2/NC(=O)\C(=C\c3ccccc3)\NC2=O</t>
  </si>
  <si>
    <t>CHEMBL562967</t>
  </si>
  <si>
    <t>Mericitabine (INN, USAN)</t>
  </si>
  <si>
    <t>Genentech, Roche</t>
  </si>
  <si>
    <t>CC(C)C(=O)OC[C@@H]1O[C@H](N2C=CC(=NC2=O)N)[C@@](C)(F)[C@H]1OC(=O)C(C)C</t>
  </si>
  <si>
    <t>CHEMBL207197</t>
  </si>
  <si>
    <t>Olcegepant (INN)</t>
  </si>
  <si>
    <t>NCCCC[C@H](NC(=O)[C@@H](Cc1cc(Br)c(O)c(Br)c1)NC(=O)N2CCC(CC2)N3Cc4ccccc4NC3=O)C(=O)N5CCN(CC5)c6ccncc6</t>
  </si>
  <si>
    <t>CHEMBL293526</t>
  </si>
  <si>
    <t>Reglitazar (INN)</t>
  </si>
  <si>
    <t>Cc1oc(nc1CCOc2ccc(CC3C(=O)NOC3=O)cc2)c4ccccc4</t>
  </si>
  <si>
    <t>CHEMBL433041</t>
  </si>
  <si>
    <t>Eptastigmine (INN)</t>
  </si>
  <si>
    <t>CCCCCCCNC(=O)Oc1ccc2N(C)[C@H]3N(C)CC[C@@]3(C)c2c1</t>
  </si>
  <si>
    <t>CHEMBL59990</t>
  </si>
  <si>
    <t>Mafosfamide (INN)</t>
  </si>
  <si>
    <t>OS(=O)(=O)CCSC1CCOP(=O)(N1)N(CCCl)CCCl</t>
  </si>
  <si>
    <t>CHEMBL84011</t>
  </si>
  <si>
    <t>Nifurthiazole (INN, USAN)</t>
  </si>
  <si>
    <t>AS-17665</t>
  </si>
  <si>
    <t>[O-][N+](=O)c1oc(cc1)c2csc(NNC=O)n2</t>
  </si>
  <si>
    <t>CHEMBL580</t>
  </si>
  <si>
    <t>Lorazepam (BAN, FDA, INN, JAN, USAN, USP)</t>
  </si>
  <si>
    <t>WY-4036</t>
  </si>
  <si>
    <t>Valeant International Barbados Srl; Baxter Healthcare Corp Anesthesia Critical Care</t>
  </si>
  <si>
    <t>N05BA06; N05BA56</t>
  </si>
  <si>
    <t>N05BA06 [Nervous System:Psycholeptics:Anxiolytics:Benzodiazepine derivatives]; N05BA56 [Nervous System:Psycholeptics:Anxiolytics:Benzodiazepine derivatives]</t>
  </si>
  <si>
    <t>OC1N=C(c2ccccc2Cl)c3cc(Cl)ccc3NC1=O</t>
  </si>
  <si>
    <t>CHEMBL1201148</t>
  </si>
  <si>
    <t>Meprednisone (FDA, USP, INN, USAN)</t>
  </si>
  <si>
    <t>SCH-4358</t>
  </si>
  <si>
    <t>H02AB15</t>
  </si>
  <si>
    <t>H02AB15 [Systemic Hormonal Preparations, Excl. :Corticosteroids For Systemic Use:Corticosteroids For Systemic Use, Plain:Glucocorticoids]</t>
  </si>
  <si>
    <t>C[C@H]1C[C@H]2[C@@H]3CCC4=CC(=O)C=C[C@]4(C)[C@H]3C(=O)C[C@]2(C)[C@@]1(O)C(=O)CO</t>
  </si>
  <si>
    <t>CHEMBL1522</t>
  </si>
  <si>
    <t>Eszopiclone (FDA, INN, USAN)</t>
  </si>
  <si>
    <t>(S)-Zopiclone</t>
  </si>
  <si>
    <t>N05CF04</t>
  </si>
  <si>
    <t>N05CF04 [Nervous System:Psycholeptics:Hypnotics And Sedatives:Benzodiazepine related drugs]</t>
  </si>
  <si>
    <t>CN1CCN(CC1)C(=O)O[C@@H]2N(C(=O)c3nccnc23)c4ccc(Cl)cn4</t>
  </si>
  <si>
    <t>CHEMBL272557</t>
  </si>
  <si>
    <t>Fiacitabine (INN, USAN)</t>
  </si>
  <si>
    <t>Oclassen</t>
  </si>
  <si>
    <t>NC1=NC(=O)N(C=C1I)[C@@H]2O[C@H](CO)[C@@H](O)[C@@H]2F</t>
  </si>
  <si>
    <t>CHEMBL1201225</t>
  </si>
  <si>
    <t>Iodine (USP, JAN)</t>
  </si>
  <si>
    <t>D08AG03</t>
  </si>
  <si>
    <t>D08AG03 [Dermatologicals:Antiseptics And Disinfectants:Antiseptics And Disinfectants:Iodine products]</t>
  </si>
  <si>
    <t>II</t>
  </si>
  <si>
    <t>CHEMBL1689772</t>
  </si>
  <si>
    <t>Omadacycline (INN, USAN); Omadacycline Tosylate (USAN)</t>
  </si>
  <si>
    <t>PTK-0796</t>
  </si>
  <si>
    <t>Paratek Pharmaceuticals</t>
  </si>
  <si>
    <t>CN(C)[C@H]1[C@@H]2C[C@@H]3Cc4c(cc(CNCC(C)(C)C)c(O)c4C(=O)C3=C(O)[C@]2(O)C(=O)C(=C1O)C(=O)N)N(C)C</t>
  </si>
  <si>
    <t>CHEMBL1742410</t>
  </si>
  <si>
    <t>Pargolol (INN)</t>
  </si>
  <si>
    <t>CC(C)(C)NCC(O)COc1ccccc1OCC#C</t>
  </si>
  <si>
    <t>CHEMBL1742412</t>
  </si>
  <si>
    <t>Perastine (INN)</t>
  </si>
  <si>
    <t>C(CN1CCCCC1)OC(c2ccccc2)c3ccccc3</t>
  </si>
  <si>
    <t>CHEMBL1742452</t>
  </si>
  <si>
    <t>Setastine (INN, MI)</t>
  </si>
  <si>
    <t>CC(OCCN1CCCCCC1)(c2ccccc2)c3ccc(Cl)cc3</t>
  </si>
  <si>
    <t>CHEMBL1742458</t>
  </si>
  <si>
    <t>Tuvatidine (INN)</t>
  </si>
  <si>
    <t>CN1C(=NS(=O)(=O)N=C1NCCSCc2csc(N=C(N)N)n2)N</t>
  </si>
  <si>
    <t>CHEMBL1742480</t>
  </si>
  <si>
    <t>Ericolol (INN)</t>
  </si>
  <si>
    <t>CC(C)(C)NCC(O)COc1cc(Cl)ccc1C2=CC(=O)CC2</t>
  </si>
  <si>
    <t>CHEMBL1190</t>
  </si>
  <si>
    <t>Decamethonium Bromide (MI, INN, USP, FDA); Decamethonium Iodide (BAN)</t>
  </si>
  <si>
    <t>C[N+](C)(C)CCCCCCCCCC[N+](C)(C)C</t>
  </si>
  <si>
    <t>CHEMBL1743062</t>
  </si>
  <si>
    <t>Ramucirumab (INN, USAN)</t>
  </si>
  <si>
    <t>1121B; IMC-1121B</t>
  </si>
  <si>
    <t>CHEMBL1201490</t>
  </si>
  <si>
    <t>Sermorelin Acetate (FDA, USAN)</t>
  </si>
  <si>
    <t>H01AC04; V04CD03</t>
  </si>
  <si>
    <t>H01AC04 [Systemic Hormonal Preparations, Excl. :Pituitary And Hypothalamic Hormones And Analogues:Anterior Pituitary Lobe Hormones And Analogues:Somatropin and somatropin agonists]; V04CD03 [Various:Diagnostic Agents:Other Diagnostic Agents:Tests for pituitary function]</t>
  </si>
  <si>
    <t>Diagnostic Aid; Growth Hormone-Releasing Hormone</t>
  </si>
  <si>
    <t>CHEMBL1201414</t>
  </si>
  <si>
    <t>Tinzaparin Sodium (BAN, FDA, INN, USAN)</t>
  </si>
  <si>
    <t>Leo Pharma As</t>
  </si>
  <si>
    <t>B01AB10</t>
  </si>
  <si>
    <t>B01AB10 [Blood And Blood Forming Organs:Antithrombotic Agents:Antithrombotic Agents:Heparin group]</t>
  </si>
  <si>
    <t>Anticoagulant; Antithrombotic</t>
  </si>
  <si>
    <t>CHEMBL1256712</t>
  </si>
  <si>
    <t>Siguazodan (BAN, INN)</t>
  </si>
  <si>
    <t>SKF-94836</t>
  </si>
  <si>
    <t>CN\C(=N/c1ccc(cc1)C2=NNC(=O)CC2C)\NC#N</t>
  </si>
  <si>
    <t>CHEMBL1277001</t>
  </si>
  <si>
    <t>Mibampator (INN, USAN)</t>
  </si>
  <si>
    <t>CC(C)S(=O)(=O)NC[C@H](C)c1ccc(cc1)c2ccc(CCNS(=O)(=O)C)cc2</t>
  </si>
  <si>
    <t>CHEMBL389507</t>
  </si>
  <si>
    <t>Osalmid (INN, JAN, MI)</t>
  </si>
  <si>
    <t>L-1718</t>
  </si>
  <si>
    <t>Oc1ccc(NC(=O)c2ccccc2O)cc1</t>
  </si>
  <si>
    <t>CHEMBL638</t>
  </si>
  <si>
    <t>Voriconazole (BAN, FDA, INN, USAN)</t>
  </si>
  <si>
    <t>UK-109496</t>
  </si>
  <si>
    <t>J02AC03</t>
  </si>
  <si>
    <t>J02AC03 [Antiinfectives For Systemic Use:Antimycotics For Systemic Use:Antimycotics For Systemic Use:Triazole derivatives]</t>
  </si>
  <si>
    <t>C[C@@H](c1ncncc1F)[C@](O)(Cn2cncn2)c3ccc(F)cc3F</t>
  </si>
  <si>
    <t>CHEMBL306904</t>
  </si>
  <si>
    <t>Tivirapine (INN)</t>
  </si>
  <si>
    <t>-pin(e); -vir-</t>
  </si>
  <si>
    <t>tricyclic compounds; antivirals</t>
  </si>
  <si>
    <t>CC1CN2C(=S)Nc3ccc(Cl)c(CN1CC=C(C)C)c23</t>
  </si>
  <si>
    <t>CHEMBL337379</t>
  </si>
  <si>
    <t>Tiacrilast (INN, USAN); Tiacrilast Sodium (USAN)</t>
  </si>
  <si>
    <t>Ro-223747000; Ro-223747007</t>
  </si>
  <si>
    <t>CSc1ccc2N=CN(\C=C\C(=O)O)C(=O)c2c1</t>
  </si>
  <si>
    <t>CHEMBL300049</t>
  </si>
  <si>
    <t>Alemcinal (INN, USAN)</t>
  </si>
  <si>
    <t>A-81229; ABBOTT-81229.0; ABT-229</t>
  </si>
  <si>
    <t>CC[C@H]1OC(=O)[C@H](C)[C@@H](O[C@H]2C[C@](C)(C[C@H](C)O2)OC)[C@H](C)[C@@H](O[C@@H]3O[C@H](C)C[C@@H]([C@H]3O)N(C)CC)[C@@]4(C)CC(=C(O4)[C@H](C)[C@@H](O)[C@H]1C)C</t>
  </si>
  <si>
    <t>CHEMBL350221</t>
  </si>
  <si>
    <t>Oxitriptan (INN)</t>
  </si>
  <si>
    <t>N06AX01</t>
  </si>
  <si>
    <t>N06AX01 [Nervous System:Psychoanaleptics:Antidepressants:Other antidepressants]</t>
  </si>
  <si>
    <t>N[C@@H](Cc1c[nH]c2ccc(O)cc12)C(=O)O</t>
  </si>
  <si>
    <t>CHEMBL156791</t>
  </si>
  <si>
    <t>Cloranolol (MI, INN)</t>
  </si>
  <si>
    <t>C07AA27</t>
  </si>
  <si>
    <t>C07AA27 [Cardiovascular System:Beta Blocking Agents:Beta Blocking Agents:Beta blocking agents, non-selective]</t>
  </si>
  <si>
    <t>CC(C)(C)NCC(O)COc1cc(Cl)ccc1Cl</t>
  </si>
  <si>
    <t>CHEMBL539163</t>
  </si>
  <si>
    <t>Tanaproget (INN, USAN)</t>
  </si>
  <si>
    <t>NSP-989</t>
  </si>
  <si>
    <t>nonsteroidal ligand for the progesterone receptor</t>
  </si>
  <si>
    <t>Cn1c(ccc1c2ccc3NC(=S)OC(C)(C)c3c2)C#N</t>
  </si>
  <si>
    <t>CHEMBL319111</t>
  </si>
  <si>
    <t>Linopirdine (USAN, INN)</t>
  </si>
  <si>
    <t>DUP-996</t>
  </si>
  <si>
    <t>N06BX09</t>
  </si>
  <si>
    <t>N06BX09 [Nervous System:Psychoanaleptics:Psychostimulants, Agents Used For Adhd And Nootropics:Other psychostimulants and nootropics]</t>
  </si>
  <si>
    <t>O=C1N(c2ccccc2)c3ccccc3C1(Cc4ccncc4)Cc5ccncc5</t>
  </si>
  <si>
    <t>CHEMBL150303</t>
  </si>
  <si>
    <t>Nortopixantrone (BAN, INN)</t>
  </si>
  <si>
    <t>BBR-3438</t>
  </si>
  <si>
    <t>CNCCNc1ccc2c3c(nn2CCNCCO)c4cnccc4C(=O)c13</t>
  </si>
  <si>
    <t>CHEMBL513922</t>
  </si>
  <si>
    <t>Emapunil (INN)</t>
  </si>
  <si>
    <t>AC-5216</t>
  </si>
  <si>
    <t>mitochondrial benzodiazepine receptor (MBR) selective, partial or inverse agonists (purine derivatives)</t>
  </si>
  <si>
    <t>CCN(Cc1ccccc1)C(=O)CN2C(=O)N(C)c3cnc(nc23)c4ccccc4</t>
  </si>
  <si>
    <t>CHEMBL22207</t>
  </si>
  <si>
    <t>Racemethorphan (BAN, DCF, INN, MI)</t>
  </si>
  <si>
    <t>COc1ccc2CC3C4CCCCC4(CCN3C)c2c1</t>
  </si>
  <si>
    <t>CHEMBL94113</t>
  </si>
  <si>
    <t>Lotrifen (INN, MI)</t>
  </si>
  <si>
    <t>Clc1ccc(cc1)c2nc3c4ccccc4ccn3n2</t>
  </si>
  <si>
    <t>CHEMBL280531</t>
  </si>
  <si>
    <t>Tiviciclovir (INN)</t>
  </si>
  <si>
    <t>Nc1nc(O)c2ncn(CC(CO)CO)c2n1</t>
  </si>
  <si>
    <t>CHEMBL271475</t>
  </si>
  <si>
    <t>Fialuridine (INN, USAN)</t>
  </si>
  <si>
    <t>OC[C@H]1O[C@H]([C@@H](F)[C@@H]1O)N2C=C(I)C(=O)NC2=O</t>
  </si>
  <si>
    <t>CHEMBL998</t>
  </si>
  <si>
    <t>Loratadine (USP, BAN, FDA, INN, USAN)</t>
  </si>
  <si>
    <t>SCH-29851</t>
  </si>
  <si>
    <t>Taro Pharmaceuticals Usa Inc; Schering Plough Healthcare Products Inc; Pfizer Inc; Perrigo Co</t>
  </si>
  <si>
    <t>R06AX13</t>
  </si>
  <si>
    <t>R06AX13 [Respiratory System:Antihistamines For Systemic Use:Antihistamines For Systemic Use:Other antihistamines for systemic use]</t>
  </si>
  <si>
    <t>CCOC(=O)N1CCC(=C2c3ccc(Cl)cc3CCc4cccnc24)CC1</t>
  </si>
  <si>
    <t>CHEMBL148635</t>
  </si>
  <si>
    <t>Pipradimadol (INN)</t>
  </si>
  <si>
    <t>CN(C1CCCCC1)C(=O)C(C)(C)C2(O)CCN(CCc3ccccc3Cl)CC2</t>
  </si>
  <si>
    <t>CHEMBL277689</t>
  </si>
  <si>
    <t>Samixogrel (INN)</t>
  </si>
  <si>
    <t>OC(=O)CCC\C=C(/c1ccc(CCNS(=O)(=O)c2ccc(Cl)cc2)cc1)\c3cccnc3</t>
  </si>
  <si>
    <t>CHEMBL496748</t>
  </si>
  <si>
    <t>Iofolastat I 123 (USAN)</t>
  </si>
  <si>
    <t>MIP-1072</t>
  </si>
  <si>
    <t>Molecular Insight Pharmaceuticals</t>
  </si>
  <si>
    <t>io-; -stat</t>
  </si>
  <si>
    <t>iodine-containing contrast media; enzyme inhibitors</t>
  </si>
  <si>
    <t>OC(=O)CC[C@H](NC(=O)N[C@@H](CCCCNCc1ccc(I)cc1)C(=O)O)C(=O)O</t>
  </si>
  <si>
    <t>CHEMBL442444</t>
  </si>
  <si>
    <t>Drofenine (INN, MI)</t>
  </si>
  <si>
    <t>CCN(CC)CCOC(=O)C(C1CCCCC1)c2ccccc2</t>
  </si>
  <si>
    <t>CHEMBL1476022</t>
  </si>
  <si>
    <t>Nomegestrol Acetate (USAN)</t>
  </si>
  <si>
    <t>ORG-10486-0; TX-066</t>
  </si>
  <si>
    <t>CC(=O)O[C@@]1(CC[C@H]2[C@@H]3C=C(C)C4=CC(=O)CC[C@@H]4[C@H]3CC[C@]12C)C(=O)C</t>
  </si>
  <si>
    <t>CHEMBL13852</t>
  </si>
  <si>
    <t>Cirazoline (INN)</t>
  </si>
  <si>
    <t>C(Oc1ccccc1C2CC2)C3=NCCN3</t>
  </si>
  <si>
    <t>CHEMBL2105780</t>
  </si>
  <si>
    <t>Teicoplanin A3-1</t>
  </si>
  <si>
    <t>CC(=O)N[C@@H]1[C@@H](O)[C@H](O)[C@@H](CO)O[C@H]1O[C@H]2[C@@H]3NC(=O)[C@H](NC(=O)[C@@H]4NC(=O)[C@H]5NC(=O)[C@@H](Cc6ccc(Oc7cc4cc(Oc8ccc2cc8Cl)c7O)c(Cl)c6)NC(=O)[C@@H](N)c9ccc(O)c(Oc%10cc(O)cc5c%10)c9)c%11ccc(O)c(c%11)c%12c(O[C@H]%13O[C@H](CO)[C@@H](O)[C@H](O)[C@@H]%13O)cc(O)cc%12[C@@H](NC3=O)C(=O)O</t>
  </si>
  <si>
    <t>CHEMBL2106561</t>
  </si>
  <si>
    <t>Cadralazine (BAN, INN, JAN, MI)</t>
  </si>
  <si>
    <t>C02DB04</t>
  </si>
  <si>
    <t>C02DB04 [Cardiovascular System:Antihypertensives:Arteriolar Smooth Muscle, Agents Acting On:Hydrazinophthalazine derivatives]</t>
  </si>
  <si>
    <t>CCOC(=O)NNc1ccc(nn1)N(CC)CC(C)O</t>
  </si>
  <si>
    <t>CHEMBL2107251</t>
  </si>
  <si>
    <t>Stenbolone (INN); Stenbolone Acetate (USAN)</t>
  </si>
  <si>
    <t>CC(=O)O[C@H]1CC[C@H]2[C@@H]3CC[C@H]4CC(=O)C(=C[C@]4(C)[C@H]3CC[C@]12C)C</t>
  </si>
  <si>
    <t>CHEMBL2106772</t>
  </si>
  <si>
    <t>Flerobuterol (INN)</t>
  </si>
  <si>
    <t>CC(C)(C)NCC(O)c1ccccc1F</t>
  </si>
  <si>
    <t>CHEMBL2104432</t>
  </si>
  <si>
    <t>Norflurane (BAN, INN, USAN)</t>
  </si>
  <si>
    <t>HFA-134-A</t>
  </si>
  <si>
    <t>FCC(F)(F)F</t>
  </si>
  <si>
    <t>CHEMBL2104755</t>
  </si>
  <si>
    <t>Maroxepin (INN)</t>
  </si>
  <si>
    <t>CN1CCC2=C(CC1)c3ccccc3Oc4ccccc24</t>
  </si>
  <si>
    <t>CHEMBL2103984</t>
  </si>
  <si>
    <t>Avorelin (INN)</t>
  </si>
  <si>
    <t>CCNC(=O)[C@@H]1CCCN1C(=O)[C@H](CCCNC(=N)N)NC(=O)[C@H](CC(C)C)NC(=O)[C@@H](Cc2c(C)[nH]c3ccccc23)NC(=O)[C@H](Cc4ccc(O)cc4)NC(=O)[C@H](CO)NC(=O)[C@H](Cc5c[nH]c6ccccc56)NC(=O)[C@H](Cc7c[nH]cn7)NC(=O)[C@@H]8CCC(=O)N8</t>
  </si>
  <si>
    <t>CHEMBL2108287</t>
  </si>
  <si>
    <t>Aprinocarsen (INN)</t>
  </si>
  <si>
    <t>CHEMBL2108024</t>
  </si>
  <si>
    <t>Dapiclermin (INN, USAN)</t>
  </si>
  <si>
    <t>growth factors</t>
  </si>
  <si>
    <t>CHEMBL2108066</t>
  </si>
  <si>
    <t>Ozogamicin (INN)</t>
  </si>
  <si>
    <t>CHEMBL2109012</t>
  </si>
  <si>
    <t>Certoparin Sodium (BAN, INN)</t>
  </si>
  <si>
    <t>CHEMBL2108543</t>
  </si>
  <si>
    <t>Porofocon B (USAN)</t>
  </si>
  <si>
    <t>Continuous Curve-Cab Contact Lens</t>
  </si>
  <si>
    <t>CHEMBL2108736</t>
  </si>
  <si>
    <t>Drisapersen Sodium (USAN)</t>
  </si>
  <si>
    <t>GSK2402968B; H51Aon23 Sodium Salt</t>
  </si>
  <si>
    <t>CHEMBL2109150</t>
  </si>
  <si>
    <t>Lintuzumab (INN)</t>
  </si>
  <si>
    <t>HUM-195; Huma-195-Gelonin; SGN-33</t>
  </si>
  <si>
    <t>CHEMBL2109202</t>
  </si>
  <si>
    <t>Murodermin (INN)</t>
  </si>
  <si>
    <t>CHEMBL2108306</t>
  </si>
  <si>
    <t>Ravatirelin (INN)</t>
  </si>
  <si>
    <t>CHEMBL2106626</t>
  </si>
  <si>
    <t>Acreozast (INN)</t>
  </si>
  <si>
    <t>CC(=O)OCC(=O)Nc1cc(cc(NC(=O)COC(=O)C)c1Cl)C#N</t>
  </si>
  <si>
    <t>CHEMBL2104283</t>
  </si>
  <si>
    <t>Febarbamate (DCF, INN, MI)</t>
  </si>
  <si>
    <t>GO-560</t>
  </si>
  <si>
    <t>-bamate; -barb-</t>
  </si>
  <si>
    <t>tranquilizers/antiepileptics (propanediol and pentanediol groups); barbituric acid derivatives</t>
  </si>
  <si>
    <t>M03BA05</t>
  </si>
  <si>
    <t>M03BA05 [Musculo-Skeletal System:Muscle Relaxants:Muscle Relaxants, Centrally Acting Agents:Carbamic acid esters]</t>
  </si>
  <si>
    <t>CCCCOCC(CN1C(=O)NC(=O)C(CC)(C1=O)c2ccccc2)OC(=O)N</t>
  </si>
  <si>
    <t>CHEMBL2105563</t>
  </si>
  <si>
    <t>Difebarbamate (DCF, INN)</t>
  </si>
  <si>
    <t>CCCCOCC(CN1C(=O)N(CC(COCCCC)OC(=O)N)C(=O)C(CC)(C1=O)c2ccccc2)OC(=O)N</t>
  </si>
  <si>
    <t>CHEMBL2105761</t>
  </si>
  <si>
    <t>Giminabant (INN, USAN)</t>
  </si>
  <si>
    <t>C[C@@H](N1CCN([C@@H](C1)c2ccc(Cl)cc2)c3ccc(cc3Cl)C#N)c4ccc(cc4)C#N</t>
  </si>
  <si>
    <t>CHEMBL2107423</t>
  </si>
  <si>
    <t>Flufosal (INN)</t>
  </si>
  <si>
    <t>OC(=O)c1ccc(cc1OP(=O)(O)O)C(F)(F)F</t>
  </si>
  <si>
    <t>CHEMBL2105906</t>
  </si>
  <si>
    <t>Bamaquimast (INN)</t>
  </si>
  <si>
    <t>CCCN1C(=O)C(=Nc2ccccc12)CCCOC(=O)NC</t>
  </si>
  <si>
    <t>CHEMBL2103860</t>
  </si>
  <si>
    <t>Usistapide (INN, USAN)</t>
  </si>
  <si>
    <t>JNJ-16269110; R-256918</t>
  </si>
  <si>
    <t>COC(=O)[C@@H](N1CCC(CC1)c2ccc(NC(=O)c3ccccc3c4ccc(cc4)C(F)(F)F)cc2)c5ccccc5</t>
  </si>
  <si>
    <t>CHEMBL2103799</t>
  </si>
  <si>
    <t>Cobiprostone (INN, USAN)</t>
  </si>
  <si>
    <t>SPI-8811</t>
  </si>
  <si>
    <t>Sucampo Pharmaceuticals</t>
  </si>
  <si>
    <t>CC[C@H](C)CC(F)(F)[C@@]1(O)CC[C@@H]2[C@@H](CCCCCCC(=O)O)C(=O)C[C@H]2O1</t>
  </si>
  <si>
    <t>CHEMBL1965536</t>
  </si>
  <si>
    <t>Azabuperone (INN)</t>
  </si>
  <si>
    <t>Fc1ccc(cc1)C(=O)CCCN2CCN3CCCC3C2</t>
  </si>
  <si>
    <t>CHEMBL2105209</t>
  </si>
  <si>
    <t>Minaxolone (BAN, INN, USAN)</t>
  </si>
  <si>
    <t>C.C.I. 12923</t>
  </si>
  <si>
    <t>CCO[C@H]1C[C@@]2(C)[C@@H](CC[C@H]3[C@@H]4CC[C@H](C(=O)C)[C@@]4(C)C[C@H]([C@H]23)N(C)C)C[C@@H]1O</t>
  </si>
  <si>
    <t>CHEMBL2104878</t>
  </si>
  <si>
    <t>Metipirox (INN)</t>
  </si>
  <si>
    <t>antimycotics (pyridone derivatives)</t>
  </si>
  <si>
    <t>CC1=CC(=O)N(O)C(=C1)C</t>
  </si>
  <si>
    <t>CHEMBL2103966</t>
  </si>
  <si>
    <t>Teicoplanin A2-5</t>
  </si>
  <si>
    <t>CC(C)CCCCCCCC(=O)N[C@@H]1[C@@H](O)[C@H](O)[C@@H](CO)O[C@H]1Oc2c3Oc4ccc(C[C@H]5NC(=O)[C@@H](N)c6ccc(O)c(Oc7cc(O)cc(c7)[C@H](NC5=O)C(=O)N[C@H]8C(=O)N[C@H]9C(=O)N[C@@H]([C@H](O[C@@H]%10O[C@H](CO)[C@@H](O)[C@H](O)[C@H]%10NC(=O)C)c%11ccc(Oc2cc8c3)c(Cl)c%11)C(=O)N[C@@H](C(=O)O)c%12cc(O)cc(O[C@H]%13O[C@H](CO)[C@@H](O)[C@H](O)[C@@H]%13O)c%12c%14cc9ccc%14O)c6)cc4Cl</t>
  </si>
  <si>
    <t>CHEMBL2107427</t>
  </si>
  <si>
    <t>Isotretinoin Anisatil (USAN)</t>
  </si>
  <si>
    <t>GR-116526X</t>
  </si>
  <si>
    <t>COc1ccc(cc1)C(=O)COC(=O)\C=C(\C)/C=C/C=C(\C)/C=C/C2=C(C)CCCC2(C)C</t>
  </si>
  <si>
    <t>CHEMBL2105594</t>
  </si>
  <si>
    <t>Bekanamycin (INN, MI); Bekanamycin Sulfate (JAN)</t>
  </si>
  <si>
    <t>NK-1006</t>
  </si>
  <si>
    <t>J01GB13</t>
  </si>
  <si>
    <t>J01GB13 [Antiinfectives For Systemic Use:Antibacterials For Systemic Use:Aminoglycoside Antibacterials:Other aminoglycosides]</t>
  </si>
  <si>
    <t>NC[C@H]1O[C@H](O[C@@H]2[C@@H](N)C[C@@H](N)[C@@H](O[C@H]3O[C@H](CO)[C@H](O)[C@H](N)[C@H]3O)[C@H]2O)[C@H](N)[C@@H](O)[C@@H]1O</t>
  </si>
  <si>
    <t>CHEMBL2109224</t>
  </si>
  <si>
    <t>Rovelizumab (INN, USAN)</t>
  </si>
  <si>
    <t>Hu23F2G</t>
  </si>
  <si>
    <t>Lilly; Icos</t>
  </si>
  <si>
    <t>CHEMBL2108162</t>
  </si>
  <si>
    <t>Tuvirumab (INN, USAN)</t>
  </si>
  <si>
    <t>OST-577; PE1-1; SDZ OST 577</t>
  </si>
  <si>
    <t>CHEMBL2108224</t>
  </si>
  <si>
    <t>Avoparcin (BAN, INN, USAN)</t>
  </si>
  <si>
    <t>CL-81587</t>
  </si>
  <si>
    <t>CHEMBL2110856</t>
  </si>
  <si>
    <t>Ketimipramine (INN); Ketipramine Fumarate (USAN)</t>
  </si>
  <si>
    <t>G-35259</t>
  </si>
  <si>
    <t>CN(C)CCCN1c2ccccc2CC(=O)c3ccccc13</t>
  </si>
  <si>
    <t>CHEMBL2111136</t>
  </si>
  <si>
    <t>Phenbutazone Sodium Glycerate (USAN)</t>
  </si>
  <si>
    <t>G-26872</t>
  </si>
  <si>
    <t>CCCCC1=C(O)N(N(C1=O)c2ccccc2)c3ccccc3</t>
  </si>
  <si>
    <t>CHEMBL1651905</t>
  </si>
  <si>
    <t>Iotroxic Acid (BAN, JAN, USAN, INN)</t>
  </si>
  <si>
    <t>SH 213 AB</t>
  </si>
  <si>
    <t>V08AC02</t>
  </si>
  <si>
    <t>V08AC02 [Various:Contrast Media:X-Ray Contrast Media, Iodinated:Watersoluble, hepatotropic X-ray contrast media]</t>
  </si>
  <si>
    <t>OC(=O)c1c(I)cc(I)c(NC(=O)COCCOCCOCC(=O)Nc2c(I)cc(I)c(C(=O)O)c2I)c1I</t>
  </si>
  <si>
    <t>CHEMBL86749</t>
  </si>
  <si>
    <t>Mabuterol (INN, MI); Mabuterol Hydrochloride (JAN)</t>
  </si>
  <si>
    <t>CC(C)(C)NCC(O)c1cc(Cl)c(N)c(c1)C(F)(F)F</t>
  </si>
  <si>
    <t>CHEMBL1493084</t>
  </si>
  <si>
    <t>Bamnidazole (INN, USAN)</t>
  </si>
  <si>
    <t>R.P. 20578</t>
  </si>
  <si>
    <t>Cc1ncc([N+](=O)[O-])n1CCOC(=O)N</t>
  </si>
  <si>
    <t>CHEMBL46547</t>
  </si>
  <si>
    <t>Sarmazenil (INN)</t>
  </si>
  <si>
    <t>Ro-15-3505</t>
  </si>
  <si>
    <t>CCOC(=O)c1ncn2c1CN(C)C(=O)c3c(Cl)cccc23</t>
  </si>
  <si>
    <t>CHEMBL109831</t>
  </si>
  <si>
    <t>Dexelvucitabine (INN, USAN)</t>
  </si>
  <si>
    <t>DPC-817; INCB-8721; YZ-817</t>
  </si>
  <si>
    <t>NC1=NC(=O)N(C=C1F)[C@@H]2O[C@H](CO)C=C2</t>
  </si>
  <si>
    <t>CHEMBL1509</t>
  </si>
  <si>
    <t>Drospirenone (BAN, FDA, INN, USAN)</t>
  </si>
  <si>
    <t>ZK-30595</t>
  </si>
  <si>
    <t>C[C@]12CCC(=O)C=C1[C@@H]3C[C@@H]3[C@@H]4[C@@H]2CC[C@@]5(C)[C@H]4[C@@H]6C[C@@H]6[C@@]57CCC(=O)O7</t>
  </si>
  <si>
    <t>CHEMBL1076263</t>
  </si>
  <si>
    <t>Setrobuvir (INN, USAN)</t>
  </si>
  <si>
    <t>ANA-598</t>
  </si>
  <si>
    <t>Anadys</t>
  </si>
  <si>
    <t>CS(=O)(=O)Nc1ccc2NC(=NS(=O)(=O)c2c1)C3=C(O)[C@@H]4[C@H]5CC[C@H](C5)[C@@H]4N(Cc6ccc(F)cc6)C3=O</t>
  </si>
  <si>
    <t>CHEMBL1095032</t>
  </si>
  <si>
    <t>Letaxaban (INN, USAN)</t>
  </si>
  <si>
    <t>TAK-442</t>
  </si>
  <si>
    <t>O[C@H](CS(=O)(=O)c1ccc2cc(Cl)ccc2c1)C(=O)N3CCC(CC3)N4CCCNC4=O</t>
  </si>
  <si>
    <t>CHEMBL590754</t>
  </si>
  <si>
    <t>Filaminast (INN, USAN)</t>
  </si>
  <si>
    <t>WAY-PDA-641</t>
  </si>
  <si>
    <t>Anti-Asthmatic (selective phosphodiesterase IV inhibitor)</t>
  </si>
  <si>
    <t>COc1ccc(cc1OC2CCCC2)\C(=N\OC(=O)N)\C</t>
  </si>
  <si>
    <t>CHEMBL94739</t>
  </si>
  <si>
    <t>Femoxetine (INN, MI)</t>
  </si>
  <si>
    <t>COc1ccc(OC[C@H]2CN(C)CC[C@@H]2c3ccccc3)cc1</t>
  </si>
  <si>
    <t>CHEMBL1237119</t>
  </si>
  <si>
    <t>Tresprostinil (FDA); Treprostinil (INN, USAN); Treprostinil Sodium (FDA); Treprostinil Diolamine (USAN)</t>
  </si>
  <si>
    <t>15AU81; LRX-15; UT-15</t>
  </si>
  <si>
    <t>United Therapeutics Corporation; United Therapeutics Corp; United Therapeutics</t>
  </si>
  <si>
    <t>-nil; -prost-</t>
  </si>
  <si>
    <t>benzodiazepine receptor antagonists/agonists; prostaglandins</t>
  </si>
  <si>
    <t>B01AC21</t>
  </si>
  <si>
    <t>B01AC21 [Blood And Blood Forming Organs:Antithrombotic Agents:Antithrombotic Agents:Platelet aggregation inhibitors excl. heparin]</t>
  </si>
  <si>
    <t>CCCCC[C@H](O)CC[C@H]1[C@H](O)C[C@@H]2Cc3c(C[C@H]12)cccc3OCC(=O)O</t>
  </si>
  <si>
    <t>CHEMBL157443</t>
  </si>
  <si>
    <t>Butofilolol (INN, MI)</t>
  </si>
  <si>
    <t>CCCC(=O)c1cc(F)ccc1OCC(O)CNC(C)(C)C</t>
  </si>
  <si>
    <t>CHEMBL19215</t>
  </si>
  <si>
    <t>Metergoline (BAN, MI, INN)</t>
  </si>
  <si>
    <t>FI-6337; MCE</t>
  </si>
  <si>
    <t>G02CB05</t>
  </si>
  <si>
    <t>G02CB05 [Genito Urinary System And Sex Hormones:Other Gynecologicals:Other Gynecologicals:Prolactine inhibitors]</t>
  </si>
  <si>
    <t>CN1C[C@H](CNC(=O)OCc2ccccc2)C[C@H]3[C@H]1Cc4cn(C)c5cccc3c45</t>
  </si>
  <si>
    <t>CHEMBL2107729</t>
  </si>
  <si>
    <t>Ataciguat (INN)</t>
  </si>
  <si>
    <t>Clc1ccc(NS(=O)(=O)c2ccc(Cl)s2)c(c1)C(=O)Nc3ccc(cc3)S(=O)(=O)N4CCOCC4</t>
  </si>
  <si>
    <t>CHEMBL2105914</t>
  </si>
  <si>
    <t>Abafungin (BAN, INN)</t>
  </si>
  <si>
    <t>BAY-W-6341-</t>
  </si>
  <si>
    <t>Cc1ccc(Oc2ccc(cc2)c3csc(N=C4NCCCN4)n3)c(C)c1</t>
  </si>
  <si>
    <t>CHEMBL2104331</t>
  </si>
  <si>
    <t>Lasinavir (INN)</t>
  </si>
  <si>
    <t>COCCNC(=O)[C@@H](NC(=O)[C@@H](C[C@H](O)[C@H](Cc1ccccc1)NC(=O)OC(C)(C)C)Cc2ccc(OC)c(OC)c2OC)C(C)C</t>
  </si>
  <si>
    <t>CHEMBL2105803</t>
  </si>
  <si>
    <t>Efepristin (INN)</t>
  </si>
  <si>
    <t>CC[C@H]1NC(=O)[C@@H](NC(=O)c2ncccc2O)[C@@H](C)OC(=O)[C@@H](NC(=O)[C@@H]3CC(=O)CCN3C(=O)[C@H](Cc4ccc(NC)cc4)N(C)C(=O)[C@@H]5CCCN5C1=O)c6ccccc6</t>
  </si>
  <si>
    <t>CHEMBL2104671</t>
  </si>
  <si>
    <t>Fosopamine (INN)</t>
  </si>
  <si>
    <t>fos-; -pamine</t>
  </si>
  <si>
    <t>phosphoro-derivatives; dopaminergics (butopamine type)</t>
  </si>
  <si>
    <t>CNCCc1ccc(OP(=O)(O)O)c(O)c1</t>
  </si>
  <si>
    <t>CHEMBL2107588</t>
  </si>
  <si>
    <t>Sulfaclomide (INN)</t>
  </si>
  <si>
    <t>Cc1nc(C)c(Cl)c(NS(=O)(=O)c2ccc(N)cc2)n1</t>
  </si>
  <si>
    <t>CHEMBL2106810</t>
  </si>
  <si>
    <t>Nealbarbital (BAN, INN, MI)</t>
  </si>
  <si>
    <t>CC(C)(C)CC1(CC=C)C(=O)NC(=O)NC1=O</t>
  </si>
  <si>
    <t>CHEMBL2105765</t>
  </si>
  <si>
    <t>Lipegfilgrastim (INN, USAN)</t>
  </si>
  <si>
    <t>XM22</t>
  </si>
  <si>
    <t>Ratiopharm Gmbh</t>
  </si>
  <si>
    <t>L03AA14</t>
  </si>
  <si>
    <t>L03AA14 [Antineoplastic And Immunomodulating Agents:Immunostimulants:Immunostimulants:Colony stimulating factors]</t>
  </si>
  <si>
    <t>COCCOC(=O)NCC(=O)N[C@@H]1[C@@H](O)C[C@@](OC[C@H]2O[C@H](O[C@H](C)[C@H](N)C(=O)O)[C@H](NC(=O)C)[C@@H](O)[C@H]2O)(O[C@H]1[C@H](O)[C@H](O)CO)C(=O)O</t>
  </si>
  <si>
    <t>CHEMBL2104416</t>
  </si>
  <si>
    <t>Mebolazine (INN)</t>
  </si>
  <si>
    <t>C[C@@H]1C[C@@]2(C)[C@@H](CC[C@@H]3[C@@H]2CC[C@@]4(C)[C@H]3CC[C@]4(C)O)C/C/1=N\N=C\5/C[C@@H]6CC[C@@H]7[C@H](CC[C@@]8(C)[C@H]7CC[C@]8(C)O)[C@@]6(C)C[C@H]5C</t>
  </si>
  <si>
    <t>CHEMBL2105933</t>
  </si>
  <si>
    <t>Ciclopramine (INN)</t>
  </si>
  <si>
    <t>CNC1CCN2c3ccccc3CCc4cccc1c24</t>
  </si>
  <si>
    <t>CHEMBL2104801</t>
  </si>
  <si>
    <t>Pentagestrone (INN, MI)</t>
  </si>
  <si>
    <t>CC(=O)[C@@]1(O)CC[C@H]2[C@@H]3CC=C4C=C(CC[C@]4(C)[C@H]3CC[C@]12C)OC5CCCC5</t>
  </si>
  <si>
    <t>CHEMBL2107424</t>
  </si>
  <si>
    <t>Floverine (DCF, INN)</t>
  </si>
  <si>
    <t>COc1cc(OC)cc(OCCO)c1</t>
  </si>
  <si>
    <t>CHEMBL2106391</t>
  </si>
  <si>
    <t>Iotetric Acid (INN, USAN)</t>
  </si>
  <si>
    <t>ZK-71630</t>
  </si>
  <si>
    <t>OC(=O)c1c(I)cc(I)c(NC(=O)COCCOCCOCCOCC(=O)Nc2c(I)cc(I)c(C(=O)O)c2I)c1I</t>
  </si>
  <si>
    <t>CHEMBL2106799</t>
  </si>
  <si>
    <t>Nicofibrate (INN, MI)</t>
  </si>
  <si>
    <t>CC(C)(Oc1ccc(Cl)cc1)C(=O)OCc2cccnc2</t>
  </si>
  <si>
    <t>CHEMBL2105261</t>
  </si>
  <si>
    <t>Plomestane (INN, USAN)</t>
  </si>
  <si>
    <t>MDL-18962</t>
  </si>
  <si>
    <t>C[C@]12CC[C@H]3[C@@H](CCC4=CC(=O)CC[C@]34CC#C)[C@@H]1CCC2=O</t>
  </si>
  <si>
    <t>CHEMBL2059028</t>
  </si>
  <si>
    <t>Timcodar (INN); Timcodar Dimesylate (USAN)</t>
  </si>
  <si>
    <t>VX-853-2</t>
  </si>
  <si>
    <t>multidrug resistance inhibitors</t>
  </si>
  <si>
    <t>COc1cc(cc(OC)c1OC)C(=O)C(=O)N(C)[C@@H](Cc2ccc(Cl)cc2)C(=O)N(Cc3ccccc3)C(CCc4ccncc4)CCc5ccncc5</t>
  </si>
  <si>
    <t>CHEMBL2111185</t>
  </si>
  <si>
    <t>Truxipicurium Iodide (INN)</t>
  </si>
  <si>
    <t>CC[N+]1(CCCOC(=O)[C@@H]2[C@H]([C@H]([C@@H]2c3ccccc3)C(=O)OCCC[N+]4(CC)CCCCC4)c5ccccc5)CCCCC1</t>
  </si>
  <si>
    <t>CHEMBL2110646</t>
  </si>
  <si>
    <t>Flutropium Bromide (INN, JAN, MI)</t>
  </si>
  <si>
    <t>C[N+]1(CCF)[C@@H]2CC[C@H]1C[C@H](C2)OC(=O)C(O)(c3ccccc3)c4ccccc4</t>
  </si>
  <si>
    <t>CHEMBL2110868</t>
  </si>
  <si>
    <t>Laudexium Methylsulfate (MI); Laudexium Metilsulfate (BAN, INN)</t>
  </si>
  <si>
    <t>COc1ccc(CC2c3cc(OC)c(OC)cc3CC[N+]2(C)CCCCCCCCCC[N+]4(C)CCc5cc(OC)c(OC)cc5C4Cc6ccc(OC)c(OC)c6)cc1OC</t>
  </si>
  <si>
    <t>CHEMBL1865135</t>
  </si>
  <si>
    <t>Timepidium Bromide (INN, JAN, MI)</t>
  </si>
  <si>
    <t>A03AB19</t>
  </si>
  <si>
    <t>A03AB19 [Alimentary Tract And Metabolism:Drugs For Functional Gastrointestinal Disorders:Drugs For Functional Gastrointestinal Disorders:Synthetic anticholinergics, quaternary ammonium compounds]</t>
  </si>
  <si>
    <t>COC1CC(=C(c2cccs2)c3cccs3)C[N+](C)(C)C1</t>
  </si>
  <si>
    <t>CHEMBL2110615</t>
  </si>
  <si>
    <t>Diodone (INN); Iodopyracet (MI, NF); Iodopyracet I 125 (USAN); Iodopyracet I 131 (USAN)</t>
  </si>
  <si>
    <t>Sterling Winthrop; Abbott</t>
  </si>
  <si>
    <t>-cet; io-</t>
  </si>
  <si>
    <t>receptors (small molecule); iodine-containing contrast media</t>
  </si>
  <si>
    <t>V08AA10</t>
  </si>
  <si>
    <t>V08AA10 [Various:Contrast Media:X-Ray Contrast Media, Iodinated:Watersoluble, nephrotropic, high osmolar X-ray contrast media]</t>
  </si>
  <si>
    <t>OC(=O)CN1C=C(I)C(=O)C(=C1)I</t>
  </si>
  <si>
    <t>CHEMBL2111134</t>
  </si>
  <si>
    <t>Oxypyrronium Bromide (INN)</t>
  </si>
  <si>
    <t>LD-3055</t>
  </si>
  <si>
    <t>C[N+]1(C)CCCC1COC(=O)C(O)(C2CCCCC2)c3ccccc3</t>
  </si>
  <si>
    <t>CHEMBL2108145</t>
  </si>
  <si>
    <t>Nifungin (INN, USAN)</t>
  </si>
  <si>
    <t>CHEMBL2108728</t>
  </si>
  <si>
    <t>Calaspargase Pegol (INN, USAN)</t>
  </si>
  <si>
    <t>EZN-2285</t>
  </si>
  <si>
    <t>Sigma-Tau Pharmaceuticals</t>
  </si>
  <si>
    <t>CHEMBL2108612</t>
  </si>
  <si>
    <t>Iratumumab (INN, USAN)</t>
  </si>
  <si>
    <t>MDX-060</t>
  </si>
  <si>
    <t>Medarex</t>
  </si>
  <si>
    <t>CHEMBL2108121</t>
  </si>
  <si>
    <t>Peliomycin (INN, USAN)</t>
  </si>
  <si>
    <t>CHEMBL2107881</t>
  </si>
  <si>
    <t>Regramostim (INN, USAN)</t>
  </si>
  <si>
    <t>GM-CSF; GMC-89-107; RHGM-CSF</t>
  </si>
  <si>
    <t>CHEMBL2108288</t>
  </si>
  <si>
    <t>Fluciclatide (18F) (INN)</t>
  </si>
  <si>
    <t>CHEMBL2109155</t>
  </si>
  <si>
    <t>Mipafilcon A (USAN)</t>
  </si>
  <si>
    <t>CHEMBL2108303</t>
  </si>
  <si>
    <t>Lenomorelin (INN)</t>
  </si>
  <si>
    <t>CHEMBL2108253</t>
  </si>
  <si>
    <t>Arcitumomab (INN, USAN)</t>
  </si>
  <si>
    <t>IMMU-4</t>
  </si>
  <si>
    <t>CHEMBL2109185</t>
  </si>
  <si>
    <t>Focofilcon A (USAN)</t>
  </si>
  <si>
    <t>Optech</t>
  </si>
  <si>
    <t>CHEMBL2107883</t>
  </si>
  <si>
    <t>Repagermanium (INN)</t>
  </si>
  <si>
    <t>CHEMBL2108372</t>
  </si>
  <si>
    <t>Ipecac (USP)</t>
  </si>
  <si>
    <t>SmithKline Beecham; Lilly; Key Pharmaceuticals</t>
  </si>
  <si>
    <t>CHEMBL2108670</t>
  </si>
  <si>
    <t>Bezlotoxumab (INN, USAN)</t>
  </si>
  <si>
    <t>MDX-1388</t>
  </si>
  <si>
    <t>CHEMBL2159122</t>
  </si>
  <si>
    <t>Eluxadoline (USAN)</t>
  </si>
  <si>
    <t>JNJ-27018966</t>
  </si>
  <si>
    <t>COc1ccc(CN([C@@H](C)c2nc(c[nH]2)c3ccccc3)C(=O)[C@@H](N)Cc4c(C)cc(cc4C)C(=O)N)cc1C(=O)O</t>
  </si>
  <si>
    <t>CHEMBL2146142</t>
  </si>
  <si>
    <t>Enviomycin (INN, MI); Enviomycin Sulfate (JAN)</t>
  </si>
  <si>
    <t>NCC[C@@H](O)[C@H](N)CC(=O)N[C@H]1CNC(=O)[C@@H](NC(=O)\C(=C\NC(=O)N)\NC(=O)[C@H](CO)NC(=O)[C@H](CO)NC1=O)[C@H]2CCNC(=N)N2</t>
  </si>
  <si>
    <t>CHEMBL46102</t>
  </si>
  <si>
    <t>Roxatidine Acetate (BAN, INN); Roxatidine (BAN, INN); Roxatidine Acetate Hydrochloride (JAN, USAN)</t>
  </si>
  <si>
    <t>Roxatidine; HOE-760</t>
  </si>
  <si>
    <t>A02BA06</t>
  </si>
  <si>
    <t>A02BA06 [Alimentary Tract And Metabolism:Drugs For Acid Related Disorders:Drugs For Peptic Ulcer And Gastro-Oesophageal Reflux Disease (Gord):H2-receptor antagonists]</t>
  </si>
  <si>
    <t>CC(=O)OCC(=O)NCCCOc1cccc(CN2CCCCC2)c1</t>
  </si>
  <si>
    <t>CHEMBL2111118</t>
  </si>
  <si>
    <t>Fluparoxan (BAN, INN); Fluparoxan Hydrochloride (USAN)</t>
  </si>
  <si>
    <t>Gr50360A</t>
  </si>
  <si>
    <t>Fc1cccc2O[C@@H]3CNC[C@H]3Oc12</t>
  </si>
  <si>
    <t>CHEMBL2110890</t>
  </si>
  <si>
    <t>Halopenium Chloride (BAN, INN)</t>
  </si>
  <si>
    <t>CC(C)c1cc(Cl)c(C)cc1OCCC[N+](C)(C)Cc2ccc(Br)cc2</t>
  </si>
  <si>
    <t>CHEMBL2110908</t>
  </si>
  <si>
    <t>Dofamium Chloride (BAN, INN)</t>
  </si>
  <si>
    <t>CCCCCCCCCCCC(=O)N(C)CC[N+](C)(C)CC(=O)Nc1ccccc1</t>
  </si>
  <si>
    <t>CHEMBL2106495</t>
  </si>
  <si>
    <t>Xylocoumarol (INN)</t>
  </si>
  <si>
    <t>B.S. 7173-D</t>
  </si>
  <si>
    <t>Cc1cc(C)cc(c1)C2=C(O)c3ccccc3OC2=O</t>
  </si>
  <si>
    <t>CHEMBL2105090</t>
  </si>
  <si>
    <t>Flunidazole (INN, USAN)</t>
  </si>
  <si>
    <t>OCCn1c(ncc1[N+](=O)[O-])c2ccc(F)cc2</t>
  </si>
  <si>
    <t>CHEMBL2107131</t>
  </si>
  <si>
    <t>Pentopril (INN, USAN)</t>
  </si>
  <si>
    <t>CGS-13945</t>
  </si>
  <si>
    <t>CCOC(=O)[C@H](C)C[C@@H](C)C(=O)N1[C@@H](Cc2ccccc12)C(=O)O</t>
  </si>
  <si>
    <t>CHEMBL2105334</t>
  </si>
  <si>
    <t>Rilozarone (INN)</t>
  </si>
  <si>
    <t>CCCCN(CCCC)CCCOc1ccc(cc1Cl)C(=O)c2c(c(Br)c3ccccn23)c4ccccc4</t>
  </si>
  <si>
    <t>CHEMBL2104849</t>
  </si>
  <si>
    <t>Penmesterol (DCF, INN)</t>
  </si>
  <si>
    <t>RP-12222</t>
  </si>
  <si>
    <t>C[C@]1(O)CC[C@H]2[C@@H]3CC=C4C=C(CC[C@]4(C)[C@H]3CC[C@]12C)OC5CCCC5</t>
  </si>
  <si>
    <t>CHEMBL2103786</t>
  </si>
  <si>
    <t>Sulbenicillin (INN, MI); Sulbenicillin Sodium (JAN)</t>
  </si>
  <si>
    <t>J01CA16</t>
  </si>
  <si>
    <t>J01CA16 [Antiinfectives For Systemic Use:Antibacterials For Systemic Use:Beta-Lactam Antibacterials, Penicillins:Penicillins with extended spectrum]</t>
  </si>
  <si>
    <t>CC1(C)S[C@@H]2C(NC(=O)C(c3ccccc3)S(=O)(=O)O)C(=O)N2[C@H]1C(=O)O</t>
  </si>
  <si>
    <t>CHEMBL2106056</t>
  </si>
  <si>
    <t>Cronidipine (INN)</t>
  </si>
  <si>
    <t>COC(=O)C1=C(C)NC(=C([C@H]1c2cccc(c2)[N+](=O)[O-])C(=O)OCC3COC4(CCN(CC4)c5ccc(Cl)cc5)O3)C</t>
  </si>
  <si>
    <t>CHEMBL1237118</t>
  </si>
  <si>
    <t>Dolasetron (BAN, INN); Dolasetron Mesylate (FDA, USP, USAN)</t>
  </si>
  <si>
    <t>MDL-73147EF</t>
  </si>
  <si>
    <t>A04AA04</t>
  </si>
  <si>
    <t>A04AA04 [Alimentary Tract And Metabolism:Antiemetics And Antinauseants:Antiemetics And Antinauseants:Serotonin (5HT3) antagonists]</t>
  </si>
  <si>
    <t>Anti-Emetic; Antimigraine</t>
  </si>
  <si>
    <t>O=C(O[C@@H]1C[C@@H]2C[C@H]3C[C@H](C1)N2CC3=O)c4c[nH]c5ccccc45</t>
  </si>
  <si>
    <t>CHEMBL2110726</t>
  </si>
  <si>
    <t>Prenisolone Sodium Metazoate (USAN)</t>
  </si>
  <si>
    <t>Prometheus Laboratories</t>
  </si>
  <si>
    <t>C[C@]12C[C@H](O)[C@H]3[C@@H](CCC4=CC(=C)C=C[C@]34C)[C@@H]1CC[C@]2(O)C(=O)COC(=O)c5cccc(c5)S(=O)(=O)O</t>
  </si>
  <si>
    <t>CHEMBL1201286</t>
  </si>
  <si>
    <t>Oxyphenonium Bromide (FDA, MI, BAN, INN)</t>
  </si>
  <si>
    <t>A03AB53; A03AB03</t>
  </si>
  <si>
    <t>A03AB53 [Alimentary Tract And Metabolism:Drugs For Functional Gastrointestinal Disorders:Drugs For Functional Gastrointestinal Disorders:Synthetic anticholinergics, quaternary ammonium compounds]; A03AB03 [Alimentary Tract And Metabolism:Drugs For Functional Gastrointestinal Disorders:Drugs For Functional Gastrointestinal Disorders:Synthetic anticholinergics, quaternary ammonium compounds]</t>
  </si>
  <si>
    <t>CC[N+](C)(CC)CCOC(=O)C(O)(C1CCCCC1)c2ccccc2</t>
  </si>
  <si>
    <t>CHEMBL1950651</t>
  </si>
  <si>
    <t>Evodenoson (USAN)</t>
  </si>
  <si>
    <t>ATL-313</t>
  </si>
  <si>
    <t>Forest Research Institute, Inc.</t>
  </si>
  <si>
    <t>COC(=O)N1CCC(CC#Cc2nc(N)c3ncn([C@@H]4O[C@@H]([C@@H](O)[C@H]4O)C(=O)NC5CC5)c3n2)CC1</t>
  </si>
  <si>
    <t>CHEMBL566534</t>
  </si>
  <si>
    <t>Artemether (BAN, FDA, INN, USAN)</t>
  </si>
  <si>
    <t>P01BF01; P01BE02</t>
  </si>
  <si>
    <t>P01BF01 [Antiparasitic Products, Insecticides And Repellents:Antiprotozoals:Antimalarials:Artemisinin and derivatives, combinations]; P01BE02 [Antiparasitic Products, Insecticides And Repellents:Antiprotozoals:Antimalarials:Artemisinin and derivatives, plain]</t>
  </si>
  <si>
    <t>CO[C@H]1O[C@@H]2O[C@@]3(C)CC[C@H]4[C@H](C)CC[C@@H]([C@H]1C)[C@@]24OO3</t>
  </si>
  <si>
    <t>CHEMBL2108488</t>
  </si>
  <si>
    <t>Kasal (USAN)</t>
  </si>
  <si>
    <t>CHEMBL2108360</t>
  </si>
  <si>
    <t>Miravirsen (INN)</t>
  </si>
  <si>
    <t>CHEMBL2107934</t>
  </si>
  <si>
    <t>Ocufilcon E (USAN)</t>
  </si>
  <si>
    <t>CHEMBL2108425</t>
  </si>
  <si>
    <t>Mobenakin (INN)</t>
  </si>
  <si>
    <t>interleukins: interleukin-1-beta analogues and derivatives</t>
  </si>
  <si>
    <t>CHEMBL2111099</t>
  </si>
  <si>
    <t>Maropitant (INN); Maropitant Citrate (USAN)</t>
  </si>
  <si>
    <t>CJ-11972</t>
  </si>
  <si>
    <t>COc1ccc(cc1CN[C@H]2C3CCN(CC3)[C@H]2C(c4ccccc4)c5ccccc5)C(C)(C)C</t>
  </si>
  <si>
    <t>CHEMBL2111002</t>
  </si>
  <si>
    <t>Quinuclium Bromide (INN, USAN)</t>
  </si>
  <si>
    <t>C[N+]12CCC(CC1)(C(=O)C2)c3ccccc3</t>
  </si>
  <si>
    <t>CHEMBL2110658</t>
  </si>
  <si>
    <t>Opratonium Iodide (INN)</t>
  </si>
  <si>
    <t>C[N+](C)(C)CCCNC(=O)CCCCCCCCC=C</t>
  </si>
  <si>
    <t>CHEMBL84617</t>
  </si>
  <si>
    <t>Trefentanil (INN); Trefentanil Hydrochloride (USAN)</t>
  </si>
  <si>
    <t>A-3665.HCL</t>
  </si>
  <si>
    <t>CCN1N=NN(CCN2CCC(CC2)(N(C(=O)CC)c3ccccc3F)c4ccccc4)C1=O</t>
  </si>
  <si>
    <t>CHEMBL2104708</t>
  </si>
  <si>
    <t>Meldonium (INN)</t>
  </si>
  <si>
    <t>C[N+](C)(C)NCCC(=O)[O-]</t>
  </si>
  <si>
    <t>CHEMBL2103953</t>
  </si>
  <si>
    <t>Deltibant (INN, USAN)</t>
  </si>
  <si>
    <t>CP-0127</t>
  </si>
  <si>
    <t>Cortech</t>
  </si>
  <si>
    <t>Antagonist (bradykinin)</t>
  </si>
  <si>
    <t>CC(C)C[C@H](NC(=O)[C@@H](Cc1ccccc1)NC(=O)[C@H](CS[C@H]2CC(=O)N(CCCCCCN3C(=O)C[C@@H](SC[C@H](NC(=O)[C@H](Cc4ccccc4)NC(=O)CNC(=O)[C@@H]5C[C@@H](O)CN5C(=O)[C@@H]6CCCN6C(=O)[C@H](CCCNC(=N)N)NC(=O)[C@H](N)CCCNC(=N)N)C(=O)N[C@H](Cc7ccccc7)C(=O)N[C@@H](CC(C)C)C(=O)N[C@@H](CCCNC(=N)N)C(=O)O)C3=O)C2=O)NC(=O)[C@H](Cc8ccccc8)NC(=O)CNC(=O)[C@@H]9C[C@@H](O)CN9C(=O)[C@@H]%10CCCN%10C(=O)[C@H](CCCNC(=N)N)NC(=O)[C@H](N)CCCNC(=N)N)C(=O)N[C@@H](CCCNC(=N)N)C(=O)O</t>
  </si>
  <si>
    <t>CHEMBL2103941</t>
  </si>
  <si>
    <t>Norleusactide (DCF, INN); Pentacosactride (BAN)</t>
  </si>
  <si>
    <t>DW-75</t>
  </si>
  <si>
    <t>CCCC[C@@H](NC(=O)[C@H](CO)NC(=O)[C@H](Cc1ccc(O)cc1)NC(=O)[C@H](N)CO)C(=O)N[C@@H](CCC(=O)O)C(=O)N[C@H](Cc2c[nH]cn2)C(=O)N[C@H](Cc3ccccc3)C(=O)N[C@@H](CCCNC(=N)N)C(=O)N[C@@H](Cc4c[nH]c5ccccc45)C(=O)NCC(=O)N[C@H](CCCCN)C(=O)N6CCC[C@H]6C(=O)N[C@@H](C(C)C)C(=O)NCC(=O)N[C@@H](CCCCN)C(=O)N[C@H](CCCCN)C(=O)N[C@@H](CCCNC(=N)N)C(=O)N[C@H](CCCNC(=N)N)C(=O)N7CCC[C@H]7C(=O)N[C@@H](C(C)C)C(=O)N[C@H](CCCCN)C(=O)N[C@@H](C(C)C)C(=O)N[C@H](Cc8ccc(O)cc8)C(=O)N9CCC[C@H]9C(=O)N[C@@H](C(C)C)C(=O)N</t>
  </si>
  <si>
    <t>CHEMBL2104246</t>
  </si>
  <si>
    <t>Darsidomine (INN)</t>
  </si>
  <si>
    <t>C[C@@H]1CCC[C@H](C)N1[N+]2=NOC(=N)[CH-]2</t>
  </si>
  <si>
    <t>CHEMBL2107466</t>
  </si>
  <si>
    <t>Satigrel (INN)</t>
  </si>
  <si>
    <t>COc1ccc(cc1)C(=C(CCC(=O)O)C#N)c2ccc(OC)cc2</t>
  </si>
  <si>
    <t>CHEMBL2106451</t>
  </si>
  <si>
    <t>Galarubicin (INN)</t>
  </si>
  <si>
    <t>COc1cccc2C(=O)c3c(O)c4C[C@](O)(C[C@H](O[C@@H]5O[C@@H](C)[C@@H](O)[C@@H](O)[C@H]5F)c4c(O)c3C(=O)c12)C(=O)COC(=O)CCN</t>
  </si>
  <si>
    <t>CHEMBL2107016</t>
  </si>
  <si>
    <t>Taltirelin (INN)</t>
  </si>
  <si>
    <t>CN1C(=O)C[C@H](NC1=O)C(=O)N[C@@H](Cc2c[nH]cn2)C(=O)N3CCC[C@H]3C(=O)N</t>
  </si>
  <si>
    <t>CHEMBL2106040</t>
  </si>
  <si>
    <t>Almurtide (BAN, INN)</t>
  </si>
  <si>
    <t>Normdp</t>
  </si>
  <si>
    <t>C[C@H](NC(=O)CO[C@H]1[C@H](O)[C@@H](CO)OC(O)[C@@H]1NC(=O)C)C(=O)N[C@@H](CCC(=O)O)C(=O)N</t>
  </si>
  <si>
    <t>CHEMBL2107780</t>
  </si>
  <si>
    <t>Sipoglitazar (INN)</t>
  </si>
  <si>
    <t>CCOc1nn(Cc2ccc(OCC3CSC(=N3)c4ccccc4)cc2)cc1CCC(=O)O</t>
  </si>
  <si>
    <t>CHEMBL2107045</t>
  </si>
  <si>
    <t>Sermetacin (INN, USAN)</t>
  </si>
  <si>
    <t>SH G 318 AB</t>
  </si>
  <si>
    <t>COc1ccc2c(c1)c(CC(=O)N[C@@H](CO)C(=O)O)c(C)n2C(=O)c3ccc(Cl)cc3</t>
  </si>
  <si>
    <t>CHEMBL2104890</t>
  </si>
  <si>
    <t>Taprostene (INN)</t>
  </si>
  <si>
    <t>O[C@H](\C=C\[C@H]1[C@H](O)C[C@@H]2O\C(=C/c3cccc(c3)C(=O)O)\C[C@H]12)C4CCCCC4</t>
  </si>
  <si>
    <t>CHEMBL2106961</t>
  </si>
  <si>
    <t>Prednisolamate (BAN, INN)</t>
  </si>
  <si>
    <t>CCN(CC)CC(=O)OCC(=O)[C@@]1(O)CC[C@H]2[C@@H]3CCC4=CC(=O)C=C[C@]4(C)[C@H]3[C@@H](O)C[C@]12C</t>
  </si>
  <si>
    <t>CHEMBL2104312</t>
  </si>
  <si>
    <t>Doconazole (INN, USAN)</t>
  </si>
  <si>
    <t>R-34000</t>
  </si>
  <si>
    <t>Clc1ccc(c(Cl)c1)[C@]2(Cn3ccnc3)OCC(COc4ccc(cc4)c5ccccc5)O2</t>
  </si>
  <si>
    <t>CHEMBL2105375</t>
  </si>
  <si>
    <t>Omaciclovir (INN, USAN)</t>
  </si>
  <si>
    <t>2-HMHBG; A-182091.0; ABT-091; H2G</t>
  </si>
  <si>
    <t>NC1=Nc2c(ncn2C[C@H](CO)CCO)C(=O)N1</t>
  </si>
  <si>
    <t>CHEMBL2106463</t>
  </si>
  <si>
    <t>Carmantadine (INN, USAN)</t>
  </si>
  <si>
    <t>SCH-15427</t>
  </si>
  <si>
    <t>OC(=O)C1CCN1C23CC4CC(CC(C4)C2)C3</t>
  </si>
  <si>
    <t>CHEMBL2111010</t>
  </si>
  <si>
    <t>Tioperidone (INN); Tioperidone Hydrochloride (USAN)</t>
  </si>
  <si>
    <t>CI-787</t>
  </si>
  <si>
    <t>CCCSc1ccccc1N2CCN(CCCCN3C(=O)Nc4ccccc4C3=O)CC2</t>
  </si>
  <si>
    <t>CHEMBL2303619</t>
  </si>
  <si>
    <t>Chromomycin A3 (JAN)</t>
  </si>
  <si>
    <t>CO[C@@H]([C@@H]1Cc2cc3cc(O[C@H]4C[C@@H](O[C@@H]5C[C@@H](O)[C@@H](OC)[C@@H](C)O5)[C@@H](OC(=O)C)[C@@H](C)O4)c(C)c(O)c3c(O)c2C(=O)[C@H]1O[C@H]6C[C@@H](O[C@H]7C[C@@H](O[C@H]8C[C@](C)(O)[C@@H](OC(=O)C)[C@H](C)O8)[C@H](O)[C@@H](C)O7)[C@H](O)[C@@H](C)O6)C(=O)[C@@H](O)[C@@H](C)O</t>
  </si>
  <si>
    <t>CHEMBL2304033</t>
  </si>
  <si>
    <t>Pentigetide (INN, USAN)</t>
  </si>
  <si>
    <t>HEPP; IGE Pentapeptide; Pentapeptide Dsdpr</t>
  </si>
  <si>
    <t>Immunetech</t>
  </si>
  <si>
    <t>N[C@@H](CC(=O)O)C(=O)N[C@H](CO)C(=O)N[C@@H](CC(=O)O)C(=O)N1CCC[C@H]1C(=O)N[C@H](CCCNC(=N)N)C(=O)O</t>
  </si>
  <si>
    <t>CHEMBL2364613</t>
  </si>
  <si>
    <t>Ledipasvir (USAN)</t>
  </si>
  <si>
    <t>GS-5885</t>
  </si>
  <si>
    <t>COC(=O)N[C@@H](C(C)C)C(=O)N1CC2(CC2)C[C@H]1c3nc(c[nH]3)c4ccc5c6ccc(cc6C(F)(F)c5c4)c7ccc8[nH]c(nc8c7)[C@@H]9[C@H]%10CC[C@H](C%10)N9C(=O)[C@@H](NC(=O)OC)C(C)C</t>
  </si>
  <si>
    <t>CHEMBL1160819</t>
  </si>
  <si>
    <t>Ammonia Solution, Strong (NF); Ammonia Water (JAN); Ammonia N 13 (USAN, USP); Ammonia N-13 (FDA); Ammonia, N-13 (FDA)</t>
  </si>
  <si>
    <t>Feinstein Institute Medical Research</t>
  </si>
  <si>
    <t>Pharmaceutic Aid (solvent and source of ammonia); Diagnostic Aid (cardiac imaging); Diagnostic Aid (liver imaging); Radioactive Agent</t>
  </si>
  <si>
    <t>CHEMBL225304</t>
  </si>
  <si>
    <t>Pimagedine (INN); Pimagedine Hydrochloride (USAN)</t>
  </si>
  <si>
    <t>GER-11</t>
  </si>
  <si>
    <t>Inhibitor (advanced glycosylation end-product formation)</t>
  </si>
  <si>
    <t>NNC(=N)N</t>
  </si>
  <si>
    <t>CHEMBL9506</t>
  </si>
  <si>
    <t>Devazepide (INN, USAN)</t>
  </si>
  <si>
    <t>L-364718; MK-329</t>
  </si>
  <si>
    <t>cholecystokinin receptor antagonists</t>
  </si>
  <si>
    <t>Antagonist (cholecystokinin)</t>
  </si>
  <si>
    <t>CN1C(=O)[C@@H](NC(=O)c2cc3ccccc3[nH]2)N=C(c4ccccc4)c5ccccc15</t>
  </si>
  <si>
    <t>CHEMBL1200468</t>
  </si>
  <si>
    <t>Malathion (FDA, USP, BAN)</t>
  </si>
  <si>
    <t>Taro Pharmaceuticals North America Inc</t>
  </si>
  <si>
    <t>P03AX03</t>
  </si>
  <si>
    <t>P03AX03 [Antiparasitic Products, Insecticides And Repellents:Ectoparasiticides, Incl. Scabicides, Insecticides And Repellents:Ectoparasiticides, Incl. Scabicides:Other ectoparasiticides, incl. scabicides]</t>
  </si>
  <si>
    <t>Pediculicide</t>
  </si>
  <si>
    <t>CCOC(=O)CC(SP(=S)(OC)OC)C(=O)OCC</t>
  </si>
  <si>
    <t>CHEMBL473535</t>
  </si>
  <si>
    <t>Fenticlor (BAN, INN, USAN)</t>
  </si>
  <si>
    <t>S 7</t>
  </si>
  <si>
    <t>Oc1ccc(Cl)cc1Sc2cc(Cl)ccc2O</t>
  </si>
  <si>
    <t>CHEMBL328250</t>
  </si>
  <si>
    <t>Adinazolam (BAN, USAN, INN); Adinazolam Mesylate (USAN)</t>
  </si>
  <si>
    <t>U-41123; U-41123F</t>
  </si>
  <si>
    <t>N05BA07</t>
  </si>
  <si>
    <t>N05BA07 [Nervous System:Psycholeptics:Anxiolytics:Benzodiazepine derivatives]</t>
  </si>
  <si>
    <t>Antidepressant; Sedative-Hypnotic</t>
  </si>
  <si>
    <t>CN(C)Cc1nnc2CN=C(c3ccccc3)c4cc(Cl)ccc4n12</t>
  </si>
  <si>
    <t>CHEMBL24022</t>
  </si>
  <si>
    <t>Myristyl Alcohol (NF)</t>
  </si>
  <si>
    <t>CCCCCCCCCCCCCCO</t>
  </si>
  <si>
    <t>CHEMBL1101</t>
  </si>
  <si>
    <t>Biperiden (BAN, INN, JAN, USP); Biperiden Hydrochloride (FDA, USP, BAN, JAN); Biperiden Lactate (FDA, USP, BAN, JAN)</t>
  </si>
  <si>
    <t>Knoll; Abbvie Inc</t>
  </si>
  <si>
    <t>N04AA02</t>
  </si>
  <si>
    <t>N04AA02 [Nervous System:Anti-Parkinson Drugs:Anticholinergic Agents:Tertiary amines]</t>
  </si>
  <si>
    <t>OC(CCN1CCCCC1)(C2CC3CC2C=C3)c4ccccc4</t>
  </si>
  <si>
    <t>CHEMBL1371</t>
  </si>
  <si>
    <t>Chlorzoxazone (BAN, FDA, INN, JAN, USP)</t>
  </si>
  <si>
    <t>Ortho Mcneil Pharmaceutical Inc; Janssen Research And Development Llc</t>
  </si>
  <si>
    <t>M03BB73; M03BB03; M03BB53</t>
  </si>
  <si>
    <t>M03BB73 [Musculo-Skeletal System:Muscle Relaxants:Muscle Relaxants, Centrally Acting Agents:Oxazol, thiazine, and triazine derivatives]; M03BB03 [Musculo-Skeletal System:Muscle Relaxants:Muscle Relaxants, Centrally Acting Agents:Oxazol, thiazine, and triazine derivatives]; M03BB53 [Musculo-Skeletal System:Muscle Relaxants:Muscle Relaxants, Centrally Acting Agents:Oxazol, thiazine, and triazine derivatives]</t>
  </si>
  <si>
    <t>Clc1ccc2OC(=O)Nc2c1</t>
  </si>
  <si>
    <t>CHEMBL291962</t>
  </si>
  <si>
    <t>L-Leucine (JAN); Leucine (INN, USAN, USP)</t>
  </si>
  <si>
    <t>CC(C)C[C@H](N)C(=O)O</t>
  </si>
  <si>
    <t>CHEMBL1451633</t>
  </si>
  <si>
    <t>Etofenamate (BAN, INN, USAN)</t>
  </si>
  <si>
    <t>BAY-D-1107; TVX-485; WHR-5020</t>
  </si>
  <si>
    <t>M02AA06</t>
  </si>
  <si>
    <t>M02AA06 [Musculo-Skeletal System:Topical Products For Joint And Muscular Pain:Topical Products For Joint And Muscular Pain:Antiinflammatory preparations, non-steroids for topical use]</t>
  </si>
  <si>
    <t>OCCOCCOC(=O)c1ccccc1Nc2cccc(c2)C(F)(F)F</t>
  </si>
  <si>
    <t>CHEMBL1571</t>
  </si>
  <si>
    <t>Testolactone (FDA, INN, USAN, USP)</t>
  </si>
  <si>
    <t>SQ-9538</t>
  </si>
  <si>
    <t>C[C@]12CC[C@H]3[C@@H](CCC4=CC(=O)C=C[C@]34C)[C@@H]1CCC(=O)O2</t>
  </si>
  <si>
    <t>CHEMBL1738982</t>
  </si>
  <si>
    <t>Closiramine (INN); Closiramine Aceturate (USAN)</t>
  </si>
  <si>
    <t>SCH-12169</t>
  </si>
  <si>
    <t>CN(C)CCC1c2ccc(Cl)cc2CCc3cccnc13</t>
  </si>
  <si>
    <t>CHEMBL1292</t>
  </si>
  <si>
    <t>Clofazimine (BAN, FDA, INN, USAN, USP)</t>
  </si>
  <si>
    <t>G-30320</t>
  </si>
  <si>
    <t>J04BA01</t>
  </si>
  <si>
    <t>J04BA01 [Antiinfectives For Systemic Use:Antimycobacterials:Drugs For Treatment Of Lepra:Drugs for treatment of lepra]</t>
  </si>
  <si>
    <t>Antibacterial (leprostatic); Antibacterial (tuberculostatic)</t>
  </si>
  <si>
    <t>CC(C)\N=C\1/C=C2N(c3ccc(Cl)cc3)c4ccccc4N=C2C=C1Nc5ccc(Cl)cc5</t>
  </si>
  <si>
    <t>CHEMBL1200614</t>
  </si>
  <si>
    <t>Ioversol (FDA, USP, BAN, INN, USAN)</t>
  </si>
  <si>
    <t>MP-328</t>
  </si>
  <si>
    <t>V08AB07</t>
  </si>
  <si>
    <t>V08AB07 [Various:Contrast Media:X-Ray Contrast Media, Iodinated:Watersoluble, nephrotropic, low osmolar X-ray contrast media]</t>
  </si>
  <si>
    <t>OCCN(C(=O)CO)c1c(I)c(C(=O)NCC(O)CO)c(I)c(C(=O)NCC(O)CO)c1I</t>
  </si>
  <si>
    <t>CHEMBL46403</t>
  </si>
  <si>
    <t>Stearic Acid (JAN, NF)</t>
  </si>
  <si>
    <t>Pharmaceutic Aid (emulsion adjunct); Pharmaceutic Aid (tablet and/or capsule lubricant)</t>
  </si>
  <si>
    <t>CCCCCCCCCCCCCCCCCC(=O)O</t>
  </si>
  <si>
    <t>CHEMBL104943</t>
  </si>
  <si>
    <t>Monoethanolamine (NF); Monoethanolamine Oleate (INN, JAN)</t>
  </si>
  <si>
    <t>Union Carbide; Dow Chemical</t>
  </si>
  <si>
    <t>C05BB01</t>
  </si>
  <si>
    <t>C05BB01 [Cardiovascular System:Vasoprotectives:Antivaricose Therapy:Sclerosing agents for local injection]</t>
  </si>
  <si>
    <t>NCCO</t>
  </si>
  <si>
    <t>CHEMBL1201073</t>
  </si>
  <si>
    <t>Succimer (FDA, BAN, INN, USAN)</t>
  </si>
  <si>
    <t>DIM-SA; DMSA</t>
  </si>
  <si>
    <t>OC(=O)[C@H](S)[C@H](S)C(=O)O</t>
  </si>
  <si>
    <t>CHEMBL1201526</t>
  </si>
  <si>
    <t>Technetium Tc 99m (Pyro- And Trimeta-) Phosphates (USP); Technetium Tc-99m Pyro/Trimeta Phosphates Kit (FDA)</t>
  </si>
  <si>
    <t>CHEMBL629</t>
  </si>
  <si>
    <t>Amitriptyline (BAN, INN); Amitriptyline Hydrochloride (FDA, USP, JAN)</t>
  </si>
  <si>
    <t>Valeant Pharmaceuticals International; Schering Corp Sub Schering Plough Corp; New River Pharmaceuticals Inc; Astrazeneca Pharmaceuticals Lp</t>
  </si>
  <si>
    <t>N06AA09</t>
  </si>
  <si>
    <t>N06AA09 [Nervous System:Psychoanaleptics:Antidepressants:Non-selective monoamine reuptake inhibitors]</t>
  </si>
  <si>
    <t>CN(C)CCC=C1c2ccccc2CCc3ccccc13</t>
  </si>
  <si>
    <t>CHEMBL1597</t>
  </si>
  <si>
    <t>Dimercaprol (BAN, FDA, INN, JAN, USP)</t>
  </si>
  <si>
    <t>V03AB09</t>
  </si>
  <si>
    <t>V03AB09 [Various:All Other Therapeutic Products:All Other Therapeutic Products:Antidotes]</t>
  </si>
  <si>
    <t>Antidote (to arsenic and gold and mercury poisoning)</t>
  </si>
  <si>
    <t>OCC(S)CS</t>
  </si>
  <si>
    <t>CHEMBL338667</t>
  </si>
  <si>
    <t>Diperodon (BAN, INN, USP)</t>
  </si>
  <si>
    <t>O=C(Nc1ccccc1)OCC(CN2CCCCC2)OC(=O)Nc3ccccc3</t>
  </si>
  <si>
    <t>CHEMBL1724669</t>
  </si>
  <si>
    <t>Dehydroacetic Acid (NF); Sodium Dehydroacetate (NF)</t>
  </si>
  <si>
    <t>Pharmaceutic Aid (antimicrobial preservative)</t>
  </si>
  <si>
    <t>CC(=O)C1=C(O)C=C(C)OC1=O</t>
  </si>
  <si>
    <t>CHEMBL471525</t>
  </si>
  <si>
    <t>Fotretamine (INN)</t>
  </si>
  <si>
    <t>C1CN(CCO1)p2(np(np(n2)(N3CC3)N4CC4)(N5CC5)N6CC6)N7CC7</t>
  </si>
  <si>
    <t>CHEMBL471737</t>
  </si>
  <si>
    <t>Ivabradine (INN)</t>
  </si>
  <si>
    <t>C01EB17</t>
  </si>
  <si>
    <t>C01EB17 [Cardiovascular System:Cardiac Therapy:Other Cardiac Preparations:Other cardiac preparations]</t>
  </si>
  <si>
    <t>COc1cc2CCN(CCCN(C)C[C@H]3Cc4cc(OC)c(OC)cc34)C(=O)Cc2cc1OC</t>
  </si>
  <si>
    <t>CHEMBL141446</t>
  </si>
  <si>
    <t>Fluroxene (INN, NF, USAN)</t>
  </si>
  <si>
    <t>FC(F)(F)COC=C</t>
  </si>
  <si>
    <t>CHEMBL1329203</t>
  </si>
  <si>
    <t>Octisalate (INN, USAN, USP)</t>
  </si>
  <si>
    <t>Isp Van Dyk; Haarmann &amp; Reimer, Germany; Basf</t>
  </si>
  <si>
    <t>CCCCC(CC)COC(=O)c1ccccc1O</t>
  </si>
  <si>
    <t>CHEMBL118</t>
  </si>
  <si>
    <t>Celecoxib (BAN, FDA, INN, USAN)</t>
  </si>
  <si>
    <t>SC-58635</t>
  </si>
  <si>
    <t>L01XX33; M01AH01</t>
  </si>
  <si>
    <t>L01XX33 [Antineoplastic And Immunomodulating Agents:Antineoplastic Agents:Other Antineoplastic Agents:Other antineoplastic agents]; M01AH01 [Musculo-Skeletal System:Antiinflammatory And Antirheumatic Products:Antiinflammatory And Antirheumatic Products, Non-Steroids:Coxibs]</t>
  </si>
  <si>
    <t>Cc1ccc(cc1)c2cc(nn2c3ccc(cc3)S(=O)(=O)N)C(F)(F)F</t>
  </si>
  <si>
    <t>CHEMBL1201448</t>
  </si>
  <si>
    <t>Ardeparin Sodium (FDA, INN, USAN)</t>
  </si>
  <si>
    <t>WY-90493 RD</t>
  </si>
  <si>
    <t>CHEMBL1491</t>
  </si>
  <si>
    <t>Amlodipine (BAN, INN, FDA); Amlodipine Besilate (JAN); Amlodipine Besylate (FDA, USAN); Amlodipine Maleate (FDA, USAN)</t>
  </si>
  <si>
    <t>UK-4834026; UK-48340-26; UK-4834011; UK-48340-11</t>
  </si>
  <si>
    <t>Novartis Pharmaceuticals Corp; Dr Reddys Laboratories Inc; Daiichi Sankyo Inc; Boehringer Ingelheim Pharmaceuticals Inc; Synthon Pharmaceuticals Inc</t>
  </si>
  <si>
    <t>C08CA01</t>
  </si>
  <si>
    <t>C08CA01 [Cardiovascular System:Calcium Channel Blockers:Selective Calcium Channel Blockers With Mainly Vascular Effects:Dihydropyridine derivatives]</t>
  </si>
  <si>
    <t>CCOC(=O)C1=C(COCCN)NC(=C(C1c2ccccc2Cl)C(=O)OC)C</t>
  </si>
  <si>
    <t>CHEMBL435176</t>
  </si>
  <si>
    <t>Sibrafiban (BAN, INN, USAN)</t>
  </si>
  <si>
    <t>Ro-483657001; Ro-48-3657</t>
  </si>
  <si>
    <t>Antithrombotic; Fibrinogen Receptor Antagonist; Platelet Aggregation Inhibitor</t>
  </si>
  <si>
    <t>CCOC(=O)COC1CCN(CC1)C(=O)[C@H](C)NC(=O)c2ccc(cc2)C(=N)NO</t>
  </si>
  <si>
    <t>CHEMBL155674</t>
  </si>
  <si>
    <t>Asobamast (BAN, INN)</t>
  </si>
  <si>
    <t>CCOCCOC(=O)C(=O)Nc1nc(cs1)c2onc(C)c2</t>
  </si>
  <si>
    <t>CHEMBL1323453</t>
  </si>
  <si>
    <t>Etifenin (BAN, INN, USAN)</t>
  </si>
  <si>
    <t>CCc1cccc(CC)c1NC(=O)CN(CC(=O)O)CC(=O)O</t>
  </si>
  <si>
    <t>CHEMBL1451116</t>
  </si>
  <si>
    <t>Iodoform (JAN, MI, USP)</t>
  </si>
  <si>
    <t>D09AA13</t>
  </si>
  <si>
    <t>D09AA13 [Dermatologicals:Medicated Dressings:Medicated Dressings:Medicated dressings with antiinfectives]</t>
  </si>
  <si>
    <t>IC(I)I</t>
  </si>
  <si>
    <t>CHEMBL405355</t>
  </si>
  <si>
    <t>Niguldipine (INN)</t>
  </si>
  <si>
    <t>COC(=O)C1=C(C)NC(=C([C@H]1c2cccc(c2)[N+](=O)[O-])C(=O)OCCCN3CCC(CC3)(c4ccccc4)c5ccccc5)C</t>
  </si>
  <si>
    <t>CHEMBL505268</t>
  </si>
  <si>
    <t>Pamaqueside (INN, USAN)</t>
  </si>
  <si>
    <t>CP-148623</t>
  </si>
  <si>
    <t>Anti-Atherosclerotic; Hypocholesterolemic</t>
  </si>
  <si>
    <t>C[C@@H]1CC[C@@]2(OC1)O[C@H]3C[C@H]4[C@@H]5CC[C@H]6C[C@H](CC[C@]6(C)[C@H]5C(=O)C[C@]4(C)[C@H]3[C@@H]2C)O[C@@H]7O[C@H](CO)[C@@H](O[C@@H]8O[C@H](CO)[C@@H](O)[C@H](O)[C@H]8O)[C@H](O)[C@H]7O</t>
  </si>
  <si>
    <t>CHEMBL292187</t>
  </si>
  <si>
    <t>Elopiprazole (INN)</t>
  </si>
  <si>
    <t>Fc1ccc(cc1)c2ccc(CN3CCN(CC3)c4cccc5ccoc45)[nH]2</t>
  </si>
  <si>
    <t>CHEMBL285802</t>
  </si>
  <si>
    <t>Zotepine (BAN, JAN, MI, INN)</t>
  </si>
  <si>
    <t>N05AX11</t>
  </si>
  <si>
    <t>N05AX11 [Nervous System:Psycholeptics:Antipsychotics:Other antipsychotics]</t>
  </si>
  <si>
    <t>CN(C)CCOC1=Cc2ccccc2Sc3ccc(Cl)cc13</t>
  </si>
  <si>
    <t>CHEMBL258608</t>
  </si>
  <si>
    <t>Artesunate (FDA, USAN, INN)</t>
  </si>
  <si>
    <t>P01BE03</t>
  </si>
  <si>
    <t>P01BE03 [Antiparasitic Products, Insecticides And Repellents:Antiprotozoals:Antimalarials:Artemisinin and derivatives, plain]</t>
  </si>
  <si>
    <t>C[C@@H]1CC[C@H]2[C@@H](C)C(OC(=O)CCC(=O)O)O[C@@H]3O[C@@]4(C)CC[C@@H]1[C@@]23OO4</t>
  </si>
  <si>
    <t>CHEMBL1201460</t>
  </si>
  <si>
    <t>Dalteparin Sodium (BAN, FDA, INN, USAN)</t>
  </si>
  <si>
    <t>Heparin Fragment Kabi 2165</t>
  </si>
  <si>
    <t>B01AB04</t>
  </si>
  <si>
    <t>B01AB04 [Blood And Blood Forming Organs:Antithrombotic Agents:Antithrombotic Agents:Heparin group]</t>
  </si>
  <si>
    <t>CHEMBL454095</t>
  </si>
  <si>
    <t>Abecarnil (INN)</t>
  </si>
  <si>
    <t>COCc1c(ncc2[nH]c3ccc(OCc4ccccc4)cc3c12)C(=O)OC(C)C</t>
  </si>
  <si>
    <t>CHEMBL1725</t>
  </si>
  <si>
    <t>Iopromide (MI, BAN, FDA, INN, USAN, USP)</t>
  </si>
  <si>
    <t>ZK-35760</t>
  </si>
  <si>
    <t>V08AB05</t>
  </si>
  <si>
    <t>V08AB05 [Various:Contrast Media:X-Ray Contrast Media, Iodinated:Watersoluble, nephrotropic, low osmolar X-ray contrast media]</t>
  </si>
  <si>
    <t>COCC(=O)Nc1c(I)c(C(=O)NCC(O)CO)c(I)c(C(=O)N(C)CC(O)CO)c1I</t>
  </si>
  <si>
    <t>CHEMBL1079787</t>
  </si>
  <si>
    <t>Todralazine (BAN, INN, MI); Todralazine Hydrochloride (JAN)</t>
  </si>
  <si>
    <t>BT-621 [As Hydrochloride]; Ceph [As Hydrochloride]</t>
  </si>
  <si>
    <t>CCOC(=O)NNc1nncc2ccccc12</t>
  </si>
  <si>
    <t>CHEMBL1201447</t>
  </si>
  <si>
    <t>Calfactant (BAN, FDA, USAN)</t>
  </si>
  <si>
    <t>Ony Inc</t>
  </si>
  <si>
    <t>CHEMBL329123</t>
  </si>
  <si>
    <t>Etalocib (INN, USAN)</t>
  </si>
  <si>
    <t>LY-193111</t>
  </si>
  <si>
    <t>antineoplastics that inhibit the formation of 5-LO, LTB4, LTC4 and thromboxane B2 (TxB2),and Activate PPARgamma nuclear receptors</t>
  </si>
  <si>
    <t>CCCc1c(OCCCOc2cc(O)c(cc2CC)c3ccc(F)cc3)cccc1Oc4ccccc4C(=O)O</t>
  </si>
  <si>
    <t>CHEMBL298734</t>
  </si>
  <si>
    <t>Lonafarnib (INN, USAN)</t>
  </si>
  <si>
    <t>SCH-66336</t>
  </si>
  <si>
    <t>Schering-Plough Research</t>
  </si>
  <si>
    <t>farnesyl transferase inhibitor</t>
  </si>
  <si>
    <t>NC(=O)N1CCC(CC(=O)N2CCC(CC2)[C@H]3c4ncc(Br)cc4CCc5cc(Cl)cc(Br)c35)CC1</t>
  </si>
  <si>
    <t>CHEMBL294029</t>
  </si>
  <si>
    <t>Ravuconazole (INN)</t>
  </si>
  <si>
    <t>BMS-207147; ER-30346</t>
  </si>
  <si>
    <t>C[C@@H](c1nc(cs1)c2ccc(cc2)C#N)[C@](O)(Cn3cncn3)c4ccc(F)cc4F</t>
  </si>
  <si>
    <t>CHEMBL103667</t>
  </si>
  <si>
    <t>Doramapimod (INN, USAN)</t>
  </si>
  <si>
    <t>Cc1ccc(cc1)n2nc(cc2NC(=O)Nc3ccc(OCCN4CCOCC4)c5ccccc35)C(C)(C)C</t>
  </si>
  <si>
    <t>CHEMBL165090</t>
  </si>
  <si>
    <t>Romazarit (BAN, INN, USAN)</t>
  </si>
  <si>
    <t>Ro-313948000</t>
  </si>
  <si>
    <t>Anti-Inflammatory; Antirheumatic</t>
  </si>
  <si>
    <t>Cc1nc(oc1COC(C)(C)C(=O)O)c2ccc(Cl)cc2</t>
  </si>
  <si>
    <t>CHEMBL119625</t>
  </si>
  <si>
    <t>Zonampanel (INN, USAN)</t>
  </si>
  <si>
    <t>YM-872</t>
  </si>
  <si>
    <t>OC(=O)CN1C(=O)C(=O)Nc2cc(c(cc12)n3ccnc3)[N+](=O)[O-]</t>
  </si>
  <si>
    <t>CHEMBL308954</t>
  </si>
  <si>
    <t>Etravirine (FDA, INN, USAN)</t>
  </si>
  <si>
    <t>TMC-125</t>
  </si>
  <si>
    <t>Janssen Research And Development Llc</t>
  </si>
  <si>
    <t>J05AG04</t>
  </si>
  <si>
    <t>J05AG04 [Antiinfectives For Systemic Use:Antivirals For Systemic Use:Direct Acting Antivirals:Non-nucleoside reverse transcriptase inhibitors]</t>
  </si>
  <si>
    <t>Cc1cc(cc(C)c1Oc2nc(Nc3ccc(cc3)C#N)nc(N)c2Br)C#N</t>
  </si>
  <si>
    <t>CHEMBL204694</t>
  </si>
  <si>
    <t>Befetupitant (INN, USAN)</t>
  </si>
  <si>
    <t>Ro-675930</t>
  </si>
  <si>
    <t>CN(C(=O)C(C)(C)c1cc(cc(c1)C(F)(F)F)C(F)(F)F)c2cnc(cc2c3ccccc3C)N4CCOCC4</t>
  </si>
  <si>
    <t>CHEMBL23771</t>
  </si>
  <si>
    <t>Tixanox (INN, USAN); Tixanoxum (INN)</t>
  </si>
  <si>
    <t>RS-7337</t>
  </si>
  <si>
    <t>C[S+]([O-])c1ccc2Oc3ccc(cc3C(=O)c2c1)C(=O)O</t>
  </si>
  <si>
    <t>CHEMBL226267</t>
  </si>
  <si>
    <t>Arzoxifene (INN); Arzoxifene Hydrochloride (USAN)</t>
  </si>
  <si>
    <t>SERM 3</t>
  </si>
  <si>
    <t>COc1ccc(cc1)c2sc3cc(O)ccc3c2Oc4ccc(OCCN5CCCCC5)cc4</t>
  </si>
  <si>
    <t>CHEMBL1615780</t>
  </si>
  <si>
    <t>Disofenin (BAN, INN, USAN)</t>
  </si>
  <si>
    <t>Diagnostic Aid (carrier agent)</t>
  </si>
  <si>
    <t>CC(C)c1cccc(C(C)C)c1NC(=O)CN(CC(=O)O)CC(=O)O</t>
  </si>
  <si>
    <t>CHEMBL1742419</t>
  </si>
  <si>
    <t>Ambenoxan (BAN, INN)</t>
  </si>
  <si>
    <t>COCCOCCNCC1COc2ccccc2O1</t>
  </si>
  <si>
    <t>CHEMBL1742426</t>
  </si>
  <si>
    <t>Bisfentidine (INN)</t>
  </si>
  <si>
    <t>CC(C)N\C=N\c1ccc(cc1)c2c[nH]c(C)n2</t>
  </si>
  <si>
    <t>CHEMBL1742990</t>
  </si>
  <si>
    <t>Belatacept (FDA, INN, USAN)</t>
  </si>
  <si>
    <t>BMS-224818; LEA29Y</t>
  </si>
  <si>
    <t>L04AA28</t>
  </si>
  <si>
    <t>L04AA28 [Antineoplastic And Immunomodulating Agents:Immunosuppressants:Immunosuppressants:Selective immunosuppressants]</t>
  </si>
  <si>
    <t>CHEMBL1743026</t>
  </si>
  <si>
    <t>Gevokizumab (INN, USAN)</t>
  </si>
  <si>
    <t>Xoma 052; XOMA-052</t>
  </si>
  <si>
    <t>Xoma (Us) Llc; Xoma</t>
  </si>
  <si>
    <t>CHEMBL1765291</t>
  </si>
  <si>
    <t>Zaltoprofen (INN, JAN)</t>
  </si>
  <si>
    <t>CC(C(=O)O)c1ccc2Sc3ccccc3C(=O)Cc2c1</t>
  </si>
  <si>
    <t>CHEMBL1743076</t>
  </si>
  <si>
    <t>Tadocizumab (INN, USAN)</t>
  </si>
  <si>
    <t>C4G1; YM-337</t>
  </si>
  <si>
    <t>Yamanouchi</t>
  </si>
  <si>
    <t>CHEMBL1743021</t>
  </si>
  <si>
    <t>Foravirumab (INN)</t>
  </si>
  <si>
    <t>CR-4098</t>
  </si>
  <si>
    <t>CHEMBL1743072</t>
  </si>
  <si>
    <t>Solanezumab (INN, USAN)</t>
  </si>
  <si>
    <t>LY-2062430</t>
  </si>
  <si>
    <t>CHEMBL1743000</t>
  </si>
  <si>
    <t>Citatuzumab Bogatox (INN)</t>
  </si>
  <si>
    <t>VB6-485</t>
  </si>
  <si>
    <t>Viventia</t>
  </si>
  <si>
    <t>CHEMBL1743028</t>
  </si>
  <si>
    <t>Glembatumumab Vedotin (USAN)</t>
  </si>
  <si>
    <t>CDX-011; CR-011-vcMMAE</t>
  </si>
  <si>
    <t>CHEMBL707</t>
  </si>
  <si>
    <t>Doxazosin (BAN, INN); Doxazosin Mesylate (FDA, USAN); Doxazosin Mesilate (JAN)</t>
  </si>
  <si>
    <t>UK-3327427; UK-33274-27</t>
  </si>
  <si>
    <t>C02CA04</t>
  </si>
  <si>
    <t>C02CA04 [Cardiovascular System:Antihypertensives:Antiadrenergic Agents, Peripherally Acting:Alpha-adrenoreceptor antagonists]</t>
  </si>
  <si>
    <t>COc1cc2nc(nc(N)c2cc1OC)N3CCN(CC3)C(=O)C4COc5ccccc5O4</t>
  </si>
  <si>
    <t>CHEMBL1742984</t>
  </si>
  <si>
    <t>Amatuximab (INN, USAN)</t>
  </si>
  <si>
    <t>MORAb-009</t>
  </si>
  <si>
    <t>Morphotek</t>
  </si>
  <si>
    <t>CHEMBL2107106</t>
  </si>
  <si>
    <t>Ftalofyne (INN); Phthalofyne (USAN)</t>
  </si>
  <si>
    <t>CCC(C)(OC(=O)c1ccccc1C(=O)O)C#C</t>
  </si>
  <si>
    <t>CHEMBL2104293</t>
  </si>
  <si>
    <t>Hexylene Glycol (NF)</t>
  </si>
  <si>
    <t>Pharmaceutic Aid (humectant); Pharmaceutic Aid (solvent)</t>
  </si>
  <si>
    <t>CC(O)CC(C)(C)O</t>
  </si>
  <si>
    <t>CHEMBL110094</t>
  </si>
  <si>
    <t>Melitracen (INN); Melitracen Hydrochloride (JAN, USAN)</t>
  </si>
  <si>
    <t>U-24973A</t>
  </si>
  <si>
    <t>N06AA14</t>
  </si>
  <si>
    <t>N06AA14 [Nervous System:Psychoanaleptics:Antidepressants:Non-selective monoamine reuptake inhibitors]</t>
  </si>
  <si>
    <t>CN(C)CCC=C1c2ccccc2C(C)(C)c3ccccc13</t>
  </si>
  <si>
    <t>CHEMBL8412</t>
  </si>
  <si>
    <t>Ipsapirone (BAN, INN); Ipsapirone Hydrochloride (USAN)</t>
  </si>
  <si>
    <t>BAY-Q-7821</t>
  </si>
  <si>
    <t>O=C1N(CCCCN2CCN(CC2)c3ncccn3)S(=O)(=O)c4ccccc14</t>
  </si>
  <si>
    <t>CHEMBL2110896</t>
  </si>
  <si>
    <t>Fenyripol (INN); Fenyripol Hydrochloride (USAN)</t>
  </si>
  <si>
    <t>IN-836</t>
  </si>
  <si>
    <t>OC(CNc1ncccn1)c2ccccc2</t>
  </si>
  <si>
    <t>CHEMBL2110841</t>
  </si>
  <si>
    <t>Exaprolol (INN); Exaprolol Hydrochloride (USAN)</t>
  </si>
  <si>
    <t>M.G. 8823</t>
  </si>
  <si>
    <t>CC(C)NCC(O)COc1ccccc1C2CCCCC2</t>
  </si>
  <si>
    <t>CHEMBL201960</t>
  </si>
  <si>
    <t>Pyrovalerone (INN); Pyrovalerone Hydrochloride (USAN)</t>
  </si>
  <si>
    <t>F-1983</t>
  </si>
  <si>
    <t>CCCC(N1CCCC1)C(=O)c2ccc(C)cc2</t>
  </si>
  <si>
    <t>CHEMBL2108271</t>
  </si>
  <si>
    <t>Aluminum Chlorohydrex (USAN)</t>
  </si>
  <si>
    <t>Astringent (topical)</t>
  </si>
  <si>
    <t>CHEMBL2108915</t>
  </si>
  <si>
    <t>Bentonite (JAN, NF)</t>
  </si>
  <si>
    <t>Ecr</t>
  </si>
  <si>
    <t>CHEMBL2108878</t>
  </si>
  <si>
    <t>Dried Thyroid (JAN); Thyroid (USP)</t>
  </si>
  <si>
    <t>H03AA05</t>
  </si>
  <si>
    <t>H03AA05 [Systemic Hormonal Preparations, Excl. :Thyroid Therapy:Thyroid Preparations:Thyroid hormones]</t>
  </si>
  <si>
    <t>CHEMBL2108795</t>
  </si>
  <si>
    <t>Meningococcal Polysaccharide Vaccine Group C (USP)</t>
  </si>
  <si>
    <t>J07AH07</t>
  </si>
  <si>
    <t>J07AH07 [Antiinfectives For Systemic Use:Vaccines:Bacterial Vaccines:Meningococcal vaccines]</t>
  </si>
  <si>
    <t>CHEMBL2108561</t>
  </si>
  <si>
    <t>Shellac (NF)</t>
  </si>
  <si>
    <t>CHEMBL2111148</t>
  </si>
  <si>
    <t>Tipentosin (BAN, INN); Tipentosin Hydrochloride (USAN)</t>
  </si>
  <si>
    <t>MDL-19744</t>
  </si>
  <si>
    <t>Cc1cc2C(=O)C(CN[C@H]3CC[C@H](Oc4ccccc4)[C@H]3O)CCc2s1</t>
  </si>
  <si>
    <t>CHEMBL2221313</t>
  </si>
  <si>
    <t>Indium In-111 Pentetate Disodium (FDA); Pentetate Indium Disodium In 111 (USAN)</t>
  </si>
  <si>
    <t>CHEMBL2105790</t>
  </si>
  <si>
    <t>Sucrose Octaacetate (NF)</t>
  </si>
  <si>
    <t>Pharmaceutic Aid (alcohol denaturant)</t>
  </si>
  <si>
    <t>CC(=O)OC[C@H]1O[C@H](O[C@]2(COC(=O)C)O[C@H](COC(=O)C)[C@@H](OC(=O)C)[C@@H]2OC(=O)C)[C@H](OC(=O)C)[C@@H](OC(=O)C)[C@@H]1OC(=O)C</t>
  </si>
  <si>
    <t>CHEMBL1332546</t>
  </si>
  <si>
    <t>Butamirate (BAN, INN); Butamirate Citrate (USAN)</t>
  </si>
  <si>
    <t>ABBOTT-36581; HH-197</t>
  </si>
  <si>
    <t>R05DB13</t>
  </si>
  <si>
    <t>R05DB13 [Respiratory System:Cough And Cold Preparations:Cough Suppressants, Excl. Combinations With Expectorants:Other cough suppressants]</t>
  </si>
  <si>
    <t>CCC(C(=O)OCCOCCN(CC)CC)c1ccccc1</t>
  </si>
  <si>
    <t>CHEMBL1698868</t>
  </si>
  <si>
    <t>Symclosene (INN, USAN)</t>
  </si>
  <si>
    <t>ClN1C(=O)N(Cl)C(=O)N(Cl)C1=O</t>
  </si>
  <si>
    <t>CHEMBL2107498</t>
  </si>
  <si>
    <t>Rosterolone (INN)</t>
  </si>
  <si>
    <t>-olone; -ster-</t>
  </si>
  <si>
    <t>steroids (not prednisolone derivatives); steroids (androgens, anabolics)</t>
  </si>
  <si>
    <t>CCC[C@]1(O)CC[C@H]2[C@@H]3CC[C@H]4CC(=O)C[C@H](C)[C@]4(C)[C@H]3CC[C@]12C</t>
  </si>
  <si>
    <t>CHEMBL2107761</t>
  </si>
  <si>
    <t>Nemifitide (INN, USAN); Nemifitide Ditriflutate (USAN)</t>
  </si>
  <si>
    <t>INN-00835</t>
  </si>
  <si>
    <t>Innapharma</t>
  </si>
  <si>
    <t>N[C@@H](Cc1ccc(F)cc1)C(=O)N2C[C@H](O)C[C@H]2C(=O)N[C@@H](CCCNC(=N)N)C(=O)NCC(=O)N[C@@H](Cc3c[nH]c4ccccc34)C(=O)N</t>
  </si>
  <si>
    <t>CHEMBL2107736</t>
  </si>
  <si>
    <t>Beminafil (INN)</t>
  </si>
  <si>
    <t>COc1ccc(CNc2nc(nc3sc4ccccc4c23)[C@@H]5CC[C@H](CC5)C(=O)O)cc1Cl</t>
  </si>
  <si>
    <t>CHEMBL2104886</t>
  </si>
  <si>
    <t>Isopropicillin (INN)</t>
  </si>
  <si>
    <t>CC(C)(Oc1ccccc1)C(=O)N[C@H]2[C@H]3SC(C)(C)[C@@H](N3C2=O)C(=O)O</t>
  </si>
  <si>
    <t>CHEMBL2104195</t>
  </si>
  <si>
    <t>Elnadipine (INN)</t>
  </si>
  <si>
    <t>CC(C)OC(=O)C1=C(C)NC(=C([C@@H]1c2cccc(Cl)c2Cl)c3ocnn3)C</t>
  </si>
  <si>
    <t>CHEMBL2104415</t>
  </si>
  <si>
    <t>Moxidectin (BAN, INN, USAN)</t>
  </si>
  <si>
    <t>CL-301423</t>
  </si>
  <si>
    <t>CO\N=C\1/C[C@]2(C[C@@H]3C[C@@H](C\C=C(/C)\C[C@@H](C)\C=C\C=C\4/CO[C@@H]5[C@H](O)C(=C[C@@H](C(=O)O3)[C@]45O)C)O2)O[C@@H]([C@H]1C)\C(=C\C(C)C)\C</t>
  </si>
  <si>
    <t>CHEMBL2105433</t>
  </si>
  <si>
    <t>Patamostat (INN)</t>
  </si>
  <si>
    <t>NC(=N)Nc1ccc(cc1)C(=O)Oc2ccc(SCCN3C(=O)CCC3=O)cc2</t>
  </si>
  <si>
    <t>CHEMBL2107814</t>
  </si>
  <si>
    <t>Surotomycin (INN, USAN)</t>
  </si>
  <si>
    <t>Cubist Pharmaceuticals, Inc.</t>
  </si>
  <si>
    <t>CCCCCc1ccc(cc1)\C(=C\C(=O)N[C@@H](Cc2c[nH]c3ccccc23)C(=O)N[C@H](CC(=O)N)C(=O)N[C@@H](CC(=O)O)C(=O)N[C@H]4[C@@H](C)OC(=O)[C@H](CC(=O)c5ccccc5N)NC(=O)[C@@H](NC(=O)[C@@H](CO)NC(=O)CNC(=O)[C@H](CC(=O)O)NC(=O)[C@@H](C)NC(=O)[C@H](CC(=O)O)NC(=O)[C@H](CCCN)NC(=O)CNC4=O)[C@H](C)CC(=O)O)\C</t>
  </si>
  <si>
    <t>CHEMBL2109127</t>
  </si>
  <si>
    <t>Lemalesomab (INN)</t>
  </si>
  <si>
    <t>CHEMBL2108056</t>
  </si>
  <si>
    <t>Torapsel (INN, USAN)</t>
  </si>
  <si>
    <t>WAY-164339</t>
  </si>
  <si>
    <t>P-selectin antagonists</t>
  </si>
  <si>
    <t>CHEMBL2108155</t>
  </si>
  <si>
    <t>Suleparoid Sodium (INN)</t>
  </si>
  <si>
    <t>antithrombotics (heparinoid type)</t>
  </si>
  <si>
    <t>CHEMBL2108068</t>
  </si>
  <si>
    <t>Paflufocon B (USAN)</t>
  </si>
  <si>
    <t>CHEMBL2108478</t>
  </si>
  <si>
    <t>Ramoplanin A'2</t>
  </si>
  <si>
    <t>CHEMBL2109204</t>
  </si>
  <si>
    <t>Nadroparin Calcium (BAN, INN)</t>
  </si>
  <si>
    <t>CY-216</t>
  </si>
  <si>
    <t>B01AB06</t>
  </si>
  <si>
    <t>B01AB06 [Blood And Blood Forming Organs:Antithrombotic Agents:Antithrombotic Agents:Heparin group]</t>
  </si>
  <si>
    <t>CHEMBL2109067</t>
  </si>
  <si>
    <t>Kallidinogenase (BAN, INN, JAN)</t>
  </si>
  <si>
    <t>C04AF01</t>
  </si>
  <si>
    <t>C04AF01 [Cardiovascular System:Peripheral Vasodilators:Peripheral Vasodilators:Enzymes]</t>
  </si>
  <si>
    <t>CHEMBL2109166</t>
  </si>
  <si>
    <t>Hilafilcon B (USAN)</t>
  </si>
  <si>
    <t>CHEMBL2109175</t>
  </si>
  <si>
    <t>Ocufilcon B (USAN)</t>
  </si>
  <si>
    <t>CHEMBL2107491</t>
  </si>
  <si>
    <t>Sagandipine (INN)</t>
  </si>
  <si>
    <t>COC(=O)C1=C(C)NC(=C(C1c2ccccc2F)C(=O)OCc3oc(CN4CCCCC4)cc3)C</t>
  </si>
  <si>
    <t>CHEMBL2105122</t>
  </si>
  <si>
    <t>Gliamilide (INN, USAN)</t>
  </si>
  <si>
    <t>CP-27634</t>
  </si>
  <si>
    <t>gli-; -ilide</t>
  </si>
  <si>
    <t>antihyperglycemics; class III antiarrhythmic agents</t>
  </si>
  <si>
    <t>COc1ncccc1C(=O)NCCC2CCN(CC2)S(=O)(=O)NC(=O)NCC3CC4CC3C=C4</t>
  </si>
  <si>
    <t>CHEMBL2103916</t>
  </si>
  <si>
    <t>Colimecycline (DCF, INN)</t>
  </si>
  <si>
    <t>CCC(C)CCCCC(=O)NC(CCNCNC(=O)C1=C(O)C(C2C(O)C3C(=C(O)C2(O)C1=O)C(=O)c4c(O)cccc4C3(C)O)N(C)C)C(=O)NC(C(C)O)C(=O)NC(CCNCNC(=O)C5=C(O)C(C6C(O)C7C(=C(O)C6(O)C5=O)C(=O)c8c(O)cccc8C7(C)O)N(C)C)C(=O)NCCC9NC(=O)C(NC(=O)C(CCNCNC(=O)C%10=C(O)C(C%11C(O)C%12C(=C(O)C%11(O)C%10=O)C(=O)c%13c(O)cccc%13C%12(C)O)N(C)C)NC(=O)C(CCN)NC(=O)C(CC(C)C)NC(=O)C(CC(C)C)NC(=O)C(CCN)NC9=O)C(C)O</t>
  </si>
  <si>
    <t>CHEMBL2106757</t>
  </si>
  <si>
    <t>Lorcinadol (BAN, INN, USAN)</t>
  </si>
  <si>
    <t>R-62-818</t>
  </si>
  <si>
    <t>Clc1ccc(nn1)N2CCN(C\C=C\c3ccccc3)CC2</t>
  </si>
  <si>
    <t>CHEMBL2105584</t>
  </si>
  <si>
    <t>Uldazepam (INN, USAN)</t>
  </si>
  <si>
    <t>U-31920</t>
  </si>
  <si>
    <t>Clc1ccc2N=C(CN=C(c3ccccc3Cl)c2c1)NOCC=C</t>
  </si>
  <si>
    <t>CHEMBL2107791</t>
  </si>
  <si>
    <t>Uliprisnil (INN)</t>
  </si>
  <si>
    <t>COC(=O)O[C@@]1(CC[C@H]2[C@@H]3CCC4=CC(=O)CCC4=C3[C@H](C[C@]12C)c5ccc(cc5)N(C)C)C(=O)OC</t>
  </si>
  <si>
    <t>CHEMBL2104385</t>
  </si>
  <si>
    <t>Carbomycin (INN, MI)</t>
  </si>
  <si>
    <t>CO[C@H]1[C@@H](CC(=O)O[C@H](C)C[C@H]2O[C@H]2\C=C\C(=O)[C@@H](C)C[C@@H](CC=O)[C@@H]1O[C@@H]3O[C@H](C)[C@@H](O[C@H]4C[C@@](C)(O)[C@@H](OC(=O)CC(C)C)[C@H](C)O4)[C@@H]([C@H]3O)N(C)C)OC(=O)C</t>
  </si>
  <si>
    <t>CHEMBL2107755</t>
  </si>
  <si>
    <t>Isalmadol (INN)</t>
  </si>
  <si>
    <t>-adol; -sal-</t>
  </si>
  <si>
    <t>analgesics (mixed opiate receptor agonists/antagonists); anti-inflammatory agents (salicylic acid derivatives)</t>
  </si>
  <si>
    <t>CN(C)C[C@H]1CCCC[C@]1(O)c2cccc(OC(=O)c3ccccc3O)c2</t>
  </si>
  <si>
    <t>CHEMBL2104541</t>
  </si>
  <si>
    <t>Vaneprim (INN)</t>
  </si>
  <si>
    <t>CCOc1cc(ccc1O)C(Nc2ncc(Cc3cc(OC)c(OC)c(OC)c3)c(N)n2)S(=O)(=O)O</t>
  </si>
  <si>
    <t>CHEMBL2104711</t>
  </si>
  <si>
    <t>Mindodilol (INN)</t>
  </si>
  <si>
    <t>OC(COc1cccc2[nH]ccc12)CN3CCC(COc4ccccc4)CC3</t>
  </si>
  <si>
    <t>CHEMBL2104752</t>
  </si>
  <si>
    <t>Monometacrine (INN)</t>
  </si>
  <si>
    <t>CNCCCN1c2ccccc2C(C)(C)c3ccccc13</t>
  </si>
  <si>
    <t>CHEMBL2105451</t>
  </si>
  <si>
    <t>Parcetasal (INN)</t>
  </si>
  <si>
    <t>CC(=O)Nc1ccc(OC2(C)OC(=O)c3ccccc3O2)cc1</t>
  </si>
  <si>
    <t>CHEMBL2107668</t>
  </si>
  <si>
    <t>Tomoglumide (INN)</t>
  </si>
  <si>
    <t>CCCCCN(CCCCC)C(=O)C(CCC(=O)O)NC(=O)c1ccc(C)c(C)c1</t>
  </si>
  <si>
    <t>CHEMBL573843</t>
  </si>
  <si>
    <t>Sulmepride (INN, MI)</t>
  </si>
  <si>
    <t>COc1ccc(cc1C(=O)NCC2CCCN2C)S(=O)(=O)N</t>
  </si>
  <si>
    <t>CHEMBL2106869</t>
  </si>
  <si>
    <t>Naftoxate (INN)</t>
  </si>
  <si>
    <t>K-F 224</t>
  </si>
  <si>
    <t>CN(C(=S)Sc1oc2ccccc2n1)c3cccc4ccccc34</t>
  </si>
  <si>
    <t>CHEMBL2105395</t>
  </si>
  <si>
    <t>Ospemifene (BAN, FDA, INN, USAN)</t>
  </si>
  <si>
    <t>FC-1271; FC-1271A</t>
  </si>
  <si>
    <t>OCCOc1ccc(cc1)\C(=C(\CCCl)/c2ccccc2)\c3ccccc3</t>
  </si>
  <si>
    <t>CHEMBL2105009</t>
  </si>
  <si>
    <t>Indanorex (INN)</t>
  </si>
  <si>
    <t>CCC(N)C1(O)Cc2ccccc2C1</t>
  </si>
  <si>
    <t>CHEMBL2108134</t>
  </si>
  <si>
    <t>Poloxamer (BAN, INN, NF, USAN); Poloxamer-188 (JAN)</t>
  </si>
  <si>
    <t>Pharmaceutic Aid (ointment base); Pharmaceutic Aid (suppository base); Pharmaceutic Aid (surfactant); Pharmaceutic Aid (tablet binder and emulsifying agent); Pharmaceutic Aid (tablet coating agent)</t>
  </si>
  <si>
    <t>CHEMBL2107874</t>
  </si>
  <si>
    <t>Romosozumab (INN, USAN)</t>
  </si>
  <si>
    <t>AMG-785; CDP-7851</t>
  </si>
  <si>
    <t>CHEMBL2108021</t>
  </si>
  <si>
    <t>Besilesomab (INN)</t>
  </si>
  <si>
    <t>CHEMBL2105304</t>
  </si>
  <si>
    <t>Pyrinoline (INN, USAN)</t>
  </si>
  <si>
    <t>MCN-1210</t>
  </si>
  <si>
    <t>OC(C1=CC(=C(c2ccccn2)c3ccccn3)C=C1)(c4ccccn4)c5ccccn5</t>
  </si>
  <si>
    <t>CHEMBL2104931</t>
  </si>
  <si>
    <t>Toltrazuril (BAN, INN, USAN)</t>
  </si>
  <si>
    <t>BAY-VI-9142</t>
  </si>
  <si>
    <t>CN1C(=O)NC(=O)N(C1=O)c2ccc(Oc3ccc(SC(F)(F)F)cc3)c(C)c2</t>
  </si>
  <si>
    <t>CHEMBL2106042</t>
  </si>
  <si>
    <t>Avridine (INN, USAN)</t>
  </si>
  <si>
    <t>CP-20961</t>
  </si>
  <si>
    <t>CCCCCCCCCCCCCCCCCCN(CCCCCCCCCCCCCCCCCC)CCCN(CCO)CCO</t>
  </si>
  <si>
    <t>CHEMBL2108197</t>
  </si>
  <si>
    <t>Dextrin (BAN, JAN, NF)</t>
  </si>
  <si>
    <t>Pharmaceutic Aid (suspending agent); Pharmaceutic Aid (tablet and capsule diluent); Pharmaceutic Aid (tablet binder); Pharmaceutic Aid (viscosity-increasing agent)</t>
  </si>
  <si>
    <t>CHEMBL2108530</t>
  </si>
  <si>
    <t>Polacrilin (INN, USAN)</t>
  </si>
  <si>
    <t>CHEMBL2108976</t>
  </si>
  <si>
    <t>Anise Oil (NF)</t>
  </si>
  <si>
    <t>CHEMBL2107952</t>
  </si>
  <si>
    <t>Polyglactin (BAN); Polyglactin 370 (USAN)</t>
  </si>
  <si>
    <t>CHEMBL2108527</t>
  </si>
  <si>
    <t>Polybutester (USAN)</t>
  </si>
  <si>
    <t>XM-72</t>
  </si>
  <si>
    <t>CHEMBL2108420</t>
  </si>
  <si>
    <t>Lemon Oil (NF)</t>
  </si>
  <si>
    <t>CHEMBL2104031</t>
  </si>
  <si>
    <t>Alpertine (INN, USAN)</t>
  </si>
  <si>
    <t>WIN-31665</t>
  </si>
  <si>
    <t>CCOC(=O)c1[nH]c2cc(OC)c(OC)cc2c1CCN3CCN(CC3)c4ccccc4</t>
  </si>
  <si>
    <t>CHEMBL2106066</t>
  </si>
  <si>
    <t>Cloticasone (BAN, INN); Cloticasone Propionate (USAN)</t>
  </si>
  <si>
    <t>CCI-18773</t>
  </si>
  <si>
    <t>CCC(=O)O[C@@]1([C@H](C)C[C@H]2[C@@H]3C[C@H](F)C4=CC(=O)C=C[C@]4(C)[C@@]3(F)[C@@H](O)C[C@]12C)C(=O)SCCl</t>
  </si>
  <si>
    <t>CHEMBL2106294</t>
  </si>
  <si>
    <t>Dicloralurea (INN, USAN)</t>
  </si>
  <si>
    <t>SK&amp;F-1995</t>
  </si>
  <si>
    <t>OC(NC(=O)NC(O)C(Cl)(Cl)Cl)C(Cl)(Cl)Cl</t>
  </si>
  <si>
    <t>CHEMBL2108998</t>
  </si>
  <si>
    <t>Carbomer 1342 (NF)</t>
  </si>
  <si>
    <t>CHEMBL2110623</t>
  </si>
  <si>
    <t>Cefazaflur (INN); Cefazaflur Sodium (USAN)</t>
  </si>
  <si>
    <t>SK&amp;F-59962</t>
  </si>
  <si>
    <t>Cn1nnnc1SCC2=C(N3[C@H](SC2)[C@H](NC(=O)CSC(F)(F)F)C3=O)C(=O)O</t>
  </si>
  <si>
    <t>CHEMBL2104760</t>
  </si>
  <si>
    <t>Tameridone (BAN, INN, USAN)</t>
  </si>
  <si>
    <t>R-51163</t>
  </si>
  <si>
    <t>CN1C(=O)N(C)c2ncn(CCN3CCC(CC3)c4c[nH]c5ccccc45)c2C1=O</t>
  </si>
  <si>
    <t>CHEMBL2106634</t>
  </si>
  <si>
    <t>Dichlorodifluoromethane (NF)</t>
  </si>
  <si>
    <t>FC(F)(Cl)Cl</t>
  </si>
  <si>
    <t>CHEMBL2104190</t>
  </si>
  <si>
    <t>Clazuril (BAN, INN, USAN)</t>
  </si>
  <si>
    <t>R-62690</t>
  </si>
  <si>
    <t>Coccidiostat (for pigeons)</t>
  </si>
  <si>
    <t>Clc1ccc(cc1)C(C#N)c2ccc(cc2Cl)N3N=CC(=O)NC3=O</t>
  </si>
  <si>
    <t>CHEMBL2104276</t>
  </si>
  <si>
    <t>Deximafen (INN, USAN); Imafen (INN); Imafen Hydrochloride (USAN)</t>
  </si>
  <si>
    <t>R-25540</t>
  </si>
  <si>
    <t>C1CN2C(CN=C2N1)c3ccccc3</t>
  </si>
  <si>
    <t>CHEMBL97138</t>
  </si>
  <si>
    <t>Tiquinamide (BAN, INN); Tiquinamide Hydrochloride (USAN)</t>
  </si>
  <si>
    <t>WY-24081 HCL</t>
  </si>
  <si>
    <t>Cc1cnc2C(CCCc2c1)C(=S)N</t>
  </si>
  <si>
    <t>CHEMBL2104384</t>
  </si>
  <si>
    <t>Aspartocin (INN, USAN)</t>
  </si>
  <si>
    <t>A-8999</t>
  </si>
  <si>
    <t>CC[C@H](C)[C@@H]1NC(=O)[C@H](Cc2ccc(O)cc2)NC(=O)[C@@H](N)CSSC[C@H](NC(=O)[C@@H](CC(=O)N)NC(=O)[C@@H](CC(=O)N)NC1=O)C(=O)N3CCC[C@@H]3C(=O)N[C@@H](CC(C)C)C(=O)NCC(=O)N</t>
  </si>
  <si>
    <t>CHEMBL2105082</t>
  </si>
  <si>
    <t>Gemcadiol (INN, USAN)</t>
  </si>
  <si>
    <t>CI-720</t>
  </si>
  <si>
    <t>CC(C)(CO)CCCCCCC(C)(C)CO</t>
  </si>
  <si>
    <t>CHEMBL2104423</t>
  </si>
  <si>
    <t>Narasin (BAN, INN, USAN, USP)</t>
  </si>
  <si>
    <t>Compound 79891</t>
  </si>
  <si>
    <t>Coccidiostat; Growth Stimulant (veterinary)</t>
  </si>
  <si>
    <t>CC[C@H]([C@@H]1O[C@@H]([C@@H](C)[C@H](O)[C@H](C)C(=O)[C@H](CC)[C@H]2O[C@@]3(O[C@@]4(CC[C@](C)(O4)[C@H]5CC[C@](O)(CC)[C@H](C)O5)[C@H](O)C=C3)[C@H](C)C[C@@H]2C)[C@@H](C)C[C@@H]1C)C(=O)O</t>
  </si>
  <si>
    <t>CHEMBL2104271</t>
  </si>
  <si>
    <t>Diapamide (USAN); Tiamizide (INN)</t>
  </si>
  <si>
    <t>CI-456; CN-36337; D-1593</t>
  </si>
  <si>
    <t>CNC(=O)c1ccc(Cl)c(c1)S(=O)(=O)NC</t>
  </si>
  <si>
    <t>CHEMBL2106641</t>
  </si>
  <si>
    <t>Guaiapate (INN, USAN)</t>
  </si>
  <si>
    <t>M.G. 5454</t>
  </si>
  <si>
    <t>COc1ccccc1OCCOCCOCCN2CCCCC2</t>
  </si>
  <si>
    <t>CHEMBL55624</t>
  </si>
  <si>
    <t>Darglitazone (INN); Darglitazone Sodium (USAN)</t>
  </si>
  <si>
    <t>CP-86325-2</t>
  </si>
  <si>
    <t>Hypoglycemic (oral)</t>
  </si>
  <si>
    <t>Cc1oc(nc1CCC(=O)c2ccc(CC3SC(=O)NC3=O)cc2)c4ccccc4</t>
  </si>
  <si>
    <t>CHEMBL2110671</t>
  </si>
  <si>
    <t>Diflumidone (BAN, INN); Diflumidone Sodium (USAN)</t>
  </si>
  <si>
    <t>BA-4164-8; MBR-4164-8</t>
  </si>
  <si>
    <t>FC(F)S(=O)(=O)Nc1cccc(c1)C(=O)c2ccccc2</t>
  </si>
  <si>
    <t>CHEMBL2110766</t>
  </si>
  <si>
    <t>Benaprizine (BAN, INN); Benapryzine Hydrochloride (USAN)</t>
  </si>
  <si>
    <t>BRL-1288</t>
  </si>
  <si>
    <t>CCCN(CC)CCOC(=O)C(O)(c1ccccc1)c2ccccc2</t>
  </si>
  <si>
    <t>CHEMBL2110888</t>
  </si>
  <si>
    <t>Bucainide (INN); Bucainide Maleate (USAN)</t>
  </si>
  <si>
    <t>CCCCCCN1CCN(CC1)\C(=N/CC(C)C)\c2ccccc2</t>
  </si>
  <si>
    <t>CHEMBL2110914</t>
  </si>
  <si>
    <t>Ferrous Citrate Fe 59 (USAN, USP); Ferrous Citrate, Fe-59 (FDA)</t>
  </si>
  <si>
    <t>CHEMBL2108689</t>
  </si>
  <si>
    <t>Somavubove (INN, USAN)</t>
  </si>
  <si>
    <t>CHEMBL2107936</t>
  </si>
  <si>
    <t>Mitomalcin (INN, USAN)</t>
  </si>
  <si>
    <t>CHEMBL2108529</t>
  </si>
  <si>
    <t>Povidone I 131 (USAN)</t>
  </si>
  <si>
    <t>CHEMBL2108854</t>
  </si>
  <si>
    <t>Aluminum Zirconium Octachlorohydrate (USP)</t>
  </si>
  <si>
    <t>CHEMBL2107971</t>
  </si>
  <si>
    <t>Macrogol 40 Stearate (BAN); Macrogol Ester 2000 (INN); Polyoxyl 40 Stearate (JAN, NF, USAN)</t>
  </si>
  <si>
    <t>CHEMBL2107929</t>
  </si>
  <si>
    <t>Polyethylene Oxide (NF)</t>
  </si>
  <si>
    <t>Pharmaceutic Aid (suspending and/or viscosity agent); Pharmaceutic Aid (tablet binder)</t>
  </si>
  <si>
    <t>CHEMBL2108760</t>
  </si>
  <si>
    <t>Compound Solution of Sodium Chloride (INN); Ringer'S Injection (USP); Sodium Chloride, Compound Solution of (INN)</t>
  </si>
  <si>
    <t>Mcgaw</t>
  </si>
  <si>
    <t>Replenisher (electrolyte); Replenisher (fluid)</t>
  </si>
  <si>
    <t>CHEMBL2104397</t>
  </si>
  <si>
    <t>Lime (USP); Soda Lime (NF)</t>
  </si>
  <si>
    <t>Grace</t>
  </si>
  <si>
    <t>Carbon Dioxide Absorbant; Pharmaceutic Necessity</t>
  </si>
  <si>
    <t>O=[Ca]</t>
  </si>
  <si>
    <t>CHEMBL2107216</t>
  </si>
  <si>
    <t>Tricitrates (USP)</t>
  </si>
  <si>
    <t>Alkalizer (systemic); Alkalizer (urinary); Anti-Urolithic (cystine calculi); Anti-Urolithic (uric acid calculi); Buffer (neutralizing)</t>
  </si>
  <si>
    <t>[Na+].[K+].OC(=O)CC(O)(CC(=O)O)C(=O)O.OC(=O)CC(O)(CC(=O)[O-])C(=O)O.OC(=O)CC(O)(CC(=O)[O-])C(=O)O</t>
  </si>
  <si>
    <t>CHEMBL29798</t>
  </si>
  <si>
    <t>Bemarinone (INN); Bemarinone Hydrochloride (USAN)</t>
  </si>
  <si>
    <t>ORF-16600; RWJ-16600</t>
  </si>
  <si>
    <t>Cardiotonic (positive inotropic); Cardiotonic (vasodilator)</t>
  </si>
  <si>
    <t>COc1ccc2NC(=O)N=C(C)c2c1OC</t>
  </si>
  <si>
    <t>CHEMBL2107328</t>
  </si>
  <si>
    <t>Dasolampanel Etibutil (USAN); Dasolampanel Etibutil Tosylate (USAN)</t>
  </si>
  <si>
    <t>CCC(CC)COC(=O)[C@@H]1C[C@H]2C[C@H](CC[C@H]2CN1)Oc3cccc(Cl)c3c4nnn[nH]4</t>
  </si>
  <si>
    <t>CHEMBL2111019</t>
  </si>
  <si>
    <t>Tiprinast (INN); Tiprinast Meglumine (USAN)</t>
  </si>
  <si>
    <t>MJ-12175-170</t>
  </si>
  <si>
    <t>CC(C)Cc1c(C)sc2N=C(NC(=O)c12)C(=O)O</t>
  </si>
  <si>
    <t>CHEMBL2111006</t>
  </si>
  <si>
    <t>Pretamazium Iodide (BAN, INN)</t>
  </si>
  <si>
    <t>66-269</t>
  </si>
  <si>
    <t>CC[n+]1c(\C=C\c2ccc(cc2)N3CCCC3)scc1c4ccc(cc4)c5ccccc5</t>
  </si>
  <si>
    <t>CHEMBL1909053</t>
  </si>
  <si>
    <t>Astromicin (INN); Astromicin Sulfate (JAN, USAN)</t>
  </si>
  <si>
    <t>ABBOTT-44747</t>
  </si>
  <si>
    <t>CO[C@H]1[C@@H](O)[C@H](N)[C@@H](O[C@H]2O[C@@H](CC[C@H]2N)C(C)N)[C@H](O)[C@@H]1N(C)C(=O)CN</t>
  </si>
  <si>
    <t>CHEMBL2110820</t>
  </si>
  <si>
    <t>Butropium Bromide (INN, JAN, MI)</t>
  </si>
  <si>
    <t>CCCCOc1ccc(C[N+]2(C)[C@@H]3CC[C@H]2C[C@@H](C3)OC(=O)C(CO)c4ccccc4)cc1</t>
  </si>
  <si>
    <t>CHEMBL2111078</t>
  </si>
  <si>
    <t>Sulfabromomethazine Sodium (MI, NF)</t>
  </si>
  <si>
    <t>Cc1nc(NS(=O)(=O)c2ccc(N)cc2)nc(C)c1Br</t>
  </si>
  <si>
    <t>CHEMBL2095212</t>
  </si>
  <si>
    <t>Mirabegron (FDA, INN, USAN)</t>
  </si>
  <si>
    <t>YM-178</t>
  </si>
  <si>
    <t>Astellas Pharma Global Development Inc</t>
  </si>
  <si>
    <t>G04BD12</t>
  </si>
  <si>
    <t>G04BD12 [Genito Urinary System And Sex Hormones:Urologicals:Urologicals:Drugs for urinary frequency and incontinence]</t>
  </si>
  <si>
    <t>Nc1nc(CC(=O)Nc2ccc(CCNC[C@H](O)c3ccccc3)cc2)cs1</t>
  </si>
  <si>
    <t>CHEMBL2108033</t>
  </si>
  <si>
    <t>Graftskin (USP)</t>
  </si>
  <si>
    <t>CHEMBL2108312</t>
  </si>
  <si>
    <t>Ozarelix (INN)</t>
  </si>
  <si>
    <t>CHEMBL2108897</t>
  </si>
  <si>
    <t>Alofilcon A (USAN)</t>
  </si>
  <si>
    <t>SCL-70; WX-14812</t>
  </si>
  <si>
    <t>CHEMBL2108955</t>
  </si>
  <si>
    <t>Edrecolomab (INN, USAN)</t>
  </si>
  <si>
    <t>17-1A; C-1</t>
  </si>
  <si>
    <t>Gsk; Centocor</t>
  </si>
  <si>
    <t>L01XC01</t>
  </si>
  <si>
    <t>L01XC01 [Antineoplastic And Immunomodulating Agents:Antineoplastic Agents:Other Antineoplastic Agents:Monoclonal antibodies]</t>
  </si>
  <si>
    <t>Monoclonal Antibody (antineoplastic adjuvant)</t>
  </si>
  <si>
    <t>CHEMBL2109137</t>
  </si>
  <si>
    <t>Moroctocog Alfa (BAN, INN)</t>
  </si>
  <si>
    <t>CHEMBL2107975</t>
  </si>
  <si>
    <t>Polyvinyl Acetate Phthalate (NF)</t>
  </si>
  <si>
    <t>CHEMBL2108154</t>
  </si>
  <si>
    <t>Sudismase (INN)</t>
  </si>
  <si>
    <t>CHEMBL1139</t>
  </si>
  <si>
    <t>Epoprostenol (INN, USAN); Epoprostenol Sodium (BAN, USAN, FDA)</t>
  </si>
  <si>
    <t>U-53217; U-53217A</t>
  </si>
  <si>
    <t>GlaxoSmithKline Llc; Actelion Pharmaceuticals Ltd</t>
  </si>
  <si>
    <t>B01AC09</t>
  </si>
  <si>
    <t>B01AC09 [Blood And Blood Forming Organs:Antithrombotic Agents:Antithrombotic Agents:Platelet aggregation inhibitors excl. heparin]</t>
  </si>
  <si>
    <t>CCCCC[C@H](O)\C=C\[C@H]1[C@H](O)C[C@@H]2O\C(=C/CCCC(=O)O)\C[C@H]12</t>
  </si>
  <si>
    <t>CHEMBL1398948</t>
  </si>
  <si>
    <t>Monothioglycerol (NF)</t>
  </si>
  <si>
    <t>OCC(O)CS</t>
  </si>
  <si>
    <t>CHEMBL13779</t>
  </si>
  <si>
    <t>Carbadox (BAN, INN, USAN)</t>
  </si>
  <si>
    <t>GS-6244</t>
  </si>
  <si>
    <t>COC(=O)N\N=C\c1c[n+]([O-])c2ccccc2[n+]1[O-]</t>
  </si>
  <si>
    <t>CHEMBL1070</t>
  </si>
  <si>
    <t>Nabumetone (BAN, FDA, INN, JAN, USAN, USP)</t>
  </si>
  <si>
    <t>BRL-14777</t>
  </si>
  <si>
    <t>M01AX01</t>
  </si>
  <si>
    <t>M01AX01 [Musculo-Skeletal System:Antiinflammatory And Antirheumatic Products:Antiinflammatory And Antirheumatic Products, Non-Steroids:Other antiinflammatory and antirheumatic agents, non-steroids]</t>
  </si>
  <si>
    <t>COc1ccc2cc(CCC(=O)C)ccc2c1</t>
  </si>
  <si>
    <t>CHEMBL1200989</t>
  </si>
  <si>
    <t>Alclometasone Dipropionate (FDA, USP, JAN, USAN); Alclometasone (BAN, INN)</t>
  </si>
  <si>
    <t>SCH-22219</t>
  </si>
  <si>
    <t>D07AB10; S01BA10</t>
  </si>
  <si>
    <t>D07AB10 [Dermatologicals:Corticosteroids, Dermatological Preparations:Corticosteroids, Plain:Corticosteroids, moderately potent (group II)]; S01BA10 [Sensory Organs:Ophthalmologicals:Antiinflammatory Agents:Corticosteroids, plain]</t>
  </si>
  <si>
    <t>CCC(=O)OCC(=O)[C@@]1(OC(=O)CC)[C@H](C)C[C@H]2[C@@H]3[C@H](Cl)CC4=CC(=O)C=C[C@]4(C)[C@H]3[C@@H](O)C[C@]12C</t>
  </si>
  <si>
    <t>CHEMBL70611</t>
  </si>
  <si>
    <t>Azalanstat (INN); Azalanstat Dihydrochloride (USAN)</t>
  </si>
  <si>
    <t>RS-21607197</t>
  </si>
  <si>
    <t>enzyme inhibitors: lanosterol 14alpha-demethylase inhibitors</t>
  </si>
  <si>
    <t>Nc1ccc(SC[C@@H]2CO[C@](CCc3ccc(Cl)cc3)(Cn4ccnc4)O2)cc1</t>
  </si>
  <si>
    <t>CHEMBL1201147</t>
  </si>
  <si>
    <t>Octocrilene (INN); Octocrylene (FDA, USAN, USP)</t>
  </si>
  <si>
    <t>CCCCC(CC)COC(=O)C(=C(c1ccccc1)c2ccccc2)C#N</t>
  </si>
  <si>
    <t>CHEMBL44658</t>
  </si>
  <si>
    <t>Amylene Hydrate (NF)</t>
  </si>
  <si>
    <t>CCC(C)(C)O</t>
  </si>
  <si>
    <t>CHEMBL661</t>
  </si>
  <si>
    <t>Alprazolam (BAN, FDA, INN, JAN, USAN, USP)</t>
  </si>
  <si>
    <t>U-31889</t>
  </si>
  <si>
    <t>Ucb Inc; Pharmacia And Upjohn Co; Pharmacia And Upjohn</t>
  </si>
  <si>
    <t>N05BA12</t>
  </si>
  <si>
    <t>N05BA12 [Nervous System:Psycholeptics:Anxiolytics:Benzodiazepine derivatives]</t>
  </si>
  <si>
    <t>Cc1nnc2CN=C(c3ccccc3)c4cc(Cl)ccc4n12</t>
  </si>
  <si>
    <t>CHEMBL1201651</t>
  </si>
  <si>
    <t>Protamine Sulfate (FDA, INN, USP)</t>
  </si>
  <si>
    <t>V03AB14</t>
  </si>
  <si>
    <t>V03AB14 [Various:All Other Therapeutic Products:All Other Therapeutic Products:Antidotes]</t>
  </si>
  <si>
    <t>Antidote (to heparin)</t>
  </si>
  <si>
    <t>CHEMBL1201271</t>
  </si>
  <si>
    <t>Buclizine (BAN, INN); Buclizine Hydrochloride (FDA, USAN)</t>
  </si>
  <si>
    <t>UCB-4445</t>
  </si>
  <si>
    <t>Stuart Pharmaceuticals Div Ici Americas</t>
  </si>
  <si>
    <t>R06AE01; R06AE51</t>
  </si>
  <si>
    <t>R06AE01 [Respiratory System:Antihistamines For Systemic Use:Antihistamines For Systemic Use:Piperazine derivatives]; R06AE51 [Respiratory System:Antihistamines For Systemic Use:Antihistamines For Systemic Use:Piperazine derivatives]</t>
  </si>
  <si>
    <t>Antinauseant</t>
  </si>
  <si>
    <t>CC(C)(C)c1ccc(CN2CCN(CC2)C(c3ccccc3)c4ccc(Cl)cc4)cc1</t>
  </si>
  <si>
    <t>CHEMBL1906423</t>
  </si>
  <si>
    <t>Sodium Stearate (NF)</t>
  </si>
  <si>
    <t>Pharmaceutic Aid (emulsifying and stiffening agent)</t>
  </si>
  <si>
    <t>[Na+].CCCCCCCCCCCCCCCCCC(=O)[O-]</t>
  </si>
  <si>
    <t>CHEMBL2108077</t>
  </si>
  <si>
    <t>Paraffin, Synthetic (NF)</t>
  </si>
  <si>
    <t>CHEMBL2108996</t>
  </si>
  <si>
    <t>Carbomer 934p (NF, USAN)</t>
  </si>
  <si>
    <t>Pharmaceutic Aid (emulsifying agent); Pharmaceutic Aid (suspending and/or viscosity agent); Pharmaceutic Aid (thickening agent)</t>
  </si>
  <si>
    <t>CHEMBL2108899</t>
  </si>
  <si>
    <t>Alphafilcon A (USAN)</t>
  </si>
  <si>
    <t>CHEMBL2111120</t>
  </si>
  <si>
    <t>Nitralamine Hydrochloride (USAN)</t>
  </si>
  <si>
    <t>SC-12350</t>
  </si>
  <si>
    <t>NCCSC(C[N+](=O)[O-])c1ccccc1Cl</t>
  </si>
  <si>
    <t>CHEMBL2104668</t>
  </si>
  <si>
    <t>Embutramide (BAN, INN, USAN)</t>
  </si>
  <si>
    <t>HOE-18-680</t>
  </si>
  <si>
    <t>Anesthesia (general, veterinary)</t>
  </si>
  <si>
    <t>CCC(CC)(CNC(=O)CCCO)c1cccc(OC)c1</t>
  </si>
  <si>
    <t>CHEMBL2107099</t>
  </si>
  <si>
    <t>Tolfamide (INN, USAN)</t>
  </si>
  <si>
    <t>EU-4584</t>
  </si>
  <si>
    <t>Cc1ccccc1C(=O)NP(=O)(N)N</t>
  </si>
  <si>
    <t>CHEMBL2109144</t>
  </si>
  <si>
    <t>Methacrylic Acid Copolymer (NF)</t>
  </si>
  <si>
    <t>CHEMBL2109136</t>
  </si>
  <si>
    <t>Mono- And Di-Glycerides (NF)</t>
  </si>
  <si>
    <t>CHEMBL2108113</t>
  </si>
  <si>
    <t>Sesame Oil (JAN, NF)</t>
  </si>
  <si>
    <t>Pharmaceutic Aid (solvent); Pharmaceutic Aid (vehicle, oleaginous)</t>
  </si>
  <si>
    <t>CHEMBL2105771</t>
  </si>
  <si>
    <t>Polyoxyl 50 Stearate (NF)</t>
  </si>
  <si>
    <t>CCCCCCCCCCCCCCCCCC(=O)OCCOCCOCCOCCOCCOCCOCCOCCOCCOCCOCCOCCOCCOCCOCCOCCOCCOCCOCCOCCOCCOCCOCCOCCOCCOCCOCCOCCOCCOCCOCCOCCOCCOCCOCCOCCOCCOCCOCCOCCOCCOCCOCCOCCOCCOCCOCCOCCOCCOCCO</t>
  </si>
  <si>
    <t>CHEMBL2107545</t>
  </si>
  <si>
    <t>Sorbitan Monostearate (NF, USAN); Sorbitan Stearate (BAN, INN)</t>
  </si>
  <si>
    <t>CCCCCCCCCCCCCCCCCC(=O)OCC(O)[C@H]1OC[C@H](O)[C@H]1O</t>
  </si>
  <si>
    <t>CHEMBL2108408</t>
  </si>
  <si>
    <t>Fat, Hard (NF)</t>
  </si>
  <si>
    <t>CHEMBL2108758</t>
  </si>
  <si>
    <t>Peppermint Oil (NF)</t>
  </si>
  <si>
    <t>CHEMBL2108966</t>
  </si>
  <si>
    <t>Insulin, Neutral (USAN); Neutral Insulin Injection (BAN, INN, JAN)</t>
  </si>
  <si>
    <t>CHEMBL435170</t>
  </si>
  <si>
    <t>Adaprolol (INN); Adaprolol Maleate (USAN)</t>
  </si>
  <si>
    <t>CDDD-2803; HGP-2</t>
  </si>
  <si>
    <t>Antihypertensive (beta-blocker, ophthalmic)</t>
  </si>
  <si>
    <t>CC(C)NCC(O)COc1ccc(CC(=O)OCCC23CC4CC(CC(C4)C2)C3)cc1</t>
  </si>
  <si>
    <t>CHEMBL2110611</t>
  </si>
  <si>
    <t>Ethonam Nitrate (USAN); Etonam (INN)</t>
  </si>
  <si>
    <t>R 10.100</t>
  </si>
  <si>
    <t>CCOC(=O)c1cncn1C2CCCc3ccccc23</t>
  </si>
  <si>
    <t>CHEMBL2106562</t>
  </si>
  <si>
    <t>Fenalamide (INN, USAN)</t>
  </si>
  <si>
    <t>CCOC(=O)C(CC)(C(=O)NCCN(CC)CC)c1ccccc1</t>
  </si>
  <si>
    <t>CHEMBL2105380</t>
  </si>
  <si>
    <t>Proquinolate (INN, USAN)</t>
  </si>
  <si>
    <t>EU-1063</t>
  </si>
  <si>
    <t>COC(=O)c1cnc2cc(OC(C)C)c(OC(C)C)cc2c1O</t>
  </si>
  <si>
    <t>CHEMBL2059304</t>
  </si>
  <si>
    <t>Oxiperomide (INN, USAN)</t>
  </si>
  <si>
    <t>R-4714</t>
  </si>
  <si>
    <t>O=C1Nc2ccccc2N1C3CCN(CCOc4ccccc4)CC3</t>
  </si>
  <si>
    <t>CHEMBL2110972</t>
  </si>
  <si>
    <t>Meobentine (INN); Meobentine Sulfate (USAN)</t>
  </si>
  <si>
    <t>CN\C(=N\C)\NCc1ccc(OC)cc1</t>
  </si>
  <si>
    <t>CHEMBL2111152</t>
  </si>
  <si>
    <t>Fenethylline Hydrochloride (USAN); Fenetylline (BAN, INN)</t>
  </si>
  <si>
    <t>N06BA10</t>
  </si>
  <si>
    <t>N06BA10 [Nervous System:Psychoanaleptics:Psychostimulants, Agents Used For Adhd And Nootropics:Centrally acting sympathomimetics]</t>
  </si>
  <si>
    <t>CC(Cc1ccccc1)NCCn2cnc3N(C)C(=O)N(C)C(=O)c23</t>
  </si>
  <si>
    <t>CHEMBL2108250</t>
  </si>
  <si>
    <t>Anistreplase (BAN, INN, USAN)</t>
  </si>
  <si>
    <t>APSAC; BRL-26921</t>
  </si>
  <si>
    <t>B01AD03</t>
  </si>
  <si>
    <t>B01AD03 [Blood And Blood Forming Organs:Antithrombotic Agents:Antithrombotic Agents:Enzymes]</t>
  </si>
  <si>
    <t>CHEMBL2108446</t>
  </si>
  <si>
    <t>Guar Gum (NF)</t>
  </si>
  <si>
    <t>A10BX01</t>
  </si>
  <si>
    <t>A10BX01 [Alimentary Tract And Metabolism:Drugs Used In Diabetes:Blood Glucose Lowering Drugs, Excl. Insulins:Other blood glucose lowering drugs, excl. insulins]</t>
  </si>
  <si>
    <t>Pharmaceutic Aid (tablet binder); Pharmaceutic Aid (tablet disintegrant)</t>
  </si>
  <si>
    <t>CHEMBL2108243</t>
  </si>
  <si>
    <t>Corn Oil (NF)</t>
  </si>
  <si>
    <t>CHEMBL2108166</t>
  </si>
  <si>
    <t>Vanilla (NF)</t>
  </si>
  <si>
    <t>CHEMBL2108206</t>
  </si>
  <si>
    <t>Insulin I 131 (USAN)</t>
  </si>
  <si>
    <t>CHEMBL2110829</t>
  </si>
  <si>
    <t>Detomidine (BAN, INN); Detomidine Hydrochloride (USAN)</t>
  </si>
  <si>
    <t>MPV-253 AII</t>
  </si>
  <si>
    <t>Analgesic (veterinary); Sedative-Hypnotic</t>
  </si>
  <si>
    <t>Cc1cccc(Cc2c[nH]cn2)c1C</t>
  </si>
  <si>
    <t>CHEMBL2110918</t>
  </si>
  <si>
    <t>Cypenamine (BAN, INN); Cypenamine Hydrochloride (USAN)</t>
  </si>
  <si>
    <t>NC1CCCC1c2ccccc2</t>
  </si>
  <si>
    <t>CHEMBL70209</t>
  </si>
  <si>
    <t>Zaltidine (BAN, INN); Zaltidine Hydrochloride (USAN)</t>
  </si>
  <si>
    <t>CP-57361-01</t>
  </si>
  <si>
    <t>Cc1ncc([nH]1)c2csc(N=C(N)N)n2</t>
  </si>
  <si>
    <t>CHEMBL2105019</t>
  </si>
  <si>
    <t>Lifibrol (INN, USAN)</t>
  </si>
  <si>
    <t>K-12148</t>
  </si>
  <si>
    <t>Hypocholesterolemic</t>
  </si>
  <si>
    <t>CC(C)(C)c1ccc(CCC(O)COc2ccc(cc2)C(=O)O)cc1</t>
  </si>
  <si>
    <t>CHEMBL2104896</t>
  </si>
  <si>
    <t>Trikates (USP)</t>
  </si>
  <si>
    <t>[K+].[K+].[K+].CC(=O)[O-].OC(=O)[O-].OC(=O)CC(O)(CC(=O)[O-])C(=O)O</t>
  </si>
  <si>
    <t>CHEMBL2103983</t>
  </si>
  <si>
    <t>Potassium Hydroxide (JAN, NF)</t>
  </si>
  <si>
    <t>[OH-].[K+]</t>
  </si>
  <si>
    <t>CHEMBL2218892</t>
  </si>
  <si>
    <t>Exametazime (BAN, INN, JAN, USAN)</t>
  </si>
  <si>
    <t>Dl Hm-Pao</t>
  </si>
  <si>
    <t>Diagnostic Aid (regional cerebral perfusion imaging)</t>
  </si>
  <si>
    <t>CC(NCC(C)(C)CNC(C)\C(=N\O)\C)\C(=N\O)\C</t>
  </si>
  <si>
    <t>CHEMBL76370</t>
  </si>
  <si>
    <t>Tegaserod (BAN, USAN, INN); Tegaserod Maleate (FDA, USAN)</t>
  </si>
  <si>
    <t>HTF-919; SDZ-HTF-919</t>
  </si>
  <si>
    <t>A06AX06</t>
  </si>
  <si>
    <t>A06AX06 [Alimentary Tract And Metabolism:Drugs For Constipation:Drugs For Constipation:Other drugs for constipation]</t>
  </si>
  <si>
    <t>CCCCCNC(=N)N\N=C\c1c[nH]c2ccc(OC)cc12</t>
  </si>
  <si>
    <t>CHEMBL1131</t>
  </si>
  <si>
    <t>Acitretin (BAN, FDA, INN, USAN)</t>
  </si>
  <si>
    <t>Ro-101670000; Ro-10-1670-000</t>
  </si>
  <si>
    <t>D05BB02</t>
  </si>
  <si>
    <t>D05BB02 [Dermatologicals:Antipsoriatics:Antipsoriatics For Systemic Use:Retinoids for treatment of psoriasis]</t>
  </si>
  <si>
    <t>COc1cc(C)c(\C=C\C(=C\C=C\C(=C\C(=O)O)\C)\C)c(C)c1C</t>
  </si>
  <si>
    <t>CHEMBL2108893</t>
  </si>
  <si>
    <t>Alfimeprase (BAN, INN, USAN)</t>
  </si>
  <si>
    <t>CHEMBL2109135</t>
  </si>
  <si>
    <t>Mono- And Di-Acetylated Monoglycerides (NF)</t>
  </si>
  <si>
    <t>CHEMBL2109407</t>
  </si>
  <si>
    <t>Rg-7417</t>
  </si>
  <si>
    <t>RG-7417</t>
  </si>
  <si>
    <t>CHEMBL2109124</t>
  </si>
  <si>
    <t>Dorlimomab Aritox (INN)</t>
  </si>
  <si>
    <t>MDX-RA; ST-1 4197X-RA</t>
  </si>
  <si>
    <t>CHEMBL2109367</t>
  </si>
  <si>
    <t>Lmb-2</t>
  </si>
  <si>
    <t>LMB-2</t>
  </si>
  <si>
    <t>CHEMBL2108045</t>
  </si>
  <si>
    <t>Pritumumab (INN)</t>
  </si>
  <si>
    <t>CHEMBL2108258</t>
  </si>
  <si>
    <t>Atorolimumab (INN)</t>
  </si>
  <si>
    <t>CHEMBL2109518</t>
  </si>
  <si>
    <t>1d09c3</t>
  </si>
  <si>
    <t>1D09C3</t>
  </si>
  <si>
    <t>CHEMBL2106504</t>
  </si>
  <si>
    <t>Cianopramine (INN)</t>
  </si>
  <si>
    <t>CN(C)CCCN1c2ccccc2CCc3ccc(cc13)C#N</t>
  </si>
  <si>
    <t>CHEMBL2105514</t>
  </si>
  <si>
    <t>Spiroxasone (INN, USAN)</t>
  </si>
  <si>
    <t>CC(=O)S[C@@H]1CC2=CC(=O)CC[C@]2(C)[C@H]3CC[C@@]4(C)[C@@H](CC[C@@]45CCCO5)[C@H]13</t>
  </si>
  <si>
    <t>CHEMBL2107614</t>
  </si>
  <si>
    <t>Etiprednol Dicloacetate (BAN, INN, USAN)</t>
  </si>
  <si>
    <t>BNP-166</t>
  </si>
  <si>
    <t>Ivax</t>
  </si>
  <si>
    <t>CCOC(=O)[C@]1(CC[C@H]2[C@@H]3CCC4=CC(=O)C=C[C@]4(C)[C@H]3[C@@H](O)C[C@]12C)OC(=O)C(Cl)Cl</t>
  </si>
  <si>
    <t>CHEMBL2107247</t>
  </si>
  <si>
    <t>Fluminorex (INN, USAN)</t>
  </si>
  <si>
    <t>MCN-1231</t>
  </si>
  <si>
    <t>NC1=NCC(O1)c2ccc(cc2)C(F)(F)F</t>
  </si>
  <si>
    <t>CHEMBL2104333</t>
  </si>
  <si>
    <t>Icodulinum (INN)</t>
  </si>
  <si>
    <t>Cc1ccc(Nc2nccs2)c(O)c1</t>
  </si>
  <si>
    <t>CHEMBL2105621</t>
  </si>
  <si>
    <t>Oxaceprol (INN, MI)</t>
  </si>
  <si>
    <t>D11AX09; M01AX24</t>
  </si>
  <si>
    <t>D11AX09 [Dermatologicals:Other Dermatological Preparations:Other Dermatological Preparations:Other dermatologicals]; M01AX24 [Musculo-Skeletal System:Antiinflammatory And Antirheumatic Products:Antiinflammatory And Antirheumatic Products, Non-Steroids:Other antiinflammatory and antirheumatic agents, non-steroids]</t>
  </si>
  <si>
    <t>CC(=O)N1CC(O)C[C@H]1C(=O)O</t>
  </si>
  <si>
    <t>CHEMBL2106245</t>
  </si>
  <si>
    <t>Ethyl Piperidinoacetylaminobenzoate (JAN)</t>
  </si>
  <si>
    <t>CCOC(=O)c1ccc(NC(=O)CN2CCCCC2)cc1</t>
  </si>
  <si>
    <t>CHEMBL2105071</t>
  </si>
  <si>
    <t>Fluquazone (INN, USAN)</t>
  </si>
  <si>
    <t>EN-970</t>
  </si>
  <si>
    <t>FC(F)(F)CN1C(=O)N=C(c2ccccc2)c3cc(Cl)ccc13</t>
  </si>
  <si>
    <t>CHEMBL2104128</t>
  </si>
  <si>
    <t>Cloprothiazole (DCF, INN)</t>
  </si>
  <si>
    <t>Cc1ncsc1CCCCl</t>
  </si>
  <si>
    <t>CHEMBL2107019</t>
  </si>
  <si>
    <t>Quinine Ethylcarbonate (JAN, MI, NF)</t>
  </si>
  <si>
    <t>CCOC(=O)O[C@H]([C@H]1C[C@H]2CCN1C[C@H]2C=C)c3ccnc4ccc(OC)cc34</t>
  </si>
  <si>
    <t>CHEMBL2107486</t>
  </si>
  <si>
    <t>Tebipenem Pivoxil (INN)</t>
  </si>
  <si>
    <t>C[C@@H](O)[C@@H]1[C@H]2[C@@H](C)C(=C(N2C1=O)C(=O)OCOC(=O)C(C)(C)C)SC3CN(C3)C4=NCCS4</t>
  </si>
  <si>
    <t>CHEMBL2104365</t>
  </si>
  <si>
    <t>Leiopyrrole (DCF, INN, MI)</t>
  </si>
  <si>
    <t>CCN(CC)CCOc1ccccc1n2c(C)ccc2c3ccccc3</t>
  </si>
  <si>
    <t>CHEMBL2104295</t>
  </si>
  <si>
    <t>Dicarfen (INN)</t>
  </si>
  <si>
    <t>SD-25</t>
  </si>
  <si>
    <t>CCN(CC)CCOC(=O)N(c1ccccc1)c2ccccc2</t>
  </si>
  <si>
    <t>CHEMBL2105211</t>
  </si>
  <si>
    <t>Methyridine (BAN); Metyridine (INN, MI)</t>
  </si>
  <si>
    <t>COCCc1ccccn1</t>
  </si>
  <si>
    <t>CHEMBL2104546</t>
  </si>
  <si>
    <t>Tisoquone (INN)</t>
  </si>
  <si>
    <t>CCC1(CNC(=S)c2ccccc12)c3ccccc3</t>
  </si>
  <si>
    <t>CHEMBL315338</t>
  </si>
  <si>
    <t>Racefenicol (INN); Racephenicol (USAN)</t>
  </si>
  <si>
    <t>WIN-5063</t>
  </si>
  <si>
    <t>CS(=O)(=O)c1ccc(cc1)C(O)C(CO)NC(=O)C(Cl)Cl</t>
  </si>
  <si>
    <t>CHEMBL2107411</t>
  </si>
  <si>
    <t>Furobufen (INN, USAN)</t>
  </si>
  <si>
    <t>AY-21367</t>
  </si>
  <si>
    <t>OC(=O)CCC(=O)c1ccc2oc3ccccc3c2c1</t>
  </si>
  <si>
    <t>CHEMBL2105608</t>
  </si>
  <si>
    <t>Tolpyrramide (INN, USAN)</t>
  </si>
  <si>
    <t>Cc1ccc(cc1)S(=O)(=O)NC(=O)N2CCCC2</t>
  </si>
  <si>
    <t>CHEMBL2104823</t>
  </si>
  <si>
    <t>Impacarzine (INN)</t>
  </si>
  <si>
    <t>CCCCCCCCCCCCCCN1CCN(CCN2CCN(CC2)C(=O)N(CC)CC)C1=O</t>
  </si>
  <si>
    <t>CHEMBL2104693</t>
  </si>
  <si>
    <t>Cloponone (BAN, INN)</t>
  </si>
  <si>
    <t>ClCC(NC(=O)C(Cl)Cl)C(=O)c1ccc(Cl)cc1</t>
  </si>
  <si>
    <t>CHEMBL2104081</t>
  </si>
  <si>
    <t>Alentemol (INN); Alentemol Hydrobromide (USAN)</t>
  </si>
  <si>
    <t>U-68553B</t>
  </si>
  <si>
    <t>Antipsychotic; Dopamine Agonist</t>
  </si>
  <si>
    <t>CCCN(CCC)C1Cc2cccc3cc(O)cc(C1)c23</t>
  </si>
  <si>
    <t>CHEMBL2107197</t>
  </si>
  <si>
    <t>Rilmazafone (INN, MI); Rilmazafone Hydrochloride (JAN)</t>
  </si>
  <si>
    <t>CN(C)C(=O)c1nc(CNC(=O)CN)n(n1)c2ccc(Cl)cc2C(=O)c3ccccc3Cl</t>
  </si>
  <si>
    <t>CHEMBL2107645</t>
  </si>
  <si>
    <t>Nafenodone (INN)</t>
  </si>
  <si>
    <t>CN(C)CCC1(CCc2ccccc2C1=O)c3ccccc3</t>
  </si>
  <si>
    <t>CHEMBL2105955</t>
  </si>
  <si>
    <t>Carbenzide (INN)</t>
  </si>
  <si>
    <t>CCOC(=O)NNC(C)c1ccccc1</t>
  </si>
  <si>
    <t>CHEMBL2105226</t>
  </si>
  <si>
    <t>Pleuromulin (INN)</t>
  </si>
  <si>
    <t>CC1CC[C@@]23CCC(=O)[C@H]2[C@]1(C)[C@@H](C[C@@](C)(C=C)[C@@H](O)[C@@H]3C)OC(=O)CO</t>
  </si>
  <si>
    <t>CHEMBL2105926</t>
  </si>
  <si>
    <t>Belaperidone (INN)</t>
  </si>
  <si>
    <t>Fc1ccc(cc1)[C@H]2C[C@@H]3CN(CCN4C(=O)Nc5ccccc5C4=O)C[C@H]23</t>
  </si>
  <si>
    <t>CHEMBL2104572</t>
  </si>
  <si>
    <t>Bromofos (INN)</t>
  </si>
  <si>
    <t>COP(=S)(OC)Oc1cc(Cl)c(Br)cc1Cl</t>
  </si>
  <si>
    <t>CHEMBL2107028</t>
  </si>
  <si>
    <t>Revizinone (INN)</t>
  </si>
  <si>
    <t>CN(C1CCCCC1)C(=O)CO\N=C(/c2ccccc2)\c3ccc4N=C5NC(=O)CN5Cc4c3</t>
  </si>
  <si>
    <t>CHEMBL2104260</t>
  </si>
  <si>
    <t>Etosalamide (BAN, INN)</t>
  </si>
  <si>
    <t>CCOCCOc1ccccc1C(=O)N</t>
  </si>
  <si>
    <t>CHEMBL2105427</t>
  </si>
  <si>
    <t>Salazodine (INN)</t>
  </si>
  <si>
    <t>COc1ccc(NS(=O)(=O)c2ccc(cc2)N=Nc3ccc(O)c(c3)C(=O)O)nn1</t>
  </si>
  <si>
    <t>CHEMBL2107822</t>
  </si>
  <si>
    <t>Filorexant (USAN)</t>
  </si>
  <si>
    <t>C[C@@H]1CC[C@@H](COc2ccc(F)cn2)CN1C(=O)c3cc(C)ccc3c4ncccn4</t>
  </si>
  <si>
    <t>CHEMBL2108985</t>
  </si>
  <si>
    <t>Aprinocarsen Sodium (USAN)</t>
  </si>
  <si>
    <t>ISIS-5321</t>
  </si>
  <si>
    <t>Lilly; Isis</t>
  </si>
  <si>
    <t>CHEMBL2108128</t>
  </si>
  <si>
    <t>Pyroxylin (INN, JAN, USP)</t>
  </si>
  <si>
    <t>CHEMBL2108335</t>
  </si>
  <si>
    <t>Sitimagene Ceradenovec (INN)</t>
  </si>
  <si>
    <t>L01XX37</t>
  </si>
  <si>
    <t>L01XX37 [Antineoplastic And Immunomodulating Agents:Antineoplastic Agents:Other Antineoplastic Agents:Other antineoplastic agents]</t>
  </si>
  <si>
    <t>CHEMBL2109073</t>
  </si>
  <si>
    <t>Horse Chestnut (NF)</t>
  </si>
  <si>
    <t>CHEMBL2108210</t>
  </si>
  <si>
    <t>Lavender Oil (JAN, MI, NF)</t>
  </si>
  <si>
    <t>CHEMBL2108919</t>
  </si>
  <si>
    <t>Chlorophyllin Copper Complex (USAN)</t>
  </si>
  <si>
    <t>Deodorant</t>
  </si>
  <si>
    <t>CHEMBL2108119</t>
  </si>
  <si>
    <t>Pascolizumab (INN, USAN)</t>
  </si>
  <si>
    <t>SB-240683</t>
  </si>
  <si>
    <t>CHEMBL2108454</t>
  </si>
  <si>
    <t>Nutmeg Oil (NF)</t>
  </si>
  <si>
    <t>CHEMBL2108950</t>
  </si>
  <si>
    <t>Dioxyline Phosphate</t>
  </si>
  <si>
    <t>CHEMBL2108719</t>
  </si>
  <si>
    <t>Talminogene Laherparepvec (USAN)</t>
  </si>
  <si>
    <t>JS1 34.5-HGMCSF 47- PA-</t>
  </si>
  <si>
    <t>Biovex</t>
  </si>
  <si>
    <t>CHEMBL1200656</t>
  </si>
  <si>
    <t>Natamycin (FDA, USP, BAN, INN, USAN); Pimaricin (JAN)</t>
  </si>
  <si>
    <t>Antibiotic A-5283; CL-12625</t>
  </si>
  <si>
    <t>G01AA02; A07AA03; D01AA02; A01AB10; S01AA10</t>
  </si>
  <si>
    <t>G01AA02 [Genito Urinary System And Sex Hormones:Gynecological Antiinfectives And Antiseptics:Antiinfectives And Antiseptics, Excl. Combinations:Antibiotics]; A07AA03 [Alimentary Tract And Metabolism:Antidiarrheals, Intestinal Antiinflammatory/Antiinfective :Intestinal Antiinfectives:Antibiotics]; D01AA02 [Dermatologicals:Antifungals For Dermatological Use:Antifungals For Topical Use:Antibiotics]; A01AB10 [Alimentary Tract And Metabolism:Stomatological Preparations:Stomatological Preparations:Antiinfectives and antiseptics for local oral treatment]; S01AA10 [Sensory Organs:Ophthalmologicals:Antiinfectives:Antibiotics]</t>
  </si>
  <si>
    <t>Antibacterial (ophthalmic)</t>
  </si>
  <si>
    <t>C[C@@H]1C\C=C\C=C\C=C\C=C\[C@@H](C[C@@H]2O[C@](O)(C[C@@H](O)C[C@H]3O[C@@H]3\C=C\C(=O)O1)C[C@H](O)[C@H]2C(=O)O)O[C@@H]4O[C@H](C)[C@@H](O)[C@H](N)[C@@H]4O</t>
  </si>
  <si>
    <t>CHEMBL442687</t>
  </si>
  <si>
    <t>Tioxolone (BAN, DCF, MI, INN)</t>
  </si>
  <si>
    <t>D10AB03</t>
  </si>
  <si>
    <t>D10AB03 [Dermatologicals:Anti-Acne Preparations:Anti-Acne Preparations For Topical Use:Preparations containing sulfur]</t>
  </si>
  <si>
    <t>Oc1ccc2SC(=O)Oc2c1</t>
  </si>
  <si>
    <t>CHEMBL1201753</t>
  </si>
  <si>
    <t>Pitavastatin (INN); Pitavastatin Calcium (FDA)</t>
  </si>
  <si>
    <t>Kowa Co Ltd</t>
  </si>
  <si>
    <t>C10AA08</t>
  </si>
  <si>
    <t>C10AA08 [Cardiovascular System:Lipid Modifying Agents:Lipid Modifying Agents, Plain:HMG CoA reductase inhibitors]</t>
  </si>
  <si>
    <t>O[C@H](C[C@H](O)\C=C\c1c(nc2ccccc2c1c3ccc(F)cc3)C4CC4)CC(=O)O</t>
  </si>
  <si>
    <t>CHEMBL141</t>
  </si>
  <si>
    <t>Lamivudine (BAN, FDA, INN, USAN, USP)</t>
  </si>
  <si>
    <t>GR-109714X</t>
  </si>
  <si>
    <t>Viiv Healthcare Co; GlaxoSmithKline</t>
  </si>
  <si>
    <t>J05AF05</t>
  </si>
  <si>
    <t>J05AF05 [Antiinfectives For Systemic Use:Antivirals For Systemic Use:Direct Acting Antivirals:Nucleoside and nucleotide reverse transcriptase inhibitors]</t>
  </si>
  <si>
    <t>NC1=NC(=O)N(C=C1)[C@@H]2CS[C@H](CO)O2</t>
  </si>
  <si>
    <t>CHEMBL279816</t>
  </si>
  <si>
    <t>Trichloroethylene (MI, NF, INN)</t>
  </si>
  <si>
    <t>N01AB05</t>
  </si>
  <si>
    <t>N01AB05 [Nervous System:Anesthetics:Anesthetics, General:Halogenated hydrocarbons]</t>
  </si>
  <si>
    <t>ClC=C(Cl)Cl</t>
  </si>
  <si>
    <t>CHEMBL1200634</t>
  </si>
  <si>
    <t>Acetyldigitoxin (FDA, MI, NF, INN)</t>
  </si>
  <si>
    <t>C01AA01</t>
  </si>
  <si>
    <t>C01AA01 [Cardiovascular System:Cardiac Therapy:Cardiac Glycosides:Digitalis glycosides]</t>
  </si>
  <si>
    <t>C[C@H]1O[C@H](C[C@H](OC(=O)C)[C@@H]1O)O[C@H]2[C@@H](O)C[C@H](O[C@H]3[C@@H](O)C[C@H](O[C@H]4CC[C@@]5(C)[C@H](CC[C@@H]6C5CC[C@]7(C)[C@H](CC[C@]67O)C8=CC(=O)OC8)C4)O[C@@H]3C)O[C@@H]2C</t>
  </si>
  <si>
    <t>CHEMBL1237054</t>
  </si>
  <si>
    <t>Plicamycin (FDA, USP, BAN, INN, USAN)</t>
  </si>
  <si>
    <t>A-2371; PA-144</t>
  </si>
  <si>
    <t>L01DC02</t>
  </si>
  <si>
    <t>L01DC02 [Antineoplastic And Immunomodulating Agents:Antineoplastic Agents:Cytotoxic Antibiotics And Related Substances:Other cytotoxic antibiotics]</t>
  </si>
  <si>
    <t>CO[C@@H]([C@@H]1Cc2cc3cc(O[C@H]4C[C@@H](O[C@@H]5C[C@@H](O)[C@H](O)[C@@H](C)O5)[C@H](O)[C@@H](C)O4)c(C)c(O)c3c(O)c2C(=O)[C@H]1O[C@H]6C[C@@H](O[C@@H]7C[C@@H](O)[C@@H](O[C@@H]8C[C@](C)(O)[C@H](O)[C@@H](C)O8)[C@@H](C)O7)[C@H](O)[C@@H](C)O6)C(=O)[C@@H](O)[C@@H](C)O</t>
  </si>
  <si>
    <t>CHEMBL70418</t>
  </si>
  <si>
    <t>Clobazam (BAN, FDA, USAN, INN)</t>
  </si>
  <si>
    <t>H-4723; HR-376; LM-2717</t>
  </si>
  <si>
    <t>N05BA09</t>
  </si>
  <si>
    <t>N05BA09 [Nervous System:Psycholeptics:Anxiolytics:Benzodiazepine derivatives]</t>
  </si>
  <si>
    <t>CN1C(=O)CC(=O)N(c2ccccc2)c3cc(Cl)ccc13</t>
  </si>
  <si>
    <t>CHEMBL870</t>
  </si>
  <si>
    <t>Alendronic Acid (BAN, INN); Alendronate Sodium (USP, USAN, FDA)</t>
  </si>
  <si>
    <t>G-704650; MK-217</t>
  </si>
  <si>
    <t>Mission Pharmacal Co; Merck And Co Inc</t>
  </si>
  <si>
    <t>M05BA04</t>
  </si>
  <si>
    <t>M05BA04 [Musculo-Skeletal System:Drugs For Treatment Of Bone Diseases:Drugs Affecting Bone Structure And Mineralization:Bisphosphonates]</t>
  </si>
  <si>
    <t>Bone Resorption Inhibitor</t>
  </si>
  <si>
    <t>NCCCC(O)(P(=O)(O)O)P(=O)(O)O</t>
  </si>
  <si>
    <t>CHEMBL277474</t>
  </si>
  <si>
    <t>Antipyrine (JAN, MI, USP); Phenazone (BAN, DCF, INN)</t>
  </si>
  <si>
    <t>Wyeth-Ayerst; Savage</t>
  </si>
  <si>
    <t>N02BB71; N02BB01; N02BB51; S02DA03</t>
  </si>
  <si>
    <t>N02BB71 [Nervous System:Analgesics:Other Analgesics And Antipyretics:Pyrazolones]; N02BB01 [Nervous System:Analgesics:Other Analgesics And Antipyretics:Pyrazolones]; N02BB51 [Nervous System:Analgesics:Other Analgesics And Antipyretics:Pyrazolones]; S02DA03 [Sensory Organs:Otologicals:Other Otologicals:Analgesics and anesthetics]</t>
  </si>
  <si>
    <t>CN1N(C(=O)C=C1C)c2ccccc2</t>
  </si>
  <si>
    <t>CHEMBL807</t>
  </si>
  <si>
    <t>Memantine (MI, BAN, INN); Memantine Hydrochloride (USAN, FDA)</t>
  </si>
  <si>
    <t>N06DX01</t>
  </si>
  <si>
    <t>N06DX01 [Nervous System:Psychoanaleptics:Anti-Dementia Drugs:Other anti-dementia drugs]</t>
  </si>
  <si>
    <t>CC12CC3CC(C)(C1)CC(N)(C3)C2</t>
  </si>
  <si>
    <t>CHEMBL85231</t>
  </si>
  <si>
    <t>Medifoxamine (DCF, MI, INN)</t>
  </si>
  <si>
    <t>N06AX13</t>
  </si>
  <si>
    <t>N06AX13 [Nervous System:Psychoanaleptics:Antidepressants:Other antidepressants]</t>
  </si>
  <si>
    <t>CN(C)CC(Oc1ccccc1)Oc2ccccc2</t>
  </si>
  <si>
    <t>CHEMBL1256353</t>
  </si>
  <si>
    <t>Molsidomine (BAN, JAN, USAN, INN)</t>
  </si>
  <si>
    <t>Cas 276</t>
  </si>
  <si>
    <t>C01DX12</t>
  </si>
  <si>
    <t>C01DX12 [Cardiovascular System:Cardiac Therapy:Vasodilators Used In Cardiac Diseases:Other vasodilators used in cardiac diseases]</t>
  </si>
  <si>
    <t>Anti-Anginal; Vasodilator (coronary)</t>
  </si>
  <si>
    <t>CCOC(=O)\N=C\1/O[N-][N+](=C1)N2CCOCC2</t>
  </si>
  <si>
    <t>CHEMBL942</t>
  </si>
  <si>
    <t>Bisacodyl (BAN, FDA, INN, JAN, USP)</t>
  </si>
  <si>
    <t>A06AB02; A06AB52; A06AG02</t>
  </si>
  <si>
    <t>A06AB02 [Alimentary Tract And Metabolism:Drugs For Constipation:Drugs For Constipation:Contact laxatives]; A06AB52 [Alimentary Tract And Metabolism:Drugs For Constipation:Drugs For Constipation:Contact laxatives]; A06AG02 [Alimentary Tract And Metabolism:Drugs For Constipation:Drugs For Constipation:Enemas]</t>
  </si>
  <si>
    <t>CC(=O)Oc1ccc(cc1)C(c2ccc(OC(=O)C)cc2)c3ccccn3</t>
  </si>
  <si>
    <t>CHEMBL2107414</t>
  </si>
  <si>
    <t>Furidarone (INN)</t>
  </si>
  <si>
    <t>Cc1oc(C)c(c1)C(=O)c2cc(I)c(O)c(I)c2</t>
  </si>
  <si>
    <t>CHEMBL2106047</t>
  </si>
  <si>
    <t>Ethoxazorutoside (DCF, INN)</t>
  </si>
  <si>
    <t>C[C@@H]1O[C@@H](OC[C@H]2O[C@@H](OC3=C(Oc4cc(OCCN5CCOCC5)cc(O)c4C3=O)c6ccc(O)c(O)c6)[C@H](O)[C@@H](O)[C@@H]2O)[C@H](O)[C@H](O)[C@H]1O</t>
  </si>
  <si>
    <t>CHEMBL2107487</t>
  </si>
  <si>
    <t>Tefenperate (INN)</t>
  </si>
  <si>
    <t>CC(=O)OC(Cc1ccccc1Cl)(Cc2ccccc2Cl)C(=O)OCCN3C(C)(C)CCCC3(C)C</t>
  </si>
  <si>
    <t>CHEMBL2105768</t>
  </si>
  <si>
    <t>Chloroserpidine (DCF, INN)</t>
  </si>
  <si>
    <t>CO[C@H]1[C@@H](C[C@@H]2CN3CCc4c([nH]c5ccc(Cl)cc45)[C@H]3C[C@@H]2[C@@H]1C(=O)OC)OC(=O)c6cc(OC)c(OC)c(OC)c6</t>
  </si>
  <si>
    <t>CHEMBL2104637</t>
  </si>
  <si>
    <t>Aloracetam (INN)</t>
  </si>
  <si>
    <t>CC(=O)NCCn1c(C)cc(C=O)c1C</t>
  </si>
  <si>
    <t>CHEMBL2104575</t>
  </si>
  <si>
    <t>Oxazorone (DCF, INN)</t>
  </si>
  <si>
    <t>Oc1ccc2C(=CC(=O)Oc2c1)CN3CCOCC3</t>
  </si>
  <si>
    <t>CHEMBL2104678</t>
  </si>
  <si>
    <t>Azintamide (INN, MI)</t>
  </si>
  <si>
    <t>ST-9067</t>
  </si>
  <si>
    <t>CCN(CC)C(=O)CSc1ccc(Cl)nn1</t>
  </si>
  <si>
    <t>CHEMBL2111073</t>
  </si>
  <si>
    <t>Ciprefadol (INN); Ciprefadol Succinate (USAN)</t>
  </si>
  <si>
    <t>Compound 113878</t>
  </si>
  <si>
    <t>Oc1cccc(c1)[C@@]23CCCC[C@H]2CN(CC4CC4)CC3</t>
  </si>
  <si>
    <t>CHEMBL1505</t>
  </si>
  <si>
    <t>Almotriptan (BAN, INN, USAN); Almotriptan Malate (FDA, USAN)</t>
  </si>
  <si>
    <t>LAS-31416; LAS-31416 D,L-Malate acid; PNU-180638E</t>
  </si>
  <si>
    <t>Janssen Pharmaceuticals Inc; Grupo Farmacutico Almirall S.A., Spain</t>
  </si>
  <si>
    <t>N02CC05</t>
  </si>
  <si>
    <t>N02CC05 [Nervous System:Analgesics:Antimigraine Preparations:Selective serotonin (5HT1) agonists]</t>
  </si>
  <si>
    <t>CN(C)CCc1c[nH]c2ccc(CS(=O)(=O)N3CCCC3)cc12</t>
  </si>
  <si>
    <t>CHEMBL1747</t>
  </si>
  <si>
    <t>Tobramycin (BAN, FDA, INN, JAN, USAN, USP); Tobramycin Sulfate (FDA, USP)</t>
  </si>
  <si>
    <t>Cornerstone Therapeutics Inc; Bausch And Lomb Inc; Alcon Pharmaceuticals Ltd; Alcon Laboratories Inc; Falcon Pharmaceuticals Ltd</t>
  </si>
  <si>
    <t>J01GB01; S01AA12</t>
  </si>
  <si>
    <t>J01GB01 [Antiinfectives For Systemic Use:Antibacterials For Systemic Use:Aminoglycoside Antibacterials:Other aminoglycosides]; S01AA12 [Sensory Organs:Ophthalmologicals:Antiinfectives:Antibiotics]</t>
  </si>
  <si>
    <t>NC[C@H]1O[C@H](O[C@@H]2[C@@H](N)C[C@@H](N)[C@H](O[C@H]3O[C@H](CO)[C@@H](O)[C@H](N)[C@H]3O)[C@H]2O)[C@H](N)C[C@@H]1O</t>
  </si>
  <si>
    <t>CHEMBL171679</t>
  </si>
  <si>
    <t>Aspartame (BAN, INN, NF, USAN)</t>
  </si>
  <si>
    <t>APM; SC-18862</t>
  </si>
  <si>
    <t>COC(=O)[C@H](Cc1ccccc1)NC(=O)[C@@H](N)CC(=O)O</t>
  </si>
  <si>
    <t>CHEMBL1572050</t>
  </si>
  <si>
    <t>Octyldodecanol (NF)</t>
  </si>
  <si>
    <t>CCCCCCCCCCC(CO)CCCCCCCC</t>
  </si>
  <si>
    <t>CHEMBL500826</t>
  </si>
  <si>
    <t>Sodium Propionate (NF)</t>
  </si>
  <si>
    <t>S01AX10</t>
  </si>
  <si>
    <t>S01AX10 [Sensory Organs:Ophthalmologicals:Antiinfectives:Other antiinfectives]</t>
  </si>
  <si>
    <t>[Na+].CCC(=O)[O-]</t>
  </si>
  <si>
    <t>CHEMBL1364</t>
  </si>
  <si>
    <t>Pyridoxine (BAN, FDA, INN); Pyridoxine Hydrochloride (FDA, USP, JAN)</t>
  </si>
  <si>
    <t>A11HA02</t>
  </si>
  <si>
    <t>A11HA02 [Alimentary Tract And Metabolism:Vitamins:Other Plain Vitamin Preparations:Other plain vitamin preparations]</t>
  </si>
  <si>
    <t>Cc1ncc(CO)c(CO)c1O</t>
  </si>
  <si>
    <t>CHEMBL19490</t>
  </si>
  <si>
    <t>Zomepirac (BAN, INN); Zomepirac Sodium (USAN, USP)</t>
  </si>
  <si>
    <t>MCN-2783-21-98</t>
  </si>
  <si>
    <t>M01AB04</t>
  </si>
  <si>
    <t>M01AB04 [Musculo-Skeletal System:Antiinflammatory And Antirheumatic Products:Antiinflammatory And Antirheumatic Products, Non-Steroids:Acetic acid derivatives and related substances]</t>
  </si>
  <si>
    <t>Cc1cc(CC(=O)O)n(C)c1C(=O)c2ccc(Cl)cc2</t>
  </si>
  <si>
    <t>CHEMBL417975</t>
  </si>
  <si>
    <t>Sezolamide (INN); Sezolamide Hydrochloride (USAN)</t>
  </si>
  <si>
    <t>MK-417; MK-927</t>
  </si>
  <si>
    <t>CC(C)CN[C@H]1CCS(=O)(=O)c2sc(cc12)S(=O)(=O)N</t>
  </si>
  <si>
    <t>CHEMBL1201262</t>
  </si>
  <si>
    <t>Dipivefrin (USAN); Dipivefrine (BAN, INN); Dipivefrin Hydrochloride (FDA, USP, JAN)</t>
  </si>
  <si>
    <t>DPE</t>
  </si>
  <si>
    <t>Allergan Pharmaceutical</t>
  </si>
  <si>
    <t>S01EA02</t>
  </si>
  <si>
    <t>S01EA02 [Sensory Organs:Ophthalmologicals:Antiglaucoma Preparations And Miotics:Sympathomimetics in glaucoma therapy]</t>
  </si>
  <si>
    <t>Adrenergic (ophthalmic); Antiglaucoma Agent</t>
  </si>
  <si>
    <t>CNCC(O)c1ccc(OC(=O)C(C)(C)C)c(OC(=O)C(C)(C)C)c1</t>
  </si>
  <si>
    <t>CHEMBL240597</t>
  </si>
  <si>
    <t>Chenodiol (FDA, USAN); Chenodeoxycholic Acid (BAN, INN, JAN)</t>
  </si>
  <si>
    <t>A05AA01</t>
  </si>
  <si>
    <t>A05AA01 [Alimentary Tract And Metabolism:Bile And Liver Therapy:Bile Therapy:Bile acid preparations]</t>
  </si>
  <si>
    <t>C[C@H](CCC(=O)O)[C@H]1CC[C@H]2[C@@H]3[C@H](O)C[C@@H]4C[C@H](O)CC[C@]4(C)[C@H]3CC[C@]12C</t>
  </si>
  <si>
    <t>CHEMBL1289</t>
  </si>
  <si>
    <t>Haloprogin (FDA, INN, JAN, USAN, USP)</t>
  </si>
  <si>
    <t>M-1028</t>
  </si>
  <si>
    <t>D01AE11</t>
  </si>
  <si>
    <t>D01AE11 [Dermatologicals:Antifungals For Dermatological Use:Antifungals For Topical Use:Other antifungals for topical use]</t>
  </si>
  <si>
    <t>Clc1cc(Cl)c(OCC#CI)cc1Cl</t>
  </si>
  <si>
    <t>CHEMBL87045</t>
  </si>
  <si>
    <t>Cibenzoline (BAN, INN); Cibenzoline Succinate (JAN); Cifenline (USAN); Cifenline Succinate (USAN)</t>
  </si>
  <si>
    <t>Ro-227796; Ro-227796001</t>
  </si>
  <si>
    <t>C01BG07</t>
  </si>
  <si>
    <t>C01BG07 [Cardiovascular System:Cardiac Therapy:Antiarrhythmics, Class I And Iii:Other antiarrhythmics, class I and III]</t>
  </si>
  <si>
    <t>C1CN=C(N1)C2CC2(c3ccccc3)c4ccccc4</t>
  </si>
  <si>
    <t>CHEMBL1200624</t>
  </si>
  <si>
    <t>Ethynodiol Diacetate (FDA, USP, USAN); Etynodiol (BAN, INN); Etynodiol Acetate (JAN)</t>
  </si>
  <si>
    <t>SC-11800</t>
  </si>
  <si>
    <t>G03DC06</t>
  </si>
  <si>
    <t>G03DC06 [Genito Urinary System And Sex Hormones:Sex Hormones And Modulators Of The Genital System:Progestogens:Estren derivatives]</t>
  </si>
  <si>
    <t>CC(=O)O[C@H]1CC[C@@H]2[C@H]3CC[C@@]4(C)[C@@H](CC[C@@]4(OC(=O)C)C#C)[C@@H]3CCC2=C1</t>
  </si>
  <si>
    <t>CHEMBL614</t>
  </si>
  <si>
    <t>Pyrazinamide (BAN, FDA, INN, JAN, USP)</t>
  </si>
  <si>
    <t>J04AK01</t>
  </si>
  <si>
    <t>J04AK01 [Antiinfectives For Systemic Use:Antimycobacterials:Drugs For Treatment Of Tuberculosis:Other drugs for treatment of tuberculosis]</t>
  </si>
  <si>
    <t>NC(=O)c1cnccn1</t>
  </si>
  <si>
    <t>CHEMBL99369</t>
  </si>
  <si>
    <t>Piridronic Acid (INN); Piridronate Sodium (USAN)</t>
  </si>
  <si>
    <t>NE-97221</t>
  </si>
  <si>
    <t>OP(=O)(O)C(Cc1ccccn1)P(=O)(O)O</t>
  </si>
  <si>
    <t>CHEMBL1075733</t>
  </si>
  <si>
    <t>Valnoctamide (USAN, INN)</t>
  </si>
  <si>
    <t>MCN-X-181</t>
  </si>
  <si>
    <t>N05CM13</t>
  </si>
  <si>
    <t>N05CM13 [Nervous System:Psycholeptics:Hypnotics And Sedatives:Other hypnotics and sedatives]</t>
  </si>
  <si>
    <t>CCC(C)C(CC)C(=O)N</t>
  </si>
  <si>
    <t>CHEMBL15870</t>
  </si>
  <si>
    <t>Indoprofen (BAN, USAN, INN)</t>
  </si>
  <si>
    <t>K-4277</t>
  </si>
  <si>
    <t>M01AE10</t>
  </si>
  <si>
    <t>M01AE10 [Musculo-Skeletal System:Antiinflammatory And Antirheumatic Products:Antiinflammatory And Antirheumatic Products, Non-Steroids:Propionic acid derivatives]</t>
  </si>
  <si>
    <t>CC(C(=O)O)c1ccc(cc1)N2Cc3ccccc3C2=O</t>
  </si>
  <si>
    <t>CHEMBL264374</t>
  </si>
  <si>
    <t>Bezafibrate (BAN, JAN, USAN, INN)</t>
  </si>
  <si>
    <t>BM 15.075</t>
  </si>
  <si>
    <t>C10AB02</t>
  </si>
  <si>
    <t>C10AB02 [Cardiovascular System:Lipid Modifying Agents:Lipid Modifying Agents, Plain:Fibrates]</t>
  </si>
  <si>
    <t>CC(C)(Oc1ccc(CCNC(=O)c2ccc(Cl)cc2)cc1)C(=O)O</t>
  </si>
  <si>
    <t>CHEMBL1437065</t>
  </si>
  <si>
    <t>Nitromide (USAN)</t>
  </si>
  <si>
    <t>Antibacterial; Coccidiostat (for poultry)</t>
  </si>
  <si>
    <t>NC(=O)c1cc(cc(c1)[N+](=O)[O-])[N+](=O)[O-]</t>
  </si>
  <si>
    <t>CHEMBL27193</t>
  </si>
  <si>
    <t>Dilevalol (BAN, INN); Dilevalol Hydrochloride (JAN, USAN)</t>
  </si>
  <si>
    <t>SCH-19927</t>
  </si>
  <si>
    <t>-alol; dil-</t>
  </si>
  <si>
    <t>combined alpha and beta receptors; vasodilators (undefined group)</t>
  </si>
  <si>
    <t>Anti-Adrenergic (beta-receptor); Antihypertensive</t>
  </si>
  <si>
    <t>C[C@H](CCc1ccccc1)NC[C@H](O)c2ccc(O)c(c2)C(=O)N</t>
  </si>
  <si>
    <t>CHEMBL1201237</t>
  </si>
  <si>
    <t>Levobunolol (BAN, INN); Levobunolol Hydrochloride (FDA, USP, USAN)</t>
  </si>
  <si>
    <t>W-7000A</t>
  </si>
  <si>
    <t>S01ED03</t>
  </si>
  <si>
    <t>S01ED03 [Sensory Organs:Ophthalmologicals:Antiglaucoma Preparations And Miotics:Beta blocking agents1)]</t>
  </si>
  <si>
    <t>CC(C)(C)NC[C@H](O)COc1cccc2C(=O)CCCc12</t>
  </si>
  <si>
    <t>CHEMBL1871418</t>
  </si>
  <si>
    <t>Fenclofos (INN); Fenclorfos (BAN); Ronnel (USAN)</t>
  </si>
  <si>
    <t>Insecticide (systemic)</t>
  </si>
  <si>
    <t>COP(=S)(OC)Oc1cc(Cl)c(Cl)cc1Cl</t>
  </si>
  <si>
    <t>CHEMBL1985617</t>
  </si>
  <si>
    <t>Isobutamben (INN, USAN)</t>
  </si>
  <si>
    <t>CC(C)COC(=O)c1ccc(N)cc1</t>
  </si>
  <si>
    <t>CHEMBL2107966</t>
  </si>
  <si>
    <t>Polyglyconate (BAN, USAN)</t>
  </si>
  <si>
    <t>MAS-1</t>
  </si>
  <si>
    <t>CHEMBL2109041</t>
  </si>
  <si>
    <t>Indium In 111 Satumomab Pendetide (USAN, USP); Satumomab (BAN, INN)</t>
  </si>
  <si>
    <t>B72.3; CYT-099; CYT-103 (111In)</t>
  </si>
  <si>
    <t>Cytogen Corporation; Cytogen</t>
  </si>
  <si>
    <t>V09IB02</t>
  </si>
  <si>
    <t>V09IB02 [Various:Diagnostic Radiopharmaceuticals:Tumour Detection:Indium (111In) compounds]</t>
  </si>
  <si>
    <t>Radioactive Agent; Radiodiagnostic Monoclonal Antibody (ovarian and colorectal carcinoma)</t>
  </si>
  <si>
    <t>CHEMBL2108844</t>
  </si>
  <si>
    <t>Aluminum Zirconium Tetrachlorohydrex Gly (USAN, USP)</t>
  </si>
  <si>
    <t>CHEMBL2108076</t>
  </si>
  <si>
    <t>Paraffin (JAN, NF)</t>
  </si>
  <si>
    <t>CHEMBL2108547</t>
  </si>
  <si>
    <t>Oleovitamin A And D (USP)</t>
  </si>
  <si>
    <t>Vitamins A And D, source of</t>
  </si>
  <si>
    <t>CHEMBL2107980</t>
  </si>
  <si>
    <t>Pegoxol 7 Stearate (USAN)</t>
  </si>
  <si>
    <t>CHEMBL2106683</t>
  </si>
  <si>
    <t>Glycol Distearate (USAN)</t>
  </si>
  <si>
    <t>Pharmaceutic Aid (thickening agent)</t>
  </si>
  <si>
    <t>CCCCCCCCCCCCCCCCCC(=O)OCCOC(=O)CCCCCCCCCCCCCCCCC</t>
  </si>
  <si>
    <t>CHEMBL2105590</t>
  </si>
  <si>
    <t>Uredofos (BAN, INN, USAN)</t>
  </si>
  <si>
    <t>RH-32565; RH-565</t>
  </si>
  <si>
    <t>CCOP(=O)(NC(=S)Nc1ccccc1NC(=O)NS(=O)(=O)c2ccc(C)cc2)OCC</t>
  </si>
  <si>
    <t>CHEMBL2108107</t>
  </si>
  <si>
    <t>Tetanus Antitoxin (USP)</t>
  </si>
  <si>
    <t>J06AA02</t>
  </si>
  <si>
    <t>J06AA02 [Antiinfectives For Systemic Use:Immune Sera And Immunoglobulins:Immune Sera:Immune sera]</t>
  </si>
  <si>
    <t>CHEMBL2108995</t>
  </si>
  <si>
    <t>Carbomer (BAN, INN); Carbomer 910 (NF, USAN)</t>
  </si>
  <si>
    <t>CHEMBL2108688</t>
  </si>
  <si>
    <t>Smallpox Vaccine (USP)</t>
  </si>
  <si>
    <t>CHEMBL2107974</t>
  </si>
  <si>
    <t>Polyurethane Foam (USAN)</t>
  </si>
  <si>
    <t>CHEMBL2108871</t>
  </si>
  <si>
    <t>Tocopherols Excipient (NF)</t>
  </si>
  <si>
    <t>CHEMBL2108122</t>
  </si>
  <si>
    <t>Pentastarch (BAN, USAN)</t>
  </si>
  <si>
    <t>ASL-607</t>
  </si>
  <si>
    <t>Leukopheresis Adjunct (red cell sedimenting agent)</t>
  </si>
  <si>
    <t>CHEMBL2106293</t>
  </si>
  <si>
    <t>Doxaprost (INN, USAN)</t>
  </si>
  <si>
    <t>AY-24559</t>
  </si>
  <si>
    <t>CCCCCC(C)(O)\C=C\C1CCC(=O)[C@@H]1CCCCCCC(=O)O</t>
  </si>
  <si>
    <t>CHEMBL2105599</t>
  </si>
  <si>
    <t>Verofylline (INN, USAN)</t>
  </si>
  <si>
    <t>CK-0383</t>
  </si>
  <si>
    <t>CCC(C)CN1C(=O)N(C)C(=O)c2[nH]c(C)nc12</t>
  </si>
  <si>
    <t>CHEMBL2108553</t>
  </si>
  <si>
    <t>Peppermint (NF)</t>
  </si>
  <si>
    <t>CHEMBL2108564</t>
  </si>
  <si>
    <t>Pegoterate (INN, USAN)</t>
  </si>
  <si>
    <t>CHEMBL1450486</t>
  </si>
  <si>
    <t>Thiphenamil Hydrochloride (USAN); Tifenamil (INN)</t>
  </si>
  <si>
    <t>CCN(CC)CCSC(=O)C(c1ccccc1)c2ccccc2</t>
  </si>
  <si>
    <t>CHEMBL2105054</t>
  </si>
  <si>
    <t>Hypophosphorous Acid (NF)</t>
  </si>
  <si>
    <t>O[PH2]=O</t>
  </si>
  <si>
    <t>CHEMBL2107128</t>
  </si>
  <si>
    <t>Nonoxinol 4 (INN); Nonoxynol 4 (USAN)</t>
  </si>
  <si>
    <t>CCCCCCCCCc1ccc(OCCOCCOCCOCCO)cc1</t>
  </si>
  <si>
    <t>CHEMBL2111024</t>
  </si>
  <si>
    <t>Nitrafudam (INN); Nitrafudam Hydrochloride (USAN)</t>
  </si>
  <si>
    <t>F-853</t>
  </si>
  <si>
    <t>NC(=N)c1oc(cc1)c2ccccc2[N+](=O)[O-]</t>
  </si>
  <si>
    <t>CHEMBL2105367</t>
  </si>
  <si>
    <t>Propylene Glycol Diacetate (NF)</t>
  </si>
  <si>
    <t>CC(COC(=O)C)OC(=O)C</t>
  </si>
  <si>
    <t>CHEMBL2107578</t>
  </si>
  <si>
    <t>Sibopirdine (INN, USAN)</t>
  </si>
  <si>
    <t>DUP-921</t>
  </si>
  <si>
    <t>Alzheimer's Disease Treatment (cognition enhancer); Nootropic</t>
  </si>
  <si>
    <t>C(c1ccncc1)C2(Cc3ccncc3)c4cccnc4c5ncccc25</t>
  </si>
  <si>
    <t>CHEMBL2105593</t>
  </si>
  <si>
    <t>Seclazone (INN, USAN)</t>
  </si>
  <si>
    <t>W-2354</t>
  </si>
  <si>
    <t>Anti-Inflammatory; Uricosuric</t>
  </si>
  <si>
    <t>Clc1ccc2OC3CCON3C(=O)c2c1</t>
  </si>
  <si>
    <t>CHEMBL2107599</t>
  </si>
  <si>
    <t>Sulnidazole (INN, USAN)</t>
  </si>
  <si>
    <t>R-26412</t>
  </si>
  <si>
    <t>CCc1ncc([N+](=O)[O-])n1CCNC(=S)OC</t>
  </si>
  <si>
    <t>CHEMBL2111141</t>
  </si>
  <si>
    <t>Sodium Stearyl Fumarate (NF)</t>
  </si>
  <si>
    <t>CCCCCCCCCCCCCCCCCCOC(=O)\C=C\C(=O)O</t>
  </si>
  <si>
    <t>CHEMBL79</t>
  </si>
  <si>
    <t>Lidocaine (FDA, INN, JAN, USP); Lignocaine (BAN); Lidocaine Hydrochloride (FDA, USP, JAN); Lignocaine Hydrochloride (BAN)</t>
  </si>
  <si>
    <t>Amphastar Pharmaceuticals Inc; Akorn Inc; Noven Pharmaceuticals Inc; Abraxis Pharmaceutical Products; Abbott Laboratories Pharmaceutical Products Div</t>
  </si>
  <si>
    <t>S01HA07; C01BB01; N01BB02; C05AD01; N01BB52; R02AD02; D04AB01; S02DA01</t>
  </si>
  <si>
    <t>S01HA07 [Sensory Organs:Ophthalmologicals:Local Anesthetics:Local anesthetics]; C01BB01 [Cardiovascular System:Cardiac Therapy:Antiarrhythmics, Class I And Iii:Antiarrhythmics, class Ib]; N01BB02 [Nervous System:Anesthetics:Anesthetics, Local:Amides]; C05AD01 [Cardiovascular System:Vasoprotectives:Agents For Treatment Of Hemorrhoids And Anal :Local anesthetics]; N01BB52 [Nervous System:Anesthetics:Anesthetics, Local:Amides]; R02AD02 [Respiratory System:Throat Preparations:Throat Preparations:Anesthetics, local]; D04AB01 [Dermatologicals:Antipruritics, Incl. Antihistamines, Anesthetics, Etc.:Antipruritics, Incl. Antihistamines, Anesthetics, Etc.:Anesthetics for topical use]; S02DA01 [Sensory Organs:Otologicals:Other Otologicals:Analgesics and anesthetics]</t>
  </si>
  <si>
    <t>CCN(CC)CC(=O)Nc1c(C)cccc1C</t>
  </si>
  <si>
    <t>CHEMBL2219642</t>
  </si>
  <si>
    <t>Magnesium Chloride (USP, FDA)</t>
  </si>
  <si>
    <t>Alcon Laboratories Inc; Akorn Inc; Abbott Laboratories Pharmaceutical Products Div; Abbott Laboratories Hosp Products Div; Alcon Pharmaceuticals Ltd</t>
  </si>
  <si>
    <t>B05XA11; A12CC01</t>
  </si>
  <si>
    <t>B05XA11 [Blood And Blood Forming Organs:Blood Substitutes And Perfusion Solutions:I.V. Solution Additives:Electrolyte solutions]; A12CC01 [Alimentary Tract And Metabolism:Mineral Supplements:Other Mineral Supplements:Magnesium]</t>
  </si>
  <si>
    <t>[Mg+2].[Cl-].[Cl-]</t>
  </si>
  <si>
    <t>CHEMBL517712</t>
  </si>
  <si>
    <t>Atropine (BAN, FDA, USP); Atropine Sulfate (FDA, JAN, USP); Atropine Sulphate (BAN)</t>
  </si>
  <si>
    <t>Mylan Institutional Llc; Meridian Medical Technologies Inc; Hospira Inc; Gd Searle Llc; Us Army Medical Research Materiel Command</t>
  </si>
  <si>
    <t>S01FA01; A03BA01</t>
  </si>
  <si>
    <t>S01FA01 [Sensory Organs:Ophthalmologicals:Mydriatics And Cycloplegics:Anticholinergics]; A03BA01 [Alimentary Tract And Metabolism:Drugs For Functional Gastrointestinal Disorders:Belladonna And Derivatives, Plain:Belladonna alkaloids, tertiary amines]</t>
  </si>
  <si>
    <t>Anticholinergic; Anticholinergic (ophthalmic)</t>
  </si>
  <si>
    <t>CN1[C@@H]2CC[C@H]1C[C@H](C2)OC(=O)C(CO)c3ccccc3</t>
  </si>
  <si>
    <t>CHEMBL244888</t>
  </si>
  <si>
    <t>Nifuroxazide (DCF, MI, INN)</t>
  </si>
  <si>
    <t>RC-27109; SJ000287313</t>
  </si>
  <si>
    <t>A07AX03</t>
  </si>
  <si>
    <t>A07AX03 [Alimentary Tract And Metabolism:Antidiarrheals, Intestinal Antiinflammatory/Antiinfective :Intestinal Antiinfectives:Other intestinal antiinfectives]</t>
  </si>
  <si>
    <t>Oc1ccc(cc1)C(=O)N\N=C\c2oc(cc2)[N+](=O)[O-]</t>
  </si>
  <si>
    <t>CHEMBL509924</t>
  </si>
  <si>
    <t>Diflucortolone (BAN, USAN, INN); Diflucortolone Valerate (JAN)</t>
  </si>
  <si>
    <t>D07XC04; D07AC06</t>
  </si>
  <si>
    <t>D07XC04 [Dermatologicals:Corticosteroids, Dermatological Preparations:Corticosteroids, Other Combinations:Corticosteroids, potent, other combinations]; D07AC06 [Dermatologicals:Corticosteroids, Dermatological Preparations:Corticosteroids, Plain:Corticosteroids, potent (group III)]</t>
  </si>
  <si>
    <t>C[C@@H]1C[C@H]2[C@@H]3C[C@H](F)C4=CC(=O)C=C[C@]4(C)[C@@]3(F)[C@@H](O)C[C@]2(C)[C@H]1C(=O)CO</t>
  </si>
  <si>
    <t>CHEMBL1200878</t>
  </si>
  <si>
    <t>Triamcinolone Hexacetonide (FDA, USP, BAN, INN, USAN)</t>
  </si>
  <si>
    <t>CL-34433; TATBA</t>
  </si>
  <si>
    <t>D07XB02; R01AD11; A01AC01; S01BA05; C05AA12; R03BA06; H02AB08; D07AB09</t>
  </si>
  <si>
    <t>D07XB02 [Dermatologicals:Corticosteroids, Dermatological Preparations:Corticosteroids, Other Combinations:Corticosteroids, moderately potent, other combinations]; R01AD11 [Respiratory System:Nasal Preparations:Decongestants And Other Nasal Preparations For Topical Use:Corticosteroids]; A01AC01 [Alimentary Tract And Metabolism:Stomatological Preparations:Stomatological Preparations:Corticosteroids for local oral treatment]; S01BA05 [Sensory Organs:Ophthalmologicals:Antiinflammatory Agents:Corticosteroids, plain]; C05AA12 [Cardiovascular System:Vasoprotectives:Agents For Treatment Of Hemorrhoids And Anal :Corticosteroids]; R03BA06 [Respiratory System:Drugs For Obstructive Airway Diseases:Other Drugs For Obstructive Airway Diseases, Inhalants:Glucocorticoids]; H02AB08 [Systemic Hormonal Preparations, Excl. :Corticosteroids For Systemic Use:Corticosteroids For Systemic Use, Plain:Glucocorticoids]; D07AB09 [Dermatologicals:Corticosteroids, Dermatological Preparations:Corticosteroids, Plain:Corticosteroids, moderately potent (group II)]</t>
  </si>
  <si>
    <t>CC(C)(C)CC(=O)OCC(=O)[C@@]12OC(C)(C)O[C@@H]1C[C@H]3[C@@H]4CCC5=CC(=O)C=C[C@]5(C)[C@@]4(F)[C@@H](O)C[C@]23C</t>
  </si>
  <si>
    <t>CHEMBL92401</t>
  </si>
  <si>
    <t>Iproniazid (BAN, DCF, INN, MI)</t>
  </si>
  <si>
    <t>N06AF05</t>
  </si>
  <si>
    <t>N06AF05 [Nervous System:Psychoanaleptics:Antidepressants:Monoamine oxidase inhibitors, non-selective]</t>
  </si>
  <si>
    <t>CC(C)NNC(=O)c1ccncc1</t>
  </si>
  <si>
    <t>CHEMBL600325</t>
  </si>
  <si>
    <t>Proscillaridin (BAN, JAN, USAN, INN)</t>
  </si>
  <si>
    <t>2936; A-32686</t>
  </si>
  <si>
    <t>C01AB01; C01AB51</t>
  </si>
  <si>
    <t>C01AB01 [Cardiovascular System:Cardiac Therapy:Cardiac Glycosides:Scilla glycosides]; C01AB51 [Cardiovascular System:Cardiac Therapy:Cardiac Glycosides:Scilla glycosides]</t>
  </si>
  <si>
    <t>C[C@@H]1O[C@@H](O[C@H]2CC[C@]3(C)[C@H]4CC[C@]5(C)[C@H](CC[C@]5(O)[C@@H]4CCC3=C2)C6=COC(=O)C=C6)[C@H](O)[C@H](O)[C@H]1O</t>
  </si>
  <si>
    <t>CHEMBL1331216</t>
  </si>
  <si>
    <t>Hyoscyamine (BAN, USP); Hyoscyamine Sulfate (USP); Hyoscyamine Sulphate (BAN); Hyoscyamine Hydrobromide (USP)</t>
  </si>
  <si>
    <t>Robins; Parke-Davis; Forest; Ascher; Wallace</t>
  </si>
  <si>
    <t>A03BA03</t>
  </si>
  <si>
    <t>A03BA03 [Alimentary Tract And Metabolism:Drugs For Functional Gastrointestinal Disorders:Belladonna And Derivatives, Plain:Belladonna alkaloids, tertiary amines]</t>
  </si>
  <si>
    <t>CN1[C@@H]2CC[C@H]1C[C@H](C2)OC(=O)[C@H](CO)c3ccccc3</t>
  </si>
  <si>
    <t>CHEMBL1233877</t>
  </si>
  <si>
    <t>Krypton Kr 81m (USP, USAN); Krypton, Kr-81m (FDA)</t>
  </si>
  <si>
    <t>V09EX01</t>
  </si>
  <si>
    <t>V09EX01 [Various:Diagnostic Radiopharmaceuticals:Respiratory System:Other respiratory system diagnostic radiopharmaceuticals]</t>
  </si>
  <si>
    <t>[Kr]</t>
  </si>
  <si>
    <t>CHEMBL1819440</t>
  </si>
  <si>
    <t>Ornipressin (INN, MI)</t>
  </si>
  <si>
    <t>POR 8</t>
  </si>
  <si>
    <t>H01BA05</t>
  </si>
  <si>
    <t>H01BA05 [Systemic Hormonal Preparations, Excl. :Pituitary And Hypothalamic Hormones And Analogues:Posterior Pituitary Lobe Hormones:Vasopressin and analogues]</t>
  </si>
  <si>
    <t>NCCC[C@H](NC(=O)[C@@H]1CCCN1C(=O)[C@@H]2CSSC[C@H](N)C(=O)N[C@@H](Cc3ccc(O)cc3)C(=O)N[C@@H](Cc4ccccc4)C(=O)N[C@@H](CCC(=O)N)C(=O)N[C@@H](CC(=O)N)C(=O)N2)C(=O)NCC(=O)N</t>
  </si>
  <si>
    <t>CHEMBL1221</t>
  </si>
  <si>
    <t>Sulconazole (BAN, INN); Sulconazole Nitrate (FDA, USP, JAN, USAN)</t>
  </si>
  <si>
    <t>RS-44872; RS-44872-00-10-3; RS-44872-00-1O-3</t>
  </si>
  <si>
    <t>D01AC09</t>
  </si>
  <si>
    <t>D01AC09 [Dermatologicals:Antifungals For Dermatological Use:Antifungals For Topical Use:Imidazole and triazole derivatives]</t>
  </si>
  <si>
    <t>Clc1ccc(CSC(Cn2ccnc2)c3ccc(Cl)cc3Cl)cc1</t>
  </si>
  <si>
    <t>CHEMBL222863</t>
  </si>
  <si>
    <t>Ouabain (MI, USP); G-Strophanthin (JAN)</t>
  </si>
  <si>
    <t>NSC-25485</t>
  </si>
  <si>
    <t>C01AC01</t>
  </si>
  <si>
    <t>C01AC01 [Cardiovascular System:Cardiac Therapy:Cardiac Glycosides:Strophantus glycosides]</t>
  </si>
  <si>
    <t>C[C@@H]1O[C@@H](O[C@H]2C[C@@H](O)[C@]3(CO)[C@H]4[C@H](O)C[C@]5(C)[C@H](CC[C@]5(O)[C@@H]4CC[C@]3(O)C2)C6=CC(=O)OC6)[C@H](O)[C@H](O)[C@H]1O</t>
  </si>
  <si>
    <t>CHEMBL1907001</t>
  </si>
  <si>
    <t>Benzododecinium Chloride (INN)</t>
  </si>
  <si>
    <t>D09AA05</t>
  </si>
  <si>
    <t>D09AA05 [Dermatologicals:Medicated Dressings:Medicated Dressings:Medicated dressings with antiinfectives]</t>
  </si>
  <si>
    <t>CCCCCCCCCCCC[N+](C)(C)Cc1ccccc1</t>
  </si>
  <si>
    <t>CHEMBL1789844</t>
  </si>
  <si>
    <t>Ipilimumab (FDA, INN, USAN)</t>
  </si>
  <si>
    <t>MDX-010; MDX-101; MDX-CTLA-4</t>
  </si>
  <si>
    <t>L01XC11</t>
  </si>
  <si>
    <t>L01XC11 [Antineoplastic And Immunomodulating Agents:Antineoplastic Agents:Other Antineoplastic Agents:Monoclonal antibodies]</t>
  </si>
  <si>
    <t>CHEMBL1201203</t>
  </si>
  <si>
    <t>Benztropine (BAN); Benzatropine (BAN, INN); Benztropine Mesilate (JAN); Benztropine Mesylate (FDA, USP)</t>
  </si>
  <si>
    <t>Oak Pharmaceuticals Inc Sub Akorn Inc; Merck And Co Inc</t>
  </si>
  <si>
    <t>N04AC01</t>
  </si>
  <si>
    <t>N04AC01 [Nervous System:Anti-Parkinson Drugs:Anticholinergic Agents:Ethers of tropine or tropine derivatives]</t>
  </si>
  <si>
    <t>CN1[C@@H]2CC[C@H]1C[C@H](C2)OC(c3ccccc3)c4ccccc4</t>
  </si>
  <si>
    <t>CHEMBL626</t>
  </si>
  <si>
    <t>Naftifine (BAN, INN); Naftifine Hydrochloride (FDA, USP, USAN)</t>
  </si>
  <si>
    <t>AW-105-843; AW-105843</t>
  </si>
  <si>
    <t>Merz Pharmaceuticals Llc</t>
  </si>
  <si>
    <t>D01AE22</t>
  </si>
  <si>
    <t>D01AE22 [Dermatologicals:Antifungals For Dermatological Use:Antifungals For Topical Use:Other antifungals for topical use]</t>
  </si>
  <si>
    <t>CN(C\C=C\c1ccccc1)Cc2cccc3ccccc23</t>
  </si>
  <si>
    <t>CHEMBL1201229</t>
  </si>
  <si>
    <t>Demecarium Bromide (FDA, USP, BAN, INN)</t>
  </si>
  <si>
    <t>S01EB04</t>
  </si>
  <si>
    <t>S01EB04 [Sensory Organs:Ophthalmologicals:Antiglaucoma Preparations And Miotics:Parasympathomimetics]</t>
  </si>
  <si>
    <t>CN(CCCCCCCCCCN(C)C(=O)Oc1cccc(c1)[N+](C)(C)C)C(=O)Oc2cccc(c2)[N+](C)(C)C</t>
  </si>
  <si>
    <t>CHEMBL914</t>
  </si>
  <si>
    <t>Fexofenadine (BAN, INN); Fexofenadine Hydrochloride (FDA, USP, USAN)</t>
  </si>
  <si>
    <t>MDL-16455A</t>
  </si>
  <si>
    <t>R06AX26</t>
  </si>
  <si>
    <t>R06AX26 [Respiratory System:Antihistamines For Systemic Use:Antihistamines For Systemic Use:Other antihistamines for systemic use]</t>
  </si>
  <si>
    <t>CC(C)(C(=O)O)c1ccc(cc1)C(O)CCCN2CCC(CC2)C(O)(c3ccccc3)c4ccccc4</t>
  </si>
  <si>
    <t>CHEMBL373742</t>
  </si>
  <si>
    <t>Vasopressin (INN, USP)</t>
  </si>
  <si>
    <t>H01BA01</t>
  </si>
  <si>
    <t>H01BA01 [Systemic Hormonal Preparations, Excl. :Pituitary And Hypothalamic Hormones And Analogues:Posterior Pituitary Lobe Hormones:Vasopressin and analogues]</t>
  </si>
  <si>
    <t>N[C@H]1CSSC[C@H](NC(=O)[C@H](CC(=O)N)NC(=O)[C@H](CCC(=O)N)NC(=O)[C@H](Cc2ccccc2)NC(=O)[C@H](Cc3ccc(O)cc3)NC1=O)C(=O)N4CCC[C@H]4C(=O)N[C@@H](CCCNC(=N)N)C(=O)NCC(=O)N</t>
  </si>
  <si>
    <t>CHEMBL159776</t>
  </si>
  <si>
    <t>Pramiracetam (INN); Pramiracetam Sulfate (USAN); Pramiracetam Hydrochloride (USAN)</t>
  </si>
  <si>
    <t>CI-879 [Sulfate]; CI-879</t>
  </si>
  <si>
    <t>N06BX16</t>
  </si>
  <si>
    <t>N06BX16 [Nervous System:Psychoanaleptics:Psychostimulants, Agents Used For Adhd And Nootropics:Other psychostimulants and nootropics]</t>
  </si>
  <si>
    <t>CC(C)N(CCNC(=O)CN1CCCC1=O)C(C)C</t>
  </si>
  <si>
    <t>CHEMBL2108962</t>
  </si>
  <si>
    <t>Hemoglobin Crosfumaril (INN, USAN)</t>
  </si>
  <si>
    <t>DCLHB</t>
  </si>
  <si>
    <t>B05AA08</t>
  </si>
  <si>
    <t>B05AA08 [Blood And Blood Forming Organs:Blood Substitutes And Perfusion Solutions:Blood And Related Products:Blood substitutes and plasma protein fractions]</t>
  </si>
  <si>
    <t>Perfusion Deficit Disorders Treatment</t>
  </si>
  <si>
    <t>CHEMBL2108112</t>
  </si>
  <si>
    <t>Senega Syrup (JAN)</t>
  </si>
  <si>
    <t>R05CA06</t>
  </si>
  <si>
    <t>R05CA06 [Respiratory System:Cough And Cold Preparations:Expectorants, Excl. Combinations With Cough Suppressants:Expectorants]</t>
  </si>
  <si>
    <t>CHEMBL2107254</t>
  </si>
  <si>
    <t>Cloxazolam (INN, JAN, MI)</t>
  </si>
  <si>
    <t>N05BA22</t>
  </si>
  <si>
    <t>N05BA22 [Nervous System:Psycholeptics:Anxiolytics:Benzodiazepine derivatives]</t>
  </si>
  <si>
    <t>Clc1ccc2NC(=O)CN3CCOC3(c4ccccc4Cl)c2c1</t>
  </si>
  <si>
    <t>CHEMBL2108986</t>
  </si>
  <si>
    <t>Argipressin (BAN, INN); Argipressin Tannate (USAN)</t>
  </si>
  <si>
    <t>CI-107</t>
  </si>
  <si>
    <t>H01BA06</t>
  </si>
  <si>
    <t>H01BA06 [Systemic Hormonal Preparations, Excl. :Pituitary And Hypothalamic Hormones And Analogues:Posterior Pituitary Lobe Hormones:Vasopressin and analogues]</t>
  </si>
  <si>
    <t>Antidiuretic</t>
  </si>
  <si>
    <t>CHEMBL2109152</t>
  </si>
  <si>
    <t>Liquid Paraffin (JAN); Mineral Oil (USP); Paraffin, Liquid (JAN)</t>
  </si>
  <si>
    <t>Parke-Davis; Fisons; Bristol-Myers Products; Allergan; Schering-Plough Healthcare</t>
  </si>
  <si>
    <t>A06AA51; A06AA01</t>
  </si>
  <si>
    <t>A06AA51 [Alimentary Tract And Metabolism:Drugs For Constipation:Drugs For Constipation:Softeners, emollients]; A06AA01 [Alimentary Tract And Metabolism:Drugs For Constipation:Drugs For Constipation:Softeners, emollients]</t>
  </si>
  <si>
    <t>Laxative; Pharmaceutic Aid (solvent)</t>
  </si>
  <si>
    <t>CHEMBL2107885</t>
  </si>
  <si>
    <t>Reteplase (BAN, FDA, INN, USAN)</t>
  </si>
  <si>
    <t>BM 06.022</t>
  </si>
  <si>
    <t>Ekr Therap; Boehringer Mannheim Gmbh, Germany</t>
  </si>
  <si>
    <t>B01AD07</t>
  </si>
  <si>
    <t>B01AD07 [Blood And Blood Forming Organs:Antithrombotic Agents:Antithrombotic Agents:Enzymes]</t>
  </si>
  <si>
    <t>Myocardial Infarction Therapy; Plasminogen Activator</t>
  </si>
  <si>
    <t>CHEMBL2103764</t>
  </si>
  <si>
    <t>Cefetamet (INN, USAN); Cefetamet Pivoxil Hydrochloride (JAN)</t>
  </si>
  <si>
    <t>J01DD10</t>
  </si>
  <si>
    <t>J01DD10 [Antiinfectives For Systemic Use:Antibacterials For Systemic Use:Other Beta-Lactam Antibacterials:Third-generation cephalosporins]</t>
  </si>
  <si>
    <t>CO\N=C(/C(=O)N[C@H]1[C@H]2SCC(=C(N2C1=O)C(=O)O)C)\c3csc(N)n3</t>
  </si>
  <si>
    <t>CHEMBL1884833</t>
  </si>
  <si>
    <t>Fenpiverinium Bromide (INN, MI)</t>
  </si>
  <si>
    <t>A03AB21</t>
  </si>
  <si>
    <t>A03AB21 [Alimentary Tract And Metabolism:Drugs For Functional Gastrointestinal Disorders:Drugs For Functional Gastrointestinal Disorders:Synthetic anticholinergics, quaternary ammonium compounds]</t>
  </si>
  <si>
    <t>C[N+]1(CCC(C(=O)N)(c2ccccc2)c3ccccc3)CCCCC1</t>
  </si>
  <si>
    <t>CHEMBL87708</t>
  </si>
  <si>
    <t>Lofepramine (BAN, INN); Lofepramine Hydrochloride (JAN, USAN)</t>
  </si>
  <si>
    <t>WHR-2908A</t>
  </si>
  <si>
    <t>N06AA07</t>
  </si>
  <si>
    <t>N06AA07 [Nervous System:Psychoanaleptics:Antidepressants:Non-selective monoamine reuptake inhibitors]</t>
  </si>
  <si>
    <t>CN(CCCN1c2ccccc2CCc3ccccc13)CC(=O)c4ccc(Cl)cc4</t>
  </si>
  <si>
    <t>CHEMBL2110819</t>
  </si>
  <si>
    <t>Embramine (BAN, INN); Embramine Hydrochloride (MI)</t>
  </si>
  <si>
    <t>CN(C)CCOC(C)(c1ccccc1)c2ccc(Br)cc2</t>
  </si>
  <si>
    <t>CHEMBL2110967</t>
  </si>
  <si>
    <t>Metcaraphen Hydrochloride (MI)</t>
  </si>
  <si>
    <t>CCN(CC)CCOC(=O)C1(CCCC1)c2ccc(C)c(C)c2</t>
  </si>
  <si>
    <t>CHEMBL2110703</t>
  </si>
  <si>
    <t>Tiletamine (BAN, INN); Tiletamine Hydrochloride (USAN, USP)</t>
  </si>
  <si>
    <t>CI-634; CL-399; CN-54521-2</t>
  </si>
  <si>
    <t>Anesthetic; Anticonvulsant</t>
  </si>
  <si>
    <t>CCNC1(CCCCC1=O)c2cccs2</t>
  </si>
  <si>
    <t>CHEMBL389433</t>
  </si>
  <si>
    <t>Liarozole (BAN, INN); Liarozole Hydrochloride (USAN); Liarozole Fumarate (USAN)</t>
  </si>
  <si>
    <t>R-75251; R-85246</t>
  </si>
  <si>
    <t>Clc1cccc(c1)C(c2ccc3[nH]cnc3c2)n4ccnc4</t>
  </si>
  <si>
    <t>CHEMBL2111046</t>
  </si>
  <si>
    <t>Laurcetium Bromide (INN)</t>
  </si>
  <si>
    <t>CCCCCCCCCCCC[N+](C)(C)CC(=O)OCC</t>
  </si>
  <si>
    <t>CHEMBL1368322</t>
  </si>
  <si>
    <t>Pararosaniline Embonate (INN); Pararosaniline Pamoate (USAN)</t>
  </si>
  <si>
    <t>CI-403A; CN-15573-23A; PS-1286</t>
  </si>
  <si>
    <t>Nc1ccc(cc1)C(=C2C=CC(=N)C=C2)c3ccc(N)cc3</t>
  </si>
  <si>
    <t>CHEMBL2110744</t>
  </si>
  <si>
    <t>Phenolsulphonate Sodium (USP)</t>
  </si>
  <si>
    <t>Oc1ccccc1S(=O)(=O)O</t>
  </si>
  <si>
    <t>CHEMBL2108179</t>
  </si>
  <si>
    <t>Carboxymethylcellulose Sodium 12 (NF)</t>
  </si>
  <si>
    <t>CHEMBL2108984</t>
  </si>
  <si>
    <t>Apricot Kernel Water (JAN)</t>
  </si>
  <si>
    <t>CHEMBL2108617</t>
  </si>
  <si>
    <t>Linoleoyl Polyoxylglycerides (NF)</t>
  </si>
  <si>
    <t>CHEMBL2109565</t>
  </si>
  <si>
    <t>Rg-7413</t>
  </si>
  <si>
    <t>RG-7413; RhuMAb-beta7</t>
  </si>
  <si>
    <t>CHEMBL2109581</t>
  </si>
  <si>
    <t>Ring Scan</t>
  </si>
  <si>
    <t>CHEMBL2108359</t>
  </si>
  <si>
    <t>Nimotuzumab (INN)</t>
  </si>
  <si>
    <t>HR3; Theraloc; TheraCIM-hR3</t>
  </si>
  <si>
    <t>CHEMBL2108395</t>
  </si>
  <si>
    <t>Decavitamin (USP)</t>
  </si>
  <si>
    <t>CHEMBL2108914</t>
  </si>
  <si>
    <t>Cod Liver Oil, Nondestearinated (NF)</t>
  </si>
  <si>
    <t>CHEMBL2108148</t>
  </si>
  <si>
    <t>Thromboplastin (MI, USP)</t>
  </si>
  <si>
    <t>CHEMBL2108921</t>
  </si>
  <si>
    <t>Chocolate (NF)</t>
  </si>
  <si>
    <t>CHEMBL2109563</t>
  </si>
  <si>
    <t>Rav-12</t>
  </si>
  <si>
    <t>RAV-12</t>
  </si>
  <si>
    <t>CHEMBL2108053</t>
  </si>
  <si>
    <t>Starch, Tapioca (NF)</t>
  </si>
  <si>
    <t>CHEMBL742</t>
  </si>
  <si>
    <t>Ketamine (BAN, INN); Ketamine Hydrochloride (JAN, USAN, USP, FDA)</t>
  </si>
  <si>
    <t>CI-581; CL-369; CN-52372-2</t>
  </si>
  <si>
    <t>N01AX03</t>
  </si>
  <si>
    <t>N01AX03 [Nervous System:Anesthetics:Anesthetics, General:Other general anesthetics]</t>
  </si>
  <si>
    <t>CNC1(CCCCC1=O)c2ccccc2Cl</t>
  </si>
  <si>
    <t>CHEMBL81</t>
  </si>
  <si>
    <t>Raloxifene (BAN, INN); Raloxifene Hydrochloride (USAN, FDA)</t>
  </si>
  <si>
    <t>LY-156758</t>
  </si>
  <si>
    <t>G03XC01</t>
  </si>
  <si>
    <t>G03XC01 [Genito Urinary System And Sex Hormones:Sex Hormones And Modulators Of The Genital System:Other Sex Hormones And Modulators Of The Genital System:Selective estrogen receptor modulators ]</t>
  </si>
  <si>
    <t>Oc1ccc(cc1)c2sc3cc(O)ccc3c2C(=O)c4ccc(OCCN5CCCCC5)cc4</t>
  </si>
  <si>
    <t>CHEMBL1098</t>
  </si>
  <si>
    <t>Bupivacaine (BAN, USAN, FDA, INN); Bupivacaine Hydrochloride (FDA, USP, JAN, USAN)</t>
  </si>
  <si>
    <t>SKY-0402; LAC-43; WIN-11318</t>
  </si>
  <si>
    <t>Pacira Pharmaceuticals Inc; Hospira Inc; Fresenius Kabi Usa Llc; Amphastar Pharmaceuticals Inc</t>
  </si>
  <si>
    <t>N01BB01; N01BB51</t>
  </si>
  <si>
    <t>N01BB01 [Nervous System:Anesthetics:Anesthetics, Local:Amides]; N01BB51 [Nervous System:Anesthetics:Anesthetics, Local:Amides]</t>
  </si>
  <si>
    <t>CCCCN1CCCCC1C(=O)Nc2c(C)cccc2C</t>
  </si>
  <si>
    <t>CHEMBL1278</t>
  </si>
  <si>
    <t>Naratriptan (BAN, FDA, INN); Naratriptan Hydrochloride (FDA, USP, USAN)</t>
  </si>
  <si>
    <t>GR-85548A</t>
  </si>
  <si>
    <t>Sun Pharmaceutical Industries Ltd; GlaxoSmithKline; Apotex Corp</t>
  </si>
  <si>
    <t>N02CC02</t>
  </si>
  <si>
    <t>N02CC02 [Nervous System:Analgesics:Antimigraine Preparations:Selective serotonin (5HT1) agonists]</t>
  </si>
  <si>
    <t>CNS(=O)(=O)CCc1ccc2[nH]cc(C3CCN(C)CC3)c2c1</t>
  </si>
  <si>
    <t>CHEMBL569</t>
  </si>
  <si>
    <t>Procaine (BAN, INN); Procaine Hydrochloride (FDA, USP, JAN)</t>
  </si>
  <si>
    <t>Lederle Laboratories Div American Cyanamid Co; Eastman Kodak Co</t>
  </si>
  <si>
    <t>N01BA02; C05AD05; N01BA52; S01HA05</t>
  </si>
  <si>
    <t>N01BA02 [Nervous System:Anesthetics:Anesthetics, Local:Esters of aminobenzoic acid]; C05AD05 [Cardiovascular System:Vasoprotectives:Agents For Treatment Of Hemorrhoids And Anal :Local anesthetics]; N01BA52 [Nervous System:Anesthetics:Anesthetics, Local:Esters of aminobenzoic acid]; S01HA05 [Sensory Organs:Ophthalmologicals:Local Anesthetics:Local anesthetics]</t>
  </si>
  <si>
    <t>CCN(CC)CCOC(=O)c1ccc(N)cc1</t>
  </si>
  <si>
    <t>CHEMBL505</t>
  </si>
  <si>
    <t>Chlorpheniramine (BAN); Chlorphenamine (INN); Chlorpheniramine Maleate (JAN, USP, FDA)</t>
  </si>
  <si>
    <t>Dm Graham Laboratories Inc; Cypress Pharmaceutical Inc; Central Pharmaceuticals Inc; Alza Corp; Fisons Corp</t>
  </si>
  <si>
    <t>R06AB54; R06AB04</t>
  </si>
  <si>
    <t>R06AB54 [Respiratory System:Antihistamines For Systemic Use:Antihistamines For Systemic Use:Substituted alkylamines]; R06AB04 [Respiratory System:Antihistamines For Systemic Use:Antihistamines For Systemic Use:Substituted alkylamines]</t>
  </si>
  <si>
    <t>CN(C)CCC(c1ccc(Cl)cc1)c2ccccn2</t>
  </si>
  <si>
    <t>CHEMBL1200679</t>
  </si>
  <si>
    <t>Zinc Chloride (FDA, USP, JAN)</t>
  </si>
  <si>
    <t>B05XA12</t>
  </si>
  <si>
    <t>B05XA12 [Blood And Blood Forming Organs:Blood Substitutes And Perfusion Solutions:I.V. Solution Additives:Electrolyte solutions]</t>
  </si>
  <si>
    <t>Astringent; Dentin Desensitizer</t>
  </si>
  <si>
    <t>[Cl-].[Cl-].[Zn+2]</t>
  </si>
  <si>
    <t>CHEMBL453</t>
  </si>
  <si>
    <t>Sulfafurazole (BAN, INN); Sulfisoxazole (FDA, JAN, USP); Sulfisoxazole Diolamine (FDA, USP, USAN)</t>
  </si>
  <si>
    <t>NU-445</t>
  </si>
  <si>
    <t>S01AB02; J01EB05</t>
  </si>
  <si>
    <t>S01AB02 [Sensory Organs:Ophthalmologicals:Antiinfectives:Sulfonamides]; J01EB05 [Antiinfectives For Systemic Use:Antibacterials For Systemic Use:Sulfonamides And Trimethoprim:Short-acting sulfonamides]</t>
  </si>
  <si>
    <t>Cc1noc(NS(=O)(=O)c2ccc(N)cc2)c1C</t>
  </si>
  <si>
    <t>CHEMBL953</t>
  </si>
  <si>
    <t>Entacapone (BAN, FDA, INN, USAN)</t>
  </si>
  <si>
    <t>OR-611</t>
  </si>
  <si>
    <t>Orion Pharma</t>
  </si>
  <si>
    <t>N04BX02</t>
  </si>
  <si>
    <t>N04BX02 [Nervous System:Anti-Parkinson Drugs:Dopaminergic Agents:Other dopaminergic agents]</t>
  </si>
  <si>
    <t>Antidyskinetic</t>
  </si>
  <si>
    <t>CCN(CC)C(=O)\C(=C\c1cc(O)c(O)c(c1)[N+](=O)[O-])\C#N</t>
  </si>
  <si>
    <t>CHEMBL105</t>
  </si>
  <si>
    <t>Mitomycin (BAN, FDA, INN, USAN, USP); Mitomycin C (JAN)</t>
  </si>
  <si>
    <t>NSC-26980</t>
  </si>
  <si>
    <t>Supergen Inc; Mobius Therapeutics Llc; Bristol Laboratories Inc Div Bristol Myers Co</t>
  </si>
  <si>
    <t>L01DC03</t>
  </si>
  <si>
    <t>L01DC03 [Antineoplastic And Immunomodulating Agents:Antineoplastic Agents:Cytotoxic Antibiotics And Related Substances:Other cytotoxic antibiotics]</t>
  </si>
  <si>
    <t>CO[C@]12[C@H]3N[C@H]3CN1C4=C([C@H]2COC(=O)N)C(=O)C(=C(C)C4=O)N</t>
  </si>
  <si>
    <t>CHEMBL2109106</t>
  </si>
  <si>
    <t>Biological Indicator For Dry-Heat Sterilization, Paper Strip (USP)</t>
  </si>
  <si>
    <t>CHEMBL2110639</t>
  </si>
  <si>
    <t>Beclotiamine (INN, MI)</t>
  </si>
  <si>
    <t>Cc1ncc(C[n+]2csc(CCCl)c2C)c(N)n1</t>
  </si>
  <si>
    <t>CHEMBL1243407</t>
  </si>
  <si>
    <t>Zinterol (INN); Zinterol Hydrochloride (USAN)</t>
  </si>
  <si>
    <t>MJ-9184-1</t>
  </si>
  <si>
    <t>CC(C)(Cc1ccccc1)NCC(O)c2ccc(O)c(NS(=O)(=O)C)c2</t>
  </si>
  <si>
    <t>CHEMBL2110943</t>
  </si>
  <si>
    <t>Nitricholine Perchlorate (INN)</t>
  </si>
  <si>
    <t>C[N+](C)(C)CCO[N+](=O)[O-]</t>
  </si>
  <si>
    <t>CHEMBL2110655</t>
  </si>
  <si>
    <t>Methopromazine (DCF, INN); Methoxypromazine Maleate (MI)</t>
  </si>
  <si>
    <t>COc1ccc2Sc3ccccc3N(CCCN(C)C)c2c1</t>
  </si>
  <si>
    <t>CHEMBL2111155</t>
  </si>
  <si>
    <t>Toliodium Chloride (INN, USAN)</t>
  </si>
  <si>
    <t>SK&amp;F-15601A</t>
  </si>
  <si>
    <t>Cc1ccc([I+]c2ccc(C)cc2)cc1</t>
  </si>
  <si>
    <t>CHEMBL2110899</t>
  </si>
  <si>
    <t>Dipiproverine (INN); Dipiproverine Hydrochloride (MI)</t>
  </si>
  <si>
    <t>LD-935</t>
  </si>
  <si>
    <t>O=C(OCCN1CCCCC1)C(N2CCCCC2)c3ccccc3</t>
  </si>
  <si>
    <t>CHEMBL2110822</t>
  </si>
  <si>
    <t>Biclodil (INN); Biclodil Hydrochloride (USAN)</t>
  </si>
  <si>
    <t>WHR-1051B</t>
  </si>
  <si>
    <t>NC(=O)NC(=N)Nc1c(Cl)cccc1Cl</t>
  </si>
  <si>
    <t>CHEMBL2104868</t>
  </si>
  <si>
    <t>Homopipramol (INN)</t>
  </si>
  <si>
    <t>OCCN1CCCN(CCCN2c3ccccc3C=Cc4ccccc24)CC1</t>
  </si>
  <si>
    <t>CHEMBL1907110</t>
  </si>
  <si>
    <t>Nicametate (BAN, DCF, INN, MI); Nicametate Citrate (JAN)</t>
  </si>
  <si>
    <t>CCN(CC)CCOC(=O)c1cccnc1</t>
  </si>
  <si>
    <t>CHEMBL2103842</t>
  </si>
  <si>
    <t>Varlitinib (INN, USAN); Varlitinib Tosylate (USAN)</t>
  </si>
  <si>
    <t>ARRY-334543; AR-00334543; ARRY-543</t>
  </si>
  <si>
    <t>Array Biopharma</t>
  </si>
  <si>
    <t>C[C@@H]1COC(=N1)Nc2ccc3ncnc(Nc4ccc(OCc5nccs5)c(Cl)c4)c3c2</t>
  </si>
  <si>
    <t>CHEMBL2105648</t>
  </si>
  <si>
    <t>Palovarotene (INN, USAN)</t>
  </si>
  <si>
    <t>Ro-3300074</t>
  </si>
  <si>
    <t>CC1(C)CCC(C)(C)c2cc(\C=C\c3ccc(cc3)C(=O)O)c(Cn4cccn4)cc12</t>
  </si>
  <si>
    <t>CHEMBL2103990</t>
  </si>
  <si>
    <t>Bamaluzole (INN)</t>
  </si>
  <si>
    <t>Cn1cnc2c(OCc3ccccc3Cl)nccc12</t>
  </si>
  <si>
    <t>CHEMBL2104523</t>
  </si>
  <si>
    <t>Cinitapride (INN)</t>
  </si>
  <si>
    <t>CCOc1cc(N)c(cc1C(=O)NC2CCN(CC3CCC=CC3)CC2)[N+](=O)[O-]</t>
  </si>
  <si>
    <t>CHEMBL2104335</t>
  </si>
  <si>
    <t>Heptolamide (INN)</t>
  </si>
  <si>
    <t>Cc1ccc(cc1)S(=O)(=O)NC(=O)NC2CCCCCC2</t>
  </si>
  <si>
    <t>CHEMBL2107532</t>
  </si>
  <si>
    <t>Silidianin (INN)</t>
  </si>
  <si>
    <t>COc1cc(ccc1O)C2[C@H]3CO[C@@]4(O)[C@@H]3C(=C[C@H]2C4=O)[C@@H]5Oc6cc(O)cc(O)c6C(=O)[C@H]5O</t>
  </si>
  <si>
    <t>CHEMBL2104338</t>
  </si>
  <si>
    <t>Edogestrone (BAN, INN)</t>
  </si>
  <si>
    <t>PH-218</t>
  </si>
  <si>
    <t>CC(=O)O[C@@]1(CC[C@H]2[C@@H]3CC(=C4CC5(CC[C@]4(C)[C@H]3CC[C@]12C)OCCO5)C)C(=O)C</t>
  </si>
  <si>
    <t>CHEMBL2107262</t>
  </si>
  <si>
    <t>Flordipine (INN, USAN)</t>
  </si>
  <si>
    <t>RHC-2906</t>
  </si>
  <si>
    <t>CCOC(=O)C1=C(C)N(CCN2CCOCC2)C(=C(C1c3ccccc3C(F)(F)F)C(=O)OCC)C</t>
  </si>
  <si>
    <t>CHEMBL2106043</t>
  </si>
  <si>
    <t>Azolimine (INN, USAN)</t>
  </si>
  <si>
    <t>CL-90748</t>
  </si>
  <si>
    <t>CN1C(=O)CN(C1=N)c2ccccc2</t>
  </si>
  <si>
    <t>CHEMBL2106637</t>
  </si>
  <si>
    <t>Moxadolen (INN)</t>
  </si>
  <si>
    <t>CNC(=O)O[C@@H]1OC(=O)[C@H]2[C@@H]3C[C@@H](C=C3)[C@@H]12</t>
  </si>
  <si>
    <t>CHEMBL2104707</t>
  </si>
  <si>
    <t>Midaflur (INN, USAN)</t>
  </si>
  <si>
    <t>EXP-338</t>
  </si>
  <si>
    <t>NC1=NC(NC1(C(F)(F)F)C(F)(F)F)(C(F)(F)F)C(F)(F)F</t>
  </si>
  <si>
    <t>CHEMBL2105737</t>
  </si>
  <si>
    <t>Erismodegib (USAN)</t>
  </si>
  <si>
    <t>LDE225</t>
  </si>
  <si>
    <t>C[C@@H]1CN(C[C@H](C)O1)c2ccc(NC(=O)c3cccc(c3C)c4ccc(OC(F)(F)F)cc4)cn2</t>
  </si>
  <si>
    <t>CHEMBL2105323</t>
  </si>
  <si>
    <t>Oxonazine (INN)</t>
  </si>
  <si>
    <t>Nc1nc(N)nc(n1)[N+]([O-])(CC=C)CC=C</t>
  </si>
  <si>
    <t>CHEMBL2107201</t>
  </si>
  <si>
    <t>Hexapradol (INN)</t>
  </si>
  <si>
    <t>CCCCCC(N)C(O)(c1ccccc1)c2ccccc2</t>
  </si>
  <si>
    <t>CHEMBL2104080</t>
  </si>
  <si>
    <t>Amixetrine (DCF, INN, MI)</t>
  </si>
  <si>
    <t>CC(C)CCOC(CN1CCCC1)c2ccccc2</t>
  </si>
  <si>
    <t>CHEMBL2107078</t>
  </si>
  <si>
    <t>Setipafant (INN)</t>
  </si>
  <si>
    <t>COc1ccc(NC(=O)N2CCc3c(C2)sc4c3C(=NCc5nnc(C)n45)c6ccccc6Cl)cc1</t>
  </si>
  <si>
    <t>CHEMBL2104322</t>
  </si>
  <si>
    <t>Iolixanic Acid (INN)</t>
  </si>
  <si>
    <t>CCN(C(=O)C)c1c(I)cc(I)c(OCCOC(C)C(=O)O)c1I</t>
  </si>
  <si>
    <t>CHEMBL2104895</t>
  </si>
  <si>
    <t>Setiptiline (INN); Setiptiline Maleate (JAN)</t>
  </si>
  <si>
    <t>CN1CCC2=C(C1)c3ccccc3Cc4ccccc24</t>
  </si>
  <si>
    <t>CHEMBL1851805</t>
  </si>
  <si>
    <t>Propacetamol (BAN, INN, MI)</t>
  </si>
  <si>
    <t>N02BE05</t>
  </si>
  <si>
    <t>N02BE05 [Nervous System:Analgesics:Other Analgesics And Antipyretics:Anilides]</t>
  </si>
  <si>
    <t>CCN(CC)CC(=O)Oc1ccc(NC(=O)C)cc1</t>
  </si>
  <si>
    <t>CHEMBL2110606</t>
  </si>
  <si>
    <t>Caloxetic Acid (INN)</t>
  </si>
  <si>
    <t>CCOc1ccc(CC(CN(CCN(CC(=O)O)CC(=O)O)CC(=O)O)N(CC(=O)O)CC(=O)O)cc1</t>
  </si>
  <si>
    <t>CHEMBL2110638</t>
  </si>
  <si>
    <t>Piprocurarium Iodide (INN)</t>
  </si>
  <si>
    <t>LD-2480</t>
  </si>
  <si>
    <t>CC[N+](C)(CC)CCOCCOC(=O)C(c1ccccc1)[N+]2(C)CCCCC2</t>
  </si>
  <si>
    <t>CHEMBL1697851</t>
  </si>
  <si>
    <t>Thiopropazate (BAN, INN); Thiopropazate Hydrochloride (MI, NF)</t>
  </si>
  <si>
    <t>N05AB05</t>
  </si>
  <si>
    <t>N05AB05 [Nervous System:Psycholeptics:Antipsychotics:Phenothiazines with piperazine structure]</t>
  </si>
  <si>
    <t>CC(=O)OCCN1CCN(CCCN2c3ccccc3Sc4ccc(Cl)cc24)CC1</t>
  </si>
  <si>
    <t>CHEMBL2110990</t>
  </si>
  <si>
    <t>Potassium Guaiacolsulfonate (JAN, USP); Sulfogaiacol (DCF, INN)</t>
  </si>
  <si>
    <t>COc1cc(ccc1O)S(=O)(=O)O</t>
  </si>
  <si>
    <t>CHEMBL17125</t>
  </si>
  <si>
    <t>Pelrinone (INN); Pelrinone Hydrochloride (USAN)</t>
  </si>
  <si>
    <t>AY-28768</t>
  </si>
  <si>
    <t>CC1=NC(=O)C(=C(NCc2cccnc2)N1)C#N</t>
  </si>
  <si>
    <t>CHEMBL2111075</t>
  </si>
  <si>
    <t>Sodium Amylosulfate (USAN)</t>
  </si>
  <si>
    <t>SN-263</t>
  </si>
  <si>
    <t>CCCCCOS(=O)(=O)O</t>
  </si>
  <si>
    <t>CHEMBL2106972</t>
  </si>
  <si>
    <t>Neltenexine (INN)</t>
  </si>
  <si>
    <t>R05CB14</t>
  </si>
  <si>
    <t>R05CB14 [Respiratory System:Cough And Cold Preparations:Expectorants, Excl. Combinations With Cough Suppressants:Mucolytics]</t>
  </si>
  <si>
    <t>O[C@@H]1CC[C@H](CC1)NCc2cc(Br)cc(Br)c2NC(=O)c3cccs3</t>
  </si>
  <si>
    <t>CHEMBL2105285</t>
  </si>
  <si>
    <t>Protizinic Acid (DCF, INN, JAN, MI)</t>
  </si>
  <si>
    <t>COc1ccc2N(C)c3cc(ccc3Sc2c1)C(C)C(=O)O</t>
  </si>
  <si>
    <t>CHEMBL2105604</t>
  </si>
  <si>
    <t>Eptaloprost (INN)</t>
  </si>
  <si>
    <t>CCC#CC[C@H](C)[C@H](O)C#C[C@H]1[C@H](O)C[C@@H]2C\C(=C/COCCCC(=O)O)\C[C@H]12</t>
  </si>
  <si>
    <t>CHEMBL2105219</t>
  </si>
  <si>
    <t>Nifurprazine (INN, MI)</t>
  </si>
  <si>
    <t>HB-115</t>
  </si>
  <si>
    <t>Nc1ccc(\C=C\c2oc(cc2)[N+](=O)[O-])nn1</t>
  </si>
  <si>
    <t>CHEMBL2104662</t>
  </si>
  <si>
    <t>Alfaprostol (BAN, INN, USAN)</t>
  </si>
  <si>
    <t>K-11941; Ro-229000</t>
  </si>
  <si>
    <t>Prostaglandin (veterinary)</t>
  </si>
  <si>
    <t>COC(=O)CCC\C=C/C[C@H]1[C@@H](O)C[C@@H](O)[C@@H]1C#C[C@@H](O)CCC2CCCCC2</t>
  </si>
  <si>
    <t>CHEMBL2104345</t>
  </si>
  <si>
    <t>Leteprinim (INN); Leteprinim Potassium (USAN)</t>
  </si>
  <si>
    <t>AIT-082</t>
  </si>
  <si>
    <t>nootropic agents, purine derivatives</t>
  </si>
  <si>
    <t>OC(=O)c1ccc(NC(=O)CCn2cnc3C(=O)NC=Nc23)cc1</t>
  </si>
  <si>
    <t>CHEMBL2105039</t>
  </si>
  <si>
    <t>Histapyrrodine (DCF, INN, MI)</t>
  </si>
  <si>
    <t>R06AC02; R06AC52</t>
  </si>
  <si>
    <t>R06AC02 [Respiratory System:Antihistamines For Systemic Use:Antihistamines For Systemic Use:Substituted ethylene diamines]; R06AC52 [Respiratory System:Antihistamines For Systemic Use:Antihistamines For Systemic Use:Substituted ethylene diamines]</t>
  </si>
  <si>
    <t>C(CN1CCCC1)N(Cc2ccccc2)c3ccccc3</t>
  </si>
  <si>
    <t>CHEMBL2105455</t>
  </si>
  <si>
    <t>Peradoxime (INN)</t>
  </si>
  <si>
    <t>COc1cccc(\C=N\OCC(O)CN2CCN(CC2)c3ccccc3OC)c1</t>
  </si>
  <si>
    <t>CHEMBL2105528</t>
  </si>
  <si>
    <t>Bisfenazone (DCF, INN)</t>
  </si>
  <si>
    <t>CC(C)C1=C(CNC2=C(C)N(C)N(C2=O)c3ccccc3)N(C)N(C1=O)c4ccccc4</t>
  </si>
  <si>
    <t>CHEMBL2106864</t>
  </si>
  <si>
    <t>Mesabolone (INN)</t>
  </si>
  <si>
    <t>COC1(CCCCC1)O[C@H]2CC[C@H]3[C@@H]4CC[C@H]5CC(=O)C=C[C@]5(C)[C@H]4CC[C@]23C</t>
  </si>
  <si>
    <t>CHEMBL2105967</t>
  </si>
  <si>
    <t>Adelmidrol (INN)</t>
  </si>
  <si>
    <t>OCCNC(=O)CCCCCCCC(=O)NCCO</t>
  </si>
  <si>
    <t>CHEMBL2104912</t>
  </si>
  <si>
    <t>Vintiamol (INN, MI)</t>
  </si>
  <si>
    <t>C\C(=C(/CCO)\S\C=C\C(=O)c1ccccc1)\N(Cc2cnc(C)nc2N)C=O</t>
  </si>
  <si>
    <t>CHEMBL2105255</t>
  </si>
  <si>
    <t>Milverine (INN)</t>
  </si>
  <si>
    <t>C(CC(c1ccccc1)c2ccccc2)Nc3ccncc3</t>
  </si>
  <si>
    <t>CHEMBL2106456</t>
  </si>
  <si>
    <t>Ramoplanin A2 (Main Component)</t>
  </si>
  <si>
    <t>CC(C)C\C=C/C=C\C(=O)N[C@@H](CC(=O)N)C(=O)N[C@]1(CC(=O)N[C@@H](C(=O)N[C@H](CCCCN)C(=O)N[C@H](C(C)O)C(=O)N[C@H](C(=O)N[C@H](C(=O)N[C@@H](C(C)O)C(=O)N[C@@H](Cc2ccccc2)C(=O)N[C@@H](CCCN)C(=O)N[C@H](C(=O)N[C@H](C(C)O)C(=O)N[C@@H](C(=O)NCC(=O)NC(C(C)C)C(=O)N[C@H](C)C(=O)N[C@H](C(=O)O1)c3ccc(O)c(Cl)c3)c4ccc(O)cc4)c5ccc(O[C@H]6O[C@H](CO)C(O)[C@H](O)[C@@H]6O[C@H]7O[C@H](CO)[C@@H](O)[C@H](O)[C@@H]7O)cc5)c8ccc(O)cc8)c9ccc(O)cc9)c%10ccc(O)cc%10)C(=O)N</t>
  </si>
  <si>
    <t>CHEMBL2078925</t>
  </si>
  <si>
    <t>Olamufloxacin (INN)</t>
  </si>
  <si>
    <t>Cc1c(N2C[C@@H](N)C3(CC3)C2)c(F)c(N)c4C(=O)C(=CN(C5CC5)c14)C(=O)O</t>
  </si>
  <si>
    <t>CHEMBL1188530</t>
  </si>
  <si>
    <t>Fludoxopone (INN)</t>
  </si>
  <si>
    <t>Fc1ccc(cc1)C2=C(CCN3CCN(CC3)c4ccccc4)OC(=O)O2</t>
  </si>
  <si>
    <t>CHEMBL2106178</t>
  </si>
  <si>
    <t>Enfenamic Acid (INN, MI)</t>
  </si>
  <si>
    <t>OC(=O)c1ccccc1NCCc2ccccc2</t>
  </si>
  <si>
    <t>CHEMBL2107257</t>
  </si>
  <si>
    <t>Eganoprost (INN)</t>
  </si>
  <si>
    <t>COC(=O)CCC\C=C/C[C@@H]1[C@@H](\C=C\CCC[C@@H](C)O)[C@H](O)CC1=O</t>
  </si>
  <si>
    <t>CHEMBL1614661</t>
  </si>
  <si>
    <t>Zotarolimus (INN, USAN)</t>
  </si>
  <si>
    <t>ABT-578</t>
  </si>
  <si>
    <t>CO[C@@H]1C[C@H](C[C@@H](C)[C@@H]2CC(=O)[C@H](C)\C=C(/C)\[C@@H](O)[C@@H](OC)C(=O)[C@H](C)C[C@H](C)\C=C\C=C\C=C(/C)\[C@H](CC3CC[C@@H](C)[C@@](O)(O3)C(=O)C(=O)N4CCCC[C@H]4C(=O)O2)OC)CC[C@@H]1n5cnnn5</t>
  </si>
  <si>
    <t>CHEMBL1742421</t>
  </si>
  <si>
    <t>Arnolol (INN)</t>
  </si>
  <si>
    <t>COCCc1ccc(OCC(O)C(C)(C)N)cc1</t>
  </si>
  <si>
    <t>CHEMBL1201134</t>
  </si>
  <si>
    <t>Lubiprostone (FDA, INN, USAN)</t>
  </si>
  <si>
    <t>RU-0211</t>
  </si>
  <si>
    <t>Sucampo Pharmaceuticals Inc</t>
  </si>
  <si>
    <t>A06AX03</t>
  </si>
  <si>
    <t>A06AX03 [Alimentary Tract And Metabolism:Drugs For Constipation:Drugs For Constipation:Other drugs for constipation]</t>
  </si>
  <si>
    <t>CCCCC(F)(F)[C@@]1(O)CC[C@@H]2[C@@H](CCCCCCC(=O)O)C(=O)C[C@H]2O1</t>
  </si>
  <si>
    <t>CHEMBL2107643</t>
  </si>
  <si>
    <t>Velaresol (BAN, INN)</t>
  </si>
  <si>
    <t>12C</t>
  </si>
  <si>
    <t>OC(=O)CCCCOc1cccc(O)c1C=O</t>
  </si>
  <si>
    <t>CHEMBL2104472</t>
  </si>
  <si>
    <t>Apaflurane (BAN, INN)</t>
  </si>
  <si>
    <t>FC(C(F)(F)F)C(F)(F)F</t>
  </si>
  <si>
    <t>CHEMBL2106071</t>
  </si>
  <si>
    <t>Clomocycline (BAN, INN, MI)</t>
  </si>
  <si>
    <t>J01AA11</t>
  </si>
  <si>
    <t>J01AA11 [Antiinfectives For Systemic Use:Antibacterials For Systemic Use:Tetracyclines:Tetracyclines]</t>
  </si>
  <si>
    <t>CN(C)[C@H]1[C@@H]2C[C@H]3C(=C(O)[C@]2(O)C(=O)C(=C1O)C(=O)NCO)C(=O)c4c(O)ccc(Cl)c4[C@@]3(C)O</t>
  </si>
  <si>
    <t>CHEMBL2104113</t>
  </si>
  <si>
    <t>Cinuperone (INN)</t>
  </si>
  <si>
    <t>Fc1ccc(cc1)C(=O)CCCN2CCN(CC2)c3cc4ccccc4cn3</t>
  </si>
  <si>
    <t>CHEMBL2104821</t>
  </si>
  <si>
    <t>Pitofenone (DCF, INN)</t>
  </si>
  <si>
    <t>COC(=O)c1ccccc1C(=O)c2ccc(OCCN3CCCCC3)cc2</t>
  </si>
  <si>
    <t>CHEMBL2106573</t>
  </si>
  <si>
    <t>Diethylthiambutene (BAN, DCF, INN)</t>
  </si>
  <si>
    <t>CCN(CC)C(C)C=C(c1cccs1)c2cccs2</t>
  </si>
  <si>
    <t>CHEMBL2105094</t>
  </si>
  <si>
    <t>Morocromen (INN)</t>
  </si>
  <si>
    <t>CC1=C(CCN2CCOCC2)C(=O)Oc3cc(NC(=O)N4CCOCC4)ccc13</t>
  </si>
  <si>
    <t>CHEMBL2105161</t>
  </si>
  <si>
    <t>Beta-Butoxyethyl Nicotinate (JAN); Nicoboxil (INN)</t>
  </si>
  <si>
    <t>CCCCOCCOC(=O)c1cccnc1</t>
  </si>
  <si>
    <t>CHEMBL2106044</t>
  </si>
  <si>
    <t>Abamectin Component B1a</t>
  </si>
  <si>
    <t>CO[C@H]1C[C@H](O[C@H]2[C@H](C)O[C@H](C[C@@H]2OC)O[C@H]3[C@@H](C)\C=C\C=C\4/COC5[C@H](O)C(=C[C@@H](C(=O)O[C@H]6C[C@@H](C\C=C\3/C)O[C@@]7(C6)O[C@H](C(C)C)[C@@H](C)C=C7)[C@]45O)C)O[C@@H](C)[C@@H]1O</t>
  </si>
  <si>
    <t>CHEMBL2104012</t>
  </si>
  <si>
    <t>Carmetizide (INN)</t>
  </si>
  <si>
    <t>COC(=O)C1Nc2cc(Cl)c(cc2S(=O)(=O)N1C)S(=O)(=O)N</t>
  </si>
  <si>
    <t>CHEMBL2107617</t>
  </si>
  <si>
    <t>Terciprazine (INN)</t>
  </si>
  <si>
    <t>OC(COC1(CCCCC1)C#C)CN2CCN(CC2)c3cccc(c3)C(F)(F)F</t>
  </si>
  <si>
    <t>CHEMBL2105136</t>
  </si>
  <si>
    <t>Nicocodine (BAN, DCF, INN)</t>
  </si>
  <si>
    <t>COc1ccc2C[C@@H]3[C@@H]4C=C[C@H](OC(=O)c5cccnc5)[C@@H]6Oc1c2[C@]46CCN3C</t>
  </si>
  <si>
    <t>CHEMBL2106188</t>
  </si>
  <si>
    <t>Enefexine (INN)</t>
  </si>
  <si>
    <t>CCc1ccc(cc1)C2CCNCC2</t>
  </si>
  <si>
    <t>CHEMBL2104616</t>
  </si>
  <si>
    <t>Clonitazene (BAN, DCF, INN, MI)</t>
  </si>
  <si>
    <t>CCN(CC)CCn1c(Cc2ccc(Cl)cc2)nc3cc(ccc13)[N+](=O)[O-]</t>
  </si>
  <si>
    <t>CHEMBL2106466</t>
  </si>
  <si>
    <t>Diproxadol (INN)</t>
  </si>
  <si>
    <t>CC1Oc2ccc(Cl)cc2N(CC(O)CO)C1=O</t>
  </si>
  <si>
    <t>CHEMBL2106414</t>
  </si>
  <si>
    <t>Bietaserpine (DCF, INN, MI)</t>
  </si>
  <si>
    <t>DL-152; S-1210</t>
  </si>
  <si>
    <t>C02AA07; C02AA57</t>
  </si>
  <si>
    <t>C02AA07 [Cardiovascular System:Antihypertensives:Antiadrenergic Agents, Centrally Acting:Rauwolfia alkaloids]; C02AA57 [Cardiovascular System:Antihypertensives:Antiadrenergic Agents, Centrally Acting:Rauwolfia alkaloids]</t>
  </si>
  <si>
    <t>CCN(CC)CCn1c2[C@@H]3C[C@@H]4[C@H](C[C@H](OC(=O)c5cc(OC)c(OC)c(OC)c5)[C@@H](OC)[C@@H]4C(=O)OC)CN3CCc2c6ccc(OC)cc16</t>
  </si>
  <si>
    <t>CHEMBL2105559</t>
  </si>
  <si>
    <t>Vintoperol (INN)</t>
  </si>
  <si>
    <t>CC[C@]1(CO)CCCN2CCc3c([nH]c4ccccc34)[C@H]12</t>
  </si>
  <si>
    <t>CHEMBL2074792</t>
  </si>
  <si>
    <t>Devapamil (INN)</t>
  </si>
  <si>
    <t>COc1cccc(CCN(C)CCCC(C#N)(C(C)C)c2ccc(OC)c(OC)c2)c1</t>
  </si>
  <si>
    <t>CHEMBL2110594</t>
  </si>
  <si>
    <t>Sergolexole (INN); Sergolexole Maleate (USAN)</t>
  </si>
  <si>
    <t>COC1CCC(CC1)OC(=O)[C@@H]2C[C@H]3[C@@H](Cc4cn(C(C)C)c5cccc3c45)N(C)C2</t>
  </si>
  <si>
    <t>CHEMBL2111016</t>
  </si>
  <si>
    <t>Tibezonium Iodide (INN, MI)</t>
  </si>
  <si>
    <t>A01AB15</t>
  </si>
  <si>
    <t>A01AB15 [Alimentary Tract And Metabolism:Stomatological Preparations:Stomatological Preparations:Antiinfectives and antiseptics for local oral treatment]</t>
  </si>
  <si>
    <t>CC[N+](C)(CC)CCSC1=Nc2ccccc2N=C(C1)c3ccc(Sc4ccccc4)cc3</t>
  </si>
  <si>
    <t>CHEMBL2110959</t>
  </si>
  <si>
    <t>Metabutethamine Hydrochloride (NF)</t>
  </si>
  <si>
    <t>N01BA01</t>
  </si>
  <si>
    <t>N01BA01 [Nervous System:Anesthetics:Anesthetics, Local:Esters of aminobenzoic acid]</t>
  </si>
  <si>
    <t>CC(C)CNCCOC(=O)c1cccc(N)c1</t>
  </si>
  <si>
    <t>CHEMBL252312</t>
  </si>
  <si>
    <t>Dexsotalol (INN); Dexsotalol Hydrochloride (USAN)</t>
  </si>
  <si>
    <t>BMY-05763-1-D</t>
  </si>
  <si>
    <t>CC(C)NC[C@@H](O)c1ccc(NS(=O)(=O)C)cc1</t>
  </si>
  <si>
    <t>CHEMBL278398</t>
  </si>
  <si>
    <t>Phenindamine (BAN, INN); Phenindamine Tartrate (USAN)</t>
  </si>
  <si>
    <t>Solvay Pharmaceuticals; Hoffmann-Laroche</t>
  </si>
  <si>
    <t>R06AX04</t>
  </si>
  <si>
    <t>R06AX04 [Respiratory System:Antihistamines For Systemic Use:Antihistamines For Systemic Use:Other antihistamines for systemic use]</t>
  </si>
  <si>
    <t>CN1CCC2=C(C1)C(c3ccccc3)c4ccccc24</t>
  </si>
  <si>
    <t>CHEMBL2110952</t>
  </si>
  <si>
    <t>Galdansetron (BAN, INN); Galdansetron Hydrochloride (USAN)</t>
  </si>
  <si>
    <t>GR-81225C; GR-81225X [As The Base]</t>
  </si>
  <si>
    <t>Cc1[nH]cnc1C[C@H]2CCc3c(C2=O)c4ccccc4n3C</t>
  </si>
  <si>
    <t>CHEMBL2105646</t>
  </si>
  <si>
    <t>Larazotide (INN, USAN); Larazotide Acetate (USAN)</t>
  </si>
  <si>
    <t>AT-2347; AT-1001</t>
  </si>
  <si>
    <t>Alba Therapeutics Corporation; Alba Therapeutics</t>
  </si>
  <si>
    <t>peptides: zonulin antagonists</t>
  </si>
  <si>
    <t>CC(C)C[C@H](NC(=O)[C@@H](NC(=O)CNC(=O)CN)C(C)C)C(=O)N[C@@H](C(C)C)C(=O)N[C@@H](CCC(=O)N)C(=O)N1CCC[C@H]1C(=O)NCC(=O)O</t>
  </si>
  <si>
    <t>CHEMBL578063</t>
  </si>
  <si>
    <t>Alazanine Triclofenate (INN)</t>
  </si>
  <si>
    <t>GNF-Pf-2304</t>
  </si>
  <si>
    <t>CCN1\C(=C\C=C\c2sc3ccccc3[n+]2CC)\Sc4ccccc14</t>
  </si>
  <si>
    <t>CHEMBL2111045</t>
  </si>
  <si>
    <t>Safrazine Hydrochloride (JAN)</t>
  </si>
  <si>
    <t>CC(C)NNCc1ccc2OCOc2c1</t>
  </si>
  <si>
    <t>CHEMBL2110814</t>
  </si>
  <si>
    <t>Delucemine (INN); Delucemine Hydrochloride (USAN)</t>
  </si>
  <si>
    <t>NPS 1506?HCL</t>
  </si>
  <si>
    <t>Oread; Nps</t>
  </si>
  <si>
    <t>CNCCC(c1cccc(F)c1)c2cccc(F)c2</t>
  </si>
  <si>
    <t>CHEMBL119865</t>
  </si>
  <si>
    <t>Prizidilol (BAN, INN); Prizidilol Hydrochloride (USAN)</t>
  </si>
  <si>
    <t>SK&amp;F-92657-A2</t>
  </si>
  <si>
    <t>CC(C)(C)NCC(O)COc1ccccc1c2ccc(NN)nn2</t>
  </si>
  <si>
    <t>CHEMBL2110591</t>
  </si>
  <si>
    <t>Platonin (JAN)</t>
  </si>
  <si>
    <t>CCCCCCCN1C(=CS/C/1=C/C=C(/C=C/c2scc(C)[n+]2CCCCCCC)\c3scc(C)[n+]3CCCCCCC)C</t>
  </si>
  <si>
    <t>CHEMBL319669</t>
  </si>
  <si>
    <t>Pafuramidine (INN); Pafuramidine Maleate (USAN)</t>
  </si>
  <si>
    <t>DB289</t>
  </si>
  <si>
    <t>CONC(=N)c1ccc(cc1)c2oc(cc2)c3ccc(cc3)C(=N)NOC</t>
  </si>
  <si>
    <t>CHEMBL2111169</t>
  </si>
  <si>
    <t>Ipazilide (INN); Ipazilide Fumarate (USAN)</t>
  </si>
  <si>
    <t>WIN-541774</t>
  </si>
  <si>
    <t>CCN(CC)CCCNC(=O)Cn1ncc(c2ccccc2)c1c3ccccc3</t>
  </si>
  <si>
    <t>CHEMBL2108550</t>
  </si>
  <si>
    <t>Pancreozymin (BAN)</t>
  </si>
  <si>
    <t>V04CK02</t>
  </si>
  <si>
    <t>V04CK02 [Various:Diagnostic Agents:Other Diagnostic Agents:Tests for pancreatic function]</t>
  </si>
  <si>
    <t>CHEMBL2108741</t>
  </si>
  <si>
    <t>Simeticone (BAN, INN)</t>
  </si>
  <si>
    <t>CHEMBL2108276</t>
  </si>
  <si>
    <t>Epoetin Kappa (INN)</t>
  </si>
  <si>
    <t>CHEMBL2109408</t>
  </si>
  <si>
    <t>Lampalizumab (INN, USAN)</t>
  </si>
  <si>
    <t>Anti-fD; FCFD4514S; RG-7417</t>
  </si>
  <si>
    <t>CHEMBL2108604</t>
  </si>
  <si>
    <t>Hemoglobin Glutamer-256 (USAN)</t>
  </si>
  <si>
    <t>CHEMBL2109532</t>
  </si>
  <si>
    <t>Rg-7418</t>
  </si>
  <si>
    <t>RG-7418</t>
  </si>
  <si>
    <t>CHEMBL2109061</t>
  </si>
  <si>
    <t>Licryfilcon A (USAN)</t>
  </si>
  <si>
    <t>CHEMBL2107864</t>
  </si>
  <si>
    <t>Plovamer (USAN)</t>
  </si>
  <si>
    <t>PI-2301</t>
  </si>
  <si>
    <t>CHEMBL2108400</t>
  </si>
  <si>
    <t>Emfilermin (INN)</t>
  </si>
  <si>
    <t>CHEMBL2109158</t>
  </si>
  <si>
    <t>Pine Tar (JAN, USP)</t>
  </si>
  <si>
    <t>CHEMBL2108627</t>
  </si>
  <si>
    <t>Vocimagene Amiretrorepvec (INN, USAN)</t>
  </si>
  <si>
    <t>TOCA-511</t>
  </si>
  <si>
    <t>Tocagen Inc.</t>
  </si>
  <si>
    <t>CHEMBL2108765</t>
  </si>
  <si>
    <t>Pumactant (BAN)</t>
  </si>
  <si>
    <t>CHEMBL2109162</t>
  </si>
  <si>
    <t>Hemoglobin Glutamer (INN)</t>
  </si>
  <si>
    <t>B05AA10</t>
  </si>
  <si>
    <t>B05AA10 [Blood And Blood Forming Organs:Blood Substitutes And Perfusion Solutions:Blood And Related Products:Blood substitutes and plasma protein fractions]</t>
  </si>
  <si>
    <t>CHEMBL2108442</t>
  </si>
  <si>
    <t>Mitumomab (INN, USAN)</t>
  </si>
  <si>
    <t>BEC2</t>
  </si>
  <si>
    <t>Lonza, U.K; Imclone Systems</t>
  </si>
  <si>
    <t>CHEMBL2109451</t>
  </si>
  <si>
    <t>Medi-546</t>
  </si>
  <si>
    <t>CHEMBL2108501</t>
  </si>
  <si>
    <t>Labetuzumab (INN, USAN)</t>
  </si>
  <si>
    <t>hMN-14</t>
  </si>
  <si>
    <t>CHEMBL2109355</t>
  </si>
  <si>
    <t>Dusigitumab (USAN)</t>
  </si>
  <si>
    <t>MEDI-573</t>
  </si>
  <si>
    <t>CHEMBL2109441</t>
  </si>
  <si>
    <t>Rg-7116</t>
  </si>
  <si>
    <t>RG-7116</t>
  </si>
  <si>
    <t>CHEMBL2109470</t>
  </si>
  <si>
    <t>Perakizumab (INN, USAN)</t>
  </si>
  <si>
    <t>RG-4934; Ro-5310074</t>
  </si>
  <si>
    <t>CHEMBL35033</t>
  </si>
  <si>
    <t>Emivirine (INN, USAN)</t>
  </si>
  <si>
    <t>MKC-442</t>
  </si>
  <si>
    <t>Mitsubishi Chemical Corporation, Japan</t>
  </si>
  <si>
    <t>CCOCN1C(=O)NC(=O)C(=C1Cc2ccccc2)C(C)C</t>
  </si>
  <si>
    <t>CHEMBL658</t>
  </si>
  <si>
    <t>Sufentanil (BAN, INN, USAN); Sufentanil Citrate (FDA, USP, USAN)</t>
  </si>
  <si>
    <t>R-30730; R-33800</t>
  </si>
  <si>
    <t>Janssen Pharmaceutica, Belgium; Akorn Inc</t>
  </si>
  <si>
    <t>N01AH03</t>
  </si>
  <si>
    <t>N01AH03 [Nervous System:Anesthetics:Anesthetics, General:Opioid anesthetics]</t>
  </si>
  <si>
    <t>Analgesic; Analgesic (narcotic)</t>
  </si>
  <si>
    <t>CCC(=O)N(c1ccccc1)C2(COC)CCN(CCc3cccs3)CC2</t>
  </si>
  <si>
    <t>CHEMBL418134</t>
  </si>
  <si>
    <t>Bunitrolol (INN, MI); Bunitrolol Hydrochloride (JAN)</t>
  </si>
  <si>
    <t>KO-1366</t>
  </si>
  <si>
    <t>CC(C)(C)NCC(O)COc1ccccc1C#N</t>
  </si>
  <si>
    <t>CHEMBL1206232</t>
  </si>
  <si>
    <t>Fosbretabulin (INN); Fosbretabulin Disodium (USAN); Fosbretabulin Tromethamine (USAN)</t>
  </si>
  <si>
    <t>CA4DP</t>
  </si>
  <si>
    <t>Oxigene</t>
  </si>
  <si>
    <t>-bulin; fos-</t>
  </si>
  <si>
    <t>antineoplastics (mitotic inhibitors,tubulin binders); phosphoro-derivatives</t>
  </si>
  <si>
    <t>COc1ccc(\C=C/c2cc(OC)c(OC)c(OC)c2)cc1OP(=O)(O)O</t>
  </si>
  <si>
    <t>CHEMBL579</t>
  </si>
  <si>
    <t>Spiraprilat (INN, USAN)</t>
  </si>
  <si>
    <t>SCH-33861</t>
  </si>
  <si>
    <t>C[C@H](N[C@@H](CCc1ccccc1)C(=O)O)C(=O)N2CC3(C[C@H]2C(=O)O)SCCS3</t>
  </si>
  <si>
    <t>CHEMBL1395610</t>
  </si>
  <si>
    <t>Proroxan (INN); Proroxan Hydrochloride (USAN)</t>
  </si>
  <si>
    <t>AY-24269</t>
  </si>
  <si>
    <t>Anti-Adrenergic (alpha-receptor)</t>
  </si>
  <si>
    <t>O=C(CCN1CCC(C1)c2ccccc2)c3ccc4OCCOc4c3</t>
  </si>
  <si>
    <t>CHEMBL783</t>
  </si>
  <si>
    <t>Nateglinide (BAN, FDA, INN, USAN)</t>
  </si>
  <si>
    <t>A-4166; AY-4166; DJN-608; SDZ DJN 608; SDZ-DJN-608</t>
  </si>
  <si>
    <t>antidiabetic, SGLT2 inhibitors, not phlorozin derivatives</t>
  </si>
  <si>
    <t>A10BX03</t>
  </si>
  <si>
    <t>A10BX03 [Alimentary Tract And Metabolism:Drugs Used In Diabetes:Blood Glucose Lowering Drugs, Excl. Insulins:Other blood glucose lowering drugs, excl. insulins]</t>
  </si>
  <si>
    <t>CC(C)[C@@H]1CC[C@H](CC1)C(=O)N[C@H](Cc2ccccc2)C(=O)O</t>
  </si>
  <si>
    <t>CHEMBL1255794</t>
  </si>
  <si>
    <t>Aplaviroc (INN); Aplaviroc Hydrochloride (USAN)</t>
  </si>
  <si>
    <t>GW873140A</t>
  </si>
  <si>
    <t>antivirals: CCR5 antagonists</t>
  </si>
  <si>
    <t>CCCCN1C(=O)[C@H](NC(=O)C12CCN(Cc3ccc(Oc4ccc(cc4)C(=O)O)cc3)CC2)[C@H](O)C5CCCCC5</t>
  </si>
  <si>
    <t>CHEMBL121810</t>
  </si>
  <si>
    <t>Ganstigmine (INN)</t>
  </si>
  <si>
    <t>CCc1ccccc1NC(=O)Oc2ccc3N(C)[C@H]4ON(C)CC[C@@]4(C)c3c2</t>
  </si>
  <si>
    <t>CHEMBL273264</t>
  </si>
  <si>
    <t>Nafamostat (INN); Nafamostat Mesilate (JAN); Nafamostat Mesylate (USAN)</t>
  </si>
  <si>
    <t>FUT-175</t>
  </si>
  <si>
    <t>Torii, Japan</t>
  </si>
  <si>
    <t>Anticoagulant; Antifihrinolytic</t>
  </si>
  <si>
    <t>NC(=N)Nc1ccc(cc1)C(=O)Oc2ccc3cc(ccc3c2)C(=N)N</t>
  </si>
  <si>
    <t>CHEMBL1581</t>
  </si>
  <si>
    <t>Perindopril (BAN, INN, USAN); Perindopril Erbumine (FDA, USAN)</t>
  </si>
  <si>
    <t>McN-A-2833; S-9490; McN-A-2833-109; S-9490-3</t>
  </si>
  <si>
    <t>Xoma (Us) Llc; Ortho-Mcneil</t>
  </si>
  <si>
    <t>C09AA04</t>
  </si>
  <si>
    <t>C09AA04 [Cardiovascular System:Agents Acting On The Renin-Angiotensin System:Ace Inhibitors, Plain:ACE inhibitors, plain]</t>
  </si>
  <si>
    <t>CCC[C@H](N[C@@H](C)C(=O)N1[C@H]2CCCC[C@H]2C[C@H]1C(=O)O)C(=O)OCC</t>
  </si>
  <si>
    <t>CHEMBL1201347</t>
  </si>
  <si>
    <t>Anileridine (USP, BAN, INN); Anileridine Phosphate (FDA); Anileridine Hydrochloride (FDA, USP)</t>
  </si>
  <si>
    <t>N01AH05</t>
  </si>
  <si>
    <t>N01AH05 [Nervous System:Anesthetics:Anesthetics, General:Opioid anesthetics]</t>
  </si>
  <si>
    <t>CCOC(=O)C1(CCN(CCc2ccc(N)cc2)CC1)c3ccccc3</t>
  </si>
  <si>
    <t>CHEMBL492</t>
  </si>
  <si>
    <t>Etidocaine (BAN, INN, USAN); Etidocaine Hydrochloride (FDA)</t>
  </si>
  <si>
    <t>W-19053</t>
  </si>
  <si>
    <t>Dentsply Pharmaceutical; Astrazeneca Lp; Astra</t>
  </si>
  <si>
    <t>N01BB07; N01BB57</t>
  </si>
  <si>
    <t>N01BB07 [Nervous System:Anesthetics:Anesthetics, Local:Amides]; N01BB57 [Nervous System:Anesthetics:Anesthetics, Local:Amides]</t>
  </si>
  <si>
    <t>CCCN(CC)C(CC)C(=O)Nc1c(C)cccc1C</t>
  </si>
  <si>
    <t>CHEMBL435298</t>
  </si>
  <si>
    <t>Esflurbiprofen (BAN, INN)</t>
  </si>
  <si>
    <t>BTS-24332</t>
  </si>
  <si>
    <t>C[C@H](C(=O)O)c1ccc(c(F)c1)c2ccccc2</t>
  </si>
  <si>
    <t>CHEMBL426084</t>
  </si>
  <si>
    <t>Samidorphan (INN, USAN); Samidorphan L-Malate (USAN)</t>
  </si>
  <si>
    <t>ALKS 33; RDC-0313-00; RDC-0313-02</t>
  </si>
  <si>
    <t>NC(=O)c1ccc2C[C@H]3N(CC4CC4)CC[C@@]5(CC(=O)CC[C@@]35O)c2c1O</t>
  </si>
  <si>
    <t>CHEMBL204021</t>
  </si>
  <si>
    <t>Darapladib (INN, USAN)</t>
  </si>
  <si>
    <t>SB-480848</t>
  </si>
  <si>
    <t>CCN(CC)CCN(Cc1ccc(cc1)c2ccc(cc2)C(F)(F)F)C(=O)CN3C4=C(CCC4)C(=O)N=C3SCc5ccc(F)cc5</t>
  </si>
  <si>
    <t>CHEMBL108821</t>
  </si>
  <si>
    <t>Sitafloxacin (USAN, INN)</t>
  </si>
  <si>
    <t>DU-6859A</t>
  </si>
  <si>
    <t>Daiichi Pharmaceutical</t>
  </si>
  <si>
    <t>J01MA21</t>
  </si>
  <si>
    <t>J01MA21 [Antiinfectives For Systemic Use:Antibacterials For Systemic Use:Quinolone Antibacterials:Fluoroquinolones]</t>
  </si>
  <si>
    <t>N[C@@H]1CN(CC12CC2)c3c(F)cc4C(=O)C(=CN([C@@H]5C[C@@H]5F)c4c3Cl)C(=O)O</t>
  </si>
  <si>
    <t>CHEMBL2106985</t>
  </si>
  <si>
    <t>Pyrimitate (BAN, INN)</t>
  </si>
  <si>
    <t>ICI-29661</t>
  </si>
  <si>
    <t>CCOP(=S)(OCC)Oc1cc(C)nc(n1)N(C)C</t>
  </si>
  <si>
    <t>CHEMBL2104758</t>
  </si>
  <si>
    <t>Medibazine (DCF, INN, MI)</t>
  </si>
  <si>
    <t>S-4105</t>
  </si>
  <si>
    <t>C(N1CCN(CC1)C(c2ccccc2)c3ccccc3)c4ccc5OCOc5c4</t>
  </si>
  <si>
    <t>CHEMBL2111124</t>
  </si>
  <si>
    <t>Tazadolene (INN); Tazadolene Succinate (USAN)</t>
  </si>
  <si>
    <t>U-53996H</t>
  </si>
  <si>
    <t>C1CC\C(=C/c2ccccc2)\C(C1)N3CCC3</t>
  </si>
  <si>
    <t>CHEMBL2111030</t>
  </si>
  <si>
    <t>Prothipendyl (BAN, INN); Prothipendyl Hydrochloride (MI)</t>
  </si>
  <si>
    <t>N05AX07</t>
  </si>
  <si>
    <t>N05AX07 [Nervous System:Psycholeptics:Antipsychotics:Other antipsychotics]</t>
  </si>
  <si>
    <t>CN(C)CCCN1c2ccccc2Sc3cccnc13</t>
  </si>
  <si>
    <t>CHEMBL2218886</t>
  </si>
  <si>
    <t>Oxoprostol (BAN, INN)</t>
  </si>
  <si>
    <t>M&amp;B-33153</t>
  </si>
  <si>
    <t>OCCCCCCCC1C(CCC(=O)COc2ccccc2)CCC1=O</t>
  </si>
  <si>
    <t>CHEMBL2218899</t>
  </si>
  <si>
    <t>Cisconazole (INN, USAN)</t>
  </si>
  <si>
    <t>SCH-35852</t>
  </si>
  <si>
    <t>Fc1ccc2SC(Cn3ccnc3)C(OCc4c(F)cccc4F)c2c1</t>
  </si>
  <si>
    <t>CHEMBL2218922</t>
  </si>
  <si>
    <t>Lortalamine (INN, USAN)</t>
  </si>
  <si>
    <t>LM-1404</t>
  </si>
  <si>
    <t>CN1CCC23NC(=O)CC(C2C1)c4cc(Cl)ccc4O3</t>
  </si>
  <si>
    <t>CHEMBL2219426</t>
  </si>
  <si>
    <t>Nesofilcon A (USAN)</t>
  </si>
  <si>
    <t>CHEMBL2364636</t>
  </si>
  <si>
    <t>Technetium Tc 99m Trofolastat (USAN)</t>
  </si>
  <si>
    <t>MIP Tc-1404; MIP-99mTc-1404</t>
  </si>
  <si>
    <t>CHEMBL160347</t>
  </si>
  <si>
    <t>Brofaromine (INN)</t>
  </si>
  <si>
    <t>COc1cc(Br)c2oc(cc2c1)C3CCNCC3</t>
  </si>
  <si>
    <t>CHEMBL307145</t>
  </si>
  <si>
    <t>Pyrogallol (MI, NF)</t>
  </si>
  <si>
    <t>Oc1cccc(O)c1O</t>
  </si>
  <si>
    <t>CHEMBL34431</t>
  </si>
  <si>
    <t>Cilostamide (INN)</t>
  </si>
  <si>
    <t>CN(C1CCCCC1)C(=O)CCCOc2ccc3nc(O)ccc3c2</t>
  </si>
  <si>
    <t>CHEMBL1598608</t>
  </si>
  <si>
    <t>Azasetron (INN); Azasetron Hydrochloride (JAN)</t>
  </si>
  <si>
    <t>CN1C(=O)COc2c1cc(Cl)cc2C(=O)NC3CN4CCC3CC4</t>
  </si>
  <si>
    <t>CHEMBL1114</t>
  </si>
  <si>
    <t>Theobromine (BAN, MI, NF); Theobromine Calcium Salicylate (MI, NF); Theosalicin (JAN); Theobromine Sodium Salicylate (JAN, MI, NF); Theobromine Sodium Acetate (MI, NF); Theophylline Sodium Acetate (MI, NF)</t>
  </si>
  <si>
    <t>Sterling Winthrop; Knoll</t>
  </si>
  <si>
    <t>R03DA07; R03DA57; C03BD01</t>
  </si>
  <si>
    <t>R03DA07 [Respiratory System:Drugs For Obstructive Airway Diseases:Other Systemic Drugs For Obstructive Airway Diseases:Xanthines]; R03DA57 [Respiratory System:Drugs For Obstructive Airway Diseases:Other Systemic Drugs For Obstructive Airway Diseases:Xanthines]; C03BD01 [Cardiovascular System:Diuretics:Low-Ceiling Diuretics, Excl. Thiazides:Xanthine derivatives]</t>
  </si>
  <si>
    <t>CN1C(=O)NC(=O)c2c1ncn2C</t>
  </si>
  <si>
    <t>CHEMBL1195210</t>
  </si>
  <si>
    <t>Alexidine (USAN, INN)</t>
  </si>
  <si>
    <t>Compound 904; WIN-21904</t>
  </si>
  <si>
    <t>CCCCC(CC)C\N=C(/N)\N=C(\N)/NCCCCCCN\C(=N/C(=N/CC(CC)CCCC)/N)\N</t>
  </si>
  <si>
    <t>CHEMBL266349</t>
  </si>
  <si>
    <t>Melagatran (INN)</t>
  </si>
  <si>
    <t>B01AE04</t>
  </si>
  <si>
    <t>B01AE04 [Blood And Blood Forming Organs:Antithrombotic Agents:Antithrombotic Agents:Direct thrombin inhibitors]</t>
  </si>
  <si>
    <t>NC(=N)c1ccc(CNC(=O)[C@@H]2CCN2C(=O)[C@H](NCC(=O)O)C3CCCCC3)cc1</t>
  </si>
  <si>
    <t>CHEMBL1527608</t>
  </si>
  <si>
    <t>Doxofylline (USAN, INN)</t>
  </si>
  <si>
    <t>ABC 12/3</t>
  </si>
  <si>
    <t>Roberts Pharmaceutical; Istituto Biologico Chematerapico Abc S.P.A., Italy</t>
  </si>
  <si>
    <t>R03DA11</t>
  </si>
  <si>
    <t>R03DA11 [Respiratory System:Drugs For Obstructive Airway Diseases:Other Systemic Drugs For Obstructive Airway Diseases:Xanthines]</t>
  </si>
  <si>
    <t>CN1C(=O)N(C)c2ncn(CC3OCCO3)c2C1=O</t>
  </si>
  <si>
    <t>CHEMBL592374</t>
  </si>
  <si>
    <t>Amitifadine (INN, USAN); Amitifadine Hydrochloride (USAN)</t>
  </si>
  <si>
    <t>DOV-21947; EB1010; EB-1010</t>
  </si>
  <si>
    <t>Euthymics Bioscience</t>
  </si>
  <si>
    <t>Clc1ccc(cc1Cl)[C@]23CNC[C@H]2C3</t>
  </si>
  <si>
    <t>CHEMBL231884</t>
  </si>
  <si>
    <t>Diosmin (BAN, MI, INN)</t>
  </si>
  <si>
    <t>C05CA03; C05CA53</t>
  </si>
  <si>
    <t>C05CA03 [Cardiovascular System:Vasoprotectives:Capillary Stabilizing Agents:Bioflavonoids]; C05CA53 [Cardiovascular System:Vasoprotectives:Capillary Stabilizing Agents:Bioflavonoids]</t>
  </si>
  <si>
    <t>COc1ccc(cc1O)C2=CC(=O)c3c(O)cc(O[C@@H]4O[C@H](CO[C@@H]5O[C@@H](C)[C@H](O)[C@@H](O)[C@H]5O)[C@@H](O)[C@H](O)[C@H]4O)cc3O2</t>
  </si>
  <si>
    <t>CHEMBL120632</t>
  </si>
  <si>
    <t>Tetragastrin (JAN)</t>
  </si>
  <si>
    <t>CSCC[C@H](NC(=O)[C@@H](N)Cc1c[nH]c2ccccc12)C(=O)N[C@@H](CC(=O)O)C(=O)N[C@@H](Cc3ccccc3)C(=O)N</t>
  </si>
  <si>
    <t>CHEMBL281786</t>
  </si>
  <si>
    <t>Diprenorphine (BAN, INN, MI)</t>
  </si>
  <si>
    <t>Lemmon</t>
  </si>
  <si>
    <t>CO[C@]12CC[C@@]3(C[C@@H]1C(C)(C)O)[C@H]4Cc5ccc(O)c6O[C@@H]2[C@]3(CCN4CC7CC7)c56</t>
  </si>
  <si>
    <t>CHEMBL149579</t>
  </si>
  <si>
    <t>Azimexon (INN)</t>
  </si>
  <si>
    <t>CC(C)(N1CC1C#N)N2CC2C(=O)N</t>
  </si>
  <si>
    <t>CHEMBL181954</t>
  </si>
  <si>
    <t>Naveglitazar (INN, USAN)</t>
  </si>
  <si>
    <t>CO[C@@H](Cc1ccc(OCCCOc2ccc(Oc3ccccc3)cc2)cc1)C(=O)O</t>
  </si>
  <si>
    <t>CHEMBL375492</t>
  </si>
  <si>
    <t>Amithiozone (MI); Thioacetazone (BAN, DCF, INN)</t>
  </si>
  <si>
    <t>CC(=O)Nc1ccc(\C=N\NC(=S)N)cc1</t>
  </si>
  <si>
    <t>CHEMBL132846</t>
  </si>
  <si>
    <t>Ranirestat (INN)</t>
  </si>
  <si>
    <t>Fc1cc(Br)ccc1CN2C(=O)c3cccn3C4(CC(=O)NC4=O)C2=O</t>
  </si>
  <si>
    <t>CHEMBL144673</t>
  </si>
  <si>
    <t>Hexetidine (BAN, MI, INN)</t>
  </si>
  <si>
    <t>A01AB12</t>
  </si>
  <si>
    <t>A01AB12 [Alimentary Tract And Metabolism:Stomatological Preparations:Stomatological Preparations:Antiinfectives and antiseptics for local oral treatment]</t>
  </si>
  <si>
    <t>CCCCC(CC)CN1CN(CC(CC)CCCC)CC(C)(N)C1</t>
  </si>
  <si>
    <t>CHEMBL413965</t>
  </si>
  <si>
    <t>Felbinac (BAN, JAN, USAN, INN); Felbinac Ethyl (JAN)</t>
  </si>
  <si>
    <t>CL-83544; LJC-10141</t>
  </si>
  <si>
    <t>M02AA08</t>
  </si>
  <si>
    <t>M02AA08 [Musculo-Skeletal System:Topical Products For Joint And Muscular Pain:Topical Products For Joint And Muscular Pain:Antiinflammatory preparations, non-steroids for topical use]</t>
  </si>
  <si>
    <t>OC(=O)Cc1ccc(cc1)c2ccccc2</t>
  </si>
  <si>
    <t>CHEMBL462018</t>
  </si>
  <si>
    <t>Triciribine (INN); Triciribine Phosphate (USAN)</t>
  </si>
  <si>
    <t>CN1N=C(N)c2cn([C@@H]3O[C@H](COP(=O)(O)O)[C@@H](O)[C@H]3O)c4ncnc1c24</t>
  </si>
  <si>
    <t>CHEMBL289192</t>
  </si>
  <si>
    <t>Carocainide (INN)</t>
  </si>
  <si>
    <t>CNC(=O)Nc1c(OC)c2ccoc2c(OC)c1OCCN3CCCC3</t>
  </si>
  <si>
    <t>CHEMBL380230</t>
  </si>
  <si>
    <t>Arteflene (INN, USAN)</t>
  </si>
  <si>
    <t>Ro-421611</t>
  </si>
  <si>
    <t>C[C@H]1[C@@H]2C[C@H](CC1=O)[C@@](C)(OO2)\C=C/c3ccc(cc3C(F)(F)F)C(F)(F)F</t>
  </si>
  <si>
    <t>CHEMBL1096842</t>
  </si>
  <si>
    <t>Pranidipine (INN)</t>
  </si>
  <si>
    <t>COC(=O)C1=C(C)NC(=C(C1c2cccc(c2)[N+](=O)[O-])C(=O)OC\C=C\c3ccccc3)C</t>
  </si>
  <si>
    <t>CHEMBL284733</t>
  </si>
  <si>
    <t>Diclazuril (BAN, INN, USAN)</t>
  </si>
  <si>
    <t>R-64433</t>
  </si>
  <si>
    <t>Clc1ccc(cc1)C(C#N)c2c(Cl)cc(cc2Cl)N3N=CC(=O)NC3=O</t>
  </si>
  <si>
    <t>CHEMBL826</t>
  </si>
  <si>
    <t>Enoxacin (BAN, FDA, INN, JAN, USAN)</t>
  </si>
  <si>
    <t>AT-2266; CI-919; PD-107779</t>
  </si>
  <si>
    <t>J01MA04</t>
  </si>
  <si>
    <t>J01MA04 [Antiinfectives For Systemic Use:Antibacterials For Systemic Use:Quinolone Antibacterials:Fluoroquinolones]</t>
  </si>
  <si>
    <t>CCN1C=C(C(=O)O)C(=O)c2cc(F)c(nc12)N3CCNCC3</t>
  </si>
  <si>
    <t>CHEMBL615</t>
  </si>
  <si>
    <t>Penicillin V (USAN, USP, FDA); Phenoxymethylpenicillin (BAN, INN); Penicillin V Potassium (FDA, USP, USAN); Phenoxymethylpenicillin Potassium (JAN); Bicillin V2 (JAN); Penicillin V Benzathine (USAN, USP)</t>
  </si>
  <si>
    <t>Aurobindo Pharma Ltd; Apothecon Sub Bristol Myers Squibb Co; Apothecon Inc Div Bristol Myers Squibb; American Antibiotics Llc; Eli Lilly And Co</t>
  </si>
  <si>
    <t>J01CE02</t>
  </si>
  <si>
    <t>J01CE02 [Antiinfectives For Systemic Use:Antibacterials For Systemic Use:Beta-Lactam Antibacterials, Penicillins:Beta-lactamase sensitive penicillins]</t>
  </si>
  <si>
    <t>CC1(C)S[C@@H]2[C@H](NC(=O)COc3ccccc3)C(=O)N2[C@H]1C(=O)O</t>
  </si>
  <si>
    <t>CHEMBL571987</t>
  </si>
  <si>
    <t>Lersivirine (INN, USAN)</t>
  </si>
  <si>
    <t>UK-453061</t>
  </si>
  <si>
    <t>CCc1nn(CCO)c(CC)c1Oc2cc(cc(c2)C#N)C#N</t>
  </si>
  <si>
    <t>CHEMBL1742417</t>
  </si>
  <si>
    <t>Pomisartan (INN)</t>
  </si>
  <si>
    <t>CCc1nc2c(C)cc(cc2n1Cc3ccc(cc3)c4ccccc4C(=O)O)c5cn6CCCCc6n5</t>
  </si>
  <si>
    <t>CHEMBL1742420</t>
  </si>
  <si>
    <t>Amelubant (INN)</t>
  </si>
  <si>
    <t>CCOC(=O)NC(=N)c1ccc(OCc2cccc(COc3ccc(cc3)C(C)(C)c4ccc(O)cc4)c2)cc1</t>
  </si>
  <si>
    <t>CHEMBL1742436</t>
  </si>
  <si>
    <t>Seganserin (BAN, INN)</t>
  </si>
  <si>
    <t>CC1=C(CCN2CCC(=C(c3ccc(F)cc3)c4ccc(F)cc4)CC2)C(=O)N5C=CC=CC5=N1</t>
  </si>
  <si>
    <t>CHEMBL1742441</t>
  </si>
  <si>
    <t>Embusartan (INN)</t>
  </si>
  <si>
    <t>CCCCC1=CC(=CC(=O)N1Cc2ccc(cc2F)c3ccccc3c4nnn[nH]4)C(=O)OC</t>
  </si>
  <si>
    <t>CHEMBL1742448</t>
  </si>
  <si>
    <t>Adimolol (INN)</t>
  </si>
  <si>
    <t>CC(C)(CCN1C(=O)Nc2ccccc12)NCC(O)COc3cccc4ccccc34</t>
  </si>
  <si>
    <t>CHEMBL1742449</t>
  </si>
  <si>
    <t>Ancarolol (INN)</t>
  </si>
  <si>
    <t>CC(C)(C)NCC(O)COc1ccccc1NC(=O)c2occc2</t>
  </si>
  <si>
    <t>CHEMBL1742461</t>
  </si>
  <si>
    <t>Lafutidine (INN)</t>
  </si>
  <si>
    <t>A02BA08</t>
  </si>
  <si>
    <t>A02BA08 [Alimentary Tract And Metabolism:Drugs For Acid Related Disorders:Drugs For Peptic Ulcer And Gastro-Oesophageal Reflux Disease (Gord):H2-receptor antagonists]</t>
  </si>
  <si>
    <t>[O-][S+](CC(=O)NC\C=C/COc1cc(CN2CCCCC2)ccn1)Cc3occc3</t>
  </si>
  <si>
    <t>CHEMBL1742996</t>
  </si>
  <si>
    <t>Brodalumab (INN, USAN)</t>
  </si>
  <si>
    <t>AMG-827</t>
  </si>
  <si>
    <t>CHEMBL1743009</t>
  </si>
  <si>
    <t>Efungumab (INN, USAN)</t>
  </si>
  <si>
    <t>HSP90MAB; MYC-123; MYC-123A MYC-123B MYC-124 HSP90MAB; MYC-123A; MYC-123B; MYC-124</t>
  </si>
  <si>
    <t>Novartis; Neutec Pharma</t>
  </si>
  <si>
    <t>CHEMBL1743047</t>
  </si>
  <si>
    <t>Necitumumab (INN, USAN)</t>
  </si>
  <si>
    <t>11F8; IMC-11F8</t>
  </si>
  <si>
    <t>Imclone Systems Corporation; Imclone Systems</t>
  </si>
  <si>
    <t>CHEMBL1743024</t>
  </si>
  <si>
    <t>Ganitumab (INN, USAN)</t>
  </si>
  <si>
    <t>AMG-479</t>
  </si>
  <si>
    <t>CHEMBL1743020</t>
  </si>
  <si>
    <t>Foralumab (INN)</t>
  </si>
  <si>
    <t>CHEMBL311981</t>
  </si>
  <si>
    <t>Famiraprinium Chloride (INN)</t>
  </si>
  <si>
    <t>Cc1cc(n[n+](CCCC(=O)O)c1N)c2ccccc2</t>
  </si>
  <si>
    <t>CHEMBL1743073</t>
  </si>
  <si>
    <t>Sotatercept (INN, USAN)</t>
  </si>
  <si>
    <t>ACE-001; ACE-011</t>
  </si>
  <si>
    <t>Celgene; Acceleron Pharma</t>
  </si>
  <si>
    <t>CHEMBL1743012</t>
  </si>
  <si>
    <t>Enokizumab (INN, USAN)</t>
  </si>
  <si>
    <t>7F3com-2H2; MEDI-528</t>
  </si>
  <si>
    <t>CHEMBL1201786</t>
  </si>
  <si>
    <t>Lapirium Chloride (INN); Lapyrium Chloride (FDA, USAN)</t>
  </si>
  <si>
    <t>CCCCCCCCCCCC(=O)OCCNC(=O)C[n+]1ccccc1</t>
  </si>
  <si>
    <t>CHEMBL1201303</t>
  </si>
  <si>
    <t>Pyrvinium Embonate (DCF); Pyrvinium Pamoate (FDA, USP, BAN, JAN); Pyrvinium Chloride (INN, MI)</t>
  </si>
  <si>
    <t>-ium; -vin-</t>
  </si>
  <si>
    <t>quaternary ammonium derivatives; vinca alkaloids</t>
  </si>
  <si>
    <t>P02CX01</t>
  </si>
  <si>
    <t>P02CX01 [Antiparasitic Products, Insecticides And Repellents:Anthelmintics:Antinematodal Agents:Other antinematodals]</t>
  </si>
  <si>
    <t>CN(C)c1ccc2c(ccc(\C=C\c3cc(C)n(c3C)c4ccccc4)[n+]2C)c1</t>
  </si>
  <si>
    <t>CHEMBL1873475</t>
  </si>
  <si>
    <t>Ibrutinib (INN, USAN)</t>
  </si>
  <si>
    <t>CRA-032765; PCI-32765; PCI-32765-00</t>
  </si>
  <si>
    <t>Pharmacyclics</t>
  </si>
  <si>
    <t>Nc1ncnc2c1c(nn2[C@@H]3CCCN(C3)C(=O)C=C)c4ccc(Oc5ccccc5)cc4</t>
  </si>
  <si>
    <t>CHEMBL1363</t>
  </si>
  <si>
    <t>Arformoterol (INN); Arformoterol Tartrate (FDA, USAN)</t>
  </si>
  <si>
    <t>COc1ccc(C[C@@H](C)NC[C@H](O)c2ccc(O)c(NC=O)c2)cc1</t>
  </si>
  <si>
    <t>CHEMBL1891684</t>
  </si>
  <si>
    <t>Riodipine (INN)</t>
  </si>
  <si>
    <t>COC(=O)C1=C(C)NC(=C(C1c2ccccc2OC(F)F)C(=O)OC)C</t>
  </si>
  <si>
    <t>CHEMBL2111179</t>
  </si>
  <si>
    <t>Levopropicillin (INN); Levopropylcillin Potassium (USAN)</t>
  </si>
  <si>
    <t>38389; BRL-284; P-248</t>
  </si>
  <si>
    <t>CC[C@@H](Oc1ccccc1)C(=O)N[C@H]2[C@H]3SC(C)(C)[C@@H](N3C2=O)C(=O)O</t>
  </si>
  <si>
    <t>CHEMBL2111080</t>
  </si>
  <si>
    <t>Sevitropium Mesilate (INN)</t>
  </si>
  <si>
    <t>C[N+]1(C)C2CC(CC1[C@@H]3O[C@@H]23)OC4c5ccccc5CSc6ccccc46</t>
  </si>
  <si>
    <t>CHEMBL2107923</t>
  </si>
  <si>
    <t>Oxyfilcon A (USAN)</t>
  </si>
  <si>
    <t>AL-T150</t>
  </si>
  <si>
    <t>CHEMBL2108456</t>
  </si>
  <si>
    <t>Ocufilcon D (USAN)</t>
  </si>
  <si>
    <t>Allergan Optical</t>
  </si>
  <si>
    <t>CHEMBL2107856</t>
  </si>
  <si>
    <t>Imetelstat (INN, USAN)</t>
  </si>
  <si>
    <t>GRN163L</t>
  </si>
  <si>
    <t>Geron Corporation</t>
  </si>
  <si>
    <t>enzyme inhibitors: telomerase inhibitors</t>
  </si>
  <si>
    <t>CHEMBL2107996</t>
  </si>
  <si>
    <t>Silafocon A (USAN)</t>
  </si>
  <si>
    <t>CHEMBL2108226</t>
  </si>
  <si>
    <t>Balafilcon A (USAN)</t>
  </si>
  <si>
    <t>CHEMBL2108397</t>
  </si>
  <si>
    <t>Deltafilcon A (USAN)</t>
  </si>
  <si>
    <t>CHEMBL2107884</t>
  </si>
  <si>
    <t>Reslizumab (INN, USAN)</t>
  </si>
  <si>
    <t>SCH-55700</t>
  </si>
  <si>
    <t>CHEMBL2108042</t>
  </si>
  <si>
    <t>Pagibaximab (INN, USAN)</t>
  </si>
  <si>
    <t>A110; BSYX-A110</t>
  </si>
  <si>
    <t>CHEMBL28527</t>
  </si>
  <si>
    <t>Mavacoxib (INN, USAN)</t>
  </si>
  <si>
    <t>PHA-739521</t>
  </si>
  <si>
    <t>NS(=O)(=O)c1ccc(cc1)n2nc(cc2c3ccc(F)cc3)C(F)(F)F</t>
  </si>
  <si>
    <t>CHEMBL289469</t>
  </si>
  <si>
    <t>Granisetron (BAN, FDA, INN, USAN); Granisetron Hydrochloride (FDA, USAN)</t>
  </si>
  <si>
    <t>BRL-43694; BRL-43694A</t>
  </si>
  <si>
    <t>Prostrakan Inc; Hoffmann La Roche Inc</t>
  </si>
  <si>
    <t>A04AA02</t>
  </si>
  <si>
    <t>A04AA02 [Alimentary Tract And Metabolism:Antiemetics And Antinauseants:Antiemetics And Antinauseants:Serotonin (5HT3) antagonists]</t>
  </si>
  <si>
    <t>CN1C2CCCC1CC(C2)NC(=O)c3nn(C)c4ccccc34</t>
  </si>
  <si>
    <t>CHEMBL1519</t>
  </si>
  <si>
    <t>Trandolapril (BAN, FDA, INN); Indolapril (INN); Indolapril Hydrochloride (USAN)</t>
  </si>
  <si>
    <t>RU-44570; CI-907</t>
  </si>
  <si>
    <t>Parke-Davis; Abbvie Inc</t>
  </si>
  <si>
    <t>C09AA10</t>
  </si>
  <si>
    <t>C09AA10 [Cardiovascular System:Agents Acting On The Renin-Angiotensin System:Ace Inhibitors, Plain:ACE inhibitors, plain]</t>
  </si>
  <si>
    <t>CCOC(=O)[C@H](CCc1ccccc1)N[C@@H](C)C(=O)N2[C@H]3CCCC[C@@H]3C[C@H]2C(=O)O</t>
  </si>
  <si>
    <t>CHEMBL1357989</t>
  </si>
  <si>
    <t>Fosenazide (INN)</t>
  </si>
  <si>
    <t>NNC(=O)CP(=O)(c1ccccc1)c2ccccc2</t>
  </si>
  <si>
    <t>CHEMBL1697796</t>
  </si>
  <si>
    <t>Testosterone Phenylacetate (USAN)</t>
  </si>
  <si>
    <t>C[C@]12CC[C@H]3[C@@H](CCC4=CC(=O)CC[C@]34C)[C@@H]1CC[C@@H]2OC(=O)Cc5ccccc5</t>
  </si>
  <si>
    <t>CHEMBL68117</t>
  </si>
  <si>
    <t>Vosaroxin (INN, USAN)</t>
  </si>
  <si>
    <t>SNS-595</t>
  </si>
  <si>
    <t>Sunesis Pharmaceuticals</t>
  </si>
  <si>
    <t>CN[C@H]1CN(C[C@@H]1OC)c2ccc3C(=O)C(=CN(c4nccs4)c3n2)C(=O)O</t>
  </si>
  <si>
    <t>CHEMBL280802</t>
  </si>
  <si>
    <t>Salicyl Alcohol (USAN)</t>
  </si>
  <si>
    <t>OCc1ccccc1O</t>
  </si>
  <si>
    <t>CHEMBL1201039</t>
  </si>
  <si>
    <t>Benzthiazide (FDA, USP, BAN, INN, JAN)</t>
  </si>
  <si>
    <t>Solvay Pharmaceuticals; Pfizer Laboratories Div Pfizer Inc; Ah Robins Inc</t>
  </si>
  <si>
    <t>NS(=O)(=O)c1cc2c(cc1Cl)N=C(CSCc3ccccc3)NS2(=O)=O</t>
  </si>
  <si>
    <t>CHEMBL885</t>
  </si>
  <si>
    <t>Emtricitabine (FDA, INN, USAN)</t>
  </si>
  <si>
    <t>(-)-FTC; 524W91; BW-524W91; FTC-(-)</t>
  </si>
  <si>
    <t>J05AF09</t>
  </si>
  <si>
    <t>J05AF09 [Antiinfectives For Systemic Use:Antivirals For Systemic Use:Direct Acting Antivirals:Nucleoside and nucleotide reverse transcriptase inhibitors]</t>
  </si>
  <si>
    <t>NC1=NC(=O)N(C=C1F)[C@@H]2CS[C@H](CO)O2</t>
  </si>
  <si>
    <t>CHEMBL1287935</t>
  </si>
  <si>
    <t>Verucerfont (INN, USAN)</t>
  </si>
  <si>
    <t>GSK561679; GSK561679A; NBI-77860</t>
  </si>
  <si>
    <t>CC[C@H](Nc1cc(C)nc2c(c(C)nn12)c3ccc(OC)cc3C)c4onc(C)n4</t>
  </si>
  <si>
    <t>CHEMBL1201469</t>
  </si>
  <si>
    <t>Gramicidin (BAN, FDA, USP, INN)</t>
  </si>
  <si>
    <t>Luitpold Pharmaceuticals Inc; Ipharm Div Lyphomed Inc; Dow Pharmaceutical Corp Sub Dow Chemical Co; Bausch And Lomb Pharmaceuticals Inc; Monarch Pharmaceuticals Inc</t>
  </si>
  <si>
    <t>R02AB30</t>
  </si>
  <si>
    <t>R02AB30 [Respiratory System:Throat Preparations:Throat Preparations:Antibiotics]</t>
  </si>
  <si>
    <t>CHEMBL121932</t>
  </si>
  <si>
    <t>Benzoclidine (INN)</t>
  </si>
  <si>
    <t>O=C(OC1CN2CCC1CC2)c3ccccc3</t>
  </si>
  <si>
    <t>CHEMBL1756</t>
  </si>
  <si>
    <t>Estramustine Phosphate Sodium (FDA, BAN, JAN, USAN)</t>
  </si>
  <si>
    <t>Ro-218837001; Ro-21-8837-001</t>
  </si>
  <si>
    <t>estr-; -mustine</t>
  </si>
  <si>
    <t>L01XX11</t>
  </si>
  <si>
    <t>L01XX11 [Antineoplastic And Immunomodulating Agents:Antineoplastic Agents:Other Antineoplastic Agents:Other antineoplastic agents]</t>
  </si>
  <si>
    <t>C[C@]12CC[C@H]3[C@@H](CCc4cc(OC(=O)N(CCCl)CCCl)ccc34)[C@@H]1CC[C@@H]2OP(=O)(O)O</t>
  </si>
  <si>
    <t>CHEMBL197</t>
  </si>
  <si>
    <t>Dexverapamil (INN)</t>
  </si>
  <si>
    <t>COc1ccc(CCN(C)CCC[C@@](C#N)(C(C)C)c2ccc(OC)c(OC)c2)cc1OC</t>
  </si>
  <si>
    <t>CHEMBL1136</t>
  </si>
  <si>
    <t>Telithromycin (BAN, FDA, INN, USAN)</t>
  </si>
  <si>
    <t>HMR-3647</t>
  </si>
  <si>
    <t>J01FA15</t>
  </si>
  <si>
    <t>J01FA15 [Antiinfectives For Systemic Use:Antibacterials For Systemic Use:Macrolides, Lincosamides And Streptogramins:Macrolides]</t>
  </si>
  <si>
    <t>CC[C@H]1OC(=O)[C@H](C)C(=O)[C@H](C)[C@@H](O[C@@H]2O[C@H](C)C[C@@H]([C@H]2O)N(C)C)[C@@](C)(C[C@@H](C)C(=O)[C@H](C)[C@H]3N(CCCCn4cnc(c4)c5cccnc5)C(=O)O[C@]13C)OC</t>
  </si>
  <si>
    <t>CHEMBL45816</t>
  </si>
  <si>
    <t>Mibefradil (BAN, INN); Mibefradil Dihydrochloride (USAN)</t>
  </si>
  <si>
    <t>Ro-405967001</t>
  </si>
  <si>
    <t>-dil; -fradil</t>
  </si>
  <si>
    <t>vasodilators (undefined group); calcium channel blockers acting as vasodilators</t>
  </si>
  <si>
    <t>C08CX01</t>
  </si>
  <si>
    <t>C08CX01 [Cardiovascular System:Calcium Channel Blockers:Selective Calcium Channel Blockers With Mainly Vascular Effects:Other selective calcium channel blockers with mainly vascular effects]</t>
  </si>
  <si>
    <t>COCC(=O)O[C@]1(CCN(C)CCCc2nc3ccccc3[nH]2)CCc4cc(F)ccc4[C@@H]1C(C)C</t>
  </si>
  <si>
    <t>CHEMBL278255</t>
  </si>
  <si>
    <t>Clinafloxacin (INN); Clinafloxacin Hydrochloride (USAN)</t>
  </si>
  <si>
    <t>CI-960 HCL</t>
  </si>
  <si>
    <t>NC1CCN(C1)c2c(F)cc3C(=O)C(=CN(C4CC4)c3c2Cl)C(=O)O</t>
  </si>
  <si>
    <t>CHEMBL73416</t>
  </si>
  <si>
    <t>Saripidem (INN)</t>
  </si>
  <si>
    <t>CCCC(=O)N(C)Cc1c(nc2ccccn12)c3ccc(Cl)cc3</t>
  </si>
  <si>
    <t>CHEMBL2106088</t>
  </si>
  <si>
    <t>Cotriptyline (DCF, INN)</t>
  </si>
  <si>
    <t>CN(C)CC(=O)C=C1c2ccccc2CCc3ccccc13</t>
  </si>
  <si>
    <t>CHEMBL2107773</t>
  </si>
  <si>
    <t>Ritobegron (INN)</t>
  </si>
  <si>
    <t>C[C@H](NCCc1cc(C)c(OCC(=O)O)cc1C)[C@H](O)c2ccc(O)cc2</t>
  </si>
  <si>
    <t>CHEMBL2104024</t>
  </si>
  <si>
    <t>Alpiropride (INN, MI)</t>
  </si>
  <si>
    <t>CNS(=O)(=O)c1cc(C(=O)NCC2CCCN2CC=C)c(OC)cc1N</t>
  </si>
  <si>
    <t>CHEMBL2104918</t>
  </si>
  <si>
    <t>Imoxiterol (INN)</t>
  </si>
  <si>
    <t>COc1cc(ccc1O)C(O)CNC(C)CCn2cnc3ccccc23</t>
  </si>
  <si>
    <t>CHEMBL2105325</t>
  </si>
  <si>
    <t>Rilopirox (INN)</t>
  </si>
  <si>
    <t>CC1=CC(=O)N(O)C(=C1)COc2ccc(Oc3ccc(Cl)cc3)cc2</t>
  </si>
  <si>
    <t>CHEMBL2105235</t>
  </si>
  <si>
    <t>Revatropate (BAN, INN)</t>
  </si>
  <si>
    <t>UK-112166; UK-112166-04 [As Hydrobromide)</t>
  </si>
  <si>
    <t>C[S+]([O-])CC[C@@](CO)(C(=O)O[C@H]1CN2CCC1CC2)c3ccccc3</t>
  </si>
  <si>
    <t>CHEMBL2103770</t>
  </si>
  <si>
    <t>Fludorex (INN, USAN)</t>
  </si>
  <si>
    <t>WIN-11464</t>
  </si>
  <si>
    <t>Anorexic; Anti-Emetic</t>
  </si>
  <si>
    <t>CNCC(OC)c1cccc(c1)C(F)(F)F</t>
  </si>
  <si>
    <t>CHEMBL2107783</t>
  </si>
  <si>
    <t>Taprenepag (INN, USAN)</t>
  </si>
  <si>
    <t>OC(=O)COc1cccc(CN(Cc2ccc(cc2)n3cccn3)S(=O)(=O)c4cccnc4)c1</t>
  </si>
  <si>
    <t>CHEMBL2105110</t>
  </si>
  <si>
    <t>Lamtidine (BAN, INN)</t>
  </si>
  <si>
    <t>AH-22216</t>
  </si>
  <si>
    <t>Cn1nc(N)nc1NCCCOc2cccc(CN3CCCCC3)c2</t>
  </si>
  <si>
    <t>CHEMBL2107326</t>
  </si>
  <si>
    <t>Dasantafil (INN, USAN)</t>
  </si>
  <si>
    <t>SCH-446132</t>
  </si>
  <si>
    <t>CCN1C(=O)N(CCO)c2nc(N[C@@H]3CCC[C@H]3O)n(Cc4ccc(OC)c(Br)c4)c2C1=O</t>
  </si>
  <si>
    <t>CHEMBL2104078</t>
  </si>
  <si>
    <t>Aptocaine (BAN, DCF, INN)</t>
  </si>
  <si>
    <t>CC(N1CCCC1)C(=O)Nc2ccccc2C</t>
  </si>
  <si>
    <t>CHEMBL2106046</t>
  </si>
  <si>
    <t>Etamestrol (INN)</t>
  </si>
  <si>
    <t>C[C@@H]1Cc2cc(OC(=O)c3ccccc3)cc(OC(=O)c4ccccc4)c2[C@H]5CC[C@@]6(C)[C@@H](CC[C@@]6(O)C#C)[C@H]15</t>
  </si>
  <si>
    <t>CHEMBL2104789</t>
  </si>
  <si>
    <t>Tauromustine (INN)</t>
  </si>
  <si>
    <t>CN(C)S(=O)(=O)CCNC(=O)N(CCCl)N=O</t>
  </si>
  <si>
    <t>CHEMBL2106709</t>
  </si>
  <si>
    <t>Fenaperone (INN)</t>
  </si>
  <si>
    <t>Fc1ccc(cc1)C(=O)CCCN2CCN(CC2)C(=O)OC3CCCCC3</t>
  </si>
  <si>
    <t>CHEMBL2108735</t>
  </si>
  <si>
    <t>Drisapersen (INN, USAN)</t>
  </si>
  <si>
    <t>GSK2402968A; H51AON23</t>
  </si>
  <si>
    <t>CHEMBL2108132</t>
  </si>
  <si>
    <t>Plusonermin (INN)</t>
  </si>
  <si>
    <t>CHEMBL2108340</t>
  </si>
  <si>
    <t>Tridecactide (INN)</t>
  </si>
  <si>
    <t>CHEMBL2109154</t>
  </si>
  <si>
    <t>Minolteparin Sodium (INN)</t>
  </si>
  <si>
    <t>CHEMBL2108059</t>
  </si>
  <si>
    <t>Velafermin (INN, USAN)</t>
  </si>
  <si>
    <t>CG-53135-05</t>
  </si>
  <si>
    <t>CHEMBL2110630</t>
  </si>
  <si>
    <t>Xylamide Tosilate (BAN); Xylamidine Tosilate (INN); Xylamidine Tosylate (USAN)</t>
  </si>
  <si>
    <t>Serotonin Inhibitor</t>
  </si>
  <si>
    <t>COc1cccc(OC(C)CNC(=N)Cc2cccc(C)c2)c1</t>
  </si>
  <si>
    <t>CHEMBL2111005</t>
  </si>
  <si>
    <t>Tipropidil (INN); Tipropidil Hydrochloride (USAN)</t>
  </si>
  <si>
    <t>MJ-12880-1</t>
  </si>
  <si>
    <t>CCCCCCCCNCC(O)COc1ccc(SC(C)C)cc1</t>
  </si>
  <si>
    <t>CHEMBL2111013</t>
  </si>
  <si>
    <t>Tampramine (INN); Tampramine Fumarate (USAN)</t>
  </si>
  <si>
    <t>AHR-9377</t>
  </si>
  <si>
    <t>CN(C)CCCN1c2ccccc2C(=Nc3cccnc13)c4ccccc4</t>
  </si>
  <si>
    <t>CHEMBL2110824</t>
  </si>
  <si>
    <t>Buserelin (BAN, INN); Buserelin Acetate (JAN, USAN)</t>
  </si>
  <si>
    <t>HOE-766</t>
  </si>
  <si>
    <t>L02AE01</t>
  </si>
  <si>
    <t>L02AE01 [Antineoplastic And Immunomodulating Agents:Endocrine Therapy:Hormones And Related Agents:Gonadotropin releasing hormone analogues]</t>
  </si>
  <si>
    <t>CCNC(=O)[C@@H]1CCCN1C(=O)[C@H](CCCNC(=N)N)NC(=O)[C@H](CC(C)C)NC(=O)[C@@H](COC(C)(C)C)NC(=O)[C@H](Cc2ccc(O)cc2)NC(=O)[C@H](CO)NC(=O)[C@H](Cc3c[nH]c4ccccc34)NC(=O)[C@H](Cc5cnc[nH]5)NC(=O)[C@@H]6CCC(=O)N6</t>
  </si>
  <si>
    <t>CHEMBL2105063</t>
  </si>
  <si>
    <t>Lanproston (BAN, INN)</t>
  </si>
  <si>
    <t>O[C@@H]1C[C@H](O)[C@H](C\C=C/CCCC(=O)O)[C@H]1\C=C\C2(COc3cccc(Cl)c3)OCCO2</t>
  </si>
  <si>
    <t>CHEMBL2104763</t>
  </si>
  <si>
    <t>Nifurdazil (INN, USAN)</t>
  </si>
  <si>
    <t>NF-1010</t>
  </si>
  <si>
    <t>OCCN1CCN(\N=C\c2oc(cc2)[N+](=O)[O-])C1=O</t>
  </si>
  <si>
    <t>CHEMBL2104720</t>
  </si>
  <si>
    <t>Nicogrelate (INN)</t>
  </si>
  <si>
    <t>CCCCCC(OC(=O)c1cccnc1)\C=C\n2ccnc2</t>
  </si>
  <si>
    <t>CHEMBL2106397</t>
  </si>
  <si>
    <t>Lexithromycin (INN, USAN)</t>
  </si>
  <si>
    <t>WY-48314</t>
  </si>
  <si>
    <t>CC[C@H]1OC(=O)[C@H](C)[C@@H](O[C@H]2C[C@@](C)(OC)[C@@H](O)[C@H](C)O2)[C@H](C)[C@@H](O[C@@H]3O[C@H](C)C[C@@H]([C@H]3O)N(C)C)[C@](C)(O)C[C@@H](C)\C(=N\OC)\[C@H](C)[C@@H](O)[C@]1(C)O</t>
  </si>
  <si>
    <t>CHEMBL2105781</t>
  </si>
  <si>
    <t>Tiafibrate (INN)</t>
  </si>
  <si>
    <t>CC(C)(Oc1ccc(Cl)cc1)C(=O)OCCSCCCCCCCCCCSCCOC(=O)C(C)(C)Oc2ccc(Cl)cc2</t>
  </si>
  <si>
    <t>CHEMBL2105336</t>
  </si>
  <si>
    <t>Panidazole (BAN, INN)</t>
  </si>
  <si>
    <t>Cc1ncc([N+](=O)[O-])n1CCc2ccncc2</t>
  </si>
  <si>
    <t>CHEMBL1627264</t>
  </si>
  <si>
    <t>Sudexanox (INN)</t>
  </si>
  <si>
    <t>CCCCCCc1cc(cc2C(=O)c3cc(ccc3Oc12)C(=O)O)[S+](=N)(C)[O-]</t>
  </si>
  <si>
    <t>CHEMBL2110670</t>
  </si>
  <si>
    <t>Vabicaserin (INN); Vabicaserin Hydrochloride (USAN)</t>
  </si>
  <si>
    <t>SCA-136</t>
  </si>
  <si>
    <t>serotonin receptor agonists, primarily 5-HT2</t>
  </si>
  <si>
    <t>C1C[C@H]2CN3CCNCc4cccc([C@H]2C1)c34</t>
  </si>
  <si>
    <t>CHEMBL134641</t>
  </si>
  <si>
    <t>Sabcomeline (BAN, INN); Sabcomeline Hydrochloride (USAN)</t>
  </si>
  <si>
    <t>SB-202026; SB-202026-A</t>
  </si>
  <si>
    <t>CO\N=C(/C#N)\[C@H]1CN2CCC1CC2</t>
  </si>
  <si>
    <t>CHEMBL2105551</t>
  </si>
  <si>
    <t>Limazocic (INN)</t>
  </si>
  <si>
    <t>CC1(C)CSSC[C@H](NC1=O)C(=O)O</t>
  </si>
  <si>
    <t>CHEMBL2107726</t>
  </si>
  <si>
    <t>Arimoclomol (INN)</t>
  </si>
  <si>
    <t>heat-shock protein inducers, bimoclomal type</t>
  </si>
  <si>
    <t>O[C@@H](CO\N=C(/Cl)\c1ccc[n+]([O-])c1)CN2CCCCC2</t>
  </si>
  <si>
    <t>CHEMBL2103804</t>
  </si>
  <si>
    <t>Deforolimus (USAN)</t>
  </si>
  <si>
    <t>AP-23573</t>
  </si>
  <si>
    <t>CO[C@H]1C[C@@H](C[C@@H](C)[C@H]2CC(=O)[C@H](C)\C=C(/C)\[C@@H](O)[C@@H](OC)C(=O)[C@H](C)C[C@@H](C)\C=C\C=C\C=C(/C)\[C@@H](C[C@H]3CC[C@H](C)[C@](O)(O3)C(=O)C(=O)N4CCCCC4C(=O)O2)OC)CC[C@@H]1OP(=O)(C)C</t>
  </si>
  <si>
    <t>CHEMBL2104393</t>
  </si>
  <si>
    <t>Iopydol (BAN, INN, JAN, USAN)</t>
  </si>
  <si>
    <t>V08AD02</t>
  </si>
  <si>
    <t>V08AD02 [Various:Contrast Media:X-Ray Contrast Media, Iodinated:Non-watersoluble X-ray contrast media]</t>
  </si>
  <si>
    <t>OCC(O)CN1C=C(I)C(=O)C(=C1)I</t>
  </si>
  <si>
    <t>CHEMBL2104310</t>
  </si>
  <si>
    <t>Dopropidil (INN)</t>
  </si>
  <si>
    <t>CC#CC1(CCCCC1)OCC(COCC(C)C)N2CCCC2</t>
  </si>
  <si>
    <t>CHEMBL2103904</t>
  </si>
  <si>
    <t>Tosactide (BAN, INN)</t>
  </si>
  <si>
    <t>CSCC[C@H](NC(=O)[C@H](CO)NC(=O)[C@H](Cc1ccc(O)cc1)NC(=O)[C@@H](N)CO)C(=O)N[C@@H](CCC(=O)O)C(=O)N[C@@H](Cc2c[nH]cn2)C(=O)N[C@@H](Cc3ccccc3)C(=O)N[C@@H](CCCNC(=N)N)C(=O)N[C@@H](Cc4c[nH]c5ccccc45)C(=O)NCC(=O)N[C@@H](CCCCN)C(=O)N6CCC[C@H]6C(=O)N[C@@H](C(C)C)C(=O)NCC(=O)N[C@@H](CCCCN)C(=O)N[C@@H](CCCCN)C(=O)N[C@@H](CCCNC(=N)N)C(=O)N[C@@H](CCCNC(=N)N)C(=O)N7CCC[C@H]7C(=O)N[C@@H](C(C)C)C(=O)N[C@@H](CCCCN)C(=O)N[C@@H](C(C)C)C(=O)N[C@@H](Cc8ccc(O)cc8)C(=O)N9CCC[C@H]9C(=O)N[C@@H](CC(=O)O)C(=O)N[C@@H](C)C(=O)NCC(=O)N[C@@H](CCC(=O)O)C(=O)O</t>
  </si>
  <si>
    <t>CHEMBL2105099</t>
  </si>
  <si>
    <t>Galamustine (INN)</t>
  </si>
  <si>
    <t>OC1O[C@H](CN(CCCl)CCCl)[C@H](O)[C@H](O)[C@H]1O</t>
  </si>
  <si>
    <t>CHEMBL2107811</t>
  </si>
  <si>
    <t>Zabofloxacin (INN)</t>
  </si>
  <si>
    <t>CO\N=C\1/CN(CC12CNC2)c3nc4N(C=C(C(=O)O)C(=O)c4cc3F)C5CC5</t>
  </si>
  <si>
    <t>CHEMBL2104178</t>
  </si>
  <si>
    <t>Ceftioxide (INN)</t>
  </si>
  <si>
    <t>CO\N=C(/C(=O)N[C@H]1[C@@H]2N(C1=O)C(=C(COC(=O)C)C[S+]2[O-])C(=O)O)\c3csc(N)n3</t>
  </si>
  <si>
    <t>CHEMBL2105516</t>
  </si>
  <si>
    <t>Teclothiazide (BAN, DCF, INN)</t>
  </si>
  <si>
    <t>NS(=O)(=O)c1cc2c(NC(NS2(=O)=O)C(Cl)(Cl)Cl)cc1Cl</t>
  </si>
  <si>
    <t>CHEMBL2104073</t>
  </si>
  <si>
    <t>Carbazocine (INN)</t>
  </si>
  <si>
    <t>C(C1CC1)N2CCC34CCCCC3C2Cc5c4[nH]c6ccccc56</t>
  </si>
  <si>
    <t>CHEMBL2107784</t>
  </si>
  <si>
    <t>Tasquinimod (INN)</t>
  </si>
  <si>
    <t>COc1cccc2N(C)C(=O)C(=C(O)c12)C(=O)N(C)c3ccc(cc3)C(F)(F)F</t>
  </si>
  <si>
    <t>CHEMBL2104530</t>
  </si>
  <si>
    <t>Zabiciprilat (INN)</t>
  </si>
  <si>
    <t>C[C@H](N[C@@H](CCc1ccccc1)C(=O)O)C(=O)N2[C@@H]3CC[C@@H](CC3)[C@H]2C(=O)O</t>
  </si>
  <si>
    <t>CHEMBL1743067</t>
  </si>
  <si>
    <t>Samalizumab (INN, USAN)</t>
  </si>
  <si>
    <t>ALXN-6000</t>
  </si>
  <si>
    <t>CHEMBL1743069</t>
  </si>
  <si>
    <t>Sifalimumab (INN, USAN)</t>
  </si>
  <si>
    <t>MDX-1103; MEDI-545</t>
  </si>
  <si>
    <t>CHEMBL1743056</t>
  </si>
  <si>
    <t>Pateclizumab (INN, USAN)</t>
  </si>
  <si>
    <t>MLTA-3698A; PRO-283698; RG-7416; RG-7415</t>
  </si>
  <si>
    <t>CHEMBL1743011</t>
  </si>
  <si>
    <t>Enavatuzumab (INN, USAN)</t>
  </si>
  <si>
    <t>PDL 192; PDL-192</t>
  </si>
  <si>
    <t>Pdl Biopharma; Facet Biotech Corp</t>
  </si>
  <si>
    <t>CHEMBL1742986</t>
  </si>
  <si>
    <t>Atacicept (INN, USAN)</t>
  </si>
  <si>
    <t>TACI-Fc5; TACI-Ig</t>
  </si>
  <si>
    <t>CHEMBL2108619</t>
  </si>
  <si>
    <t>Lontucirev (Replicating Adenovirus) (USAN)</t>
  </si>
  <si>
    <t>CI-1042; Onyx-015</t>
  </si>
  <si>
    <t>CHEMBL2108820</t>
  </si>
  <si>
    <t>Peglicol 5 Oleate (USAN)</t>
  </si>
  <si>
    <t>Gattefosse Etablissements, France</t>
  </si>
  <si>
    <t>CHEMBL2109037</t>
  </si>
  <si>
    <t>Ilodecakin (INN, USAN)</t>
  </si>
  <si>
    <t>SCH-52000</t>
  </si>
  <si>
    <t>interleukins: interleukin-10 analogues and derivatives</t>
  </si>
  <si>
    <t>CHEMBL2109030</t>
  </si>
  <si>
    <t>Cabufocon A (USAN)</t>
  </si>
  <si>
    <t>CHEMBL2109171</t>
  </si>
  <si>
    <t>Dibotermin Alfa (BAN, INN, USAN)</t>
  </si>
  <si>
    <t>M05BC01</t>
  </si>
  <si>
    <t>M05BC01 [Musculo-Skeletal System:Drugs For Treatment Of Bone Diseases:Drugs Affecting Bone Structure And Mineralization:Bone morphogenetic proteins]</t>
  </si>
  <si>
    <t>CHEMBL2108401</t>
  </si>
  <si>
    <t>Enlimomab Pegol (INN)</t>
  </si>
  <si>
    <t>BIRR-1; R6.5</t>
  </si>
  <si>
    <t>CHEMBL2109167</t>
  </si>
  <si>
    <t>Histoplasmin (USP)</t>
  </si>
  <si>
    <t>CHEMBL2110832</t>
  </si>
  <si>
    <t>Droclidinium Bromide (INN)</t>
  </si>
  <si>
    <t>C[N+]12CCC(CC1)C(C2)OC(=O)C(O)(C3CCCCC3)c4ccccc4</t>
  </si>
  <si>
    <t>CHEMBL489079</t>
  </si>
  <si>
    <t>Mofegiline (INN); Mofegiline Hydrochloride (USAN)</t>
  </si>
  <si>
    <t>MDL-72974A</t>
  </si>
  <si>
    <t>NC\C(=C\F)\CCc1ccc(F)cc1</t>
  </si>
  <si>
    <t>CHEMBL1708232</t>
  </si>
  <si>
    <t>Trimethidinium Methosulfate (INN, MI, NF); Trimethidinium Methosulphate (BAN)</t>
  </si>
  <si>
    <t>CC1(C)C2CCC1(C)C[N+](C)(CCC[N+](C)(C)C)C2</t>
  </si>
  <si>
    <t>CHEMBL2110736</t>
  </si>
  <si>
    <t>Duoperone (INN); Duoperone Fumarate (USAN)</t>
  </si>
  <si>
    <t>AHR-6646</t>
  </si>
  <si>
    <t>Fc1ccc(cc1)C(=O)C2CCN(CCCN3c4ccccc4Sc5ccc(cc35)C(F)(F)F)CC2</t>
  </si>
  <si>
    <t>CHEMBL2110800</t>
  </si>
  <si>
    <t>Ciclonium Bromide (INN)</t>
  </si>
  <si>
    <t>ASTA 3746</t>
  </si>
  <si>
    <t>CC[N+](C)(CC)CCOC(C)(C1CC2CC1C=C2)c3ccccc3</t>
  </si>
  <si>
    <t>CHEMBL2106330</t>
  </si>
  <si>
    <t>Iganidipine (INN)</t>
  </si>
  <si>
    <t>COC(=O)C1=C(C)NC(=C(C1c2cccc(c2)[N+](=O)[O-])C(=O)OCC(C)(C)CN3CCN(CC=C)CC3)C</t>
  </si>
  <si>
    <t>CHEMBL2106828</t>
  </si>
  <si>
    <t>Norvinisterone (INN, MI)</t>
  </si>
  <si>
    <t>C[C@]12CC[C@H]3[C@@H](CCC4=CC(=O)CC[C@H]34)[C@@H]1CC[C@@]2(O)C=C</t>
  </si>
  <si>
    <t>CHEMBL2105428</t>
  </si>
  <si>
    <t>Oxalinast (INN)</t>
  </si>
  <si>
    <t>OC(=O)C(=O)Nc1ccc2CCCC3CC(=O)c1c23</t>
  </si>
  <si>
    <t>CHEMBL2009312</t>
  </si>
  <si>
    <t>Sancycline (INN, USAN)</t>
  </si>
  <si>
    <t>GS-2147</t>
  </si>
  <si>
    <t>CN(C)[C@H]1[C@@H]2C[C@@H]3Cc4cccc(O)c4C(=O)C3=C(O)[C@]2(O)C(=O)C(=C1O)C(=O)N</t>
  </si>
  <si>
    <t>CHEMBL2105271</t>
  </si>
  <si>
    <t>Salverine (INN, MI)</t>
  </si>
  <si>
    <t>sal-; -verine</t>
  </si>
  <si>
    <t>anti-inflammatory agents (salicylic acid derivatives); spasmolytic agents (papaverine type)</t>
  </si>
  <si>
    <t>CCN(CC)CCOc1ccccc1C(=O)Nc2ccccc2</t>
  </si>
  <si>
    <t>CHEMBL2105792</t>
  </si>
  <si>
    <t>Anazocine (INN)</t>
  </si>
  <si>
    <t>COC1(C2CCCC1CN(C)C2)c3ccccc3</t>
  </si>
  <si>
    <t>CHEMBL267932</t>
  </si>
  <si>
    <t>Mespiperone (11C) (INN); Mespiperone C 11 (USAN, USP)</t>
  </si>
  <si>
    <t>CN1CN(c2ccccc2)C3(CCN(CCCC(=O)c4ccc(F)cc4)CC3)C1=O</t>
  </si>
  <si>
    <t>CHEMBL2105287</t>
  </si>
  <si>
    <t>Prideperone (INN)</t>
  </si>
  <si>
    <t>COc1ccc(cc1C(=O)NCCN2CCC(CC2)C(=O)c3ccc(F)cc3)C#N</t>
  </si>
  <si>
    <t>CHEMBL2104718</t>
  </si>
  <si>
    <t>Oxdralazine (INN)</t>
  </si>
  <si>
    <t>NNc1ccc(nn1)N(CCO)CCO</t>
  </si>
  <si>
    <t>CHEMBL2107731</t>
  </si>
  <si>
    <t>Axomadol (INN, USAN)</t>
  </si>
  <si>
    <t>BN110 BASE; GRT151 Base</t>
  </si>
  <si>
    <t>COc1cccc(c1)[C@]2(O)C[C@@H](O)CC[C@H]2CN(C)C</t>
  </si>
  <si>
    <t>CHEMBL2104460</t>
  </si>
  <si>
    <t>Goralatide (INN)</t>
  </si>
  <si>
    <t>CC(=O)N[C@@H](CO)C(=O)N[C@@H](CC(=O)O)C(=O)NCCCC[C@H](N)C(=O)N1CCC[C@H]1C(=O)O</t>
  </si>
  <si>
    <t>CHEMBL2105196</t>
  </si>
  <si>
    <t>Glidazamide (INN)</t>
  </si>
  <si>
    <t>O=C(NN1CCCCCC1)NS(=O)(=O)c2ccc3CCCc3c2</t>
  </si>
  <si>
    <t>CHEMBL12831</t>
  </si>
  <si>
    <t>Imazodan (INN); Imazodan Hydrochloride (USAN)</t>
  </si>
  <si>
    <t>CI-914</t>
  </si>
  <si>
    <t>O=C1CCC(=NN1)c2ccc(cc2)n3ccnc3</t>
  </si>
  <si>
    <t>CHEMBL2110584</t>
  </si>
  <si>
    <t>Darotropium Bromide (INN, USAN)</t>
  </si>
  <si>
    <t>GSK233705B</t>
  </si>
  <si>
    <t>-arot-; -ium; -trop-</t>
  </si>
  <si>
    <t>arotinoids; quaternary ammonium derivatives; atropine derivatives</t>
  </si>
  <si>
    <t>C[N+]1(C)[C@@H]2CC[C@H]1C[C@@H](CC(C#N)(c3ccccc3)c4ccccc4)C2</t>
  </si>
  <si>
    <t>CHEMBL2220427</t>
  </si>
  <si>
    <t>Erythromycin Estolate (BAN, JAN, USAN, USP, FDA)</t>
  </si>
  <si>
    <t>Lilly Research Laboratories Div Eli Lilly And Co; Eli Lilly And Co</t>
  </si>
  <si>
    <t>CC[C@H]1OC(=O)[C@H](C)[C@@H](O[C@H]2C[C@@](C)(OC)[C@@H](O)[C@H](C)O2)[C@H](C)[C@@H](O[C@@H]3O[C@H](C)C[C@@H]([C@H]3OC(=O)CC)N(C)C)[C@](C)(O)C[C@@H](C)C(=O)[C@H](C)[C@@H](O)[C@]1(C)O</t>
  </si>
  <si>
    <t>CHEMBL2364608</t>
  </si>
  <si>
    <t>Doravirine (USAN)</t>
  </si>
  <si>
    <t>MK-1439</t>
  </si>
  <si>
    <t>CN1C(=O)NN=C1CN2C=CC(=C(Oc3cc(Cl)cc(c3)C#N)C2=O)C(F)(F)F</t>
  </si>
  <si>
    <t>CHEMBL1472</t>
  </si>
  <si>
    <t>Protirelin (BAN, FDA, INN, JAN, USAN); Protirelin Tartrate (JAN)</t>
  </si>
  <si>
    <t>A-38579; ABBOTT-38579; Synthetic Trh</t>
  </si>
  <si>
    <t>Ferring Pharmaceuticals Inc; Abbott Laboratories Pharmaceutical Products Div</t>
  </si>
  <si>
    <t>V04CJ02</t>
  </si>
  <si>
    <t>V04CJ02 [Various:Diagnostic Agents:Other Diagnostic Agents:Tests for thyreoidea function]</t>
  </si>
  <si>
    <t>Prothyrotropin</t>
  </si>
  <si>
    <t>NC(=O)[C@@H]1CCCN1C(=O)[C@H](Cc2cnc[nH]2)NC(=O)[C@@H]3CCC(=O)N3</t>
  </si>
  <si>
    <t>CHEMBL1730601</t>
  </si>
  <si>
    <t>Gimeracil (INN)</t>
  </si>
  <si>
    <t>Oc1cc(O)c(Cl)cn1</t>
  </si>
  <si>
    <t>CHEMBL1201591</t>
  </si>
  <si>
    <t>Corticorelin Ovine Triflutate (FDA, INN, USAN)</t>
  </si>
  <si>
    <t>Diagnostic Aid (adrenocortical insufficiency); Diagnostic Aid (cushing's syndrome); Hormone (corticotropin-releasing)</t>
  </si>
  <si>
    <t>CHEMBL1201575</t>
  </si>
  <si>
    <t>Efalizumab (FDA, INN, USAN)</t>
  </si>
  <si>
    <t>Anti-Cd11A; hu1124</t>
  </si>
  <si>
    <t>L04AA21</t>
  </si>
  <si>
    <t>L04AA21 [Antineoplastic And Immunomodulating Agents:Immunosuppressants:Immunosuppressants:Selective immunosuppressants]</t>
  </si>
  <si>
    <t>CHEMBL1172</t>
  </si>
  <si>
    <t>Desloratadine (BAN, FDA, INN, USAN)</t>
  </si>
  <si>
    <t>SCH-34117</t>
  </si>
  <si>
    <t>R06AX27</t>
  </si>
  <si>
    <t>R06AX27 [Respiratory System:Antihistamines For Systemic Use:Antihistamines For Systemic Use:Other antihistamines for systemic use]</t>
  </si>
  <si>
    <t>Clc1ccc2C(=C3CCNCC3)c4ncccc4CCc2c1</t>
  </si>
  <si>
    <t>CHEMBL87728</t>
  </si>
  <si>
    <t>Elarofiban (INN, USAN)</t>
  </si>
  <si>
    <t>RWJ-53308</t>
  </si>
  <si>
    <t>OC(=O)C[C@H](NC(=O)[C@@H]1CCCN(C1)C(=O)CCC2CCNCC2)c3cccnc3</t>
  </si>
  <si>
    <t>CHEMBL130880</t>
  </si>
  <si>
    <t>Ipidacrine (INN)</t>
  </si>
  <si>
    <t>Nc1c2CCCc2nc3CCCCc13</t>
  </si>
  <si>
    <t>CHEMBL506871</t>
  </si>
  <si>
    <t>Veliparib (INN, USAN)</t>
  </si>
  <si>
    <t>ABT-888</t>
  </si>
  <si>
    <t>C[C@@]1(CCCN1)c2nc3cccc(C(=O)N)c3[nH]2</t>
  </si>
  <si>
    <t>CHEMBL514201</t>
  </si>
  <si>
    <t>Talmapimod (INN, USAN)</t>
  </si>
  <si>
    <t>SCIO-469</t>
  </si>
  <si>
    <t>C[C@@H]1CN(Cc2ccc(F)cc2)[C@@H](C)CN1C(=O)c3cc4c(cn(C)c4cc3Cl)C(=O)C(=O)N(C)C</t>
  </si>
  <si>
    <t>CHEMBL131854</t>
  </si>
  <si>
    <t>Posizolid (BAN, INN)</t>
  </si>
  <si>
    <t>AZD-2563</t>
  </si>
  <si>
    <t>OC[C@H](O)C(=O)N1CCC(=CC1)c2c(F)cc(cc2F)N3C[C@H](COc4ccon4)OC3=O</t>
  </si>
  <si>
    <t>CHEMBL37935</t>
  </si>
  <si>
    <t>Coluracetam (INN)</t>
  </si>
  <si>
    <t>Cc1oc2nc3CCCCc3c(NC(=O)CN4CCCC4=O)c2c1C</t>
  </si>
  <si>
    <t>CHEMBL991</t>
  </si>
  <si>
    <t>Stavudine (USP, BAN, FDA, INN, USAN)</t>
  </si>
  <si>
    <t>BMY-27857; D4T</t>
  </si>
  <si>
    <t>J05AF04</t>
  </si>
  <si>
    <t>J05AF04 [Antiinfectives For Systemic Use:Antivirals For Systemic Use:Direct Acting Antivirals:Nucleoside and nucleotide reverse transcriptase inhibitors]</t>
  </si>
  <si>
    <t>CC1=CN([C@@H]2O[C@H](CO)C=C2)C(=O)NC1=O</t>
  </si>
  <si>
    <t>CHEMBL1201151</t>
  </si>
  <si>
    <t>Mestranol (FDA, USP, BAN, INN, JAN, USAN)</t>
  </si>
  <si>
    <t>33355; EE3-ME</t>
  </si>
  <si>
    <t>Watson Laboratories Inc; Ortho Mcneil Pharmaceutical Inc; Ortho Mcneil Janssen Pharmaceuticals Inc; Gd Searle Llc</t>
  </si>
  <si>
    <t>COc1ccc2[C@H]3CC[C@@]4(C)[C@@H](CC[C@@]4(O)C#C)[C@@H]3CCc2c1</t>
  </si>
  <si>
    <t>CHEMBL1683</t>
  </si>
  <si>
    <t>Hydrocortisone Butyrate (BAN, JAN, USAN, USP, FDA)</t>
  </si>
  <si>
    <t>Yamanouchi Europe Bv; Precision Dermatology Inc</t>
  </si>
  <si>
    <t>D07AB02</t>
  </si>
  <si>
    <t>D07AB02 [Dermatologicals:Corticosteroids, Dermatological Preparations:Corticosteroids, Plain:Corticosteroids, moderately potent (group II)]</t>
  </si>
  <si>
    <t>CCCC(=O)O[C@@]1(CC[C@H]2[C@@H]3CCC4=CC(=O)CC[C@]4(C)[C@H]3[C@@H](O)C[C@]12C)C(=O)CO</t>
  </si>
  <si>
    <t>CHEMBL13280</t>
  </si>
  <si>
    <t>Flunitrazepam (BAN, JAN, USAN, INN)</t>
  </si>
  <si>
    <t>Ro-54200</t>
  </si>
  <si>
    <t>N05CD03</t>
  </si>
  <si>
    <t>N05CD03 [Nervous System:Psycholeptics:Hypnotics And Sedatives:Benzodiazepine derivatives]</t>
  </si>
  <si>
    <t>CN1C(=O)CN=C(c2ccccc2F)c3cc(ccc13)[N+](=O)[O-]</t>
  </si>
  <si>
    <t>CHEMBL26424</t>
  </si>
  <si>
    <t>Tesmilifene (INN); Tesmilifene Hydrochloride (USAN)</t>
  </si>
  <si>
    <t>BMS-217380-01; BMY-33419; DPPE</t>
  </si>
  <si>
    <t>Fabbrica Italiana Sintetici S.P.A., Italy</t>
  </si>
  <si>
    <t>CCN(CC)CCOc1ccc(Cc2ccccc2)cc1</t>
  </si>
  <si>
    <t>CHEMBL131428</t>
  </si>
  <si>
    <t>Alvameline (INN); Alvameline Maleate (USAN)</t>
  </si>
  <si>
    <t>H. Lundbeck, A/S; Forest</t>
  </si>
  <si>
    <t>CCn1nnc(n1)C2=CCCN(C)C2</t>
  </si>
  <si>
    <t>CHEMBL261932</t>
  </si>
  <si>
    <t>Tanomastat (INN, USAN)</t>
  </si>
  <si>
    <t>BAY-12-9566; BAY-129566</t>
  </si>
  <si>
    <t>OC(=O)[C@@H](CSc1ccccc1)CC(=O)c2ccc(cc2)c3ccc(Cl)cc3</t>
  </si>
  <si>
    <t>CHEMBL1255800</t>
  </si>
  <si>
    <t>Fidaxomicin (FDA, INN, USAN)</t>
  </si>
  <si>
    <t>OPT-80; PAR-101</t>
  </si>
  <si>
    <t>Optimer Pharmaceuticals Inc</t>
  </si>
  <si>
    <t>A07AA12</t>
  </si>
  <si>
    <t>A07AA12 [Alimentary Tract And Metabolism:Antidiarrheals, Intestinal Antiinflammatory/Antiinfective :Intestinal Antiinfectives:Antibiotics]</t>
  </si>
  <si>
    <t>CC[C@H]1\C=C(/C)\[C@@H](O)C\C=C\C=C(/CO[C@@H]2O[C@H](C)[C@@H](OC(=O)c3c(O)c(Cl)c(O)c(Cl)c3CC)[C@H](O)[C@@H]2OC)\C(=O)O[C@@H](C\C=C(/C)\C=C(/C)\[C@@H]1O[C@@H]4OC(C)(C)[C@@H](OC(=O)C(C)C)[C@H](O)[C@@H]4O)[C@@H](C)O</t>
  </si>
  <si>
    <t>CHEMBL1660</t>
  </si>
  <si>
    <t>Rifapentine (BAN, FDA, INN, USAN)</t>
  </si>
  <si>
    <t>MDL-473</t>
  </si>
  <si>
    <t>J04AB05</t>
  </si>
  <si>
    <t>J04AB05 [Antiinfectives For Systemic Use:Antimycobacterials:Drugs For Treatment Of Tuberculosis:Antibiotics]</t>
  </si>
  <si>
    <t>CO[C@H]1\C=C\O[C@@]2(C)Oc3c(C)c(O)c4c(O)c(NC(=O)\C(=C/C=C/[C@H](C)[C@H](O)[C@@H](C)[C@@H](O)[C@@H](C)[C@H](OC(=O)C)[C@@H]1C)\C)c(\C=N\N5CCN(CC5)C6CCCC6)c(O)c4c3C2=O</t>
  </si>
  <si>
    <t>CHEMBL1200359</t>
  </si>
  <si>
    <t>Sulfameter (FDA, USAN); Sulfametoxydiazine (DCF, BAN, INN)</t>
  </si>
  <si>
    <t>AHR-857</t>
  </si>
  <si>
    <t>J01ED04</t>
  </si>
  <si>
    <t>J01ED04 [Antiinfectives For Systemic Use:Antibacterials For Systemic Use:Sulfonamides And Trimethoprim:Long-acting sulfonamides]</t>
  </si>
  <si>
    <t>COc1cnc(NS(=O)(=O)c2ccc(N)cc2)nc1</t>
  </si>
  <si>
    <t>CHEMBL2107087</t>
  </si>
  <si>
    <t>Tidembersat (INN, USAN)</t>
  </si>
  <si>
    <t>SB-218842</t>
  </si>
  <si>
    <t>CC(=O)c1ccc2OC(C)(C)[C@H](O)[C@@H](NC(=O)c3cc(F)cc(F)c3)c2c1</t>
  </si>
  <si>
    <t>CHEMBL2107413</t>
  </si>
  <si>
    <t>Gloximonam (INN, USAN)</t>
  </si>
  <si>
    <t>SQ-82531</t>
  </si>
  <si>
    <t>CO\N=C(/C(=O)N[C@H]1[C@H](C)N(OCC(=O)OCC(=O)OC(C)(C)C)C1=O)\c2csc(N)n2</t>
  </si>
  <si>
    <t>CHEMBL2106858</t>
  </si>
  <si>
    <t>Mazipredone (INN, MI)</t>
  </si>
  <si>
    <t>CN1CCN(CC(=O)[C@@]2(O)CC[C@H]3[C@@H]4CCC5=CC(=O)C=C[C@]5(C)[C@H]4[C@@H](O)C[C@]23C)CC1</t>
  </si>
  <si>
    <t>CHEMBL1232142</t>
  </si>
  <si>
    <t>Soneclosan (INN)</t>
  </si>
  <si>
    <t>Oc1cc(Cl)ccc1Oc2ccc(Cl)cc2</t>
  </si>
  <si>
    <t>CHEMBL142635</t>
  </si>
  <si>
    <t>Naftopidil (INN)</t>
  </si>
  <si>
    <t>COc1ccccc1N2CCN(CC(O)COc3cccc4ccccc34)CC2</t>
  </si>
  <si>
    <t>CHEMBL313302</t>
  </si>
  <si>
    <t>Triaziquone (BAN, MI, INN)</t>
  </si>
  <si>
    <t>BAYER-3231; Riker 601</t>
  </si>
  <si>
    <t>L01AC02</t>
  </si>
  <si>
    <t>L01AC02 [Antineoplastic And Immunomodulating Agents:Antineoplastic Agents:Alkylating Agents:Ethylene imines]</t>
  </si>
  <si>
    <t>O=C1C=C(N2CC2)C(=O)C(=C1N3CC3)N4CC4</t>
  </si>
  <si>
    <t>CHEMBL1697784</t>
  </si>
  <si>
    <t>Betamethasone Acibutate (BAN, INN)</t>
  </si>
  <si>
    <t>CC(C)C(=O)O[C@@]1([C@@H](C)C[C@H]2[C@@H]3CCC4=CC(=O)C=C[C@]4(C)[C@@]3(F)[C@@H](O)C[C@]12C)C(=O)COC(=O)C</t>
  </si>
  <si>
    <t>CHEMBL83628</t>
  </si>
  <si>
    <t>Chromocarb (DCF, INN, MI)</t>
  </si>
  <si>
    <t>OC(=O)C1=CC(=O)c2ccccc2O1</t>
  </si>
  <si>
    <t>CHEMBL506569</t>
  </si>
  <si>
    <t>Lanatoside C (BAN, DCF, JAN, MI, NF, INN)</t>
  </si>
  <si>
    <t>C01AA06</t>
  </si>
  <si>
    <t>C01AA06 [Cardiovascular System:Cardiac Therapy:Cardiac Glycosides:Digitalis glycosides]</t>
  </si>
  <si>
    <t>C[C@H]1O[C@H](C[C@H](O)[C@@H]1O[C@H]2C[C@H](O)[C@H](O[C@H]3C[C@H](OC(=O)C)[C@H](O[C@@H]4O[C@H](CO)[C@@H](O)[C@H](O)[C@H]4O)[C@@H](C)O3)[C@@H](C)O2)O[C@H]5CC[C@@]6(C)[C@H](CC[C@@H]7[C@@H]6C[C@@H](O)[C@]8(C)[C@H](CC[C@]78O)C9=CC(=O)OC9)C5</t>
  </si>
  <si>
    <t>CHEMBL265502</t>
  </si>
  <si>
    <t>Suramin Hexasodium (USAN)</t>
  </si>
  <si>
    <t>CI-1003</t>
  </si>
  <si>
    <t>P01CX02</t>
  </si>
  <si>
    <t>P01CX02 [Antiparasitic Products, Insecticides And Repellents:Antiprotozoals:Agents Against Leishmaniasis And Trypanosomiasis:Other agents against leishmaniasis and trypanosomiasis]</t>
  </si>
  <si>
    <t>Cc1ccc(cc1NC(=O)c2cccc(NC(=O)Nc3cccc(c3)C(=O)Nc4cc(ccc4C)C(=O)Nc5ccc(c6cc(cc(c56)S(=O)(=O)O)S(=O)(=O)O)S(=O)(=O)O)c2)C(=O)Nc7ccc(c8cc(cc(c78)S(=O)(=O)O)S(=O)(=O)O)S(=O)(=O)O</t>
  </si>
  <si>
    <t>CHEMBL1184904</t>
  </si>
  <si>
    <t>Retaspimycin (INN, USAN); Retaspimycin Hydrochloride (USAN)</t>
  </si>
  <si>
    <t>IPI-504</t>
  </si>
  <si>
    <t>CO[C@H]1C[C@H](C)Cc2c(O)c(NC(=O)\C(=C\C=C/[C@H](OC)[C@@H](OC(=O)N)\C(=C\[C@H](C)[C@H]1O)\C)\C)cc(O)c2NCC=C</t>
  </si>
  <si>
    <t>CHEMBL16503</t>
  </si>
  <si>
    <t>Salcaprozic Acid (INN); Salcaprozate Sodium (USAN)</t>
  </si>
  <si>
    <t>E414; SNAC</t>
  </si>
  <si>
    <t>Emisphere Technologies</t>
  </si>
  <si>
    <t>OC(=O)CCCCCCCNC(=O)c1ccccc1O</t>
  </si>
  <si>
    <t>CHEMBL363100</t>
  </si>
  <si>
    <t>Sodium Phosphate, Tribasic (NF)</t>
  </si>
  <si>
    <t>[Na+].[Na+].[Na+].[O-]P(=O)([O-])[O-]</t>
  </si>
  <si>
    <t>CHEMBL1227</t>
  </si>
  <si>
    <t>Normorphine (BAN, DCF, INN, MI)</t>
  </si>
  <si>
    <t>O[C@H]1C=C[C@H]2[C@H]3Cc4ccc(O)c5O[C@@H]1[C@]2(CCN3)c45</t>
  </si>
  <si>
    <t>CHEMBL450940</t>
  </si>
  <si>
    <t>Prinaberel (INN, USAN)</t>
  </si>
  <si>
    <t>ERB-041</t>
  </si>
  <si>
    <t>Oc1cc(C=C)c2oc(nc2c1)c3ccc(O)c(F)c3</t>
  </si>
  <si>
    <t>CHEMBL99585</t>
  </si>
  <si>
    <t>Ersentilide (INN)</t>
  </si>
  <si>
    <t>CS(=O)(=O)Nc1ccc(OCC(O)CNCCOc2ccc(cc2)n3ccnc3)cc1</t>
  </si>
  <si>
    <t>CHEMBL36994</t>
  </si>
  <si>
    <t>Aniracetam (JAN, USAN, INN)</t>
  </si>
  <si>
    <t>Ro-135057</t>
  </si>
  <si>
    <t>N06BX11</t>
  </si>
  <si>
    <t>N06BX11 [Nervous System:Psychoanaleptics:Psychostimulants, Agents Used For Adhd And Nootropics:Other psychostimulants and nootropics]</t>
  </si>
  <si>
    <t>Mental Performance Enhancer</t>
  </si>
  <si>
    <t>COc1ccc(cc1)C(=O)N2CCCC2=O</t>
  </si>
  <si>
    <t>CHEMBL108030</t>
  </si>
  <si>
    <t>Undecanoate (USAN)</t>
  </si>
  <si>
    <t>CCCCCCCCCCC(=O)O</t>
  </si>
  <si>
    <t>CHEMBL1601669</t>
  </si>
  <si>
    <t>Alfacalcidol (BAN, INN, JAN)</t>
  </si>
  <si>
    <t>A11CC03</t>
  </si>
  <si>
    <t>A11CC03 [Alimentary Tract And Metabolism:Vitamins:Vitamin A And D, Incl. Combinations Of The Two:Vitamin D and analogues]</t>
  </si>
  <si>
    <t>CC(C)CCC[C@@H](C)[C@H]1CC[C@H]2\C(=C\C=C/3\C[C@@H](O)C[C@H](O)C3=C)\CCC[C@]12C</t>
  </si>
  <si>
    <t>CHEMBL218166</t>
  </si>
  <si>
    <t>Bifeprunox (INN, USAN); Bifeprunox Mesylate (USAN)</t>
  </si>
  <si>
    <t>DU-127090</t>
  </si>
  <si>
    <t>O=C1Nc2cccc(N3CCN(Cc4cccc(c4)c5ccccc5)CC3)c2O1</t>
  </si>
  <si>
    <t>CHEMBL1185568</t>
  </si>
  <si>
    <t>Dithiazanine (BAN); Dithiazanine Iodide (INN, MI, USP)</t>
  </si>
  <si>
    <t>CCN1C(=CC=CC=Cc2sc3ccccc3[n+]2CC)Sc4ccccc14</t>
  </si>
  <si>
    <t>CHEMBL6966</t>
  </si>
  <si>
    <t>Verapamil (BAN, INN, USAN); Verapamil Hydrochloride (JAN, USAN, USP, FDA)</t>
  </si>
  <si>
    <t>CP-165331; CP-16533-1; D-365</t>
  </si>
  <si>
    <t>Elan Drug Delivery Inc; Bristol-Myers Squibb; Alkermes Gainesville Llc; Abbvie Inc; Gd Searle Llc</t>
  </si>
  <si>
    <t>C08DA01; C08DA51</t>
  </si>
  <si>
    <t>C08DA01 [Cardiovascular System:Calcium Channel Blockers:Selective Calcium Channel Blockers With Direct Cardiac Effects:Phenylalkylamine derivatives]; C08DA51 [Cardiovascular System:Calcium Channel Blockers:Selective Calcium Channel Blockers With Direct Cardiac Effects:Phenylalkylamine derivatives]</t>
  </si>
  <si>
    <t>Anti-Anginal; Cardiac Depressant (anti-arrhythmic); Vasodilator (coronary)</t>
  </si>
  <si>
    <t>COc1ccc(CCN(C)CCCC(C#N)(C(C)C)c2ccc(OC)c(OC)c2)cc1OC</t>
  </si>
  <si>
    <t>CHEMBL621</t>
  </si>
  <si>
    <t>Trazodone (BAN, INN); Trazodone Hydrochloride (FDA, USP, JAN, USAN)</t>
  </si>
  <si>
    <t>AF-1161</t>
  </si>
  <si>
    <t>Apothecon Inc Div Bristol Myers Squibb; Angelini Labopharm Llc</t>
  </si>
  <si>
    <t>N06AX05</t>
  </si>
  <si>
    <t>N06AX05 [Nervous System:Psychoanaleptics:Antidepressants:Other antidepressants]</t>
  </si>
  <si>
    <t>Clc1cccc(c1)N2CCN(CCCN3N=C4C=CC=CN4C3=O)CC2</t>
  </si>
  <si>
    <t>CHEMBL1291</t>
  </si>
  <si>
    <t>Metipranolol (BAN, INN, USAN); Metipranolol Hydrochloride (FDA)</t>
  </si>
  <si>
    <t>BM-01004; VUAB-6453; VUAB6453 (SPOFA)</t>
  </si>
  <si>
    <t>Bausch And Lomb Pharmaceuticals Inc; Bausch &amp; Lomb Pharmaceuticals</t>
  </si>
  <si>
    <t>S01ED04; S01ED54</t>
  </si>
  <si>
    <t>S01ED04 [Sensory Organs:Ophthalmologicals:Antiglaucoma Preparations And Miotics:Beta blocking agents1)]; S01ED54 [Sensory Organs:Ophthalmologicals:Antiglaucoma Preparations And Miotics:Beta blocking agents1)]</t>
  </si>
  <si>
    <t>CC(C)NCC(O)COc1cc(C)c(OC(=O)C)c(C)c1C</t>
  </si>
  <si>
    <t>CHEMBL419</t>
  </si>
  <si>
    <t>Mafenide (BAN, INN, USAN); Mafenide Acetate (FDA, USP, JAN); Mafenide Hydrochloride (MI)</t>
  </si>
  <si>
    <t>Sterling Winthrop; Mylan Institutional Llc</t>
  </si>
  <si>
    <t>D06BA03</t>
  </si>
  <si>
    <t>D06BA03 [Dermatologicals:Antibiotics And Chemotherapeutics For Dermatological Use:Chemotherapeutics For Topical Use:Sulfonamides]</t>
  </si>
  <si>
    <t>Anti-Infective, Topical; Antibacterial</t>
  </si>
  <si>
    <t>NCc1ccc(cc1)S(=O)(=O)N</t>
  </si>
  <si>
    <t>CHEMBL1492</t>
  </si>
  <si>
    <t>Diphenylpyraline (BAN, INN); Diphenylpyraline Hydrochloride (MI, JAN, USP, FDA); Diphenylpyraline Teoclate (JAN)</t>
  </si>
  <si>
    <t>R06AA57; R06AA07</t>
  </si>
  <si>
    <t>R06AA57 [Respiratory System:Antihistamines For Systemic Use:Antihistamines For Systemic Use:Aminoalkyl ethers]; R06AA07 [Respiratory System:Antihistamines For Systemic Use:Antihistamines For Systemic Use:Aminoalkyl ethers]</t>
  </si>
  <si>
    <t>CN1CCC(CC1)OC(c2ccccc2)c3ccccc3</t>
  </si>
  <si>
    <t>CHEMBL1534</t>
  </si>
  <si>
    <t>Riboflavin (BAN, FDA, INN, USP); Riboflavin Tetrabutyrate (JAN)</t>
  </si>
  <si>
    <t>Sandoz Canada Inc; Hospira Inc</t>
  </si>
  <si>
    <t>A11HA04</t>
  </si>
  <si>
    <t>A11HA04 [Alimentary Tract And Metabolism:Vitamins:Other Plain Vitamin Preparations:Other plain vitamin preparations]</t>
  </si>
  <si>
    <t>Cc1cc2N=C3C(=O)NC(=O)N=C3N(C[C@H](O)[C@H](O)[C@H](O)CO)c2cc1C</t>
  </si>
  <si>
    <t>CHEMBL692</t>
  </si>
  <si>
    <t>Glycerin (FDA, JAN, USP); Glycerol (INN)</t>
  </si>
  <si>
    <t>B Braun Medical Inc</t>
  </si>
  <si>
    <t>A06AX01; A06AG04</t>
  </si>
  <si>
    <t>A06AX01 [Alimentary Tract And Metabolism:Drugs For Constipation:Drugs For Constipation:Other drugs for constipation]; A06AG04 [Alimentary Tract And Metabolism:Drugs For Constipation:Drugs For Constipation:Enemas]</t>
  </si>
  <si>
    <t>OCC(O)CO</t>
  </si>
  <si>
    <t>CHEMBL1201411</t>
  </si>
  <si>
    <t>Technetium Tc 99m Ferpentetate (USP); Technetium Tc-99m Ferpentetate Kit (FDA)</t>
  </si>
  <si>
    <t>CHEMBL2110553</t>
  </si>
  <si>
    <t>Gallium (67Ga) Citrate (INN); Gallium Citrate Ga 67 (JAN, USAN, USP); Gallium Citrate Ga-67 (FDA)</t>
  </si>
  <si>
    <t>Mallinckrodt Medical Inc; Lantheus Medical Imaging Inc; Ge Healthcare</t>
  </si>
  <si>
    <t>V09HX01</t>
  </si>
  <si>
    <t>V09HX01 [Various:Diagnostic Radiopharmaceuticals:Inflammation And Infection Detection:Other diagnostic radiopharmaceuticals for inflammation and infection detection]</t>
  </si>
  <si>
    <t>CHEMBL1200986</t>
  </si>
  <si>
    <t>Haloperidol Decanoate (BAN, FDA, JAN, USAN)</t>
  </si>
  <si>
    <t>R-13672</t>
  </si>
  <si>
    <t>CCCCCCCCCC(=O)OC1(CCN(CCCC(=O)c2ccc(F)cc2)CC1)c3ccc(Cl)cc3</t>
  </si>
  <si>
    <t>CHEMBL960</t>
  </si>
  <si>
    <t>Leflunomide (BAN, FDA, INN, USAN)</t>
  </si>
  <si>
    <t>HWA-486; SU-101; Sulol</t>
  </si>
  <si>
    <t>L04AA13</t>
  </si>
  <si>
    <t>L04AA13 [Antineoplastic And Immunomodulating Agents:Immunosuppressants:Immunosuppressants:Selective immunosuppressants]</t>
  </si>
  <si>
    <t>Cc1oncc1C(=O)Nc2ccc(cc2)C(F)(F)F</t>
  </si>
  <si>
    <t>CHEMBL416956</t>
  </si>
  <si>
    <t>Mefloquine (BAN, INN, USAN); Mefloquine Hydrochloride (FDA, USAN, USP)</t>
  </si>
  <si>
    <t>GNF-Pf-5544; Ro-21-5998; WR-142490; Ro-215998001</t>
  </si>
  <si>
    <t>United States Army Walter Reed Army Institute Research; U. S. Dept. Of The Army; Hoffmann La Roche Inc</t>
  </si>
  <si>
    <t>P01BC02</t>
  </si>
  <si>
    <t>P01BC02 [Antiparasitic Products, Insecticides And Repellents:Antiprotozoals:Antimalarials:Methanolquinolines]</t>
  </si>
  <si>
    <t>OC(C1CCCCN1)c2cc(nc3c(cccc23)C(F)(F)F)C(F)(F)F</t>
  </si>
  <si>
    <t>CHEMBL1201468</t>
  </si>
  <si>
    <t>Estrogens, Esterified (FDA, USP)</t>
  </si>
  <si>
    <t>CHEMBL1531</t>
  </si>
  <si>
    <t>Etonogestrel (BAN, FDA, INN, USAN)</t>
  </si>
  <si>
    <t>ORG-3236</t>
  </si>
  <si>
    <t>G03AC08</t>
  </si>
  <si>
    <t>G03AC08 [Genito Urinary System And Sex Hormones:Sex Hormones And Modulators Of The Genital System:Hormonal Contraceptives For Systemic Use:Progestogens]</t>
  </si>
  <si>
    <t>CC[C@]12CC(=C)[C@H]3[C@@H](CCC4=CC(=O)CC[C@H]34)[C@@H]1CC[C@@]2(O)C#C</t>
  </si>
  <si>
    <t>CHEMBL2110576</t>
  </si>
  <si>
    <t>Technetium Tc 99m Medronate (USP); Technetium Tc-99m Medronate (FDA); Technetium Tc-99m Medronate Kit (FDA); Technetium (99mTc) Methylenediphosphonate For Injection (JAN)</t>
  </si>
  <si>
    <t>Pharmalucence Inc; Jubilant Draximage Inc; Ge Healthcare; Bracco Diagnostics Inc</t>
  </si>
  <si>
    <t>V09BA02</t>
  </si>
  <si>
    <t>V09BA02 [Various:Diagnostic Radiopharmaceuticals:Skeleton:Technetium (99mTc) compounds]</t>
  </si>
  <si>
    <t>CHEMBL2106432</t>
  </si>
  <si>
    <t>Locicortolone Dicibate (INN)</t>
  </si>
  <si>
    <t>C[C@@H]1C[C@H]2[C@@H]3CCC4=CC(=O)C=C[C@]4(C)[C@@]3(Cl)[C@@H](Cl)C[C@]2(C)[C@H]1C(=O)COC(=O)OC(C5CCCCC5)C6CCCCC6</t>
  </si>
  <si>
    <t>CHEMBL2103954</t>
  </si>
  <si>
    <t>Emorfazone (INN, JAN, MI)</t>
  </si>
  <si>
    <t>CCOC1=C(C=NN(C)C1=O)N2CCOCC2</t>
  </si>
  <si>
    <t>CHEMBL2104409</t>
  </si>
  <si>
    <t>Dobutamine Lactobionate (USAN)</t>
  </si>
  <si>
    <t>CC(CCc1ccc(O)c(O)c1)NCCc2ccc(OC(=O)[C@H](O)[C@@H](O)[C@H](O[C@@H]3O[C@H](CO)[C@H](O)[C@H](O)[C@H]3O)[C@H](O)CO)c(O)c2</t>
  </si>
  <si>
    <t>CHEMBL2107802</t>
  </si>
  <si>
    <t>Rimeporide (INN)</t>
  </si>
  <si>
    <t>Cc1cc(c(cc1C(=O)NC(=N)N)S(=O)(=O)C)S(=O)(=O)C</t>
  </si>
  <si>
    <t>CHEMBL2106290</t>
  </si>
  <si>
    <t>Dexetozoline (INN)</t>
  </si>
  <si>
    <t>CCOC(=O)\C=C\1/S[C@H](N2CCCCC2)C(=O)N1C</t>
  </si>
  <si>
    <t>CHEMBL2105223</t>
  </si>
  <si>
    <t>Piberaline (INN, MI)</t>
  </si>
  <si>
    <t>O=C(N1CCN(Cc2ccccc2)CC1)c3ccccn3</t>
  </si>
  <si>
    <t>CHEMBL2105922</t>
  </si>
  <si>
    <t>Acexamic Acid (BAN, DCF, INN)</t>
  </si>
  <si>
    <t>CY-153</t>
  </si>
  <si>
    <t>CC(=O)NCCCCCC(=O)O</t>
  </si>
  <si>
    <t>CHEMBL2106406</t>
  </si>
  <si>
    <t>Dersalazine (INN)</t>
  </si>
  <si>
    <t>Cc1nc2ccccc2n1CC3CCN(CC3)C(=O)\C=C(\c4ccccc4)/c5ccc(cc5)N=Nc6ccc(O)c(c6)C(=O)O</t>
  </si>
  <si>
    <t>CHEMBL2110587</t>
  </si>
  <si>
    <t>Tasisulam (INN); Tasisulam Sodium (USAN)</t>
  </si>
  <si>
    <t>LY-573636 Na</t>
  </si>
  <si>
    <t>Clc1ccc(C(=O)NS(=O)(=O)c2ccc(Br)s2)c(Cl)c1</t>
  </si>
  <si>
    <t>CHEMBL2106941</t>
  </si>
  <si>
    <t>Pivhydrazine (BAN)</t>
  </si>
  <si>
    <t>CC(C)(C)C(=O)NNCc1ccccc1</t>
  </si>
  <si>
    <t>CHEMBL2107053</t>
  </si>
  <si>
    <t>Tetrabarbital (DCF, INN, MI)</t>
  </si>
  <si>
    <t>CCCC(CC)C1(CC)C(=O)NC(=O)NC1=O</t>
  </si>
  <si>
    <t>CHEMBL2104151</t>
  </si>
  <si>
    <t>Cipropride (INN)</t>
  </si>
  <si>
    <t>COc1ccc(cc1C(=O)NCC2CCCN2CC3CC3)S(=O)(=O)N</t>
  </si>
  <si>
    <t>CHEMBL2105501</t>
  </si>
  <si>
    <t>Terbucromil (BAN, INN)</t>
  </si>
  <si>
    <t>CC(C)(C)c1cc2C(=O)C=C(Oc2c(c1)C(C)(C)C)C(=O)O</t>
  </si>
  <si>
    <t>CHEMBL1190753</t>
  </si>
  <si>
    <t>Dimefadane (INN, USAN)</t>
  </si>
  <si>
    <t>SK&amp;F-1340</t>
  </si>
  <si>
    <t>CN(C)C1CC(c2ccccc2)c3ccccc13</t>
  </si>
  <si>
    <t>CHEMBL2105919</t>
  </si>
  <si>
    <t>Bentemazole (INN)</t>
  </si>
  <si>
    <t>C(c1ccccc1)n2ccnc2c3nnn[nH]3</t>
  </si>
  <si>
    <t>CHEMBL2106413</t>
  </si>
  <si>
    <t>Bibapcitide (BAN, INN, USAN)</t>
  </si>
  <si>
    <t>P280</t>
  </si>
  <si>
    <t>Diatide</t>
  </si>
  <si>
    <t>Radionuclide Carrier</t>
  </si>
  <si>
    <t>CC(=O)NCSC[C@H](NC(=O)CNC(=O)CNC(=O)[C@@H]1CSCC(=O)N[C@@H](Cc2ccc(O)cc2)C(=O)N[C@@H](CSCCCN)C(=O)NCC(=O)N[C@@H](CC(=O)O)C(=O)N1)C(=O)NCC(=O)N[C@@H](CSCNC(=O)C)C(=O)NCC(=O)NCC(=O)N[C@@H](CS[C@H]3CC(=O)N(COCN4C(=O)C[C@H](SC[C@H](NC(=O)CNC(=O)CNC(=O)[C@H](CSCNC(=O)C)NC(=O)CNC(=O)[C@H](CSCNC(=O)C)NC(=O)CNC(=O)CNC(=O)[C@@H]5CSCC(=O)N[C@@H](Cc6ccc(O)cc6)C(=O)N[C@@H](CSCCCN)C(=O)NCC(=O)N[C@@H](CC(=O)O)C(=O)N5)C(=O)N)C4=O)C3=O)C(=O)N</t>
  </si>
  <si>
    <t>CHEMBL2104324</t>
  </si>
  <si>
    <t>Iprazochrome (INN)</t>
  </si>
  <si>
    <t>N02CX03</t>
  </si>
  <si>
    <t>N02CX03 [Nervous System:Analgesics:Antimigraine Preparations:Other antimigraine preparations]</t>
  </si>
  <si>
    <t>CC(C)N1CC(O)C2=C\C(=N\NC(=O)N)\C(=O)C=C12</t>
  </si>
  <si>
    <t>CHEMBL2106892</t>
  </si>
  <si>
    <t>Metiapine (INN, USAN)</t>
  </si>
  <si>
    <t>CN1CCN(CC1)C2=Nc3ccccc3Sc4ccc(C)cc24</t>
  </si>
  <si>
    <t>CHEMBL2103992</t>
  </si>
  <si>
    <t>Benorterone (INN, USAN)</t>
  </si>
  <si>
    <t>SK&amp;F-7690</t>
  </si>
  <si>
    <t>C[C@]1(O)CC[C@H]2[C@@H]3CC4=CC(=O)CC[C@]4(C)[C@H]3CC[C@]12C</t>
  </si>
  <si>
    <t>CHEMBL2104681</t>
  </si>
  <si>
    <t>Evicromil (BAN)</t>
  </si>
  <si>
    <t>CCc1cc(C=C)c(O)c2C(=O)C=C(Oc12)C(=O)O</t>
  </si>
  <si>
    <t>CHEMBL1201216</t>
  </si>
  <si>
    <t>Dapiprazole (INN); Dapiprazole Hydrochloride (FDA, USAN)</t>
  </si>
  <si>
    <t>AF-2139</t>
  </si>
  <si>
    <t>Fera Pharmaceuticals Llc</t>
  </si>
  <si>
    <t>S01EX02</t>
  </si>
  <si>
    <t>S01EX02 [Sensory Organs:Ophthalmologicals:Antiglaucoma Preparations And Miotics:Other antiglaucoma preparations]</t>
  </si>
  <si>
    <t>Adrenergic (alpha-blocking); Antiglaucoma Agent; Neuroleptic; Psychotropic</t>
  </si>
  <si>
    <t>Cc1ccccc1N2CCN(CCc3nnc4CCCCn34)CC2</t>
  </si>
  <si>
    <t>CHEMBL1201244</t>
  </si>
  <si>
    <t>Rocuronium Bromide (FDA, BAN, INN, USAN)</t>
  </si>
  <si>
    <t>ORG-9426</t>
  </si>
  <si>
    <t>M03AC09</t>
  </si>
  <si>
    <t>M03AC09 [Musculo-Skeletal System:Muscle Relaxants:Muscle Relaxants, Peripherally Acting Agents:Other quaternary ammonium compounds]</t>
  </si>
  <si>
    <t>CC(=O)O[C@H]1[C@H](C[C@H]2[C@@H]3CC[C@H]4C[C@H](O)[C@H](C[C@]4(C)[C@H]3CC[C@]12C)N5CCOCC5)[N+]6(CC=C)CCCC6</t>
  </si>
  <si>
    <t>CHEMBL1908323</t>
  </si>
  <si>
    <t>Levomethorphan (BAN, DCF, INN)</t>
  </si>
  <si>
    <t>COc1ccc2C[C@@H]3[C@@H]4CCCC[C@]4(CCN3C)c2c1</t>
  </si>
  <si>
    <t>CHEMBL1190737</t>
  </si>
  <si>
    <t>Isoxaprolol (INN)</t>
  </si>
  <si>
    <t>Cc1cc(on1)\C=C\c2ccccc2OCC(O)CNC(C)(C)C</t>
  </si>
  <si>
    <t>CHEMBL1742993</t>
  </si>
  <si>
    <t>Blosozumab (INN, USAN)</t>
  </si>
  <si>
    <t>LY-2541546</t>
  </si>
  <si>
    <t>CHEMBL633</t>
  </si>
  <si>
    <t>Amiodarone (BAN, INN, USAN); Amiodarone Hydrochloride (FDA, JAN)</t>
  </si>
  <si>
    <t>L-3428; SKF-33134A; SK&amp;F-33134-A</t>
  </si>
  <si>
    <t>Wyeth Pharmaceuticals Inc; International Medication Systems Ltd; Baxter Healthcare Corp</t>
  </si>
  <si>
    <t>antirrhythmics: indicates high iodine content</t>
  </si>
  <si>
    <t>C01BD01</t>
  </si>
  <si>
    <t>C01BD01 [Cardiovascular System:Cardiac Therapy:Antiarrhythmics, Class I And Iii:Antiarrhythmics, class III]</t>
  </si>
  <si>
    <t>CCCCc1oc2ccccc2c1C(=O)c3cc(I)c(OCCN(CC)CC)c(I)c3</t>
  </si>
  <si>
    <t>CHEMBL2219536</t>
  </si>
  <si>
    <t>Mipomersen (INN)</t>
  </si>
  <si>
    <t>COCCO[C@H]1[C@@H](O)[C@H](COP(=O)(O)S[C@H]2[C@H](COP(=O)(O)S[C@H]3[C@H](COP(=O)(O)S[C@H]4[C@H](COP(=O)(O)S[C@@H]5[C@@H](COP(=O)(O)S[C@H]6C[C@@H](O[C@@H]6COP(=O)(O)S[C@H]7C[C@@H](O[C@@H]7COP(=O)(O)S[C@H]8C[C@@H](O[C@@H]8COP(=O)(O)S[C@H]9C[C@@H](O[C@@H]9COP(=O)(O)S[C@H]%10C[C@@H](O[C@@H]%10COP(=O)(O)S[C@H]%11C[C@@H](O[C@@H]%11COP(=O)(O)S[C@H]%12C[C@@H](O[C@@H]%12COP(=O)(O)S[C@H]%13C[C@@H](O[C@@H]%13COP(=O)(O)S[C@H]%14C[C@@H](O[C@@H]%14COP(=O)(O)S[C@H]%15C[C@@H](O[C@@H]%15COP(=O)(O)S[C@@H]%16[C@@H](COP(=O)(O)S[C@@H]%17[C@@H](COP(=O)(O)S[C@@H]%18[C@@H](COP(=O)(O)S[C@@H]%19[C@@H](COP(=O)(O)S[C@@H]%20[C@@H](CO)O[C@H]([C@@H]%20OCCOC)n%21cnc%22C(=O)NC(=Nc%21%22)N)O[C@H]([C@@H]%19OCCOC)N%23C=C(C)C(=NC%23=O)N)O[C@H]([C@@H]%18OCCOC)N%24C=C(C)C(=NC%24=O)N)O[C@H]([C@@H]%17OCCOC)N%25C=C(C)C(=O)NC%25=O)O[C@H]([C@@H]%16OCCOC)N%26C=C(C)C(=NC%26=O)N)n%27cnc%28c(N)ncnc%27%28)n%29cnc%30C(=O)NC(=Nc%29%30)N)N%31C=C(C)C(=O)NC%31=O)N%32C=C(C)C(=NC%32=O)N)N%33C=C(C)C(=O)NC%33=O)n%34cnc%35C(=O)NC(=Nc%34%35)N)N%36C=C(C)C(=NC%36=O)N)N%37C=C(C)C(=O)NC%37=O)N%38C=C(C)C(=O)NC%38=O)N%39C=C(C)C(=NC%39=O)N)O[C@H]([C@@H]5OCCOC)n%40cnc%41C(=O)NC(=Nc%40%41)N)O[C@@H]([C@H]4OCCOC)N%42C=C(C)C(=NC%42=O)N)O[C@@H]([C@H]3OCCOC)n%43cnc%44c(N)ncnc%43%44)O[C@@H]([C@H]2OCCOC)N%45C=C(C)C(=NC%45=O)N)O[C@@H]1N%46C=C(C)C(=NC%46=O)N</t>
  </si>
  <si>
    <t>CHEMBL1743014</t>
  </si>
  <si>
    <t>Etaracizumab (INN, USAN)</t>
  </si>
  <si>
    <t>Etaratuzumab; HLM60; MEDI-522</t>
  </si>
  <si>
    <t>CHEMBL1615933</t>
  </si>
  <si>
    <t>Omiganan (INN); Omiganan Pentahydrochloride (USAN)</t>
  </si>
  <si>
    <t>CC[C@H](C)[C@H](N)C(=O)N[C@@H](CC(C)C)C(=O)N[C@@H](CCCNC(=N)N)C(=O)N[C@@H](Cc1c[nH]c2ccccc12)C(=O)N3CCC[C@H]3C(=O)N[C@@H](Cc4c[nH]c5ccccc45)C(=O)N[C@@H](Cc6c[nH]c7ccccc67)C(=O)N8CCC[C@H]8C(=O)N[C@@H](Cc9c[nH]c%10ccccc9%10)C(=O)N[C@@H](CCCNC(=N)N)C(=O)N[C@@H](CCCNC(=N)N)C(=O)N[C@@H](CCCCN)C(=O)N</t>
  </si>
  <si>
    <t>CHEMBL583</t>
  </si>
  <si>
    <t>Grepafloxacin (INN); Grepafloxacin Hydrochloride (FDA, BAN, USAN)</t>
  </si>
  <si>
    <t>OPC-17116</t>
  </si>
  <si>
    <t>J01MA11</t>
  </si>
  <si>
    <t>J01MA11 [Antiinfectives For Systemic Use:Antibacterials For Systemic Use:Quinolone Antibacterials:Fluoroquinolones]</t>
  </si>
  <si>
    <t>CC1CN(CCN1)c2cc3N(C=C(C(=O)O)C(=O)c3c(C)c2F)C4CC4</t>
  </si>
  <si>
    <t>CHEMBL1742</t>
  </si>
  <si>
    <t>Cefprozil (BAN, USAN, USP, INN, FDA)</t>
  </si>
  <si>
    <t>BMY-28100-03-800</t>
  </si>
  <si>
    <t>J01DC10</t>
  </si>
  <si>
    <t>J01DC10 [Antiinfectives For Systemic Use:Antibacterials For Systemic Use:Other Beta-Lactam Antibacterials:Second-generation cephalosporins]</t>
  </si>
  <si>
    <t>C\C=C/C1=C(N2[C@H](SC1)[C@H](NC(=O)[C@H](N)c3ccc(O)cc3)C2=O)C(=O)O</t>
  </si>
  <si>
    <t>CHEMBL1908301</t>
  </si>
  <si>
    <t>Fosfluconazole (BAN, INN)</t>
  </si>
  <si>
    <t>UK-292663</t>
  </si>
  <si>
    <t>-conazole; fos-</t>
  </si>
  <si>
    <t>systemic antifungals (miconazole type); phosphoro-derivatives</t>
  </si>
  <si>
    <t>OP(=O)(O)OC(Cn1cncn1)(Cn2cncn2)c3ccc(F)cc3F</t>
  </si>
  <si>
    <t>CHEMBL269732</t>
  </si>
  <si>
    <t>Tacrolimus (FDA, BAN, INN, USAN); Tacrolimus Hydrate (JAN)</t>
  </si>
  <si>
    <t>FK-506; FR-900506</t>
  </si>
  <si>
    <t>L04AD02; D11AH01</t>
  </si>
  <si>
    <t>L04AD02 [Antineoplastic And Immunomodulating Agents:Immunosuppressants:Immunosuppressants:Calcineurin inhibitors]; D11AH01 [Dermatologicals:Other Dermatological Preparations:Other Dermatological Preparations:Agents for dermatitis, excluding corticosteroids]</t>
  </si>
  <si>
    <t>CO[C@@H]1C[C@@H](CC[C@H]1O)\C=C(/C)\[C@H]2OC(=O)[C@@H]3CCCCN3C(=O)C(=O)[C@]4(O)O[C@H]([C@H](C[C@@H](C)C\C(=C\[C@@H](CC=C)C(=O)C[C@H](O)[C@H]2C)\C)OC)[C@H](C[C@H]4C)OC</t>
  </si>
  <si>
    <t>CHEMBL1618597</t>
  </si>
  <si>
    <t>Trimecaine (INN, MI)</t>
  </si>
  <si>
    <t>CCN(CC)CC(=O)Nc1c(C)cc(C)cc1C</t>
  </si>
  <si>
    <t>CHEMBL1922282</t>
  </si>
  <si>
    <t>Lirimilast (INN)</t>
  </si>
  <si>
    <t>CS(=O)(=O)Oc1ccc2c(NC(=O)N)c(oc2c1)C(=O)c3ccc(Cl)cc3Cl</t>
  </si>
  <si>
    <t>CHEMBL2009296</t>
  </si>
  <si>
    <t>Quindonium Bromide (INN, USAN)</t>
  </si>
  <si>
    <t>W-3366A</t>
  </si>
  <si>
    <t>Oc1ccc2C3=[N+](CCc2c1)C4CCCC4CC3</t>
  </si>
  <si>
    <t>CHEMBL2110860</t>
  </si>
  <si>
    <t>Laurolinium Acetate (BAN, INN, MI)</t>
  </si>
  <si>
    <t>CCCCCCCCCCCC[n+]1c(C)cc(N)c2ccccc12</t>
  </si>
  <si>
    <t>CHEMBL2110804</t>
  </si>
  <si>
    <t>Cadrofloxacin (INN)</t>
  </si>
  <si>
    <t>C[C@H]1CN(CCN1)c2c(F)cc3C(=O)C(=CN(C4CC4)c3c2OC(F)F)C(=O)O</t>
  </si>
  <si>
    <t>CHEMBL2109069</t>
  </si>
  <si>
    <t>Kolfocon D (USAN)</t>
  </si>
  <si>
    <t>CHEMBL2108753</t>
  </si>
  <si>
    <t>Pegmusirudin (INN)</t>
  </si>
  <si>
    <t>-irudin; peg-</t>
  </si>
  <si>
    <t>anticoagulants (hirudin type); PEGylated compounds</t>
  </si>
  <si>
    <t>CHEMBL2107861</t>
  </si>
  <si>
    <t>Zalutumumab (INN, USAN)</t>
  </si>
  <si>
    <t>2F8; HUMAX-EGFR, 2F8; HuMax-EGFr</t>
  </si>
  <si>
    <t>Genmab A/S; Genmab</t>
  </si>
  <si>
    <t>CHEMBL2108050</t>
  </si>
  <si>
    <t>Sifilcon A (USAN)</t>
  </si>
  <si>
    <t>CHEMBL2109488</t>
  </si>
  <si>
    <t>Inclacumab (INN, USAN)</t>
  </si>
  <si>
    <t>LC1004-002; Ro-4905417</t>
  </si>
  <si>
    <t>CHEMBL2108331</t>
  </si>
  <si>
    <t>Beroctocog Alfa (INN)</t>
  </si>
  <si>
    <t>CHEMBL2109118</t>
  </si>
  <si>
    <t>Dimefocon A (USAN)</t>
  </si>
  <si>
    <t>CHEMBL2110835</t>
  </si>
  <si>
    <t>Domazoline (INN); Domazoline Fumarate (USAN)</t>
  </si>
  <si>
    <t>SCH-13166D Fumarate</t>
  </si>
  <si>
    <t>COc1cc(C)c(OC)c(C)c1CC2=NCCN2</t>
  </si>
  <si>
    <t>CHEMBL409018</t>
  </si>
  <si>
    <t>Prazarelix (INN); Prazarelix Acetate (USAN)</t>
  </si>
  <si>
    <t>RWJ-47428</t>
  </si>
  <si>
    <t>CC(C)C[C@H](NC(=O)[C@@H](Cc1ccc(Nc2n[nH]c(N)n2)cc1)NC(=O)[C@H](Cc3ccc(Nc4n[nH]c(N)n4)cc3)NC(=O)[C@H](CO)NC(=O)[C@@H](Cc5cccnc5)NC(=O)[C@@H](Cc6ccc(Cl)cc6)NC(=O)[C@@H](Cc7ccc8ccccc8c7)NC(=O)C)C(=O)N[C@@H](CCCCNC(C)C)C(=O)N9CCC[C@H]9C(=O)N[C@H](C)C(=O)N</t>
  </si>
  <si>
    <t>CHEMBL2107748</t>
  </si>
  <si>
    <t>Embeconazole (INN)</t>
  </si>
  <si>
    <t>C[C@@H](SC1COC(OC1)\C=C\C=C\c2ccc(cc2F)C#N)[C@](O)(Cn3cncn3)c4ccc(F)cc4F</t>
  </si>
  <si>
    <t>CHEMBL2107301</t>
  </si>
  <si>
    <t>Valomaciclovir (INN)</t>
  </si>
  <si>
    <t>CC(C)[C@H](N)C(=O)OCC[C@@H](CO)Cn1cnc2C(=O)NC(=Nc12)N</t>
  </si>
  <si>
    <t>CHEMBL2103751</t>
  </si>
  <si>
    <t>Prednimustine (INN, USAN)</t>
  </si>
  <si>
    <t>-mustine; pred-</t>
  </si>
  <si>
    <t>antineoplastics (chloroethylamine derivatives); prednisone and prednisolone derivatives</t>
  </si>
  <si>
    <t>L01AA08</t>
  </si>
  <si>
    <t>L01AA08 [Antineoplastic And Immunomodulating Agents:Antineoplastic Agents:Alkylating Agents:Nitrogen mustard analogues]</t>
  </si>
  <si>
    <t>C[C@]12C[C@H](O)[C@H]3[C@@H](CCC4=CC(=O)C=C[C@]34C)[C@@H]1CC[C@]2(O)C(=O)COC(=O)CCCc5ccc(cc5)N(CCCl)CCCl</t>
  </si>
  <si>
    <t>CHEMBL2105855</t>
  </si>
  <si>
    <t>Eldacimibe (INN, USAN)</t>
  </si>
  <si>
    <t>WAY-ACA-147</t>
  </si>
  <si>
    <t>CCCCCCN(Cc1ccc(CC(C)(C)C)cc1)C(=C2C(=O)OC(C)(C)OC2=O)Nc3cc(c(O)c(c3)C(C)(C)C)C(C)(C)C</t>
  </si>
  <si>
    <t>CHEMBL2106976</t>
  </si>
  <si>
    <t>Milenperone (BAN, INN, USAN)</t>
  </si>
  <si>
    <t>R-34009</t>
  </si>
  <si>
    <t>Fc1ccc(cc1)C(=O)C2CCN(CCCN3C(=O)Nc4cc(Cl)ccc34)CC2</t>
  </si>
  <si>
    <t>CHEMBL2104403</t>
  </si>
  <si>
    <t>Emideltide (INN)</t>
  </si>
  <si>
    <t>C[C@H](NC(=O)[C@@H](N)Cc1c[nH]c2ccccc12)C(=O)NCC(=O)NCC(=O)N[C@@H](CC(=O)O)C(=O)N[C@@H](C)C(=O)N[C@@H](CO)C(=O)NCC(=O)N[C@@H](CCC(=O)O)C(=O)O</t>
  </si>
  <si>
    <t>CHEMBL2105442</t>
  </si>
  <si>
    <t>Tienopramine (INN)</t>
  </si>
  <si>
    <t>CN(C)CCCN1c2ccccc2C=Cc3sccc13</t>
  </si>
  <si>
    <t>CHEMBL2105796</t>
  </si>
  <si>
    <t>Benurestat (INN, USAN)</t>
  </si>
  <si>
    <t>EU-2826</t>
  </si>
  <si>
    <t>ONC(=O)CNC(=O)c1ccc(Cl)cc1</t>
  </si>
  <si>
    <t>CHEMBL2103903</t>
  </si>
  <si>
    <t>Cinoxolone (BAN, INN)</t>
  </si>
  <si>
    <t>BX-311</t>
  </si>
  <si>
    <t>CC(=O)O[C@H]1CC[C@@]2(C)[C@@H](CC[C@]3(C)[C@@H]2C(=O)C=C4[C@@H]5C[C@](C)(CC[C@]5(C)CC[C@@]34C)C(=O)OC\C=C\c6ccccc6)C1(C)C</t>
  </si>
  <si>
    <t>CHEMBL2103768</t>
  </si>
  <si>
    <t>Diloxanide (BAN, DCF, INN, MI)</t>
  </si>
  <si>
    <t>P01AC01</t>
  </si>
  <si>
    <t>P01AC01 [Antiparasitic Products, Insecticides And Repellents:Antiprotozoals:Agents Against Amoebiasis And Other Protozoal Diseases:Dichloroacetamide derivatives]</t>
  </si>
  <si>
    <t>CN(C(=O)C(Cl)Cl)c1ccc(O)cc1</t>
  </si>
  <si>
    <t>CHEMBL1201539</t>
  </si>
  <si>
    <t>Insulin Pork (FDA)</t>
  </si>
  <si>
    <t>CHEMBL2110567</t>
  </si>
  <si>
    <t>Thallous Chloride Tl 201 (USP, USAN); Thallous Chloride Tl-201 (FDA); Thallium Chloride (201Tl) Injection (JAN)</t>
  </si>
  <si>
    <t>Mallinckrodt Medical Inc; Lantheus Medical Imaging Inc; Ge Healthcare; Bracco Diagnostics Inc</t>
  </si>
  <si>
    <t>CHEMBL1081506</t>
  </si>
  <si>
    <t>Talniflumate (INN, USAN)</t>
  </si>
  <si>
    <t>BA-7602-06</t>
  </si>
  <si>
    <t>FC(F)(F)c1cccc(Nc2ncccc2C(=O)OC3OC(=O)c4ccccc34)c1</t>
  </si>
  <si>
    <t>CHEMBL1265</t>
  </si>
  <si>
    <t>Adapalene (BAN, FDA, INN, USAN)</t>
  </si>
  <si>
    <t>CD-271</t>
  </si>
  <si>
    <t>D10AD53; D10AD03</t>
  </si>
  <si>
    <t>D10AD53 [Dermatologicals:Anti-Acne Preparations:Anti-Acne Preparations For Topical Use:Retinoids for topical use in acne]; D10AD03 [Dermatologicals:Anti-Acne Preparations:Anti-Acne Preparations For Topical Use:Retinoids for topical use in acne]</t>
  </si>
  <si>
    <t>COc1ccc(cc1C23CC4CC(CC(C4)C2)C3)c5ccc6cc(ccc6c5)C(=O)O</t>
  </si>
  <si>
    <t>CHEMBL1140</t>
  </si>
  <si>
    <t>Niacinamide (FDA, USP); Nicotinamide (INN, JAN)</t>
  </si>
  <si>
    <t>Hospira Inc; Hoffmann La Roche Inc; Astrazeneca Lp; Abraxis Pharmaceutical Products; International Minerals Chemical Corp</t>
  </si>
  <si>
    <t>A11HA01</t>
  </si>
  <si>
    <t>A11HA01 [Alimentary Tract And Metabolism:Vitamins:Other Plain Vitamin Preparations:Other plain vitamin preparations]</t>
  </si>
  <si>
    <t>NC(=O)c1cccnc1</t>
  </si>
  <si>
    <t>CHEMBL1064</t>
  </si>
  <si>
    <t>Simvastatin (BAN, FDA, INN, USAN, USP)</t>
  </si>
  <si>
    <t>MK-733</t>
  </si>
  <si>
    <t>Msd International Gmbh; Merck Sharp And Dohme Corp; Merck Research Laboratories Div Merck Co Inc; Abbvie Inc; Synthon Pharmaceuticals Ltd</t>
  </si>
  <si>
    <t>C10AA01</t>
  </si>
  <si>
    <t>C10AA01 [Cardiovascular System:Lipid Modifying Agents:Lipid Modifying Agents, Plain:HMG CoA reductase inhibitors]</t>
  </si>
  <si>
    <t>CCC(C)(C)C(=O)O[C@H]1C[C@@H](C)C=C2C=C[C@H](C)[C@H](CC[C@@H]3C[C@@H](O)CC(=O)O3)[C@@H]12</t>
  </si>
  <si>
    <t>CHEMBL364713</t>
  </si>
  <si>
    <t>Noscapine (BAN, JAN, USP, INN); Noscapine Hydrochloride (JAN, MI, NF)</t>
  </si>
  <si>
    <t>R05DA07</t>
  </si>
  <si>
    <t>R05DA07 [Respiratory System:Cough And Cold Preparations:Cough Suppressants, Excl. Combinations With Expectorants:Opium alkaloids and derivatives]</t>
  </si>
  <si>
    <t>COc1ccc2[C@H](OC(=O)c2c1OC)[C@@H]3N(C)CCc4cc5OCOc5c(OC)c34</t>
  </si>
  <si>
    <t>CHEMBL1675</t>
  </si>
  <si>
    <t>Vitamin A Palmitate (FDA)</t>
  </si>
  <si>
    <t>Sandoz Canada Inc; Hospira Inc; Hoffmann La Roche Inc</t>
  </si>
  <si>
    <t>CCCCCCCCCCCCCCCC(=O)OC\C=C(/C)\C=C\C=C(/C)\C=C\C1=C(C)CCCC1(C)C</t>
  </si>
  <si>
    <t>CHEMBL482858</t>
  </si>
  <si>
    <t>Cephalosporin C (BAN)</t>
  </si>
  <si>
    <t>CC(=O)OCC1=C(N2[C@H](SC1)[C@H](NC(=O)CCC[C@@H](N)C(=O)O)C2=O)C(=O)O</t>
  </si>
  <si>
    <t>CHEMBL608</t>
  </si>
  <si>
    <t>Probucol (BAN, FDA, INN, JAN, USAN, USP)</t>
  </si>
  <si>
    <t>DH-581</t>
  </si>
  <si>
    <t>C10AX02</t>
  </si>
  <si>
    <t>C10AX02 [Cardiovascular System:Lipid Modifying Agents:Lipid Modifying Agents, Plain:Other lipid modifying agents]</t>
  </si>
  <si>
    <t>CC(C)(C)c1cc(SC(C)(C)Sc2cc(c(O)c(c2)C(C)(C)C)C(C)(C)C)cc(c1O)C(C)(C)C</t>
  </si>
  <si>
    <t>CHEMBL596</t>
  </si>
  <si>
    <t>Fentanyl (BAN, USAN, FDA, INN); Fentanyl Citrate (JAN, USAN, USP, FDA); Fentanyl Hydrochloride (FDA)</t>
  </si>
  <si>
    <t>MCN-JR-4263-49; R-4263</t>
  </si>
  <si>
    <t>Baxter Healthcare Corp Anesthesia And Critical Care; Archimedes Development Ltd; Akorn Manufacturing Inc; Akorn Inc; Incline Therapeutics Inc</t>
  </si>
  <si>
    <t>N01AH01; N01AH51; N02AB03</t>
  </si>
  <si>
    <t>N01AH01 [Nervous System:Anesthetics:Anesthetics, General:Opioid anesthetics]; N01AH51 [Nervous System:Anesthetics:Anesthetics, General:Opioid anesthetics]; N02AB03 [Nervous System:Analgesics:Opioids:Phenylpiperidine derivatives]</t>
  </si>
  <si>
    <t>CCC(=O)N(C1CCN(CCc2ccccc2)CC1)c3ccccc3</t>
  </si>
  <si>
    <t>CHEMBL568</t>
  </si>
  <si>
    <t>Oxazepam (BAN, FDA, INN, JAN, USAN, USP)</t>
  </si>
  <si>
    <t>WY-3498</t>
  </si>
  <si>
    <t>Alpharma Us Pharmaceuticals Division</t>
  </si>
  <si>
    <t>N05BA04</t>
  </si>
  <si>
    <t>N05BA04 [Nervous System:Psycholeptics:Anxiolytics:Benzodiazepine derivatives]</t>
  </si>
  <si>
    <t>OC1N=C(c2ccccc2)c3cc(Cl)ccc3NC1=O</t>
  </si>
  <si>
    <t>CHEMBL297362</t>
  </si>
  <si>
    <t>Xylazine (BAN, INN, USP); Xylazine Hydrochloride (USAN, USP)</t>
  </si>
  <si>
    <t>BAY-VA-1470</t>
  </si>
  <si>
    <t>Boehringer Ingelheim Animal Health; Bayer Animal Health</t>
  </si>
  <si>
    <t>Analgesic; Relaxant (muscle, veterinary)</t>
  </si>
  <si>
    <t>Cc1cccc(C)c1NC2=NCCCS2</t>
  </si>
  <si>
    <t>CHEMBL1596</t>
  </si>
  <si>
    <t>Carbenicillin Indanyl Sodium (FDA, USP, USAN); Carindacillin (BAN, INN); Carindacillin Sodium (JAN)</t>
  </si>
  <si>
    <t>CP-154642; CP-15464-2</t>
  </si>
  <si>
    <t>J01CA05</t>
  </si>
  <si>
    <t>J01CA05 [Antiinfectives For Systemic Use:Antibacterials For Systemic Use:Beta-Lactam Antibacterials, Penicillins:Penicillins with extended spectrum]</t>
  </si>
  <si>
    <t>CC1(C)S[C@@H]2[C@H](NC(=O)C(C(=O)Oc3ccc4CCCc4c3)c5ccccc5)C(=O)N2[C@H]1C(=O)O</t>
  </si>
  <si>
    <t>CHEMBL1207745</t>
  </si>
  <si>
    <t>Beraprost (INN, USAN); Beraprost Sodium (JAN, USAN)</t>
  </si>
  <si>
    <t>MDL-201229; ML-1229; MDL-201129; ML-1129; TRK-100</t>
  </si>
  <si>
    <t>B01AC19</t>
  </si>
  <si>
    <t>B01AC19 [Blood And Blood Forming Organs:Antithrombotic Agents:Antithrombotic Agents:Platelet aggregation inhibitors excl. heparin]</t>
  </si>
  <si>
    <t>CC#CCC(C)[C@H](O)\C=C\[C@H]1[C@H](O)C[C@@H]2Oc3c(CCCC(=O)O)cccc3[C@H]12</t>
  </si>
  <si>
    <t>CHEMBL588</t>
  </si>
  <si>
    <t>Fenoldopam (BAN, INN); Fenoldopam Mesylate (USAN, USP, FDA)</t>
  </si>
  <si>
    <t>SK&amp;F-82526; SK-82526; SK&amp;F-82526J; SK-82526-J</t>
  </si>
  <si>
    <t>C01CA19</t>
  </si>
  <si>
    <t>C01CA19 [Cardiovascular System:Cardiac Therapy:Cardiac Stimulants Excl. Cardiac Glycosides:Adrenergic and dopaminergic agents]</t>
  </si>
  <si>
    <t>Antihypertensive; Dopamine Agonist</t>
  </si>
  <si>
    <t>Oc1ccc(cc1)C2CNCCc3c(Cl)c(O)c(O)cc23</t>
  </si>
  <si>
    <t>CHEMBL1201609</t>
  </si>
  <si>
    <t>Corticotropin Zinc Hydroxide (INN, USP); Corticotropin-Zinc Hydroxide (FDA)</t>
  </si>
  <si>
    <t>CHEMBL383824</t>
  </si>
  <si>
    <t>Alvespimycin (INN); Alvespimycin Hydrochloride (USAN)</t>
  </si>
  <si>
    <t>BMS-826476</t>
  </si>
  <si>
    <t>CO[C@H]1C[C@H](C)CC2=C(NCCN(C)C)C(=O)C=C(NC(=O)\C(=C\C=C/[C@H](OC)[C@@H](OC(=O)N)\C(=C\[C@H](C)[C@H]1O)\C)\C)C2=O</t>
  </si>
  <si>
    <t>CHEMBL2111022</t>
  </si>
  <si>
    <t>Quadazocine (BAN, INN); Quadazocine Mesylate (USAN)</t>
  </si>
  <si>
    <t>WIN-444413</t>
  </si>
  <si>
    <t>Antagonist (opioid)</t>
  </si>
  <si>
    <t>CN1CC[C@]2(C)c3cc(O)ccc3C[C@H]1C2(C)CCC(=O)CCC4CCCC4</t>
  </si>
  <si>
    <t>CHEMBL2110886</t>
  </si>
  <si>
    <t>Ciprostene (INN); Ciprostene Calcium (USAN)</t>
  </si>
  <si>
    <t>U-61431F</t>
  </si>
  <si>
    <t>CCCCC[C@H](O)\C=C\[C@H]1[C@H](O)C[C@]2(C)C\C(=C/CCCC(=O)O)\C[C@H]12</t>
  </si>
  <si>
    <t>CHEMBL2107625</t>
  </si>
  <si>
    <t>Benafentrine (INN)</t>
  </si>
  <si>
    <t>phosphodiesterase inhibitor</t>
  </si>
  <si>
    <t>COc1cc2[C@@H]3CN(C)CC[C@@H]3N=C(c4ccc(NC(=O)C)cc4)c2cc1OC</t>
  </si>
  <si>
    <t>CHEMBL2104088</t>
  </si>
  <si>
    <t>Ambucaine (DCF, INN, MI)</t>
  </si>
  <si>
    <t>CCCCOc1cc(N)ccc1C(=O)OCCN(CC)CC</t>
  </si>
  <si>
    <t>CHEMBL2107544</t>
  </si>
  <si>
    <t>Zoliprofen (INN)</t>
  </si>
  <si>
    <t>CC(C(=O)O)c1ccc(Oc2nccs2)cc1</t>
  </si>
  <si>
    <t>CHEMBL2105053</t>
  </si>
  <si>
    <t>Droxypropine (BAN, INN)</t>
  </si>
  <si>
    <t>R05DB17</t>
  </si>
  <si>
    <t>R05DB17 [Respiratory System:Cough And Cold Preparations:Cough Suppressants, Excl. Combinations With Expectorants:Other cough suppressants]</t>
  </si>
  <si>
    <t>CCC(=O)C1(CCN(CCOCCO)CC1)c2ccccc2</t>
  </si>
  <si>
    <t>CHEMBL2104513</t>
  </si>
  <si>
    <t>Nilprazole (BAN, INN)</t>
  </si>
  <si>
    <t>CC(C)NC(=O)CN1CCN(Cc2nc3ccccc3n2CCC(=O)c4ccccc4)CC1</t>
  </si>
  <si>
    <t>CHEMBL2106836</t>
  </si>
  <si>
    <t>Mefenidil (INN, USAN); Mefenidil Fumarate (USAN)</t>
  </si>
  <si>
    <t>MCN-2378; MCN-2378-46</t>
  </si>
  <si>
    <t>Vasodilator (cerebral)</t>
  </si>
  <si>
    <t>Cc1[nH]c(nc1CC#N)c2ccccc2</t>
  </si>
  <si>
    <t>CHEMBL2107373</t>
  </si>
  <si>
    <t>Sotirimod (INN, USAN)</t>
  </si>
  <si>
    <t>R-850; S-30594</t>
  </si>
  <si>
    <t>CC(C)Cn1c(C)nc2c(N)nc3cccnc3c12</t>
  </si>
  <si>
    <t>CHEMBL2106519</t>
  </si>
  <si>
    <t>Doliracetam (INN)</t>
  </si>
  <si>
    <t>NC(=O)CN1C(=O)C(c2ccccc2)c3ccccc13</t>
  </si>
  <si>
    <t>CHEMBL114586</t>
  </si>
  <si>
    <t>Sepimostat (INN)</t>
  </si>
  <si>
    <t>NC(=N)c1ccc2cc(OC(=O)c3ccc(NC4=NCCN4)cc3)ccc2c1</t>
  </si>
  <si>
    <t>CHEMBL2104175</t>
  </si>
  <si>
    <t>Colfenamate (INN)</t>
  </si>
  <si>
    <t>NC(=O)COC(=O)c1ccccc1Nc2cccc(c2)C(F)(F)F</t>
  </si>
  <si>
    <t>CHEMBL2107592</t>
  </si>
  <si>
    <t>Bucromarone (INN, USAN)</t>
  </si>
  <si>
    <t>CCCCN(CCCC)CCCOc1c(C)cc(cc1C)C(=O)C2=CC(=O)c3ccccc3O2</t>
  </si>
  <si>
    <t>CHEMBL2107088</t>
  </si>
  <si>
    <t>Sulfasomizole (BAN, INN, USAN)</t>
  </si>
  <si>
    <t>Cc1cc(NS(=O)(=O)c2ccc(N)cc2)sn1</t>
  </si>
  <si>
    <t>CHEMBL1178725</t>
  </si>
  <si>
    <t>Nolpitantium Besilate (INN)</t>
  </si>
  <si>
    <t>CC(C)Oc1cccc(CC(=O)N2CCC[C@@](CC[N+]34CCC(CC3)(CC4)c5ccccc5)(C2)c6ccc(Cl)c(Cl)c6)c1</t>
  </si>
  <si>
    <t>CHEMBL106593</t>
  </si>
  <si>
    <t>Pralmorelin (INN); Pralmorelin Dihydrochloride (USAN)</t>
  </si>
  <si>
    <t>WAY-GPA-748</t>
  </si>
  <si>
    <t>Kaken, Japan</t>
  </si>
  <si>
    <t>Growth Hormone Releasing Factor</t>
  </si>
  <si>
    <t>C[C@@H](N)C(=O)N[C@H](Cc1ccc2ccccc2c1)C(=O)N[C@@H](C)C(=O)N[C@@H](Cc3c[nH]c4ccccc34)C(=O)N[C@H](Cc5ccccc5)C(=O)N[C@@H](CCCCN)C(=O)N</t>
  </si>
  <si>
    <t>CHEMBL18786</t>
  </si>
  <si>
    <t>Cinanserin (INN); Cinanserin Hydrochloride (USAN)</t>
  </si>
  <si>
    <t>SQ-10643</t>
  </si>
  <si>
    <t>CN(C)CCCSc1ccccc1NC(=O)\C=C\c2ccccc2</t>
  </si>
  <si>
    <t>CHEMBL8809</t>
  </si>
  <si>
    <t>Raclopride (BAN, INN); Raclopride C 11 (USAN, USP)</t>
  </si>
  <si>
    <t>CCN1CCC[C@H]1CNC(=O)c2c(O)c(Cl)cc(Cl)c2OC</t>
  </si>
  <si>
    <t>CHEMBL2104390</t>
  </si>
  <si>
    <t>Ilatreotide (INN)</t>
  </si>
  <si>
    <t>C[C@@H](O)[C@@H](CO)NC(=O)[C@@H]1CSSC[C@H](NC(=O)[C@@H](Cc2ccccc2)NC[C@@]3(O)OC[C@@H](O)[C@@H](O[C@H]4O[C@H](CO)[C@@H](O)[C@H](O)[C@H]4O)[C@@H]3O)C(=O)N[C@@H](Cc5ccccc5)C(=O)N[C@H](Cc6c[nH]c7ccccc67)C(=O)N[C@@H](CCCCN)C(=O)N[C@@H]([C@@H](C)O)C(=O)N1</t>
  </si>
  <si>
    <t>CHEMBL2104978</t>
  </si>
  <si>
    <t>Peliglitazar (INN, USAN)</t>
  </si>
  <si>
    <t>BMS-426707-1</t>
  </si>
  <si>
    <t>COc1ccc(OC(=O)N(CC(=O)O)[C@@H](C)c2ccc(OCCc3nc(oc3C)c4ccccc4)cc2)cc1</t>
  </si>
  <si>
    <t>CHEMBL2103838</t>
  </si>
  <si>
    <t>Dilmapimod (INN, USAN); Dilmapimod Tosylate (USAN)</t>
  </si>
  <si>
    <t>SB-681323; SB-681323-T</t>
  </si>
  <si>
    <t>dil-; -imod</t>
  </si>
  <si>
    <t>vasodilators (undefined group); immunomodulators: mitogen-activated protein (MAP) kinase inhibitors</t>
  </si>
  <si>
    <t>Cc1cc(F)ccc1c2nc(NC(CO)CO)nc3N(C(=O)C=Cc23)c4c(F)cccc4F</t>
  </si>
  <si>
    <t>CHEMBL2105373</t>
  </si>
  <si>
    <t>Pregnenolone (BAN, INN); Pregnenolone Succinate (USAN)</t>
  </si>
  <si>
    <t>Doak</t>
  </si>
  <si>
    <t>Non-Hormonal Sterol Derivative</t>
  </si>
  <si>
    <t>CC(=O)[C@H]1CC[C@H]2[C@@H]3CC=C4C[C@H](CC[C@]4(C)[C@H]3CC[C@]12C)OC(=O)CCC(=O)O</t>
  </si>
  <si>
    <t>CHEMBL2103791</t>
  </si>
  <si>
    <t>Adipiplon (INN, USAN)</t>
  </si>
  <si>
    <t>NG2-73</t>
  </si>
  <si>
    <t>Neurogen</t>
  </si>
  <si>
    <t>CCCc1c(Cn2ccnc2c3ncccc3F)ncn4nc(C)nc14</t>
  </si>
  <si>
    <t>CHEMBL2106450</t>
  </si>
  <si>
    <t>Fuladectin Component A4 (INN)</t>
  </si>
  <si>
    <t>CC[C@H]1O[C@]2(CC[C@@H]1C)C[C@@H]3C[C@@H](C\C=C(/C)\[C@H](OCCc4ccc(cc4)N(C)S(=O)(=O)C)[C@@H](C)\C=C\C=C\5/CO[C@@H]6[C@H](O)C(=C[C@@H](C(=O)O3)[C@]56O)C)O2</t>
  </si>
  <si>
    <t>CHEMBL2103907</t>
  </si>
  <si>
    <t>Penimocycline (DCF, INN)</t>
  </si>
  <si>
    <t>CN(C)[C@H]1C2CC3C(=C(O)[C@]2(O)C(=O)C(=C1O)C(=O)NCN[C@@H](C(=O)N[C@H]4[C@H]5SC(C)(C)[C@@H](N5C4=O)C(=O)O)c6ccccc6)C(=O)c7c(O)cccc7[C@@]3(C)O</t>
  </si>
  <si>
    <t>CHEMBL2106369</t>
  </si>
  <si>
    <t>Ioxotrizoic Acid (INN, USAN)</t>
  </si>
  <si>
    <t>SH 2.1139/H 248 AB</t>
  </si>
  <si>
    <t>CC(=O)Nc1c(I)c(NC(=O)CO)c(I)c(C(=O)O)c1I</t>
  </si>
  <si>
    <t>CHEMBL548</t>
  </si>
  <si>
    <t>Dinoprostone (BAN, FDA, INN, JAN, USAN, USP); Dinoprostone Beta-Cyclodextrin Clathrate (JAN)</t>
  </si>
  <si>
    <t>U-12062</t>
  </si>
  <si>
    <t>Pharmacia And Upjohn Co; Ferring Controlled Therapeutics Ltd</t>
  </si>
  <si>
    <t>G02AD02</t>
  </si>
  <si>
    <t>G02AD02 [Genito Urinary System And Sex Hormones:Other Gynecologicals:Oxytocics:Prostaglandins]</t>
  </si>
  <si>
    <t>CCCCC[C@H](O)\C=C\[C@H]1[C@H](O)CC(=O)[C@@H]1C\C=C/CCCC(=O)O</t>
  </si>
  <si>
    <t>CHEMBL667</t>
  </si>
  <si>
    <t>Acetylcholine Chloride (BAN, INN, JAN, USP, FDA); Acetylcholine Chloride For Injection (JAN)</t>
  </si>
  <si>
    <t>Novartis Pharmaceuticals Corp; Bausch And Lomb Inc</t>
  </si>
  <si>
    <t>S01EB09</t>
  </si>
  <si>
    <t>S01EB09 [Sensory Organs:Ophthalmologicals:Antiglaucoma Preparations And Miotics:Parasympathomimetics]</t>
  </si>
  <si>
    <t>Cardiac Depressant; Cholinergic; Miotic; Vasodilator (peripheral)</t>
  </si>
  <si>
    <t>CC(=O)OCC[N+](C)(C)C</t>
  </si>
  <si>
    <t>CHEMBL1201218</t>
  </si>
  <si>
    <t>Cefamandole Nafate (BAN, FDA, USAN, USP)</t>
  </si>
  <si>
    <t>Cn1nnnc1SCC2=C(N3[C@H](SC2)[C@H](NC(=O)[C@H](OC=O)c4ccccc4)C3=O)C(=O)O</t>
  </si>
  <si>
    <t>CHEMBL2110572</t>
  </si>
  <si>
    <t>Technetium Tc 99m Succimer (USP); Technetium Tc-99m Succimer Kit (FDA); Technetium (99mTc) Dimercaptosuccinic Acid For Injection (JAN)</t>
  </si>
  <si>
    <t>V09CA02</t>
  </si>
  <si>
    <t>V09CA02 [Various:Diagnostic Radiopharmaceuticals:Renal System:Technetium (99mTc) compounds]</t>
  </si>
  <si>
    <t>Diagnostic Aid (renal function determination); Radioactive Agent</t>
  </si>
  <si>
    <t>CHEMBL1617398</t>
  </si>
  <si>
    <t>Flunixin (BAN, INN, USAN); Flunixin Meglumine (USAN, USP)</t>
  </si>
  <si>
    <t>SCH-14714; SCH-14714 Meglumine</t>
  </si>
  <si>
    <t>Schering-Plough Animal Health; Schering</t>
  </si>
  <si>
    <t>Cc1c(Nc2ncccc2C(=O)O)cccc1C(F)(F)F</t>
  </si>
  <si>
    <t>CHEMBL1201269</t>
  </si>
  <si>
    <t>Chlorphentermine (BAN, INN); Chlorphentermine Hydrochloride (FDA, USAN)</t>
  </si>
  <si>
    <t>S-62; W-2426</t>
  </si>
  <si>
    <t>CC(C)(N)Cc1ccc(Cl)cc1</t>
  </si>
  <si>
    <t>CHEMBL12198</t>
  </si>
  <si>
    <t>Alanine (INN, USAN, USP); L-Alanine (JAN)</t>
  </si>
  <si>
    <t>CC(N)C(=O)O</t>
  </si>
  <si>
    <t>CHEMBL13828</t>
  </si>
  <si>
    <t>Oxatomide (BAN, JAN, USAN, INN)</t>
  </si>
  <si>
    <t>R-35443</t>
  </si>
  <si>
    <t>R06AE06</t>
  </si>
  <si>
    <t>R06AE06 [Respiratory System:Antihistamines For Systemic Use:Antihistamines For Systemic Use:Piperazine derivatives]</t>
  </si>
  <si>
    <t>O=C1Nc2ccccc2N1CCCN3CCN(CC3)C(c4ccccc4)c5ccccc5</t>
  </si>
  <si>
    <t>CHEMBL878</t>
  </si>
  <si>
    <t>Metolazone (BAN, FDA, INN, JAN, USAN, USP)</t>
  </si>
  <si>
    <t>SR-720-22</t>
  </si>
  <si>
    <t>Ucb Inc; Gd Searle Llc</t>
  </si>
  <si>
    <t>C03BA08</t>
  </si>
  <si>
    <t>C03BA08 [Cardiovascular System:Diuretics:Low-Ceiling Diuretics, Excl. Thiazides:Sulfonamides, plain]</t>
  </si>
  <si>
    <t>CC1Nc2cc(Cl)c(cc2C(=O)N1c3ccccc3C)S(=O)(=O)N</t>
  </si>
  <si>
    <t>CHEMBL284768</t>
  </si>
  <si>
    <t>Mifobate (USAN, INN)</t>
  </si>
  <si>
    <t>SR-202</t>
  </si>
  <si>
    <t>Symphar S.A., Switzerland</t>
  </si>
  <si>
    <t>Anti-Atherosclerotic</t>
  </si>
  <si>
    <t>COP(=O)(OC)OC(c1ccc(Cl)cc1)P(=O)(OC)OC</t>
  </si>
  <si>
    <t>CHEMBL281724</t>
  </si>
  <si>
    <t>Lubeluzole (BAN, INN, USAN)</t>
  </si>
  <si>
    <t>R-87926</t>
  </si>
  <si>
    <t>Stroke Treatment</t>
  </si>
  <si>
    <t>CN(C1CCN(C[C@H](O)COc2ccc(F)c(F)c2)CC1)c3nc4ccccc4s3</t>
  </si>
  <si>
    <t>CHEMBL1293</t>
  </si>
  <si>
    <t>Beta Carotene (FDA, USAN, USP); Betacarotene (INN)</t>
  </si>
  <si>
    <t>A11CA02; D02BB01</t>
  </si>
  <si>
    <t>A11CA02 [Alimentary Tract And Metabolism:Vitamins:Vitamin A And D, Incl. Combinations Of The Two:Vitamin A, plain]; D02BB01 [Dermatologicals:Emollients And Protectives:Protectives Against Uv-Radiation:Protectives against UV-radiation for systemic use]</t>
  </si>
  <si>
    <t>C\C(=C/C=C/C=C(\C)/C=C/C=C(\C)/C=C/C1=C(C)CCCC1(C)C)\C=C\C=C(/C)\C=C\C2=C(C)CCCC2(C)C</t>
  </si>
  <si>
    <t>CHEMBL551786</t>
  </si>
  <si>
    <t>Recainam Tosylate (USAN); Recainam (BAN, INN); Recainam Hydrochloride (USAN)</t>
  </si>
  <si>
    <t>WY-42362 Tosylate; WY-42362 HCL</t>
  </si>
  <si>
    <t>CC(C)NCCCNC(=O)Nc1c(C)cccc1C</t>
  </si>
  <si>
    <t>CHEMBL1235997</t>
  </si>
  <si>
    <t>Sulfur Dioxide (NF)</t>
  </si>
  <si>
    <t>O=S=O</t>
  </si>
  <si>
    <t>CHEMBL446061</t>
  </si>
  <si>
    <t>Trolamine (INN, NF)</t>
  </si>
  <si>
    <t>Union Carbide; Ascher</t>
  </si>
  <si>
    <t>Analgesic; Pharmaceutic Aid (alkalizing agent)</t>
  </si>
  <si>
    <t>OCCN(CCO)CCO</t>
  </si>
  <si>
    <t>CHEMBL348290</t>
  </si>
  <si>
    <t>Trichloromonofluoromethane (NF)</t>
  </si>
  <si>
    <t>FC(Cl)(Cl)Cl</t>
  </si>
  <si>
    <t>CHEMBL1465</t>
  </si>
  <si>
    <t>Phenprocoumon (BAN, FDA, INN, USAN, USP)</t>
  </si>
  <si>
    <t>B01AA04</t>
  </si>
  <si>
    <t>B01AA04 [Blood And Blood Forming Organs:Antithrombotic Agents:Antithrombotic Agents:Vitamin K antagonists]</t>
  </si>
  <si>
    <t>CCC(C1=C(O)c2ccccc2OC1=O)c3ccccc3</t>
  </si>
  <si>
    <t>CHEMBL1256351</t>
  </si>
  <si>
    <t>Fenclonine (INN, USAN)</t>
  </si>
  <si>
    <t>CP-10188</t>
  </si>
  <si>
    <t>NC(Cc1ccc(Cl)cc1)C(=O)O</t>
  </si>
  <si>
    <t>CHEMBL1679</t>
  </si>
  <si>
    <t>Calcium Folinate (BAN, INN, JAN); Folinic Acid (BAN); Leucovorin Calcium (FDA, USP)</t>
  </si>
  <si>
    <t>Xanodyne Pharmaceutics Inc; Hospira Inc; GlaxoSmithKline</t>
  </si>
  <si>
    <t>V03AF03</t>
  </si>
  <si>
    <t>V03AF03 [Various:All Other Therapeutic Products:All Other Therapeutic Products:Detoxifying agents for antineoplastic treatment]</t>
  </si>
  <si>
    <t>Anti-Anemic (folate deficiency); Antidote (to folic acid antagonists)</t>
  </si>
  <si>
    <t>NC1=NC(=O)C2=C(NCC(CNc3ccc(cc3)C(=O)N[C@@H](CCC(=O)O)C(=O)O)N2C=O)N1</t>
  </si>
  <si>
    <t>CHEMBL1615772</t>
  </si>
  <si>
    <t>Versetamide (INN, USAN)</t>
  </si>
  <si>
    <t>MP-1196</t>
  </si>
  <si>
    <t>COCCNC(=O)CN(CCN(CCN(CC(=O)O)CC(=O)NCCOC)CC(=O)O)CC(=O)O</t>
  </si>
  <si>
    <t>CHEMBL2110760</t>
  </si>
  <si>
    <t>Bamifylline (BAN, INN); Bamifylline Hydrochloride (USAN)</t>
  </si>
  <si>
    <t>8102 CB; AC-3810; BAX-2739Z</t>
  </si>
  <si>
    <t>R03DA08</t>
  </si>
  <si>
    <t>R03DA08 [Respiratory System:Drugs For Obstructive Airway Diseases:Other Systemic Drugs For Obstructive Airway Diseases:Xanthines]</t>
  </si>
  <si>
    <t>CCN(CCO)CCn1c(Cc2ccccc2)nc3N(C)C(=O)N(C)C(=O)c13</t>
  </si>
  <si>
    <t>CHEMBL315838</t>
  </si>
  <si>
    <t>Encainide (BAN, INN); Encainide Hydrochloride (USAN)</t>
  </si>
  <si>
    <t>MJ-9067-1</t>
  </si>
  <si>
    <t>C01BC08</t>
  </si>
  <si>
    <t>C01BC08 [Cardiovascular System:Cardiac Therapy:Antiarrhythmics, Class I And Iii:Antiarrhythmics, class Ic]</t>
  </si>
  <si>
    <t>COc1ccc(cc1)C(=O)Nc2ccccc2CCC3CCCCN3C</t>
  </si>
  <si>
    <t>CHEMBL2105894</t>
  </si>
  <si>
    <t>Potash, Sulfurated (USP)</t>
  </si>
  <si>
    <t>Sulfide, source of</t>
  </si>
  <si>
    <t>[K+].[K+].[O-]C(=O)[O-]</t>
  </si>
  <si>
    <t>CHEMBL2108929</t>
  </si>
  <si>
    <t>Cottonseed Oil (NF)</t>
  </si>
  <si>
    <t>CHEMBL2108544</t>
  </si>
  <si>
    <t>Podophyllum (USP)</t>
  </si>
  <si>
    <t>CHEMBL2108195</t>
  </si>
  <si>
    <t>Blood Cells, Red (USP)</t>
  </si>
  <si>
    <t>CHEMBL2109225</t>
  </si>
  <si>
    <t>Rubella Virus Vaccine Live (USP)</t>
  </si>
  <si>
    <t>CHEMBL2108953</t>
  </si>
  <si>
    <t>Dextrates (NF, USAN)</t>
  </si>
  <si>
    <t>Pharmaceutic Aid (tablet binder and diluent)</t>
  </si>
  <si>
    <t>CHEMBL2110614</t>
  </si>
  <si>
    <t>Iomethin I 131 (USAN); Iometin (131I) (INN); Iomethin I 125 (USAN); Iometin (125I) (INN)</t>
  </si>
  <si>
    <t>(131I) NM-113; (125I) NM-113</t>
  </si>
  <si>
    <t>Diagnostic Aid (neoplasm); Radioactive Agent</t>
  </si>
  <si>
    <t>CN(C)CCCNc1ccnc2cc(I)ccc12</t>
  </si>
  <si>
    <t>CHEMBL2106981</t>
  </si>
  <si>
    <t>Salnacedin (INN, USAN)</t>
  </si>
  <si>
    <t>G-201SCY</t>
  </si>
  <si>
    <t>Genta</t>
  </si>
  <si>
    <t>CC(=O)N[C@@H](CSC(=O)c1ccccc1O)C(=O)O</t>
  </si>
  <si>
    <t>CHEMBL2105596</t>
  </si>
  <si>
    <t>Toquizine (INN, USAN)</t>
  </si>
  <si>
    <t>CCn1cc2CC3C(CC(CN3C)NC(=O)n4nc(C)cc4C)c5cccc1c25</t>
  </si>
  <si>
    <t>CHEMBL2108789</t>
  </si>
  <si>
    <t>Tecogalan Sodium (USAN)</t>
  </si>
  <si>
    <t>DS-4152</t>
  </si>
  <si>
    <t>Daiichi Pharmaceutical, Japan</t>
  </si>
  <si>
    <t>CHEMBL2108944</t>
  </si>
  <si>
    <t>Dextran 75 (USAN)</t>
  </si>
  <si>
    <t>CHEMBL2106045</t>
  </si>
  <si>
    <t>Acemannan (INN, USAN)</t>
  </si>
  <si>
    <t>Carrington</t>
  </si>
  <si>
    <t>Antiviral; Immunomodulator</t>
  </si>
  <si>
    <t>CC(=O)N[C@@H]1[C@@H](O)[C@H](OC2O[C@@H](CO)[C@H](OC3O[C@@H]([C@@H](O[C@@H]4O[C@@H](CO)[C@H](O[C@H]5O[C@H](CO)[C@@H](O)[C@H](OC(=O)C)[C@@H]5O)[C@@H](OC(=O)C)[C@H]4O)[C@H](OC(=O)C)[C@@H]3O)C(=O)O)[C@@H](OC(=O)C)[C@H]2O)[C@@H](CO)O[C@@H]1O[C@H]6[C@H](CO)OC(O[C@@H]7[C@@H](CO)O[C@H](O[C@H]8[C@H](CO)O[C@@H](O)[C@H](O)[C@@H]8OC(=O)C)[C@@H](O)[C@H]7OC(=O)C)[C@H](O)[C@@H]6OC(=O)C</t>
  </si>
  <si>
    <t>CHEMBL2107968</t>
  </si>
  <si>
    <t>Poliglecaprone (BAN); Poliglecaprone 25 (INN, USAN)</t>
  </si>
  <si>
    <t>CHEMBL2105588</t>
  </si>
  <si>
    <t>Elanzepine (INN)</t>
  </si>
  <si>
    <t>CN(C)CC\C=C\1/c2ccccc2CNc3cc(Cl)ccc13</t>
  </si>
  <si>
    <t>CHEMBL2107765</t>
  </si>
  <si>
    <t>Oxeglitazar (INN)</t>
  </si>
  <si>
    <t>COc1ccc2OCC(C)(C)C=C(\C=C\C(=C\C(=O)O)\C)c2c1</t>
  </si>
  <si>
    <t>CHEMBL2103818</t>
  </si>
  <si>
    <t>Quarfloxin (USAN)</t>
  </si>
  <si>
    <t>CX-3543</t>
  </si>
  <si>
    <t>Cylene</t>
  </si>
  <si>
    <t>CN1CCC[C@@H]1CCNC(=O)C2=CN3c4cc5ccccc5cc4Oc6c(N7CCC(C7)c8cnccn8)c(F)cc(C2=O)c36</t>
  </si>
  <si>
    <t>CHEMBL2103948</t>
  </si>
  <si>
    <t>Vintriptol (INN)</t>
  </si>
  <si>
    <t>CCOC(=O)[C@H](Cc1c[nH]c2ccccc12)NC(=O)[C@@]3(O)[C@H](O)[C@]4(CC)C=CCN5CC[C@@]6([C@H]45)[C@H]3N(C)c7cc(OC)c(cc67)[C@]8(C[C@H]9CN(CCc%10c8[nH]c%11ccccc%10%11)C[C@](O)(CC)C9)C(=O)OC</t>
  </si>
  <si>
    <t>CHEMBL1872078</t>
  </si>
  <si>
    <t>Tiquizium Bromide (INN, JAN, MI)</t>
  </si>
  <si>
    <t>C[N+]12CCCC[C@@H]1CCC(=C(c3cccs3)c4cccs4)C2</t>
  </si>
  <si>
    <t>CHEMBL1237044</t>
  </si>
  <si>
    <t>Tramadol (BAN, INN); Tramadol Hydrochloride (FDA, JAN, USAN)</t>
  </si>
  <si>
    <t>CG-315E; U-26225A</t>
  </si>
  <si>
    <t>Shionogi Inc; Purdue Pharma Products Lp; Janssen Pharmaceuticals Inc; Cipher Pharmaceuticals Inc; Valeant International Barbados Srl</t>
  </si>
  <si>
    <t>N02AX52; N02AX02</t>
  </si>
  <si>
    <t>N02AX52 [Nervous System:Analgesics:Opioids:Other opioids]; N02AX02 [Nervous System:Analgesics:Opioids:Other opioids]</t>
  </si>
  <si>
    <t>COc1cccc(c1)C2(O)CCCCC2CN(C)C</t>
  </si>
  <si>
    <t>CHEMBL2218923</t>
  </si>
  <si>
    <t>Luprostiol (BAN, INN, MI)</t>
  </si>
  <si>
    <t>OC(COc1cccc(Cl)c1)CSC2C(O)CC(O)C2C\C=C/CCCC(=O)O</t>
  </si>
  <si>
    <t>CHEMBL2304035</t>
  </si>
  <si>
    <t>Pimelautide (INN)</t>
  </si>
  <si>
    <t>CCCCCCCCCCCC(=O)N[C@H](C)C(=O)N[C@H](CCC(=O)NC(CCCC(NC(=O)CN)C(=O)N)C(=O)O)C(=O)O</t>
  </si>
  <si>
    <t>CHEMBL2364640</t>
  </si>
  <si>
    <t>Velcalcetide (USAN); Velcalcetide Hydrochloride (USAN)</t>
  </si>
  <si>
    <t>KAI-4169</t>
  </si>
  <si>
    <t>Kai Pharmaceuticals/Amgen Inc.</t>
  </si>
  <si>
    <t>C[C@@H](NC(=O)[C@H](N)CCCNC(=N)N)C(=O)N[C@H](CCCNC(=N)N)C(=O)N[C@H](CCCNC(=N)N)C(=O)N[C@H](CCCNC(=N)N)C(=O)N[C@H](C)C(=O)N[C@H](CSSC[C@H](N)C(=O)O)C(=O)NC(=O)C</t>
  </si>
  <si>
    <t>CHEMBL123248</t>
  </si>
  <si>
    <t>Eseridine (INN, MI)</t>
  </si>
  <si>
    <t>CNC(=O)Oc1ccc2N(C)[C@H]3ON(C)CC[C@@]3(C)c2c1</t>
  </si>
  <si>
    <t>CHEMBL1111</t>
  </si>
  <si>
    <t>Ambrisentan (BAN, FDA, INN)</t>
  </si>
  <si>
    <t>C02KX02</t>
  </si>
  <si>
    <t>C02KX02 [Cardiovascular System:Antihypertensives:Other Antihypertensives:Other antihypertensives]</t>
  </si>
  <si>
    <t>COC([C@H](Oc1nc(C)cc(C)n1)C(=O)O)(c2ccccc2)c3ccccc3</t>
  </si>
  <si>
    <t>CHEMBL32911</t>
  </si>
  <si>
    <t>Carzelesin (INN, USAN)</t>
  </si>
  <si>
    <t>U-80244</t>
  </si>
  <si>
    <t>CCN(CC)c1ccc2cc(oc2c1)C(=O)Nc3ccc4[nH]c(cc4c3)C(=O)N5C[C@@H](CCl)c6c5cc(OC(=O)Nc7ccccc7)c8[nH]cc(C)c68</t>
  </si>
  <si>
    <t>CHEMBL143941</t>
  </si>
  <si>
    <t>Teflurane (INN, USAN)</t>
  </si>
  <si>
    <t>ABBOTT-16900; DA-708</t>
  </si>
  <si>
    <t>Marion Merrell Dow; Abbott</t>
  </si>
  <si>
    <t>FC(Br)C(F)(F)F</t>
  </si>
  <si>
    <t>CHEMBL1697853</t>
  </si>
  <si>
    <t>Trimetozine (INN, USAN)</t>
  </si>
  <si>
    <t>ABBOTT-22370; PS-2383</t>
  </si>
  <si>
    <t>COc1cc(cc(OC)c1OC)C(=O)N2CCOCC2</t>
  </si>
  <si>
    <t>CHEMBL549671</t>
  </si>
  <si>
    <t>Sabeluzole (BAN, INN, USAN)</t>
  </si>
  <si>
    <t>R-58735</t>
  </si>
  <si>
    <t>Anticonvulsant; Antihypoxic</t>
  </si>
  <si>
    <t>CN(C1CCN(CC(O)COc2ccc(F)cc2)CC1)c3nc4ccccc4s3</t>
  </si>
  <si>
    <t>CHEMBL1201512</t>
  </si>
  <si>
    <t>Fomivirsen Sodium (FDA, USAN)</t>
  </si>
  <si>
    <t>ISIS-2922</t>
  </si>
  <si>
    <t>S01AD08</t>
  </si>
  <si>
    <t>S01AD08 [Sensory Organs:Ophthalmologicals:Antiinfectives:Antivirals]</t>
  </si>
  <si>
    <t>Antisense Antiviral Used In The Therapy of Cytomegalovirus Retinitis</t>
  </si>
  <si>
    <t>CHEMBL253582</t>
  </si>
  <si>
    <t>Sucrose (JAN, NF)</t>
  </si>
  <si>
    <t>OC[C@H]1O[C@H](O[C@]2(CO)O[C@H](CO)[C@@H](O)[C@@H]2O)[C@H](O)[C@@H](O)[C@@H]1O</t>
  </si>
  <si>
    <t>CHEMBL36</t>
  </si>
  <si>
    <t>Pyrimethamine (BAN, FDA, INN, JAN, USP)</t>
  </si>
  <si>
    <t>GNF-Pf-5586; TCMDC-123831; TCMDC-125860</t>
  </si>
  <si>
    <t>Hoffmann La Roche Inc; Corepharma Llc</t>
  </si>
  <si>
    <t>P01BD01; P01BD51</t>
  </si>
  <si>
    <t>P01BD01 [Antiparasitic Products, Insecticides And Repellents:Antiprotozoals:Antimalarials:Diaminopyrimidines]; P01BD51 [Antiparasitic Products, Insecticides And Repellents:Antiprotozoals:Antimalarials:Diaminopyrimidines]</t>
  </si>
  <si>
    <t>CCc1nc(N)nc(N)c1c2ccc(Cl)cc2</t>
  </si>
  <si>
    <t>CHEMBL416755</t>
  </si>
  <si>
    <t>Oxolinic Acid (BAN, USAN, INN)</t>
  </si>
  <si>
    <t>W-4565</t>
  </si>
  <si>
    <t>J01MB05</t>
  </si>
  <si>
    <t>J01MB05 [Antiinfectives For Systemic Use:Antibacterials For Systemic Use:Quinolone Antibacterials:Other quinolones]</t>
  </si>
  <si>
    <t>CCN1C=C(C(=O)O)C(=O)c2cc3OCOc3cc12</t>
  </si>
  <si>
    <t>CHEMBL273786</t>
  </si>
  <si>
    <t>Flumezapine (BAN, INN, USAN)</t>
  </si>
  <si>
    <t>Antipsychotic; Neuroleptic</t>
  </si>
  <si>
    <t>CN1CCN(CC1)C2=Nc3cc(F)ccc3Nc4sc(C)cc24</t>
  </si>
  <si>
    <t>CHEMBL177756</t>
  </si>
  <si>
    <t>Fluorescein (BAN, JAN, USP); Fluorescein Sodium (BAN, FDA, JAN, USP)</t>
  </si>
  <si>
    <t>Novartis Pharmaceuticals Corp; Alcon Pharmaceuticals Ltd; Alcon; Akorn Inc</t>
  </si>
  <si>
    <t>S01JA51; S01JA01</t>
  </si>
  <si>
    <t>S01JA51 [Sensory Organs:Ophthalmologicals:Diagnostic Agents:Colouring agents]; S01JA01 [Sensory Organs:Ophthalmologicals:Diagnostic Agents:Colouring agents]</t>
  </si>
  <si>
    <t>Diagnostic Aid (corneal trauma indicator)</t>
  </si>
  <si>
    <t>OC(=O)c1ccccc1C2=C3C=CC(=O)C=C3Oc4cc(O)ccc24</t>
  </si>
  <si>
    <t>CHEMBL479</t>
  </si>
  <si>
    <t>Thioridazine (BAN, FDA, INN, USAN, USP); Thioridazine Hydrochloride (FDA, USP, JAN)</t>
  </si>
  <si>
    <t>TP-21</t>
  </si>
  <si>
    <t>N05AC02</t>
  </si>
  <si>
    <t>N05AC02 [Nervous System:Psycholeptics:Antipsychotics:Phenothiazines with piperidine structure]</t>
  </si>
  <si>
    <t>Antipsychotic; Sedative-Hypnotic</t>
  </si>
  <si>
    <t>CSc1ccc2Sc3ccccc3N(CCC4CCCCN4C)c2c1</t>
  </si>
  <si>
    <t>CHEMBL22916</t>
  </si>
  <si>
    <t>Ameltolide (BAN, USAN, INN)</t>
  </si>
  <si>
    <t>Cc1cccc(C)c1NC(=O)c2ccc(N)cc2</t>
  </si>
  <si>
    <t>CHEMBL1201217</t>
  </si>
  <si>
    <t>Dyclonine (BAN, INN); Dyclonine Hydrochloride (FDA, USP); Dyclocaine (BAN)</t>
  </si>
  <si>
    <t>N01BX02; R02AD04</t>
  </si>
  <si>
    <t>N01BX02 [Nervous System:Anesthetics:Anesthetics, Local:Other local anesthetics]; R02AD04 [Respiratory System:Throat Preparations:Throat Preparations:Anesthetics, local]</t>
  </si>
  <si>
    <t>CCCCOc1ccc(cc1)C(=O)CCN2CCCCC2</t>
  </si>
  <si>
    <t>CHEMBL1256391</t>
  </si>
  <si>
    <t>Pirfenidone (INN, USAN)</t>
  </si>
  <si>
    <t>AMR-69</t>
  </si>
  <si>
    <t>L04AX05</t>
  </si>
  <si>
    <t>L04AX05 [Antineoplastic And Immunomodulating Agents:Immunosuppressants:Immunosuppressants:Other immunosuppressants]</t>
  </si>
  <si>
    <t>CC1=CN(C(=O)C=C1)c2ccccc2</t>
  </si>
  <si>
    <t>CHEMBL1201212</t>
  </si>
  <si>
    <t>Midodrine (BAN, INN); Midodrine Hydrochloride (FDA, JAN, USAN)</t>
  </si>
  <si>
    <t>A-4020 Linz; ST-1085; ST-1085 [As The Base]; St. Peter 224</t>
  </si>
  <si>
    <t>Shire Development Llc</t>
  </si>
  <si>
    <t>C01CA17</t>
  </si>
  <si>
    <t>C01CA17 [Cardiovascular System:Cardiac Therapy:Cardiac Stimulants Excl. Cardiac Glycosides:Adrenergic and dopaminergic agents]</t>
  </si>
  <si>
    <t>COc1ccc(OC)c(c1)C(O)CNC(=O)CN</t>
  </si>
  <si>
    <t>CHEMBL1206</t>
  </si>
  <si>
    <t>Ethopropazine Hydrochloride (FDA, USP); Profenamine (DCF, BAN, INN); Profenamine Hibenzate (JAN); Profenamine Hydrochloride (JAN)</t>
  </si>
  <si>
    <t>N04AA05</t>
  </si>
  <si>
    <t>N04AA05 [Nervous System:Anti-Parkinson Drugs:Anticholinergic Agents:Tertiary amines]</t>
  </si>
  <si>
    <t>CCN(CC)C(C)CN1c2ccccc2Sc3ccccc13</t>
  </si>
  <si>
    <t>CHEMBL92484</t>
  </si>
  <si>
    <t>Aptiganel (INN); Aptiganel Hydrochloride (USAN)</t>
  </si>
  <si>
    <t>CNS-1102</t>
  </si>
  <si>
    <t>Cambridge</t>
  </si>
  <si>
    <t>Stroke And Traumatic Brain Injury Treatment (nmda ion channel blocker)</t>
  </si>
  <si>
    <t>CCc1cccc(c1)N(C)C(=N)Nc2cccc3ccccc23</t>
  </si>
  <si>
    <t>CHEMBL1201470</t>
  </si>
  <si>
    <t>Hydrocodone Polistirex (FDA, USAN)</t>
  </si>
  <si>
    <t>CHEMBL271896</t>
  </si>
  <si>
    <t>Butaprost (BAN, INN, USAN)</t>
  </si>
  <si>
    <t>BAY-Q-4218; TR-4979</t>
  </si>
  <si>
    <t>CCCC1(CCC1)[C@H](O)C\C=C\[C@H]2[C@H](O)CC(=O)[C@@H]2CCCCCCC(=O)OC</t>
  </si>
  <si>
    <t>CHEMBL970</t>
  </si>
  <si>
    <t>Halazepam (BAN, FDA, INN, USAN, USP)</t>
  </si>
  <si>
    <t>SCH-12041</t>
  </si>
  <si>
    <t>N05BA13</t>
  </si>
  <si>
    <t>N05BA13 [Nervous System:Psycholeptics:Anxiolytics:Benzodiazepine derivatives]</t>
  </si>
  <si>
    <t>FC(F)(F)CN1C(=O)CN=C(c2ccccc2)c3cc(Cl)ccc13</t>
  </si>
  <si>
    <t>CHEMBL190677</t>
  </si>
  <si>
    <t>Benzoin (JAN, USP); Benzoin Tincture (JAN)</t>
  </si>
  <si>
    <t>OC(C(=O)c1ccccc1)c2ccccc2</t>
  </si>
  <si>
    <t>CHEMBL285323</t>
  </si>
  <si>
    <t>Methyl Isobutyl Ketone (NF)</t>
  </si>
  <si>
    <t>CC(C)CC(=O)C</t>
  </si>
  <si>
    <t>CHEMBL1043</t>
  </si>
  <si>
    <t>Dapsone (INN, BAN, FDA, USAN, USP); Diaphenylsulfone (DCF)</t>
  </si>
  <si>
    <t>D10AX05; J04BA02</t>
  </si>
  <si>
    <t>D10AX05 [Dermatologicals:Anti-Acne Preparations:Anti-Acne Preparations For Topical Use:Other anti-acne preparations for topical use]; J04BA02 [Antiinfectives For Systemic Use:Antimycobacterials:Drugs For Treatment Of Lepra:Drugs for treatment of lepra]</t>
  </si>
  <si>
    <t>Antibacterial (leprostatic); Suppressant (dermatitis herpetiformis)</t>
  </si>
  <si>
    <t>Nc1ccc(cc1)S(=O)(=O)c2ccc(N)cc2</t>
  </si>
  <si>
    <t>CHEMBL36016</t>
  </si>
  <si>
    <t>Diaziquone (INN, USAN)</t>
  </si>
  <si>
    <t>AZQ; CI-904</t>
  </si>
  <si>
    <t>CCOC(=O)NC1=C(N2CC2)C(=O)C(=C(N3CC3)C1=O)NC(=O)OCC</t>
  </si>
  <si>
    <t>CHEMBL37387</t>
  </si>
  <si>
    <t>Bropirimine (BAN, INN, USAN)</t>
  </si>
  <si>
    <t>U-54461</t>
  </si>
  <si>
    <t>Nc1nc(O)c(Br)c(n1)c2ccccc2</t>
  </si>
  <si>
    <t>CHEMBL1201535</t>
  </si>
  <si>
    <t>Phenylpropanolamine Polistirex (FDA, USAN)</t>
  </si>
  <si>
    <t>R01BA01</t>
  </si>
  <si>
    <t>R01BA01 [Respiratory System:Nasal Preparations:Nasal Decongestants For Systemic Use:Sympathomimetics]</t>
  </si>
  <si>
    <t>CHEMBL1234579</t>
  </si>
  <si>
    <t>Nitrous Oxide (JAN, USP)</t>
  </si>
  <si>
    <t>N01AX13; N01AX63</t>
  </si>
  <si>
    <t>N01AX13 [Nervous System:Anesthetics:Anesthetics, General:Other general anesthetics]; N01AX63 [Nervous System:Anesthetics:Anesthetics, General:Other general anesthetics]</t>
  </si>
  <si>
    <t>[O-][N+]#N</t>
  </si>
  <si>
    <t>CHEMBL1615784</t>
  </si>
  <si>
    <t>Tetrofosmin (BAN, INN, JAN, USAN)</t>
  </si>
  <si>
    <t>P53</t>
  </si>
  <si>
    <t>Amersham International, United Kingdom</t>
  </si>
  <si>
    <t>CCOCCP(CCOCC)CCP(CCOCC)CCOCC</t>
  </si>
  <si>
    <t>CHEMBL651</t>
  </si>
  <si>
    <t>Methadone (BAN, INN); Methadone Hydrochloride (FDA, USP)</t>
  </si>
  <si>
    <t>Sandoz Inc; Roxane Laboratories Inc; Mylan Institutional Llc; Mallinckrodt Chemical Inc</t>
  </si>
  <si>
    <t>N07BC02; N02AC52</t>
  </si>
  <si>
    <t>N07BC02 [Nervous System:Other Nervous System Drugs:Drugs Used In Addictive Disorders:Drugs used in opioid dependence]; N02AC52 [Nervous System:Analgesics:Opioids:Diphenylpropylamine derivatives]</t>
  </si>
  <si>
    <t>CCC(=O)C(CC(C)N(C)C)(c1ccccc1)c2ccccc2</t>
  </si>
  <si>
    <t>CHEMBL1697767</t>
  </si>
  <si>
    <t>Fenyramidol (BAN, DCF, INN); Phenyramidol Hydrochloride (USAN)</t>
  </si>
  <si>
    <t>IN-511; MJ-505</t>
  </si>
  <si>
    <t>M03BX30</t>
  </si>
  <si>
    <t>M03BX30 [Musculo-Skeletal System:Muscle Relaxants:Muscle Relaxants, Centrally Acting Agents:Other centrally acting agents]</t>
  </si>
  <si>
    <t>Analgesic; Relaxant (skeletal muscle)</t>
  </si>
  <si>
    <t>OC(CNc1ccccn1)c2ccccc2</t>
  </si>
  <si>
    <t>CHEMBL2108813</t>
  </si>
  <si>
    <t>Wax, Emulsifying (NF)</t>
  </si>
  <si>
    <t>Pharmaceutic Aid (emulsifying agent); Pharmaceutic Aid (stiffening agent)</t>
  </si>
  <si>
    <t>CHEMBL2108843</t>
  </si>
  <si>
    <t>Aluminum Zirconium Pentachlorohydrex Gly (USP)</t>
  </si>
  <si>
    <t>CHEMBL2108369</t>
  </si>
  <si>
    <t>Indium Chlorides In 113m (USAN, USP)</t>
  </si>
  <si>
    <t>CHEMBL2107944</t>
  </si>
  <si>
    <t>Polysorbate 20 (BAN, INN, NF, USAN)</t>
  </si>
  <si>
    <t>CHEMBL2107945</t>
  </si>
  <si>
    <t>Polysorbate 40 (BAN, INN, NF, USAN)</t>
  </si>
  <si>
    <t>CHEMBL1461</t>
  </si>
  <si>
    <t>Gentisic Acid (INN); Sodium Gentisate (INN); Gentisic Acid Ethanolamide (NF)</t>
  </si>
  <si>
    <t>Pharmaceutic Aid (complexing agent)</t>
  </si>
  <si>
    <t>OC(=O)c1cc(O)ccc1O</t>
  </si>
  <si>
    <t>CHEMBL2104013</t>
  </si>
  <si>
    <t>Anidoxime (BAN, INN, USAN)</t>
  </si>
  <si>
    <t>CCN(CC)CC\C(=N\OC(=O)Nc1ccc(OC)cc1)\c2ccccc2</t>
  </si>
  <si>
    <t>CHEMBL2106770</t>
  </si>
  <si>
    <t>Modecainide (INN, USAN)</t>
  </si>
  <si>
    <t>BMY-40327</t>
  </si>
  <si>
    <t>COc1cc(ccc1O)C(=O)Nc2ccccc2CCC3CCCCN3C</t>
  </si>
  <si>
    <t>CHEMBL2109019</t>
  </si>
  <si>
    <t>Aluminum Sesquichlorohydrate (USAN, USP)</t>
  </si>
  <si>
    <t>CHEMBL2109026</t>
  </si>
  <si>
    <t>Ammonio Methacrylate Copolymer (NF)</t>
  </si>
  <si>
    <t>CHEMBL2108532</t>
  </si>
  <si>
    <t>Polysorbate 60 (BAN, INN, NF, USAN)</t>
  </si>
  <si>
    <t>CHEMBL2108771</t>
  </si>
  <si>
    <t>Schick Test Control (USP)</t>
  </si>
  <si>
    <t>CHEMBL2106032</t>
  </si>
  <si>
    <t>Sorbitan Trioleate (BAN, INN, NF, USAN)</t>
  </si>
  <si>
    <t>CCCCCCCC\C=C/CCCCCCCC(=O)OC[C@@H](O)[C@H]1OC[C@H](OC(=O)CCCCCCC\C=C/CCCCCCCC)[C@H]1OC(=O)CCCCCCC\C=C/CCCCCCCC</t>
  </si>
  <si>
    <t>CHEMBL2104550</t>
  </si>
  <si>
    <t>Aranotin (INN, USAN)</t>
  </si>
  <si>
    <t>CC(=O)O[C@H]1C=COC=C2C[C@@]34SS[C@]5(CC6=COC=C[C@H](O)[C@H]6N5C3=O)C(=O)N4[C@H]12</t>
  </si>
  <si>
    <t>CHEMBL1201210</t>
  </si>
  <si>
    <t>Propiomazine (BAN, INN, USAN); Propiomazine Hydrochloride (FDA, USP)</t>
  </si>
  <si>
    <t>CB-1678; WY-1359</t>
  </si>
  <si>
    <t>Baxter Healthcare Corp Anesthesia Critical Care</t>
  </si>
  <si>
    <t>N05CM06</t>
  </si>
  <si>
    <t>N05CM06 [Nervous System:Psycholeptics:Hypnotics And Sedatives:Other hypnotics and sedatives]</t>
  </si>
  <si>
    <t>Sedative (pre-anesthetic)</t>
  </si>
  <si>
    <t>CCC(=O)c1ccc2Sc3ccccc3N(CC(C)N(C)C)c2c1</t>
  </si>
  <si>
    <t>CHEMBL425863</t>
  </si>
  <si>
    <t>Mibolerone (BAN, INN, USAN, USP)</t>
  </si>
  <si>
    <t>U-10997</t>
  </si>
  <si>
    <t>Anabolic; Androgen</t>
  </si>
  <si>
    <t>C[C@@H]1CC2=CC(=O)CC[C@@H]2[C@H]3CC[C@@]4(C)[C@@H](CC[C@]4(C)O)[C@H]13</t>
  </si>
  <si>
    <t>CHEMBL2106281</t>
  </si>
  <si>
    <t>Eclazolast (INN, USAN)</t>
  </si>
  <si>
    <t>RHC-2871</t>
  </si>
  <si>
    <t>CCOCCOC(=O)c1oc2ccc(Cl)cc2n1</t>
  </si>
  <si>
    <t>CHEMBL2107800</t>
  </si>
  <si>
    <t>Fosfluridine Tidoxil (INN)</t>
  </si>
  <si>
    <t>fos-; -uridine</t>
  </si>
  <si>
    <t>phosphoro-derivatives; antivirals,antineoplastics (uridine derivatives)</t>
  </si>
  <si>
    <t>CCCCCCCCCCCCSCC(COP(=O)(O)OC[C@H]1O[C@H]([C@H](O)[C@@H]1O)N2C=C(F)C(=O)NC2=O)OCCCCCCCCCC</t>
  </si>
  <si>
    <t>CHEMBL2104748</t>
  </si>
  <si>
    <t>Tibric Acid (BAN, INN, USAN)</t>
  </si>
  <si>
    <t>CP-18524</t>
  </si>
  <si>
    <t>C[C@@H]1C[C@H](C)CN(C1)S(=O)(=O)c2ccc(Cl)c(c2)C(=O)O</t>
  </si>
  <si>
    <t>CHEMBL2104543</t>
  </si>
  <si>
    <t>Antafenite (INN)</t>
  </si>
  <si>
    <t>R-8193</t>
  </si>
  <si>
    <t>C1C(N=C2SC=CN12)c3ccccc3</t>
  </si>
  <si>
    <t>CHEMBL2104844</t>
  </si>
  <si>
    <t>Itanoxone (INN)</t>
  </si>
  <si>
    <t>OC(=O)C(=C)CC(=O)c1ccc(cc1)c2ccccc2Cl</t>
  </si>
  <si>
    <t>CHEMBL2107125</t>
  </si>
  <si>
    <t>Teflutixol (INN)</t>
  </si>
  <si>
    <t>OCCN1CCN(CCCC2c3ccc(F)cc3Sc4ccc(cc24)C(F)(F)F)CC1</t>
  </si>
  <si>
    <t>CHEMBL2104967</t>
  </si>
  <si>
    <t>Firategrast (INN, USAN)</t>
  </si>
  <si>
    <t>SB-683699</t>
  </si>
  <si>
    <t>CCOCc1cc(OC)c(c(OC)c1)c2ccc(C[C@H](NC(=O)c3c(F)cccc3F)C(=O)O)cc2</t>
  </si>
  <si>
    <t>CHEMBL2105138</t>
  </si>
  <si>
    <t>Nofecainide (INN)</t>
  </si>
  <si>
    <t>CC(C)NCC(O)COC1N(C(=O)c2ccccc12)c3ccccc3</t>
  </si>
  <si>
    <t>CHEMBL2106306</t>
  </si>
  <si>
    <t>Exiproben (INN, MI)</t>
  </si>
  <si>
    <t>DCH-21 [As Sodium-Salt]</t>
  </si>
  <si>
    <t>CCCCCCOCC(O)COc1ccccc1C(=O)O</t>
  </si>
  <si>
    <t>CHEMBL2105104</t>
  </si>
  <si>
    <t>Lodazecar (INN)</t>
  </si>
  <si>
    <t>C[C@@H]1N=C(c2ccccc2Cl)c3c(Br)c(NC(=O)NC(C)(CO)CO)ccc3N(C)C1=O</t>
  </si>
  <si>
    <t>CHEMBL2105088</t>
  </si>
  <si>
    <t>Lobendazole (INN, USAN)</t>
  </si>
  <si>
    <t>SK&amp;F-24529</t>
  </si>
  <si>
    <t>CCOC(=O)Nc1nc2ccccc2[nH]1</t>
  </si>
  <si>
    <t>CHEMBL2105661</t>
  </si>
  <si>
    <t>Litronesib (INN, USAN)</t>
  </si>
  <si>
    <t>Kf89617; LY-2523355</t>
  </si>
  <si>
    <t>Eli Lilly</t>
  </si>
  <si>
    <t>CCNCCS(=O)(=O)NC[C@]1(SC(=NN1C(=O)C(C)(C)C)NC(=O)C(C)(C)C)c2ccccc2</t>
  </si>
  <si>
    <t>CHEMBL2105149</t>
  </si>
  <si>
    <t>Glipalamide (INN)</t>
  </si>
  <si>
    <t>CC1CC=NN1C(=O)NS(=O)(=O)c2ccc(C)cc2</t>
  </si>
  <si>
    <t>CHEMBL2103748</t>
  </si>
  <si>
    <t>Cilofungin (INN, USAN)</t>
  </si>
  <si>
    <t>CCCCCCCCOc1ccc(cc1)C(=O)N[C@H]2C[C@@H](O)[C@@H](O)NC(=O)[C@@H]3[C@@H](O)[C@@H](C)CN3C(=O)[C@@H](NC(=O)[C@@H](NC(=O)[C@@H]4C[C@@H](O)CN4C(=O)[C@@H](NC2=O)[C@@H](C)O)[C@H](O)[C@@H](O)c5ccc(O)cc5)[C@@H](C)O</t>
  </si>
  <si>
    <t>CHEMBL2105589</t>
  </si>
  <si>
    <t>Trelnarizine (INN)</t>
  </si>
  <si>
    <t>COc1ccc(\C=C\CN2CCN(CC2)C(c3ccc(F)cc3)c4ccc(F)cc4)cc1OC</t>
  </si>
  <si>
    <t>CHEMBL2104576</t>
  </si>
  <si>
    <t>Piperylone (INN, MI)</t>
  </si>
  <si>
    <t>CCC1=C(NN(C2CCN(C)CC2)C1=O)c3ccccc3</t>
  </si>
  <si>
    <t>CHEMBL2106054</t>
  </si>
  <si>
    <t>Cortisuzol (DCF, INN)</t>
  </si>
  <si>
    <t>C[C@@H]1C[C@H]2[C@@H]3C=C(C)C4=Cc5c(C[C@]4(C)[C@H]3[C@@H](O)C[C@]2(C)[C@@]1(O)C(=O)COC(=O)c6cccc(c6)S(=O)(=O)O)cnn5c7ccccc7</t>
  </si>
  <si>
    <t>CHEMBL2105296</t>
  </si>
  <si>
    <t>Propyl Docetrizoate (BAN, INN, MI)</t>
  </si>
  <si>
    <t>CCCOC(=O)c1c(I)cc(I)c(N(C(=O)C)C(=O)C)c1I</t>
  </si>
  <si>
    <t>CHEMBL2104369</t>
  </si>
  <si>
    <t>Diprobutine (BAN, INN)</t>
  </si>
  <si>
    <t>CCCC(N)(CCC)CCC</t>
  </si>
  <si>
    <t>CHEMBL2103822</t>
  </si>
  <si>
    <t>Tasimelteon (INN, USAN)</t>
  </si>
  <si>
    <t>BMS-214778; VEC-162</t>
  </si>
  <si>
    <t>Vanda Pharmaceuticals</t>
  </si>
  <si>
    <t>selective melatonin receptor agonist</t>
  </si>
  <si>
    <t>CCC(=O)NC[C@@H]1C[C@H]1c2cccc3OCCc23</t>
  </si>
  <si>
    <t>CHEMBL2104577</t>
  </si>
  <si>
    <t>Promoxolane (BAN, INN, MI)</t>
  </si>
  <si>
    <t>CC(C)C1(OCC(CO)O1)C(C)C</t>
  </si>
  <si>
    <t>CHEMBL2107437</t>
  </si>
  <si>
    <t>Furomazine (INN)</t>
  </si>
  <si>
    <t>OC1(CCN(CCCN2c3ccccc3Sc4ccc(Cl)cc24)CC1)C5CCOC5=O</t>
  </si>
  <si>
    <t>CHEMBL2105253</t>
  </si>
  <si>
    <t>Piraxelate (INN)</t>
  </si>
  <si>
    <t>CC1CC(CC(C)(C)C1)OC(=O)CN2CCCC2=O</t>
  </si>
  <si>
    <t>CHEMBL2107059</t>
  </si>
  <si>
    <t>Tefazoline (DCF, INN)</t>
  </si>
  <si>
    <t>C(C1=NCCN1)c2cccc3CCCCc23</t>
  </si>
  <si>
    <t>CHEMBL2104656</t>
  </si>
  <si>
    <t>Dexsecoverine (INN)</t>
  </si>
  <si>
    <t>CCN(CCCC(=O)C1CCCCC1)[C@@H](C)Cc2ccc(OC)cc2</t>
  </si>
  <si>
    <t>CHEMBL2106181</t>
  </si>
  <si>
    <t>Camphor, Monobromated (USP)</t>
  </si>
  <si>
    <t>CC1(C)[C@@H]2CC[C@@]1(C)C(=O)[C@H]2Br</t>
  </si>
  <si>
    <t>CHEMBL2104785</t>
  </si>
  <si>
    <t>Rolgamidine (BAN, INN, USAN)</t>
  </si>
  <si>
    <t>WY-25021</t>
  </si>
  <si>
    <t>Antidiarrheal</t>
  </si>
  <si>
    <t>C[C@@H]1C=C[C@@H](C)N1CC(=O)N=C(N)N</t>
  </si>
  <si>
    <t>CHEMBL2106333</t>
  </si>
  <si>
    <t>Iobutoic Acid (DCF, INN)</t>
  </si>
  <si>
    <t>OC(=O)CCCOc1c(I)cc(I)c(C(=O)N2CCOCC2)c1I</t>
  </si>
  <si>
    <t>CHEMBL2107524</t>
  </si>
  <si>
    <t>Ipragratine (INN)</t>
  </si>
  <si>
    <t>CC(C)N1[C@@H]2CCC[C@@H]1CC(C2)OC(=O)C(CO)c3ccccc3</t>
  </si>
  <si>
    <t>CHEMBL2106514</t>
  </si>
  <si>
    <t>Cloxotestosterone (INN)</t>
  </si>
  <si>
    <t>C[C@]12CC[C@H]3[C@@H](CCC4=CC(=O)CC[C@]34C)[C@@H]1CC[C@@H]2OC(O)C(Cl)(Cl)Cl</t>
  </si>
  <si>
    <t>CHEMBL2107161</t>
  </si>
  <si>
    <t>Lodoxamide (BAN, INN); Lodoxamide Ethyl (USAN)</t>
  </si>
  <si>
    <t>U-42718</t>
  </si>
  <si>
    <t>CCOC(=O)C(=O)Nc1cc(cc(NC(=O)C(=O)OCC)c1Cl)C#N</t>
  </si>
  <si>
    <t>CHEMBL2106100</t>
  </si>
  <si>
    <t>Atliprofen (INN)</t>
  </si>
  <si>
    <t>COC(=O)C(C)c1ccc(cc1)c2ccsc2</t>
  </si>
  <si>
    <t>CHEMBL2105602</t>
  </si>
  <si>
    <t>Tropirine (INN)</t>
  </si>
  <si>
    <t>BS-7723 [As Maleate]</t>
  </si>
  <si>
    <t>CN1[C@@H]2CC[C@H]1C[C@H](C2)OC3c4ccccc4C=Cc5ncccc35</t>
  </si>
  <si>
    <t>CHEMBL2104587</t>
  </si>
  <si>
    <t>Dulozafone (INN)</t>
  </si>
  <si>
    <t>CN(C(=O)CN(CCO)CCO)c1ccc(Cl)cc1C(=O)c2ccccc2Cl</t>
  </si>
  <si>
    <t>CHEMBL2104379</t>
  </si>
  <si>
    <t>Cinecromen (INN)</t>
  </si>
  <si>
    <t>COc1cc(\C=C\C(=O)OC(CN2CCOCC2)CC3=C(C)c4ccc(NC(=O)N5CCOCC5)cc4OC3=O)cc(OC)c1OC</t>
  </si>
  <si>
    <t>CHEMBL2103922</t>
  </si>
  <si>
    <t>Benzquercin (INN)</t>
  </si>
  <si>
    <t>O=C1C(=C(Oc2cc(OCc3ccccc3)cc(OCc4ccccc4)c12)c5ccc(OCc6ccccc6)c(OCc7ccccc7)c5)OCc8ccccc8</t>
  </si>
  <si>
    <t>CHEMBL2105344</t>
  </si>
  <si>
    <t>Temodox (INN, USAN)</t>
  </si>
  <si>
    <t>CP-22341</t>
  </si>
  <si>
    <t>Cc1c(C(=O)OCCO)[n+]([O-])c2ccccc2[n+]1[O-]</t>
  </si>
  <si>
    <t>CHEMBL2107440</t>
  </si>
  <si>
    <t>Flumecinol (INN, MI)</t>
  </si>
  <si>
    <t>CCC(O)(c1ccccc1)c2cccc(c2)C(F)(F)F</t>
  </si>
  <si>
    <t>CHEMBL2106937</t>
  </si>
  <si>
    <t>Policresulen (INN)</t>
  </si>
  <si>
    <t>G01AX03; D08AE02</t>
  </si>
  <si>
    <t>G01AX03 [Genito Urinary System And Sex Hormones:Gynecological Antiinfectives And Antiseptics:Antiinfectives And Antiseptics, Excl. Combinations:Other antiinfectives and antiseptics]; D08AE02 [Dermatologicals:Antiseptics And Disinfectants:Antiseptics And Disinfectants:Phenol and derivatives]</t>
  </si>
  <si>
    <t>Cc1cc(O)c(cc1Cc2cc(c(O)c(Cc3cc(c(O)cc3C)S(=O)(=O)O)c2C)S(=O)(=O)O)S(=O)(=O)O</t>
  </si>
  <si>
    <t>CHEMBL2104667</t>
  </si>
  <si>
    <t>Mociprazine (INN)</t>
  </si>
  <si>
    <t>COc1ccccc1N2CCN(CC(O)COC3(CCCCC3)C#C)CC2</t>
  </si>
  <si>
    <t>CHEMBL2105929</t>
  </si>
  <si>
    <t>Amidapsone (INN, USAN)</t>
  </si>
  <si>
    <t>Antiviral (for poultry)</t>
  </si>
  <si>
    <t>NC(=O)Nc1ccc(cc1)S(=O)(=O)c2ccc(N)cc2</t>
  </si>
  <si>
    <t>CHEMBL2105446</t>
  </si>
  <si>
    <t>Sevopramide (INN)</t>
  </si>
  <si>
    <t>CCCN(CCC)C(=O)C(Cc1ccc(OCCCN(CC)CC)cc1)NC(=O)c2ccccc2</t>
  </si>
  <si>
    <t>CHEMBL2104939</t>
  </si>
  <si>
    <t>Atromepine (DCF, INN)</t>
  </si>
  <si>
    <t>CN1[C@@H]2CC[C@H]1C[C@H](C2)OC(=O)C(C)(CO)c3ccccc3</t>
  </si>
  <si>
    <t>CHEMBL2107047</t>
  </si>
  <si>
    <t>Ruvazone (INN)</t>
  </si>
  <si>
    <t>CCOc1ccccc1C(=O)N\N=C(/C)\C(=O)O</t>
  </si>
  <si>
    <t>CHEMBL2104588</t>
  </si>
  <si>
    <t>Cythioate (BAN)</t>
  </si>
  <si>
    <t>COP(=S)(OC)Oc1ccc(cc1)S(=O)(=O)N</t>
  </si>
  <si>
    <t>CHEMBL2105454</t>
  </si>
  <si>
    <t>Oxazafone (INN)</t>
  </si>
  <si>
    <t>CN(CCO)CC(=O)N(C)c1ccc(Cl)cc1C(=O)c2ccccc2</t>
  </si>
  <si>
    <t>CHEMBL2103766</t>
  </si>
  <si>
    <t>Bicozamycin (INN, MI)</t>
  </si>
  <si>
    <t>C[C@](O)(CO)[C@H](O)[C@]12NC(=O)[C@](O)(NC1=O)C(=C)CCO2</t>
  </si>
  <si>
    <t>CHEMBL2106783</t>
  </si>
  <si>
    <t>Manifaxine (BAN, INN)</t>
  </si>
  <si>
    <t>C[C@@H]1CO[C@](C)([C@H](C)N1)c2cc(F)cc(F)c2</t>
  </si>
  <si>
    <t>CHEMBL2106921</t>
  </si>
  <si>
    <t>Piclonidine (INN)</t>
  </si>
  <si>
    <t>Clc1cccc(Cl)c1N(C2CCCCO2)C3=NCCN3</t>
  </si>
  <si>
    <t>CHEMBL2107818</t>
  </si>
  <si>
    <t>Aldoxorubicin (USAN); Aldoxorubicin Hydrochloride (USAN)</t>
  </si>
  <si>
    <t>Cytrx Corp.</t>
  </si>
  <si>
    <t>COc1cccc2C(=O)c3c(O)c4C[C@](O)(C[C@H](O[C@H]5C[C@H](N)[C@H](O)[C@H](C)O5)c4c(O)c3C(=O)c12)\C(=N\NC(=O)CCCCCN6C(=O)C=CC6=O)\CO</t>
  </si>
  <si>
    <t>CHEMBL2107494</t>
  </si>
  <si>
    <t>Tenosal (INN)</t>
  </si>
  <si>
    <t>OC(=O)c1ccccc1OC(=O)c2cccs2</t>
  </si>
  <si>
    <t>CHEMBL2110692</t>
  </si>
  <si>
    <t>Pirdonium Bromide (INN)</t>
  </si>
  <si>
    <t>Cc1ccc(cc1)C(OCC2CCCC[N+]2(C)C)c3ccccc3</t>
  </si>
  <si>
    <t>CHEMBL336712</t>
  </si>
  <si>
    <t>Aptazapine (INN); Aptazapine Maleate (USAN)</t>
  </si>
  <si>
    <t>CGS-7525A</t>
  </si>
  <si>
    <t>CN1CCN2C(C1)c3cccn3Cc4ccccc24</t>
  </si>
  <si>
    <t>CHEMBL9194</t>
  </si>
  <si>
    <t>Atrasentan (INN); Atrasentan Hydrochloride (USAN)</t>
  </si>
  <si>
    <t>A-127722; A-147627.1; ABBOT-147627; ABT-627</t>
  </si>
  <si>
    <t>CCCCN(CCCC)C(=O)CN1C[C@@H]([C@H]([C@@H]1c2ccc(OC)cc2)C(=O)O)c3ccc4OCOc4c3</t>
  </si>
  <si>
    <t>CHEMBL2110966</t>
  </si>
  <si>
    <t>Piperphenidol Hydrochloride</t>
  </si>
  <si>
    <t>CC(C)C(C(O)CCN1CCCCC1)c2ccccc2</t>
  </si>
  <si>
    <t>CHEMBL314010</t>
  </si>
  <si>
    <t>Bevantolol (BAN, INN); Bevantolol Hydrochloride (JAN, USAN)</t>
  </si>
  <si>
    <t>CL-775</t>
  </si>
  <si>
    <t>C07AB06</t>
  </si>
  <si>
    <t>C07AB06 [Cardiovascular System:Beta Blocking Agents:Beta Blocking Agents:Beta blocking agents, selective]</t>
  </si>
  <si>
    <t>COc1ccc(CCNCC(O)COc2cccc(C)c2)cc1OC</t>
  </si>
  <si>
    <t>CHEMBL2111157</t>
  </si>
  <si>
    <t>Dipipanone (BAN, INN); Dipipanone Hydrochloride (MI)</t>
  </si>
  <si>
    <t>CCC(=O)C(CC(C)N1CCCCC1)(c2ccccc2)c3ccccc3</t>
  </si>
  <si>
    <t>CHEMBL1254766</t>
  </si>
  <si>
    <t>Dextrorphan (BAN, INN); Dextrorphan Hydrochloride (USAN)</t>
  </si>
  <si>
    <t>Vasospastic Therapy Adjunct</t>
  </si>
  <si>
    <t>CN1CC[C@@]23CCCC[C@@H]2[C@@H]1Cc4ccc(O)cc34</t>
  </si>
  <si>
    <t>CHEMBL2110855</t>
  </si>
  <si>
    <t>Letimide (INN); Letimide Hydrochloride (USAN)</t>
  </si>
  <si>
    <t>CCN(CC)CCN1C(=O)Oc2ccccc2C1=O</t>
  </si>
  <si>
    <t>CHEMBL2110672</t>
  </si>
  <si>
    <t>Lauralkonium Chloride (DCF, INN)</t>
  </si>
  <si>
    <t>CCCCCCCCCCCC(=O)c1ccc(OCC[N+](C)(C)Cc2ccccc2)cc1</t>
  </si>
  <si>
    <t>CHEMBL2110782</t>
  </si>
  <si>
    <t>Ciclofenazine (INN); Cyclophenazine Hydrochloride (USAN)</t>
  </si>
  <si>
    <t>FC(F)(F)c1ccc2Sc3ccccc3N(CCCN4CCN(CC4)C5CC5)c2c1</t>
  </si>
  <si>
    <t>CHEMBL127865</t>
  </si>
  <si>
    <t>Piperocaine (BAN, INN); Piperocaine Hydrochloride (MI, USP)</t>
  </si>
  <si>
    <t>CC1CCCCN1CCCOC(=O)c2ccccc2</t>
  </si>
  <si>
    <t>CHEMBL2110903</t>
  </si>
  <si>
    <t>Benzopyrronium Bromide (INN)</t>
  </si>
  <si>
    <t>C[N+]1(C)CCC(C1)OC(=O)C(O)(c2ccccc2)c3ccccc3</t>
  </si>
  <si>
    <t>CHEMBL2110625</t>
  </si>
  <si>
    <t>Cefovecin (INN); Cefovecin Sodium (USAN)</t>
  </si>
  <si>
    <t>UK-287074-02</t>
  </si>
  <si>
    <t>CO\N=C(\C(=O)N[C@H]1[C@H]2SCC(=C(N2C1=O)C(=O)O)[C@@H]3CCCO3)/c4csc(N)n4</t>
  </si>
  <si>
    <t>CHEMBL2110936</t>
  </si>
  <si>
    <t>Eucaine Hydrochloride (MI, NF)</t>
  </si>
  <si>
    <t>C[C@H]1C[C@H](CC(C)(C)N1)OC(=O)c2ccccc2</t>
  </si>
  <si>
    <t>CHEMBL1865134</t>
  </si>
  <si>
    <t>Sodium Dibunate (BAN, INN)</t>
  </si>
  <si>
    <t>L-1633</t>
  </si>
  <si>
    <t>CC(C)(C)c1ccc2c(c(ccc2c1)C(C)(C)C)S(=O)(=O)O</t>
  </si>
  <si>
    <t>CHEMBL2109477</t>
  </si>
  <si>
    <t>Cp-870893</t>
  </si>
  <si>
    <t>CP-870893</t>
  </si>
  <si>
    <t>CHEMBL2108364</t>
  </si>
  <si>
    <t>Cabufocon B (USAN)</t>
  </si>
  <si>
    <t>Tenite Butyrate Formula 264 H4</t>
  </si>
  <si>
    <t>CHEMBL369075</t>
  </si>
  <si>
    <t>Vapitadine (INN); Vapitadine Dihydrochloride (USAN)</t>
  </si>
  <si>
    <t>R-129160</t>
  </si>
  <si>
    <t>NC(=O)c1cnc2n1CCc3ccccc3C24CCNCC4</t>
  </si>
  <si>
    <t>CHEMBL1742982</t>
  </si>
  <si>
    <t>Aflibercept (FDA, INN, USAN); Ziv-Aflibercept (FDA)</t>
  </si>
  <si>
    <t>Ave0005; VEGF Trap</t>
  </si>
  <si>
    <t>Sanofi-Aventis Regeneron Pharmaceuticals; Sanofi-Aventis</t>
  </si>
  <si>
    <t>S01LA05</t>
  </si>
  <si>
    <t>S01LA05 [Sensory Organs:Ophthalmologicals:Ocular Vascular Disorder Agents:Antineovascularisation agents]</t>
  </si>
  <si>
    <t>CHEMBL1194369</t>
  </si>
  <si>
    <t>Zinoconazole (INN); Zinoconazole Hydrochloride (USAN)</t>
  </si>
  <si>
    <t>SC-38390</t>
  </si>
  <si>
    <t>Clc1ccc(s1)\C(=N/Nc2c(Cl)cccc2Cl)\Cn3ccnc3</t>
  </si>
  <si>
    <t>CHEMBL1743083</t>
  </si>
  <si>
    <t>Tregalizumab (INN)</t>
  </si>
  <si>
    <t>CHEMBL1743040</t>
  </si>
  <si>
    <t>Milatuzumab (INN, USAN)</t>
  </si>
  <si>
    <t>IMMU-115; hLL1</t>
  </si>
  <si>
    <t>CHEMBL417799</t>
  </si>
  <si>
    <t>Sanguinarium Chloride (INN, USAN)</t>
  </si>
  <si>
    <t>Atrix</t>
  </si>
  <si>
    <t>Anti-Inflammatory; Antifungal; Antimicrobial</t>
  </si>
  <si>
    <t>C[n+]1cc2c3OCOc3ccc2c4ccc5cc6OCOc6cc5c14</t>
  </si>
  <si>
    <t>CHEMBL282567</t>
  </si>
  <si>
    <t>Proadifen (INN); Proadifen Hydrochloride (USAN)</t>
  </si>
  <si>
    <t>RP-5171; SK&amp;F-525A</t>
  </si>
  <si>
    <t>Synergist (non-specific)</t>
  </si>
  <si>
    <t>CCCC(C(=O)OCCN(CC)CC)(c1ccccc1)c2ccccc2</t>
  </si>
  <si>
    <t>CHEMBL185647</t>
  </si>
  <si>
    <t>Ternidazole (INN)</t>
  </si>
  <si>
    <t>Cc1ncc([N+](=O)[O-])n1CCCO</t>
  </si>
  <si>
    <t>CHEMBL274119</t>
  </si>
  <si>
    <t>DL-Methionine (JAN); Methionine (INN, NF); Racemethionine (USAN, USP)</t>
  </si>
  <si>
    <t>Acidifier (urlnary)</t>
  </si>
  <si>
    <t>CSCCC(N)C(=O)O</t>
  </si>
  <si>
    <t>CHEMBL2105374</t>
  </si>
  <si>
    <t>Premafloxacin (INN, USAN)</t>
  </si>
  <si>
    <t>U-95376</t>
  </si>
  <si>
    <t>CN[C@H](C)[C@@H]1CCN(C1)c2c(F)cc3C(=O)C(=CN(C4CC4)c3c2OC)C(=O)O</t>
  </si>
  <si>
    <t>CHEMBL2106269</t>
  </si>
  <si>
    <t>Fepradinol (INN)</t>
  </si>
  <si>
    <t>CC(C)(CO)NCC(O)c1ccccc1</t>
  </si>
  <si>
    <t>CHEMBL2104181</t>
  </si>
  <si>
    <t>Chloralose (DCF, INN, MI)</t>
  </si>
  <si>
    <t>OC[C@@H](O)[C@H]1O[C@@H]2O[C@@H](O[C@@H]2[C@H]1O)C(Cl)(Cl)Cl</t>
  </si>
  <si>
    <t>CHEMBL1189025</t>
  </si>
  <si>
    <t>Brostallicin (INN)</t>
  </si>
  <si>
    <t>Cn1cc(NC(=O)c2cc(NC(=O)c3cc(NC(=O)c4cc(NC(=O)C(=C)Br)cn4C)cn3C)cn2C)cc1C(=O)NCCN=C(N)N</t>
  </si>
  <si>
    <t>CHEMBL2106372</t>
  </si>
  <si>
    <t>Ioglycamic Acid (BAN, INN, USAN)</t>
  </si>
  <si>
    <t>BE-419</t>
  </si>
  <si>
    <t>V08AC03</t>
  </si>
  <si>
    <t>V08AC03 [Various:Contrast Media:X-Ray Contrast Media, Iodinated:Watersoluble, hepatotropic X-ray contrast media]</t>
  </si>
  <si>
    <t>OC(=O)c1c(I)cc(I)c(NC(=O)COCC(=O)Nc2c(I)cc(I)c(C(=O)O)c2I)c1I</t>
  </si>
  <si>
    <t>CHEMBL310671</t>
  </si>
  <si>
    <t>Saccharin (NF)</t>
  </si>
  <si>
    <t>O=C1NS(=O)(=O)c2ccccc12</t>
  </si>
  <si>
    <t>CHEMBL464</t>
  </si>
  <si>
    <t>Etretinate (BAN, FDA, INN, JAN, USAN)</t>
  </si>
  <si>
    <t>Ro-10-9359; Ro-109359</t>
  </si>
  <si>
    <t>D05BB01</t>
  </si>
  <si>
    <t>D05BB01 [Dermatologicals:Antipsoriatics:Antipsoriatics For Systemic Use:Retinoids for treatment of psoriasis]</t>
  </si>
  <si>
    <t>CCOC(=O)\C=C(/C)\C=C\C=C(/C)\C=C\c1c(C)cc(OC)c(C)c1C</t>
  </si>
  <si>
    <t>CHEMBL1509115</t>
  </si>
  <si>
    <t>Tetridamine (INN); Tetrydamine (USAN)</t>
  </si>
  <si>
    <t>POLI 67</t>
  </si>
  <si>
    <t>CNc1c2CCCCc2nn1C</t>
  </si>
  <si>
    <t>CHEMBL432162</t>
  </si>
  <si>
    <t>Tasosartan (BAN, USAN, INN)</t>
  </si>
  <si>
    <t>ANA-756; WAY-ANA-756</t>
  </si>
  <si>
    <t>C09CA05</t>
  </si>
  <si>
    <t>C09CA05 [Cardiovascular System:Agents Acting On The Renin-Angiotensin System:Angiotensin Ii Antagonists, Plain:Angiotensin II antagonists, plain]</t>
  </si>
  <si>
    <t>Cc1nc(C)c2CCC(=O)N(Cc3ccc(cc3)c4ccccc4c5nn[nH]n5)c2n1</t>
  </si>
  <si>
    <t>CHEMBL1399</t>
  </si>
  <si>
    <t>Anastrozole (BAN, FDA, INN, USAN)</t>
  </si>
  <si>
    <t>ICI-D1033; ZD-1033</t>
  </si>
  <si>
    <t>L02BG03</t>
  </si>
  <si>
    <t>L02BG03 [Antineoplastic And Immunomodulating Agents:Endocrine Therapy:Hormone Antagonists And Related Agents:Aromatase inhibitors]</t>
  </si>
  <si>
    <t>CC(C)(C#N)c1cc(Cn2cncn2)cc(c1)C(C)(C)C#N</t>
  </si>
  <si>
    <t>CHEMBL1350</t>
  </si>
  <si>
    <t>Tiludronic Acid (BAN, INN); Tiludronate Disodium (FDA, USAN)</t>
  </si>
  <si>
    <t>SR-41319; SR-41319B</t>
  </si>
  <si>
    <t>M05BA05</t>
  </si>
  <si>
    <t>M05BA05 [Musculo-Skeletal System:Drugs For Treatment Of Bone Diseases:Drugs Affecting Bone Structure And Mineralization:Bisphosphonates]</t>
  </si>
  <si>
    <t>Osteoporosis Treatment And Prevention; Paget's Disease Treatment</t>
  </si>
  <si>
    <t>OP(=O)(O)C(Sc1ccc(Cl)cc1)P(=O)(O)O</t>
  </si>
  <si>
    <t>CHEMBL122079</t>
  </si>
  <si>
    <t>Lifarizine (BAN, INN, USAN)</t>
  </si>
  <si>
    <t>RS-87476-000</t>
  </si>
  <si>
    <t>Cc1ccc(cc1)c2nc(C)c(CN3CCN(CC3)C(c4ccccc4)c5ccccc5)[nH]2</t>
  </si>
  <si>
    <t>CHEMBL194014</t>
  </si>
  <si>
    <t>Propyl Parahydroxybenzoate (JAN); Propylparaben (NF, USAN); Propylparaben Sodium (NF, USAN)</t>
  </si>
  <si>
    <t>Pharmaceutic Aid (antifungal agent); Pharmaceutic Aid (antimicrobial preservative)</t>
  </si>
  <si>
    <t>CCCOC(=O)c1ccc(O)cc1</t>
  </si>
  <si>
    <t>CHEMBL1697839</t>
  </si>
  <si>
    <t>Guancidine (INN); Guancydine (USAN)</t>
  </si>
  <si>
    <t>CL-2422</t>
  </si>
  <si>
    <t>CCC(C)(C)\N=C(/N)\NC#N</t>
  </si>
  <si>
    <t>CHEMBL747</t>
  </si>
  <si>
    <t>Cycloguanil Embonate (BAN, INN); Cycloguanil Pamoate (USAN)</t>
  </si>
  <si>
    <t>CI-501; CN-14329-23A; PAM-MR-807-23A; TCMDC-125837</t>
  </si>
  <si>
    <t>P01BB02</t>
  </si>
  <si>
    <t>P01BB02 [Antiparasitic Products, Insecticides And Repellents:Antiprotozoals:Antimalarials:Biguanides]</t>
  </si>
  <si>
    <t>CC1(C)N=C(N)N=C(N)N1c2ccc(Cl)cc2</t>
  </si>
  <si>
    <t>CHEMBL863</t>
  </si>
  <si>
    <t>Cysteine (INN); Cysteine Hydrochloride (FDA, USP); L-Cysteine (JAN); L-Cysteine Ethylester Hydrochloride (JAN); L-Cysteinemethyl Hydrochloride (JAN)</t>
  </si>
  <si>
    <t>N[C@@H](CS)C(=O)O</t>
  </si>
  <si>
    <t>CHEMBL604</t>
  </si>
  <si>
    <t>Cupric Sulfate (USP, FDA)</t>
  </si>
  <si>
    <t>Antidote (to phosphorus)</t>
  </si>
  <si>
    <t>CHEMBL1738972</t>
  </si>
  <si>
    <t>Denatonium Benzoate (BAN, INN, NF, USAN)</t>
  </si>
  <si>
    <t>Mac Farlan Smith, Scotland</t>
  </si>
  <si>
    <t>Pharmaceutic Aid (alcohol denaturant); Pharmaceutic Aid (flavor)</t>
  </si>
  <si>
    <t>CC[N+](CC)(CC(=O)Nc1c(C)cccc1C)Cc2ccccc2</t>
  </si>
  <si>
    <t>CHEMBL75797</t>
  </si>
  <si>
    <t>Mixidine (INN, USAN)</t>
  </si>
  <si>
    <t>MCN-1589</t>
  </si>
  <si>
    <t>COc1ccc(CC\N=C/2\CCCN2C)cc1OC</t>
  </si>
  <si>
    <t>CHEMBL891</t>
  </si>
  <si>
    <t>Cloxacillin (BAN, INN); Cloxacillin Sodium (FDA, USP, JAN, USAN); Cloxacillin Benzathine (USP)</t>
  </si>
  <si>
    <t>BRL-1621; P-25</t>
  </si>
  <si>
    <t>J01CF02</t>
  </si>
  <si>
    <t>J01CF02 [Antiinfectives For Systemic Use:Antibacterials For Systemic Use:Beta-Lactam Antibacterials, Penicillins:Beta-lactamase resistant penicillins]</t>
  </si>
  <si>
    <t>Cc1onc(c2ccccc2Cl)c1C(=O)N[C@H]3[C@H]4SC(C)(C)[C@@H](N4C3=O)C(=O)O</t>
  </si>
  <si>
    <t>CHEMBL488</t>
  </si>
  <si>
    <t>Aminoglutethimide (BAN, FDA, INN, USP)</t>
  </si>
  <si>
    <t>L02BG01</t>
  </si>
  <si>
    <t>L02BG01 [Antineoplastic And Immunomodulating Agents:Endocrine Therapy:Hormone Antagonists And Related Agents:Aromatase inhibitors]</t>
  </si>
  <si>
    <t>Adrenocortical Suppressant; Antineoplastic</t>
  </si>
  <si>
    <t>CCC1(CCC(=O)NC1=O)c2ccc(N)cc2</t>
  </si>
  <si>
    <t>CHEMBL431</t>
  </si>
  <si>
    <t>Spirapril (BAN, INN); Spirapril Hydrochloride (FDA, USAN)</t>
  </si>
  <si>
    <t>SCH-33844</t>
  </si>
  <si>
    <t>C09AA11</t>
  </si>
  <si>
    <t>C09AA11 [Cardiovascular System:Agents Acting On The Renin-Angiotensin System:Ace Inhibitors, Plain:ACE inhibitors, plain]</t>
  </si>
  <si>
    <t>CCOC(=O)[C@H](CCc1ccccc1)N[C@@H](C)C(=O)N2CC3(C[C@H]2C(=O)O)SCCS3</t>
  </si>
  <si>
    <t>CHEMBL451635</t>
  </si>
  <si>
    <t>Obidoxime Chloride (INN, USAN)</t>
  </si>
  <si>
    <t>V03AB13</t>
  </si>
  <si>
    <t>V03AB13 [Various:All Other Therapeutic Products:All Other Therapeutic Products:Antidotes]</t>
  </si>
  <si>
    <t>O\N=C\c1cc[n+](COC[n+]2ccc(\C=N\O)cc2)cc1</t>
  </si>
  <si>
    <t>CHEMBL427</t>
  </si>
  <si>
    <t>Chlormethine (BAN, INN); Mechlorethamine Hydrochloride (FDA, USP); Nitrogen Mustard N-Oxide Hydrochloride (JAN)</t>
  </si>
  <si>
    <t>L01AA05</t>
  </si>
  <si>
    <t>L01AA05 [Antineoplastic And Immunomodulating Agents:Antineoplastic Agents:Alkylating Agents:Nitrogen mustard analogues]</t>
  </si>
  <si>
    <t>CN(CCCl)CCCl</t>
  </si>
  <si>
    <t>CHEMBL35057</t>
  </si>
  <si>
    <t>Tiospirone (INN); Tiospirone Hydrochloride (USAN)</t>
  </si>
  <si>
    <t>BMY-13859; BMY-13859-1</t>
  </si>
  <si>
    <t>O=C1CC2(CCCC2)CC(=O)N1CCCCN3CCN(CC3)c4nsc5ccccc45</t>
  </si>
  <si>
    <t>CHEMBL75245</t>
  </si>
  <si>
    <t>Tiopinac (BAN, INN, USAN)</t>
  </si>
  <si>
    <t>RS-40974-00-00-0</t>
  </si>
  <si>
    <t>OC(=O)Cc1ccc2C(=O)c3ccccc3CSc2c1</t>
  </si>
  <si>
    <t>CHEMBL266497</t>
  </si>
  <si>
    <t>Sorbinil (BAN, INN, USAN)</t>
  </si>
  <si>
    <t>CP-45634</t>
  </si>
  <si>
    <t>Fc1ccc2OCC[C@]3(NC(=O)NC3=O)c2c1</t>
  </si>
  <si>
    <t>CHEMBL502135</t>
  </si>
  <si>
    <t>Xylose (FDA, USP)</t>
  </si>
  <si>
    <t>Savage Laboratories Inc Div Altana Inc; Lyne Laboratories Inc</t>
  </si>
  <si>
    <t>Diagnostic Aid (intestinal function determination)</t>
  </si>
  <si>
    <t>O[C@@H]1COC(O)[C@H](O)[C@H]1O</t>
  </si>
  <si>
    <t>CHEMBL1909055</t>
  </si>
  <si>
    <t>Cobalt Chloride Co-57 (FDA); Cobaltous Chloride Co 57 (USAN); Cobalt Chloride Co-60 (FDA); Cobaltous Chloride Co 60 (USAN)</t>
  </si>
  <si>
    <t>CHEMBL572964</t>
  </si>
  <si>
    <t>Sulfuric Acid (NF)</t>
  </si>
  <si>
    <t>OS(=O)(=O)O</t>
  </si>
  <si>
    <t>CHEMBL135416</t>
  </si>
  <si>
    <t>Propane (NF)</t>
  </si>
  <si>
    <t>CCC</t>
  </si>
  <si>
    <t>CHEMBL1388</t>
  </si>
  <si>
    <t>Monobenzone (FDA, INN, USP)</t>
  </si>
  <si>
    <t>D11AX13</t>
  </si>
  <si>
    <t>D11AX13 [Dermatologicals:Other Dermatological Preparations:Other Dermatological Preparations:Other dermatologicals]</t>
  </si>
  <si>
    <t>Oc1ccc(OCc2ccccc2)cc1</t>
  </si>
  <si>
    <t>CHEMBL295467</t>
  </si>
  <si>
    <t>Nisoxetine (INN, USAN)</t>
  </si>
  <si>
    <t>Compound 89218; LY-94939</t>
  </si>
  <si>
    <t>CNCCC(Oc1ccccc1OC)c2ccccc2</t>
  </si>
  <si>
    <t>CHEMBL225164</t>
  </si>
  <si>
    <t>Cloxiquine (INN); Cloxyquin (USAN)</t>
  </si>
  <si>
    <t>Oc1ccc(Cl)c2cccnc12</t>
  </si>
  <si>
    <t>CHEMBL74632</t>
  </si>
  <si>
    <t>Latamoxef (BAN, INN); Latamoxef Sodium (JAN); Moxalactam Disodium (FDA, USP, USAN)</t>
  </si>
  <si>
    <t>LY-127935</t>
  </si>
  <si>
    <t>J01DD06</t>
  </si>
  <si>
    <t>J01DD06 [Antiinfectives For Systemic Use:Antibacterials For Systemic Use:Other Beta-Lactam Antibacterials:Third-generation cephalosporins]</t>
  </si>
  <si>
    <t>CO[C@]1(NC(=O)C(C(=O)O)c2ccc(O)cc2)[C@H]3OCC(=C(N3C1=O)C(=O)O)CSc4nnnn4C</t>
  </si>
  <si>
    <t>CHEMBL465026</t>
  </si>
  <si>
    <t>Nefopam (BAN, INN); Nefopam Hydrochloride (USAN)</t>
  </si>
  <si>
    <t>N02BG06</t>
  </si>
  <si>
    <t>N02BG06 [Nervous System:Analgesics:Other Analgesics And Antipyretics:Other analgesics and antipyretics]</t>
  </si>
  <si>
    <t>CN1CCOC(c2ccccc2)c3ccccc3C1</t>
  </si>
  <si>
    <t>CHEMBL1882682</t>
  </si>
  <si>
    <t>Flucindole (INN, USAN)</t>
  </si>
  <si>
    <t>WIN-35150</t>
  </si>
  <si>
    <t>CN(C)C1CCc2[nH]c3c(F)cc(F)cc3c2C1</t>
  </si>
  <si>
    <t>CHEMBL106971</t>
  </si>
  <si>
    <t>Caldiamide (INN); Caldiamide Sodium (BAN, USAN)</t>
  </si>
  <si>
    <t>CNC(=O)CN(CCN(CCN(CC(=O)O)CC(=O)NC)CC(=O)O)CC(=O)O</t>
  </si>
  <si>
    <t>CHEMBL2108481</t>
  </si>
  <si>
    <t>Ancrod (BAN, INN, USAN)</t>
  </si>
  <si>
    <t>B01AD09</t>
  </si>
  <si>
    <t>B01AD09 [Blood And Blood Forming Organs:Antithrombotic Agents:Antithrombotic Agents:Enzymes]</t>
  </si>
  <si>
    <t>CHEMBL2108075</t>
  </si>
  <si>
    <t>Papain (USP)</t>
  </si>
  <si>
    <t>Sterling Winthrop; Rystan</t>
  </si>
  <si>
    <t>CHEMBL2109040</t>
  </si>
  <si>
    <t>Altumomab (INN); Indium In 111 Altumomab Pentetate (USAN)</t>
  </si>
  <si>
    <t>MAB-35; ZCE-025</t>
  </si>
  <si>
    <t>Hybritech</t>
  </si>
  <si>
    <t>Radioactive Agent; Radiodiagnostic Monoclonal Antibody (anticarcinoembryonic antigen [cea])</t>
  </si>
  <si>
    <t>CHEMBL2108794</t>
  </si>
  <si>
    <t>Ocufilcon A (USAN)</t>
  </si>
  <si>
    <t>CHEMBL2105140</t>
  </si>
  <si>
    <t>Octotiamine (INN, JAN, MI)</t>
  </si>
  <si>
    <t>COC(=O)CCCCC(CCSS\C(=C(\C)/N(Cc1cnc(C)nc1N)C=O)\CCO)SC(=O)C</t>
  </si>
  <si>
    <t>CHEMBL2104155</t>
  </si>
  <si>
    <t>Cinpropazide (INN)</t>
  </si>
  <si>
    <t>COc1cc(\C=C\C(=O)N2CCN(CC(=O)NC(C)C)CC2)cc(OC)c1OC</t>
  </si>
  <si>
    <t>CHEMBL2104897</t>
  </si>
  <si>
    <t>Trenizine (INN)</t>
  </si>
  <si>
    <t>CC(C)(C)c1ccc(cc1)C(O)CCCN2CCN(CC2)C(c3ccccc3)c4ccccc4</t>
  </si>
  <si>
    <t>CHEMBL2106793</t>
  </si>
  <si>
    <t>Lufironil (INN, USAN)</t>
  </si>
  <si>
    <t>HOE-077</t>
  </si>
  <si>
    <t>Inhibitor (collagen)</t>
  </si>
  <si>
    <t>COCCNC(=O)c1ccnc(c1)C(=O)NCCOC</t>
  </si>
  <si>
    <t>CHEMBL2104470</t>
  </si>
  <si>
    <t>Trimexiline (INN)</t>
  </si>
  <si>
    <t>CCCCCC(C)NCc1c(C)cc(C)cc1C</t>
  </si>
  <si>
    <t>CHEMBL2106934</t>
  </si>
  <si>
    <t>Razobazam (INN)</t>
  </si>
  <si>
    <t>CN1C(=O)CC(=O)N(c2ccccc2)c3c(C)n[nH]c13</t>
  </si>
  <si>
    <t>CHEMBL2105179</t>
  </si>
  <si>
    <t>Metaglycodol (INN)</t>
  </si>
  <si>
    <t>CC(C)(O)C(C)(O)c1cccc(Cl)c1</t>
  </si>
  <si>
    <t>CHEMBL2106206</t>
  </si>
  <si>
    <t>Etacepride (INN)</t>
  </si>
  <si>
    <t>CCN1CCCC1CNC(=O)c2cc(ccc2OC)C(=O)C</t>
  </si>
  <si>
    <t>CHEMBL2104696</t>
  </si>
  <si>
    <t>Benexate (INN, MI)</t>
  </si>
  <si>
    <t>NC(=N)NC[C@@H]1CC[C@H](CC1)C(=O)Oc2ccccc2C(=O)OCc3ccccc3</t>
  </si>
  <si>
    <t>CHEMBL2104761</t>
  </si>
  <si>
    <t>Ticarbodine (BAN, INN, USAN)</t>
  </si>
  <si>
    <t>EL-974</t>
  </si>
  <si>
    <t>CC1CCCC(C)N1C(=S)Nc2cccc(c2)C(F)(F)F</t>
  </si>
  <si>
    <t>CHEMBL2104612</t>
  </si>
  <si>
    <t>Mitolactol (INN, MI)</t>
  </si>
  <si>
    <t>O[C@H](CBr)[C@H](O)[C@H](O)[C@@H](O)CBr</t>
  </si>
  <si>
    <t>CHEMBL2103957</t>
  </si>
  <si>
    <t>Actodigin (INN, USAN)</t>
  </si>
  <si>
    <t>AY-22241</t>
  </si>
  <si>
    <t>C[C@]12CC[C@@H](C[C@H]1CC[C@@H]3[C@@H]2CC[C@]4(C)[C@H](CC[C@]34O)C5=CCOC5=O)O[C@@H]6O[C@H](CO)[C@@H](O)[C@H](O)[C@H]6O</t>
  </si>
  <si>
    <t>CHEMBL2105311</t>
  </si>
  <si>
    <t>Olprinone (INN)</t>
  </si>
  <si>
    <t>CC1=C(C=C(C#N)C(=O)N1)c2ccn3ccnc3c2</t>
  </si>
  <si>
    <t>CHEMBL2104481</t>
  </si>
  <si>
    <t>Verazide (BAN, INN, MI)</t>
  </si>
  <si>
    <t>COc1ccc(\C=N\NC(=O)c2ccncc2)cc1OC</t>
  </si>
  <si>
    <t>CHEMBL2105947</t>
  </si>
  <si>
    <t>Anitrazafen (INN, USAN)</t>
  </si>
  <si>
    <t>COc1ccc(cc1)c2nnc(C)nc2c3ccc(OC)cc3</t>
  </si>
  <si>
    <t>CHEMBL1968603</t>
  </si>
  <si>
    <t>Tilnoprofen Arbamel (INN)</t>
  </si>
  <si>
    <t>CC(C(=O)OCC(=O)N(C)C)c1ccc2Oc3nc(C)ccc3Cc2c1</t>
  </si>
  <si>
    <t>CHEMBL2110720</t>
  </si>
  <si>
    <t>Diprogulic Acid (INN)</t>
  </si>
  <si>
    <t>CC1(C)OC[C@@H]2O[C@]3(OC(C)(C)O[C@H]3[C@@H]2O1)C(=O)O</t>
  </si>
  <si>
    <t>CHEMBL2110758</t>
  </si>
  <si>
    <t>Vinzolidine (INN); Vinzolidine Sulfate (USAN)</t>
  </si>
  <si>
    <t>CC[C@]1(O)CC2CN(CCc3c([nH]c4ccccc34)[C@@](C2)(C(=O)OC)c5cc6c(cc5OC)N(C)[C@@H]7[C@]68CCN9CC=C[C@@](CC)([C@@H](OC(=O)C)[C@@]7%10OC(=O)N(CCCl)C%10=O)[C@@H]89)C1</t>
  </si>
  <si>
    <t>CHEMBL2110874</t>
  </si>
  <si>
    <t>Diiodostearate Calcium (JAN)</t>
  </si>
  <si>
    <t>CCCCCCC(I)CCC(I)CCCCCCCC(=O)O</t>
  </si>
  <si>
    <t>CHEMBL2105713</t>
  </si>
  <si>
    <t>Aganepag Ethanediol (USAN)</t>
  </si>
  <si>
    <t>AGN-212409</t>
  </si>
  <si>
    <t>CCCCC[C@H](O)c1ccc(cc1)N2[C@@H](CCCc3ccc(s3)C(=O)OCCO)CCC2=O</t>
  </si>
  <si>
    <t>CHEMBL2104104</t>
  </si>
  <si>
    <t>Cingestol (INN, USAN)</t>
  </si>
  <si>
    <t>C[C@]12CC[C@H]3[C@@H](CC=C4CCCC[C@H]34)[C@@H]1CC[C@@]2(O)C#C</t>
  </si>
  <si>
    <t>CHEMBL2107824</t>
  </si>
  <si>
    <t>Telmapitant (USAN)</t>
  </si>
  <si>
    <t>C[C@@H](OC1CC[C@]2(CN[C@H]1c3ccccc3)NC(=O)NC2=O)c4cc(cc(c4)C(F)(F)F)C(F)(F)F</t>
  </si>
  <si>
    <t>CHEMBL2106613</t>
  </si>
  <si>
    <t>Anecortave (INN); Anecortave Acetate (USAN)</t>
  </si>
  <si>
    <t>AL-3789</t>
  </si>
  <si>
    <t>Alcon</t>
  </si>
  <si>
    <t>S01LA02</t>
  </si>
  <si>
    <t>S01LA02 [Sensory Organs:Ophthalmologicals:Ocular Vascular Disorder Agents:Antineovascularisation agents]</t>
  </si>
  <si>
    <t>CC(=O)OCC(=O)[C@@]1(O)CC[C@H]2[C@@H]3CCC4=CC(=O)CC[C@]4(C)C3=CC[C@]12C</t>
  </si>
  <si>
    <t>CHEMBL2103886</t>
  </si>
  <si>
    <t>Rescimetol (INN, JAN, MI)</t>
  </si>
  <si>
    <t>CO[C@H]1[C@@H](C[C@@H]2CN3CCc4c([nH]c5cc(OC)ccc45)[C@H]3C[C@@H]2[C@@H]1C(=O)OC)OC(=O)\C=C\c6ccc(O)c(OC)c6</t>
  </si>
  <si>
    <t>CHEMBL2106282</t>
  </si>
  <si>
    <t>Fenmetramide (BAN, INN, USAN)</t>
  </si>
  <si>
    <t>MCN-1075</t>
  </si>
  <si>
    <t>CC1NC(=O)COC1c2ccccc2</t>
  </si>
  <si>
    <t>CHEMBL2104986</t>
  </si>
  <si>
    <t>Tedatioxetine (INN, USAN); Tedatioxetine Hydrobromide (USAN)</t>
  </si>
  <si>
    <t>Cc1ccc(Sc2ccccc2C3CCNCC3)cc1</t>
  </si>
  <si>
    <t>CHEMBL1175</t>
  </si>
  <si>
    <t>Duloxetine (BAN, INN); Duloxetine Hydrochloride (FDA, USAN)</t>
  </si>
  <si>
    <t>LY-248686</t>
  </si>
  <si>
    <t>N06AX21</t>
  </si>
  <si>
    <t>N06AX21 [Nervous System:Psychoanaleptics:Antidepressants:Other antidepressants]</t>
  </si>
  <si>
    <t>CNCC[C@H](Oc1cccc2ccccc12)c3cccs3</t>
  </si>
  <si>
    <t>CHEMBL44955</t>
  </si>
  <si>
    <t>Clopipazan (INN); Clopipazan Mesylate (USAN)</t>
  </si>
  <si>
    <t>SK&amp;F-69634</t>
  </si>
  <si>
    <t>CN1CCC(=C2c3ccccc3Oc4ccc(Cl)cc24)CC1</t>
  </si>
  <si>
    <t>CHEMBL2111168</t>
  </si>
  <si>
    <t>Guanoctine (INN); Guanoctine Hydrochloride (USAN)</t>
  </si>
  <si>
    <t>A-7283; BP-1184</t>
  </si>
  <si>
    <t>CC(C)(C)CC(C)(C)NC(=N)N</t>
  </si>
  <si>
    <t>CHEMBL306386</t>
  </si>
  <si>
    <t>Levoxadrol (INN); Levoxadrol Hydrochloride (USAN)</t>
  </si>
  <si>
    <t>Anesthetic (local); Relaxant (smooth muscle)</t>
  </si>
  <si>
    <t>C1CCC(NC1)[C@H]2COC(O2)(c3ccccc3)c4ccccc4</t>
  </si>
  <si>
    <t>CHEMBL2106321</t>
  </si>
  <si>
    <t>Fluretofen (INN, USAN)</t>
  </si>
  <si>
    <t>Compound 93819</t>
  </si>
  <si>
    <t>Anti-Inflammatory; Antithrombotic</t>
  </si>
  <si>
    <t>Fc1ccccc1c2ccc(cc2)C#C</t>
  </si>
  <si>
    <t>CHEMBL2105252</t>
  </si>
  <si>
    <t>Milipertine (INN, USAN)</t>
  </si>
  <si>
    <t>WIN-18935</t>
  </si>
  <si>
    <t>COc1cc2[nH]c(C)c(CCN3CCN(CC3)c4ccccc4OC)c2cc1OC</t>
  </si>
  <si>
    <t>CHEMBL1201452</t>
  </si>
  <si>
    <t>Albumin Iodinated I-125 Serum (FDA); Albumin, Iodinated I 125 Serum (USAN, USP); Iodinated (125I) Human Serum Albumin (INN); Serum Albumin, Iodinated (125I) Human (INN)</t>
  </si>
  <si>
    <t>Mallinckrodt Medical Inc; Iso Tex Diagnostics Inc; Bayer Pharmaceuticals Corp</t>
  </si>
  <si>
    <t>V09GB02</t>
  </si>
  <si>
    <t>V09GB02 [Various:Diagnostic Radiopharmaceuticals:Cardiovascular System:Iodine (125I) compounds]</t>
  </si>
  <si>
    <t>CHEMBL1201522</t>
  </si>
  <si>
    <t>Technetium Tc 99m Albumin Aggregated (USAN, USP); Technetium Tc-99m Albumin Aggregated (FDA); Technetium Tc-99m Albumin Aggregated Kit (FDA)</t>
  </si>
  <si>
    <t>TC-99M MP-4006</t>
  </si>
  <si>
    <t>Mallinckrodt Medical Inc; Ge Healthcare; Draximage Inc; Bracco Diagnostics Inc; Pharmalucence Inc</t>
  </si>
  <si>
    <t>Diagnostic Aid (lung imaging); Radioactive Agent</t>
  </si>
  <si>
    <t>CHEMBL459008</t>
  </si>
  <si>
    <t>Butyl Parahydroxybenzoate (JAN); Butylparaben (NF)</t>
  </si>
  <si>
    <t>CCCCOC(=O)c1ccc(O)cc1</t>
  </si>
  <si>
    <t>CHEMBL320341</t>
  </si>
  <si>
    <t>Quazinone (INN, USAN)</t>
  </si>
  <si>
    <t>Ro-136438006; Ro-13-6438</t>
  </si>
  <si>
    <t>C[C@H]1N2Cc3c(Cl)cccc3N=C2NC1=O</t>
  </si>
  <si>
    <t>CHEMBL279960</t>
  </si>
  <si>
    <t>Mecloqualone (INN, USAN)</t>
  </si>
  <si>
    <t>W-4744</t>
  </si>
  <si>
    <t>CC1=Nc2ccccc2C(=O)N1c3ccccc3Cl</t>
  </si>
  <si>
    <t>CHEMBL321993</t>
  </si>
  <si>
    <t>Arprinocid (BAN, INN, USAN)</t>
  </si>
  <si>
    <t>Nc1ncnc2c1ncn2Cc3c(F)cccc3Cl</t>
  </si>
  <si>
    <t>CHEMBL932</t>
  </si>
  <si>
    <t>Dipyridamole (BAN, FDA, INN, JAN, USAN, USP)</t>
  </si>
  <si>
    <t>RA-8</t>
  </si>
  <si>
    <t>B01AC07</t>
  </si>
  <si>
    <t>B01AC07 [Blood And Blood Forming Organs:Antithrombotic Agents:Antithrombotic Agents:Platelet aggregation inhibitors excl. heparin]</t>
  </si>
  <si>
    <t>OCCN(CCO)c1nc(N2CCCCC2)c3nc(nc(N4CCCCC4)c3n1)N(CCO)CCO</t>
  </si>
  <si>
    <t>CHEMBL2110555</t>
  </si>
  <si>
    <t>Technetium Tc 99m Mebrofenin (USP, USAN); Technetium Tc-99m Mebrofenin Kit (FDA)</t>
  </si>
  <si>
    <t>V09DA04</t>
  </si>
  <si>
    <t>V09DA04 [Various:Diagnostic Radiopharmaceuticals:Hepatic And Reticulo Endothelial System:Technetium (99mTc) compounds]</t>
  </si>
  <si>
    <t>CHEMBL9116</t>
  </si>
  <si>
    <t>Caracemide (INN, USAN)</t>
  </si>
  <si>
    <t>CNC(=O)ON(C(=O)C)C(=O)NC</t>
  </si>
  <si>
    <t>CHEMBL1076347</t>
  </si>
  <si>
    <t>Triclocarban (INN, USAN)</t>
  </si>
  <si>
    <t>TCC</t>
  </si>
  <si>
    <t>Clc1ccc(NC(=O)Nc2ccc(Cl)c(Cl)c2)cc1</t>
  </si>
  <si>
    <t>CHEMBL1551724</t>
  </si>
  <si>
    <t>Acadesine (BAN, USAN, INN)</t>
  </si>
  <si>
    <t>GP-1-110</t>
  </si>
  <si>
    <t>C01EB13</t>
  </si>
  <si>
    <t>C01EB13 [Cardiovascular System:Cardiac Therapy:Other Cardiac Preparations:Other cardiac preparations]</t>
  </si>
  <si>
    <t>NC(=O)c1ncn([C@@H]2O[C@H](CO)[C@@H](O)[C@H]2O)c1N</t>
  </si>
  <si>
    <t>CHEMBL1200358</t>
  </si>
  <si>
    <t>Sodium Phenylacetate (FDA, USAN)</t>
  </si>
  <si>
    <t>Antihyperammonemic</t>
  </si>
  <si>
    <t>[Na+].[O-]C(=O)Cc1ccccc1</t>
  </si>
  <si>
    <t>CHEMBL294951</t>
  </si>
  <si>
    <t>Pizotifen (BAN, INN); Pizotyline (USAN)</t>
  </si>
  <si>
    <t>BC-105</t>
  </si>
  <si>
    <t>N02CX01</t>
  </si>
  <si>
    <t>N02CX01 [Nervous System:Analgesics:Antimigraine Preparations:Other antimigraine preparations]</t>
  </si>
  <si>
    <t>Anabolic; Antidepressant; Serotonin Inhibitor (specific in migraine)</t>
  </si>
  <si>
    <t>CN1CCC(=C2c3ccccc3CCc4sccc24)CC1</t>
  </si>
  <si>
    <t>CHEMBL1178861</t>
  </si>
  <si>
    <t>Bisnafide (INN); Bisnafide Dimesylate (USAN)</t>
  </si>
  <si>
    <t>DMP-840</t>
  </si>
  <si>
    <t>C[C@H](CNCCNC[C@@H](C)N1C(=O)c2cccc3cc(cc(C1=O)c23)[N+](=O)[O-])N4C(=O)c5cccc6cc(cc(C4=O)c56)[N+](=O)[O-]</t>
  </si>
  <si>
    <t>CHEMBL76</t>
  </si>
  <si>
    <t>Chloroquine (BAN, INN, USP); Chloroquine Hydrochloride (USP, FDA); Chloroquine Phosphate (BAN, FDA, USP)</t>
  </si>
  <si>
    <t>GNF-Pf-4216; NSC-187208; TCMDC-123988</t>
  </si>
  <si>
    <t>P01BA01</t>
  </si>
  <si>
    <t>P01BA01 [Antiparasitic Products, Insecticides And Repellents:Antiprotozoals:Antimalarials:Aminoquinolines]</t>
  </si>
  <si>
    <t>Anti-Amebic; Antimalarial; Suppressant (lupus erythematosus)</t>
  </si>
  <si>
    <t>CCN(CC)CCCC(C)Nc1ccnc2cc(Cl)ccc12</t>
  </si>
  <si>
    <t>CHEMBL549473</t>
  </si>
  <si>
    <t>Dipyrithione (INN, USAN); Bispyrithione Magsulfex (USAN)</t>
  </si>
  <si>
    <t>OMDS</t>
  </si>
  <si>
    <t>Olin</t>
  </si>
  <si>
    <t>Antibacterial; Antifungal; Antidandruff</t>
  </si>
  <si>
    <t>[O-][n+]1ccccc1SSc2cccc[n+]2[O-]</t>
  </si>
  <si>
    <t>CHEMBL452630</t>
  </si>
  <si>
    <t>Anethole (NF)</t>
  </si>
  <si>
    <t>COc1ccc(\C=C\C)cc1</t>
  </si>
  <si>
    <t>CHEMBL191083</t>
  </si>
  <si>
    <t>Methylene Blue (BAN, USP); Methylthioninium Chloride (INN)</t>
  </si>
  <si>
    <t>V04CG05; V03AB17</t>
  </si>
  <si>
    <t>V04CG05 [Various:Diagnostic Agents:Other Diagnostic Agents:Tests for gastric secretion]; V03AB17 [Various:All Other Therapeutic Products:All Other Therapeutic Products:Antidotes]</t>
  </si>
  <si>
    <t>Antidote (to cyanide poisoning); Antimethemoglobinemic</t>
  </si>
  <si>
    <t>CN(C)c1ccc2N=C3C=CC(=[N+](C)C)C=C3Sc2c1</t>
  </si>
  <si>
    <t>CHEMBL267744</t>
  </si>
  <si>
    <t>Tienilic Acid (DCF, BAN, INN); Ticrynafen (USAN)</t>
  </si>
  <si>
    <t>SK&amp;F-62698</t>
  </si>
  <si>
    <t>C03CC02</t>
  </si>
  <si>
    <t>C03CC02 [Cardiovascular System:Diuretics:High-Ceiling Diuretics:Aryloxyacetic acid derivatives]</t>
  </si>
  <si>
    <t>Antihypertensive; Diuretic; Uricosuric</t>
  </si>
  <si>
    <t>OC(=O)COc1ccc(C(=O)c2cccs2)c(Cl)c1Cl</t>
  </si>
  <si>
    <t>CHEMBL2109450</t>
  </si>
  <si>
    <t>Amg-811</t>
  </si>
  <si>
    <t>AMG-811</t>
  </si>
  <si>
    <t>CHEMBL2107933</t>
  </si>
  <si>
    <t>Maletamer (BAN, INN); Malethamer (USAN)</t>
  </si>
  <si>
    <t>21679-CH</t>
  </si>
  <si>
    <t>CHEMBL2108248</t>
  </si>
  <si>
    <t>Anatumomab Mafenatox (INN)</t>
  </si>
  <si>
    <t>ABR-214936</t>
  </si>
  <si>
    <t>CHEMBL2108684</t>
  </si>
  <si>
    <t>Nelipepimut-S (USAN)</t>
  </si>
  <si>
    <t>Galena Biopharma, Inc.</t>
  </si>
  <si>
    <t>CHEMBL2109645</t>
  </si>
  <si>
    <t>Regn-1033</t>
  </si>
  <si>
    <t>REGN-1033</t>
  </si>
  <si>
    <t>CHEMBL2107911</t>
  </si>
  <si>
    <t>Onercept (INN, USAN)</t>
  </si>
  <si>
    <t>R-HTBP-1</t>
  </si>
  <si>
    <t>Serono; Merck Serono</t>
  </si>
  <si>
    <t>CHEMBL2108896</t>
  </si>
  <si>
    <t>Alkylpolyaminoethylglycine (JAN)</t>
  </si>
  <si>
    <t>CHEMBL2107900</t>
  </si>
  <si>
    <t>Technetium Tc 99m Antimony Trisulfide Colloid (USAN)</t>
  </si>
  <si>
    <t>CHEMBL2109404</t>
  </si>
  <si>
    <t>Sar-256212</t>
  </si>
  <si>
    <t>SAR-256212</t>
  </si>
  <si>
    <t>CHEMBL2108106</t>
  </si>
  <si>
    <t>Tocofersolan (INN); Tocophersolan (USAN)</t>
  </si>
  <si>
    <t>TPGS</t>
  </si>
  <si>
    <t>A11HA08</t>
  </si>
  <si>
    <t>A11HA08 [Alimentary Tract And Metabolism:Vitamins:Other Plain Vitamin Preparations:Other plain vitamin preparations]</t>
  </si>
  <si>
    <t>CHEMBL2109600</t>
  </si>
  <si>
    <t>Ro-5458640</t>
  </si>
  <si>
    <t>CHEMBL2108455</t>
  </si>
  <si>
    <t>CHEMBL2109536</t>
  </si>
  <si>
    <t>Kb-001</t>
  </si>
  <si>
    <t>KB-001</t>
  </si>
  <si>
    <t>CHEMBL2109017</t>
  </si>
  <si>
    <t>Aluminum Dichlorohydrate (USP)</t>
  </si>
  <si>
    <t>CHEMBL371197</t>
  </si>
  <si>
    <t>Tridolgosir (INN); Tridolgosir Hydrochloride (INN, USAN)</t>
  </si>
  <si>
    <t>GD-0039</t>
  </si>
  <si>
    <t>Glycodesign</t>
  </si>
  <si>
    <t>O[C@@H]1CCCN2C[C@@H](O)[C@@H](O)[C@@H]12</t>
  </si>
  <si>
    <t>CHEMBL2110768</t>
  </si>
  <si>
    <t>Apalcillin (INN); Apalcillin Sodium (INN, USAN)</t>
  </si>
  <si>
    <t>WY-44417 Sodium</t>
  </si>
  <si>
    <t>CC1(C)S[C@@H]2[C@H](NC(=O)[C@H](NC(=O)c3cc(O)c4ncccc4n3)c5ccccc5)C(=O)N2[C@H]1C(=O)O</t>
  </si>
  <si>
    <t>CHEMBL2105239</t>
  </si>
  <si>
    <t>Piriprost (INN, USAN); Piriprost Potassium (USAN)</t>
  </si>
  <si>
    <t>U-60257; U-60257B</t>
  </si>
  <si>
    <t>CCCCC[C@H](O)\C=C\[C@H]1[C@H](O)Cc2c1cc(CCCCC(=O)O)n2c3ccccc3</t>
  </si>
  <si>
    <t>CHEMBL2110850</t>
  </si>
  <si>
    <t>Hydroxydione Sodium Succinate (BAN, INN, MI)</t>
  </si>
  <si>
    <t>C[C@]12CCC(=O)C[C@H]1CC[C@H]3[C@@H]4CC[C@H](C(=O)COC(=O)CCC(=O)O)[C@@]4(C)CC[C@H]23</t>
  </si>
  <si>
    <t>CHEMBL2110682</t>
  </si>
  <si>
    <t>Iproxamine (INN); Iproxamine Hydrochloride (USAN)</t>
  </si>
  <si>
    <t>GO-2782; W-42782</t>
  </si>
  <si>
    <t>CC(C)OC(=O)Oc1cc(C(C)C)c(OCCN(C)C)cc1C</t>
  </si>
  <si>
    <t>CHEMBL2105345</t>
  </si>
  <si>
    <t>Propanidid (BAN, INN, USAN)</t>
  </si>
  <si>
    <t>BAYER-1420; FBA-1420; TH-2180; WH-5668</t>
  </si>
  <si>
    <t>Farbenfabriken Bayer A.G., Germany; 3m Pharmaceuticals</t>
  </si>
  <si>
    <t>N01AX04</t>
  </si>
  <si>
    <t>N01AX04 [Nervous System:Anesthetics:Anesthetics, General:Other general anesthetics]</t>
  </si>
  <si>
    <t>CCCOC(=O)Cc1ccc(OCC(=O)N(CC)CC)c(OC)c1</t>
  </si>
  <si>
    <t>CHEMBL2104505</t>
  </si>
  <si>
    <t>Tolafentrine (INN)</t>
  </si>
  <si>
    <t>COc1cc2[C@@H]3CN(C)CC[C@@H]3N=C(c4ccc(NS(=O)(=O)c5ccc(C)cc5)cc4)c2cc1OC</t>
  </si>
  <si>
    <t>CHEMBL2104051</t>
  </si>
  <si>
    <t>Acequinoline (DCF, INN)</t>
  </si>
  <si>
    <t>CB-4985</t>
  </si>
  <si>
    <t>COc1ccc2c(C)c(C(=O)C)c(C)nc2c1</t>
  </si>
  <si>
    <t>CHEMBL2104185</t>
  </si>
  <si>
    <t>Clenpirin (INN); Clenpyrin (BAN)</t>
  </si>
  <si>
    <t>FBB-6896</t>
  </si>
  <si>
    <t>CCCCN1CCC/C/1=N\c2ccc(Cl)c(Cl)c2</t>
  </si>
  <si>
    <t>CHEMBL2104244</t>
  </si>
  <si>
    <t>Erizepine (INN)</t>
  </si>
  <si>
    <t>CN1CCC2=C(CC1)c3ccccc3N(C)c4ccccc24</t>
  </si>
  <si>
    <t>CHEMBL2107608</t>
  </si>
  <si>
    <t>Theodrenaline (BAN, INN)</t>
  </si>
  <si>
    <t>C01CA23</t>
  </si>
  <si>
    <t>C01CA23 [Cardiovascular System:Cardiac Therapy:Cardiac Stimulants Excl. Cardiac Glycosides:Adrenergic and dopaminergic agents]</t>
  </si>
  <si>
    <t>CN1C(=O)N(C)c2ncn(CCNCC(O)c3ccc(O)c(O)c3)c2C1=O</t>
  </si>
  <si>
    <t>CHEMBL2105907</t>
  </si>
  <si>
    <t>Azidocillin (BAN, INN, MI)</t>
  </si>
  <si>
    <t>BRL-2534; SPC 297 D</t>
  </si>
  <si>
    <t>J01CE04</t>
  </si>
  <si>
    <t>J01CE04 [Antiinfectives For Systemic Use:Antibacterials For Systemic Use:Beta-Lactam Antibacterials, Penicillins:Beta-lactamase sensitive penicillins]</t>
  </si>
  <si>
    <t>CC1(C)S[C@@H]2[C@H](NC(=O)[C@H](N=[N+]=[N-])c3ccccc3)C(=O)N2[C@H]1C(=O)O</t>
  </si>
  <si>
    <t>CHEMBL2104468</t>
  </si>
  <si>
    <t>Nilestriol (BAN, INN); Nylestriol (USAN)</t>
  </si>
  <si>
    <t>C[C@]12CC[C@H]3[C@@H](CCc4cc(OC5CCCC5)ccc34)[C@@H]1C[C@@H](O)[C@@]2(O)C#C</t>
  </si>
  <si>
    <t>CHEMBL2104448</t>
  </si>
  <si>
    <t>Visnadine (BAN, INN, MI)</t>
  </si>
  <si>
    <t>C04AX24</t>
  </si>
  <si>
    <t>C04AX24 [Cardiovascular System:Peripheral Vasodilators:Peripheral Vasodilators:Other peripheral vasodilators]</t>
  </si>
  <si>
    <t>CCC(C)C(=O)OC1C(OC(=O)C)c2c(OC1(C)C)ccc3C=CC(=O)Oc23</t>
  </si>
  <si>
    <t>CHEMBL2104021</t>
  </si>
  <si>
    <t>Altapizone (INN)</t>
  </si>
  <si>
    <t>O=C(CCN1CCC(CC1)c2ccccc2)Nc3ccc(cc3)C4=NNC(=O)CC4</t>
  </si>
  <si>
    <t>CHEMBL2106185</t>
  </si>
  <si>
    <t>Diacetamate (BAN, INN)</t>
  </si>
  <si>
    <t>CC(=O)Nc1ccc(OC(=O)C)cc1</t>
  </si>
  <si>
    <t>CHEMBL2106341</t>
  </si>
  <si>
    <t>Ecomustine (INN)</t>
  </si>
  <si>
    <t>CO[C@@H]1C[C@@H](NC(=O)N(CCCl)N=O)[C@H](O)[C@@H](CO)O1</t>
  </si>
  <si>
    <t>CHEMBL2105174</t>
  </si>
  <si>
    <t>Nictindole (INN)</t>
  </si>
  <si>
    <t>L-8027</t>
  </si>
  <si>
    <t>CC(C)c1[nH]c2ccccc2c1C(=O)c3cccnc3</t>
  </si>
  <si>
    <t>CHEMBL2104607</t>
  </si>
  <si>
    <t>Nicethamide (BAN, DCF); Nikethamide (BAN, INN, MI, NF)</t>
  </si>
  <si>
    <t>Ciba-Geigy; Abbott</t>
  </si>
  <si>
    <t>R07AB52; R07AB02</t>
  </si>
  <si>
    <t>R07AB52 [Respiratory System:Other Respiratory System Products:Other Respiratory System Products:Respiratory stimulants]; R07AB02 [Respiratory System:Other Respiratory System Products:Other Respiratory System Products:Respiratory stimulants]</t>
  </si>
  <si>
    <t>CCN(CC)C(=O)c1cccnc1</t>
  </si>
  <si>
    <t>CHEMBL2104521</t>
  </si>
  <si>
    <t>Ciclonicate (INN, MI)</t>
  </si>
  <si>
    <t>C04AC07</t>
  </si>
  <si>
    <t>C04AC07 [Cardiovascular System:Peripheral Vasodilators:Peripheral Vasodilators:Nicotinic acid and derivatives]</t>
  </si>
  <si>
    <t>C[C@@H]1C[C@H](CC(C)(C)C1)OC(=O)c2cccnc2</t>
  </si>
  <si>
    <t>CHEMBL2104033</t>
  </si>
  <si>
    <t>Acebrochol (DCF, INN)</t>
  </si>
  <si>
    <t>CC(C)CCC[C@@H](C)[C@H]1CC[C@H]2[C@@H]3C[C@@H](Br)[C@@]4(Br)C[C@H](CC[C@]4(C)[C@H]3CC[C@]12C)OC(=O)C</t>
  </si>
  <si>
    <t>CHEMBL2104025</t>
  </si>
  <si>
    <t>Amikhelline (INN)</t>
  </si>
  <si>
    <t>CCN(CC)CCOc1c2OC(=CC(=O)c2c(O)c3ccoc13)C</t>
  </si>
  <si>
    <t>CHEMBL2103917</t>
  </si>
  <si>
    <t>Diproleandomycin (DCF, INN)</t>
  </si>
  <si>
    <t>CCC(=O)O[C@H]1[C@H](C)O[C@H](C[C@@H]1OC)O[C@H]2[C@@H](C)[C@@H](O[C@@H]3O[C@H](C)C[C@@H]([C@H]3O)N(C)C)[C@@H](C)C[C@@]4(CO4)C(=O)[C@H](C)[C@H](OC(=O)CC)[C@@H](C)[C@@H](C)OC(=O)[C@H]2C</t>
  </si>
  <si>
    <t>CHEMBL2106052</t>
  </si>
  <si>
    <t>Cimemoxin (DCF, INN); Cymemoxine (DCF)</t>
  </si>
  <si>
    <t>SD-28603</t>
  </si>
  <si>
    <t>NNCC1CCCCC1</t>
  </si>
  <si>
    <t>CHEMBL2110637</t>
  </si>
  <si>
    <t>Potassium Nitrazepate (INN)</t>
  </si>
  <si>
    <t>OC(=O)C1N=C(c2ccccc2)c3cc(ccc3NC1=O)[N+](=O)[O-]</t>
  </si>
  <si>
    <t>CHEMBL2309006</t>
  </si>
  <si>
    <t>Lestaurtinib (INN, USAN)</t>
  </si>
  <si>
    <t>A-1544750; CEP-701; KT-5555; SP924</t>
  </si>
  <si>
    <t>C[C@]12O[C@@H](C[C@@]1(O)CO)n3c4ccccc4c5c6C(=O)NCc6c7c8ccccc8n2c7c35</t>
  </si>
  <si>
    <t>CHEMBL2304039</t>
  </si>
  <si>
    <t>Montirelin (INN)</t>
  </si>
  <si>
    <t>C[C@H]1SC[C@H](NC1=O)C(=O)N[C@H](Cc2c[nH]cn2)C(=O)N3CCC[C@H]3C(=O)N</t>
  </si>
  <si>
    <t>CHEMBL2220384</t>
  </si>
  <si>
    <t>Tilidine (INN); Tilidate (BAN); Tilidine Hydrochloride (USAN)</t>
  </si>
  <si>
    <t>W-5759A</t>
  </si>
  <si>
    <t>N02AX01</t>
  </si>
  <si>
    <t>N02AX01 [Nervous System:Analgesics:Opioids:Other opioids]</t>
  </si>
  <si>
    <t>CCOC(=O)C1(CCC=CC1N(C)C)c2ccccc2</t>
  </si>
  <si>
    <t>CHEMBL2218883</t>
  </si>
  <si>
    <t>Trapencaine (INN)</t>
  </si>
  <si>
    <t>CCCCCOc1cccc(NC(=O)OC2CCCCC2N3CCCC3)c1</t>
  </si>
  <si>
    <t>CHEMBL2304044</t>
  </si>
  <si>
    <t>Butikacin (BAN, INN, USAN)</t>
  </si>
  <si>
    <t>UK-18892</t>
  </si>
  <si>
    <t>NCC[C@H](O)CN[C@@H]1C[C@H](N)[C@@H](O[C@H]2O[C@H](CN)[C@@H](O)[C@H](O)[C@H]2O)[C@H](O)[C@H]1O[C@H]3O[C@H](CO)[C@@H](O)[C@H](N)[C@H]3O</t>
  </si>
  <si>
    <t>CHEMBL2364638</t>
  </si>
  <si>
    <t>Ubrogepant (USAN)</t>
  </si>
  <si>
    <t>MK-1602</t>
  </si>
  <si>
    <t>C[C@@H]1[C@@H](C[C@H](NC(=O)c2cnc3C[C@]4(Cc3c2)C(=O)Nc5ncccc45)C(=O)N1CC(F)(F)F)c6ccccc6</t>
  </si>
  <si>
    <t>CHEMBL589583</t>
  </si>
  <si>
    <t>Delapril (INN); Delapril Hydrochloride (JAN, USAN)</t>
  </si>
  <si>
    <t>REV-6000A</t>
  </si>
  <si>
    <t>C09AA12</t>
  </si>
  <si>
    <t>C09AA12 [Cardiovascular System:Agents Acting On The Renin-Angiotensin System:Ace Inhibitors, Plain:ACE inhibitors, plain]</t>
  </si>
  <si>
    <t>CCOC(=O)[C@H](CCc1ccccc1)N[C@@H](C)C(=O)N(CC(=O)O)C2Cc3ccccc3C2</t>
  </si>
  <si>
    <t>CHEMBL1370446</t>
  </si>
  <si>
    <t>Metizoline (BAN, INN); Metizoline Hydrochloride (USAN)</t>
  </si>
  <si>
    <t>EX-10-781; RMI-10482A</t>
  </si>
  <si>
    <t>R01AA10</t>
  </si>
  <si>
    <t>R01AA10 [Respiratory System:Nasal Preparations:Decongestants And Other Nasal Preparations For Topical Use:Sympathomimetics, plain]</t>
  </si>
  <si>
    <t>Cc1sc2ccccc2c1CC3=NCCN3</t>
  </si>
  <si>
    <t>CHEMBL770</t>
  </si>
  <si>
    <t>Tolazoline (BAN, INN); Tolazoline Hydrochloride (JAN, USP, FDA)</t>
  </si>
  <si>
    <t>TCMDC-125842</t>
  </si>
  <si>
    <t>M02AX02; C04AB02</t>
  </si>
  <si>
    <t>M02AX02 [Musculo-Skeletal System:Topical Products For Joint And Muscular Pain:Topical Products For Joint And Muscular Pain:Other topical products for joint and muscular pain]; C04AB02 [Cardiovascular System:Peripheral Vasodilators:Peripheral Vasodilators:Imidazoline derivatives]</t>
  </si>
  <si>
    <t>C(C1=NCCN1)c2ccccc2</t>
  </si>
  <si>
    <t>CHEMBL1538</t>
  </si>
  <si>
    <t>Tenofovir (BAN, INN); Tenofovir Disoproxil Fumarate (USAN, FDA)</t>
  </si>
  <si>
    <t>GS-1278; GS-4331-05; PMPA Prodrug</t>
  </si>
  <si>
    <t>J05AF07</t>
  </si>
  <si>
    <t>J05AF07 [Antiinfectives For Systemic Use:Antivirals For Systemic Use:Direct Acting Antivirals:Nucleoside and nucleotide reverse transcriptase inhibitors]</t>
  </si>
  <si>
    <t>CC(C)OC(=O)OCOP(=O)(CO[C@H](C)Cn1cnc2c(N)ncnc12)OCOC(=O)OC(C)C</t>
  </si>
  <si>
    <t>CHEMBL827</t>
  </si>
  <si>
    <t>Dexmethylphenidate Hydrochloride (USAN, FDA)</t>
  </si>
  <si>
    <t>N06BA11</t>
  </si>
  <si>
    <t>N06BA11 [Nervous System:Psychoanaleptics:Psychostimulants, Agents Used For Adhd And Nootropics:Centrally acting sympathomimetics]</t>
  </si>
  <si>
    <t>COC(=O)[C@@H]([C@H]1CCCCN1)c2ccccc2</t>
  </si>
  <si>
    <t>CHEMBL190</t>
  </si>
  <si>
    <t>Theophylline (BAN, FDA, JAN, USP); Aminophylline (BAN, FDA, INN, JAN, USP); Choline Theophyllinate (BAN, INN); Choline Theophylline (JAN); Oxtriphylline (FDA, USP); Ambuphylline (USAN); Bufylline (BAN); Theophylline Olamine (USP)</t>
  </si>
  <si>
    <t>Fisons Corp; Eli Lilly And Co; Baxter Healthcare Corp; B Braun Medical Inc; Hospira Inc</t>
  </si>
  <si>
    <t>R03DA54; R03DA05; R03DA55; R03DA74; R03DA04; R03DA02; R03DA10</t>
  </si>
  <si>
    <t>R03DA54 [Respiratory System:Drugs For Obstructive Airway Diseases:Other Systemic Drugs For Obstructive Airway Diseases:Xanthines]; R03DA05 [Respiratory System:Drugs For Obstructive Airway Diseases:Other Systemic Drugs For Obstructive Airway Diseases:Xanthines]; R03DA55 [Respiratory System:Drugs For Obstructive Airway Diseases:Other Systemic Drugs For Obstructive Airway Diseases:Xanthines]; R03DA74 [Respiratory System:Drugs For Obstructive Airway Diseases:Other Systemic Drugs For Obstructive Airway Diseases:Xanthines]; R03DA04 [Respiratory System:Drugs For Obstructive Airway Diseases:Other Systemic Drugs For Obstructive Airway Diseases:Xanthines]; R03DA02 [Respiratory System:Drugs For Obstructive Airway Diseases:Other Systemic Drugs For Obstructive Airway Diseases:Xanthines]; R03DA10 [Respiratory System:Drugs For Obstructive Airway Diseases:Other Systemic Drugs For Obstructive Airway Diseases:Xanthines]</t>
  </si>
  <si>
    <t>Bronchodilator; Relaxant (smooth muscle); Diuretic</t>
  </si>
  <si>
    <t>CN1C(=O)N(C)c2nc[nH]c2C1=O</t>
  </si>
  <si>
    <t>CHEMBL1497</t>
  </si>
  <si>
    <t>Betamethasone Valerate (BAN, JAN, USAN, USP, FDA)</t>
  </si>
  <si>
    <t>Schering Corp; Savage Laboratories Inc Div Altana Inc; Pharmaderm Div Altana Inc; E Fougera Div Altana Inc; Schering Corp Sub Schering Plough Corp</t>
  </si>
  <si>
    <t>CCCCC(=O)O[C@@]1([C@@H](C)C[C@H]2[C@@H]3CCC4=CC(=O)C=C[C@]4(C)[C@@]3(F)[C@@H](O)C[C@]12C)C(=O)CO</t>
  </si>
  <si>
    <t>CHEMBL1760</t>
  </si>
  <si>
    <t>Terbutaline (BAN, INN); Terbutaline Sulfate (FDA, USP, JAN, USAN)</t>
  </si>
  <si>
    <t>KWD-2019</t>
  </si>
  <si>
    <t>Sanofi Aventis Us Llc; Novartis Pharmaceuticals Corp; Lehigh Valley Technologies Inc; Aaipharma Llc</t>
  </si>
  <si>
    <t>R03AC03; R03CC03; R03CC53</t>
  </si>
  <si>
    <t>R03AC03 [Respiratory System:Drugs For Obstructive Airway Diseases:Adrenergics, Inhalants:Selective beta-2-adrenoreceptor agonists]; R03CC03 [Respiratory System:Drugs For Obstructive Airway Diseases:Adrenergics For Systemic Use:Selective beta-2-adrenoreceptor agonists]; R03CC53 [Respiratory System:Drugs For Obstructive Airway Diseases:Adrenergics For Systemic Use:Selective beta-2-adrenoreceptor agonists]</t>
  </si>
  <si>
    <t>CC(C)(C)NCC(O)c1cc(O)cc(O)c1</t>
  </si>
  <si>
    <t>CHEMBL1201314</t>
  </si>
  <si>
    <t>Valganciclovir (BAN, INN); Valganciclovir Hydrochloride (FDA, USAN)</t>
  </si>
  <si>
    <t>Ro-1079070/194; RS-079070-194</t>
  </si>
  <si>
    <t>J05AB14</t>
  </si>
  <si>
    <t>J05AB14 [Antiinfectives For Systemic Use:Antivirals For Systemic Use:Direct Acting Antivirals:Nucleosides and nucleotides excl. reverse transcriptase inhibitors]</t>
  </si>
  <si>
    <t>CC(C)[C@H](N)C(=O)OCC(CO)OCn1cnc2C(=O)NC(=Nc12)N</t>
  </si>
  <si>
    <t>CHEMBL900</t>
  </si>
  <si>
    <t>Orphenadrine (BAN, INN); Orphenadrine Hydrochloride (FDA); Orphenadrine Citrate (FDA, USP)</t>
  </si>
  <si>
    <t>Medicis Pharmaceutical Corp; 3m Pharmaceuticals Inc</t>
  </si>
  <si>
    <t>M03BC51; N04AB02; M03BC01</t>
  </si>
  <si>
    <t>M03BC51 [Musculo-Skeletal System:Muscle Relaxants:Muscle Relaxants, Centrally Acting Agents:Ethers, chemically close to antihistamines]; N04AB02 [Nervous System:Anti-Parkinson Drugs:Anticholinergic Agents:Ethers chemically close to antihistamines]; M03BC01 [Musculo-Skeletal System:Muscle Relaxants:Muscle Relaxants, Centrally Acting Agents:Ethers, chemically close to antihistamines]</t>
  </si>
  <si>
    <t>Antihistaminic; Relaxant (skeletal muscle)</t>
  </si>
  <si>
    <t>CN(C)CCOC(c1ccccc1)c2ccccc2C</t>
  </si>
  <si>
    <t>CHEMBL1583</t>
  </si>
  <si>
    <t>Bacampicillin (BAN, INN); Bacampicillin Hydrochloride (FDA, USP, JAN, USAN)</t>
  </si>
  <si>
    <t>J01CA06</t>
  </si>
  <si>
    <t>J01CA06 [Antiinfectives For Systemic Use:Antibacterials For Systemic Use:Beta-Lactam Antibacterials, Penicillins:Penicillins with extended spectrum]</t>
  </si>
  <si>
    <t>CCOC(=O)OC(C)OC(=O)[C@@H]1N2[C@H](SC1(C)C)[C@H](NC(=O)[C@H](N)c3ccccc3)C2=O</t>
  </si>
  <si>
    <t>CHEMBL1163</t>
  </si>
  <si>
    <t>Atazanavir (BAN, INN); Atazanavir Sulfate (FDA, USAN)</t>
  </si>
  <si>
    <t>CGP-73547; BMS-232632-05</t>
  </si>
  <si>
    <t>J05AE08</t>
  </si>
  <si>
    <t>J05AE08 [Antiinfectives For Systemic Use:Antivirals For Systemic Use:Direct Acting Antivirals:Protease inhibitors]</t>
  </si>
  <si>
    <t>COC(=O)N[C@H](C(=O)N[C@@H](Cc1ccccc1)[C@@H](O)CN(Cc2ccc(cc2)c3ccccn3)NC(=O)[C@@H](NC(=O)OC)C(C)(C)C)C(C)(C)C</t>
  </si>
  <si>
    <t>CHEMBL441687</t>
  </si>
  <si>
    <t>Glycyrrhizin (JAN); Glycyrrhizinate Dipotassium (JAN)</t>
  </si>
  <si>
    <t>A05BA08</t>
  </si>
  <si>
    <t>A05BA08 [Alimentary Tract And Metabolism:Bile And Liver Therapy:Liver Therapy, Lipotropics:Liver therapy]</t>
  </si>
  <si>
    <t>CC1(C)[C@H](CC[C@@]2(C)[C@H]1CC[C@]3(C)[C@@H]2C(=O)C=C4[C@@H]5C[C@](C)(CC[C@]5(C)CC[C@@]34C)C(=O)O)O[C@H]6O[C@@H]([C@@H](O)[C@H](O)[C@H]6O[C@@H]7O[C@@H]([C@@H](O)[C@H](O)[C@H]7O)C(=O)O)C(=O)O</t>
  </si>
  <si>
    <t>CHEMBL294199</t>
  </si>
  <si>
    <t>Capsaicin (FDA, USP)</t>
  </si>
  <si>
    <t>Neurogesx Inc</t>
  </si>
  <si>
    <t>M02AB01; N01BX04</t>
  </si>
  <si>
    <t>M02AB01 [Musculo-Skeletal System:Topical Products For Joint And Muscular Pain:Topical Products For Joint And Muscular Pain:Capsaicin and similar agents]; N01BX04 [Nervous System:Anesthetics:Anesthetics, Local:Other local anesthetics]</t>
  </si>
  <si>
    <t>Analgesic (topical); Antineuralgic, Specific Pain Syndromes, Topical</t>
  </si>
  <si>
    <t>COc1cc(CNC(=O)CCCC\C=C\C(C)C)ccc1O</t>
  </si>
  <si>
    <t>CHEMBL1191</t>
  </si>
  <si>
    <t>Sulfamethizole (BAN, FDA, INN, JAN, USP)</t>
  </si>
  <si>
    <t>D06BA04; S01AB01; J01EB02; B05CA04</t>
  </si>
  <si>
    <t>D06BA04 [Dermatologicals:Antibiotics And Chemotherapeutics For Dermatological Use:Chemotherapeutics For Topical Use:Sulfonamides]; S01AB01 [Sensory Organs:Ophthalmologicals:Antiinfectives:Sulfonamides]; J01EB02 [Antiinfectives For Systemic Use:Antibacterials For Systemic Use:Sulfonamides And Trimethoprim:Short-acting sulfonamides]; B05CA04 [Blood And Blood Forming Organs:Blood Substitutes And Perfusion Solutions:Irrigating Solutions:Antiinfectives]</t>
  </si>
  <si>
    <t>Cc1nnc(NS(=O)(=O)c2ccc(N)cc2)s1</t>
  </si>
  <si>
    <t>CHEMBL1201487</t>
  </si>
  <si>
    <t>Sacrosidase (FDA, USAN)</t>
  </si>
  <si>
    <t>Qol Medical Llc</t>
  </si>
  <si>
    <t>A16AB06</t>
  </si>
  <si>
    <t>A16AB06 [Alimentary Tract And Metabolism:Other Alimentary Tract And Metabolism Products:Other Alimentary Tract And Metabolism Products:Enzymes]</t>
  </si>
  <si>
    <t>CHEMBL1697845</t>
  </si>
  <si>
    <t>Norethandrolone (BAN, MI, NF, INN)</t>
  </si>
  <si>
    <t>A14AA09</t>
  </si>
  <si>
    <t>A14AA09 [Alimentary Tract And Metabolism:Anabolic Agents For Systemic Use:Anabolic Steroids:Androstan derivatives]</t>
  </si>
  <si>
    <t>CC[C@]1(O)CC[C@H]2[C@@H]3CCC4=CC(=O)CC[C@@H]4[C@H]3CC[C@]12C</t>
  </si>
  <si>
    <t>CHEMBL1200617</t>
  </si>
  <si>
    <t>Rimexolone (FDA, USP, BAN, INN, USAN)</t>
  </si>
  <si>
    <t>ORG-6216</t>
  </si>
  <si>
    <t>H02AB12; S01BA13</t>
  </si>
  <si>
    <t>H02AB12 [Systemic Hormonal Preparations, Excl. :Corticosteroids For Systemic Use:Corticosteroids For Systemic Use, Plain:Glucocorticoids]; S01BA13 [Sensory Organs:Ophthalmologicals:Antiinflammatory Agents:Corticosteroids, plain]</t>
  </si>
  <si>
    <t>CCC(=O)[C@@]1(C)[C@H](C)C[C@H]2[C@@H]3CCC4=CC(=O)C=C[C@]4(C)[C@H]3[C@@H](O)C[C@]12C</t>
  </si>
  <si>
    <t>CHEMBL542</t>
  </si>
  <si>
    <t>Aminobenzoic Acid (USP); Aminobenzoate Potassium (USP); Aminobenzoate Sodium (USP)</t>
  </si>
  <si>
    <t>Robins; Icn; Glenwood</t>
  </si>
  <si>
    <t>D02BA01</t>
  </si>
  <si>
    <t>D02BA01 [Dermatologicals:Emollients And Protectives:Protectives Against Uv-Radiation:Protectives against UV-radiation for topical use]</t>
  </si>
  <si>
    <t>Ultraviolet Screen; Analgesic</t>
  </si>
  <si>
    <t>Nc1ccc(cc1)C(=O)O</t>
  </si>
  <si>
    <t>CHEMBL1200731</t>
  </si>
  <si>
    <t>Potassium Chloride (FDA, USP, JAN); Potassium Chloride K 42 (USAN)</t>
  </si>
  <si>
    <t>Akorn Inc; Abbvie Inc; Abbott Laboratories Pharmaceutical Products Div; Abbott Laboratories Hosp Products Div; Alcon Laboratories Inc</t>
  </si>
  <si>
    <t>B05XA01; A12BA01; A12BA51</t>
  </si>
  <si>
    <t>B05XA01 [Blood And Blood Forming Organs:Blood Substitutes And Perfusion Solutions:I.V. Solution Additives:Electrolyte solutions]; A12BA01 [Alimentary Tract And Metabolism:Mineral Supplements:Potassium:Potassium]; A12BA51 [Alimentary Tract And Metabolism:Mineral Supplements:Potassium:Potassium]</t>
  </si>
  <si>
    <t>Replenisher (electrolyte); Radioactive Agent</t>
  </si>
  <si>
    <t>[Cl-].[K+]</t>
  </si>
  <si>
    <t>CHEMBL582912</t>
  </si>
  <si>
    <t>Cefcapene (INN)</t>
  </si>
  <si>
    <t>J01DD17</t>
  </si>
  <si>
    <t>J01DD17 [Antiinfectives For Systemic Use:Antibacterials For Systemic Use:Other Beta-Lactam Antibacterials:Third-generation cephalosporins]</t>
  </si>
  <si>
    <t>CC\C=C(/C(=O)N[C@H]1[C@H]2SCC(=C(N2C1=O)C(=O)O)COC(=O)N)\c3csc(N)n3</t>
  </si>
  <si>
    <t>CHEMBL1152</t>
  </si>
  <si>
    <t>Prednisolone Acetate (JAN, USP, FDA)</t>
  </si>
  <si>
    <t>Schering Corp Sub Schering Plough Corp; Pfizer Laboratories Div Pfizer Inc; Allergan Pharmaceutical; Alcon Laboratories Inc; Taro Pharmaceuticals Usa Inc</t>
  </si>
  <si>
    <t>C05AA04; A07EA01; S01BA04; S02BA03; D07XA02; D07AA03; R01AD02; H02AB06; S03BA02; S01CB02</t>
  </si>
  <si>
    <t>C05AA04 [Cardiovascular System:Vasoprotectives:Agents For Treatment Of Hemorrhoids And Anal :Corticosteroids]; A07EA01 [Alimentary Tract And Metabolism:Antidiarrheals, Intestinal Antiinflammatory/Antiinfective :Intestinal Antiinflammatory Agents:Corticosteroids acting locally]; S01BA04 [Sensory Organs:Ophthalmologicals:Antiinflammatory Agents:Corticosteroids, plain]; S02BA03 [Sensory Organs:Otologicals:Corticosteroids:Corticosteroids]; D07XA02 [Dermatologicals:Corticosteroids, Dermatological Preparations:Corticosteroids, Other Combinations:Corticosteroids, weak, other combinations]; D07AA03 [Dermatologicals:Corticosteroids, Dermatological Preparations:Corticosteroids, Plain:Corticosteroids, weak (group I)]; R01AD02 [Respiratory System:Nasal Preparations:Decongestants And Other Nasal Preparations For Topical Use:Corticosteroids]; H02AB06 [Systemic Hormonal Preparations, Excl. :Corticosteroids For Systemic Use:Corticosteroids For Systemic Use, Plain:Glucocorticoids]; S03BA02 [Sensory Organs:Ophthalmological And Otological Preparations:Corticosteroids:Corticosteroids]; S01CB02 [Sensory Organs:Ophthalmologicals:Antiinflammatory Agents And Antiinfectives In Combination:Corticosteroids/antiinfectives/mydriatics in combination]</t>
  </si>
  <si>
    <t>CC(=O)OCC(=O)[C@@]1(O)CC[C@H]2[C@@H]3CCC4=CC(=O)C=C[C@]4(C)[C@H]3[C@@H](O)C[C@]12C</t>
  </si>
  <si>
    <t>CHEMBL1229908</t>
  </si>
  <si>
    <t>Etamivan (BAN, DCF, INN); Ethamivan (USAN, USP)</t>
  </si>
  <si>
    <t>R07AB04</t>
  </si>
  <si>
    <t>R07AB04 [Respiratory System:Other Respiratory System Products:Other Respiratory System Products:Respiratory stimulants]</t>
  </si>
  <si>
    <t>Stimulant (central and respiratory)</t>
  </si>
  <si>
    <t>CCN(CC)C(=O)c1ccc(O)c(OC)c1</t>
  </si>
  <si>
    <t>CHEMBL1201294</t>
  </si>
  <si>
    <t>Diphenoxylate (BAN, INN); Diphenoxylate Hydrochloride (FDA, USP)</t>
  </si>
  <si>
    <t>A07DA01</t>
  </si>
  <si>
    <t>A07DA01 [Alimentary Tract And Metabolism:Antidiarrheals, Intestinal Antiinflammatory/Antiinfective :Antipropulsives:Antipropulsives]</t>
  </si>
  <si>
    <t>CCOC(=O)C1(CCN(CCC(C#N)(c2ccccc2)c3ccccc3)CC1)c4ccccc4</t>
  </si>
  <si>
    <t>CHEMBL387675</t>
  </si>
  <si>
    <t>Daptomycin (BAN, FDA, INN, USAN)</t>
  </si>
  <si>
    <t>Cubist Pharmaceuticals Inc</t>
  </si>
  <si>
    <t>J01XX09</t>
  </si>
  <si>
    <t>J01XX09 [Antiinfectives For Systemic Use:Antibacterials For Systemic Use:Other Antibacterials:Other antibacterials]</t>
  </si>
  <si>
    <t>CCCCCCCCCC(=O)N[C@@H](Cc1c[nH]c2ccccc12)C(=O)N[C@@H](CC(=O)N)C(=O)N[C@@H](CC(=O)O)C(=O)N[C@H]3[C@@H](C)OC(=O)[C@H](CC(=O)c4ccccc4N)NC(=O)[C@@H](NC(=O)[C@@H](CO)NC(=O)CNC(=O)[C@H](CC(=O)O)NC(=O)[C@@H](C)NC(=O)[C@H](CC(=O)O)NC(=O)[C@H](CCCN)NC(=O)CNC3=O)[C@H](C)CC(=O)O</t>
  </si>
  <si>
    <t>CHEMBL1187694</t>
  </si>
  <si>
    <t>Quifenadine (INN)</t>
  </si>
  <si>
    <t>R06AX31</t>
  </si>
  <si>
    <t>R06AX31 [Respiratory System:Antihistamines For Systemic Use:Antihistamines For Systemic Use:Other antihistamines for systemic use]</t>
  </si>
  <si>
    <t>OC(C1CN2CCC1CC2)(c3ccccc3)c4ccccc4</t>
  </si>
  <si>
    <t>CHEMBL305906</t>
  </si>
  <si>
    <t>Cetylpyridinium Chloride (BAN, INN, JAN, USP)</t>
  </si>
  <si>
    <t>Zeeland; Marion Merrell Dow</t>
  </si>
  <si>
    <t>D08AJ03; D09AA07; B05CA01; R02AA06</t>
  </si>
  <si>
    <t>D08AJ03 [Dermatologicals:Antiseptics And Disinfectants:Antiseptics And Disinfectants:Quaternary ammonium compounds]; D09AA07 [Dermatologicals:Medicated Dressings:Medicated Dressings:Medicated dressings with antiinfectives]; B05CA01 [Blood And Blood Forming Organs:Blood Substitutes And Perfusion Solutions:Irrigating Solutions:Antiinfectives]; R02AA06 [Respiratory System:Throat Preparations:Throat Preparations:Antiseptics]</t>
  </si>
  <si>
    <t>Anti-Infective, Topical; Pharmaceutic Aid (preservative)</t>
  </si>
  <si>
    <t>CCCCCCCCCCCCCCCC[n+]1ccccc1</t>
  </si>
  <si>
    <t>CHEMBL2104445</t>
  </si>
  <si>
    <t>Tritoqualine (DCF, INN, MI)</t>
  </si>
  <si>
    <t>L-554</t>
  </si>
  <si>
    <t>R06AX21</t>
  </si>
  <si>
    <t>R06AX21 [Respiratory System:Antihistamines For Systemic Use:Antihistamines For Systemic Use:Other antihistamines for systemic use]</t>
  </si>
  <si>
    <t>CCOc1c(N)c2C(=O)OC(C3N(C)CCc4cc5OCOc5c(OC)c34)c2c(OCC)c1OCC</t>
  </si>
  <si>
    <t>CHEMBL2104734</t>
  </si>
  <si>
    <t>Oxomemazine (DCF, INN, MI)</t>
  </si>
  <si>
    <t>RP-6847</t>
  </si>
  <si>
    <t>R06AD08</t>
  </si>
  <si>
    <t>R06AD08 [Respiratory System:Antihistamines For Systemic Use:Antihistamines For Systemic Use:Phenothiazine derivatives]</t>
  </si>
  <si>
    <t>CC(CN(C)C)CN1c2ccccc2S(=O)(=O)c3ccccc13</t>
  </si>
  <si>
    <t>CHEMBL2104325</t>
  </si>
  <si>
    <t>Isobromindione (INN)</t>
  </si>
  <si>
    <t>M04AB04</t>
  </si>
  <si>
    <t>M04AB04 [Musculo-Skeletal System:Antigout Preparations:Antigout Preparations:Preparations increasing uric acid excretion]</t>
  </si>
  <si>
    <t>Brc1ccc2C(=O)C(C(=O)c2c1)c3ccccc3</t>
  </si>
  <si>
    <t>CHEMBL2104376</t>
  </si>
  <si>
    <t>Etamsylate (BAN, INN, JAN); Ethamsylate (USAN)</t>
  </si>
  <si>
    <t>E-141; MD-141</t>
  </si>
  <si>
    <t>B02BX01</t>
  </si>
  <si>
    <t>B02BX01 [Blood And Blood Forming Organs:Antihemorrhagics:Vitamin K And Other Hemostatics:Other systemic hemostatics]</t>
  </si>
  <si>
    <t>Oc1ccc(c(O)c1)S(=O)(=O)O</t>
  </si>
  <si>
    <t>CHEMBL2110740</t>
  </si>
  <si>
    <t>Carbenoxolone (BAN, INN); Carbenoxolone Sodium (JAN, USAN)</t>
  </si>
  <si>
    <t>Biorex, England</t>
  </si>
  <si>
    <t>A02BX01; A02BX71; A02BX51</t>
  </si>
  <si>
    <t>A02BX01 [Alimentary Tract And Metabolism:Drugs For Acid Related Disorders:Drugs For Peptic Ulcer And Gastro-Oesophageal Reflux Disease (Gord):Other drugs for peptic ulcer and gastro-oesophageal reflux disease (GORD)]; A02BX71 [Alimentary Tract And Metabolism:Drugs For Acid Related Disorders:Drugs For Peptic Ulcer And Gastro-Oesophageal Reflux Disease (Gord):Other drugs for peptic ulcer and gastro-oesophageal reflux disease (GORD)]; A02BX51 [Alimentary Tract And Metabolism:Drugs For Acid Related Disorders:Drugs For Peptic Ulcer And Gastro-Oesophageal Reflux Disease (Gord):Other drugs for peptic ulcer and gastro-oesophageal reflux disease (GORD)]</t>
  </si>
  <si>
    <t>CC1(C)[C@H](CC[C@@]2(C)C1CC[C@]3(C)[C@@H]2C(=O)C=C4[C@@H]5CC(C)(CC[C@]5(C)CC[C@@]34C)C(=O)O)OC(=O)CCC(=O)O</t>
  </si>
  <si>
    <t>CHEMBL2104095</t>
  </si>
  <si>
    <t>Choline Salicylate (BAN, INN, JAN, USAN)</t>
  </si>
  <si>
    <t>N02BA03</t>
  </si>
  <si>
    <t>N02BA03 [Nervous System:Analgesics:Other Analgesics And Antipyretics:Salicylic acid and derivatives]</t>
  </si>
  <si>
    <t>C[N+](C)(C)CCO.Oc1ccccc1C(=O)[O-]</t>
  </si>
  <si>
    <t>CHEMBL1433361</t>
  </si>
  <si>
    <t>Otilonium Bromide (BAN, INN)</t>
  </si>
  <si>
    <t>SP63</t>
  </si>
  <si>
    <t>A03AB06</t>
  </si>
  <si>
    <t>A03AB06 [Alimentary Tract And Metabolism:Drugs For Functional Gastrointestinal Disorders:Drugs For Functional Gastrointestinal Disorders:Synthetic anticholinergics, quaternary ammonium compounds]</t>
  </si>
  <si>
    <t>CCCCCCCCOc1ccccc1C(=O)Nc2ccc(cc2)C(=O)OCC[N+](C)(CC)CC</t>
  </si>
  <si>
    <t>CHEMBL2103737</t>
  </si>
  <si>
    <t>Hydroxocobalamin (BAN, FDA, INN, JAN, USAN, USP); Hydroxocobalamin Acetate (JAN)</t>
  </si>
  <si>
    <t>Merck Sante Sas</t>
  </si>
  <si>
    <t>B03BA53; V03AB33; B03BA03</t>
  </si>
  <si>
    <t>B03BA53 [Blood And Blood Forming Organs:Antianemic Preparations:Vitamin B12 And Folic Acid:Vitamin B12 (cyanocobalamin and analogues)]; V03AB33 [Various:All Other Therapeutic Products:All Other Therapeutic Products:Antidotes]; B03BA03 [Blood And Blood Forming Organs:Antianemic Preparations:Vitamin B12 And Folic Acid:Vitamin B12 (cyanocobalamin and analogues)]</t>
  </si>
  <si>
    <t>CHEMBL2106978</t>
  </si>
  <si>
    <t>Potassium Gluconate (JAN, USP)</t>
  </si>
  <si>
    <t>Savage; Knoll; Fisons</t>
  </si>
  <si>
    <t>A12BA05</t>
  </si>
  <si>
    <t>A12BA05 [Alimentary Tract And Metabolism:Mineral Supplements:Potassium:Potassium]</t>
  </si>
  <si>
    <t>[K+].OC[C@@H](O)[C@@H](O)[C@H](O)[C@@H](O)C(=O)[O-]</t>
  </si>
  <si>
    <t>CHEMBL2103996</t>
  </si>
  <si>
    <t>Adrenalone (INN, USAN)</t>
  </si>
  <si>
    <t>B02BC05; A01AD06</t>
  </si>
  <si>
    <t>B02BC05 [Blood And Blood Forming Organs:Antihemorrhagics:Vitamin K And Other Hemostatics:Local hemostatics]; A01AD06 [Alimentary Tract And Metabolism:Stomatological Preparations:Stomatological Preparations:Other agents for local oral treatment]</t>
  </si>
  <si>
    <t>CNCC(=O)c1ccc(O)c(O)c1</t>
  </si>
  <si>
    <t>CHEMBL1672054</t>
  </si>
  <si>
    <t>Casopitant (INN); Casopitant Mesylate (USAN)</t>
  </si>
  <si>
    <t>GW679769B</t>
  </si>
  <si>
    <t>A04AD13</t>
  </si>
  <si>
    <t>A04AD13 [Alimentary Tract And Metabolism:Antiemetics And Antinauseants:Antiemetics And Antinauseants:Other antiemetics]</t>
  </si>
  <si>
    <t>C[C@@H](N(C)C(=O)N1CC[C@@H](C[C@@H]1c2ccc(F)cc2C)N3CCN(CC3)C(=O)C)c4cc(cc(c4)C(F)(F)F)C(F)(F)F</t>
  </si>
  <si>
    <t>CHEMBL2110900</t>
  </si>
  <si>
    <t>Dapoxetine (INN); Dapoxetine Hydrochloride (USAN)</t>
  </si>
  <si>
    <t>G04BX14</t>
  </si>
  <si>
    <t>G04BX14 [Genito Urinary System And Sex Hormones:Urologicals:Urologicals:Other urologicals]</t>
  </si>
  <si>
    <t>CN(C)[C@@H](CCOc1cccc2ccccc12)c3ccccc3</t>
  </si>
  <si>
    <t>CHEMBL2108889</t>
  </si>
  <si>
    <t>Air, Medical (USP)</t>
  </si>
  <si>
    <t>V03AN05</t>
  </si>
  <si>
    <t>V03AN05 [Various:All Other Therapeutic Products:All Other Therapeutic Products:Medical gases]</t>
  </si>
  <si>
    <t>CHEMBL2107993</t>
  </si>
  <si>
    <t>Macrosalb (99mTc) (BAN, INN); Technetium (99mTc) Labelled Macroaggregated Human Serum Albumin Injection (JAN)</t>
  </si>
  <si>
    <t>V09EB01</t>
  </si>
  <si>
    <t>V09EB01 [Various:Diagnostic Radiopharmaceuticals:Respiratory System:Technetium (99mTc), particles for injection]</t>
  </si>
  <si>
    <t>CHEMBL2106822</t>
  </si>
  <si>
    <t>Nizofenone (INN, MI); Nizofenone Fumarate (JAN)</t>
  </si>
  <si>
    <t>N06BX10</t>
  </si>
  <si>
    <t>N06BX10 [Nervous System:Psychoanaleptics:Psychostimulants, Agents Used For Adhd And Nootropics:Other psychostimulants and nootropics]</t>
  </si>
  <si>
    <t>CCN(CC)Cc1nccn1c2ccc(cc2C(=O)c3ccccc3Cl)[N+](=O)[O-]</t>
  </si>
  <si>
    <t>CHEMBL2221250</t>
  </si>
  <si>
    <t>Capreomycin (INN); Capreomycin Sulfate (FDA, JAN, USAN, USP)</t>
  </si>
  <si>
    <t>J04AB30</t>
  </si>
  <si>
    <t>J04AB30 [Antiinfectives For Systemic Use:Antimycobacterials:Drugs For Treatment Of Tuberculosis:Antibiotics]</t>
  </si>
  <si>
    <t>C[C@@H]1NC(=O)[C@@H](N)CNC(=O)[C@@H](NC(=O)\C(=C\NC(=O)N)\NC(=O)[C@H](CNC(=O)CC(N)CCCN)NC1=O)C2CCNC(=N)N2.NCCCC(N)CC(=O)NC[C@@H]3NC(=O)[C@H](CO)NC(=O)[C@@H](N)CNC(=O)[C@@H](NC(=O)\C(=C\NC(=O)N)\NC3=O)C4CCNC(=N)N4</t>
  </si>
  <si>
    <t>CHEMBL1525826</t>
  </si>
  <si>
    <t>Sulfalene (USAN, INN); Sulfamethopyrazine (JAN); Sulfametopyrazine (BAN, DCF)</t>
  </si>
  <si>
    <t>Farmitalia, Societa Farmaceutici Italia, Italy; Abbott</t>
  </si>
  <si>
    <t>J01ED02</t>
  </si>
  <si>
    <t>J01ED02 [Antiinfectives For Systemic Use:Antibacterials For Systemic Use:Sulfonamides And Trimethoprim:Long-acting sulfonamides]</t>
  </si>
  <si>
    <t>COc1nccnc1NS(=O)(=O)c2ccc(N)cc2</t>
  </si>
  <si>
    <t>CHEMBL1200823</t>
  </si>
  <si>
    <t>Iron Sucrose (FDA, USP, BAN, USAN); Saccharated Ferric Oxide (JAN)</t>
  </si>
  <si>
    <t>XI-921</t>
  </si>
  <si>
    <t>Luitpold Pharmaceuticals Inc</t>
  </si>
  <si>
    <t>B03AB02; B03AC02</t>
  </si>
  <si>
    <t>B03AB02 [Blood And Blood Forming Organs:Antianemic Preparations:Iron Preparations:Iron trivalent, oral preparations]; B03AC02 [Blood And Blood Forming Organs:Antianemic Preparations:Iron Preparations:Iron trivalent, parenteral preparations]</t>
  </si>
  <si>
    <t>CHEMBL1201574</t>
  </si>
  <si>
    <t>Onabotulinumtoxina (FDA, USAN)</t>
  </si>
  <si>
    <t>Allergan Inc; Allergan</t>
  </si>
  <si>
    <t>M03AX01</t>
  </si>
  <si>
    <t>M03AX01 [Musculo-Skeletal System:Muscle Relaxants:Muscle Relaxants, Peripherally Acting Agents:Other muscle relaxants, peripherally acting agents]</t>
  </si>
  <si>
    <t>CHEMBL1201550</t>
  </si>
  <si>
    <t>Denileukin Diftitox (BAN, FDA, USAN, INN)</t>
  </si>
  <si>
    <t>DAB389 IL2</t>
  </si>
  <si>
    <t>L01XX29</t>
  </si>
  <si>
    <t>L01XX29 [Antineoplastic And Immunomodulating Agents:Antineoplastic Agents:Other Antineoplastic Agents:Other antineoplastic agents]</t>
  </si>
  <si>
    <t>CHEMBL1201569</t>
  </si>
  <si>
    <t>Botulinum Toxin Type B (FDA)</t>
  </si>
  <si>
    <t>Elan Pharma</t>
  </si>
  <si>
    <t>CHEMBL1201629</t>
  </si>
  <si>
    <t>Insulin Purified Beef (FDA)</t>
  </si>
  <si>
    <t>A10AD02; A10AB02; A10AE02; A10AC02</t>
  </si>
  <si>
    <t>A10AD02 [Alimentary Tract And Metabolism:Drugs Used In Diabetes:Insulins And Analogues:Insulins and analogues for injection, intermediate-acting combined with fast-acting ]; A10AB02 [Alimentary Tract And Metabolism:Drugs Used In Diabetes:Insulins And Analogues:Insulins and analogues for injection, fast-acting ]; A10AE02 [Alimentary Tract And Metabolism:Drugs Used In Diabetes:Insulins And Analogues:Insulins and analogues for injection, long-acting]; A10AC02 [Alimentary Tract And Metabolism:Drugs Used In Diabetes:Insulins And Analogues:Insulins and analogues for injection, intermediate-acting ]</t>
  </si>
  <si>
    <t>CHEMBL1201670</t>
  </si>
  <si>
    <t>Sargramostim (BAN, FDA, USAN, USP, INN)</t>
  </si>
  <si>
    <t>B1 61.012; RHU GM-CSF</t>
  </si>
  <si>
    <t>L03AA09</t>
  </si>
  <si>
    <t>L03AA09 [Antineoplastic And Immunomodulating Agents:Immunostimulants:Immunostimulants:Colony stimulating factors]</t>
  </si>
  <si>
    <t>CHEMBL1201570</t>
  </si>
  <si>
    <t>Anakinra (BAN, FDA, INN, USAN)</t>
  </si>
  <si>
    <t>interleukin-1 (IL-1) receptor antagonists</t>
  </si>
  <si>
    <t>L04AC03</t>
  </si>
  <si>
    <t>L04AC03 [Antineoplastic And Immunomodulating Agents:Immunosuppressants:Immunosuppressants:Interleukin inhibitors]</t>
  </si>
  <si>
    <t>Anti-Inflammatory (nonsteroidal); Suppressant (inflammatory bowel disease)</t>
  </si>
  <si>
    <t>CHEMBL1201692</t>
  </si>
  <si>
    <t>Follitropin Alfa (BAN, INN); Follitropin Alfa/Beta (FDA); Follitropin Beta (BAN, INN); FSH (Menotropins) (FDA)</t>
  </si>
  <si>
    <t>Serono; Organon Usa Inc; Ferring Pharmaceuticals Inc; Emd Serono Inc; Serono Laboratories Inc</t>
  </si>
  <si>
    <t>G03GA05; G03GA06</t>
  </si>
  <si>
    <t>G03GA05 [Genito Urinary System And Sex Hormones:Sex Hormones And Modulators Of The Genital System:Gonadotropins And Other Ovulation Stimulants:Gonadotropins]; G03GA06 [Genito Urinary System And Sex Hormones:Sex Hormones And Modulators Of The Genital System:Gonadotropins And Other Ovulation Stimulants:Gonadotropins]</t>
  </si>
  <si>
    <t>CHEMBL834</t>
  </si>
  <si>
    <t>Pamidronic Acid (MI, BAN, INN); Pamidronate Disodium (JAN, USAN, FDA)</t>
  </si>
  <si>
    <t>CGP-23339AE</t>
  </si>
  <si>
    <t>Novartis Pharmaceuticals Corp; Bedford Laboratories Div Ben Venue Laboratories Inc</t>
  </si>
  <si>
    <t>M05BA03</t>
  </si>
  <si>
    <t>M05BA03 [Musculo-Skeletal System:Drugs For Treatment Of Bone Diseases:Drugs Affecting Bone Structure And Mineralization:Bisphosphonates]</t>
  </si>
  <si>
    <t>NCCC(O)(P(=O)(O)O)P(=O)(O)O</t>
  </si>
  <si>
    <t>CHEMBL1166</t>
  </si>
  <si>
    <t>Argatroban (BAN, FDA, INN, JAN, USAN)</t>
  </si>
  <si>
    <t>DK-7419; GN-1600; Gn1600; MCI-9038; MD-805</t>
  </si>
  <si>
    <t>Sandoz Inc; Pfizer Inc; Hikma Pharm Co Ltd; Eagle Pharmaceuticals Inc</t>
  </si>
  <si>
    <t>B01AE03</t>
  </si>
  <si>
    <t>B01AE03 [Blood And Blood Forming Organs:Antithrombotic Agents:Antithrombotic Agents:Direct thrombin inhibitors]</t>
  </si>
  <si>
    <t>C[C@@H]1CCN([C@H](C1)C(=O)O)C(=O)[C@H](CCCNC(=N)N)NS(=O)(=O)c2cccc3CC(C)CNc23</t>
  </si>
  <si>
    <t>CHEMBL2105097</t>
  </si>
  <si>
    <t>Guacetisal (INN)</t>
  </si>
  <si>
    <t>N02BA14</t>
  </si>
  <si>
    <t>N02BA14 [Nervous System:Analgesics:Other Analgesics And Antipyretics:Salicylic acid and derivatives]</t>
  </si>
  <si>
    <t>COc1ccccc1OC(=O)c2ccccc2OC(=O)C</t>
  </si>
  <si>
    <t>CHEMBL2108726</t>
  </si>
  <si>
    <t>Technetium Tc 99m Tilmanocept (FDA, USAN); Technetium Tc-99m Tilmanocept (FDA)</t>
  </si>
  <si>
    <t>Neoprobe Corporation; Navidea Biopharmaceuticals Inc</t>
  </si>
  <si>
    <t>CHEMBL360328</t>
  </si>
  <si>
    <t>Lorcaserin (INN); Lorcaserin Hydrochloride (FDA, USAN)</t>
  </si>
  <si>
    <t>APD-356</t>
  </si>
  <si>
    <t>C[C@H]1CNCCc2ccc(Cl)cc12</t>
  </si>
  <si>
    <t>CHEMBL1396</t>
  </si>
  <si>
    <t>Varenicline (INN); Varenicline Tartrate (FDA, USAN)</t>
  </si>
  <si>
    <t>CP-526555-18</t>
  </si>
  <si>
    <t>N07BA03</t>
  </si>
  <si>
    <t>N07BA03 [Nervous System:Other Nervous System Drugs:Drugs Used In Addictive Disorders:Drugs used in nicotine dependence]</t>
  </si>
  <si>
    <t>C1NCC2CC1c3cc4nccnc4cc23</t>
  </si>
  <si>
    <t>CHEMBL313833</t>
  </si>
  <si>
    <t>Tranylcypromine (BAN, INN); Tranylcypromine Sulfate (FDA, MI, USP)</t>
  </si>
  <si>
    <t>Covis Pharma Sarl</t>
  </si>
  <si>
    <t>N06AF04</t>
  </si>
  <si>
    <t>N06AF04 [Nervous System:Psychoanaleptics:Antidepressants:Monoamine oxidase inhibitors, non-selective]</t>
  </si>
  <si>
    <t>NC1CC1c2ccccc2</t>
  </si>
  <si>
    <t>CHEMBL306700</t>
  </si>
  <si>
    <t>Viloxazine (BAN, INN); Viloxazine Hydrochloride (USAN)</t>
  </si>
  <si>
    <t>ICI-58834</t>
  </si>
  <si>
    <t>Imperial Chemical Industries, United Kingdom</t>
  </si>
  <si>
    <t>N06AX09</t>
  </si>
  <si>
    <t>N06AX09 [Nervous System:Psychoanaleptics:Antidepressants:Other antidepressants]</t>
  </si>
  <si>
    <t>CCOc1ccccc1OCC2CNCCO2</t>
  </si>
  <si>
    <t>CHEMBL2109115</t>
  </si>
  <si>
    <t>Botulism Antitoxin (USP)</t>
  </si>
  <si>
    <t>J06AA04</t>
  </si>
  <si>
    <t>J06AA04 [Antiinfectives For Systemic Use:Immune Sera And Immunoglobulins:Immune Sera:Immune sera]</t>
  </si>
  <si>
    <t>CHEMBL2108466</t>
  </si>
  <si>
    <t>Ginkgo (NF)</t>
  </si>
  <si>
    <t>N06DX02</t>
  </si>
  <si>
    <t>N06DX02 [Nervous System:Psychoanaleptics:Anti-Dementia Drugs:Other anti-dementia drugs]</t>
  </si>
  <si>
    <t>CHEMBL1201716</t>
  </si>
  <si>
    <t>Mecasermin (BAN, USAN, INN); Mecasermin Recombinant (FDA)</t>
  </si>
  <si>
    <t>CEP-151</t>
  </si>
  <si>
    <t>Ipsen Biopharmaceuticals Inc</t>
  </si>
  <si>
    <t>H01AC03</t>
  </si>
  <si>
    <t>H01AC03 [Systemic Hormonal Preparations, Excl. :Pituitary And Hypothalamic Hormones And Analogues:Anterior Pituitary Lobe Hormones And Analogues:Somatropin and somatropin agonists]</t>
  </si>
  <si>
    <t>CHEMBL844</t>
  </si>
  <si>
    <t>Brimonidine (BAN, INN); Brimonidine Tartrate (FDA, USAN)</t>
  </si>
  <si>
    <t>UK-14304; AGN-190342-LF; UK-14304-18</t>
  </si>
  <si>
    <t>Allergan Inc; Allergan; Alcon Pharmaceuticals Ltd</t>
  </si>
  <si>
    <t>S01EA05</t>
  </si>
  <si>
    <t>S01EA05 [Sensory Organs:Ophthalmologicals:Antiglaucoma Preparations And Miotics:Sympathomimetics in glaucoma therapy]</t>
  </si>
  <si>
    <t>Brc1c(NC2=NCCN2)ccc3nccnc13</t>
  </si>
  <si>
    <t>CHEMBL2104688</t>
  </si>
  <si>
    <t>Tiropramide (INN, MI)</t>
  </si>
  <si>
    <t>A03AC05</t>
  </si>
  <si>
    <t>A03AC05 [Alimentary Tract And Metabolism:Drugs For Functional Gastrointestinal Disorders:Drugs For Functional Gastrointestinal Disorders:Synthetic antispasmodics, amides with tertiary amines]</t>
  </si>
  <si>
    <t>CCCN(CCC)C(=O)C(Cc1ccc(OCCN(CC)CC)cc1)NC(=O)c2ccccc2</t>
  </si>
  <si>
    <t>CHEMBL2107691</t>
  </si>
  <si>
    <t>Eprozinol (DCF, INN, MI)</t>
  </si>
  <si>
    <t>R03DX02</t>
  </si>
  <si>
    <t>R03DX02 [Respiratory System:Drugs For Obstructive Airway Diseases:Other Systemic Drugs For Obstructive Airway Diseases:Other systemic drugs for obstructive airway diseases]</t>
  </si>
  <si>
    <t>COC(CN1CCN(CCC(O)c2ccccc2)CC1)c3ccccc3</t>
  </si>
  <si>
    <t>CHEMBL2303635</t>
  </si>
  <si>
    <t>Clindamycin (BAN, INN, USAN); Clindamycin Hydrochloride (FDA, USP, BAN, JAN)</t>
  </si>
  <si>
    <t>U-21251; U-25179E</t>
  </si>
  <si>
    <t>D10AF01; G01AA10; J01FF01; D10AF51</t>
  </si>
  <si>
    <t>D10AF01 [Dermatologicals:Anti-Acne Preparations:Anti-Acne Preparations For Topical Use:Antiinfectives for treatment of acne]; G01AA10 [Genito Urinary System And Sex Hormones:Gynecological Antiinfectives And Antiseptics:Antiinfectives And Antiseptics, Excl. Combinations:Antibiotics]; J01FF01 [Antiinfectives For Systemic Use:Antibacterials For Systemic Use:Macrolides, Lincosamides And Streptogramins:Lincosamides]; D10AF51 [Dermatologicals:Anti-Acne Preparations:Anti-Acne Preparations For Topical Use:Antiinfectives for treatment of acne]</t>
  </si>
  <si>
    <t>CCC[C@@H]1C[C@H](N(C)C1)C(=O)N[C@H]([C@H](C)Cl)[C@@]2(C)O[C@H](SC)[C@H](O)[C@@H](O)[C@H]2O</t>
  </si>
  <si>
    <t>CHEMBL1452696</t>
  </si>
  <si>
    <t>Feprazone (BAN, JAN, MI, INN)</t>
  </si>
  <si>
    <t>DA-2370</t>
  </si>
  <si>
    <t>M01AX68; M02AA16; M01AX18</t>
  </si>
  <si>
    <t>M01AX68 [Musculo-Skeletal System:Antiinflammatory And Antirheumatic Products:Antiinflammatory And Antirheumatic Products, Non-Steroids:Other antiinflammatory and antirheumatic agents, non-steroids]; M02AA16 [Musculo-Skeletal System:Topical Products For Joint And Muscular Pain:Topical Products For Joint And Muscular Pain:Antiinflammatory preparations, non-steroids for topical use]; M01AX18 [Musculo-Skeletal System:Antiinflammatory And Antirheumatic Products:Antiinflammatory And Antirheumatic Products, Non-Steroids:Other antiinflammatory and antirheumatic agents, non-steroids]</t>
  </si>
  <si>
    <t>CC(=CCC1C(=O)N(N(C1=O)c2ccccc2)c3ccccc3)C</t>
  </si>
  <si>
    <t>CHEMBL485696</t>
  </si>
  <si>
    <t>Sulfisomidine (BAN, INN, JAN, MI); Sulfisomidine Sodium (JAN)</t>
  </si>
  <si>
    <t>J01EB01</t>
  </si>
  <si>
    <t>J01EB01 [Antiinfectives For Systemic Use:Antibacterials For Systemic Use:Sulfonamides And Trimethoprim:Short-acting sulfonamides]</t>
  </si>
  <si>
    <t>Cc1cc(NS(=O)(=O)c2ccc(N)cc2)nc(C)n1</t>
  </si>
  <si>
    <t>CHEMBL52440</t>
  </si>
  <si>
    <t>Dextromethorphan (USP, BAN, INN); Dextromethorphan Hydrobromide (FDA, USP, BAN, JAN)</t>
  </si>
  <si>
    <t>Reckitt Benckiser Llc; Avanir Pharmaceuticals Inc; Ani Pharmaceuticals Inc; Ah Robins Co</t>
  </si>
  <si>
    <t>R05DA09; N07XX59</t>
  </si>
  <si>
    <t>R05DA09 [Respiratory System:Cough And Cold Preparations:Cough Suppressants, Excl. Combinations With Expectorants:Opium alkaloids and derivatives]; N07XX59 [Nervous System:Other Nervous System Drugs:Other Nervous System Drugs:Other nervous system drugs]</t>
  </si>
  <si>
    <t>COc1ccc2C[C@H]3[C@H]4CCCC[C@@]4(CCN3C)c2c1</t>
  </si>
  <si>
    <t>CHEMBL32800</t>
  </si>
  <si>
    <t>Fenoterol (BAN, USAN, INN); Fenoterol Hydrobromide (JAN)</t>
  </si>
  <si>
    <t>TH-1165A [As Hydrobromide Salt]</t>
  </si>
  <si>
    <t>G02CA03; R03AC04; R03CC04</t>
  </si>
  <si>
    <t>G02CA03 [Genito Urinary System And Sex Hormones:Other Gynecologicals:Other Gynecologicals:Sympathomimetics, labour repressants]; R03AC04 [Respiratory System:Drugs For Obstructive Airway Diseases:Adrenergics, Inhalants:Selective beta-2-adrenoreceptor agonists]; R03CC04 [Respiratory System:Drugs For Obstructive Airway Diseases:Adrenergics For Systemic Use:Selective beta-2-adrenoreceptor agonists]</t>
  </si>
  <si>
    <t>CC(Cc1ccc(O)cc1)NCC(O)c2cc(O)cc(O)c2</t>
  </si>
  <si>
    <t>CHEMBL27810</t>
  </si>
  <si>
    <t>Celiprolol (BAN, INN); Celiprolol Hydrochloride (USAN)</t>
  </si>
  <si>
    <t>Rhone-Poulenc Rorer; Chemie Linz Ag, Austria</t>
  </si>
  <si>
    <t>C07AB08</t>
  </si>
  <si>
    <t>C07AB08 [Cardiovascular System:Beta Blocking Agents:Beta Blocking Agents:Beta blocking agents, selective]</t>
  </si>
  <si>
    <t>CCN(CC)C(=O)Nc1ccc(OCC(O)CNC(C)(C)C)c(c1)C(=O)C</t>
  </si>
  <si>
    <t>CHEMBL2108074</t>
  </si>
  <si>
    <t>Pancrelipase (USAN, USP); Pancrelipase (Amylase;Lipase;Protease) (FDA)</t>
  </si>
  <si>
    <t>Janssen Pharms; Digestive Care Inc.; Savage; Aptalis Pharma US; Abbvie</t>
  </si>
  <si>
    <t>CHEMBL1521</t>
  </si>
  <si>
    <t>Zaleplon (BAN, FDA, INN, USAN)</t>
  </si>
  <si>
    <t>CL-284846; L-846; L846; LJC 10846; LJC-10846; ZAL-846</t>
  </si>
  <si>
    <t>King Pharmaceuticals Research And Development Inc Sub King Pharmaceuticals Inc</t>
  </si>
  <si>
    <t>N05CF03</t>
  </si>
  <si>
    <t>N05CF03 [Nervous System:Psycholeptics:Hypnotics And Sedatives:Benzodiazepine related drugs]</t>
  </si>
  <si>
    <t>CCN(C(=O)C)c1cccc(c1)c2ccnc3c(cnn23)C#N</t>
  </si>
  <si>
    <t>CHEMBL1213033</t>
  </si>
  <si>
    <t>Aprindine (BAN, USAN, INN); Aprindine Hydrochloride (JAN, USAN)</t>
  </si>
  <si>
    <t>Compound 99170; Compound 83846</t>
  </si>
  <si>
    <t>C01BB04</t>
  </si>
  <si>
    <t>C01BB04 [Cardiovascular System:Cardiac Therapy:Antiarrhythmics, Class I And Iii:Antiarrhythmics, class Ib]</t>
  </si>
  <si>
    <t>CCN(CC)CCCN(C1Cc2ccccc2C1)c3ccccc3</t>
  </si>
  <si>
    <t>CHEMBL1201513</t>
  </si>
  <si>
    <t>Heparin Calcium (FDA, USP)</t>
  </si>
  <si>
    <t>C05BA03; C05BA53; S01XA14; B01AB01; B01AB51</t>
  </si>
  <si>
    <t>C05BA03 [Cardiovascular System:Vasoprotectives:Antivaricose Therapy:Heparins or heparinoids for topical use]; C05BA53 [Cardiovascular System:Vasoprotectives:Antivaricose Therapy:Heparins or heparinoids for topical use]; S01XA14 [Sensory Organs:Ophthalmologicals:Other Ophthalmologicals:Other ophthalmologicals]; B01AB01 [Blood And Blood Forming Organs:Antithrombotic Agents:Antithrombotic Agents:Heparin group]; B01AB51 [Blood And Blood Forming Organs:Antithrombotic Agents:Antithrombotic Agents:Heparin group]</t>
  </si>
  <si>
    <t>CHEMBL2108417</t>
  </si>
  <si>
    <t>Diphtheria Antitoxin (USP)</t>
  </si>
  <si>
    <t>J06AA01</t>
  </si>
  <si>
    <t>J06AA01 [Antiinfectives For Systemic Use:Immune Sera And Immunoglobulins:Immune Sera:Immune sera]</t>
  </si>
  <si>
    <t>CHEMBL977</t>
  </si>
  <si>
    <t>Hydrocortisone Hemisuccinate (USP); Hydrocortisone Succinate (JAN); Hydrocortisone Sodium Succinate (FDA, USP, BAN, JAN)</t>
  </si>
  <si>
    <t>NSC-7576</t>
  </si>
  <si>
    <t>D07AA02; S01CB03; D07XA01; C05AA01; H02AB09; A07EA02; A01AC03; S01BA02; S02BA01</t>
  </si>
  <si>
    <t>D07AA02 [Dermatologicals:Corticosteroids, Dermatological Preparations:Corticosteroids, Plain:Corticosteroids, weak (group I)]; S01CB03 [Sensory Organs:Ophthalmologicals:Antiinflammatory Agents And Antiinfectives In Combination:Corticosteroids/antiinfectives/mydriatics in combination]; D07XA01 [Dermatologicals:Corticosteroids, Dermatological Preparations:Corticosteroids, Other Combinations:Corticosteroids, weak, other combinations]; C05AA01 [Cardiovascular System:Vasoprotectives:Agents For Treatment Of Hemorrhoids And Anal :Corticosteroids]; H02AB09 [Systemic Hormonal Preparations, Excl. :Corticosteroids For Systemic Use:Corticosteroids For Systemic Use, Plain:Glucocorticoids]; A07EA02 [Alimentary Tract And Metabolism:Antidiarrheals, Intestinal Antiinflammatory/Antiinfective :Intestinal Antiinflammatory Agents:Corticosteroids acting locally]; A01AC03 [Alimentary Tract And Metabolism:Stomatological Preparations:Stomatological Preparations:Corticosteroids for local oral treatment]; S01BA02 [Sensory Organs:Ophthalmologicals:Antiinflammatory Agents:Corticosteroids, plain]; S02BA01 [Sensory Organs:Otologicals:Corticosteroids:Corticosteroids]</t>
  </si>
  <si>
    <t>Adrenocortical Steroid; Glucocorticoid</t>
  </si>
  <si>
    <t>C[C@]12CCC(=O)C=C1CC[C@H]3[C@@H]4CC[C@](O)(C(=O)COC(=O)CCC(=O)O)[C@@]4(C)C[C@H](O)[C@H]23</t>
  </si>
  <si>
    <t>CHEMBL1201473</t>
  </si>
  <si>
    <t>Colesevelam Hydrochloride (FDA, USAN)</t>
  </si>
  <si>
    <t>GT31-104HB</t>
  </si>
  <si>
    <t>Daiichi Sankyo Inc</t>
  </si>
  <si>
    <t>C10AC04</t>
  </si>
  <si>
    <t>C10AC04 [Cardiovascular System:Lipid Modifying Agents:Lipid Modifying Agents, Plain:Bile acid sequestrants]</t>
  </si>
  <si>
    <t>CHEMBL1282</t>
  </si>
  <si>
    <t>Imiquimod (BAN, FDA, INN, USAN)</t>
  </si>
  <si>
    <t>R-837; S-26308</t>
  </si>
  <si>
    <t>Medicis Pharmaceutical Corp</t>
  </si>
  <si>
    <t>D06BB10</t>
  </si>
  <si>
    <t>D06BB10 [Dermatologicals:Antibiotics And Chemotherapeutics For Dermatological Use:Chemotherapeutics For Topical Use:Antivirals]</t>
  </si>
  <si>
    <t>CC(C)Cn1cnc2c(N)nc3ccccc3c12</t>
  </si>
  <si>
    <t>CHEMBL1554</t>
  </si>
  <si>
    <t>Actinomycin D (JAN); Dactinomycin (INN, BAN, FDA, USAN, USP)</t>
  </si>
  <si>
    <t>GNF-Pf-1977; GNF-Pf-2290</t>
  </si>
  <si>
    <t>L01DA01</t>
  </si>
  <si>
    <t>L01DA01 [Antineoplastic And Immunomodulating Agents:Antineoplastic Agents:Cytotoxic Antibiotics And Related Substances:Actinomycines]</t>
  </si>
  <si>
    <t>CC(C)[C@H]1NC(=O)[C@@H](NC(=O)C2=C(N)C(=O)C(=C3Oc4c(C)ccc(C(=O)N[C@H]5[C@@H](C)OC(=O)[C@H](C(C)C)N(C)C(=O)CN(C)C(=O)[C@@H]6CCCN6C(=O)[C@H](NC5=O)C(C)C)c4N=C23)C)[C@@H](C)OC(=O)[C@H](C(C)C)N(C)C(=O)CN(C)C(=O)[C@@H]7CCCN7C1=O</t>
  </si>
  <si>
    <t>CHEMBL1231821</t>
  </si>
  <si>
    <t>Hydrochloric Acid (JAN, NF)</t>
  </si>
  <si>
    <t>A09AB03; B05XA13</t>
  </si>
  <si>
    <t>A09AB03 [Alimentary Tract And Metabolism:Digestives, Incl. Enzymes:Digestives, Incl. Enzymes:Acid preparations]; B05XA13 [Blood And Blood Forming Organs:Blood Substitutes And Perfusion Solutions:I.V. Solution Additives:Electrolyte solutions]</t>
  </si>
  <si>
    <t>Cl</t>
  </si>
  <si>
    <t>CHEMBL595</t>
  </si>
  <si>
    <t>Pioglitazone (BAN, FDA, INN); Pioglitazone Hydrochloride (USAN, FDA)</t>
  </si>
  <si>
    <t>U-72107A</t>
  </si>
  <si>
    <t>A10BG03</t>
  </si>
  <si>
    <t>A10BG03 [Alimentary Tract And Metabolism:Drugs Used In Diabetes:Blood Glucose Lowering Drugs, Excl. Insulins:Thiazolidinediones]</t>
  </si>
  <si>
    <t>CCc1ccc(CCOc2ccc(CC3SC(=O)NC3=O)cc2)nc1</t>
  </si>
  <si>
    <t>CHEMBL761</t>
  </si>
  <si>
    <t>Naphazoline (BAN, INN); Naphazoline Hydrochloride (JAN, USP, FDA); Naphazoline Nitrate (JAN)</t>
  </si>
  <si>
    <t>Novartis Pharmaceuticals Corp; Johnson And Johnson Group Consumer Companies; Bausch And Lomb Inc; Alcon Laboratories Inc</t>
  </si>
  <si>
    <t>R01AA08; R01AB02; S01GA01; S01GA51</t>
  </si>
  <si>
    <t>R01AA08 [Respiratory System:Nasal Preparations:Decongestants And Other Nasal Preparations For Topical Use:Sympathomimetics, plain]; R01AB02 [Respiratory System:Nasal Preparations:Decongestants And Other Nasal Preparations For Topical Use:Sympathomimetics, combinations excl. corticosteroids]; S01GA01 [Sensory Organs:Ophthalmologicals:Decongestants And Antiallergics:Sympathomimetics used as decongestants]; S01GA51 [Sensory Organs:Ophthalmologicals:Decongestants And Antiallergics:Sympathomimetics used as decongestants]</t>
  </si>
  <si>
    <t>C(C1=NCCN1)c2cccc3ccccc23</t>
  </si>
  <si>
    <t>CHEMBL73234</t>
  </si>
  <si>
    <t>Carbetapentane Citrate (MI, NF); Pentoxyverine (BAN, DCF, INN); Pentoxyverine Citrate (JAN)</t>
  </si>
  <si>
    <t>R05DB05</t>
  </si>
  <si>
    <t>R05DB05 [Respiratory System:Cough And Cold Preparations:Cough Suppressants, Excl. Combinations With Expectorants:Other cough suppressants]</t>
  </si>
  <si>
    <t>CCN(CC)CCOCCOC(=O)C1(CCCC1)c2ccccc2</t>
  </si>
  <si>
    <t>CHEMBL714</t>
  </si>
  <si>
    <t>Albuterol (FDA, USAN, USP); Salbutamol (DCF, BAN, INN); Albuterol Sulfate (FDA, USP, USAN); Salbutamol Sulfate (JAN)</t>
  </si>
  <si>
    <t>SCH-13949W; SCH-13949W Sulfate</t>
  </si>
  <si>
    <t>GlaxoSmithKline; Dey Lp; Boehringer Ingelheim Pharmaceuticals Inc; 3m Pharmaceuticals Inc; Schering Corp Sub Schering Plough Corp</t>
  </si>
  <si>
    <t>R03AC02; R03CC02</t>
  </si>
  <si>
    <t>R03AC02 [Respiratory System:Drugs For Obstructive Airway Diseases:Adrenergics, Inhalants:Selective beta-2-adrenoreceptor agonists]; R03CC02 [Respiratory System:Drugs For Obstructive Airway Diseases:Adrenergics For Systemic Use:Selective beta-2-adrenoreceptor agonists]</t>
  </si>
  <si>
    <t>CC(C)(C)NCC(O)c1ccc(O)c(CO)c1</t>
  </si>
  <si>
    <t>CHEMBL9967</t>
  </si>
  <si>
    <t>Pirenzepine (BAN, INN); Pirenzepine Hydrochloride (JAN, USAN)</t>
  </si>
  <si>
    <t>LS-519-C12</t>
  </si>
  <si>
    <t>A02BX03</t>
  </si>
  <si>
    <t>A02BX03 [Alimentary Tract And Metabolism:Drugs For Acid Related Disorders:Drugs For Peptic Ulcer And Gastro-Oesophageal Reflux Disease (Gord):Other drugs for peptic ulcer and gastro-oesophageal reflux disease (GORD)]</t>
  </si>
  <si>
    <t>CN1CCN(CC(=O)N2c3ccccc3C(=O)Nc4cccnc24)CC1</t>
  </si>
  <si>
    <t>CHEMBL267044</t>
  </si>
  <si>
    <t>Levosulpiride (INN)</t>
  </si>
  <si>
    <t>N05AL07</t>
  </si>
  <si>
    <t>N05AL07 [Nervous System:Psycholeptics:Antipsychotics:Benzamides]</t>
  </si>
  <si>
    <t>CCN1CCC[C@H]1CNC(=O)c2cc(ccc2OC)S(=O)(=O)N</t>
  </si>
  <si>
    <t>CHEMBL154139</t>
  </si>
  <si>
    <t>Tagorizine (INN)</t>
  </si>
  <si>
    <t>Cc1ccc(\C=C\C(=O)NCCCCN2CCN(CC2)C(c3ccccc3)c4ccccc4)cn1</t>
  </si>
  <si>
    <t>CHEMBL94657</t>
  </si>
  <si>
    <t>Patupilone (INN)</t>
  </si>
  <si>
    <t>GNF-Pf-193</t>
  </si>
  <si>
    <t>C[C@H]1CCC[C@@]2(C)O[C@H]2C[C@H](OC(=O)C[C@H](O)C(C)(C)C(=O)[C@H](C)[C@H]1O)\C(=C\c3csc(C)n3)\C</t>
  </si>
  <si>
    <t>CHEMBL1568698</t>
  </si>
  <si>
    <t>Ganaxolone (INN, USAN)</t>
  </si>
  <si>
    <t>CCD-1042</t>
  </si>
  <si>
    <t>CC(=O)[C@H]1CC[C@H]2[C@@H]3CC[C@H]4C[C@](C)(O)CC[C@]4(C)[C@H]3CC[C@]12C</t>
  </si>
  <si>
    <t>CHEMBL13341</t>
  </si>
  <si>
    <t>Nimetazepam (INN, JAN, MI)</t>
  </si>
  <si>
    <t>S-1530</t>
  </si>
  <si>
    <t>CN1C(=O)CN=C(c2ccccc2)c3cc(ccc13)[N+](=O)[O-]</t>
  </si>
  <si>
    <t>CHEMBL278462</t>
  </si>
  <si>
    <t>Cipralisant (INN); Cipralisant Maleate (USAN)</t>
  </si>
  <si>
    <t>GT-2331</t>
  </si>
  <si>
    <t>Gliatech</t>
  </si>
  <si>
    <t>CC(C)(C)CCC#C[C@@H]1C[C@H]1c2c[nH]cn2</t>
  </si>
  <si>
    <t>CHEMBL1269025</t>
  </si>
  <si>
    <t>Edoxaban (INN, USAN); Edoxaban Tosylate (USAN)</t>
  </si>
  <si>
    <t>DU-176; DU-176B</t>
  </si>
  <si>
    <t>CN(C)C(=O)[C@H]1CC[C@H](NC(=O)C(=O)Nc2ccc(Cl)cn2)[C@@H](C1)NC(=O)c3nc4CCN(C)Cc4s3</t>
  </si>
  <si>
    <t>CHEMBL2110970</t>
  </si>
  <si>
    <t>Ambicromil (BAN, INN); Probicromil Calcium (USAN)</t>
  </si>
  <si>
    <t>FPL-58668KC</t>
  </si>
  <si>
    <t>CCCc1c2OC(=CC(=O)c2cc3C(=O)C=C(Oc13)C(=O)O)C(=O)O</t>
  </si>
  <si>
    <t>CHEMBL2110934</t>
  </si>
  <si>
    <t>Azanator (INN); Azanator Maleate (USAN)</t>
  </si>
  <si>
    <t>SCH-15280</t>
  </si>
  <si>
    <t>CN1CCC(=C2c3ccccc3Oc4ncccc24)CC1</t>
  </si>
  <si>
    <t>CHEMBL2110879</t>
  </si>
  <si>
    <t>Cilobamine (INN); Cilobamine Mesylate (USAN)</t>
  </si>
  <si>
    <t>RMI-81182EF</t>
  </si>
  <si>
    <t>CC(C)N[C@@H]1C2CCC(CC2)[C@@]1(O)c3ccc(Cl)c(Cl)c3</t>
  </si>
  <si>
    <t>CHEMBL2110732</t>
  </si>
  <si>
    <t>Dacomitinib (USAN, INN)</t>
  </si>
  <si>
    <t>PF-00299804-03</t>
  </si>
  <si>
    <t>COc1cc2ncnc(Nc3ccc(F)c(Cl)c3)c2cc1NC(=O)\C=C\CN4CCCCC4</t>
  </si>
  <si>
    <t>CHEMBL18041</t>
  </si>
  <si>
    <t>Zacopride (INN); Zacopride Hydrochloride (INN, USAN)</t>
  </si>
  <si>
    <t>AHR-11190-B</t>
  </si>
  <si>
    <t>Anti-Emetic; Stimulant (peristaltic)</t>
  </si>
  <si>
    <t>COc1cc(N)c(Cl)cc1C(=O)NC2CN3CCC2CC3</t>
  </si>
  <si>
    <t>CHEMBL2105263</t>
  </si>
  <si>
    <t>Pipebuzone (DCF, INN, MI)</t>
  </si>
  <si>
    <t>LD-4644</t>
  </si>
  <si>
    <t>CCCCC1(CN2CCN(C)CC2)C(=O)N(N(C1=O)c3ccccc3)c4ccccc4</t>
  </si>
  <si>
    <t>CHEMBL2107217</t>
  </si>
  <si>
    <t>Nepaprazole (INN)</t>
  </si>
  <si>
    <t>COc1ccnc2C(CCCCc12)[S+]([O-])c3nc4ccccc4[nH]3</t>
  </si>
  <si>
    <t>CHEMBL2105423</t>
  </si>
  <si>
    <t>Sabiporide (INN)</t>
  </si>
  <si>
    <t>NC(=N)NC(=O)c1ccc(N2CCN(CC2)C(=O)c3ccc[nH]3)c(c1)C(F)(F)F</t>
  </si>
  <si>
    <t>CHEMBL2106571</t>
  </si>
  <si>
    <t>Clostebol (INN, MI); Clostebol Acetate (BAN)</t>
  </si>
  <si>
    <t>C[C@]12CC[C@H]3[C@@H](CCC4=C(Cl)C(=O)CC[C@]34C)[C@@H]1CC[C@@H]2O</t>
  </si>
  <si>
    <t>CHEMBL2104828</t>
  </si>
  <si>
    <t>Salantel (INN, USAN)</t>
  </si>
  <si>
    <t>R-23050</t>
  </si>
  <si>
    <t>-antel; sal-</t>
  </si>
  <si>
    <t>anthelmintics (undefined group); anti-inflammatory agents (salicylic acid derivatives)</t>
  </si>
  <si>
    <t>Oc1c(I)cc(I)cc1C(=O)Nc2ccc(C(=O)c3ccc(Cl)cc3)c(Cl)c2</t>
  </si>
  <si>
    <t>CHEMBL1740659</t>
  </si>
  <si>
    <t>Fursultiamine (INN, JAN, MI); Fursultiamine Hydrochloride (JAN)</t>
  </si>
  <si>
    <t>TTFD</t>
  </si>
  <si>
    <t>C\C(=C(\CCO)/SSCC1CCCO1)\N(Cc2cnc(C)nc2N)C=O</t>
  </si>
  <si>
    <t>CHEMBL2104536</t>
  </si>
  <si>
    <t>Ubisindine (BAN, INN)</t>
  </si>
  <si>
    <t>CCN(CC)CCN1C(c2ccccc2)c3ccccc3C1=O</t>
  </si>
  <si>
    <t>CHEMBL2104038</t>
  </si>
  <si>
    <t>Cilexetil (INN, USAN)</t>
  </si>
  <si>
    <t>CC(C)OC(=O)OC1CCCCC1</t>
  </si>
  <si>
    <t>CHEMBL2104438</t>
  </si>
  <si>
    <t>Cefmatilen (INN)</t>
  </si>
  <si>
    <t>Nc1nc(cs1)\C(=N\O)\C(=O)N[C@H]2[C@H]3SCC(=C(N3C2=O)C(=O)O)SCSc4cnn[nH]4</t>
  </si>
  <si>
    <t>CHEMBL2106767</t>
  </si>
  <si>
    <t>Lintopride (INN)</t>
  </si>
  <si>
    <t>CCN1CCN=C1CNC(=O)c2cc(Cl)c(N)cc2OC</t>
  </si>
  <si>
    <t>CHEMBL2103928</t>
  </si>
  <si>
    <t>Ganefromycin (INN)</t>
  </si>
  <si>
    <t>COC(C(C)[C@H]1C[C@@H](O)[C@H](O1)\C=C\C=C\C=C\C(=O)O)\C(=C\C=C\CNC(=O)C(COC2CC(OC)C(OC3CC(OC)C(OC4CC(OC)C(O)C(C)O4)C(C)O3)C(C)O2)[C@@]5(O)O[C@@H](\C=C\C=C/C)C(C)(C)[C@@H](O)[C@H]5OC(=O)Cc6ccccc6)\C</t>
  </si>
  <si>
    <t>CHEMBL2105634</t>
  </si>
  <si>
    <t>Coleneuramide (INN, USAN)</t>
  </si>
  <si>
    <t>MCC-257</t>
  </si>
  <si>
    <t>Mitsubishi Tanabe Pharma Corporation</t>
  </si>
  <si>
    <t>CO[C@@]1(C[C@H](O)[C@@H](NC(=O)C)[C@@H](O1)[C@H](O)[C@H](O)CO)C(=O)N[C@@H]2CC[C@@]3(C)[C@@H](CC[C@H]4[C@@H]5CC[C@H]([C@H](C)CCCC(C)C)[C@@]5(C)CC[C@H]34)C2</t>
  </si>
  <si>
    <t>CHEMBL2105413</t>
  </si>
  <si>
    <t>Tepirindole (INN)</t>
  </si>
  <si>
    <t>CCCN1CCC(=CC1)c2c[nH]c3ccc(Cl)cc23</t>
  </si>
  <si>
    <t>CHEMBL2106704</t>
  </si>
  <si>
    <t>Batebulast (INN)</t>
  </si>
  <si>
    <t>CC(C)(C)c1ccc(OC(=O)[C@@H]2CC[C@@H](CNC(=N)N)CC2)cc1</t>
  </si>
  <si>
    <t>CHEMBL2104520</t>
  </si>
  <si>
    <t>Metheptazine (INN)</t>
  </si>
  <si>
    <t>COC(=O)C1(CCCN(C)C(C)C1)c2ccccc2</t>
  </si>
  <si>
    <t>CHEMBL2105004</t>
  </si>
  <si>
    <t>Iosimide (INN)</t>
  </si>
  <si>
    <t>OCCN(CCO)C(=O)c1c(I)c(C(=O)N(CCO)CCO)c(I)c(C(=O)N(CCO)CCO)c1I</t>
  </si>
  <si>
    <t>CHEMBL2105945</t>
  </si>
  <si>
    <t>Aceneuramic Acid (INN)</t>
  </si>
  <si>
    <t>CC(=O)N[C@H]([C@@H](O)CC(=O)C(=O)O)[C@@H](O)[C@H](O)[C@H](O)CO</t>
  </si>
  <si>
    <t>CHEMBL2008672</t>
  </si>
  <si>
    <t>Pholedrine (BAN, DCF, INN, MI)</t>
  </si>
  <si>
    <t>CNC(C)Cc1ccc(O)cc1</t>
  </si>
  <si>
    <t>CHEMBL2105044</t>
  </si>
  <si>
    <t>Letosteine (INN, MI)</t>
  </si>
  <si>
    <t>R05CB09</t>
  </si>
  <si>
    <t>R05CB09 [Respiratory System:Cough And Cold Preparations:Expectorants, Excl. Combinations With Cough Suppressants:Mucolytics]</t>
  </si>
  <si>
    <t>CCOC(=O)CSCCC1NC(CS1)C(=O)O</t>
  </si>
  <si>
    <t>CHEMBL2105180</t>
  </si>
  <si>
    <t>Mariptiline (INN)</t>
  </si>
  <si>
    <t>NCCON=C1c2ccccc2C3CC3c4ccccc14</t>
  </si>
  <si>
    <t>CHEMBL2104892</t>
  </si>
  <si>
    <t>Flualamide (DCF, INN)</t>
  </si>
  <si>
    <t>CCN(CC)CCNC(=O)c1ccc(cc1OCC=C)C(F)(F)F</t>
  </si>
  <si>
    <t>CHEMBL2103758</t>
  </si>
  <si>
    <t>Pramlintide (BAN, INN, USAN)</t>
  </si>
  <si>
    <t>AC0137</t>
  </si>
  <si>
    <t>A10BX05</t>
  </si>
  <si>
    <t>A10BX05 [Alimentary Tract And Metabolism:Drugs Used In Diabetes:Blood Glucose Lowering Drugs, Excl. Insulins:Other blood glucose lowering drugs, excl. insulins]</t>
  </si>
  <si>
    <t>CC[C@H](C)[C@H](NC(=O)[C@@H]1CCCN1C(=O)CNC(=O)[C@H](Cc2ccccc2)NC(=O)[C@H](CC(=O)N)NC(=O)[C@H](CC(=O)N)NC(=O)[C@H](CO)NC(=O)[C@H](CO)NC(=O)[C@H](Cc3c[nH]cn3)NC(=O)[C@@H](NC(=O)[C@H](CC(C)C)NC(=O)[C@H](Cc4ccccc4)NC(=O)[C@H](CC(=O)N)NC(=O)[C@H](C)NC(=O)[C@H](CC(C)C)NC(=O)[C@H](CCCNC(=N)N)NC(=O)[C@H](CCC(=O)N)NC(=O)[C@@H](NC(=O)[C@H](C)NC(=O)[C@@H]5CSSC[C@H](NC(=O)[C@@H](N)CCCCN)C(=O)N[C@@H](CC(=O)N)C(=O)N[C@@H]([C@@H](C)O)C(=O)N[C@@H](C)C(=O)N[C@@H]([C@@H](C)O)C(=O)N5)[C@@H](C)O)C(C)C)C(=O)N[C@@H](CC(C)C)C(=O)N6CCC[C@H]6C(=O)N7CCC[C@H]7C(=O)N[C@@H]([C@@H](C)O)C(=O)N[C@@H](CC(=O)N)C(=O)N[C@@H](C(C)C)C(=O)NCC(=O)N[C@@H](CO)C(=O)N[C@@H](CC(=O)N)C(=O)N[C@@H]([C@@H](C)O)C(=O)N[C@@H](Cc8ccc(O)cc8)C(=O)N</t>
  </si>
  <si>
    <t>CHEMBL2105249</t>
  </si>
  <si>
    <t>Pidolacetamol (INN)</t>
  </si>
  <si>
    <t>CC(=O)Nc1ccc(OC(=O)[C@@H]2CCC(=O)N2)cc1</t>
  </si>
  <si>
    <t>CHEMBL1232131</t>
  </si>
  <si>
    <t>Calcium Dobesilate (INN)</t>
  </si>
  <si>
    <t>205 E</t>
  </si>
  <si>
    <t>C05BX51; C05BX01</t>
  </si>
  <si>
    <t>C05BX51 [Cardiovascular System:Vasoprotectives:Antivaricose Therapy:Other sclerosing agents]; C05BX01 [Cardiovascular System:Vasoprotectives:Antivaricose Therapy:Other sclerosing agents]</t>
  </si>
  <si>
    <t>Oc1ccc(O)c(c1)S(=O)(=O)O</t>
  </si>
  <si>
    <t>CHEMBL2110848</t>
  </si>
  <si>
    <t>Lachesine Chloride (BAN)</t>
  </si>
  <si>
    <t>CC[N+](C)(C)CCOC(=O)C(O)(c1ccccc1)c2ccccc2</t>
  </si>
  <si>
    <t>CHEMBL2218855</t>
  </si>
  <si>
    <t>Penprostene (INN)</t>
  </si>
  <si>
    <t>CCOCC(C)(C)C(O)\C=C\C1C=CC(=O)C1C\C=C/CCCC(=O)O</t>
  </si>
  <si>
    <t>CHEMBL2218898</t>
  </si>
  <si>
    <t>Barusiban (INN)</t>
  </si>
  <si>
    <t>CC[C@@H](C)[C@@H]1NC(=O)[C@@H](NC(=O)[C@@H](Cc2c[nH]c3ccccc23)NC(=O)CCSCC[C@H](NC(=O)[C@H](CC(=O)N)NC1=O)C(=O)N(C)[C@H](CO)CCCN)[C@@H](C)CC</t>
  </si>
  <si>
    <t>CHEMBL2218906</t>
  </si>
  <si>
    <t>Dimoxaprost (INN)</t>
  </si>
  <si>
    <t>CCOCC(C)(C)[C@H](O)\C=C\C1C(O)CC(=O)C1C\C=C/CCCC(=O)O</t>
  </si>
  <si>
    <t>CHEMBL2303630</t>
  </si>
  <si>
    <t>Sparsomycin (INN, USAN)</t>
  </si>
  <si>
    <t>U-19183</t>
  </si>
  <si>
    <t>CSC[S+]([O-])CC(CO)NC(=O)\C=C\c1c(C)nc(O)nc1O</t>
  </si>
  <si>
    <t>CHEMBL2304037</t>
  </si>
  <si>
    <t>Trecadrine (INN)</t>
  </si>
  <si>
    <t>C[C@H]([C@H](O)c1ccccc1)N(C)CC=C2c3ccccc3CCc4ccccc24</t>
  </si>
  <si>
    <t>CHEMBL2304040</t>
  </si>
  <si>
    <t>Cefcanel Daloxate (INN)</t>
  </si>
  <si>
    <t>C[C@@H](N)C(=O)O[C@@H](C(=O)N[C@H]1[C@H]2SCC(=C(N2C1=O)C(=O)OCC3=C(C)OC(=O)O3)CSc4nnc(C)s4)c5ccccc5</t>
  </si>
  <si>
    <t>CHEMBL2364614</t>
  </si>
  <si>
    <t>Liafensine (USAN)</t>
  </si>
  <si>
    <t>BMS-820836</t>
  </si>
  <si>
    <t>CN1C[C@@H](c2ccc3ccccc3c2)c4ccc(cc4C1)c5ccc(N)nn5</t>
  </si>
  <si>
    <t>CHEMBL278623</t>
  </si>
  <si>
    <t>Macimorelin (INN, USAN); Macimorelin Acetate (USAN)</t>
  </si>
  <si>
    <t>ARD 07; D-87575; EP 1572</t>
  </si>
  <si>
    <t>Aeterna Zentaris Gmbh</t>
  </si>
  <si>
    <t>CC(C)(N)C(=O)N[C@H](Cc1c[nH]c2ccccc12)C(=O)N[C@H](Cc3c[nH]c4ccccc34)NC=O</t>
  </si>
  <si>
    <t>CHEMBL333950</t>
  </si>
  <si>
    <t>Maxacalcitol (INN, USAN)</t>
  </si>
  <si>
    <t>OCT; SCH-209579</t>
  </si>
  <si>
    <t>C[C@H](OCCC(C)(C)O)[C@H]1CC[C@H]2\C(=C\C=C/3\C[C@@H](O)C[C@H](O)C3=C)\CCC[C@]12C</t>
  </si>
  <si>
    <t>CHEMBL1707454</t>
  </si>
  <si>
    <t>Scarlet Red (MI, NF)</t>
  </si>
  <si>
    <t>Cc1ccccc1N=Nc2ccc(N=Nc3c(O)ccc4ccccc34)c(C)c2</t>
  </si>
  <si>
    <t>CHEMBL90593</t>
  </si>
  <si>
    <t>Prasterone (MI, INN)</t>
  </si>
  <si>
    <t>A14AA07</t>
  </si>
  <si>
    <t>A14AA07 [Alimentary Tract And Metabolism:Anabolic Agents For Systemic Use:Anabolic Steroids:Androstan derivatives]</t>
  </si>
  <si>
    <t>C[C@]12CC[C@H]3[C@@H](CC=C4C[C@@H](O)CC[C@]34C)[C@@H]1CCC2=O</t>
  </si>
  <si>
    <t>CHEMBL345714</t>
  </si>
  <si>
    <t>Acipimox (BAN, MI, INN)</t>
  </si>
  <si>
    <t>C10AD06</t>
  </si>
  <si>
    <t>C10AD06 [Cardiovascular System:Lipid Modifying Agents:Lipid Modifying Agents, Plain:Nicotinic acid and derivatives]</t>
  </si>
  <si>
    <t>Cc1cnc(c[n+]1[O-])C(=O)O</t>
  </si>
  <si>
    <t>CHEMBL296419</t>
  </si>
  <si>
    <t>Astemizole (BAN, JAN, USAN, USP, INN)</t>
  </si>
  <si>
    <t>GNF-Pf-2461; R-43512</t>
  </si>
  <si>
    <t>R06AX11</t>
  </si>
  <si>
    <t>R06AX11 [Respiratory System:Antihistamines For Systemic Use:Antihistamines For Systemic Use:Other antihistamines for systemic use]</t>
  </si>
  <si>
    <t>Anti-Allergic; Antihistaminic</t>
  </si>
  <si>
    <t>COc1ccc(CCN2CCC(CC2)Nc3nc4ccccc4n3Cc5ccc(F)cc5)cc1</t>
  </si>
  <si>
    <t>CHEMBL492399</t>
  </si>
  <si>
    <t>Verubulin (INN, USAN); Verubulin Hydrochloride (USAN)</t>
  </si>
  <si>
    <t>MPC-6827; MX-128495</t>
  </si>
  <si>
    <t>Myriad Pharmaceuticals</t>
  </si>
  <si>
    <t>COc1ccc(cc1)N(C)c2nc(C)nc3ccccc23</t>
  </si>
  <si>
    <t>CHEMBL1318341</t>
  </si>
  <si>
    <t>Meticrane (DCF, JAN, MI, INN)</t>
  </si>
  <si>
    <t>SD-17102</t>
  </si>
  <si>
    <t>C03BA09</t>
  </si>
  <si>
    <t>C03BA09 [Cardiovascular System:Diuretics:Low-Ceiling Diuretics, Excl. Thiazides:Sulfonamides, plain]</t>
  </si>
  <si>
    <t>Cc1cc2CCCS(=O)(=O)c2cc1S(=O)(=O)N</t>
  </si>
  <si>
    <t>CHEMBL501916</t>
  </si>
  <si>
    <t>Lodenosine (INN, USAN)</t>
  </si>
  <si>
    <t>F-DDA</t>
  </si>
  <si>
    <t>U. S. Bioscience</t>
  </si>
  <si>
    <t>Nc1ncnc2c1ncn2[C@@H]3O[C@H](CO)C[C@@H]3F</t>
  </si>
  <si>
    <t>CHEMBL591251</t>
  </si>
  <si>
    <t>Sabarubicin (INN)</t>
  </si>
  <si>
    <t>MEN-10755</t>
  </si>
  <si>
    <t>C[C@@H]1O[C@H](C[C@H](N)[C@@H]1O)O[C@@H]2[C@@H](O)C[C@H](O[C@H]3C[C@@](O)(Cc4c(O)c5C(=O)c6ccccc6C(=O)c5c(O)c34)C(=O)CO)O[C@H]2C</t>
  </si>
  <si>
    <t>CHEMBL446060</t>
  </si>
  <si>
    <t>Propoxur (BAN)</t>
  </si>
  <si>
    <t>CNC(=O)Oc1ccccc1OC(C)C</t>
  </si>
  <si>
    <t>CHEMBL1099</t>
  </si>
  <si>
    <t>Dimethadione (INN, USAN)</t>
  </si>
  <si>
    <t>AC-1198; BAX-1400Z; DMO</t>
  </si>
  <si>
    <t>CC1(C)OC(=O)NC1=O</t>
  </si>
  <si>
    <t>CHEMBL79834</t>
  </si>
  <si>
    <t>Spiramide (INN)</t>
  </si>
  <si>
    <t>R-5808</t>
  </si>
  <si>
    <t>Fc1ccc(OCCCN2CCC3(CC2)N(CNC3=O)c4ccccc4)cc1</t>
  </si>
  <si>
    <t>CHEMBL594621</t>
  </si>
  <si>
    <t>Icomucret (INN, USAN)</t>
  </si>
  <si>
    <t>AL-12959</t>
  </si>
  <si>
    <t>CCCCC[C@H](O)\C=C\C=C/C\C=C/C\C=C/CCCC(=O)O</t>
  </si>
  <si>
    <t>CHEMBL522580</t>
  </si>
  <si>
    <t>Hepzidine (INN)</t>
  </si>
  <si>
    <t>CN1CCC(CC1)OC2c3ccccc3CCc4ccccc24</t>
  </si>
  <si>
    <t>CHEMBL379845</t>
  </si>
  <si>
    <t>Methyl Nicotinate (USAN)</t>
  </si>
  <si>
    <t>COC(=O)c1cccnc1</t>
  </si>
  <si>
    <t>CHEMBL681</t>
  </si>
  <si>
    <t>Etomidate (BAN, FDA, INN, USAN)</t>
  </si>
  <si>
    <t>N01AX07</t>
  </si>
  <si>
    <t>N01AX07 [Nervous System:Anesthetics:Anesthetics, General:Other general anesthetics]</t>
  </si>
  <si>
    <t>CCOC(=O)c1cncn1[C@H](C)c2ccccc2</t>
  </si>
  <si>
    <t>CHEMBL572</t>
  </si>
  <si>
    <t>Nitrofurantoin (BAN, FDA, INN, JAN, USP); Nitrofurantoin, Macrocrystalline (FDA); Nitrofurantoin Sodium (FDA)</t>
  </si>
  <si>
    <t>Shionogi Inc; Procter And Gamble Pharmaceuticals Inc Sub Procter And Gamble Co; Almatica Pharma Inc</t>
  </si>
  <si>
    <t>J01XE01</t>
  </si>
  <si>
    <t>J01XE01 [Antiinfectives For Systemic Use:Antibacterials For Systemic Use:Other Antibacterials:Nitrofuran derivatives]</t>
  </si>
  <si>
    <t>Antibacterial (urinary)</t>
  </si>
  <si>
    <t>[O-][N+](=O)c1oc(\C=N\N2CC(=O)NC2=O)cc1</t>
  </si>
  <si>
    <t>CHEMBL1171837</t>
  </si>
  <si>
    <t>Ponatinib (INN, USAN); Ponatinib Hydrochloride (FDA, USAN)</t>
  </si>
  <si>
    <t>AP-24534; AP-24534 HCl</t>
  </si>
  <si>
    <t>Ariad Pharmaceuticals Inc; Ariad Pharmaceuticals</t>
  </si>
  <si>
    <t>CN1CCN(Cc2ccc(NC(=O)c3ccc(C)c(c3)C#Cc4cnc5cccnn45)cc2C(F)(F)F)CC1</t>
  </si>
  <si>
    <t>CHEMBL780</t>
  </si>
  <si>
    <t>Pentetic Acid (BAN, INN, USAN, USP); Pentetate Zinc Trisodium (FDA); Calcium Trisodium Pentetate (BAN, INN); Pentetate Calcium Trisodium (FDA, USAN)</t>
  </si>
  <si>
    <t>DTPA</t>
  </si>
  <si>
    <t>Hameln Pharmaceuticals Gmbh</t>
  </si>
  <si>
    <t>Diagnostic Aid; Chelating Agent (plutonium)</t>
  </si>
  <si>
    <t>OC(=O)CN(CCN(CC(=O)O)CC(=O)O)CCN(CC(=O)O)CC(=O)O</t>
  </si>
  <si>
    <t>CHEMBL1201479</t>
  </si>
  <si>
    <t>Polyethylene Glycol 3350 (FDA)</t>
  </si>
  <si>
    <t>Salix Pharmaceuticals Inc; Meda Pharmaceuticals Inc; Hospira Inc; Braintree Laboratories Inc; Schering Plough Healthcare Products Inc</t>
  </si>
  <si>
    <t>CHEMBL1201660</t>
  </si>
  <si>
    <t>Safflower Oil (FDA, USP)</t>
  </si>
  <si>
    <t>Hospira Inc; Abbott Laboratories Pharmaceutical Products Div</t>
  </si>
  <si>
    <t>CHEMBL927</t>
  </si>
  <si>
    <t>Cefdinir (BAN, FDA, INN, USAN)</t>
  </si>
  <si>
    <t>CI-983; FK-482</t>
  </si>
  <si>
    <t>J01DD15</t>
  </si>
  <si>
    <t>J01DD15 [Antiinfectives For Systemic Use:Antibacterials For Systemic Use:Other Beta-Lactam Antibacterials:Third-generation cephalosporins]</t>
  </si>
  <si>
    <t>Nc1nc(cs1)\C(=N\O)\C(=O)N[C@H]2[C@H]3SCC(=C(N3C2=O)C(=O)O)C=C</t>
  </si>
  <si>
    <t>CHEMBL1200571</t>
  </si>
  <si>
    <t>Gadobenate Dimeglumine (FDA, USAN); Gadobenic Acid (BAN, INN)</t>
  </si>
  <si>
    <t>B1903617</t>
  </si>
  <si>
    <t>V08CA08</t>
  </si>
  <si>
    <t>V08CA08 [Various:Contrast Media:Magnetic Resonance Imaging Contrast Media:Paramagnetic contrast media]</t>
  </si>
  <si>
    <t>CHEMBL2105215</t>
  </si>
  <si>
    <t>Methylchromone (BAN, INN)</t>
  </si>
  <si>
    <t>CC1=COc2ccccc2C1=O</t>
  </si>
  <si>
    <t>CHEMBL2106702</t>
  </si>
  <si>
    <t>Lorbamate (INN, USAN)</t>
  </si>
  <si>
    <t>ABBOTT-19957</t>
  </si>
  <si>
    <t>CCCC(C)(COC(=O)N)COC(=O)NC1CC1</t>
  </si>
  <si>
    <t>CHEMBL2106253</t>
  </si>
  <si>
    <t>Difeterol (INN)</t>
  </si>
  <si>
    <t>CC(C(O)c1ccccc1)N(C)CCOC(c2ccccc2)c3ccccc3</t>
  </si>
  <si>
    <t>CHEMBL2106304</t>
  </si>
  <si>
    <t>Emiglitate (BAN, INN)</t>
  </si>
  <si>
    <t>BAY-O-1248</t>
  </si>
  <si>
    <t>CCOC(=O)c1ccc(OCCN2C[C@H](O)[C@@H](O)[C@H](O)[C@H]2CO)cc1</t>
  </si>
  <si>
    <t>CHEMBL2107594</t>
  </si>
  <si>
    <t>Bifepramide (INN)</t>
  </si>
  <si>
    <t>CCN(CC)CCNC(=O)C(C)c1ccc(cc1)c2ccccc2</t>
  </si>
  <si>
    <t>CHEMBL2104048</t>
  </si>
  <si>
    <t>Aminoxytriphene (INN); Amotriphene (MI)</t>
  </si>
  <si>
    <t>COc1ccc(cc1)C(=C(c2ccc(OC)cc2)c3ccc(OC)cc3)CN(C)C</t>
  </si>
  <si>
    <t>CHEMBL2108824</t>
  </si>
  <si>
    <t>Unifocon A (USAN)</t>
  </si>
  <si>
    <t>SGP 3</t>
  </si>
  <si>
    <t>Permeable Technologies</t>
  </si>
  <si>
    <t>CHEMBL2107994</t>
  </si>
  <si>
    <t>Silver Protein (JAN); Silver Protein, Mild (MI, NF)</t>
  </si>
  <si>
    <t>CHEMBL2108932</t>
  </si>
  <si>
    <t>Croscarmellose (BAN, INN); Croscarmellose Sodium (NF, USAN)</t>
  </si>
  <si>
    <t>Fmc; Buckeye</t>
  </si>
  <si>
    <t>CHEMBL2109599</t>
  </si>
  <si>
    <t>Rg-7212</t>
  </si>
  <si>
    <t>RG-7212</t>
  </si>
  <si>
    <t>CHEMBL2109674</t>
  </si>
  <si>
    <t>J591 (111In)</t>
  </si>
  <si>
    <t>CHEMBL2109618</t>
  </si>
  <si>
    <t>Cr-6261</t>
  </si>
  <si>
    <t>CR-6261</t>
  </si>
  <si>
    <t>CHEMBL2108315</t>
  </si>
  <si>
    <t>Somatropin Pegol (INN)</t>
  </si>
  <si>
    <t>CHEMBL2108110</t>
  </si>
  <si>
    <t>Thrombin (INN, JAN, USP)</t>
  </si>
  <si>
    <t>B02BD30; B02BC06</t>
  </si>
  <si>
    <t>B02BD30 [Blood And Blood Forming Organs:Antihemorrhagics:Vitamin K And Other Hemostatics:Blood coagulation factors]; B02BC06 [Blood And Blood Forming Organs:Antihemorrhagics:Vitamin K And Other Hemostatics:Local hemostatics]</t>
  </si>
  <si>
    <t>CHEMBL2109273</t>
  </si>
  <si>
    <t>Rg-7414</t>
  </si>
  <si>
    <t>RG-7414</t>
  </si>
  <si>
    <t>CHEMBL2109443</t>
  </si>
  <si>
    <t>F105</t>
  </si>
  <si>
    <t>CHEMBL2109064</t>
  </si>
  <si>
    <t>Lime, Sulfurated (MI, USP)</t>
  </si>
  <si>
    <t>Dermik; Bayer</t>
  </si>
  <si>
    <t>CHEMBL2108424</t>
  </si>
  <si>
    <t>Magnesium Glycinate (USAN)</t>
  </si>
  <si>
    <t>CHEMBL2109412</t>
  </si>
  <si>
    <t>L19sip</t>
  </si>
  <si>
    <t>L19SIP</t>
  </si>
  <si>
    <t>CHEMBL2109350</t>
  </si>
  <si>
    <t>Rg-7159</t>
  </si>
  <si>
    <t>RG-7159</t>
  </si>
  <si>
    <t>CHEMBL2108792</t>
  </si>
  <si>
    <t>Tifacogin (INN, USAN)</t>
  </si>
  <si>
    <t>LACI; SC-59735</t>
  </si>
  <si>
    <t>CHEMBL2108234</t>
  </si>
  <si>
    <t>Cod Liver Oil (BAN, JAN, USP)</t>
  </si>
  <si>
    <t>CHEMBL2108746</t>
  </si>
  <si>
    <t>Radiotolpovidone I 131 (INN); Tolpovidone I 131 (INN, USAN)</t>
  </si>
  <si>
    <t>Diagnostic Aid (hypoalbuminemia); Radioactive Agent</t>
  </si>
  <si>
    <t>CHEMBL2107051</t>
  </si>
  <si>
    <t>Timobesone (INN); Timobesone Acetate (USAN)</t>
  </si>
  <si>
    <t>RS-85446-007</t>
  </si>
  <si>
    <t>CSC(=O)[C@@]1(OC(=O)C)[C@H](C)C[C@H]2[C@@H]3CCC4=CC(=O)C=C[C@]4(C)[C@@]3(F)[C@@H](O)C[C@]12C</t>
  </si>
  <si>
    <t>CHEMBL2105909</t>
  </si>
  <si>
    <t>Almecillin (INN); Penicillin O Sodium (MI); Penicillin O Potassium (MI)</t>
  </si>
  <si>
    <t>CC1(C)S[C@@H]2[C@H](NC(=O)CSCC=C)C(=O)N2[C@H]1C(=O)O</t>
  </si>
  <si>
    <t>CHEMBL2103750</t>
  </si>
  <si>
    <t>Nosiheptide (BAN, INN, USAN)</t>
  </si>
  <si>
    <t>RP-9671</t>
  </si>
  <si>
    <t>C\C=C\1/NC(=O)C(NC(=O)c2csc(n2)c3cc(O)c(nc3c4csc(n4)C5CSC(=O)c6[nH]c7cccc(COC(=O)C(O)CC(NC(=O)c8csc1n8)c9nc(cs9)C(=O)N5)c7c6C)c%10nc(cs%10)C(=O)NC(=C)C(=O)N)C(C)O</t>
  </si>
  <si>
    <t>CHEMBL2103776</t>
  </si>
  <si>
    <t>Belfosdil (INN, USAN)</t>
  </si>
  <si>
    <t>BMY-21891; SR-7037</t>
  </si>
  <si>
    <t>Antihypertensive (calcium channel blocker)</t>
  </si>
  <si>
    <t>CCCCOP(=O)(CC(CCOc1ccccc1)CP(=O)(OCCCC)OCCCC)OCCCC</t>
  </si>
  <si>
    <t>CHEMBL2106490</t>
  </si>
  <si>
    <t>Xenthiorate (INN)</t>
  </si>
  <si>
    <t>CCC(C(=O)SCCN(CC)CC)c1ccc(cc1)c2ccccc2</t>
  </si>
  <si>
    <t>CHEMBL2104725</t>
  </si>
  <si>
    <t>Pifenate (BAN, INN)</t>
  </si>
  <si>
    <t>CCOC(=O)C(CC1CCCCN1)(c2ccccc2)c3ccccc3</t>
  </si>
  <si>
    <t>CHEMBL2105268</t>
  </si>
  <si>
    <t>Micinicate (INN)</t>
  </si>
  <si>
    <t>CC1CC(CC(C)(C)C1)OC(=O)C(OC(=O)c2cccnc2)c3ccccc3</t>
  </si>
  <si>
    <t>CHEMBL2105724</t>
  </si>
  <si>
    <t>Pegsiticase (USAN)</t>
  </si>
  <si>
    <t>CN[C@@H](CCCCNC(=O)OCCOC)C(=O)C</t>
  </si>
  <si>
    <t>CHEMBL2105833</t>
  </si>
  <si>
    <t>Octodrine (INN, USAN)</t>
  </si>
  <si>
    <t>SK&amp;F-51</t>
  </si>
  <si>
    <t>Adrenergic (vasoconstrictor); Anesthetic (local)</t>
  </si>
  <si>
    <t>CC(C)CCCC(C)N</t>
  </si>
  <si>
    <t>CHEMBL2107641</t>
  </si>
  <si>
    <t>Naftypramide (INN)</t>
  </si>
  <si>
    <t>DA-992</t>
  </si>
  <si>
    <t>CC(C)C(CCN(C)C)(C(=O)N)c1cccc2ccccc12</t>
  </si>
  <si>
    <t>CHEMBL2104288</t>
  </si>
  <si>
    <t>Diprofene (INN)</t>
  </si>
  <si>
    <t>CCCN(CCC)CCSC(=O)C(c1ccccc1)c2ccccc2</t>
  </si>
  <si>
    <t>CHEMBL2104330</t>
  </si>
  <si>
    <t>Idrapril (INN)</t>
  </si>
  <si>
    <t>CN(CC(=O)NO)C(=O)[C@@H]1CCCC[C@@H]1C(=O)O</t>
  </si>
  <si>
    <t>CHEMBL2105526</t>
  </si>
  <si>
    <t>Sumarotene (INN, USAN)</t>
  </si>
  <si>
    <t>Ro-149706000</t>
  </si>
  <si>
    <t>C\C(=C/c1ccc(cc1)S(=O)(=O)C)\c2ccc3c(c2)C(C)(C)CCC3(C)C</t>
  </si>
  <si>
    <t>CHEMBL2103981</t>
  </si>
  <si>
    <t>Piconol (INN)</t>
  </si>
  <si>
    <t>OCc1ccccn1</t>
  </si>
  <si>
    <t>CHEMBL2107239</t>
  </si>
  <si>
    <t>Ioxitalamic Acid (DCF, INN)</t>
  </si>
  <si>
    <t>AG-58107</t>
  </si>
  <si>
    <t>V08AA05</t>
  </si>
  <si>
    <t>V08AA05 [Various:Contrast Media:X-Ray Contrast Media, Iodinated:Watersoluble, nephrotropic, high osmolar X-ray contrast media]</t>
  </si>
  <si>
    <t>CC(=O)Nc1c(I)c(C(=O)O)c(I)c(C(=O)NCCO)c1I</t>
  </si>
  <si>
    <t>CHEMBL2106758</t>
  </si>
  <si>
    <t>Glutaurine (INN)</t>
  </si>
  <si>
    <t>N[C@@H](CCC(=O)NCCS(=O)(=O)O)C(=O)O</t>
  </si>
  <si>
    <t>CHEMBL2103920</t>
  </si>
  <si>
    <t>Ularitide (INN)</t>
  </si>
  <si>
    <t>CC[C@H](C)[C@@H]1NC(=O)[C@H](CCCNC(=N)N)NC(=O)[C@H](CC(=O)O)NC(=O)[C@H](CCSC)NC(=O)[C@H](CCCNC(=N)N)NC(=O)CNC(=O)CNC(=O)[C@H](Cc2ccccc2)NC(=O)[C@H](CSSC[C@H](NC(=O)CNC(=O)[C@H](CC(C)C)NC(=O)CNC(=O)[C@H](CO)NC(=O)[C@H](CCC(=O)N)NC(=O)[C@H](C)NC(=O)CNC1=O)C(=O)N[C@@H](CC(=O)N)C(=O)N[C@@H](CO)C(=O)N[C@@H](Cc3ccccc3)C(=O)N[C@@H](CCCNC(=N)N)C(=O)N[C@@H](Cc4ccc(O)cc4)C(=O)O)NC(=O)[C@H](CO)NC(=O)[C@H](CO)NC(=O)[C@H](CCCNC(=N)N)NC(=O)[C@H](CCCNC(=N)N)NC(=O)[C@H](CC(C)C)NC(=O)[C@H](CO)NC(=O)[C@H](CCCNC(=N)N)NC(=O)[C@@H]5CCCN5C(=O)[C@H](C)NC(=O)[C@@H](N)[C@@H](C)O</t>
  </si>
  <si>
    <t>CHEMBL2104874</t>
  </si>
  <si>
    <t>Levofacetoperane (INN)</t>
  </si>
  <si>
    <t>CC(=O)OC(C1CCCCN1)c2ccccc2</t>
  </si>
  <si>
    <t>CHEMBL2107706</t>
  </si>
  <si>
    <t>Valdetamide (INN)</t>
  </si>
  <si>
    <t>CCC(CC)(CC=C)C(=O)N</t>
  </si>
  <si>
    <t>CHEMBL967</t>
  </si>
  <si>
    <t>Temazepam (BAN, FDA, INN, USAN, USP)</t>
  </si>
  <si>
    <t>WY-3917</t>
  </si>
  <si>
    <t>N05CD07</t>
  </si>
  <si>
    <t>N05CD07 [Nervous System:Psycholeptics:Hypnotics And Sedatives:Benzodiazepine derivatives]</t>
  </si>
  <si>
    <t>CN1C(=O)C(O)N=C(c2ccccc2)c3cc(Cl)ccc13</t>
  </si>
  <si>
    <t>CHEMBL1231574</t>
  </si>
  <si>
    <t>Levomefolic Acid (INN, USAN); Levomefolate Calcium (FDA, USAN)</t>
  </si>
  <si>
    <t>LMSR; LMCA</t>
  </si>
  <si>
    <t>Merck Eprova Ag; Bayer Healthcare Pharmaceuticals Inc</t>
  </si>
  <si>
    <t>CN1[C@@H](CNc2ccc(cc2)C(=O)N[C@@H](CCC(=O)O)C(=O)O)CNC3=C1C(=O)N=C(N)N3</t>
  </si>
  <si>
    <t>CHEMBL1336</t>
  </si>
  <si>
    <t>Sorafenib (USAN, INN); Sorafenib Tosylate (FDA, USAN)</t>
  </si>
  <si>
    <t>BAY-43-9006; BAY-54-9085</t>
  </si>
  <si>
    <t>Bayer Healthcare Pharmaceuticals Inc; Bayer Healthcare Ag</t>
  </si>
  <si>
    <t>L01XE05</t>
  </si>
  <si>
    <t>L01XE05 [Antineoplastic And Immunomodulating Agents:Antineoplastic Agents:Other Antineoplastic Agents:Protein kinase inhibitors]</t>
  </si>
  <si>
    <t>CNC(=O)c1cc(Oc2ccc(NC(=O)Nc3ccc(Cl)c(c3)C(F)(F)F)cc2)ccn1</t>
  </si>
  <si>
    <t>CHEMBL1681</t>
  </si>
  <si>
    <t>Iodohippurate Sodium I 123 (USP, USAN); Iodohippurate Sodium I-123 (FDA); Sodium O-Iodo-123i-Hippurate (JAN); Iodohippurate Sodium I 131 (USP, USAN); Iodohippurate Sodium I-131 (FDA); Sodium Iodohippurate (131I) (INN); Sodium Iodohippurate (131I) Injection (JAN); Iodohippurate Sodium I 125 (USAN)</t>
  </si>
  <si>
    <t>Ge Healthcare; Bristol-Myers Squibb; Bracco Diagnostics Inc; Abbott; Mallinckrodt Medical Inc</t>
  </si>
  <si>
    <t>V09CX01; V09CX02</t>
  </si>
  <si>
    <t>V09CX01 [Various:Diagnostic Radiopharmaceuticals:Renal System:Other renal system diagnostic radiopharmaceuticals]; V09CX02 [Various:Diagnostic Radiopharmaceuticals:Renal System:Other renal system diagnostic radiopharmaceuticals]</t>
  </si>
  <si>
    <t>OC(=O)CNC(=O)c1ccccc1I</t>
  </si>
  <si>
    <t>CHEMBL127</t>
  </si>
  <si>
    <t>Meropenem (BAN, FDA, INN, USAN, USP)</t>
  </si>
  <si>
    <t>ICI-194660; SM-7338</t>
  </si>
  <si>
    <t>J01DH02</t>
  </si>
  <si>
    <t>J01DH02 [Antiinfectives For Systemic Use:Antibacterials For Systemic Use:Other Beta-Lactam Antibacterials:Carbapenems]</t>
  </si>
  <si>
    <t>C[C@@H](O)[C@@H]1[C@H]2[C@@H](C)C(=C(N2C1=O)C(=O)O)S[C@@H]3CN[C@@H](C3)C(=O)N(C)C</t>
  </si>
  <si>
    <t>CHEMBL1469</t>
  </si>
  <si>
    <t>Sodium Phenylbutyrate (BAN, USAN, FDA)</t>
  </si>
  <si>
    <t>A16AX03</t>
  </si>
  <si>
    <t>A16AX03 [Alimentary Tract And Metabolism:Other Alimentary Tract And Metabolism Products:Other Alimentary Tract And Metabolism Products:Various alimentary tract and metabolism products]</t>
  </si>
  <si>
    <t>OC(=O)CCCc1ccccc1</t>
  </si>
  <si>
    <t>CHEMBL832</t>
  </si>
  <si>
    <t>Sulfinpyrazone (BAN, FDA, INN, JAN, USP)</t>
  </si>
  <si>
    <t>M04AB02</t>
  </si>
  <si>
    <t>M04AB02 [Musculo-Skeletal System:Antigout Preparations:Antigout Preparations:Preparations increasing uric acid excretion]</t>
  </si>
  <si>
    <t>[O-][S+](CCC1C(=O)N(N(C1=O)c2ccccc2)c3ccccc3)c4ccccc4</t>
  </si>
  <si>
    <t>CHEMBL1539</t>
  </si>
  <si>
    <t>Sulfadoxine (BAN, FDA, INN, JAN, USAN, USP)</t>
  </si>
  <si>
    <t>Ro-4-4393; Ro-44393</t>
  </si>
  <si>
    <t>COc1ncnc(NS(=O)(=O)c2ccc(N)cc2)c1OC</t>
  </si>
  <si>
    <t>CHEMBL660</t>
  </si>
  <si>
    <t>Amantadine (BAN, INN); Amantadine Hydrochloride (JAN, USAN, USP, FDA)</t>
  </si>
  <si>
    <t>TCMDC-125869; EXP-105-1</t>
  </si>
  <si>
    <t>N04BB01</t>
  </si>
  <si>
    <t>N04BB01 [Nervous System:Anti-Parkinson Drugs:Dopaminergic Agents:Adamantane derivatives]</t>
  </si>
  <si>
    <t>NC12CC3CC(CC(C3)C1)C2</t>
  </si>
  <si>
    <t>CHEMBL1495</t>
  </si>
  <si>
    <t>Oxyphencyclimine (BAN, INN); Oxyphencyclimine Hydrochloride (FDA, USP, JAN)</t>
  </si>
  <si>
    <t>A03AA01</t>
  </si>
  <si>
    <t>A03AA01 [Alimentary Tract And Metabolism:Drugs For Functional Gastrointestinal Disorders:Drugs For Functional Gastrointestinal Disorders:Synthetic anticholinergics, esters with tertiary amino group]</t>
  </si>
  <si>
    <t>CN1CCCN=C1COC(=O)C(O)(C2CCCCC2)c3ccccc3</t>
  </si>
  <si>
    <t>CHEMBL1201340</t>
  </si>
  <si>
    <t>Diphemanil Methylsulfate (FDA, USP); Diphemanil Metilsulfate (BAN, INN)</t>
  </si>
  <si>
    <t>A03AB15</t>
  </si>
  <si>
    <t>A03AB15 [Alimentary Tract And Metabolism:Drugs For Functional Gastrointestinal Disorders:Drugs For Functional Gastrointestinal Disorders:Synthetic anticholinergics, quaternary ammonium compounds]</t>
  </si>
  <si>
    <t>C[N+]1(C)CCC(=C(c2ccccc2)c3ccccc3)CC1</t>
  </si>
  <si>
    <t>CHEMBL572881</t>
  </si>
  <si>
    <t>Motesanib (INN, USAN); Motesanib Diphosphate (USAN)</t>
  </si>
  <si>
    <t>AMG-706</t>
  </si>
  <si>
    <t>CC1(C)CNc2cc(NC(=O)c3cccnc3NCc4ccncc4)ccc12</t>
  </si>
  <si>
    <t>CHEMBL1418176</t>
  </si>
  <si>
    <t>Methandienone (BAN); Methandrostenolone (MI, USP); Metandienone (INN)</t>
  </si>
  <si>
    <t>A14AA03; D11AE01</t>
  </si>
  <si>
    <t>A14AA03 [Alimentary Tract And Metabolism:Anabolic Agents For Systemic Use:Anabolic Steroids:Androstan derivatives]; D11AE01 [Dermatologicals:Other Dermatological Preparations:Other Dermatological Preparations:Androgens for topical use]</t>
  </si>
  <si>
    <t>C[C@]1(O)CC[C@H]2[C@@H]3CCC4=CC(=O)C=C[C@]4(C)[C@H]3CC[C@]12C</t>
  </si>
  <si>
    <t>CHEMBL275758</t>
  </si>
  <si>
    <t>Rilmakalim (INN)</t>
  </si>
  <si>
    <t>CC1(C)Oc2ccc(cc2[C@H]([C@@H]1O)N3CCCC3=O)S(=O)(=O)c4ccccc4</t>
  </si>
  <si>
    <t>CHEMBL462220</t>
  </si>
  <si>
    <t>Inproquone (BAN, INN)</t>
  </si>
  <si>
    <t>E-39; RP-6870</t>
  </si>
  <si>
    <t>CCCOC1=C(N2CC2)C(=O)C(=C(N3CC3)C1=O)OCCC</t>
  </si>
  <si>
    <t>CHEMBL164349</t>
  </si>
  <si>
    <t>Bunaprolast (INN, USAN)</t>
  </si>
  <si>
    <t>U-66858</t>
  </si>
  <si>
    <t>CCCCc1cc(OC)c2ccccc2c1OC(=O)C</t>
  </si>
  <si>
    <t>CHEMBL151803</t>
  </si>
  <si>
    <t>Sulbentine (MI, INN)</t>
  </si>
  <si>
    <t>D-47</t>
  </si>
  <si>
    <t>D01AE09</t>
  </si>
  <si>
    <t>D01AE09 [Dermatologicals:Antifungals For Dermatological Use:Antifungals For Topical Use:Other antifungals for topical use]</t>
  </si>
  <si>
    <t>S=C1SCN(Cc2ccccc2)CN1Cc3ccccc3</t>
  </si>
  <si>
    <t>CHEMBL122135</t>
  </si>
  <si>
    <t>Lodaxaprine (INN)</t>
  </si>
  <si>
    <t>OC1CCN(CC1)c2ccc(nn2)c3ccccc3Cl</t>
  </si>
  <si>
    <t>CHEMBL153585</t>
  </si>
  <si>
    <t>Indenolol (BAN, INN, MI); Indenolol Hydrochloride (JAN)</t>
  </si>
  <si>
    <t>SCH-28316Z</t>
  </si>
  <si>
    <t>CC(C)NCC(O)COc1cccc2CC=Cc12</t>
  </si>
  <si>
    <t>CHEMBL61479</t>
  </si>
  <si>
    <t>Siramesine (INN)</t>
  </si>
  <si>
    <t>Fc1ccc(cc1)n2cc(CCCCN3CCC4(CC3)OCc5ccccc45)c6ccccc26</t>
  </si>
  <si>
    <t>CHEMBL146727</t>
  </si>
  <si>
    <t>Pipramadol (INN)</t>
  </si>
  <si>
    <t>CC(C(=O)N(C)C1CCCCC1)C2(O)CCN(CCc3ccccc3Cl)CC2</t>
  </si>
  <si>
    <t>CHEMBL452859</t>
  </si>
  <si>
    <t>Butoctamide (INN, MI); Butoctamide Semisuccinate (JAN)</t>
  </si>
  <si>
    <t>CCCCC(CC)CNC(=O)CC(C)O</t>
  </si>
  <si>
    <t>CHEMBL304253</t>
  </si>
  <si>
    <t>Tolonidine (DCF, MI, INN)</t>
  </si>
  <si>
    <t>ST-375</t>
  </si>
  <si>
    <t>C02AC04</t>
  </si>
  <si>
    <t>C02AC04 [Cardiovascular System:Antihypertensives:Antiadrenergic Agents, Centrally Acting:Imidazoline receptor agonists]</t>
  </si>
  <si>
    <t>Cc1ccc(NC2=NCCN2)c(Cl)c1</t>
  </si>
  <si>
    <t>CHEMBL440135</t>
  </si>
  <si>
    <t>Parapropamol (DCF, INN)</t>
  </si>
  <si>
    <t>CCC(=O)Nc1ccc(O)cc1</t>
  </si>
  <si>
    <t>CHEMBL367149</t>
  </si>
  <si>
    <t>Doconexent (INN); Omega-3 Marine Triglycerides (BAN)</t>
  </si>
  <si>
    <t>CC\C=C/C\C=C/C\C=C/C\C=C/C\C=C/C\C=C/CCC(=O)O</t>
  </si>
  <si>
    <t>CHEMBL538393</t>
  </si>
  <si>
    <t>Dimecamine (INN)</t>
  </si>
  <si>
    <t>CN(C)C1(C)C2CCC(C2)C1(C)C</t>
  </si>
  <si>
    <t>CHEMBL275803</t>
  </si>
  <si>
    <t>Sopromidine (INN)</t>
  </si>
  <si>
    <t>C[C@H](Cc1c[nH]cn1)\N=C(/N)\NCCSCc2[nH]cnc2C</t>
  </si>
  <si>
    <t>CHEMBL13766</t>
  </si>
  <si>
    <t>Guaiacol (JAN, MI, NF)</t>
  </si>
  <si>
    <t>COc1ccccc1O</t>
  </si>
  <si>
    <t>CHEMBL56900</t>
  </si>
  <si>
    <t>Lerisetron (INN)</t>
  </si>
  <si>
    <t>C(c1ccccc1)n2c(nc3ccccc23)N4CCNCC4</t>
  </si>
  <si>
    <t>CHEMBL10413</t>
  </si>
  <si>
    <t>Zenarestat (INN, USAN)</t>
  </si>
  <si>
    <t>CI-1014; FK-366; FR-74366</t>
  </si>
  <si>
    <t>Parke-Davis; Fujisawa</t>
  </si>
  <si>
    <t>OC(=O)CN1C(=O)N(Cc2ccc(Br)cc2F)C(=O)c3ccc(Cl)cc13</t>
  </si>
  <si>
    <t>CHEMBL26319</t>
  </si>
  <si>
    <t>Arildone (INN, USAN)</t>
  </si>
  <si>
    <t>WIN-38020</t>
  </si>
  <si>
    <t>aril-</t>
  </si>
  <si>
    <t>CCC(=O)C(CCCCCCOc1ccc(OC)cc1Cl)C(=O)CC</t>
  </si>
  <si>
    <t>CHEMBL153983</t>
  </si>
  <si>
    <t>Ronifibrate (MI, INN)</t>
  </si>
  <si>
    <t>C10AB07</t>
  </si>
  <si>
    <t>C10AB07 [Cardiovascular System:Lipid Modifying Agents:Lipid Modifying Agents, Plain:Fibrates]</t>
  </si>
  <si>
    <t>CC(C)(Oc1ccc(Cl)cc1)C(=O)OCCCOC(=O)c2cccnc2</t>
  </si>
  <si>
    <t>CHEMBL1201327</t>
  </si>
  <si>
    <t>Acetrizoic Acid (USP); Acetrizoate Sodium (FDA, MI, USP); Sodium Acetrizoate (BAN, INN)</t>
  </si>
  <si>
    <t>Ortho Pharmaceutical; Ortho Mcneil Pharmaceutical Inc</t>
  </si>
  <si>
    <t>V08AA07</t>
  </si>
  <si>
    <t>V08AA07 [Various:Contrast Media:X-Ray Contrast Media, Iodinated:Watersoluble, nephrotropic, high osmolar X-ray contrast media]</t>
  </si>
  <si>
    <t>CC(=O)Nc1c(I)cc(I)c(C(=O)O)c1I</t>
  </si>
  <si>
    <t>CHEMBL1201669</t>
  </si>
  <si>
    <t>Pramlintide Acetate (FDA, USAN)</t>
  </si>
  <si>
    <t>Amylin Pharmaceuticals Llc</t>
  </si>
  <si>
    <t>CHEMBL1201613</t>
  </si>
  <si>
    <t>Insulin Glulisine (INN, USAN); Insulin Glulisine Recombinant (FDA)</t>
  </si>
  <si>
    <t>HMR-1964</t>
  </si>
  <si>
    <t>A10AB06</t>
  </si>
  <si>
    <t>A10AB06 [Alimentary Tract And Metabolism:Drugs Used In Diabetes:Insulins And Analogues:Insulins and analogues for injection, fast-acting ]</t>
  </si>
  <si>
    <t>CHEMBL1201557</t>
  </si>
  <si>
    <t>Interferon Alfacon-1 (BAN, FDA, USAN, INN)</t>
  </si>
  <si>
    <t>Intermune Inc; Amgen Inc</t>
  </si>
  <si>
    <t>L03AB09</t>
  </si>
  <si>
    <t>L03AB09 [Antineoplastic And Immunomodulating Agents:Immunostimulants:Immunostimulants:Interferons]</t>
  </si>
  <si>
    <t>Antiviral; Biological Response Modifier</t>
  </si>
  <si>
    <t>CHEMBL1201865</t>
  </si>
  <si>
    <t>Velaglucerase Alfa (FDA, INN, USAN)</t>
  </si>
  <si>
    <t>EC 3.2.1.45</t>
  </si>
  <si>
    <t>Shire Human Genetic Therapies Inc</t>
  </si>
  <si>
    <t>A16AB10</t>
  </si>
  <si>
    <t>A16AB10 [Alimentary Tract And Metabolism:Other Alimentary Tract And Metabolism Products:Other Alimentary Tract And Metabolism Products:Enzymes]</t>
  </si>
  <si>
    <t>CHEMBL1201519</t>
  </si>
  <si>
    <t>Vitamin K (FDA)</t>
  </si>
  <si>
    <t>CHEMBL275040</t>
  </si>
  <si>
    <t>Kainic Acid (INN, JAN, MI)</t>
  </si>
  <si>
    <t>CC(=C)[C@H]1CN[C@@H]([C@H]1CC(=O)O)C(=O)O</t>
  </si>
  <si>
    <t>CHEMBL28079</t>
  </si>
  <si>
    <t>Zaprinast (BAN, INN)</t>
  </si>
  <si>
    <t>M&amp;B-22948</t>
  </si>
  <si>
    <t>CCCOc1ccccc1C2=Nc3nn[nH]c3C(=O)N2</t>
  </si>
  <si>
    <t>CHEMBL1441646</t>
  </si>
  <si>
    <t>Chlorothymol (MI, NF)</t>
  </si>
  <si>
    <t>CC(C)c1cc(Cl)c(C)cc1O</t>
  </si>
  <si>
    <t>CHEMBL1722501</t>
  </si>
  <si>
    <t>Pyrithyldione (INN, MI)</t>
  </si>
  <si>
    <t>N05CE03</t>
  </si>
  <si>
    <t>N05CE03 [Nervous System:Psycholeptics:Hypnotics And Sedatives:Piperidinedione derivatives]</t>
  </si>
  <si>
    <t>CCC1(CC)C(=O)NC=CC1=O</t>
  </si>
  <si>
    <t>CHEMBL506110</t>
  </si>
  <si>
    <t>Sultamicillin (BAN, USAN, INN); Sultamicillin Tosilate (JAN)</t>
  </si>
  <si>
    <t>CP-49952</t>
  </si>
  <si>
    <t>J01CR04</t>
  </si>
  <si>
    <t>J01CR04 [Antiinfectives For Systemic Use:Antibacterials For Systemic Use:Beta-Lactam Antibacterials, Penicillins:Combinations of penicillins, incl. beta-lactamase inhibitors]</t>
  </si>
  <si>
    <t>CC1(C)S[C@@H]2[C@H](NC(=O)[C@H](N)c3ccccc3)C(=O)N2[C@H]1C(=O)OCOC(=O)[C@@H]4N5[C@@H](CC5=O)S(=O)(=O)C4(C)C</t>
  </si>
  <si>
    <t>CHEMBL590540</t>
  </si>
  <si>
    <t>Cystine (INN, USAN)</t>
  </si>
  <si>
    <t>N[C@@H](CSSC[C@H](N)C(=O)O)C(=O)O</t>
  </si>
  <si>
    <t>CHEMBL1609</t>
  </si>
  <si>
    <t>Mandelic Acid (USP); Ammonium Mandelate (MI, USP); Calcium Mandelate (USP)</t>
  </si>
  <si>
    <t>B05CA06; J01XX06</t>
  </si>
  <si>
    <t>B05CA06 [Blood And Blood Forming Organs:Blood Substitutes And Perfusion Solutions:Irrigating Solutions:Antiinfectives]; J01XX06 [Antiinfectives For Systemic Use:Antibacterials For Systemic Use:Other Antibacterials:Other antibacterials]</t>
  </si>
  <si>
    <t>OC(C(=O)O)c1ccccc1</t>
  </si>
  <si>
    <t>CHEMBL1213460</t>
  </si>
  <si>
    <t>Ethyl Loflazepate (JAN, MI, INN)</t>
  </si>
  <si>
    <t>N05BA18</t>
  </si>
  <si>
    <t>N05BA18 [Nervous System:Psycholeptics:Anxiolytics:Benzodiazepine derivatives]</t>
  </si>
  <si>
    <t>CCOC(=O)C1N=C(c2ccccc2F)c3cc(Cl)ccc3NC1=O</t>
  </si>
  <si>
    <t>CHEMBL258918</t>
  </si>
  <si>
    <t>Mesterolone (BAN, USAN, INN)</t>
  </si>
  <si>
    <t>SH-723</t>
  </si>
  <si>
    <t>G03BB01</t>
  </si>
  <si>
    <t>G03BB01 [Genito Urinary System And Sex Hormones:Sex Hormones And Modulators Of The Genital System:Androgens:5-androstanon (3) derivatives]</t>
  </si>
  <si>
    <t>C[C@H]1CC(=O)C[C@@H]2CC[C@H]3[C@@H]4CC[C@H](O)[C@@]4(C)CC[C@@H]3[C@@]12C</t>
  </si>
  <si>
    <t>CHEMBL36648</t>
  </si>
  <si>
    <t>Lonapalene (USAN, INN)</t>
  </si>
  <si>
    <t>RS-43179</t>
  </si>
  <si>
    <t>COc1c(OC)c(OC(=O)C)c2cc(Cl)ccc2c1OC(=O)C</t>
  </si>
  <si>
    <t>CHEMBL92444</t>
  </si>
  <si>
    <t>Nidroxyzone (INN, MI)</t>
  </si>
  <si>
    <t>NC(=O)N(CCO)\N=C\c1oc(cc1)[N+](=O)[O-]</t>
  </si>
  <si>
    <t>CHEMBL42743</t>
  </si>
  <si>
    <t>Tylosin (BAN, INN, MI, USP)</t>
  </si>
  <si>
    <t>Lilly; Boehringer Ingelheim Animal Health</t>
  </si>
  <si>
    <t>CC[C@H]1OC(=O)C[C@@H](O)[C@H](C)[C@@H](O[C@@H]2O[C@H](C)[C@@H](O[C@H]3C[C@@](C)(O)[C@@H](O)[C@H](C)O3)[C@@H]([C@H]2O)N(C)C)[C@@H](CC=O)C[C@@H](C)C(=O)\C=C\C(=C\[C@@H]1CO[C@@H]4O[C@H](C)[C@@H](O)[C@@H](OC)[C@H]4OC)\C</t>
  </si>
  <si>
    <t>CHEMBL125</t>
  </si>
  <si>
    <t>Miltefosine (BAN, INN)</t>
  </si>
  <si>
    <t>D-18506; HDPC</t>
  </si>
  <si>
    <t>L01XX09</t>
  </si>
  <si>
    <t>L01XX09 [Antineoplastic And Immunomodulating Agents:Antineoplastic Agents:Other Antineoplastic Agents:Other antineoplastic agents]</t>
  </si>
  <si>
    <t>CCCCCCCCCCCCCCCCOP(=O)([O-])OCC[N+](C)(C)C</t>
  </si>
  <si>
    <t>CHEMBL264214</t>
  </si>
  <si>
    <t>Disuprazole (INN)</t>
  </si>
  <si>
    <t>CCSc1ccnc(C[S+]([O-])c2nc3ccccc3[nH]2)c1C</t>
  </si>
  <si>
    <t>CHEMBL447187</t>
  </si>
  <si>
    <t>Fenflumizole (INN)</t>
  </si>
  <si>
    <t>COc1ccc(cc1)c2nc([nH]c2c3ccc(OC)cc3)c4ccc(F)cc4F</t>
  </si>
  <si>
    <t>CHEMBL485980</t>
  </si>
  <si>
    <t>Bucladesine (MI, INN); Bucladesine Sodium (JAN)</t>
  </si>
  <si>
    <t>C01CE04</t>
  </si>
  <si>
    <t>C01CE04 [Cardiovascular System:Cardiac Therapy:Cardiac Stimulants Excl. Cardiac Glycosides:Phosphodiesterase inhibitors]</t>
  </si>
  <si>
    <t>CCCC(=O)Nc1ncnc2c1ncn2[C@@H]3O[C@@H]4COP(=O)(O)O[C@H]4[C@H]3OC(=O)CCC</t>
  </si>
  <si>
    <t>CHEMBL220360</t>
  </si>
  <si>
    <t>Taranabant (INN, USAN)</t>
  </si>
  <si>
    <t>MK-0364; MK-0634</t>
  </si>
  <si>
    <t>C[C@H](NC(=O)C(C)(C)Oc1ccc(cn1)C(F)(F)F)[C@@H](Cc2ccc(Cl)cc2)c3cccc(c3)C#N</t>
  </si>
  <si>
    <t>CHEMBL76098</t>
  </si>
  <si>
    <t>Xemilofiban (INN); Xemilofiban Hydrochloride (USAN)</t>
  </si>
  <si>
    <t>SC-54684; SC-54684A</t>
  </si>
  <si>
    <t>Prevention of Post-Recanalization Reocelusion of Coronary Vessels; Treatment of Unstable Angina</t>
  </si>
  <si>
    <t>CCOC(=O)C[C@H](NC(=O)CCC(=O)Nc1ccc(cc1)C(=N)N)C#C</t>
  </si>
  <si>
    <t>CHEMBL1705586</t>
  </si>
  <si>
    <t>Etebenecid (BAN, INN)</t>
  </si>
  <si>
    <t>CCN(CC)S(=O)(=O)c1ccc(cc1)C(=O)O</t>
  </si>
  <si>
    <t>CHEMBL1742446</t>
  </si>
  <si>
    <t>Pacrinolol (INN)</t>
  </si>
  <si>
    <t>COc1ccc(CCNCC(O)COc2ccc(cc2)\C(=C/C#N)\C)cc1OC</t>
  </si>
  <si>
    <t>CHEMBL1742451</t>
  </si>
  <si>
    <t>Tromantadine (DCF, INN, MI)</t>
  </si>
  <si>
    <t>D06BB02; J05AC03</t>
  </si>
  <si>
    <t>D06BB02 [Dermatologicals:Antibiotics And Chemotherapeutics For Dermatological Use:Chemotherapeutics For Topical Use:Antivirals]; J05AC03 [Antiinfectives For Systemic Use:Antivirals For Systemic Use:Direct Acting Antivirals:Cyclic amines]</t>
  </si>
  <si>
    <t>CN(C)CCOCC(=O)N[C@@]12C[C@@H]3C[C@@H](C[C@@H](C3)C1)C2</t>
  </si>
  <si>
    <t>CHEMBL1743016</t>
  </si>
  <si>
    <t>Farletuzumab (INN, USAN)</t>
  </si>
  <si>
    <t>M3; MORAb-003</t>
  </si>
  <si>
    <t>CHEMBL1801800</t>
  </si>
  <si>
    <t>Metabromsalan (INN, USAN)</t>
  </si>
  <si>
    <t>Oc1c(Br)cc(Br)cc1C(=O)Nc2ccccc2</t>
  </si>
  <si>
    <t>CHEMBL1743052</t>
  </si>
  <si>
    <t>Oportuzumab Monatox (INN)</t>
  </si>
  <si>
    <t>VB4-845</t>
  </si>
  <si>
    <t>CHEMBL1742999</t>
  </si>
  <si>
    <t>Carlumab (INN, USAN)</t>
  </si>
  <si>
    <t>CNTO-888</t>
  </si>
  <si>
    <t>CHEMBL1870919</t>
  </si>
  <si>
    <t>Bumecaine (INN)</t>
  </si>
  <si>
    <t>CCCCN1CCCC1C(=O)Nc2c(C)cc(C)cc2C</t>
  </si>
  <si>
    <t>CHEMBL1875805</t>
  </si>
  <si>
    <t>Acetylleucine (INN)</t>
  </si>
  <si>
    <t>N07CA04</t>
  </si>
  <si>
    <t>N07CA04 [Nervous System:Other Nervous System Drugs:Antivertigo Preparations:Antivertigo preparations]</t>
  </si>
  <si>
    <t>CC(C)CC(NC(=O)C)C(=O)O</t>
  </si>
  <si>
    <t>CHEMBL170797</t>
  </si>
  <si>
    <t>Ethoheptazine (BAN, INN); Ethoheptazine Citrate (INN, MI, NF)</t>
  </si>
  <si>
    <t>CCOC(=O)C1(CCCN(C)CC1)c2ccccc2</t>
  </si>
  <si>
    <t>CHEMBL1688530</t>
  </si>
  <si>
    <t>Oritavancin (INN); Oritavancin Diphosphate (USAN)</t>
  </si>
  <si>
    <t>LY-333328</t>
  </si>
  <si>
    <t>J01XA05</t>
  </si>
  <si>
    <t>J01XA05 [Antiinfectives For Systemic Use:Antibacterials For Systemic Use:Other Antibacterials:Glycopeptide antibacterials]</t>
  </si>
  <si>
    <t>CN[C@H](CC(C)C)C(=O)N[C@@H]1[C@H](O)c2ccc(Oc3cc4cc(Oc5ccc(cc5Cl)[C@@H](O[C@H]6C[C@](C)(N)[C@@H](O)[C@H](C)O6)[C@@H]7NC(=O)[C@H](NC(=O)[C@@H]4NC(=O)[C@H](CC(=O)N)NC1=O)c8ccc(O)c(c8)c9c(O)cc(O)cc9[C@H](NC7=O)C(=O)O)c3O[C@@H]%10O[C@H](CO)[C@@H](O)[C@H](O)[C@H]%10O[C@H]%11C[C@](C)(NCc%12ccc(cc%12)c%13ccc(Cl)cc%13)[C@@H](O)[C@H](C)O%11)c(Cl)c2</t>
  </si>
  <si>
    <t>CHEMBL31400</t>
  </si>
  <si>
    <t>Elinafide (INN)</t>
  </si>
  <si>
    <t>LU-79553</t>
  </si>
  <si>
    <t>O=C1N(CCNCCCNCCN2C(=O)c3cccc4cccc(C2=O)c34)C(=O)c5cccc6cccc1c56</t>
  </si>
  <si>
    <t>CHEMBL1951095</t>
  </si>
  <si>
    <t>Eravacycline (USAN); Eravacycline Dihydrochloride (USAN)</t>
  </si>
  <si>
    <t>TP-434-046</t>
  </si>
  <si>
    <t>Tetraphase Pharmaceuticals, Inc.</t>
  </si>
  <si>
    <t>CN(C)[C@H]1[C@@H]2C[C@@H]3Cc4c(F)cc(NC(=O)CN5CCCC5)c(O)c4C(=O)C3=C(O)[C@]2(O)C(=O)C(=C1O)C(=O)N</t>
  </si>
  <si>
    <t>CHEMBL2017179</t>
  </si>
  <si>
    <t>Evacetrapib (INN, USAN)</t>
  </si>
  <si>
    <t>LY-2484595</t>
  </si>
  <si>
    <t>Cc1cc(C)c2N(C[C@@H]3CC[C@H](CC3)C(=O)O)CCC[C@H](N(Cc4cc(cc(c4)C(F)(F)F)C(F)(F)F)c5nnn(C)n5)c2c1</t>
  </si>
  <si>
    <t>CHEMBL2111007</t>
  </si>
  <si>
    <t>Quinazosin (INN); Quinazosin Hydrochloride (USAN)</t>
  </si>
  <si>
    <t>CP-11332-1</t>
  </si>
  <si>
    <t>COc1cc2nc(nc(N)c2cc1OC)N3CCN(CC=C)CC3</t>
  </si>
  <si>
    <t>CHEMBL172545</t>
  </si>
  <si>
    <t>Fostriecin (INN); Fostriecin Sodium (USAN)</t>
  </si>
  <si>
    <t>NSC-339638; CI-920</t>
  </si>
  <si>
    <t>CC(O)(\C=C\C1CC=CC(=O)O1)C(CC(O)\C=C\C=C\C=C\CO)OP(=O)(O)O</t>
  </si>
  <si>
    <t>CHEMBL1201391</t>
  </si>
  <si>
    <t>Tenivastatin (INN); Tenivastatin Calcium (USAN)</t>
  </si>
  <si>
    <t>CCC(C)(C)C(=O)O[C@H]1C[C@@H](C)C=C2C=C[C@H](C)[C@H](CC[C@@H](O)C[C@@H](O)CC(=O)O)[C@@H]12</t>
  </si>
  <si>
    <t>CHEMBL2111029</t>
  </si>
  <si>
    <t>Oglufanide (INN); Oglufanide Disodium (USAN)</t>
  </si>
  <si>
    <t>IM862</t>
  </si>
  <si>
    <t>Cytran</t>
  </si>
  <si>
    <t>N[C@@H](CCC(=O)O)C(=O)N[C@@H](Cc1c[nH]c2ccccc12)C(=O)O</t>
  </si>
  <si>
    <t>CHEMBL55977</t>
  </si>
  <si>
    <t>Englitazone (INN); Englitazone Sodium (USAN)</t>
  </si>
  <si>
    <t>CP-72467-2</t>
  </si>
  <si>
    <t>O=C1NC(=O)C(Cc2ccc3OC(Cc4ccccc4)CCc3c2)S1</t>
  </si>
  <si>
    <t>CHEMBL2108593</t>
  </si>
  <si>
    <t>Epoetin Zeta (INN)</t>
  </si>
  <si>
    <t>CHEMBL2109403</t>
  </si>
  <si>
    <t>Rg-7597</t>
  </si>
  <si>
    <t>RG-7597</t>
  </si>
  <si>
    <t>CHEMBL2109634</t>
  </si>
  <si>
    <t>Oncolysin S</t>
  </si>
  <si>
    <t>CHEMBL2109341</t>
  </si>
  <si>
    <t>Ccr5mab004</t>
  </si>
  <si>
    <t>CCR5mAb004</t>
  </si>
  <si>
    <t>CHEMBL2108513</t>
  </si>
  <si>
    <t>Nateplase (INN)</t>
  </si>
  <si>
    <t>CHEMBL2108647</t>
  </si>
  <si>
    <t>Starch, Pregelatinized Modified (NF)</t>
  </si>
  <si>
    <t>CHEMBL2109401</t>
  </si>
  <si>
    <t>Av-203</t>
  </si>
  <si>
    <t>AV-203</t>
  </si>
  <si>
    <t>CHEMBL2109576</t>
  </si>
  <si>
    <t>Idec-159</t>
  </si>
  <si>
    <t>CHEMBL2108526</t>
  </si>
  <si>
    <t>Politef (INN); Polytef (USAN)</t>
  </si>
  <si>
    <t>CHEMBL2108857</t>
  </si>
  <si>
    <t>Aluminum Dichlorohydrex Polyethylene Glycol (USP)</t>
  </si>
  <si>
    <t>CHEMBL2108136</t>
  </si>
  <si>
    <t>Polymacon (USAN)</t>
  </si>
  <si>
    <t>Lombart; Coopervision; Benz Research And Development; Bausch &amp; Lomb</t>
  </si>
  <si>
    <t>CHEMBL2108674</t>
  </si>
  <si>
    <t>Ramatercept (USAN)</t>
  </si>
  <si>
    <t>CHEMBL2109070</t>
  </si>
  <si>
    <t>Lactomin (JAN)</t>
  </si>
  <si>
    <t>CHEMBL2109548</t>
  </si>
  <si>
    <t>Mk-4721</t>
  </si>
  <si>
    <t>MK-4721</t>
  </si>
  <si>
    <t>CHEMBL2109094</t>
  </si>
  <si>
    <t>Eriodictyon (MI, NF)</t>
  </si>
  <si>
    <t>CHEMBL2108541</t>
  </si>
  <si>
    <t>Poloxyl Lanolin (BAN)</t>
  </si>
  <si>
    <t>CHEMBL2109332</t>
  </si>
  <si>
    <t>Mlnm-2201</t>
  </si>
  <si>
    <t>LDP-01; MLNM-2201</t>
  </si>
  <si>
    <t>CHEMBL21</t>
  </si>
  <si>
    <t>Sulfanilamide (DCF, MI, NF, FDA, INN)</t>
  </si>
  <si>
    <t>J01EB06; D06BA05</t>
  </si>
  <si>
    <t>J01EB06 [Antiinfectives For Systemic Use:Antibacterials For Systemic Use:Sulfonamides And Trimethoprim:Short-acting sulfonamides]; D06BA05 [Dermatologicals:Antibiotics And Chemotherapeutics For Dermatological Use:Chemotherapeutics For Topical Use:Sulfonamides]</t>
  </si>
  <si>
    <t>Nc1ccc(cc1)S(=O)(=O)N</t>
  </si>
  <si>
    <t>CHEMBL1378</t>
  </si>
  <si>
    <t>Thiethylperazine (BAN, INN, USAN); Thiethylperazine Malate (FDA, USP); Thietylperazine Malate (JAN); Thiethylperazine Maleate (FDA, USP, USAN); Thietylperazine Maleate (JAN)</t>
  </si>
  <si>
    <t>GS-95</t>
  </si>
  <si>
    <t>R06AD03</t>
  </si>
  <si>
    <t>R06AD03 [Respiratory System:Antihistamines For Systemic Use:Antihistamines For Systemic Use:Phenothiazine derivatives]</t>
  </si>
  <si>
    <t>CCSc1ccc2Sc3ccccc3N(CCCN4CCN(C)CC4)c2c1</t>
  </si>
  <si>
    <t>CHEMBL1084617</t>
  </si>
  <si>
    <t>Temanogrel (INN, USAN); Temanogrel Hydrochloride (USAN)</t>
  </si>
  <si>
    <t>APD-791</t>
  </si>
  <si>
    <t>COc1cccc(c1)C(=O)Nc2ccc(OCCN3CCOCC3)c(c2)c4ccnn4C</t>
  </si>
  <si>
    <t>CHEMBL1201891</t>
  </si>
  <si>
    <t>Deflazacort (BAN, USAN, INN)</t>
  </si>
  <si>
    <t>MDL-458</t>
  </si>
  <si>
    <t>H02AB13</t>
  </si>
  <si>
    <t>H02AB13 [Systemic Hormonal Preparations, Excl. :Corticosteroids For Systemic Use:Corticosteroids For Systemic Use, Plain:Glucocorticoids]</t>
  </si>
  <si>
    <t>CC(=O)OCC(=O)[C@@]12N=C(C)O[C@@H]1C[C@H]3[C@@H]4CCC5=CC(=O)C=C[C@]5(C)[C@H]4[C@@H](O)C[C@]23C</t>
  </si>
  <si>
    <t>CHEMBL752</t>
  </si>
  <si>
    <t>Adenosine Phosphate (BAN, INN, USAN)</t>
  </si>
  <si>
    <t>A-5MP</t>
  </si>
  <si>
    <t>Wyeth-Ayerst; Bayer</t>
  </si>
  <si>
    <t>Nc1ncnc2c1ncn2[C@@H]3O[C@H](COP(=O)(O)O)[C@@H](O)[C@H]3O</t>
  </si>
  <si>
    <t>CHEMBL1450290</t>
  </si>
  <si>
    <t>Octaverine (BAN, DCF, INN, MI)</t>
  </si>
  <si>
    <t>CCOc1cc(cc(OCC)c1OCC)c2nccc3cc(OC)c(OC)cc23</t>
  </si>
  <si>
    <t>CHEMBL290578</t>
  </si>
  <si>
    <t>Cambendazole (BAN, INN, USAN)</t>
  </si>
  <si>
    <t>CC(C)OC(=O)Nc1ccc2[nH]c(nc2c1)c3cscn3</t>
  </si>
  <si>
    <t>CHEMBL1201439</t>
  </si>
  <si>
    <t>Basiliximab (BAN, FDA, INN, USAN)</t>
  </si>
  <si>
    <t>CHI-621; SDZ-CHI-621</t>
  </si>
  <si>
    <t>Novartis Pharmaceutical Corp</t>
  </si>
  <si>
    <t>L04AC02</t>
  </si>
  <si>
    <t>L04AC02 [Antineoplastic And Immunomodulating Agents:Immunosuppressants:Immunosuppressants:Interleukin inhibitors]</t>
  </si>
  <si>
    <t>CHEMBL1237023</t>
  </si>
  <si>
    <t>Denosumab (FDA, INN, USAN)</t>
  </si>
  <si>
    <t>AMG-162</t>
  </si>
  <si>
    <t>M05BX04</t>
  </si>
  <si>
    <t>M05BX04 [Musculo-Skeletal System:Drugs For Treatment Of Bone Diseases:Drugs Affecting Bone Structure And Mineralization:Other drugs affecting bone structure and mineralization]</t>
  </si>
  <si>
    <t>CHEMBL104</t>
  </si>
  <si>
    <t>Clotrimazole (BAN, FDA, INN, JAN, USAN, USP)</t>
  </si>
  <si>
    <t>BAY-5097; GNF-Pf-3499</t>
  </si>
  <si>
    <t>Schering Corp; Merck Sharp And Dohme Corp; Bayer Pharmaceuticals Corp; Bayer Healthcare Pharmaceuticals Inc; Schering Corp Sub Schering Plough Corp</t>
  </si>
  <si>
    <t>D01AC01; A01AB18; G01AF02</t>
  </si>
  <si>
    <t>D01AC01 [Dermatologicals:Antifungals For Dermatological Use:Antifungals For Topical Use:Imidazole and triazole derivatives]; A01AB18 [Alimentary Tract And Metabolism:Stomatological Preparations:Stomatological Preparations:Antiinfectives and antiseptics for local oral treatment]; G01AF02 [Genito Urinary System And Sex Hormones:Gynecological Antiinfectives And Antiseptics:Antiinfectives And Antiseptics, Excl. Combinations:Imidazole derivatives]</t>
  </si>
  <si>
    <t>Clc1ccccc1C(c2ccccc2)(c3ccccc3)n4ccnc4</t>
  </si>
  <si>
    <t>CHEMBL83520</t>
  </si>
  <si>
    <t>Losoxantrone (BAN, INN); Losoxantrone Hydrochloride (USAN)</t>
  </si>
  <si>
    <t>DUP-941</t>
  </si>
  <si>
    <t>OCCNCCNc1ccc2c3c(nn2CCNCCO)c4cccc(O)c4C(=O)c13</t>
  </si>
  <si>
    <t>CHEMBL2108651</t>
  </si>
  <si>
    <t>Talactoferrin Alfa (INN, USAN)</t>
  </si>
  <si>
    <t>LF00</t>
  </si>
  <si>
    <t>CHEMBL2103938</t>
  </si>
  <si>
    <t>Rifametane (INN, USAN)</t>
  </si>
  <si>
    <t>SPA-S-565</t>
  </si>
  <si>
    <t>CCN(CC)\C(=N\N=C\c1c(O)c2c3C(=O)[C@@]4(C)O\C=C\[C@H](OC)[C@@H](C)[C@@H](OC(=O)C)[C@H](C)[C@H](O)[C@H](C)[C@@H](O)[C@@H](C)\C=C\C=C(\C)/C(=O)Nc1c(O)c2c(O)c(C)c3O4)\C</t>
  </si>
  <si>
    <t>CHEMBL1201048</t>
  </si>
  <si>
    <t>Dromostanolone Propionate (FDA, USP, USAN); Drostanolone (BAN, INN); Drostanolone Propionate (JAN)</t>
  </si>
  <si>
    <t>CCC(=O)O[C@H]1CC[C@H]2[C@@H]3CC[C@H]4CC(=O)[C@H](C)C[C@]4(C)[C@H]3CC[C@]12C</t>
  </si>
  <si>
    <t>CHEMBL1463345</t>
  </si>
  <si>
    <t>Canrenone (INN, USAN)</t>
  </si>
  <si>
    <t>SC-9376</t>
  </si>
  <si>
    <t>C03DA03</t>
  </si>
  <si>
    <t>C03DA03 [Cardiovascular System:Diuretics:Potassium-Sparing Agents:Aldosterone antagonists]</t>
  </si>
  <si>
    <t>C[C@]12CCC(=O)C=C1C=C[C@@H]3[C@@H]2CC[C@@]4(C)[C@H]3CC[C@@]45CCC(=O)O5</t>
  </si>
  <si>
    <t>CHEMBL2106004</t>
  </si>
  <si>
    <t>Bisoxatin (BAN, INN); Bisoxatin Acetate (JAN, USAN)</t>
  </si>
  <si>
    <t>WY-8138</t>
  </si>
  <si>
    <t>A06AB09</t>
  </si>
  <si>
    <t>A06AB09 [Alimentary Tract And Metabolism:Drugs For Constipation:Drugs For Constipation:Contact laxatives]</t>
  </si>
  <si>
    <t>CC(=O)Oc1ccc(cc1)C2(Oc3ccccc3NC2=O)c4ccc(OC(=O)C)cc4</t>
  </si>
  <si>
    <t>CHEMBL277522</t>
  </si>
  <si>
    <t>Fenbufen (BAN, JAN, USAN, INN)</t>
  </si>
  <si>
    <t>CL-82204</t>
  </si>
  <si>
    <t>M01AE05</t>
  </si>
  <si>
    <t>M01AE05 [Musculo-Skeletal System:Antiinflammatory And Antirheumatic Products:Antiinflammatory And Antirheumatic Products, Non-Steroids:Propionic acid derivatives]</t>
  </si>
  <si>
    <t>OC(=O)CCC(=O)c1ccc(cc1)c2ccccc2</t>
  </si>
  <si>
    <t>CHEMBL717</t>
  </si>
  <si>
    <t>Medroxyprogesterone (BAN, INN); Medroxyprogesterone Acetate (JAN, USP, FDA)</t>
  </si>
  <si>
    <t>Wyeth Pharmaceuticals Inc; Pharmacia And Upjohn Sub Pfizer Inc; Pharmacia And Upjohn Co</t>
  </si>
  <si>
    <t>G03AC06; G03DA02; L02AB02</t>
  </si>
  <si>
    <t>G03AC06 [Genito Urinary System And Sex Hormones:Sex Hormones And Modulators Of The Genital System:Hormonal Contraceptives For Systemic Use:Progestogens]; G03DA02 [Genito Urinary System And Sex Hormones:Sex Hormones And Modulators Of The Genital System:Progestogens:Pregnen (4) derivatives]; L02AB02 [Antineoplastic And Immunomodulating Agents:Endocrine Therapy:Hormones And Related Agents:Progestogens]</t>
  </si>
  <si>
    <t>C[C@H]1C[C@@H]2[C@H](CC[C@@]3(C)[C@H]2CC[C@]3(OC(=O)C)C(=O)C)[C@@]4(C)CCC(=O)C=C14</t>
  </si>
  <si>
    <t>CHEMBL493</t>
  </si>
  <si>
    <t>Bromocriptine (BAN, INN, USAN); Bromocriptine Mesylate (FDA, USP, USAN); Bromocriptine Mesilate (JAN)</t>
  </si>
  <si>
    <t>CB-154; CB-154 Mesylate</t>
  </si>
  <si>
    <t>Veroscience Llc; Us Pharmaceuticals Holdings I Llc; Novartis</t>
  </si>
  <si>
    <t>G02CB01; N04BC01</t>
  </si>
  <si>
    <t>G02CB01 [Genito Urinary System And Sex Hormones:Other Gynecologicals:Other Gynecologicals:Prolactine inhibitors]; N04BC01 [Nervous System:Anti-Parkinson Drugs:Dopaminergic Agents:Dopamine agonists]</t>
  </si>
  <si>
    <t>CC(C)C[C@@H]1N2C(=O)[C@](NC(=O)[C@H]3CN(C)[C@@H]4Cc5c(Br)[nH]c6cccc(C4=C3)c56)(O[C@@]2(O)[C@@H]7CCCN7C1=O)C(C)C</t>
  </si>
  <si>
    <t>CHEMBL2111112</t>
  </si>
  <si>
    <t>Vernakalant (INN); Vernakalant Hydrochloride (USAN)</t>
  </si>
  <si>
    <t>RSD1235</t>
  </si>
  <si>
    <t>mixed sodium/potassium channel blockers</t>
  </si>
  <si>
    <t>C01BG11</t>
  </si>
  <si>
    <t>C01BG11 [Cardiovascular System:Cardiac Therapy:Antiarrhythmics, Class I And Iii:Other antiarrhythmics, class I and III]</t>
  </si>
  <si>
    <t>COc1ccc(CCO[C@@H]2CCCC[C@H]2N3CC[C@@H](O)C3)cc1OC</t>
  </si>
  <si>
    <t>CHEMBL2108200</t>
  </si>
  <si>
    <t>Dimethicone (NF, USAN); Dimeticone (BAN, INN, JAN)</t>
  </si>
  <si>
    <t>Witco; Schering-Plough Healthcare</t>
  </si>
  <si>
    <t>P03AX05</t>
  </si>
  <si>
    <t>P03AX05 [Antiparasitic Products, Insecticides And Repellents:Ectoparasiticides, Incl. Scabicides, Insecticides And Repellents:Ectoparasiticides, Incl. Scabicides:Other ectoparasiticides, incl. scabicides]</t>
  </si>
  <si>
    <t>Lubricant And Hydrophobing Agent; Prosthetic Aid (soft tissue)</t>
  </si>
  <si>
    <t>CHEMBL1237132</t>
  </si>
  <si>
    <t>Clevidipine (FDA, USAN, INN)</t>
  </si>
  <si>
    <t>C08CA16</t>
  </si>
  <si>
    <t>C08CA16 [Cardiovascular System:Calcium Channel Blockers:Selective Calcium Channel Blockers With Mainly Vascular Effects:Dihydropyridine derivatives]</t>
  </si>
  <si>
    <t>CCCC(=O)OCOC(=O)C1=C(C)NC(=C(C1c2cccc(Cl)c2Cl)C(=O)OC)C</t>
  </si>
  <si>
    <t>CHEMBL2106382</t>
  </si>
  <si>
    <t>Carbetocin (BAN, INN, MI)</t>
  </si>
  <si>
    <t>H01BB03</t>
  </si>
  <si>
    <t>H01BB03 [Systemic Hormonal Preparations, Excl. :Pituitary And Hypothalamic Hormones And Analogues:Posterior Pituitary Lobe Hormones:Oxytocin and analogues]</t>
  </si>
  <si>
    <t>CC[C@H](C)[C@@H]1NC(=O)[C@H](Cc2ccc(O)cc2)N(C)C(=O)CCCSC[C@H](NC(=O)[C@H](CC(=O)N)NC(=O)[C@H](CCC(=O)N)NC1=O)C(=O)N3CCC[C@H]3C(=O)N[C@@H](CC(C)C)C(=O)NCC(=O)N</t>
  </si>
  <si>
    <t>CHEMBL2108848</t>
  </si>
  <si>
    <t>Crospovidone (BAN, INN, NF)</t>
  </si>
  <si>
    <t>International Specialty Products; Basf</t>
  </si>
  <si>
    <t>A07BC03</t>
  </si>
  <si>
    <t>A07BC03 [Alimentary Tract And Metabolism:Antidiarrheals, Intestinal Antiinflammatory/Antiinfective :Intestinal Adsorbents:Other intestinal adsorbents]</t>
  </si>
  <si>
    <t>CHEMBL2109219</t>
  </si>
  <si>
    <t>Pertussis Vaccine (USP)</t>
  </si>
  <si>
    <t>J07AJ02; J07AJ52</t>
  </si>
  <si>
    <t>J07AJ02 [Antiinfectives For Systemic Use:Vaccines:Bacterial Vaccines:Pertussis vaccines]; J07AJ52 [Antiinfectives For Systemic Use:Vaccines:Bacterial Vaccines:Pertussis vaccines]</t>
  </si>
  <si>
    <t>CHEMBL2108828</t>
  </si>
  <si>
    <t>Varicella-Zoster Immune Globulin (USP)</t>
  </si>
  <si>
    <t>J06BB03</t>
  </si>
  <si>
    <t>J06BB03 [Antiinfectives For Systemic Use:Immune Sera And Immunoglobulins:Immunoglobulins:Specific immunoglobulins]</t>
  </si>
  <si>
    <t>CHEMBL2104208</t>
  </si>
  <si>
    <t>Emylcamate (BAN, INN, MI)</t>
  </si>
  <si>
    <t>KABI-925; MK-250</t>
  </si>
  <si>
    <t>N05BC03</t>
  </si>
  <si>
    <t>N05BC03 [Nervous System:Psycholeptics:Anxiolytics:Carbamates]</t>
  </si>
  <si>
    <t>CCC(C)(CC)OC(=O)N</t>
  </si>
  <si>
    <t>CHEMBL1237122</t>
  </si>
  <si>
    <t>Carboprost (BAN, USAN, INN); Carboprost Tromethamine (FDA, USP, USAN); Carboprost Trometanol (BAN)</t>
  </si>
  <si>
    <t>U-32921; U-32921E</t>
  </si>
  <si>
    <t>G02AD04</t>
  </si>
  <si>
    <t>G02AD04 [Genito Urinary System And Sex Hormones:Other Gynecologicals:Oxytocics:Prostaglandins]</t>
  </si>
  <si>
    <t>CCCCC[C@](C)(O)\C=C\[C@H]1[C@H](O)C[C@H](O)[C@@H]1C\C=C/CCCC(=O)O</t>
  </si>
  <si>
    <t>CHEMBL2105456</t>
  </si>
  <si>
    <t>Bumadizone (DCF, INN, MI)</t>
  </si>
  <si>
    <t>M01AB07</t>
  </si>
  <si>
    <t>M01AB07 [Musculo-Skeletal System:Antiinflammatory And Antirheumatic Products:Antiinflammatory And Antirheumatic Products, Non-Steroids:Acetic acid derivatives and related substances]</t>
  </si>
  <si>
    <t>CCCCC(C(=O)O)C(=O)N(Nc1ccccc1)c2ccccc2</t>
  </si>
  <si>
    <t>CHEMBL2103749</t>
  </si>
  <si>
    <t>Bivalirudin (BAN, FDA, INN, USAN)</t>
  </si>
  <si>
    <t>BG-8967</t>
  </si>
  <si>
    <t>The Medicines Co</t>
  </si>
  <si>
    <t>B01AE06</t>
  </si>
  <si>
    <t>B01AE06 [Blood And Blood Forming Organs:Antithrombotic Agents:Antithrombotic Agents:Direct thrombin inhibitors]</t>
  </si>
  <si>
    <t>CC[C@H](C)[C@H](NC(=O)[C@H](CCC(=O)O)NC(=O)[C@H](CCC(=O)O)NC(=O)[C@H](Cc1ccccc1)NC(=O)[C@H](CC(=O)O)NC(=O)CNC(=O)[C@H](CC(=O)N)NC(=O)CNC(=O)CNC(=O)CNC(=O)CNC(=O)[C@@H]2CCCN2C(=O)[C@H](CCCNC(=N)N)NC(=O)[C@@H]3CCCN3C(=O)[C@H](N)Cc4ccccc4)C(=O)N5CCC[C@H]5C(=O)N[C@@H](CCC(=O)O)C(=O)N[C@@H](CCC(=O)O)C(=O)N[C@@H](Cc6ccc(O)cc6)C(=O)N[C@@H](CC(C)C)C(=O)O</t>
  </si>
  <si>
    <t>CHEMBL2104859</t>
  </si>
  <si>
    <t>Pirisudanol (INN)</t>
  </si>
  <si>
    <t>N06BX08</t>
  </si>
  <si>
    <t>N06BX08 [Nervous System:Psychoanaleptics:Psychostimulants, Agents Used For Adhd And Nootropics:Other psychostimulants and nootropics]</t>
  </si>
  <si>
    <t>CN(C)CCOC(=O)CCC(=O)OCc1cnc(C)c(O)c1CO</t>
  </si>
  <si>
    <t>CHEMBL2107720</t>
  </si>
  <si>
    <t>Kebuzone (INN, MI); Ketophenylbutazone (JAN)</t>
  </si>
  <si>
    <t>M01AA06</t>
  </si>
  <si>
    <t>M01AA06 [Musculo-Skeletal System:Antiinflammatory And Antirheumatic Products:Antiinflammatory And Antirheumatic Products, Non-Steroids:Butylpyrazolidines]</t>
  </si>
  <si>
    <t>CC(=O)CCC1C(=O)N(N(C1=O)c2ccccc2)c3ccccc3</t>
  </si>
  <si>
    <t>CHEMBL2107112</t>
  </si>
  <si>
    <t>Tixocortol (BAN, INN); Tixocortol Pivalate (USAN)</t>
  </si>
  <si>
    <t>Jouveinal S.A., France</t>
  </si>
  <si>
    <t>R01AD57; R01AD07; A07EA05</t>
  </si>
  <si>
    <t>R01AD57 [Respiratory System:Nasal Preparations:Decongestants And Other Nasal Preparations For Topical Use:Corticosteroids]; R01AD07 [Respiratory System:Nasal Preparations:Decongestants And Other Nasal Preparations For Topical Use:Corticosteroids]; A07EA05 [Alimentary Tract And Metabolism:Antidiarrheals, Intestinal Antiinflammatory/Antiinfective :Intestinal Antiinflammatory Agents:Corticosteroids acting locally]</t>
  </si>
  <si>
    <t>CC(C)(C)C(=O)SCC(=O)[C@@]1(O)CC[C@H]2[C@@H]3CCC4=CC(=O)CC[C@]4(C)[C@H]3[C@@H](O)C[C@]12C</t>
  </si>
  <si>
    <t>CHEMBL2106325</t>
  </si>
  <si>
    <t>Dimemorfan (INN, MI); Dimemorfan Phosphate (JAN)</t>
  </si>
  <si>
    <t>R05DA11</t>
  </si>
  <si>
    <t>R05DA11 [Respiratory System:Cough And Cold Preparations:Cough Suppressants, Excl. Combinations With Expectorants:Opium alkaloids and derivatives]</t>
  </si>
  <si>
    <t>CN1CC[C@@]23CCCC[C@@H]2[C@@H]1Cc4ccc(C)cc34</t>
  </si>
  <si>
    <t>CHEMBL2105497</t>
  </si>
  <si>
    <t>Zipeprol (DCF, INN, MI)</t>
  </si>
  <si>
    <t>R05DB15</t>
  </si>
  <si>
    <t>R05DB15 [Respiratory System:Cough And Cold Preparations:Cough Suppressants, Excl. Combinations With Expectorants:Other cough suppressants]</t>
  </si>
  <si>
    <t>COC(CN1CCN(CC(O)C(OC)c2ccccc2)CC1)c3ccccc3</t>
  </si>
  <si>
    <t>CHEMBL2104608</t>
  </si>
  <si>
    <t>Cyfluthrin (BAN, MI)</t>
  </si>
  <si>
    <t>BAY-VL-1704</t>
  </si>
  <si>
    <t>P03BA01</t>
  </si>
  <si>
    <t>P03BA01 [Antiparasitic Products, Insecticides And Repellents:Ectoparasiticides, Incl. Scabicides, Insecticides And Repellents:Insecticides And Repellents:Pyrethrines]</t>
  </si>
  <si>
    <t>CC1(C)C(C=C(Cl)Cl)C1C(=O)OC(C#N)c2ccc(F)c(Oc3ccccc3)c2</t>
  </si>
  <si>
    <t>CHEMBL2111137</t>
  </si>
  <si>
    <t>Sulfobromophthalein Sodium (JAN, USP); Sulphobromophthalein (BAN)</t>
  </si>
  <si>
    <t>V04CE02</t>
  </si>
  <si>
    <t>V04CE02 [Various:Diagnostic Agents:Other Diagnostic Agents:Tests for liver functional capacity]</t>
  </si>
  <si>
    <t>OC(=O)c1c(Br)c(Br)c(Br)c(Br)c1\C(=C/2\C=CC(=O)C(=C2)S(=O)(=O)O)\c3ccc(O)c(c3)S(=O)(=O)O</t>
  </si>
  <si>
    <t>CHEMBL1624</t>
  </si>
  <si>
    <t>Levothyroxine Sodium (FDA, INN, JAN, USP); Thyroxine (BAN)</t>
  </si>
  <si>
    <t>Institut Biochimique Sa Ibsa; Fresenius Kabi Usa Llc; Alara Pharmaceutical Corporation; Abbvie Inc; Institute Biochimique Sa (Ibsa)</t>
  </si>
  <si>
    <t>H03AA01</t>
  </si>
  <si>
    <t>H03AA01 [Systemic Hormonal Preparations, Excl. :Thyroid Therapy:Thyroid Preparations:Thyroid hormones]</t>
  </si>
  <si>
    <t>N[C@@H](Cc1cc(I)c(Oc2cc(I)c(O)c(I)c2)c(I)c1)C(=O)O</t>
  </si>
  <si>
    <t>CHEMBL2110948</t>
  </si>
  <si>
    <t>Poldine Methylsulfate (USAN, USP); Poldine Metilsulfate (BAN, INN)</t>
  </si>
  <si>
    <t>I.S. 499; MCN-R-726-47</t>
  </si>
  <si>
    <t>A03AB11</t>
  </si>
  <si>
    <t>A03AB11 [Alimentary Tract And Metabolism:Drugs For Functional Gastrointestinal Disorders:Drugs For Functional Gastrointestinal Disorders:Synthetic anticholinergics, quaternary ammonium compounds]</t>
  </si>
  <si>
    <t>C[N+]1(C)CCCC1COC(=O)C(O)(c2ccccc2)c3ccccc3</t>
  </si>
  <si>
    <t>CHEMBL442</t>
  </si>
  <si>
    <t>Ergotamine (BAN, INN); Ergotamine Tartrate (FDA, JAN, USP)</t>
  </si>
  <si>
    <t>Novartis Pharmaceuticals Corp; 3m Pharmaceuticals Inc</t>
  </si>
  <si>
    <t>N02CA02; N02CA52; N02CA72</t>
  </si>
  <si>
    <t>N02CA02 [Nervous System:Analgesics:Antimigraine Preparations:Ergot alkaloids]; N02CA52 [Nervous System:Analgesics:Antimigraine Preparations:Ergot alkaloids]; N02CA72 [Nervous System:Analgesics:Antimigraine Preparations:Ergot alkaloids]</t>
  </si>
  <si>
    <t>Analgesic (specific in migraine)</t>
  </si>
  <si>
    <t>CN1C[C@@H](C=C2[C@H]1Cc3c[nH]c4cccc2c34)C(=O)N[C@]5(C)O[C@@]6(O)[C@@H]7CCCN7C(=O)[C@H](Cc8ccccc8)N6C5=O</t>
  </si>
  <si>
    <t>CHEMBL2108265</t>
  </si>
  <si>
    <t>Cascara Sagrada (USP); Cascara Sagrada Fluidextract (JAN)</t>
  </si>
  <si>
    <t>A06AB07; A06AB57</t>
  </si>
  <si>
    <t>A06AB07 [Alimentary Tract And Metabolism:Drugs For Constipation:Drugs For Constipation:Contact laxatives]; A06AB57 [Alimentary Tract And Metabolism:Drugs For Constipation:Drugs For Constipation:Contact laxatives]</t>
  </si>
  <si>
    <t>CHEMBL1095607</t>
  </si>
  <si>
    <t>Reproterol (BAN, INN); Reproterol Hydrochloride (USAN)</t>
  </si>
  <si>
    <t>D-1959.HCL; W-2946M</t>
  </si>
  <si>
    <t>R03AC15; R03CC14</t>
  </si>
  <si>
    <t>R03AC15 [Respiratory System:Drugs For Obstructive Airway Diseases:Adrenergics, Inhalants:Selective beta-2-adrenoreceptor agonists]; R03CC14 [Respiratory System:Drugs For Obstructive Airway Diseases:Adrenergics For Systemic Use:Selective beta-2-adrenoreceptor agonists]</t>
  </si>
  <si>
    <t>CN1C(=O)N(C)c2ncn(CCCNCC(O)c3cc(O)cc(O)c3)c2C1=O</t>
  </si>
  <si>
    <t>CHEMBL2106261</t>
  </si>
  <si>
    <t>Ethyl Biscoumacetate (BAN, INN, MI, NF)</t>
  </si>
  <si>
    <t>B01AA08</t>
  </si>
  <si>
    <t>B01AA08 [Blood And Blood Forming Organs:Antithrombotic Agents:Antithrombotic Agents:Vitamin K antagonists]</t>
  </si>
  <si>
    <t>CCOC(=O)C(C1=C(O)c2ccccc2OC1=O)C3=C(O)c4ccccc4OC3=O</t>
  </si>
  <si>
    <t>CHEMBL2106968</t>
  </si>
  <si>
    <t>Mesulfen (DCF, INN, MI); Mesulphen (BAN); Thianthol (JAN)</t>
  </si>
  <si>
    <t>D10AB05; P03AA03</t>
  </si>
  <si>
    <t>D10AB05 [Dermatologicals:Anti-Acne Preparations:Anti-Acne Preparations For Topical Use:Preparations containing sulfur]; P03AA03 [Antiparasitic Products, Insecticides And Repellents:Ectoparasiticides, Incl. Scabicides, Insecticides And Repellents:Ectoparasiticides, Incl. Scabicides:Sulfur containing products]</t>
  </si>
  <si>
    <t>Cc1ccc2Sc3cc(C)ccc3Sc2c1</t>
  </si>
  <si>
    <t>CHEMBL2107513</t>
  </si>
  <si>
    <t>Succinchlorimide (NF)</t>
  </si>
  <si>
    <t>ClN1C(=O)CCC1=O</t>
  </si>
  <si>
    <t>CHEMBL2107757</t>
  </si>
  <si>
    <t>Manitimus (INN)</t>
  </si>
  <si>
    <t>O\C(=C(\C#N)/C(=O)Nc1ccc(cc1)C(F)(F)F)\CCC#N</t>
  </si>
  <si>
    <t>CHEMBL2104289</t>
  </si>
  <si>
    <t>Dinsed (INN, USAN)</t>
  </si>
  <si>
    <t>[O-][N+](=O)c1cccc(c1)S(=O)(=O)NCCNS(=O)(=O)c2cccc(c2)[N+](=O)[O-]</t>
  </si>
  <si>
    <t>CHEMBL2104166</t>
  </si>
  <si>
    <t>Bolenol (INN, USAN)</t>
  </si>
  <si>
    <t>CC[C@]1(O)CC[C@H]2[C@@H]3CC=C4CCCC[C@@H]4[C@H]3CC[C@]12C</t>
  </si>
  <si>
    <t>CHEMBL2103877</t>
  </si>
  <si>
    <t>Efinaconazole (INN, USAN)</t>
  </si>
  <si>
    <t>KP-103</t>
  </si>
  <si>
    <t>Dow Pharmaceutical Sciences</t>
  </si>
  <si>
    <t>C[C@@H](N1CCC(=C)CC1)[C@](O)(Cn2cncn2)c3ccc(F)cc3F</t>
  </si>
  <si>
    <t>CHEMBL2107954</t>
  </si>
  <si>
    <t>Polisaponin (INN)</t>
  </si>
  <si>
    <t>CHEMBL2109390</t>
  </si>
  <si>
    <t>Mab-425</t>
  </si>
  <si>
    <t>mAb-425</t>
  </si>
  <si>
    <t>CHEMBL2109464</t>
  </si>
  <si>
    <t>Cnto-5825</t>
  </si>
  <si>
    <t>CNTO-5825</t>
  </si>
  <si>
    <t>CHEMBL2108459</t>
  </si>
  <si>
    <t>Fontolizumab (BAN, INN, USAN)</t>
  </si>
  <si>
    <t>HuZAF</t>
  </si>
  <si>
    <t>CHEMBL2108951</t>
  </si>
  <si>
    <t>Human Menopausal Gonadotrophins (BAN)</t>
  </si>
  <si>
    <t>G03GA02</t>
  </si>
  <si>
    <t>G03GA02 [Genito Urinary System And Sex Hormones:Sex Hormones And Modulators Of The Genital System:Gonadotropins And Other Ovulation Stimulants:Gonadotropins]</t>
  </si>
  <si>
    <t>CHEMBL2109337</t>
  </si>
  <si>
    <t>Mdx-1342</t>
  </si>
  <si>
    <t>MDX-1342</t>
  </si>
  <si>
    <t>CHEMBL2108233</t>
  </si>
  <si>
    <t>Cocoa (MI, NF)</t>
  </si>
  <si>
    <t>CHEMBL2108423</t>
  </si>
  <si>
    <t>Lysostaphin (USAN)</t>
  </si>
  <si>
    <t>Antibacterial Enzyme</t>
  </si>
  <si>
    <t>CHEMBL2108490</t>
  </si>
  <si>
    <t>Insulin, Neutral [Injection] of Purified Porcine (JAN)</t>
  </si>
  <si>
    <t>CHEMBL2109353</t>
  </si>
  <si>
    <t>Bl22</t>
  </si>
  <si>
    <t>BL22; CAT-3888</t>
  </si>
  <si>
    <t>CHEMBL2109055</t>
  </si>
  <si>
    <t>Echinacea Pallida, Powdered (NF)</t>
  </si>
  <si>
    <t>CHEMBL2108786</t>
  </si>
  <si>
    <t>Cobalamin Concentrate (USP)</t>
  </si>
  <si>
    <t>CHEMBL2109435</t>
  </si>
  <si>
    <t>Hua33</t>
  </si>
  <si>
    <t>huA33</t>
  </si>
  <si>
    <t>CHEMBL2105293</t>
  </si>
  <si>
    <t>Phenaglycodol (BAN, INN, MI)</t>
  </si>
  <si>
    <t>CC(C)(O)C(C)(O)c1ccc(Cl)cc1</t>
  </si>
  <si>
    <t>CHEMBL2104677</t>
  </si>
  <si>
    <t>Bensalan (INN, USAN)</t>
  </si>
  <si>
    <t>Oc1c(Br)cc(Br)cc1C(=O)NCc2ccc(Br)cc2</t>
  </si>
  <si>
    <t>CHEMBL2104914</t>
  </si>
  <si>
    <t>Tribendilol (INN)</t>
  </si>
  <si>
    <t>COc1ccccc1OCCNCC(O)COc2cccc3[nH]nnc23</t>
  </si>
  <si>
    <t>CHEMBL2105060</t>
  </si>
  <si>
    <t>Moxaverine (BAN, INN, MI)</t>
  </si>
  <si>
    <t>A03AD30</t>
  </si>
  <si>
    <t>A03AD30 [Alimentary Tract And Metabolism:Drugs For Functional Gastrointestinal Disorders:Drugs For Functional Gastrointestinal Disorders:Papaverine and derivatives]</t>
  </si>
  <si>
    <t>CCc1cc2cc(OC)c(OC)cc2c(Cc3ccccc3)n1</t>
  </si>
  <si>
    <t>CHEMBL2104805</t>
  </si>
  <si>
    <t>Oxazolam (INN, JAN, MI)</t>
  </si>
  <si>
    <t>CC1CN2CC(=O)Nc3ccc(Cl)cc3C2(O1)c4ccccc4</t>
  </si>
  <si>
    <t>CHEMBL2104478</t>
  </si>
  <si>
    <t>Melinamide (INN, JAN, MI)</t>
  </si>
  <si>
    <t>CCCCC\C=C\C\C=C\CCCCCCCC(=O)NC(C)c1ccccc1</t>
  </si>
  <si>
    <t>CHEMBL2107549</t>
  </si>
  <si>
    <t>Bindarit (INN, USAN)</t>
  </si>
  <si>
    <t>AF-2838</t>
  </si>
  <si>
    <t>CC(C)(OCc1nn(Cc2ccccc2)c3ccccc13)C(=O)O</t>
  </si>
  <si>
    <t>CHEMBL2104489</t>
  </si>
  <si>
    <t>Anagestone (INN); Anagestone Acetate (USAN)</t>
  </si>
  <si>
    <t>C[C@H]1C[C@@H]2[C@H](CC[C@@]3(C)C2CC[C@]3(OC(=O)C)C(=O)C)[C@@]4(C)CCCC=C14</t>
  </si>
  <si>
    <t>CHEMBL2104898</t>
  </si>
  <si>
    <t>Sulmarin (INN, USAN)</t>
  </si>
  <si>
    <t>M.G. 143</t>
  </si>
  <si>
    <t>CC1=CC(=O)Oc2cc(OS(=O)(=O)O)c(OS(=O)(=O)O)cc12</t>
  </si>
  <si>
    <t>CHEMBL2106273</t>
  </si>
  <si>
    <t>Fenpentadiol (DCF, INN, MI)</t>
  </si>
  <si>
    <t>RD-292</t>
  </si>
  <si>
    <t>CC(C)(O)CC(C)(O)c1ccc(Cl)cc1</t>
  </si>
  <si>
    <t>CHEMBL2104766</t>
  </si>
  <si>
    <t>Oxitriptyline (INN)</t>
  </si>
  <si>
    <t>CN(C)C(=O)COC1c2ccccc2CCc3ccccc13</t>
  </si>
  <si>
    <t>CHEMBL2105953</t>
  </si>
  <si>
    <t>Cefteram (INN, MI); Cefteram Pivoxil (JAN)</t>
  </si>
  <si>
    <t>CO\N=C(/C(=O)N[C@H]1[C@H]2SCC(=C(N2C1=O)C(=O)O)Cn3nnc(C)n3)\c4csc(N)n4</t>
  </si>
  <si>
    <t>CHEMBL2104355</t>
  </si>
  <si>
    <t>Ledazerol (INN)</t>
  </si>
  <si>
    <t>OCc1cccc(Cc2c[nH]cn2)c1O</t>
  </si>
  <si>
    <t>CHEMBL2103985</t>
  </si>
  <si>
    <t>Avizafone (BAN, INN)</t>
  </si>
  <si>
    <t>Ro-037355000</t>
  </si>
  <si>
    <t>CN(C(=O)CNC(=O)[C@@H](N)CCCCN)c1ccc(Cl)cc1C(=O)c2ccccc2</t>
  </si>
  <si>
    <t>CHEMBL2106996</t>
  </si>
  <si>
    <t>Oxaflozane (DCF, INN, MI)</t>
  </si>
  <si>
    <t>N06AX10</t>
  </si>
  <si>
    <t>N06AX10 [Nervous System:Psychoanaleptics:Antidepressants:Other antidepressants]</t>
  </si>
  <si>
    <t>CC(C)N1CCOC(C1)c2cccc(c2)C(F)(F)F</t>
  </si>
  <si>
    <t>CHEMBL2105117</t>
  </si>
  <si>
    <t>Furostilbestrol (DCF, INN)</t>
  </si>
  <si>
    <t>CC\C(=C(\CC)/c1ccc(OC(=O)c2occc2)cc1)\c3ccc(OC(=O)c4occc4)cc3</t>
  </si>
  <si>
    <t>CHEMBL2105150</t>
  </si>
  <si>
    <t>Nardeterol (INN)</t>
  </si>
  <si>
    <t>CC(C)(CCn1cnc2ccccc12)NCC(O)c3ccc(O)cc3F</t>
  </si>
  <si>
    <t>CHEMBL2105443</t>
  </si>
  <si>
    <t>Perfomedil (INN)</t>
  </si>
  <si>
    <t>COc1cc(OC)c(C(=O)CCCN2CCCC(C)C2)c(OC)c1</t>
  </si>
  <si>
    <t>CHEMBL2106104</t>
  </si>
  <si>
    <t>Eniclobrate (INN)</t>
  </si>
  <si>
    <t>CCC(C)(Oc1ccc(Cc2ccc(Cl)cc2)cc1)C(=O)OCc3cccnc3</t>
  </si>
  <si>
    <t>CHEMBL2109264</t>
  </si>
  <si>
    <t>Solitomab</t>
  </si>
  <si>
    <t>CHEMBL1200374</t>
  </si>
  <si>
    <t>Exemestane (FDA, BAN, INN, USAN)</t>
  </si>
  <si>
    <t>FCE-24304; PNU-155971</t>
  </si>
  <si>
    <t>L02BG06</t>
  </si>
  <si>
    <t>L02BG06 [Antineoplastic And Immunomodulating Agents:Endocrine Therapy:Hormone Antagonists And Related Agents:Aromatase inhibitors]</t>
  </si>
  <si>
    <t>C[C@]12CC[C@H]3[C@@H](CC(=C)C4=CC(=O)C=C[C@]34C)[C@@H]1CCC2=O</t>
  </si>
  <si>
    <t>CHEMBL1201649</t>
  </si>
  <si>
    <t>Estrogens, Conjugated (FDA, USP)</t>
  </si>
  <si>
    <t>Wyeth Pharmaceuticals Inc; Wyeth Ayerst Laboratories; Medpointe Pharmaceuticals Medpointe Healthcare Inc</t>
  </si>
  <si>
    <t>G03CA57</t>
  </si>
  <si>
    <t>G03CA57 [Genito Urinary System And Sex Hormones:Sex Hormones And Modulators Of The Genital System:Estrogens:Natural and semisynthetic estrogens, plain]</t>
  </si>
  <si>
    <t>CHEMBL1479</t>
  </si>
  <si>
    <t>Danazol (BAN, FDA, INN, JAN, USAN, USP)</t>
  </si>
  <si>
    <t>WIN-17757</t>
  </si>
  <si>
    <t>G03XA01</t>
  </si>
  <si>
    <t>G03XA01 [Genito Urinary System And Sex Hormones:Sex Hormones And Modulators Of The Genital System:Other Sex Hormones And Modulators Of The Genital System:Antigonadotropins and similar agents]</t>
  </si>
  <si>
    <t>Anterior Pituitary Suppressant</t>
  </si>
  <si>
    <t>C[C@]12Cc3cnoc3C=C1CC[C@@H]4[C@@H]2CC[C@@]5(C)[C@H]4CC[C@@]5(O)C#C</t>
  </si>
  <si>
    <t>CHEMBL1201494</t>
  </si>
  <si>
    <t>Sodium Ferric Gluconate Complex (FDA, USAN)</t>
  </si>
  <si>
    <t>B03AC07</t>
  </si>
  <si>
    <t>B03AC07 [Blood And Blood Forming Organs:Antianemic Preparations:Iron Preparations:Iron trivalent, parenteral preparations]</t>
  </si>
  <si>
    <t>CHEMBL1200661</t>
  </si>
  <si>
    <t>Unoprostone Isopropyl (FDA)</t>
  </si>
  <si>
    <t>CCCCCCCC(=O)CC[C@H]1[C@H](O)C[C@H](O)[C@@H]1C\C=C/CCCC(=O)OC(C)C</t>
  </si>
  <si>
    <t>CHEMBL1200688</t>
  </si>
  <si>
    <t>Erythromycin Ethylsuccinate (FDA, USP, JAN); Erythromycin Ethyl Succinate (BAN)</t>
  </si>
  <si>
    <t>Ross Laboratories Div Abbott Laboratories Inc; Arbor Pharmaceuticals Inc</t>
  </si>
  <si>
    <t>CCOC(=O)CCC(=O)O[C@H]1[C@H](O[C@@H]2[C@@H](C)[C@H](O[C@H]3C[C@@](C)(OC)[C@@H](O)[C@H](C)O3)[C@@H](C)C(=O)O[C@H](CC)[C@@](C)(O)[C@H](O)[C@@H](C)C(=O)[C@H](C)C[C@@]2(C)O)O[C@H](C)C[C@@H]1N(C)C</t>
  </si>
  <si>
    <t>CHEMBL1200356</t>
  </si>
  <si>
    <t>Cyclacillin (FDA, USP, USAN); Ciclacillin (BAN, INN, JAN)</t>
  </si>
  <si>
    <t>WY-4508</t>
  </si>
  <si>
    <t>CC1(C)S[C@@H]2[C@H](NC(=O)C3(N)CCCCC3)C(=O)N2[C@H]1C(=O)O</t>
  </si>
  <si>
    <t>CHEMBL2110556</t>
  </si>
  <si>
    <t>Indium In 111 Pentetreotide (USAN, USP); Indium In-111 Pentetreotide Kit (FDA)</t>
  </si>
  <si>
    <t>MP-1727</t>
  </si>
  <si>
    <t>V09IB01</t>
  </si>
  <si>
    <t>V09IB01 [Various:Diagnostic Radiopharmaceuticals:Tumour Detection:Indium (111In) compounds]</t>
  </si>
  <si>
    <t>CHEMBL1201646</t>
  </si>
  <si>
    <t>Inulin (BAN, FDA, USP)</t>
  </si>
  <si>
    <t>CHEMBL495</t>
  </si>
  <si>
    <t>Alprostadil (BAN, FDA, INN, JAN, USAN, USP)</t>
  </si>
  <si>
    <t>U-10136</t>
  </si>
  <si>
    <t>Pharmacia And Upjohn Co; Pfizer Inc; Meda Pharmaceuticals Inc; Actient Pharmaceuticals Llc</t>
  </si>
  <si>
    <t>C01EA01; G04BE01</t>
  </si>
  <si>
    <t>C01EA01 [Cardiovascular System:Cardiac Therapy:Other Cardiac Preparations:Prostaglandins]; G04BE01 [Genito Urinary System And Sex Hormones:Urologicals:Urologicals:Drugs used in erectile dysfunction]</t>
  </si>
  <si>
    <t>CCCCC[C@H](O)\C=C\[C@H]1[C@H](O)CC(=O)[C@@H]1CCCCCCC(=O)O</t>
  </si>
  <si>
    <t>CHEMBL152684</t>
  </si>
  <si>
    <t>Beclobrate (BAN, INN, MI)</t>
  </si>
  <si>
    <t>CCOC(=O)C(C)(CC)Oc1ccc(Cc2ccc(Cl)cc2)cc1</t>
  </si>
  <si>
    <t>CHEMBL1614650</t>
  </si>
  <si>
    <t>Exatecan (INN); Exatecan Mesylate (USAN)</t>
  </si>
  <si>
    <t>DX-8951F</t>
  </si>
  <si>
    <t>CC[C@@]1(O)C(=O)OCC2=C1C=C3N(Cc4c3nc5cc(F)c(C)c6CC[C@H](N)c4c56)C2=O</t>
  </si>
  <si>
    <t>CHEMBL428593</t>
  </si>
  <si>
    <t>Glyceryl Monooleate (NF)</t>
  </si>
  <si>
    <t>CCCCCCCC\C=C/CCCCCCCC(=O)OCC(O)CO</t>
  </si>
  <si>
    <t>CHEMBL1089221</t>
  </si>
  <si>
    <t>Bendazac (BAN, JAN, USAN, INN)</t>
  </si>
  <si>
    <t>AF-1934</t>
  </si>
  <si>
    <t>M02AA11; S01BC07</t>
  </si>
  <si>
    <t>M02AA11 [Musculo-Skeletal System:Topical Products For Joint And Muscular Pain:Topical Products For Joint And Muscular Pain:Antiinflammatory preparations, non-steroids for topical use]; S01BC07 [Sensory Organs:Ophthalmologicals:Antiinflammatory Agents:Antiinflammatory agents, non-steroids]</t>
  </si>
  <si>
    <t>OC(=O)COc1nn(Cc2ccccc2)c3ccccc13</t>
  </si>
  <si>
    <t>CHEMBL187927</t>
  </si>
  <si>
    <t>Dianicline (INN)</t>
  </si>
  <si>
    <t>C1CN2CC[C@]3(C2)Cc4ncccc4O[C@@H]13</t>
  </si>
  <si>
    <t>CHEMBL28979</t>
  </si>
  <si>
    <t>Vamicamide (INN)</t>
  </si>
  <si>
    <t>CC(CC(C(=O)N)(c1ccccc1)c2ccccn2)N(C)C</t>
  </si>
  <si>
    <t>CHEMBL1500276</t>
  </si>
  <si>
    <t>Oxeladin (BAN, DCF, MI, INN); Oxeladin Citrate (JAN); Oxeladin Tannate (JAN)</t>
  </si>
  <si>
    <t>R05DB09</t>
  </si>
  <si>
    <t>R05DB09 [Respiratory System:Cough And Cold Preparations:Cough Suppressants, Excl. Combinations With Expectorants:Other cough suppressants]</t>
  </si>
  <si>
    <t>CCN(CC)CCOCCOC(=O)C(CC)(CC)c1ccccc1</t>
  </si>
  <si>
    <t>CHEMBL253376</t>
  </si>
  <si>
    <t>Bromhexine (BAN, INN); Bromhexine Hydrochloride (JAN, USAN)</t>
  </si>
  <si>
    <t>NA-274</t>
  </si>
  <si>
    <t>R05CB02</t>
  </si>
  <si>
    <t>R05CB02 [Respiratory System:Cough And Cold Preparations:Expectorants, Excl. Combinations With Cough Suppressants:Mucolytics]</t>
  </si>
  <si>
    <t>Expectorant; Mucolytic</t>
  </si>
  <si>
    <t>CN(Cc1cc(Br)cc(Br)c1N)C2CCCCC2</t>
  </si>
  <si>
    <t>CHEMBL101326</t>
  </si>
  <si>
    <t>Fipronil (BAN)</t>
  </si>
  <si>
    <t>MB-46030; RM-1601</t>
  </si>
  <si>
    <t>Nc1c([S+]([O-])C(F)(F)F)c(nn1c2c(Cl)cc(cc2Cl)C(F)(F)F)C#N</t>
  </si>
  <si>
    <t>CHEMBL274239</t>
  </si>
  <si>
    <t>Tiaramide (BAN, INN); Tiaramide Hydrochloride (JAN, USAN)</t>
  </si>
  <si>
    <t>OCCN1CCN(CC1)C(=O)CN2C(=O)Sc3ccc(Cl)cc23</t>
  </si>
  <si>
    <t>CHEMBL1616411</t>
  </si>
  <si>
    <t>Talibegron (INN); Talibegron Hydrochloride (USAN)</t>
  </si>
  <si>
    <t>ICID2079; SCH-417849; ZD-2079</t>
  </si>
  <si>
    <t>Zeneca Pharmaceuticals, Uk</t>
  </si>
  <si>
    <t>O[C@@H](CNCCOc1ccc(CC(=O)O)cc1)c2ccccc2</t>
  </si>
  <si>
    <t>CHEMBL1512677</t>
  </si>
  <si>
    <t>Amylmetacresol (BAN, INN)</t>
  </si>
  <si>
    <t>CCCCCc1ccc(C)cc1O</t>
  </si>
  <si>
    <t>CHEMBL35337</t>
  </si>
  <si>
    <t>Amfonelic Acid (BAN, INN, USAN)</t>
  </si>
  <si>
    <t>WIN-25978</t>
  </si>
  <si>
    <t>CCN1C=C(C(=O)O)C(=O)c2ccc(Cc3ccccc3)nc12</t>
  </si>
  <si>
    <t>CHEMBL404422</t>
  </si>
  <si>
    <t>Butethal (MI, NF); Butobarbital (BAN)</t>
  </si>
  <si>
    <t>N05CA03</t>
  </si>
  <si>
    <t>N05CA03 [Nervous System:Psycholeptics:Hypnotics And Sedatives:Barbiturates, plain]</t>
  </si>
  <si>
    <t>CCCCC1(CC)C(=O)NC(=O)NC1=O</t>
  </si>
  <si>
    <t>CHEMBL240163</t>
  </si>
  <si>
    <t>Pazufloxacin (INN)</t>
  </si>
  <si>
    <t>J01MA18</t>
  </si>
  <si>
    <t>J01MA18 [Antiinfectives For Systemic Use:Antibacterials For Systemic Use:Quinolone Antibacterials:Fluoroquinolones]</t>
  </si>
  <si>
    <t>C[C@H]1COc2c3N1C=C(C(=O)O)C(=O)c3cc(F)c2C4(N)CC4</t>
  </si>
  <si>
    <t>CHEMBL1160571</t>
  </si>
  <si>
    <t>Sodium Pyrophosphate (USAN)</t>
  </si>
  <si>
    <t>OP(=O)(O)OP(=O)(O)O</t>
  </si>
  <si>
    <t>CHEMBL462547</t>
  </si>
  <si>
    <t>Urethan (NF); Urethane (DCF, INN)</t>
  </si>
  <si>
    <t>CCOC(=O)N</t>
  </si>
  <si>
    <t>CHEMBL1555183</t>
  </si>
  <si>
    <t>Fudosteine (INN)</t>
  </si>
  <si>
    <t>N[C@@H](CSCCCO)C(=O)O</t>
  </si>
  <si>
    <t>CHEMBL1451910</t>
  </si>
  <si>
    <t>Allylthiourea (INN)</t>
  </si>
  <si>
    <t>NC(=S)NCC=C</t>
  </si>
  <si>
    <t>CHEMBL1338506</t>
  </si>
  <si>
    <t>Benzobarbital (INN)</t>
  </si>
  <si>
    <t>CCC1(C(=O)NC(=O)N(C(=O)c2ccccc2)C1=O)c3ccccc3</t>
  </si>
  <si>
    <t>CHEMBL288114</t>
  </si>
  <si>
    <t>Gallic Acid (MI, NF)</t>
  </si>
  <si>
    <t>OC(=O)c1cc(O)c(O)c(O)c1</t>
  </si>
  <si>
    <t>CHEMBL150764</t>
  </si>
  <si>
    <t>Bufrolin (BAN, INN)</t>
  </si>
  <si>
    <t>ICI-74917</t>
  </si>
  <si>
    <t>CCCCc1cc2C(=O)C=C(Nc2c3C(=O)C=C(Nc13)C(=O)O)C(=O)O</t>
  </si>
  <si>
    <t>CHEMBL44746</t>
  </si>
  <si>
    <t>Khellin (DCF, INN, MI)</t>
  </si>
  <si>
    <t>Marion Merrell Dow; Hoechst-Roussel</t>
  </si>
  <si>
    <t>COc1c2OC(=CC(=O)c2c(OC)c3ccoc13)C</t>
  </si>
  <si>
    <t>CHEMBL13608</t>
  </si>
  <si>
    <t>Toceranib (INN, USAN); Toceranib Phosphate (USAN)</t>
  </si>
  <si>
    <t>PHA-291639; PHA-291639E</t>
  </si>
  <si>
    <t>Cc1[nH]c(\C=C\2/C(=O)Nc3ccc(F)cc23)c(C)c1C(=O)NCCN4CCCC4</t>
  </si>
  <si>
    <t>CHEMBL300555</t>
  </si>
  <si>
    <t>Spiroxatrine (INN)</t>
  </si>
  <si>
    <t>R-5188</t>
  </si>
  <si>
    <t>O=C1NCN(c2ccccc2)C13CCN(CC4COc5ccccc5O4)CC3</t>
  </si>
  <si>
    <t>CHEMBL163238</t>
  </si>
  <si>
    <t>Pilsicainide (INN); Pilsicainide Hydrochloride (JAN)</t>
  </si>
  <si>
    <t>Cc1cccc(C)c1NC(=O)CC23CCCN2CCC3</t>
  </si>
  <si>
    <t>CHEMBL677</t>
  </si>
  <si>
    <t>Corbadrine (DCF, INN); Levonordefrin (FDA, USP)</t>
  </si>
  <si>
    <t>Eastman Kodak Co</t>
  </si>
  <si>
    <t>C[C@H](N)[C@H](O)c1ccc(O)c(O)c1</t>
  </si>
  <si>
    <t>CHEMBL117785</t>
  </si>
  <si>
    <t>Tetrabenazine (BAN, FDA, MI, INN)</t>
  </si>
  <si>
    <t>Ro-19569</t>
  </si>
  <si>
    <t>N07XX06</t>
  </si>
  <si>
    <t>N07XX06 [Nervous System:Other Nervous System Drugs:Other Nervous System Drugs:Other nervous system drugs]</t>
  </si>
  <si>
    <t>COc1cc2CCN3CC(CC(C)C)C(=O)CC3c2cc1OC</t>
  </si>
  <si>
    <t>CHEMBL777</t>
  </si>
  <si>
    <t>Clavulanic Acid (MI, BAN, INN); Clavulanate Potassium (JAN, USAN, USP, FDA)</t>
  </si>
  <si>
    <t>BRL-14151; BRL-14151K</t>
  </si>
  <si>
    <t>GlaxoSmithKline; Dr Reddys Laboratories Inc</t>
  </si>
  <si>
    <t>Inhibitor (beta-lactamase)</t>
  </si>
  <si>
    <t>OC\C=C\1/O[C@@H]2CC(=O)N2[C@H]1C(=O)O</t>
  </si>
  <si>
    <t>CHEMBL706</t>
  </si>
  <si>
    <t>Cetyl Alcohol (NF, FDA); Cetanol (JAN)</t>
  </si>
  <si>
    <t>CCCCCCCCCCCCCCCCO</t>
  </si>
  <si>
    <t>CHEMBL2104495</t>
  </si>
  <si>
    <t>Xinomiline (INN)</t>
  </si>
  <si>
    <t>CC1(C)COC(=N1)N</t>
  </si>
  <si>
    <t>CHEMBL2105232</t>
  </si>
  <si>
    <t>Pifarnine (INN, USAN)</t>
  </si>
  <si>
    <t>Anti-Ulcerative (gastric)</t>
  </si>
  <si>
    <t>CC(=CCC\C(=C\CC\C(=C\CN1CCN(Cc2ccc3OCOc3c2)CC1)\C)\C)C</t>
  </si>
  <si>
    <t>CHEMBL2107036</t>
  </si>
  <si>
    <t>Sulfasuccinamide (INN)</t>
  </si>
  <si>
    <t>NS(=O)(=O)c1ccc(NC(=O)CCC(=O)O)cc1</t>
  </si>
  <si>
    <t>CHEMBL2103906</t>
  </si>
  <si>
    <t>Pengitoxin (INN)</t>
  </si>
  <si>
    <t>C[C@H]1O[C@H](C[C@H](OC(=O)C)[C@@H]1O[C@H]2C[C@H](OC(=O)C)[C@H](O[C@H]3C[C@H](OC(=O)C)[C@H](OC(=O)C)[C@@H](C)O3)[C@@H](C)O2)O[C@H]4CC[C@@]5(C)[C@H](CC[C@@H]6[C@@H]5CC[C@]7(C)[C@H]([C@@H](C[C@]67O)OC(=O)C)C8=CC(=O)OC8)C4</t>
  </si>
  <si>
    <t>CHEMBL2107392</t>
  </si>
  <si>
    <t>Flucarbril (INN)</t>
  </si>
  <si>
    <t>CN1C(=O)C=Cc2cc(ccc12)C(F)(F)F</t>
  </si>
  <si>
    <t>CHEMBL2106980</t>
  </si>
  <si>
    <t>Perafensine (INN)</t>
  </si>
  <si>
    <t>C1CN(CCN1)c2cc3ccccc3c(n2)c4ccccc4</t>
  </si>
  <si>
    <t>CHEMBL2105132</t>
  </si>
  <si>
    <t>Octamylamine (DCF, INN, MI)</t>
  </si>
  <si>
    <t>CC(C)CCCC(C)NCCC(C)C</t>
  </si>
  <si>
    <t>CHEMBL2106355</t>
  </si>
  <si>
    <t>Lefetamine (INN, MI); Lefetamine Hydrochloride (JAN)</t>
  </si>
  <si>
    <t>CN(C)C(Cc1ccccc1)c2ccccc2</t>
  </si>
  <si>
    <t>CHEMBL2105605</t>
  </si>
  <si>
    <t>Ufenamate (INN, JAN)</t>
  </si>
  <si>
    <t>CCCCOC(=O)c1ccccc1Nc2cccc(c2)C(F)(F)F</t>
  </si>
  <si>
    <t>CHEMBL2104465</t>
  </si>
  <si>
    <t>Stevaladil (INN)</t>
  </si>
  <si>
    <t>CC(OC(=O)C)[C@H]1CC[C@H]2[C@@H]3CC[C@H]4C[C@H](CC[C@]4(C)[C@H]3CC[C@]12COC(=O)C)N(C)C</t>
  </si>
  <si>
    <t>CHEMBL1188181</t>
  </si>
  <si>
    <t>Clodoxopone (INN)</t>
  </si>
  <si>
    <t>Clc1ccc(cc1)C2=C(CCN3CCN(CC3)c4ccccc4)OC(=O)O2</t>
  </si>
  <si>
    <t>CHEMBL2104200</t>
  </si>
  <si>
    <t>Bunaftine (INN, MI)</t>
  </si>
  <si>
    <t>C01BD03</t>
  </si>
  <si>
    <t>C01BD03 [Cardiovascular System:Cardiac Therapy:Antiarrhythmics, Class I And Iii:Antiarrhythmics, class III]</t>
  </si>
  <si>
    <t>CCCCN(CCN(CC)CC)C(=O)c1cccc2ccccc12</t>
  </si>
  <si>
    <t>CHEMBL2104441</t>
  </si>
  <si>
    <t>Viroxime (INN, USAN)</t>
  </si>
  <si>
    <t>vir-</t>
  </si>
  <si>
    <t>CC(C)S(=O)(=O)n1c(N)nc2ccc(cc12)C(=NO)c3ccccc3</t>
  </si>
  <si>
    <t>CHEMBL2103832</t>
  </si>
  <si>
    <t>Pardoprunox (INN, USAN); Pardoprunox Hydrochloride (USAN)</t>
  </si>
  <si>
    <t>DU-126891; SLV-308; DU-126891 HCl; SLV-308 Hydrochloride</t>
  </si>
  <si>
    <t>CN1CCN(CC1)c2cccc3NC(=O)Oc23</t>
  </si>
  <si>
    <t>CHEMBL2106176</t>
  </si>
  <si>
    <t>Delfaprazine (INN)</t>
  </si>
  <si>
    <t>Cc1ccc(Cc2ccccc2)c(c1)N3CCNCC3</t>
  </si>
  <si>
    <t>CHEMBL2104507</t>
  </si>
  <si>
    <t>Yohimbic Acid (INN)</t>
  </si>
  <si>
    <t>O[C@H]1CCC2CN3CCc4c([nH]c5ccccc45)C3CC2[C@H]1C(=O)O</t>
  </si>
  <si>
    <t>CHEMBL2106845</t>
  </si>
  <si>
    <t>Moxipraquine (BAN, INN)</t>
  </si>
  <si>
    <t>349 C59</t>
  </si>
  <si>
    <t>COc1cc(NCCCCCCN2CCN(CCC(C)O)CC2)c3ncccc3c1</t>
  </si>
  <si>
    <t>CHEMBL2104942</t>
  </si>
  <si>
    <t>Paxamate (INN)</t>
  </si>
  <si>
    <t>CNC(=O)Oc1ccc(cc1)c2ccccc2</t>
  </si>
  <si>
    <t>CHEMBL2106405</t>
  </si>
  <si>
    <t>Deloxolone (INN)</t>
  </si>
  <si>
    <t>CC1(C)[C@H](CC[C@@]2(C)[C@H]1CC[C@]3(C)C2=CC[C@@H]4[C@@H]5C[C@](C)(CC[C@]5(C)CC[C@@]34C)C(=O)O)OC(=O)CCC(=O)O</t>
  </si>
  <si>
    <t>CHEMBL2104540</t>
  </si>
  <si>
    <t>Tiomesterone (BAN, INN, MI)</t>
  </si>
  <si>
    <t>STA-307</t>
  </si>
  <si>
    <t>CC(=O)S[C@@H]1CC2=CC(=O)C[C@H](SC(=O)C)[C@]2(C)[C@H]3CC[C@@]4(C)[C@@H](CC[C@]4(C)O)[C@H]13</t>
  </si>
  <si>
    <t>CHEMBL2104522</t>
  </si>
  <si>
    <t>Sunagrel (INN)</t>
  </si>
  <si>
    <t>CC(C)Sc1ccc(cc1)[C@H](O)[C@@H](C)N2CCN(CC2)C(=O)\C=C\c3ccccc3</t>
  </si>
  <si>
    <t>CHEMBL1968544</t>
  </si>
  <si>
    <t>Glyhexamide (INN, USAN)</t>
  </si>
  <si>
    <t>SQ-15860</t>
  </si>
  <si>
    <t>O=C(NC1CCCCC1)NS(=O)(=O)c2ccc3CCCc3c2</t>
  </si>
  <si>
    <t>CHEMBL588619</t>
  </si>
  <si>
    <t>Cinchonine Sulfate (MI, NF)</t>
  </si>
  <si>
    <t>GNF-Pf-3189; TCMDC-123933</t>
  </si>
  <si>
    <t>O[C@H]([C@H]1C[C@@H]2CCN1C[C@@H]2C=C)c3ccnc4ccccc34</t>
  </si>
  <si>
    <t>CHEMBL2110712</t>
  </si>
  <si>
    <t>Phenaphthazine</t>
  </si>
  <si>
    <t>Apothecon</t>
  </si>
  <si>
    <t>Oc1c(N=Nc2ccc(cc2[N+](=O)[O-])[N+](=O)[O-])c(cc3cc(ccc13)S(=O)(=O)O)S(=O)(=O)O</t>
  </si>
  <si>
    <t>CHEMBL2110772</t>
  </si>
  <si>
    <t>Cicloprolol (BAN, INN); Cicloprolol Hydrochloride (USAN)</t>
  </si>
  <si>
    <t>SL-7517710</t>
  </si>
  <si>
    <t>CC(C)NCC(O)COc1ccc(OCCOCC2CC2)cc1</t>
  </si>
  <si>
    <t>CHEMBL2107707</t>
  </si>
  <si>
    <t>Cefoxazole (BAN, INN)</t>
  </si>
  <si>
    <t>CC(=O)OCC1=C(N2[C@H](SC1)[C@H](NC(=O)c3c(C)onc3c4ccccc4Cl)C2=O)C(=O)O</t>
  </si>
  <si>
    <t>CHEMBL2104431</t>
  </si>
  <si>
    <t>Nanofin (INN)</t>
  </si>
  <si>
    <t>CC1CCCC(C)N1</t>
  </si>
  <si>
    <t>CHEMBL2104375</t>
  </si>
  <si>
    <t>Fepentolic Acid (DCF, INN)</t>
  </si>
  <si>
    <t>RCM-258</t>
  </si>
  <si>
    <t>CCCCC(O)c1cc(ccc1O)C(=O)O</t>
  </si>
  <si>
    <t>CHEMBL2106856</t>
  </si>
  <si>
    <t>Galosemide (INN)</t>
  </si>
  <si>
    <t>CCC(=O)NS(=O)(=O)c1cnccc1Nc2cccc(c2)C(F)(F)F</t>
  </si>
  <si>
    <t>CHEMBL2107542</t>
  </si>
  <si>
    <t>Terbufibrol (INN)</t>
  </si>
  <si>
    <t>CC(C)(C)c1ccc(OCC(O)COc2ccc(cc2)C(=O)O)cc1</t>
  </si>
  <si>
    <t>CHEMBL2104925</t>
  </si>
  <si>
    <t>Fezatione (INN)</t>
  </si>
  <si>
    <t>Cc1ccc(\C=N\N2C(=S)SC=C2c3ccccc3)cc1</t>
  </si>
  <si>
    <t>CHEMBL2104876</t>
  </si>
  <si>
    <t>Lemildipine (INN)</t>
  </si>
  <si>
    <t>COC(=O)C1=C(C)NC(=C(C1c2cccc(Cl)c2Cl)C(=O)OC(C)C)COC(=O)N</t>
  </si>
  <si>
    <t>CHEMBL2106773</t>
  </si>
  <si>
    <t>Flugestone (BAN, INN); Flurogestone Acetate (USAN)</t>
  </si>
  <si>
    <t>SC-9880</t>
  </si>
  <si>
    <t>CC(=O)O[C@@]1(CC[C@H]2[C@@H]3CCC4=CC(=O)CC[C@]4(C)[C@@]3(F)[C@@H](O)C[C@]12C)C(=O)C</t>
  </si>
  <si>
    <t>CHEMBL2107830</t>
  </si>
  <si>
    <t>Empagliflozin (INN, USAN)</t>
  </si>
  <si>
    <t>Boehringer Ingelheim Pharmaceuticals, Inc.</t>
  </si>
  <si>
    <t>OC[C@H]1O[C@H]([C@H](O)[C@@H](O)[C@@H]1O)c2ccc(Cl)c(Cc3ccc(O[C@H]4CCOC4)cc3)c2</t>
  </si>
  <si>
    <t>CHEMBL2104444</t>
  </si>
  <si>
    <t>Arfendazam (INN)</t>
  </si>
  <si>
    <t>CCOC(=O)N1CCC(=O)N(c2ccccc2)c3cc(Cl)ccc13</t>
  </si>
  <si>
    <t>CHEMBL2106861</t>
  </si>
  <si>
    <t>Nifurethazone (INN)</t>
  </si>
  <si>
    <t>CN(C)CCN(\N=C\c1oc(cc1)[N+](=O)[O-])C(=O)N</t>
  </si>
  <si>
    <t>CHEMBL2009734</t>
  </si>
  <si>
    <t>Troquidazole (INN)</t>
  </si>
  <si>
    <t>[O-][N+](=O)c1cnc2ccccc2c1NC(=N)N3CCOCC3</t>
  </si>
  <si>
    <t>CHEMBL2106353</t>
  </si>
  <si>
    <t>Halocortolone (INN)</t>
  </si>
  <si>
    <t>C[C@@H]1C[C@H]2[C@@H]3C[C@H](F)C4=CC(=O)C=C[C@]4(C)[C@@]3(Cl)[C@@H](F)C[C@]2(C)[C@H]1C(=O)CO</t>
  </si>
  <si>
    <t>CHEMBL2106532</t>
  </si>
  <si>
    <t>Propetamide (INN)</t>
  </si>
  <si>
    <t>CCCNC(=O)C(C)Nc1ccc(OCC)cc1</t>
  </si>
  <si>
    <t>CHEMBL2087003</t>
  </si>
  <si>
    <t>Carisbamate (INN, USAN)</t>
  </si>
  <si>
    <t>JNJ-10234094; RWJ-333369; YKP-509</t>
  </si>
  <si>
    <t>N03AX19</t>
  </si>
  <si>
    <t>N03AX19 [Nervous System:Antiepileptics:Antiepileptics:Other antiepileptics]</t>
  </si>
  <si>
    <t>NC(=O)OC[C@@H](O)c1ccccc1Cl</t>
  </si>
  <si>
    <t>CHEMBL2104462</t>
  </si>
  <si>
    <t>Mepixanox (INN, MI)</t>
  </si>
  <si>
    <t>R07AB09</t>
  </si>
  <si>
    <t>R07AB09 [Respiratory System:Other Respiratory System Products:Other Respiratory System Products:Respiratory stimulants]</t>
  </si>
  <si>
    <t>COc1ccc2C(=O)c3ccccc3Oc2c1CN4CCCCC4</t>
  </si>
  <si>
    <t>CHEMBL2104649</t>
  </si>
  <si>
    <t>Flupranone (INN)</t>
  </si>
  <si>
    <t>Cc1c(cnn1CCO)C(=O)CCN2CCC(=CC2)c3ccc(F)cc3</t>
  </si>
  <si>
    <t>CHEMBL2107079</t>
  </si>
  <si>
    <t>Peraquinsin (INN)</t>
  </si>
  <si>
    <t>COc1cc2N=C(CCN3CCN(CC3)c4ccccc4OC)NC(=O)c2cc1OC</t>
  </si>
  <si>
    <t>CHEMBL2105458</t>
  </si>
  <si>
    <t>Thenalidine (BAN, INN, MI)</t>
  </si>
  <si>
    <t>R06AX53; D04AA03; R06AX03</t>
  </si>
  <si>
    <t>R06AX53 [Respiratory System:Antihistamines For Systemic Use:Antihistamines For Systemic Use:Other antihistamines for systemic use]; D04AA03 [Dermatologicals:Antipruritics, Incl. Antihistamines, Anesthetics, Etc.:Antipruritics, Incl. Antihistamines, Anesthetics, Etc.:Antihistamines for topical use]; R06AX03 [Respiratory System:Antihistamines For Systemic Use:Antihistamines For Systemic Use:Other antihistamines for systemic use]</t>
  </si>
  <si>
    <t>CN1CCC(CC1)N(Cc2cccs2)c3ccccc3</t>
  </si>
  <si>
    <t>CHEMBL2107244</t>
  </si>
  <si>
    <t>Siltenzepine (INN)</t>
  </si>
  <si>
    <t>OCCN(CCO)CC(=O)N1c2ccc(Cl)cc2NC(=O)c3ccccc13</t>
  </si>
  <si>
    <t>CHEMBL2104461</t>
  </si>
  <si>
    <t>Haloxazolam (INN, JAN, MI)</t>
  </si>
  <si>
    <t>Fc1ccccc1C23OCCN2CC(=O)Nc4ccc(Br)cc34</t>
  </si>
  <si>
    <t>CHEMBL2105307</t>
  </si>
  <si>
    <t>Quisultazine (INN)</t>
  </si>
  <si>
    <t>CN(C)S(=O)(=O)c1ccc2Sc3ccccc3N(C4CN5CCC4CC5)c2c1</t>
  </si>
  <si>
    <t>CHEMBL2104606</t>
  </si>
  <si>
    <t>Delprostenate (BAN, INN)</t>
  </si>
  <si>
    <t>COC(=O)\C=C/C\C=C/CC1C(O)CC(O)[C@@H]1\C=C\[C@@H](O)COc2cccc(Cl)c2</t>
  </si>
  <si>
    <t>CHEMBL2104177</t>
  </si>
  <si>
    <t>Crotetamide (BAN, INN, MI)</t>
  </si>
  <si>
    <t>CCC(N(CC)C(=O)\C=C\C)C(=O)N(C)C</t>
  </si>
  <si>
    <t>CHEMBL2106301</t>
  </si>
  <si>
    <t>Iminophenimide (INN)</t>
  </si>
  <si>
    <t>CCC1(NCC(=O)NC1=O)c2ccccc2</t>
  </si>
  <si>
    <t>CHEMBL2107390</t>
  </si>
  <si>
    <t>Flosatidil (INN)</t>
  </si>
  <si>
    <t>CSc1ccccc1N(Cc2cccc(c2)C(F)(F)F)C(=O)CN(CCN(C)C)C(=O)OCC(C)C</t>
  </si>
  <si>
    <t>CHEMBL1200572</t>
  </si>
  <si>
    <t>Magnesium Oxide (FDA, USP, JAN)</t>
  </si>
  <si>
    <t>Hospira Inc; Ferring Pharmaceuticals As; Baxter Healthcare Corp</t>
  </si>
  <si>
    <t>A06AD02; A02AA02; A12CC10</t>
  </si>
  <si>
    <t>A06AD02 [Alimentary Tract And Metabolism:Drugs For Constipation:Drugs For Constipation:Osmotically acting laxatives]; A02AA02 [Alimentary Tract And Metabolism:Drugs For Acid Related Disorders:Antacids:Magnesium compounds]; A12CC10 [Alimentary Tract And Metabolism:Mineral Supplements:Other Mineral Supplements:Magnesium]</t>
  </si>
  <si>
    <t>Pharmaceutic Aid (sorbent)</t>
  </si>
  <si>
    <t>O=[Mg]</t>
  </si>
  <si>
    <t>CHEMBL333826</t>
  </si>
  <si>
    <t>Dequalinium Chloride (BAN, INN, JAN, MI)</t>
  </si>
  <si>
    <t>BAQD 10; GNF-Pf-5483</t>
  </si>
  <si>
    <t>G01AC05; R02AA02; D08AH01</t>
  </si>
  <si>
    <t>G01AC05 [Genito Urinary System And Sex Hormones:Gynecological Antiinfectives And Antiseptics:Antiinfectives And Antiseptics, Excl. Combinations:Quinoline derivatives]; R02AA02 [Respiratory System:Throat Preparations:Throat Preparations:Antiseptics]; D08AH01 [Dermatologicals:Antiseptics And Disinfectants:Antiseptics And Disinfectants:Quinoline derivatives]</t>
  </si>
  <si>
    <t>Cc1cc(N)c2ccccc2[n+]1CCCCCCCCCC[n+]3c(C)cc(N)c4ccccc34</t>
  </si>
  <si>
    <t>CHEMBL1742994</t>
  </si>
  <si>
    <t>Brentuximab Vedotin (FDA, INN, USAN)</t>
  </si>
  <si>
    <t>SGN-35; cAC10-vcMMAE</t>
  </si>
  <si>
    <t>L01XC12</t>
  </si>
  <si>
    <t>L01XC12 [Antineoplastic And Immunomodulating Agents:Antineoplastic Agents:Other Antineoplastic Agents:Monoclonal antibodies]</t>
  </si>
  <si>
    <t>CHEMBL1183605</t>
  </si>
  <si>
    <t>Cetrimonium Bromide (BAN, INN, MI); Cetrimonium Chloride (BAN)</t>
  </si>
  <si>
    <t>R02AA17; D08AJ02</t>
  </si>
  <si>
    <t>R02AA17 [Respiratory System:Throat Preparations:Throat Preparations:Antiseptics]; D08AJ02 [Dermatologicals:Antiseptics And Disinfectants:Antiseptics And Disinfectants:Quaternary ammonium compounds]</t>
  </si>
  <si>
    <t>CCCCCCCCCCCCCCCC[N+](C)(C)C</t>
  </si>
  <si>
    <t>CHEMBL1237042</t>
  </si>
  <si>
    <t>Epirubicin (BAN, INN); Epirubicin Hydrochloride (FDA, JAN, USAN)</t>
  </si>
  <si>
    <t>IMI-28</t>
  </si>
  <si>
    <t>Pfizer Inc; Hospira Inc</t>
  </si>
  <si>
    <t>L01DB03</t>
  </si>
  <si>
    <t>L01DB03 [Antineoplastic And Immunomodulating Agents:Antineoplastic Agents:Cytotoxic Antibiotics And Related Substances:Anthracyclines and related substances]</t>
  </si>
  <si>
    <t>COc1cccc2C(=O)c3c(O)c4C[C@](O)(C[C@H](O[C@H]5C[C@@H](N)[C@H](O)[C@H](C)O5)c4c(O)c3C(=O)c12)C(=O)CO</t>
  </si>
  <si>
    <t>CHEMBL855</t>
  </si>
  <si>
    <t>Triprolidine (BAN, INN); Triprolidine Hydrochloride (FDA, USP, JAN)</t>
  </si>
  <si>
    <t>R06AX07</t>
  </si>
  <si>
    <t>R06AX07 [Respiratory System:Antihistamines For Systemic Use:Antihistamines For Systemic Use:Other antihistamines for systemic use]</t>
  </si>
  <si>
    <t>Cc1ccc(cc1)\C(=C/CN2CCCC2)\c3ccccn3</t>
  </si>
  <si>
    <t>CHEMBL1429</t>
  </si>
  <si>
    <t>Desmopressin (BAN, INN); Desmopressin Acetate (FDA, JAN, USAN)</t>
  </si>
  <si>
    <t>Sanofi Aventis Us Llc; Ferring Pharmaceuticals Inc; Csl Behring Llc</t>
  </si>
  <si>
    <t>H01BA02</t>
  </si>
  <si>
    <t>H01BA02 [Systemic Hormonal Preparations, Excl. :Pituitary And Hypothalamic Hormones And Analogues:Posterior Pituitary Lobe Hormones:Vasopressin and analogues]</t>
  </si>
  <si>
    <t>NC(=O)CC[C@@H]1NC(=O)[C@H](Cc2ccccc2)NC(=O)[C@H](Cc3ccc(O)cc3)NC(=O)CCSSC[C@H](NC(=O)[C@H](CC(=O)N)NC1=O)C(=O)N4CCC[C@H]4C(=O)N[C@H](CCCNC(=N)N)C(=O)NCC(=O)N</t>
  </si>
  <si>
    <t>CHEMBL428</t>
  </si>
  <si>
    <t>Trovafloxacin (INN); Trovafloxacin Mesylate (FDA, USAN)</t>
  </si>
  <si>
    <t>CP-9921927; CP-99219-27</t>
  </si>
  <si>
    <t>Pfizer Pharmaceuticals Inc; Pfizer Central Research</t>
  </si>
  <si>
    <t>J01MA13</t>
  </si>
  <si>
    <t>J01MA13 [Antiinfectives For Systemic Use:Antibacterials For Systemic Use:Quinolone Antibacterials:Fluoroquinolones]</t>
  </si>
  <si>
    <t>N[C@@H]1[C@H]2CN(C[C@@H]12)c3nc4N(C=C(C(=O)O)C(=O)c4cc3F)c5ccc(F)cc5F</t>
  </si>
  <si>
    <t>CHEMBL1089</t>
  </si>
  <si>
    <t>Phenelzine (BAN, INN); Phenelzine Sulfate (FDA, USP)</t>
  </si>
  <si>
    <t>N06AF03</t>
  </si>
  <si>
    <t>N06AF03 [Nervous System:Psychoanaleptics:Antidepressants:Monoamine oxidase inhibitors, non-selective]</t>
  </si>
  <si>
    <t>NNCCc1ccccc1</t>
  </si>
  <si>
    <t>CHEMBL1908369</t>
  </si>
  <si>
    <t>Acetylspiramycin (JAN); Spiramycin (BAN, USAN, INN)</t>
  </si>
  <si>
    <t>IL-5902; RP-5337</t>
  </si>
  <si>
    <t>J01FA02; J01RA04</t>
  </si>
  <si>
    <t>J01FA02 [Antiinfectives For Systemic Use:Antibacterials For Systemic Use:Macrolides, Lincosamides And Streptogramins:Macrolides]; J01RA04 [Antiinfectives For Systemic Use:Antibacterials For Systemic Use:Combinations Of Antibacterials:Combinations of antibacterials]</t>
  </si>
  <si>
    <t>COC1C(O)CC(=O)OC(C)C\C=C\C=C\[C@H](O[C@H]2CC[C@@H]([C@H](C)O2)N(C)C)[C@H](C)C[C@H](CC=O)[C@@H]1O[C@@H]3O[C@H](C)[C@@H](O[C@@H]4C[C@](C)(O)[C@H](O)[C@@H](C)O4)[C@@H]([C@H]3O)N(C)C</t>
  </si>
  <si>
    <t>CHEMBL408983</t>
  </si>
  <si>
    <t>Teprotide (BAN, INN, USAN)</t>
  </si>
  <si>
    <t>SO-20881; SQ-20881</t>
  </si>
  <si>
    <t>CC[C@H](C)[C@H](NC(=O)[C@H](CCC(=O)N)NC(=O)[C@@H]1CCCN1C(=O)[C@H](CCCN=C(N)N)NC(=O)[C@@H]2CCCN2C(=O)[C@H](Cc3c[nH]c4ccccc34)NC(=O)[C@@H]5CCC(=O)N5)C(=O)N6CCC[C@H]6C(=O)N7CCC[C@H]7C(=O)O</t>
  </si>
  <si>
    <t>CHEMBL300072</t>
  </si>
  <si>
    <t>Pranazepide (INN)</t>
  </si>
  <si>
    <t>Fc1ccccc1C2=N[C@H](NC(=O)c3cc4ccccc4[nH]3)C(=O)N5CCc6cccc2c56</t>
  </si>
  <si>
    <t>CHEMBL1697786</t>
  </si>
  <si>
    <t>Cefuroxime Pivoxetil (BAN, USAN)</t>
  </si>
  <si>
    <t>CCI-23628</t>
  </si>
  <si>
    <t>CO\N=C(\C(=O)N[C@H]1[C@H]2SCC(=C(N2C1=O)C(=O)OC(C)OC(=O)C(C)(C)OC)COC(=O)N)/c3occc3</t>
  </si>
  <si>
    <t>CHEMBL1397202</t>
  </si>
  <si>
    <t>Phenylpropanol (JAN)</t>
  </si>
  <si>
    <t>CCC(O)c1ccccc1</t>
  </si>
  <si>
    <t>CHEMBL305380</t>
  </si>
  <si>
    <t>Bupranolol (DCF, MI, INN); Bupranolol Hydrochloride (JAN)</t>
  </si>
  <si>
    <t>B-1312 [As Hydrochloride]; KL-255 [As Hydrochloride]</t>
  </si>
  <si>
    <t>C07AA19</t>
  </si>
  <si>
    <t>C07AA19 [Cardiovascular System:Beta Blocking Agents:Beta Blocking Agents:Beta blocking agents, non-selective]</t>
  </si>
  <si>
    <t>Cc1ccc(Cl)c(OCC(O)CNC(C)(C)C)c1</t>
  </si>
  <si>
    <t>CHEMBL123693</t>
  </si>
  <si>
    <t>Tuaminoheptane (BAN, USP, INN); Tuaminoheptane Sulfate (USP)</t>
  </si>
  <si>
    <t>R01AA11; R01AB08</t>
  </si>
  <si>
    <t>R01AA11 [Respiratory System:Nasal Preparations:Decongestants And Other Nasal Preparations For Topical Use:Sympathomimetics, plain]; R01AB08 [Respiratory System:Nasal Preparations:Decongestants And Other Nasal Preparations For Topical Use:Sympathomimetics, combinations excl. corticosteroids]</t>
  </si>
  <si>
    <t>CCCCCC(C)N</t>
  </si>
  <si>
    <t>CHEMBL1229937</t>
  </si>
  <si>
    <t>Dihydroxyacetone (USP)</t>
  </si>
  <si>
    <t>OCC(=O)CO</t>
  </si>
  <si>
    <t>CHEMBL395414</t>
  </si>
  <si>
    <t>Disogluside (INN)</t>
  </si>
  <si>
    <t>C[C@@H]1CC[C@@]2(OC1)O[C@H]3C[C@H]4[C@@H]5CC=C6C[C@H](CC[C@]6(C)[C@H]5CC[C@]4(C)[C@H]3[C@@H]2C)O[C@@H]7O[C@H](CO)[C@@H](O)[C@H](O)[C@H]7O</t>
  </si>
  <si>
    <t>CHEMBL426559</t>
  </si>
  <si>
    <t>Laropiprant (USAN, INN)</t>
  </si>
  <si>
    <t>MK-0524</t>
  </si>
  <si>
    <t>CS(=O)(=O)c1cc(F)cc2c3CC[C@H](CC(=O)O)c3n(Cc4ccc(Cl)cc4)c12</t>
  </si>
  <si>
    <t>CHEMBL70159</t>
  </si>
  <si>
    <t>Carmoxirole (INN)</t>
  </si>
  <si>
    <t>OC(=O)c1ccc2[nH]cc(CCCCN3CCC(=CC3)c4ccccc4)c2c1</t>
  </si>
  <si>
    <t>CHEMBL627</t>
  </si>
  <si>
    <t>Amitriptylinoxide (INN, MI)</t>
  </si>
  <si>
    <t>C[N+](C)([O-])CCC=C1c2ccccc2CCc3ccccc13</t>
  </si>
  <si>
    <t>CHEMBL405821</t>
  </si>
  <si>
    <t>Senicapoc (INN, USAN)</t>
  </si>
  <si>
    <t>ICA-17043</t>
  </si>
  <si>
    <t>agonists of the Gardos channel, or the calcium activated potassium channel of intermediate conductance</t>
  </si>
  <si>
    <t>NC(=O)C(c1ccccc1)(c2ccc(F)cc2)c3ccc(F)cc3</t>
  </si>
  <si>
    <t>CHEMBL1587228</t>
  </si>
  <si>
    <t>Halometasone (INN, MI)</t>
  </si>
  <si>
    <t>D07AC12</t>
  </si>
  <si>
    <t>D07AC12 [Dermatologicals:Corticosteroids, Dermatological Preparations:Corticosteroids, Plain:Corticosteroids, potent (group III)]</t>
  </si>
  <si>
    <t>C[C@@H]1C[C@H]2[C@@H]3C[C@H](F)C4=CC(=O)C(=C[C@]4(C)[C@@]3(F)[C@@H](O)C[C@]2(C)[C@@]1(O)C(=O)CO)Cl</t>
  </si>
  <si>
    <t>CHEMBL52606</t>
  </si>
  <si>
    <t>Colforsin (INN, USAN)</t>
  </si>
  <si>
    <t>HL-362; L-751362B</t>
  </si>
  <si>
    <t>CC(=O)O[C@H]1[C@@H](O)[C@H]2C(C)(C)CC[C@H](O)[C@]2(C)[C@@]3(O)C(=O)C[C@@](C)(O[C@]13C)C=C</t>
  </si>
  <si>
    <t>CHEMBL278788</t>
  </si>
  <si>
    <t>Azidamfenicol (BAN, DCF, MI, INN)</t>
  </si>
  <si>
    <t>S01AA25</t>
  </si>
  <si>
    <t>S01AA25 [Sensory Organs:Ophthalmologicals:Antiinfectives:Antibiotics]</t>
  </si>
  <si>
    <t>OCC(NC(=O)CN=[N+]=[N-])C(O)c1ccc(cc1)[N+](=O)[O-]</t>
  </si>
  <si>
    <t>CHEMBL1206050</t>
  </si>
  <si>
    <t>Disufenton Sodium (INN, USAN)</t>
  </si>
  <si>
    <t>NXY-059</t>
  </si>
  <si>
    <t>CC(C)(C)\[N+](=C\c1ccc(cc1S(=O)(=O)O)S(=O)(=O)O)\[O-]</t>
  </si>
  <si>
    <t>CHEMBL1233584</t>
  </si>
  <si>
    <t>Isoleucine (INN, USAN, USP); L-Isoleucine (JAN)</t>
  </si>
  <si>
    <t>CC[C@H](C)[C@H](N)C(=O)O</t>
  </si>
  <si>
    <t>CHEMBL289116</t>
  </si>
  <si>
    <t>Rogletimide (BAN, INN, USAN)</t>
  </si>
  <si>
    <t>CCC1(CCC(=O)NC1=O)c2ccncc2</t>
  </si>
  <si>
    <t>CHEMBL448416</t>
  </si>
  <si>
    <t>Lidamidine (INN); Lidamidine Hydrochloride (USAN)</t>
  </si>
  <si>
    <t>WHR-1142A</t>
  </si>
  <si>
    <t>CNC(=N)NC(=O)Nc1c(C)cccc1C</t>
  </si>
  <si>
    <t>CHEMBL12394</t>
  </si>
  <si>
    <t>Palmoxirate Sodium (USAN); Palmoxiric Acid (INN)</t>
  </si>
  <si>
    <t>MCN-3802 [Anhydrous free acid]; MCN-3802-21-98</t>
  </si>
  <si>
    <t>CCCCCCCCCCCCCCC1(CO1)C(=O)O</t>
  </si>
  <si>
    <t>CHEMBL325372</t>
  </si>
  <si>
    <t>Methyl Parahydroxybenzoate (JAN); Methylparaben (NF, USAN); Methylparaben Sodium (NF, USAN)</t>
  </si>
  <si>
    <t>COC(=O)c1ccc(O)cc1</t>
  </si>
  <si>
    <t>CHEMBL1485</t>
  </si>
  <si>
    <t>Arginine (INN, USP); Arginine Hydrochloride (FDA, USP, JAN, USAN); Arginine Glutamate (BAN, JAN, USAN)</t>
  </si>
  <si>
    <t>Pharmacia And Upjohn Co; Abbott</t>
  </si>
  <si>
    <t>B05XB01; A05BA01</t>
  </si>
  <si>
    <t>B05XB01 [Blood And Blood Forming Organs:Blood Substitutes And Perfusion Solutions:I.V. Solution Additives:Amino acids]; A05BA01 [Alimentary Tract And Metabolism:Bile And Liver Therapy:Liver Therapy, Lipotropics:Liver therapy]</t>
  </si>
  <si>
    <t>Ammonia Detoxicant; Diagnostic Aid (pituitary function determination)</t>
  </si>
  <si>
    <t>N[C@@H](CCCNC(=N)N)C(=O)O</t>
  </si>
  <si>
    <t>CHEMBL2219640</t>
  </si>
  <si>
    <t>Strontium Chloride Sr 89 (USP, USAN); Strontium Chloride Sr-89 (FDA); Strontium Chloride Sr 85 (USAN)</t>
  </si>
  <si>
    <t>SMS-2PA; SMS2PA</t>
  </si>
  <si>
    <t>Ge Healthcare; Abbott</t>
  </si>
  <si>
    <t>V10BX01</t>
  </si>
  <si>
    <t>V10BX01 [Various:Therapeutic Radiopharmaceuticals:Pain Palliation (Bone Seeking Agents):Various pain palliation radiopharmaceuticals]</t>
  </si>
  <si>
    <t>[Cl-].[Cl-].[Sr+2]</t>
  </si>
  <si>
    <t>CHEMBL1201265</t>
  </si>
  <si>
    <t>Methylprednisolone Hemisuccinate (USP); Methylprednisolone Sodium Succinate (FDA, USP, JAN)</t>
  </si>
  <si>
    <t>D07AA01; D10AA02; H02AB04</t>
  </si>
  <si>
    <t>D07AA01 [Dermatologicals:Corticosteroids, Dermatological Preparations:Corticosteroids, Plain:Corticosteroids, weak (group I)]; D10AA02 [Dermatologicals:Anti-Acne Preparations:Anti-Acne Preparations For Topical Use:Corticosteroids, combinations for treatment of acne]; H02AB04 [Systemic Hormonal Preparations, Excl. :Corticosteroids For Systemic Use:Corticosteroids For Systemic Use, Plain:Glucocorticoids]</t>
  </si>
  <si>
    <t>C[C@H]1C[C@H]2[C@@H]3CC[C@](O)(C(=O)COC(=O)CCC(=O)O)[C@@]3(C)C[C@H](O)[C@@H]2[C@@]4(C)C=CC(=O)C=C14</t>
  </si>
  <si>
    <t>CHEMBL1477036</t>
  </si>
  <si>
    <t>Dioctyl Disodium Sulfosuccinate (JAN); Docusate Sodium (BAN, INN, USAN, USP); Sodium Dioctyl Sulfosuccinate (INN); Docusate Calcium (USAN, USP); Docusate Potassium (USAN, USP)</t>
  </si>
  <si>
    <t>Hoechst-Roussel; Bristol-Myers Squibb; Ascher; 3m Pharmaceuticals; Wallace</t>
  </si>
  <si>
    <t>A06AG10; A06AA02</t>
  </si>
  <si>
    <t>A06AG10 [Alimentary Tract And Metabolism:Drugs For Constipation:Drugs For Constipation:Enemas]; A06AA02 [Alimentary Tract And Metabolism:Drugs For Constipation:Drugs For Constipation:Softeners, emollients]</t>
  </si>
  <si>
    <t>Pharmaceutic Aid (surfactant); Stool Softener</t>
  </si>
  <si>
    <t>CCCCC(CC)COC(=O)CC(C(=O)OCC(CC)CCCC)S(=O)(=O)O</t>
  </si>
  <si>
    <t>CHEMBL1213351</t>
  </si>
  <si>
    <t>Propoxyphene Napsylate (FDA, USAN, USP); Dextropropoxyphene (BAN, DCF, INN); Propoxyphene Hydrochloride (FDA, USAN, USP)</t>
  </si>
  <si>
    <t>Xanodyne Pharmaceutics Inc; Aaipharma Llc</t>
  </si>
  <si>
    <t>N02AC04</t>
  </si>
  <si>
    <t>N02AC04 [Nervous System:Analgesics:Opioids:Diphenylpropylamine derivatives]</t>
  </si>
  <si>
    <t>CCC(=O)O[C@@](Cc1ccccc1)([C@H](C)CN(C)C)c2ccccc2</t>
  </si>
  <si>
    <t>CHEMBL1356238</t>
  </si>
  <si>
    <t>Pyrithione Zinc (FDA, BAN, INN, USAN); Pyrithione Sodium (USAN)</t>
  </si>
  <si>
    <t>AL02725</t>
  </si>
  <si>
    <t>Warner Chilcott Co Llc; Olin</t>
  </si>
  <si>
    <t>D11AX12</t>
  </si>
  <si>
    <t>D11AX12 [Dermatologicals:Other Dermatological Preparations:Other Dermatological Preparations:Other dermatologicals]</t>
  </si>
  <si>
    <t>Antibacterial; Antifungal; Antiseborrheic; Antimicrobial (topical)</t>
  </si>
  <si>
    <t>[O-][n+]1ccccc1S</t>
  </si>
  <si>
    <t>CHEMBL1697763</t>
  </si>
  <si>
    <t>Nifurtoinol (MI, INN)</t>
  </si>
  <si>
    <t>J01XE02</t>
  </si>
  <si>
    <t>J01XE02 [Antiinfectives For Systemic Use:Antibacterials For Systemic Use:Other Antibacterials:Nitrofuran derivatives]</t>
  </si>
  <si>
    <t>OCN1C(=O)CN(\N=C\c2oc(cc2)[N+](=O)[O-])C1=O</t>
  </si>
  <si>
    <t>CHEMBL710</t>
  </si>
  <si>
    <t>Finasteride (BAN, FDA, INN, USAN, USP)</t>
  </si>
  <si>
    <t>MK-906</t>
  </si>
  <si>
    <t>G04CB01; D11AX10</t>
  </si>
  <si>
    <t>G04CB01 [Genito Urinary System And Sex Hormones:Urologicals:Drugs Used In Benign Prostatic Hypertrophy:Testosterone-5-alpha reductase inhibitors]; D11AX10 [Dermatologicals:Other Dermatological Preparations:Other Dermatological Preparations:Other dermatologicals]</t>
  </si>
  <si>
    <t>CC(C)(C)NC(=O)[C@H]1CC[C@H]2[C@@H]3CC[C@H]4NC(=O)C=C[C@]4(C)[C@H]3CC[C@]12C</t>
  </si>
  <si>
    <t>CHEMBL1503</t>
  </si>
  <si>
    <t>Omeprazole (BAN, FDA, INN, JAN, USAN, USP); Omeprazole Magnesium (FDA, USAN); Omeprazole Sodium (USAN)</t>
  </si>
  <si>
    <t>H 168/68; H-168/68; H 168/68 Magnesium; H 168/68 Sodium</t>
  </si>
  <si>
    <t>Gastroentero Logic Llc; Dexcel Pharma Technologies Ltd; Astrazeneca Lp; Astra Pharmaceutical Production Ab, Sweden; Santarus Inc</t>
  </si>
  <si>
    <t>A02BC01</t>
  </si>
  <si>
    <t>A02BC01 [Alimentary Tract And Metabolism:Drugs For Acid Related Disorders:Drugs For Peptic Ulcer And Gastro-Oesophageal Reflux Disease (Gord):Proton pump inhibitors]</t>
  </si>
  <si>
    <t>Depressant (gastric acid secretory); Antisecretory (gastric)</t>
  </si>
  <si>
    <t>CHEMBL154</t>
  </si>
  <si>
    <t>Naproxen (BAN, FDA, INN, JAN, USAN, USP); Naproxen Sodium (FDA, USP, USAN)</t>
  </si>
  <si>
    <t>RS-3540; RS-3650</t>
  </si>
  <si>
    <t>Hoffmann La Roche Inc; Bayer Healthcare Llc; Banner Pharmacaps Inc; Astrazeneca Lp; SmithKline Beecham Corp Dba GlaxoSmithKline</t>
  </si>
  <si>
    <t>M01AE02; G02CC02; M02AA12</t>
  </si>
  <si>
    <t>M01AE02 [Musculo-Skeletal System:Antiinflammatory And Antirheumatic Products:Antiinflammatory And Antirheumatic Products, Non-Steroids:Propionic acid derivatives]; G02CC02 [Genito Urinary System And Sex Hormones:Other Gynecologicals:Other Gynecologicals:Antiinflammatory products for vaginal administration]; M02AA12 [Musculo-Skeletal System:Topical Products For Joint And Muscular Pain:Topical Products For Joint And Muscular Pain:Antiinflammatory preparations, non-steroids for topical use]</t>
  </si>
  <si>
    <t>COc1ccc2cc(ccc2c1)[C@H](C)C(=O)O</t>
  </si>
  <si>
    <t>CHEMBL1471</t>
  </si>
  <si>
    <t>Aprepitant (FDA, INN, USAN)</t>
  </si>
  <si>
    <t>MK-0869; MK-869</t>
  </si>
  <si>
    <t>A04AD12</t>
  </si>
  <si>
    <t>A04AD12 [Alimentary Tract And Metabolism:Antiemetics And Antinauseants:Antiemetics And Antinauseants:Other antiemetics]</t>
  </si>
  <si>
    <t>C[C@@H](O[C@H]1OCCN(CC2=NNC(=O)N2)[C@H]1c3ccc(F)cc3)c4cc(cc(c4)C(F)(F)F)C(F)(F)F</t>
  </si>
  <si>
    <t>CHEMBL537</t>
  </si>
  <si>
    <t>Hydroquinone (FDA, USP)</t>
  </si>
  <si>
    <t>D11AX11</t>
  </si>
  <si>
    <t>D11AX11 [Dermatologicals:Other Dermatological Preparations:Other Dermatological Preparations:Other dermatologicals]</t>
  </si>
  <si>
    <t>Oc1ccc(O)cc1</t>
  </si>
  <si>
    <t>CHEMBL902</t>
  </si>
  <si>
    <t>Famotidine (BAN, FDA, INN, JAN, USAN, USP)</t>
  </si>
  <si>
    <t>MK-208</t>
  </si>
  <si>
    <t>Merck Research Laboratories Div Merck Co Inc; Mcneil Consumer Healthcare; Marathon Pharmaceuticals Llc; Horizon Pharma Inc; Salix Pharmaceuticals Inc</t>
  </si>
  <si>
    <t>A02BA03; A02BA53</t>
  </si>
  <si>
    <t>A02BA03 [Alimentary Tract And Metabolism:Drugs For Acid Related Disorders:Drugs For Peptic Ulcer And Gastro-Oesophageal Reflux Disease (Gord):H2-receptor antagonists]; A02BA53 [Alimentary Tract And Metabolism:Drugs For Acid Related Disorders:Drugs For Peptic Ulcer And Gastro-Oesophageal Reflux Disease (Gord):H2-receptor antagonists]</t>
  </si>
  <si>
    <t>NC(=N)Nc1nc(CSCCC(=N)NS(=O)(=O)N)cs1</t>
  </si>
  <si>
    <t>CHEMBL395091</t>
  </si>
  <si>
    <t>Esketamine (BAN, INN, USAN); Esketamine Hydrochloride (USAN)</t>
  </si>
  <si>
    <t>Janssen Global Services, L.L.C.</t>
  </si>
  <si>
    <t>N01AX14</t>
  </si>
  <si>
    <t>N01AX14 [Nervous System:Anesthetics:Anesthetics, General:Other general anesthetics]</t>
  </si>
  <si>
    <t>CN[C@@]1(CCCCC1=O)c2ccccc2Cl</t>
  </si>
  <si>
    <t>CHEMBL473</t>
  </si>
  <si>
    <t>Dofetilide (BAN, FDA, INN, USAN)</t>
  </si>
  <si>
    <t>UK-68798</t>
  </si>
  <si>
    <t>Pfizer Pharmaceuticals Production Corp Ltd</t>
  </si>
  <si>
    <t>C01BD04</t>
  </si>
  <si>
    <t>C01BD04 [Cardiovascular System:Cardiac Therapy:Antiarrhythmics, Class I And Iii:Antiarrhythmics, class III]</t>
  </si>
  <si>
    <t>CN(CCOc1ccc(NS(=O)(=O)C)cc1)CCc2ccc(NS(=O)(=O)C)cc2</t>
  </si>
  <si>
    <t>CHEMBL1200845</t>
  </si>
  <si>
    <t>Halcinonide (FDA, USP, BAN, INN, JAN, USAN)</t>
  </si>
  <si>
    <t>SO-18566; SQ-18566</t>
  </si>
  <si>
    <t>Westwood Squibb Pharmaceuticals Inc; Ranbaxy Laboratories Inc; Bristol Myers Squibb</t>
  </si>
  <si>
    <t>D07AD02</t>
  </si>
  <si>
    <t>D07AD02 [Dermatologicals:Corticosteroids, Dermatological Preparations:Corticosteroids, Plain:Corticosteroids, very potent (group IV)]</t>
  </si>
  <si>
    <t>CC1(C)O[C@@H]2C[C@H]3[C@@H]4CCC5=CC(=O)CC[C@]5(C)[C@@]4(F)[C@@H](O)C[C@]3(C)[C@@]2(O1)C(=O)CCl</t>
  </si>
  <si>
    <t>CHEMBL22108</t>
  </si>
  <si>
    <t>Dimethindene Maleate (USAN, USP); Dimetindene (BAN, INN); Dimetindene Maleate (JAN)</t>
  </si>
  <si>
    <t>SU-6518</t>
  </si>
  <si>
    <t>Marion Merrell Dow; Ciba-Geigy</t>
  </si>
  <si>
    <t>D04AA13; R06AB03</t>
  </si>
  <si>
    <t>D04AA13 [Dermatologicals:Antipruritics, Incl. Antihistamines, Anesthetics, Etc.:Antipruritics, Incl. Antihistamines, Anesthetics, Etc.:Antihistamines for topical use]; R06AB03 [Respiratory System:Antihistamines For Systemic Use:Antihistamines For Systemic Use:Substituted alkylamines]</t>
  </si>
  <si>
    <t>CC(C1=C(CCN(C)C)Cc2ccccc12)c3ccccn3</t>
  </si>
  <si>
    <t>CHEMBL90555</t>
  </si>
  <si>
    <t>Vincristine (BAN, INN); Vincristine Sulfate (FDA, USP, JAN, USAN)</t>
  </si>
  <si>
    <t>37231; NSC-67574</t>
  </si>
  <si>
    <t>Talon Therapeutics Inc; Eli Lilly And Co</t>
  </si>
  <si>
    <t>L01CA02</t>
  </si>
  <si>
    <t>L01CA02 [Antineoplastic And Immunomodulating Agents:Antineoplastic Agents:Plant Alkaloids And Other Natural Products:Vinca alkaloids and analogues]</t>
  </si>
  <si>
    <t>CC[C@]1(O)C[C@H]2CN(CCc3c([nH]c4ccccc34)[C@@](C2)(C(=O)OC)c5cc6c(cc5OC)N(C=O)[C@H]7[C@](O)([C@H](OC(=O)C)[C@]8(CC)C=CCN9CC[C@]67[C@H]89)C(=O)OC)C1</t>
  </si>
  <si>
    <t>CHEMBL32573</t>
  </si>
  <si>
    <t>Tramazoline (BAN, INN); Tramazoline Hydrochloride (JAN, USAN)</t>
  </si>
  <si>
    <t>R01AA09</t>
  </si>
  <si>
    <t>R01AA09 [Respiratory System:Nasal Preparations:Decongestants And Other Nasal Preparations For Topical Use:Sympathomimetics, plain]</t>
  </si>
  <si>
    <t>C1CCc2c(C1)cccc2NC3=NCCN3</t>
  </si>
  <si>
    <t>CHEMBL2110589</t>
  </si>
  <si>
    <t>Pivampicillin (BAN, INN); Pivampicillin Hydrochloride (USAN); Pivampicillin Pamoate (USAN)</t>
  </si>
  <si>
    <t>Leo Pharmaceutical Products Ltd., Denmark</t>
  </si>
  <si>
    <t>J01CA02</t>
  </si>
  <si>
    <t>J01CA02 [Antiinfectives For Systemic Use:Antibacterials For Systemic Use:Beta-Lactam Antibacterials, Penicillins:Penicillins with extended spectrum]</t>
  </si>
  <si>
    <t>CC(C)(C)C(=O)OCOC(=O)[C@@H]1N2[C@H](SC1(C)C)[C@H](NC(=O)C(N)c3ccccc3)C2=O</t>
  </si>
  <si>
    <t>CHEMBL2218858</t>
  </si>
  <si>
    <t>Benidipine (INN); Benidipine Hydrochloride (JAN)</t>
  </si>
  <si>
    <t>C08CA15</t>
  </si>
  <si>
    <t>C08CA15 [Cardiovascular System:Calcium Channel Blockers:Selective Calcium Channel Blockers With Mainly Vascular Effects:Dihydropyridine derivatives]</t>
  </si>
  <si>
    <t>COC(=O)C1=C(C)NC(=C(C1c2cccc(c2)[N+](=O)[O-])C(=O)O[C@@H]3CCCN(Cc4ccccc4)C3)C</t>
  </si>
  <si>
    <t>CHEMBL2218896</t>
  </si>
  <si>
    <t>Nabilone (BAN, FDA, INN, USAN)</t>
  </si>
  <si>
    <t>Cpd 109514</t>
  </si>
  <si>
    <t>A04AD11</t>
  </si>
  <si>
    <t>A04AD11 [Alimentary Tract And Metabolism:Antiemetics And Antinauseants:Antiemetics And Antinauseants:Other antiemetics]</t>
  </si>
  <si>
    <t>CCCCCCC(C)(C)c1cc(O)c2C3CC(=O)CCC3C(C)(C)Oc2c1</t>
  </si>
  <si>
    <t>CHEMBL1337</t>
  </si>
  <si>
    <t>Nitisinone (FDA, INN, USAN)</t>
  </si>
  <si>
    <t>SC-0735</t>
  </si>
  <si>
    <t>A16AX04</t>
  </si>
  <si>
    <t>A16AX04 [Alimentary Tract And Metabolism:Other Alimentary Tract And Metabolism Products:Other Alimentary Tract And Metabolism Products:Various alimentary tract and metabolism products]</t>
  </si>
  <si>
    <t>[O-][N+](=O)c1cc(ccc1C(=O)C2C(=O)CCCC2=O)C(F)(F)F</t>
  </si>
  <si>
    <t>CHEMBL1201556</t>
  </si>
  <si>
    <t>Becaplermin (BAN, FDA, USAN, INN)</t>
  </si>
  <si>
    <t>RWJ-60235</t>
  </si>
  <si>
    <t>Omj Pharma Inc</t>
  </si>
  <si>
    <t>growth factors: platelet derived growth factors</t>
  </si>
  <si>
    <t>D03AX06; A01AD08</t>
  </si>
  <si>
    <t>D03AX06 [Dermatologicals:Preparations For Treatment Of Wounds And Ulcers:Cicatrizants:Other cicatrizants]; A01AD08 [Alimentary Tract And Metabolism:Stomatological Preparations:Stomatological Preparations:Other agents for local oral treatment]</t>
  </si>
  <si>
    <t>Chronic Dermal Ulcers Treatment (promotes the proliferation of mesenchymally-derived cells)</t>
  </si>
  <si>
    <t>CHEMBL1201593</t>
  </si>
  <si>
    <t>Alteplase (BAN, FDA, USAN, USP, INN)</t>
  </si>
  <si>
    <t>RT-PA</t>
  </si>
  <si>
    <t>Genentech Inc; Boehringer Mannheim   Werk Penzberg Gmbh   Nonnenwald 2   82377 Penzberg   Federal Republic Of Germa</t>
  </si>
  <si>
    <t>S01XA13; B01AD02</t>
  </si>
  <si>
    <t>S01XA13 [Sensory Organs:Ophthalmologicals:Other Ophthalmologicals:Other ophthalmologicals]; B01AD02 [Blood And Blood Forming Organs:Antithrombotic Agents:Antithrombotic Agents:Enzymes]</t>
  </si>
  <si>
    <t>CHEMBL1201515</t>
  </si>
  <si>
    <t>Pegvisomant (FDA, INN, USAN)</t>
  </si>
  <si>
    <t>B2036-PEG</t>
  </si>
  <si>
    <t>H01AX01</t>
  </si>
  <si>
    <t>H01AX01 [Systemic Hormonal Preparations, Excl. :Pituitary And Hypothalamic Hormones And Analogues:Anterior Pituitary Lobe Hormones And Analogues:Other anterior pituitary lobe hormones and analogues]</t>
  </si>
  <si>
    <t>CHEMBL1201833</t>
  </si>
  <si>
    <t>Golimumab (FDA, INN, USAN)</t>
  </si>
  <si>
    <t>CNTO-148</t>
  </si>
  <si>
    <t>L04AB06</t>
  </si>
  <si>
    <t>L04AB06 [Antineoplastic And Immunomodulating Agents:Immunosuppressants:Immunosuppressants:Tumor necrosis factor alpha (TNF-a) inhibitors]</t>
  </si>
  <si>
    <t>CHEMBL532</t>
  </si>
  <si>
    <t>Erythromycin (BAN, FDA, INN, JAN, USP); Erythromycin Lactobionate (FDA, USP, BAN, JAN); Erythromycin Gluceptate (FDA, USP); Erythromycin Stearate (FDA, USP, BAN, JAN)</t>
  </si>
  <si>
    <t>Bristol Myers Squibb Co; Bristol Laboratories Inc Div Bristol Myers Co; Ivax Pharmaceuticals Inc Sub Teva Pharmaceuticals Usa; Barr Laboratories Inc; Arbor Pharmaceuticals Inc</t>
  </si>
  <si>
    <t>J01FA01; D10AF52; S01AA17; D10AF02</t>
  </si>
  <si>
    <t>J01FA01 [Antiinfectives For Systemic Use:Antibacterials For Systemic Use:Macrolides, Lincosamides And Streptogramins:Macrolides]; D10AF52 [Dermatologicals:Anti-Acne Preparations:Anti-Acne Preparations For Topical Use:Antiinfectives for treatment of acne]; S01AA17 [Sensory Organs:Ophthalmologicals:Antiinfectives:Antibiotics]; D10AF02 [Dermatologicals:Anti-Acne Preparations:Anti-Acne Preparations For Topical Use:Antiinfectives for treatment of acne]</t>
  </si>
  <si>
    <t>CC[C@H]1OC(=O)[C@H](C)[C@@H](O[C@H]2C[C@@](C)(OC)[C@@H](O)[C@H](C)O2)[C@H](C)[C@@H](O[C@@H]3O[C@H](C)C[C@@H]([C@H]3O)N(C)C)[C@](C)(O)C[C@@H](C)C(=O)[C@H](C)[C@@H](O)[C@]1(C)O</t>
  </si>
  <si>
    <t>CHEMBL1697759</t>
  </si>
  <si>
    <t>Morinamide (DCF, INN)</t>
  </si>
  <si>
    <t>B-2311</t>
  </si>
  <si>
    <t>J04AK04</t>
  </si>
  <si>
    <t>J04AK04 [Antiinfectives For Systemic Use:Antimycobacterials:Drugs For Treatment Of Tuberculosis:Other drugs for treatment of tuberculosis]</t>
  </si>
  <si>
    <t>O=C(NCN1CCOCC1)c2cnccn2</t>
  </si>
  <si>
    <t>CHEMBL1201508</t>
  </si>
  <si>
    <t>Glucagon Hydrochloride Recombinant (FDA)</t>
  </si>
  <si>
    <t>Novo Nordisk Pharmaceuticals Inc</t>
  </si>
  <si>
    <t>CHEMBL1201607</t>
  </si>
  <si>
    <t>Natalizumab (FDA, INN)</t>
  </si>
  <si>
    <t>AN100226m; Antegran</t>
  </si>
  <si>
    <t>Biogen Idec Inc</t>
  </si>
  <si>
    <t>L04AA23</t>
  </si>
  <si>
    <t>L04AA23 [Antineoplastic And Immunomodulating Agents:Immunosuppressants:Immunosuppressants:Selective immunosuppressants]</t>
  </si>
  <si>
    <t>CHEMBL1201824</t>
  </si>
  <si>
    <t>Alglucosidase Alfa (FDA, USAN, INN)</t>
  </si>
  <si>
    <t>RHGAA</t>
  </si>
  <si>
    <t>A16AB07</t>
  </si>
  <si>
    <t>A16AB07 [Alimentary Tract And Metabolism:Other Alimentary Tract And Metabolism Products:Other Alimentary Tract And Metabolism Products:Enzymes]</t>
  </si>
  <si>
    <t>CHEMBL70927</t>
  </si>
  <si>
    <t>Deferiprone (BAN, FDA, INN, USAN)</t>
  </si>
  <si>
    <t>APO-066; APO-66; CP20; DN-180-01-AF; L1; PL1</t>
  </si>
  <si>
    <t>Apopharma Inc</t>
  </si>
  <si>
    <t>V03AC02</t>
  </si>
  <si>
    <t>V03AC02 [Various:All Other Therapeutic Products:All Other Therapeutic Products:Iron chelating agents]</t>
  </si>
  <si>
    <t>CN1C=CC(=O)C(=C1C)O</t>
  </si>
  <si>
    <t>CHEMBL545</t>
  </si>
  <si>
    <t>Alcohol, Diluted (NF); Alcohol (FDA, USP); Alcohol, Rubbing (INN); Ethanol (JAN)</t>
  </si>
  <si>
    <t>B Braun Medical Inc; 3m Health Care Inc</t>
  </si>
  <si>
    <t>V03AB16; V03AZ01; D08AX08</t>
  </si>
  <si>
    <t>V03AB16 [Various:All Other Therapeutic Products:All Other Therapeutic Products:Antidotes]; V03AZ01 [Various:All Other Therapeutic Products:All Other Therapeutic Products:Nerve depressants]; D08AX08 [Dermatologicals:Antiseptics And Disinfectants:Antiseptics And Disinfectants:Other antiseptics and disinfectants]</t>
  </si>
  <si>
    <t>Anti-Infective, Topical; Pharmaceutic Aid (solvent)</t>
  </si>
  <si>
    <t>CCO</t>
  </si>
  <si>
    <t>CHEMBL972</t>
  </si>
  <si>
    <t>Selegiline (BAN, FDA, INN, USAN); Selegiline Hydrochloride (FDA, USP, USAN)</t>
  </si>
  <si>
    <t>Valeant Pharmaceuticals International; Somerset Pharmaceuticals Inc</t>
  </si>
  <si>
    <t>N04BD01</t>
  </si>
  <si>
    <t>N04BD01 [Nervous System:Anti-Parkinson Drugs:Dopaminergic Agents:Monoamine oxidase B inhibitors]</t>
  </si>
  <si>
    <t>Antidyskinetic; Antiparkinsonian (in combination with levodopa/carbidopa)</t>
  </si>
  <si>
    <t>C[C@H](Cc1ccccc1)N(C)CC#C</t>
  </si>
  <si>
    <t>CHEMBL114</t>
  </si>
  <si>
    <t>Saquinavir (BAN, FDA, INN, USAN, USP); Saquinavir Mesylate (FDA, USP, USAN)</t>
  </si>
  <si>
    <t>Ro-318959000; Ro-31-8959; Ro-318959003; Ro-31-8959-003</t>
  </si>
  <si>
    <t>J05AE01</t>
  </si>
  <si>
    <t>J05AE01 [Antiinfectives For Systemic Use:Antivirals For Systemic Use:Direct Acting Antivirals:Protease inhibitors]</t>
  </si>
  <si>
    <t>CC(C)(C)NC(=O)[C@@H]1C[C@@H]2CCCC[C@@H]2CN1C[C@@H](O)[C@H](Cc3ccccc3)NC(=O)[C@H](CC(=O)N)NC(=O)c4ccc5ccccc5n4</t>
  </si>
  <si>
    <t>CHEMBL1200608</t>
  </si>
  <si>
    <t>Octinoxate (FDA, USP, INN, USAN)</t>
  </si>
  <si>
    <t>D02BA02</t>
  </si>
  <si>
    <t>D02BA02 [Dermatologicals:Emollients And Protectives:Protectives Against Uv-Radiation:Protectives against UV-radiation for topical use]</t>
  </si>
  <si>
    <t>CCCCC(CC)COC(=O)\C=C\c1ccc(OC)cc1</t>
  </si>
  <si>
    <t>CHEMBL556262</t>
  </si>
  <si>
    <t>Fropenem (INN)</t>
  </si>
  <si>
    <t>J01DI03</t>
  </si>
  <si>
    <t>J01DI03 [Antiinfectives For Systemic Use:Antibacterials For Systemic Use:Other Beta-Lactam Antibacterials:Other cephalosporins and penems]</t>
  </si>
  <si>
    <t>C[C@@H](O)[C@@H]1[C@H]2SC(=C(N2C1=O)C(=O)O)[C@H]3CCCO3</t>
  </si>
  <si>
    <t>CHEMBL1288810</t>
  </si>
  <si>
    <t>Levodropropizine (BAN, INN)</t>
  </si>
  <si>
    <t>R05DB27</t>
  </si>
  <si>
    <t>R05DB27 [Respiratory System:Cough And Cold Preparations:Cough Suppressants, Excl. Combinations With Expectorants:Other cough suppressants]</t>
  </si>
  <si>
    <t>OC[C@@H](O)CN1CCN(CC1)c2ccccc2</t>
  </si>
  <si>
    <t>CHEMBL255066</t>
  </si>
  <si>
    <t>Cloricromen (INN)</t>
  </si>
  <si>
    <t>B01AC02</t>
  </si>
  <si>
    <t>B01AC02 [Blood And Blood Forming Organs:Antithrombotic Agents:Antithrombotic Agents:Platelet aggregation inhibitors excl. heparin]</t>
  </si>
  <si>
    <t>CCOC(=O)COc1ccc2C(=C(CCN(CC)CC)C(=O)Oc2c1Cl)C</t>
  </si>
  <si>
    <t>CHEMBL49080</t>
  </si>
  <si>
    <t>Clenbuterol (BAN, MI, INN); Clenbuterol Hydrochloride (JAN)</t>
  </si>
  <si>
    <t>NAB-365</t>
  </si>
  <si>
    <t>R03CC13; R03AC14</t>
  </si>
  <si>
    <t>R03CC13 [Respiratory System:Drugs For Obstructive Airway Diseases:Adrenergics For Systemic Use:Selective beta-2-adrenoreceptor agonists]; R03AC14 [Respiratory System:Drugs For Obstructive Airway Diseases:Adrenergics, Inhalants:Selective beta-2-adrenoreceptor agonists]</t>
  </si>
  <si>
    <t>CC(C)(C)NCC(O)c1cc(Cl)c(N)c(Cl)c1</t>
  </si>
  <si>
    <t>CHEMBL102358</t>
  </si>
  <si>
    <t>Idrocilamide (DCF, MI, INN)</t>
  </si>
  <si>
    <t>M02AX05</t>
  </si>
  <si>
    <t>M02AX05 [Musculo-Skeletal System:Topical Products For Joint And Muscular Pain:Topical Products For Joint And Muscular Pain:Other topical products for joint and muscular pain]</t>
  </si>
  <si>
    <t>OCCNC(=O)\C=C\c1ccccc1</t>
  </si>
  <si>
    <t>CHEMBL785</t>
  </si>
  <si>
    <t>Ritodrine (BAN, INN, USAN); Ritodrine Hydrochloride (FDA, USP, JAN, USAN)</t>
  </si>
  <si>
    <t>DU-21220</t>
  </si>
  <si>
    <t>G02CA01</t>
  </si>
  <si>
    <t>G02CA01 [Genito Urinary System And Sex Hormones:Other Gynecologicals:Other Gynecologicals:Sympathomimetics, labour repressants]</t>
  </si>
  <si>
    <t>C[C@H](NCCc1ccc(O)cc1)[C@H](O)c2ccc(O)cc2</t>
  </si>
  <si>
    <t>CHEMBL593429</t>
  </si>
  <si>
    <t>Allantoin (BAN, JAN, USAN, USP)</t>
  </si>
  <si>
    <t>Ici Americas; Carrington</t>
  </si>
  <si>
    <t>Vulnerary (topical)</t>
  </si>
  <si>
    <t>NC(=O)NC1NC(=O)NC1=O</t>
  </si>
  <si>
    <t>CHEMBL318191</t>
  </si>
  <si>
    <t>Tonabersat (BAN, INN)</t>
  </si>
  <si>
    <t>SB-220453</t>
  </si>
  <si>
    <t>-bersat; -nab-</t>
  </si>
  <si>
    <t>anticonvulsants,antimigraine (benzoylamino-benzpyran derivatives); cannabinol derivatives</t>
  </si>
  <si>
    <t>CC(=O)c1ccc2OC(C)(C)[C@@H](O)[C@@H](NC(=O)c3ccc(F)c(Cl)c3)c2c1</t>
  </si>
  <si>
    <t>CHEMBL1697739</t>
  </si>
  <si>
    <t>Cyclobutyrol (DCF, MI, INN)</t>
  </si>
  <si>
    <t>A05AX03</t>
  </si>
  <si>
    <t>A05AX03 [Alimentary Tract And Metabolism:Bile And Liver Therapy:Bile Therapy:Other drugs for bile therapy]</t>
  </si>
  <si>
    <t>CCC(C(=O)O)C1(O)CCCCC1</t>
  </si>
  <si>
    <t>CHEMBL37971</t>
  </si>
  <si>
    <t>Nanterinone (BAN, INN)</t>
  </si>
  <si>
    <t>UK-61260-27</t>
  </si>
  <si>
    <t>Cc1cn(c(C)n1)c2cc(C)c3nc(O)ccc3c2</t>
  </si>
  <si>
    <t>CHEMBL12208</t>
  </si>
  <si>
    <t>Hymecromone (BAN, JAN, USAN, INN)</t>
  </si>
  <si>
    <t>LM-94</t>
  </si>
  <si>
    <t>A05AX02</t>
  </si>
  <si>
    <t>A05AX02 [Alimentary Tract And Metabolism:Bile And Liver Therapy:Bile Therapy:Other drugs for bile therapy]</t>
  </si>
  <si>
    <t>CC1=CC(=O)Oc2cc(O)ccc12</t>
  </si>
  <si>
    <t>CHEMBL534388</t>
  </si>
  <si>
    <t>Triclazate (INN)</t>
  </si>
  <si>
    <t>TCMDC-131375</t>
  </si>
  <si>
    <t>CN1CCC(COC(=O)C(O)(c2ccccc2)c3ccccc3)C1</t>
  </si>
  <si>
    <t>CHEMBL401796</t>
  </si>
  <si>
    <t>Taprizosin (BAN, INN)</t>
  </si>
  <si>
    <t>UK-338003</t>
  </si>
  <si>
    <t>COc1cc2nc(nc(N)c2c(c1OC)c3ccccn3)N4CCc5c(C4)cccc5NS(=O)(=O)C</t>
  </si>
  <si>
    <t>CHEMBL447955</t>
  </si>
  <si>
    <t>Serlopitant (INN, USAN)</t>
  </si>
  <si>
    <t>C[C@@H](O[C@H]1CC[C@@H]2CN(C[C@H]2[C@@H]1c3ccc(F)cc3)C4=CC(=O)CC4)c5cc(cc(c5)C(F)(F)F)C(F)(F)F</t>
  </si>
  <si>
    <t>CHEMBL132468</t>
  </si>
  <si>
    <t>Cetefloxacin (INN)</t>
  </si>
  <si>
    <t>C[C@H]1[C@H](N)CN1c2cc3N(C=C(C(=O)O)C(=O)c3cc2F)c4ccc(F)cc4F</t>
  </si>
  <si>
    <t>CHEMBL1614641</t>
  </si>
  <si>
    <t>Flunoxaprofen (MI, INN)</t>
  </si>
  <si>
    <t>M01AE15; G02CC04</t>
  </si>
  <si>
    <t>M01AE15 [Musculo-Skeletal System:Antiinflammatory And Antirheumatic Products:Antiinflammatory And Antirheumatic Products, Non-Steroids:Propionic acid derivatives]; G02CC04 [Genito Urinary System And Sex Hormones:Other Gynecologicals:Other Gynecologicals:Antiinflammatory products for vaginal administration]</t>
  </si>
  <si>
    <t>C[C@H](C(=O)O)c1ccc2oc(nc2c1)c3ccc(F)cc3</t>
  </si>
  <si>
    <t>CHEMBL1615775</t>
  </si>
  <si>
    <t>Oxidronic Acid (BAN, INN, USAN)</t>
  </si>
  <si>
    <t>HMDP</t>
  </si>
  <si>
    <t>OC(P(=O)(O)O)P(=O)(O)O</t>
  </si>
  <si>
    <t>CHEMBL1725880</t>
  </si>
  <si>
    <t>Trepibutone (INN, JAN, MI)</t>
  </si>
  <si>
    <t>A03AX09</t>
  </si>
  <si>
    <t>A03AX09 [Alimentary Tract And Metabolism:Drugs For Functional Gastrointestinal Disorders:Drugs For Functional Gastrointestinal Disorders:Other drugs for functional gastrointestinal disorders]</t>
  </si>
  <si>
    <t>CCOc1cc(OCC)c(cc1OCC)C(=O)CCC(=O)O</t>
  </si>
  <si>
    <t>CHEMBL1742407</t>
  </si>
  <si>
    <t>Octastine (INN)</t>
  </si>
  <si>
    <t>CC(OCCN1CCCCCCC1)(c2ccccc2)c3ccc(Cl)cc3</t>
  </si>
  <si>
    <t>CHEMBL1742411</t>
  </si>
  <si>
    <t>Penirolol (INN)</t>
  </si>
  <si>
    <t>CCC(C)(C)NCC(O)COc1ccccc1C#N</t>
  </si>
  <si>
    <t>CHEMBL1742444</t>
  </si>
  <si>
    <t>Ramixotidine (INN)</t>
  </si>
  <si>
    <t>CN(C)Cc1oc(CSCCNC(=O)c2ccc[n+]([O-])c2)cc1</t>
  </si>
  <si>
    <t>CHEMBL1742470</t>
  </si>
  <si>
    <t>Ebalzotan (INN)</t>
  </si>
  <si>
    <t>CCCN(C(C)C)[C@H]1COc2cccc(C(=O)NC(C)C)c2C1</t>
  </si>
  <si>
    <t>CHEMBL548228</t>
  </si>
  <si>
    <t>Ethylhydrocupreine Hydrochloride (MI, NF)</t>
  </si>
  <si>
    <t>GNF-Pf-5532; TCMDC-125547; GNF-Pf-5574; TCMDC-123483</t>
  </si>
  <si>
    <t>CCOc1ccc2nccc([C@@H](O)[C@@H]3C[C@@H]4CCN3C[C@@H]4CC)c2c1</t>
  </si>
  <si>
    <t>CHEMBL1180293</t>
  </si>
  <si>
    <t>Alcuronium Chloride (BAN, INN, JAN, USAN)</t>
  </si>
  <si>
    <t>Ro-43816</t>
  </si>
  <si>
    <t>Hoffmann-Laroche-International</t>
  </si>
  <si>
    <t>M03AA01</t>
  </si>
  <si>
    <t>M03AA01 [Musculo-Skeletal System:Muscle Relaxants:Muscle Relaxants, Peripherally Acting Agents:Curare alkaloids]</t>
  </si>
  <si>
    <t>OC\C=C/1\C[N@+]2(CC=C)CC[C@@]34[C@@H]2C[C@@H]1\C\5=C\N6[C@H]7\C(=C/N([C@H]35)c8ccccc48)\[C@H]9C[C@H]%10[C@@]7(CC[N+]%10(CC=C)C/C/9=C/CO)c%11ccccc6%11</t>
  </si>
  <si>
    <t>CHEMBL1742983</t>
  </si>
  <si>
    <t>Alacizumab Pegol (INN)</t>
  </si>
  <si>
    <t>CDP-791; g165 DFM-PEG</t>
  </si>
  <si>
    <t>Ucb</t>
  </si>
  <si>
    <t>CHEMBL1743084</t>
  </si>
  <si>
    <t>Ublituxumab</t>
  </si>
  <si>
    <t>CHEMBL1744042</t>
  </si>
  <si>
    <t>Buciclovir (INN)</t>
  </si>
  <si>
    <t>Nc1nc(O)c2ncn(CC[C@@H](O)CO)c2n1</t>
  </si>
  <si>
    <t>CHEMBL1742981</t>
  </si>
  <si>
    <t>Abagovomab (INN)</t>
  </si>
  <si>
    <t>ACA-125; MEN-2234</t>
  </si>
  <si>
    <t>Menarini</t>
  </si>
  <si>
    <t>CHEMBL305544</t>
  </si>
  <si>
    <t>Saprisartan (BAN, INN); Saprisartan Potassium (USAN)</t>
  </si>
  <si>
    <t>GR-138950; GR-138950C</t>
  </si>
  <si>
    <t>CCc1nc(C2CC2)c(C(=O)N)n1Cc3ccc4oc(c(Br)c4c3)c5ccccc5NS(=O)(=O)C(F)(F)F</t>
  </si>
  <si>
    <t>CHEMBL364447</t>
  </si>
  <si>
    <t>Disermolide (INN)</t>
  </si>
  <si>
    <t>C[C@@H](C\C(=C/[C@H](C)[C@@H](O)[C@@H](C)\C=C/[C@@H](O)C[C@@H]1OC(=O)[C@H](C)[C@@H](O)[C@H]1C)\C)[C@@H](O)[C@H](C)[C@@H](OC(=O)N)[C@@H](C)\C=C/C=C</t>
  </si>
  <si>
    <t>CHEMBL105318</t>
  </si>
  <si>
    <t>Alovudine (INN, USAN)</t>
  </si>
  <si>
    <t>CL-184824</t>
  </si>
  <si>
    <t>CC1=CN([C@H]2C[C@H](F)[C@@H](CO)O2)C(=O)NC1=O</t>
  </si>
  <si>
    <t>CHEMBL1402420</t>
  </si>
  <si>
    <t>Pifexole (INN)</t>
  </si>
  <si>
    <t>RI-64</t>
  </si>
  <si>
    <t>Clc1ccccc1c2onc(n2)c3ccncc3</t>
  </si>
  <si>
    <t>CHEMBL265442</t>
  </si>
  <si>
    <t>Nifuradene (INN, USAN)</t>
  </si>
  <si>
    <t>NF-246</t>
  </si>
  <si>
    <t>[O-][N+](=O)c1oc(\C=N\N2CCNC2=O)cc1</t>
  </si>
  <si>
    <t>CHEMBL415087</t>
  </si>
  <si>
    <t>Cloperastine (INN, MI); Cloperastine Fendizoate (JAN); Cloperastine Hydrochloride (JAN)</t>
  </si>
  <si>
    <t>HT-11</t>
  </si>
  <si>
    <t>R05DB21</t>
  </si>
  <si>
    <t>R05DB21 [Respiratory System:Cough And Cold Preparations:Cough Suppressants, Excl. Combinations With Expectorants:Other cough suppressants]</t>
  </si>
  <si>
    <t>Clc1ccc(cc1)C(OCCN2CCCCC2)c3ccccc3</t>
  </si>
  <si>
    <t>CHEMBL1095097</t>
  </si>
  <si>
    <t>Eplerenone (FDA, INN, USAN)</t>
  </si>
  <si>
    <t>SC-66110; SC-6611O</t>
  </si>
  <si>
    <t>C03DA04</t>
  </si>
  <si>
    <t>C03DA04 [Cardiovascular System:Diuretics:Potassium-Sparing Agents:Aldosterone antagonists]</t>
  </si>
  <si>
    <t>Aldosterone Antagonist; Antihypertensive</t>
  </si>
  <si>
    <t>COC(=O)[C@@H]1CC2=CC(=O)CC[C@]2(C)[C@@]34O[C@@H]3C[C@@]5(C)[C@@H](CC[C@@]56CCC(=O)O6)[C@H]14</t>
  </si>
  <si>
    <t>CHEMBL1200342</t>
  </si>
  <si>
    <t>Paramethasone Acetate (FDA, USP, JAN, USAN); Paramethasone (BAN, INN)</t>
  </si>
  <si>
    <t>H02AB05</t>
  </si>
  <si>
    <t>H02AB05 [Systemic Hormonal Preparations, Excl. :Corticosteroids For Systemic Use:Corticosteroids For Systemic Use, Plain:Glucocorticoids]</t>
  </si>
  <si>
    <t>C[C@@H]1C[C@H]2[C@@H]3C[C@H](F)C4=CC(=O)C=C[C@]4(C)[C@H]3[C@@H](O)C[C@]2(C)[C@@]1(O)C(=O)COC(=O)C</t>
  </si>
  <si>
    <t>CHEMBL1201652</t>
  </si>
  <si>
    <t>Protein Hydrolysate (FDA, USP)</t>
  </si>
  <si>
    <t>B Braun Medical Inc; Abbvie Inc</t>
  </si>
  <si>
    <t>Replenisher (fluid and nutrient)</t>
  </si>
  <si>
    <t>CHEMBL1297</t>
  </si>
  <si>
    <t>Fenoprofen (BAN, INN, USAN); Fenoprofen Calcium (BAN, FDA, JAN, USAN, USP)</t>
  </si>
  <si>
    <t>53858; 69323</t>
  </si>
  <si>
    <t>Xspire Llc; Lilly; Dista Products Co Div Eli Lilly And Co</t>
  </si>
  <si>
    <t>M01AE04</t>
  </si>
  <si>
    <t>M01AE04 [Musculo-Skeletal System:Antiinflammatory And Antirheumatic Products:Antiinflammatory And Antirheumatic Products, Non-Steroids:Propionic acid derivatives]</t>
  </si>
  <si>
    <t>CC(C(=O)O)c1cccc(Oc2ccccc2)c1</t>
  </si>
  <si>
    <t>CHEMBL1644</t>
  </si>
  <si>
    <t>Cefadroxil/Cefadroxil Hemihydrate (FDA); Cefadroxil (BAN, INN, JAN, USAN, USP)</t>
  </si>
  <si>
    <t>BL-S578; MJF-11567-3</t>
  </si>
  <si>
    <t>Warner Chilcott Inc</t>
  </si>
  <si>
    <t>J01DB05</t>
  </si>
  <si>
    <t>J01DB05 [Antiinfectives For Systemic Use:Antibacterials For Systemic Use:Other Beta-Lactam Antibacterials:First-generation cephalosporins]</t>
  </si>
  <si>
    <t>CC1=C(N2[C@H](SC1)[C@H](NC(=O)[C@H](N)c3ccc(O)cc3)C2=O)C(=O)O</t>
  </si>
  <si>
    <t>CHEMBL711</t>
  </si>
  <si>
    <t>Phenindione (BAN, FDA, INN, USP)</t>
  </si>
  <si>
    <t>B01AA02</t>
  </si>
  <si>
    <t>B01AA02 [Blood And Blood Forming Organs:Antithrombotic Agents:Antithrombotic Agents:Vitamin K antagonists]</t>
  </si>
  <si>
    <t>O=C1C(C(=O)c2ccccc12)c3ccccc3</t>
  </si>
  <si>
    <t>CHEMBL1764</t>
  </si>
  <si>
    <t>Levomepromazine (BAN, DCF, INN, USAN, FDA); Methotrimeprazine (USP); Levomepromazine Maleate (JAN, USAN); Levomepromazine Hydrochloride (JAN, USAN)</t>
  </si>
  <si>
    <t>CL-36467; CL-39743; RP-7044; SK&amp;F-5116; XP03</t>
  </si>
  <si>
    <t>Orgasynth; Lan; Immunex Corp; Aventis</t>
  </si>
  <si>
    <t>N05AA02</t>
  </si>
  <si>
    <t>N05AA02 [Nervous System:Psycholeptics:Antipsychotics:Phenothiazines with aliphatic side-chain]</t>
  </si>
  <si>
    <t>COc1ccc2Sc3ccccc3N(C[C@H](C)CN(C)C)c2c1</t>
  </si>
  <si>
    <t>CHEMBL2110568</t>
  </si>
  <si>
    <t>Chromic Phosphate P 32 (USP, USAN); Chromic Phosphate P-32 (FDA)</t>
  </si>
  <si>
    <t>V10AX01</t>
  </si>
  <si>
    <t>V10AX01 [Various:Therapeutic Radiopharmaceuticals:Antiinflammatory Agents:Other antiinflammatory therapeutic radiopharmaceuticals]</t>
  </si>
  <si>
    <t>CHEMBL422</t>
  </si>
  <si>
    <t>Trifluoperazine (BAN, INN); Trifluoperazine Hydrochloride (JAN, USP, FDA); Trifluoperazine Maleate (JAN)</t>
  </si>
  <si>
    <t>N05AB06</t>
  </si>
  <si>
    <t>N05AB06 [Nervous System:Psycholeptics:Antipsychotics:Phenothiazines with piperazine structure]</t>
  </si>
  <si>
    <t>CN1CCN(CCCN2c3ccccc3Sc4ccc(cc24)C(F)(F)F)CC1</t>
  </si>
  <si>
    <t>CHEMBL709</t>
  </si>
  <si>
    <t>Alfuzosin (BAN, INN); Alfuzosin Hydrochloride (USAN, FDA)</t>
  </si>
  <si>
    <t>SL-77499-10; SL-7749910</t>
  </si>
  <si>
    <t>G04CA01</t>
  </si>
  <si>
    <t>G04CA01 [Genito Urinary System And Sex Hormones:Urologicals:Drugs Used In Benign Prostatic Hypertrophy:Alpha-adrenoreceptor antagonists]</t>
  </si>
  <si>
    <t>Antihypertensive (alpha-blocker)</t>
  </si>
  <si>
    <t>COc1cc2nc(nc(N)c2cc1OC)N(C)CCCNC(=O)C3CCCO3</t>
  </si>
  <si>
    <t>CHEMBL1201358</t>
  </si>
  <si>
    <t>Benzphetamine Hydrochloride (FDA, MI, NF); Benzfetamine (BAN, INN)</t>
  </si>
  <si>
    <t>CC(Cc1ccccc1)N(C)Cc2ccccc2</t>
  </si>
  <si>
    <t>CHEMBL1360</t>
  </si>
  <si>
    <t>Atracurium Besylate (FDA, USP, USAN); Atracurium Besilate (BAN, INN)</t>
  </si>
  <si>
    <t>BW-33A</t>
  </si>
  <si>
    <t>M03AC04</t>
  </si>
  <si>
    <t>M03AC04 [Musculo-Skeletal System:Muscle Relaxants:Muscle Relaxants, Peripherally Acting Agents:Other quaternary ammonium compounds]</t>
  </si>
  <si>
    <t>COc1ccc(CC2c3cc(OC)c(OC)cc3CC[N+]2(C)CCC(=O)OCCCCCOC(=O)CC[N+]4(C)CCc5cc(OC)c(OC)cc5C4Cc6ccc(OC)c(OC)c6)cc1OC</t>
  </si>
  <si>
    <t>CHEMBL1863514</t>
  </si>
  <si>
    <t>Asparaginase Erwinia Chrysanthemi</t>
  </si>
  <si>
    <t>CHEMBL1863513</t>
  </si>
  <si>
    <t>Ingenol Mebutate (FDA, INN, USAN)</t>
  </si>
  <si>
    <t>PEP-005</t>
  </si>
  <si>
    <t>D06BX02</t>
  </si>
  <si>
    <t>D06BX02 [Dermatologicals:Antibiotics And Chemotherapeutics For Dermatological Use:Chemotherapeutics For Topical Use:Other chemotherapeutics]</t>
  </si>
  <si>
    <t>C\C=C(\C)/C(=O)O[C@H]1C(=C[C@@]23[C@H](C)C[C@@H]4[C@H]([C@H](C=C(CO)[C@@H](O)[C@]12O)C3=O)C4(C)C)C</t>
  </si>
  <si>
    <t>CHEMBL2104391</t>
  </si>
  <si>
    <t>Insulin Detemir (BAN, INN, USAN); Insulin Detemir Recombinant (FDA)</t>
  </si>
  <si>
    <t>NN-304</t>
  </si>
  <si>
    <t>A10AE05</t>
  </si>
  <si>
    <t>A10AE05 [Alimentary Tract And Metabolism:Drugs Used In Diabetes:Insulins And Analogues:Insulins and analogues for injection, long-acting]</t>
  </si>
  <si>
    <t>CCCCCCCCCCCCCC(=O)NCCCC[C@H](NC(=O)[C@@H]1CCCN1C(=O)[C@@H](NC(=O)[C@H](Cc2ccc(O)cc2)NC(=O)[C@H](Cc3ccccc3)NC(=O)[C@H](Cc4ccccc4)NC(=O)CNC(=O)[C@H](CCCNC(=N)N)NC(=O)[C@H](CCC(=O)O)NC(=O)CNC(=O)[C@@H]5CSSC[C@H](NC(=O)[C@H](Cc6ccc(O)cc6)NC(=O)[C@H](CC(=O)N)NC(=O)[C@H](CCC(=O)O)NC(=O)[C@H](CC(C)C)NC(=O)[C@H](CCC(=O)N)NC(=O)[C@H](Cc7ccc(O)cc7)NC(=O)[C@H](CC(C)C)NC(=O)[C@H](CO)NC(=O)[C@@H]8CSSC[C@H](NC(=O)[C@H](CCC(=O)N)NC(=O)[C@H](CCC(=O)O)NC(=O)[C@@H](NC(=O)[C@@H](NC(=O)CN)[C@@H](C)CC)C(C)C)C(=O)N[C@@H](CSSC[C@H](NC(=O)[C@H](CC(C)C)NC(=O)[C@H](Cc9c[nH]cn9)NC(=O)[C@H](CCC(=O)N)NC(=O)[C@H](CC(=O)N)NC(=O)[C@@H](NC(=O)[C@@H](N)Cc%10ccccc%10)C(C)C)C(=O)NCC(=O)N[C@@H](CO)C(=O)N[C@@H](Cc%11c[nH]cn%11)C(=O)N[C@@H](CC(C)C)C(=O)N[C@@H](C(C)C)C(=O)N[C@@H](CCC(=O)O)C(=O)N[C@@H](C)C(=O)N[C@@H](CC(C)C)C(=O)N[C@@H](Cc%12ccc(O)cc%12)C(=O)N[C@@H](CC(C)C)C(=O)N[C@@H](C(C)C)C(=O)N5)C(=O)N[C@@H]([C@@H](C)O)C(=O)N[C@@H](CO)C(=O)N[C@@H]([C@@H](C)CC)C(=O)N8)C(=O)N[C@@H](CC(=O)N)C(=O)O)[C@@H](C)O)C(=O)O</t>
  </si>
  <si>
    <t>CHEMBL2107333</t>
  </si>
  <si>
    <t>Dimethyl Fumarate (FDA, USAN)</t>
  </si>
  <si>
    <t>AZL-0211089</t>
  </si>
  <si>
    <t>COC(=O)\C=C\C(=O)OC</t>
  </si>
  <si>
    <t>CHEMBL1254682</t>
  </si>
  <si>
    <t>Levallorphan (BAN, INN); Levallorphan Tartrate (FDA, MI, USP, JAN)</t>
  </si>
  <si>
    <t>Oc1ccc2C[C@@H]3[C@@H]4CCCC[C@]4(CCN3CC=C)c2c1</t>
  </si>
  <si>
    <t>CHEMBL1201501</t>
  </si>
  <si>
    <t>Dimyristoyl Lecithin (FDA)</t>
  </si>
  <si>
    <t>CHEMBL1201616</t>
  </si>
  <si>
    <t>Secretin Synthetic Porcine (FDA)</t>
  </si>
  <si>
    <t>CHEMBL1201605</t>
  </si>
  <si>
    <t>Daclizumab (BAN, FDA, INN, USAN)</t>
  </si>
  <si>
    <t>Ro-24-7375; Ro-247375</t>
  </si>
  <si>
    <t>Hoffman-La Roche Inc</t>
  </si>
  <si>
    <t>L04AC01</t>
  </si>
  <si>
    <t>L04AC01 [Antineoplastic And Immunomodulating Agents:Immunosuppressants:Immunosuppressants:Interleukin inhibitors]</t>
  </si>
  <si>
    <t>CHEMBL1201533</t>
  </si>
  <si>
    <t>Thyrotropin Alfa (BAN, FDA, INN, USAN)</t>
  </si>
  <si>
    <t>CHEMBL1201561</t>
  </si>
  <si>
    <t>Peginterferon Alfa-2b (BAN, FDA, INN)</t>
  </si>
  <si>
    <t>L03AB10; L03AB60</t>
  </si>
  <si>
    <t>L03AB10 [Antineoplastic And Immunomodulating Agents:Immunostimulants:Immunostimulants:Interferons]; L03AB60 [Antineoplastic And Immunomodulating Agents:Immunostimulants:Immunostimulants:Interferons]</t>
  </si>
  <si>
    <t>CHEMBL672</t>
  </si>
  <si>
    <t>Fenofibrate (MI, BAN, FDA, INN)</t>
  </si>
  <si>
    <t>Lupin Atlantis Holdings Sa; Cipher Pharmaceuticals Inc; Abbvie Inc; Abbott Laboratories; Santarus Inc</t>
  </si>
  <si>
    <t>C10AB05</t>
  </si>
  <si>
    <t>C10AB05 [Cardiovascular System:Lipid Modifying Agents:Lipid Modifying Agents, Plain:Fibrates]</t>
  </si>
  <si>
    <t>CC(C)OC(=O)C(C)(C)Oc1ccc(cc1)C(=O)c2ccc(Cl)cc2</t>
  </si>
  <si>
    <t>CHEMBL560</t>
  </si>
  <si>
    <t>Pentazocine (BAN, INN, JAN, USAN, USP); Pentazocine Hydrochloride (FDA, USAN, USP); Pentazocine Lactate (FDA, USAN, USP)</t>
  </si>
  <si>
    <t>WIN-20228</t>
  </si>
  <si>
    <t>Sterling Winthrop; Sanofi Aventis Us Llc; Hospira Inc</t>
  </si>
  <si>
    <t>N02AD01</t>
  </si>
  <si>
    <t>N02AD01 [Nervous System:Analgesics:Opioids:Benzomorphan derivatives]</t>
  </si>
  <si>
    <t>C[C@H]1[C@H]2Cc3ccc(O)cc3[C@]1(C)CCN2CC=C(C)C</t>
  </si>
  <si>
    <t>CHEMBL315795</t>
  </si>
  <si>
    <t>Clomethiazole (BAN, MI, INN)</t>
  </si>
  <si>
    <t>SCTZ [As Edisylate]</t>
  </si>
  <si>
    <t>N05CX04; N05CM02</t>
  </si>
  <si>
    <t>N05CX04 [Nervous System:Psycholeptics:Hypnotics And Sedatives:Hypnotics and sedatives in combination, excl. barbiturates]; N05CM02 [Nervous System:Psycholeptics:Hypnotics And Sedatives:Other hypnotics and sedatives]</t>
  </si>
  <si>
    <t>Cc1ncsc1CCCl</t>
  </si>
  <si>
    <t>CHEMBL290507</t>
  </si>
  <si>
    <t>Enviradene (INN, USAN)</t>
  </si>
  <si>
    <t>C\C=C(/c1ccccc1)\c2ccc3nc(N)n(c3c2)S(=O)(=O)C(C)C</t>
  </si>
  <si>
    <t>CHEMBL2108562</t>
  </si>
  <si>
    <t>Sugar Spheres (NF)</t>
  </si>
  <si>
    <t>Pharmaceutic Aid (vehicle, solid carrier)</t>
  </si>
  <si>
    <t>CHEMBL2109385</t>
  </si>
  <si>
    <t>Enoticumab</t>
  </si>
  <si>
    <t>CHEMBL2108815</t>
  </si>
  <si>
    <t>Yeast, Dried (JAN, MI, NF)</t>
  </si>
  <si>
    <t>CHEMBL2109212</t>
  </si>
  <si>
    <t>Proinsulin Human (USAN)</t>
  </si>
  <si>
    <t>CHEMBL2109487</t>
  </si>
  <si>
    <t>Rg-1512</t>
  </si>
  <si>
    <t>RG-1512</t>
  </si>
  <si>
    <t>CHEMBL2110825</t>
  </si>
  <si>
    <t>Dodeclonium Bromide (INN)</t>
  </si>
  <si>
    <t>GR-412</t>
  </si>
  <si>
    <t>D08AJ59</t>
  </si>
  <si>
    <t>D08AJ59 [Dermatologicals:Antiseptics And Disinfectants:Antiseptics And Disinfectants:Quaternary ammonium compounds]</t>
  </si>
  <si>
    <t>CCCCCCCCCCCC[N+](C)(C)CCOc1ccc(Cl)cc1</t>
  </si>
  <si>
    <t>CHEMBL2110894</t>
  </si>
  <si>
    <t>Clothixamide Maleate (USAN); Clotixamide (INN)</t>
  </si>
  <si>
    <t>P-4385B</t>
  </si>
  <si>
    <t>CNC(=O)CCN1CCN(CC\C=C/2\c3ccccc3Sc4ccc(Cl)cc24)CC1</t>
  </si>
  <si>
    <t>CHEMBL2111153</t>
  </si>
  <si>
    <t>Suxethonium Chloride (INN)</t>
  </si>
  <si>
    <t>CC[N+](C)(C)CCOC(=O)CCC(=O)OCC[N+](C)(C)CC</t>
  </si>
  <si>
    <t>CHEMBL2110830</t>
  </si>
  <si>
    <t>Estrazinol (INN); Estrazinol Hydrobromide (USAN)</t>
  </si>
  <si>
    <t>W-4454A</t>
  </si>
  <si>
    <t>COc1ccc2[C@H]3CC[C@@]4(C)[C@@H](CC[C@@]4(O)C#C)N3CCc2c1</t>
  </si>
  <si>
    <t>CHEMBL2111071</t>
  </si>
  <si>
    <t>Clofluperol (BAN, INN); Seperidol Hydrochloride (USAN)</t>
  </si>
  <si>
    <t>R-9298</t>
  </si>
  <si>
    <t>OC1(CCN(CCCC(=O)c2ccc(F)cc2)CC1)c3ccc(Cl)c(c3)C(F)(F)F</t>
  </si>
  <si>
    <t>CHEMBL2111107</t>
  </si>
  <si>
    <t>Sugammadex (INN); Sugammadex Sodium (USAN)</t>
  </si>
  <si>
    <t>ORG-25969</t>
  </si>
  <si>
    <t>V03AB35</t>
  </si>
  <si>
    <t>V03AB35 [Various:All Other Therapeutic Products:All Other Therapeutic Products:Antidotes]</t>
  </si>
  <si>
    <t>O[C@@H]1[C@@H](O)[C@@H]2O[C@H]3O[C@H](CSCCC(=O)O)[C@@H](O[C@H]4O[C@H](CSCCC(=O)O)[C@@H](O[C@H]5O[C@H](CSCCC(=O)O)[C@@H](O[C@H]6O[C@H](CSCCC(=O)O)[C@@H](O[C@H]7O[C@H](CSCCC(=O)O)[C@@H](O[C@H]8O[C@H](CSCCC(=O)O)[C@@H](O[C@H]9O[C@H](CSCCC(=O)O)[C@@H](O[C@H]1O[C@@H]2CSCCC(=O)O)[C@H](O)[C@H]9O)[C@H](O)[C@H]8O)[C@H](O)[C@H]7O)[C@H](O)C6O)[C@H](O)[C@H]5O)[C@H](O)[C@H]4O)[C@H](O)[C@H]3O</t>
  </si>
  <si>
    <t>CHEMBL2110987</t>
  </si>
  <si>
    <t>Metoserpate (BAN, INN); Metoserpate Hydrochloride (USAN)</t>
  </si>
  <si>
    <t>SU-9064</t>
  </si>
  <si>
    <t>CO[C@H]1C[C@@H]2CN3CCc4c([nH]c5cc(OC)ccc45)[C@H]3C[C@@H]2[C@@H]([C@H]1OC)C(=O)OC</t>
  </si>
  <si>
    <t>CHEMBL69139</t>
  </si>
  <si>
    <t>Lixazinone (INN); Lixazinone Sulfate (USAN)</t>
  </si>
  <si>
    <t>RS.-82856</t>
  </si>
  <si>
    <t>Cardiotonic (phosphodiesterase inhibitor)</t>
  </si>
  <si>
    <t>CN(C1CCCCC1)C(=O)CCCOc2ccc3N=C4NC(=O)CN4Cc3c2</t>
  </si>
  <si>
    <t>CHEMBL2106952</t>
  </si>
  <si>
    <t>Picafibrate (INN)</t>
  </si>
  <si>
    <t>CC(C)(Oc1ccc(Cl)cc1)C(=O)OCCNC(=O)c2cccnc2</t>
  </si>
  <si>
    <t>CHEMBL2104117</t>
  </si>
  <si>
    <t>Citatepine (INN)</t>
  </si>
  <si>
    <t>CN1CCC2=C(CC1)c3cc(ccc3Sc4ccccc24)C#N</t>
  </si>
  <si>
    <t>CHEMBL2107752</t>
  </si>
  <si>
    <t>Glyceryl Distearate (NF)</t>
  </si>
  <si>
    <t>CCCCCCCCCCCCCCCCCC(=O)OC(CC)COC(=O)CCCCCCCCCCCCCCCC</t>
  </si>
  <si>
    <t>CHEMBL2105366</t>
  </si>
  <si>
    <t>Oxazidione (DCF, INN, MI)</t>
  </si>
  <si>
    <t>O=C1c2ccccc2C(=O)C1(CN3CCOCC3)c4ccccc4</t>
  </si>
  <si>
    <t>CHEMBL2105470</t>
  </si>
  <si>
    <t>Tizabrin (INN)</t>
  </si>
  <si>
    <t>C[C@@H]1C[S+]([O-])C(C)(C)[C@@H](N1)C(=O)O</t>
  </si>
  <si>
    <t>CHEMBL2106177</t>
  </si>
  <si>
    <t>Descinolone (INN); Descinolone Acetonide (USAN)</t>
  </si>
  <si>
    <t>CL-27071</t>
  </si>
  <si>
    <t>CC(=O)[C@@]12OC(C)(C)O[C@@H]1C[C@H]3[C@@H]4CCC5=CC(=O)C=C[C@]5(C)[C@@]4(F)[C@@H](O)C[C@]23C</t>
  </si>
  <si>
    <t>CHEMBL2107652</t>
  </si>
  <si>
    <t>Benoxafos (INN)</t>
  </si>
  <si>
    <t>CCOP(=S)(OCC)SCc1oc2c(Cl)cc(Cl)cc2n1</t>
  </si>
  <si>
    <t>CHEMBL2104052</t>
  </si>
  <si>
    <t>Almestrone (INN)</t>
  </si>
  <si>
    <t>C[C@@H]1Cc2cc(O)ccc2[C@H]3CC[C@@]4(C)[C@@H](CCC4=O)[C@H]13</t>
  </si>
  <si>
    <t>CHEMBL2104701</t>
  </si>
  <si>
    <t>Methamoctol</t>
  </si>
  <si>
    <t>CNC(C)CCCC(C)(C)O</t>
  </si>
  <si>
    <t>CHEMBL2104164</t>
  </si>
  <si>
    <t>Caroxazone (INN, USAN)</t>
  </si>
  <si>
    <t>F.I. 6654</t>
  </si>
  <si>
    <t>NC(=O)CN1Cc2ccccc2OC1=O</t>
  </si>
  <si>
    <t>CHEMBL2107521</t>
  </si>
  <si>
    <t>Subathizone (DCF, INN, MI)</t>
  </si>
  <si>
    <t>CCS(=O)(=O)c1ccc(\C=N\NC(=S)N)cc1</t>
  </si>
  <si>
    <t>CHEMBL2105264</t>
  </si>
  <si>
    <t>Ontianil (INN, MI)</t>
  </si>
  <si>
    <t>Clc1ccc(NC(=S)C2C(=O)CCCC2=O)cc1</t>
  </si>
  <si>
    <t>CHEMBL2104809</t>
  </si>
  <si>
    <t>Libecillide (INN)</t>
  </si>
  <si>
    <t>CC1(C)SC(NC1C(=O)O)C(NC(=O)Cc2ccccc2)C(=O)NCCCCC(NC=O)C(=O)O</t>
  </si>
  <si>
    <t>CHEMBL2104816</t>
  </si>
  <si>
    <t>Tybamate (BAN, INN, NF, USAN)</t>
  </si>
  <si>
    <t>W-713</t>
  </si>
  <si>
    <t>CCCCNC(=O)OCC(C)(CCC)COC(=O)N</t>
  </si>
  <si>
    <t>CHEMBL2104956</t>
  </si>
  <si>
    <t>Bemotrizinol (INN, USAN)</t>
  </si>
  <si>
    <t>BEMT; FAT 70'884</t>
  </si>
  <si>
    <t>CCCCC(CC)COc1ccc(c(O)c1)c2nc(nc(n2)c3ccc(OCC(CC)CCCC)cc3O)c4ccc(OC)cc4</t>
  </si>
  <si>
    <t>CHEMBL2109072</t>
  </si>
  <si>
    <t>Fibrinogen, Human (MI, USP)</t>
  </si>
  <si>
    <t>B02BB01; B02BC10</t>
  </si>
  <si>
    <t>B02BB01 [Blood And Blood Forming Organs:Antihemorrhagics:Vitamin K And Other Hemostatics:Fibrinogen]; B02BC10 [Blood And Blood Forming Organs:Antihemorrhagics:Vitamin K And Other Hemostatics:Local hemostatics]</t>
  </si>
  <si>
    <t>CHEMBL2108800</t>
  </si>
  <si>
    <t>Capromab Pendetide (FDA); Indium In 111 Capromab Pendetide (USP)</t>
  </si>
  <si>
    <t>7E11-C5.3; CYT-351</t>
  </si>
  <si>
    <t>Cytogen Corporation; Cytogen Corp</t>
  </si>
  <si>
    <t>V09IB04</t>
  </si>
  <si>
    <t>V09IB04 [Various:Diagnostic Radiopharmaceuticals:Tumour Detection:Indium (111In) compounds]</t>
  </si>
  <si>
    <t>Monoclonal Antibody; Radioactive Agent</t>
  </si>
  <si>
    <t>CHEMBL2109133</t>
  </si>
  <si>
    <t>Magnesium Silicate (JAN, NF)</t>
  </si>
  <si>
    <t>A02AA05</t>
  </si>
  <si>
    <t>A02AA05 [Alimentary Tract And Metabolism:Drugs For Acid Related Disorders:Antacids:Magnesium compounds]</t>
  </si>
  <si>
    <t>CHEMBL2104751</t>
  </si>
  <si>
    <t>Thebacon (BAN, DCF, INN)</t>
  </si>
  <si>
    <t>R05DA10</t>
  </si>
  <si>
    <t>R05DA10 [Respiratory System:Cough And Cold Preparations:Cough Suppressants, Excl. Combinations With Expectorants:Opium alkaloids and derivatives]</t>
  </si>
  <si>
    <t>COc1ccc2C[C@@H]3[C@@H]4CC=C(OC(=O)C)[C@@H]5Oc1c2[C@]45CCN3C</t>
  </si>
  <si>
    <t>CHEMBL2103789</t>
  </si>
  <si>
    <t>Aspoxicillin (INN, JAN, MI)</t>
  </si>
  <si>
    <t>J01CA19</t>
  </si>
  <si>
    <t>J01CA19 [Antiinfectives For Systemic Use:Antibacterials For Systemic Use:Beta-Lactam Antibacterials, Penicillins:Penicillins with extended spectrum]</t>
  </si>
  <si>
    <t>CNC(=O)C[C@@H](N)C(=O)N[C@@H](C(=O)N[C@H]1[C@H]2SC(C)(C)[C@@H](N2C1=O)C(=O)O)c3ccc(O)cc3</t>
  </si>
  <si>
    <t>CHEMBL2104238</t>
  </si>
  <si>
    <t>Butanilicaine (BAN, INN, MI)</t>
  </si>
  <si>
    <t>N01BB05</t>
  </si>
  <si>
    <t>N01BB05 [Nervous System:Anesthetics:Anesthetics, Local:Amides]</t>
  </si>
  <si>
    <t>CCCCNCC(=O)Nc1c(C)cccc1Cl</t>
  </si>
  <si>
    <t>CHEMBL2105061</t>
  </si>
  <si>
    <t>Magnesium Citrate (USP)</t>
  </si>
  <si>
    <t>A06AD19; A12CC04; B05CB03</t>
  </si>
  <si>
    <t>A06AD19 [Alimentary Tract And Metabolism:Drugs For Constipation:Drugs For Constipation:Osmotically acting laxatives]; A12CC04 [Alimentary Tract And Metabolism:Mineral Supplements:Other Mineral Supplements:Magnesium]; B05CB03 [Blood And Blood Forming Organs:Blood Substitutes And Perfusion Solutions:Irrigating Solutions:Salt solutions]</t>
  </si>
  <si>
    <t>[Mg+2].OC(=O)CC(O)(CC(=O)[O-])C(=O)[O-]</t>
  </si>
  <si>
    <t>CHEMBL2105302</t>
  </si>
  <si>
    <t>Prenoxdiazine (INN, MI)</t>
  </si>
  <si>
    <t>R05DB18</t>
  </si>
  <si>
    <t>R05DB18 [Respiratory System:Cough And Cold Preparations:Cough Suppressants, Excl. Combinations With Expectorants:Other cough suppressants]</t>
  </si>
  <si>
    <t>C(Cc1onc(CC(c2ccccc2)c3ccccc3)n1)N4CCCCC4</t>
  </si>
  <si>
    <t>CHEMBL1788387</t>
  </si>
  <si>
    <t>Teclozan (INN, USAN)</t>
  </si>
  <si>
    <t>WIN-13146</t>
  </si>
  <si>
    <t>P01AC04</t>
  </si>
  <si>
    <t>P01AC04 [Antiparasitic Products, Insecticides And Repellents:Antiprotozoals:Agents Against Amoebiasis And Other Protozoal Diseases:Dichloroacetamide derivatives]</t>
  </si>
  <si>
    <t>CCOCCN(Cc1ccc(CN(CCOCC)C(=O)C(Cl)Cl)cc1)C(=O)C(Cl)Cl</t>
  </si>
  <si>
    <t>CHEMBL2107556</t>
  </si>
  <si>
    <t>Bioallethrin (BAN)</t>
  </si>
  <si>
    <t>P03AC52; P03AC02</t>
  </si>
  <si>
    <t>P03AC52 [Antiparasitic Products, Insecticides And Repellents:Ectoparasiticides, Incl. Scabicides, Insecticides And Repellents:Ectoparasiticides, Incl. Scabicides:Pyrethrines, incl. synthetic compounds]; P03AC02 [Antiparasitic Products, Insecticides And Repellents:Ectoparasiticides, Incl. Scabicides, Insecticides And Repellents:Ectoparasiticides, Incl. Scabicides:Pyrethrines, incl. synthetic compounds]</t>
  </si>
  <si>
    <t>CC(=CC1[C@@H](C(=O)O[C@@H]2CC(=O)C(=C2C)CC=C)C1(C)C)C</t>
  </si>
  <si>
    <t>CHEMBL1237120</t>
  </si>
  <si>
    <t>Clindamycin Palmitate Hydrochloride (FDA, USP, JAN, USAN)</t>
  </si>
  <si>
    <t>U-25179-E</t>
  </si>
  <si>
    <t>Pharmacia And Upjohn Co; Paddock Laboratories Inc; Lyne Laboratories Inc</t>
  </si>
  <si>
    <t>D10AF01; J01FF01; G01AA10; D10AF51</t>
  </si>
  <si>
    <t>D10AF01 [Dermatologicals:Anti-Acne Preparations:Anti-Acne Preparations For Topical Use:Antiinfectives for treatment of acne]; J01FF01 [Antiinfectives For Systemic Use:Antibacterials For Systemic Use:Macrolides, Lincosamides And Streptogramins:Lincosamides]; G01AA10 [Genito Urinary System And Sex Hormones:Gynecological Antiinfectives And Antiseptics:Antiinfectives And Antiseptics, Excl. Combinations:Antibiotics]; D10AF51 [Dermatologicals:Anti-Acne Preparations:Anti-Acne Preparations For Topical Use:Antiinfectives for treatment of acne]</t>
  </si>
  <si>
    <t>CCCCCCCCCCCCCCCC(=O)O[C@@H]1[C@@H](O)[C@@H](O)[C@@H](O[C@@H]1SC)C(NC(=O)[C@@H]2C[C@@H](CCC)CN2C)[C@H](C)Cl</t>
  </si>
  <si>
    <t>CHEMBL50300</t>
  </si>
  <si>
    <t>Fosfonet Sodium (INN, USAN)</t>
  </si>
  <si>
    <t>ABBOTT-38642</t>
  </si>
  <si>
    <t>J05AD02</t>
  </si>
  <si>
    <t>J05AD02 [Antiinfectives For Systemic Use:Antivirals For Systemic Use:Direct Acting Antivirals:Phosphonic acid derivatives]</t>
  </si>
  <si>
    <t>OC(=O)CP(=O)(O)O</t>
  </si>
  <si>
    <t>CHEMBL329203</t>
  </si>
  <si>
    <t>Cyclopentamine (BAN, INN); Cyclopentamine Hydrochloride (MI, USP)</t>
  </si>
  <si>
    <t>R01AA02</t>
  </si>
  <si>
    <t>R01AA02 [Respiratory System:Nasal Preparations:Decongestants And Other Nasal Preparations For Topical Use:Sympathomimetics, plain]</t>
  </si>
  <si>
    <t>CNC(C)CC1CCCC1</t>
  </si>
  <si>
    <t>CHEMBL2108350</t>
  </si>
  <si>
    <t>Conestat Alfa (INN)</t>
  </si>
  <si>
    <t>B06AC04</t>
  </si>
  <si>
    <t>B06AC04 [Blood And Blood Forming Organs:Other Hematological Agents:Other Hematological Agents:Drugs used in hereditary angioedema]</t>
  </si>
  <si>
    <t>CHEMBL2110563</t>
  </si>
  <si>
    <t>Cyanocobalamin (BAN, FDA, JAN, USP, INN)</t>
  </si>
  <si>
    <t>Bayer Healthcare Pharmaceuticals Inc; Astrazeneca Lp; Armour Pharmaceutical Co; Abraxis Pharmaceutical Products; Bel Mar Laboratories Inc</t>
  </si>
  <si>
    <t>B03BA51; B03BA01</t>
  </si>
  <si>
    <t>B03BA51 [Blood And Blood Forming Organs:Antianemic Preparations:Vitamin B12 And Folic Acid:Vitamin B12 (cyanocobalamin and analogues)]; B03BA01 [Blood And Blood Forming Organs:Antianemic Preparations:Vitamin B12 And Folic Acid:Vitamin B12 (cyanocobalamin and analogues)]</t>
  </si>
  <si>
    <t>CHEMBL2135460</t>
  </si>
  <si>
    <t>Terlipressin (BAN, INN, USAN)</t>
  </si>
  <si>
    <t>H01BA04</t>
  </si>
  <si>
    <t>H01BA04 [Systemic Hormonal Preparations, Excl. :Pituitary And Hypothalamic Hormones And Analogues:Posterior Pituitary Lobe Hormones:Vasopressin and analogues]</t>
  </si>
  <si>
    <t>NCCCC[C@H](NC(=O)[C@@H]1CCCN1C(=O)[C@@H]2CSSC[C@H](NC(=O)CNC(=O)CNC(=O)CN)C(=O)N[C@@H](Cc3ccc(O)cc3)C(=O)N[C@@H](Cc4ccccc4)C(=O)N[C@@H](CCC(=O)N)C(=O)N[C@@H](CC(=O)N)C(=O)N2)C(=O)NCC(=O)N</t>
  </si>
  <si>
    <t>CHEMBL46740</t>
  </si>
  <si>
    <t>Bazedoxifene (INN); Bazedoxifene Acetate (USAN)</t>
  </si>
  <si>
    <t>WAY-140424</t>
  </si>
  <si>
    <t>G03XC02</t>
  </si>
  <si>
    <t>G03XC02 [Genito Urinary System And Sex Hormones:Sex Hormones And Modulators Of The Genital System:Other Sex Hormones And Modulators Of The Genital System:Selective estrogen receptor modulators ]</t>
  </si>
  <si>
    <t>Cc1c(c2ccc(O)cc2)n(Cc3ccc(OCCN4CCCCCC4)cc3)c5ccc(O)cc15</t>
  </si>
  <si>
    <t>CHEMBL1201620</t>
  </si>
  <si>
    <t>Somatrem (BAN, FDA, USAN, INN)</t>
  </si>
  <si>
    <t>H01AC02</t>
  </si>
  <si>
    <t>H01AC02 [Systemic Hormonal Preparations, Excl. :Pituitary And Hypothalamic Hormones And Analogues:Anterior Pituitary Lobe Hormones And Analogues:Somatropin and somatropin agonists]</t>
  </si>
  <si>
    <t>CHEMBL1200574</t>
  </si>
  <si>
    <t>10% Sodium Chloride Injection (JAN); Isotonic (JAN); Sodium Chloride (FDA, USP, JAN); Sodium Chloride Solution (JAN); Sodium Chloride Na 22 (USAN)</t>
  </si>
  <si>
    <t>Abraxis Pharmaceutical Products; Abbott Laboratories Pharmaceutical Products Div; Abbott Laboratories Hosp Products Div; Abbott; Alcon Laboratories Inc</t>
  </si>
  <si>
    <t>A12CA01; B05XA03; S01XA03; B05CB01</t>
  </si>
  <si>
    <t>A12CA01 [Alimentary Tract And Metabolism:Mineral Supplements:Other Mineral Supplements:Sodium]; B05XA03 [Blood And Blood Forming Organs:Blood Substitutes And Perfusion Solutions:I.V. Solution Additives:Electrolyte solutions]; S01XA03 [Sensory Organs:Ophthalmologicals:Other Ophthalmologicals:Other ophthalmologicals]; B05CB01 [Blood And Blood Forming Organs:Blood Substitutes And Perfusion Solutions:Irrigating Solutions:Salt solutions]</t>
  </si>
  <si>
    <t>Pharmaceutic Aid (tonicity agent); Radioactive Agent</t>
  </si>
  <si>
    <t>[Na+].[Cl-]</t>
  </si>
  <si>
    <t>CHEMBL1501</t>
  </si>
  <si>
    <t>Fluocinonide (BAN, FDA, INN, JAN, USAN, USP)</t>
  </si>
  <si>
    <t>Taro Pharmaceuticals Usa Inc; Medicis Pharmaceutical Corp; County Line Pharmaceuticals Llc</t>
  </si>
  <si>
    <t>D07AC08; C05AA11</t>
  </si>
  <si>
    <t>D07AC08 [Dermatologicals:Corticosteroids, Dermatological Preparations:Corticosteroids, Plain:Corticosteroids, potent (group III)]; C05AA11 [Cardiovascular System:Vasoprotectives:Agents For Treatment Of Hemorrhoids And Anal :Corticosteroids]</t>
  </si>
  <si>
    <t>CC(=O)OCC(=O)[C@@]12OC(C)(C)O[C@@H]1C[C@H]3[C@@H]4C[C@H](F)C5=CC(=O)C=C[C@]5(C)[C@@]4(F)[C@@H](O)C[C@]23C</t>
  </si>
  <si>
    <t>CHEMBL489411</t>
  </si>
  <si>
    <t>Amorolfine (BAN, USAN, INN); Amorolfine Hydrochloride (JAN)</t>
  </si>
  <si>
    <t>Ro-144767000</t>
  </si>
  <si>
    <t>D01AE16</t>
  </si>
  <si>
    <t>D01AE16 [Dermatologicals:Antifungals For Dermatological Use:Antifungals For Topical Use:Other antifungals for topical use]</t>
  </si>
  <si>
    <t>Antimycotic</t>
  </si>
  <si>
    <t>CCC(C)(C)c1ccc(CC(C)CN2C[C@@H](C)O[C@@H](C)C2)cc1</t>
  </si>
  <si>
    <t>CHEMBL1412</t>
  </si>
  <si>
    <t>Piperazine (USP)</t>
  </si>
  <si>
    <t>P02CB01</t>
  </si>
  <si>
    <t>P02CB01 [Antiparasitic Products, Insecticides And Repellents:Anthelmintics:Antinematodal Agents:Piperazine and derivatives]</t>
  </si>
  <si>
    <t>C1CNCCN1</t>
  </si>
  <si>
    <t>CHEMBL527063</t>
  </si>
  <si>
    <t>Dalbavancin (BAN, USAN, INN)</t>
  </si>
  <si>
    <t>A-A-1; BI-397; MDL-64397; VERO001</t>
  </si>
  <si>
    <t>J01XA04</t>
  </si>
  <si>
    <t>J01XA04 [Antiinfectives For Systemic Use:Antibacterials For Systemic Use:Other Antibacterials:Glycopeptide antibacterials]</t>
  </si>
  <si>
    <t>CN[C@H]1C(=O)N[C@@H]2Cc3ccc(Oc4cc5cc(Oc6ccc(cc6Cl)[C@@H](O)[C@@H]7NC(=O)[C@H](NC(=O)[C@@H]5NC(=O)[C@@H](NC2=O)c8cc(Oc9ccc1cc9O)cc(O)c8Cl)c%10ccc(O)c(c%10)c%11c(O[C@H]%12O[C@H](CO)[C@@H](O)[C@H](O)[C@@H]%12O)cc(O)cc%11[C@H](NC7=O)C(=O)NCCCN(C)C)c4O[C@@H]%13O[C@@H]([C@@H](O)[C@H](O)[C@H]%13NC(=O)CCCCCCCCC(C)C)C(=O)O)cc3</t>
  </si>
  <si>
    <t>CHEMBL1200562</t>
  </si>
  <si>
    <t>Hydrocortisone Valerate (FDA, USP, USAN)</t>
  </si>
  <si>
    <t>CCCCC(=O)O[C@@]1(CC[C@H]2[C@@H]3CCC4=CC(=O)CC[C@]4(C)[C@H]3[C@@H](O)C[C@]12C)C(=O)CO</t>
  </si>
  <si>
    <t>CHEMBL1451179</t>
  </si>
  <si>
    <t>Ethohexadiol (MI, USP)</t>
  </si>
  <si>
    <t>P03BX06</t>
  </si>
  <si>
    <t>P03BX06 [Antiparasitic Products, Insecticides And Repellents:Ectoparasiticides, Incl. Scabicides, Insecticides And Repellents:Insecticides And Repellents:Other insecticides and repellents]</t>
  </si>
  <si>
    <t>CCCC(O)C(CC)CO</t>
  </si>
  <si>
    <t>CHEMBL1077896</t>
  </si>
  <si>
    <t>Ropivacaine (BAN, INN); Ropivacaine Hydrochloride (FDA, USP)</t>
  </si>
  <si>
    <t>Fresenius Kabi Usa Llc; Astra</t>
  </si>
  <si>
    <t>N01BB09</t>
  </si>
  <si>
    <t>N01BB09 [Nervous System:Anesthetics:Anesthetics, Local:Amides]</t>
  </si>
  <si>
    <t>CCCN1CCCC[C@H]1C(=O)Nc2c(C)cccc2C</t>
  </si>
  <si>
    <t>CHEMBL1200862</t>
  </si>
  <si>
    <t>Metyrosine (FDA, USP, USAN); Metirosine (BAN, INN)</t>
  </si>
  <si>
    <t>L-588357-0; MK-781</t>
  </si>
  <si>
    <t>Biovail Technologies Ltd</t>
  </si>
  <si>
    <t>C02KB01</t>
  </si>
  <si>
    <t>C02KB01 [Cardiovascular System:Antihypertensives:Other Antihypertensives:Tyrosine hydroxylase inhibitors]</t>
  </si>
  <si>
    <t>C[C@](N)(Cc1ccc(O)cc1)C(=O)O</t>
  </si>
  <si>
    <t>CHEMBL119</t>
  </si>
  <si>
    <t>Trimetrexate (BAN, INN, USAN); Trimetrexate Glucuronate (FDA, USAN)</t>
  </si>
  <si>
    <t>CI-898</t>
  </si>
  <si>
    <t>U. S. Bioscience; Parke-Davis; Medimmune Oncology Inc</t>
  </si>
  <si>
    <t>P01AX07</t>
  </si>
  <si>
    <t>P01AX07 [Antiparasitic Products, Insecticides And Repellents:Antiprotozoals:Agents Against Amoebiasis And Other Protozoal Diseases:Other agents against amoebiasis and other protozoal diseases]</t>
  </si>
  <si>
    <t>COc1cc(NCc2ccc3nc(N)nc(N)c3c2C)cc(OC)c1OC</t>
  </si>
  <si>
    <t>CHEMBL2105114</t>
  </si>
  <si>
    <t>Loperamide Oxide (BAN, INN)</t>
  </si>
  <si>
    <t>R-58425</t>
  </si>
  <si>
    <t>A07DA05</t>
  </si>
  <si>
    <t>A07DA05 [Alimentary Tract And Metabolism:Antidiarrheals, Intestinal Antiinflammatory/Antiinfective :Antipropulsives:Antipropulsives]</t>
  </si>
  <si>
    <t>CN(C)C(=O)C(CC[N@+]1([O-])CC[C@](O)(CC1)c2ccc(Cl)cc2)(c3ccccc3)c4ccccc4</t>
  </si>
  <si>
    <t>CHEMBL2108821</t>
  </si>
  <si>
    <t>Trypsin (BAN, JAN); Trypsin, Crystallized (USP)</t>
  </si>
  <si>
    <t>B06AA07; D03BA01; M09AB52</t>
  </si>
  <si>
    <t>B06AA07 [Blood And Blood Forming Organs:Other Hematological Agents:Other Hematological Agents:Enzymes]; D03BA01 [Dermatologicals:Preparations For Treatment Of Wounds And Ulcers:Enzymes:Proteolytic enzymes]; M09AB52 [Musculo-Skeletal System:Other Drugs For Disorders Of The Musculo-Skeletal System:Other Drugs For Disorders Of The Musculo-Skeletal System:Enzymes]</t>
  </si>
  <si>
    <t>CHEMBL2110627</t>
  </si>
  <si>
    <t>Temocapril (BAN, INN); Temocapril Hydrochloride (JAN, USAN)</t>
  </si>
  <si>
    <t>CS-622</t>
  </si>
  <si>
    <t>C09AA14</t>
  </si>
  <si>
    <t>C09AA14 [Cardiovascular System:Agents Acting On The Renin-Angiotensin System:Ace Inhibitors, Plain:ACE inhibitors, plain]</t>
  </si>
  <si>
    <t>CCOC(=O)[C@H](CCc1ccccc1)N[C@H]2CS[C@@H](CN(CC(=O)O)C2=O)c3cccs3</t>
  </si>
  <si>
    <t>CHEMBL2111066</t>
  </si>
  <si>
    <t>Isothipendyl (BAN, INN); Isothipendyl Hydrochloride (JAN, MI)</t>
  </si>
  <si>
    <t>R06AD09; D04AA22</t>
  </si>
  <si>
    <t>R06AD09 [Respiratory System:Antihistamines For Systemic Use:Antihistamines For Systemic Use:Phenothiazine derivatives]; D04AA22 [Dermatologicals:Antipruritics, Incl. Antihistamines, Anesthetics, Etc.:Antipruritics, Incl. Antihistamines, Anesthetics, Etc.:Antihistamines for topical use]</t>
  </si>
  <si>
    <t>CC(CN1c2ccccc2Sc3cccnc13)N(C)C</t>
  </si>
  <si>
    <t>CHEMBL1189257</t>
  </si>
  <si>
    <t>Talaglumetad (INN); Talaglumetad Hydrochloride (USAN)</t>
  </si>
  <si>
    <t>C[C@H](N)C(=O)N[C@]1(CC[C@H]2[C@@H]([C@@H]12)C(=O)O)C(=O)O</t>
  </si>
  <si>
    <t>CHEMBL1898058</t>
  </si>
  <si>
    <t>Guaiacol Carbonate (MI, NF)</t>
  </si>
  <si>
    <t>COc1ccccc1OC(=O)Oc2ccccc2OC</t>
  </si>
  <si>
    <t>CHEMBL1790497</t>
  </si>
  <si>
    <t>Ditekiren (INN, USAN)</t>
  </si>
  <si>
    <t>U-71038</t>
  </si>
  <si>
    <t>CC[C@H](C)[C@H](NC(=O)[C@@H](C[C@H](O)[C@H](CC(C)C)NC(=O)[C@H](Cc1c[nH]cn1)N(C)C(=O)[C@H](Cc2ccccc2)NC(=O)[C@@H]3CCCN3C(=O)OC(C)(C)C)C(C)C)C(=O)NCc4ccccn4</t>
  </si>
  <si>
    <t>CHEMBL1873703</t>
  </si>
  <si>
    <t>Dieldrin (BAN, INN, MI)</t>
  </si>
  <si>
    <t>Compound 497; HEOD</t>
  </si>
  <si>
    <t>ClC1=C(Cl)[C@@]2(Cl)[C@H]3[C@H]4C[C@H]([C@@H]5O[C@H]45)[C@H]3[C@]1(Cl)C2(Cl)Cl</t>
  </si>
  <si>
    <t>CHEMBL1875086</t>
  </si>
  <si>
    <t>Methoprene (INN, MI)</t>
  </si>
  <si>
    <t>COC(C)(C)CCC[C@H](C)C\C=C\C(=C\C(=O)OC(C)C)\C</t>
  </si>
  <si>
    <t>CHEMBL1951575</t>
  </si>
  <si>
    <t>Vidupiprant (INN, USAN)</t>
  </si>
  <si>
    <t>AMG-853</t>
  </si>
  <si>
    <t>CC(C)(C)NC(=O)c1ccc(Oc2cc(F)c(CC(=O)O)cc2Cl)c(NS(=O)(=O)c3ccc(cc3Cl)C4CC4)c1</t>
  </si>
  <si>
    <t>CHEMBL1951706</t>
  </si>
  <si>
    <t>Hydromorphinol (BAN, DCF, INN)</t>
  </si>
  <si>
    <t>CN1CC[C@]23[C@H]4Oc5c(O)ccc(C[C@@H]1[C@]2(O)CC[C@@H]4O)c35</t>
  </si>
  <si>
    <t>CHEMBL1908048</t>
  </si>
  <si>
    <t>Renanolone (INN)</t>
  </si>
  <si>
    <t>CC(=O)[C@H]1CC[C@H]2[C@@H]3CC[C@@H]4C[C@H](O)CC[C@]4(C)[C@H]3C(=O)C[C@]12C</t>
  </si>
  <si>
    <t>CHEMBL1972860</t>
  </si>
  <si>
    <t>Elesclomol (INN, USAN)</t>
  </si>
  <si>
    <t>STA-4783</t>
  </si>
  <si>
    <t>Synta Pharmaceuticals Corp</t>
  </si>
  <si>
    <t>CN(NC(=O)CC(=O)NN(C)C(=S)c1ccccc1)C(=S)c2ccccc2</t>
  </si>
  <si>
    <t>CHEMBL2111154</t>
  </si>
  <si>
    <t>Spirazine (INN)</t>
  </si>
  <si>
    <t>CC1CCC2(CC1)N=C(N)N=C(N)N2c3ccc(Cl)cc3</t>
  </si>
  <si>
    <t>CHEMBL2110807</t>
  </si>
  <si>
    <t>Butamisole (INN); Butamisole Hydrochloride (USAN)</t>
  </si>
  <si>
    <t>CL-206214</t>
  </si>
  <si>
    <t>CC(C)C(=O)Nc1cccc(c1)C2CN3CCSC3=N2</t>
  </si>
  <si>
    <t>CHEMBL2110997</t>
  </si>
  <si>
    <t>Oxydipentonium Chloride (INN)</t>
  </si>
  <si>
    <t>C[N+](C)(C)CCCCCOCCCCC[N+](C)(C)C</t>
  </si>
  <si>
    <t>CHEMBL2108383</t>
  </si>
  <si>
    <t>Juniper Tar (USP)</t>
  </si>
  <si>
    <t>CHEMBL2109402</t>
  </si>
  <si>
    <t>Mm-121</t>
  </si>
  <si>
    <t>MM-121; SAR-256212</t>
  </si>
  <si>
    <t>CHEMBL2108376</t>
  </si>
  <si>
    <t>Echinacea Pallida (NF)</t>
  </si>
  <si>
    <t>CHEMBL2109444</t>
  </si>
  <si>
    <t>Ad-159</t>
  </si>
  <si>
    <t>AD-159</t>
  </si>
  <si>
    <t>CHEMBL2108219</t>
  </si>
  <si>
    <t>Almagodrate (INN)</t>
  </si>
  <si>
    <t>CHEMBL2108267</t>
  </si>
  <si>
    <t>Cellacefate (BAN, INN, JAN, NF)</t>
  </si>
  <si>
    <t>Fmc; Eastman</t>
  </si>
  <si>
    <t>CHEMBL2107889</t>
  </si>
  <si>
    <t>Tape, Adhesive (USP)</t>
  </si>
  <si>
    <t>CHEMBL2109343</t>
  </si>
  <si>
    <t>Pro-140</t>
  </si>
  <si>
    <t>PRO-140</t>
  </si>
  <si>
    <t>CHEMBL2108460</t>
  </si>
  <si>
    <t>Fungimycin (USAN)</t>
  </si>
  <si>
    <t>NC-1968; WX-2412</t>
  </si>
  <si>
    <t>CHEMBL2108551</t>
  </si>
  <si>
    <t>Orange Flower Oil (NF)</t>
  </si>
  <si>
    <t>CHEMBL2103863</t>
  </si>
  <si>
    <t>Abexinostat (INN, USAN); Abexinostat Hydrochloride (USAN)</t>
  </si>
  <si>
    <t>PCI-24781; S-78454; CRA-024781 HCL; CRA-024781-01; PCI-24781-01; S-78454-1</t>
  </si>
  <si>
    <t>Pharmacyclics Les Laboratoires Servier</t>
  </si>
  <si>
    <t>CN(C)Cc1c(oc2ccccc12)C(=O)NCCOc3ccc(cc3)C(=O)NO</t>
  </si>
  <si>
    <t>CHEMBL1237022</t>
  </si>
  <si>
    <t>Tocilizumab (FDA, INN, USAN)</t>
  </si>
  <si>
    <t>Atlizumab; MRA; R-1569; RG-1569; RHPM-1</t>
  </si>
  <si>
    <t>L04AC07</t>
  </si>
  <si>
    <t>L04AC07 [Antineoplastic And Immunomodulating Agents:Immunosuppressants:Immunosuppressants:Interleukin inhibitors]</t>
  </si>
  <si>
    <t>CHEMBL68055</t>
  </si>
  <si>
    <t>Acolbifene (BAN, INN, USAN); Acolbifene Hydrochloride (USAN)</t>
  </si>
  <si>
    <t>SCH-57068 HCL</t>
  </si>
  <si>
    <t>CC1=C([C@@H](Oc2cc(O)ccc12)c3ccc(OCCN4CCCCC4)cc3)c5ccc(O)cc5</t>
  </si>
  <si>
    <t>CHEMBL1201266</t>
  </si>
  <si>
    <t>Lodoxamide (BAN, INN); Lodoxamide Tromethamine (FDA, USAN); Lodoxamide Trometamol (BAN)</t>
  </si>
  <si>
    <t>U-42585E</t>
  </si>
  <si>
    <t>S01GX05</t>
  </si>
  <si>
    <t>S01GX05 [Sensory Organs:Ophthalmologicals:Decongestants And Antiallergics:Other antiallergics]</t>
  </si>
  <si>
    <t>OC(=O)C(=O)Nc1cc(cc(NC(=O)C(=O)O)c1Cl)C#N</t>
  </si>
  <si>
    <t>CHEMBL2104261</t>
  </si>
  <si>
    <t>Enzacamene (INN, USAN, USP)</t>
  </si>
  <si>
    <t>Rona Laboratories, Great Britain; Haarmann &amp; Reimer, Germany</t>
  </si>
  <si>
    <t>Cc1ccc(\C=C\2/C3CCC(C)(C2=O)C3(C)C)cc1</t>
  </si>
  <si>
    <t>CHEMBL2110600</t>
  </si>
  <si>
    <t>Carbantel (INN); Carbantel Lauryl Sulfate (USAN)</t>
  </si>
  <si>
    <t>WIN-291946</t>
  </si>
  <si>
    <t>CCCCC(=N)NC(=O)Nc1ccc(Cl)cc1</t>
  </si>
  <si>
    <t>CHEMBL1651990</t>
  </si>
  <si>
    <t>Fenticonazole (BAN, INN); Fenticonazole Nitrate (USAN)</t>
  </si>
  <si>
    <t>REC 15/1476</t>
  </si>
  <si>
    <t>G01AF12; D01AC12</t>
  </si>
  <si>
    <t>G01AF12 [Genito Urinary System And Sex Hormones:Gynecological Antiinfectives And Antiseptics:Antiinfectives And Antiseptics, Excl. Combinations:Imidazole derivatives]; D01AC12 [Dermatologicals:Antifungals For Dermatological Use:Antifungals For Topical Use:Imidazole and triazole derivatives]</t>
  </si>
  <si>
    <t>Clc1ccc(C(Cn2ccnc2)OCc3ccc(Sc4ccccc4)cc3)c(Cl)c1</t>
  </si>
  <si>
    <t>CHEMBL1201446</t>
  </si>
  <si>
    <t>Bentoquatam (FDA, USAN)</t>
  </si>
  <si>
    <t>Standard Homeopathic Co</t>
  </si>
  <si>
    <t>Barrier for The Prevention of Allergic Contact Dermatitis</t>
  </si>
  <si>
    <t>CHEMBL1868301</t>
  </si>
  <si>
    <t>Cyheptamide (INN, USAN)</t>
  </si>
  <si>
    <t>AY-8682</t>
  </si>
  <si>
    <t>NC(=O)C1c2ccccc2CCc3ccccc13</t>
  </si>
  <si>
    <t>CHEMBL2104410</t>
  </si>
  <si>
    <t>Drinidene (INN, USAN)</t>
  </si>
  <si>
    <t>CP-24877</t>
  </si>
  <si>
    <t>N\C=C/1\Cc2ccccc2C1=O</t>
  </si>
  <si>
    <t>CHEMBL2107332</t>
  </si>
  <si>
    <t>Diaplasinin (INN, USAN)</t>
  </si>
  <si>
    <t>PAI-749</t>
  </si>
  <si>
    <t>CCCCCc1c(c2ccc3cc(OCc4nnn[nH]4)ccc3c2)n(Cc5ccccc5)c6ccccc16</t>
  </si>
  <si>
    <t>CHEMBL2106819</t>
  </si>
  <si>
    <t>Nifursemizone (INN, USAN)</t>
  </si>
  <si>
    <t>NF-161</t>
  </si>
  <si>
    <t>CCN(\N=C\c1oc(cc1)[N+](=O)[O-])C(=O)N</t>
  </si>
  <si>
    <t>CHEMBL2104919</t>
  </si>
  <si>
    <t>Sulbenox (INN, USAN)</t>
  </si>
  <si>
    <t>CL-206576</t>
  </si>
  <si>
    <t>NC(=O)NC1CCC(=O)c2sccc12</t>
  </si>
  <si>
    <t>CHEMBL97893</t>
  </si>
  <si>
    <t>Fosfructose (INN); Fosfructose Trisodium (USAN)</t>
  </si>
  <si>
    <t>CPC-111</t>
  </si>
  <si>
    <t>O[C@H]1[C@H](O)[C@@](O)(COP(=O)(O)O)O[C@@H]1COP(=O)(O)O</t>
  </si>
  <si>
    <t>CHEMBL204656</t>
  </si>
  <si>
    <t>Elvitegravir (FDA, INN, USAN)</t>
  </si>
  <si>
    <t>GS-9137; JTK-303</t>
  </si>
  <si>
    <t>J05AX11</t>
  </si>
  <si>
    <t>J05AX11 [Antiinfectives For Systemic Use:Antivirals For Systemic Use:Direct Acting Antivirals:Other antivirals]</t>
  </si>
  <si>
    <t>COc1cc2N(C=C(C(=O)O)C(=O)c2cc1Cc3cccc(Cl)c3F)[C@H](CO)C(C)C</t>
  </si>
  <si>
    <t>CHEMBL59</t>
  </si>
  <si>
    <t>Dopamine (BAN, INN); Dopamine Hydrochloride (JAN, USAN, USP, FDA)</t>
  </si>
  <si>
    <t>ASL-279</t>
  </si>
  <si>
    <t>Baxter Healthcare Corp Anesthesia And Critical Care; Baxter Healthcare Corp; B Braun Medical Inc; Astrazeneca Lp; Hospira Inc</t>
  </si>
  <si>
    <t>C01CA04</t>
  </si>
  <si>
    <t>C01CA04 [Cardiovascular System:Cardiac Therapy:Cardiac Stimulants Excl. Cardiac Glycosides:Adrenergic and dopaminergic agents]</t>
  </si>
  <si>
    <t>NCCc1ccc(O)c(O)c1</t>
  </si>
  <si>
    <t>CHEMBL114395</t>
  </si>
  <si>
    <t>Pinadoline (INN, USAN)</t>
  </si>
  <si>
    <t>SC-25469</t>
  </si>
  <si>
    <t>ClCCCCC(=O)NNC(=O)N1Cc2ccccc2Oc3ccc(Cl)cc13</t>
  </si>
  <si>
    <t>CHEMBL2111111</t>
  </si>
  <si>
    <t>Tigapotide (INN); Tigapotide Triflutate (USAN)</t>
  </si>
  <si>
    <t>PCK3145</t>
  </si>
  <si>
    <t>peptides: peptides with prostate cancer indications</t>
  </si>
  <si>
    <t>C[C@@H](O)[C@H](NC(=O)[C@H](CCC(=O)O)NC(=O)[C@H](Cc1ccc(O)cc1)NC(=O)[C@H](CSCNC(=O)C)NC(=O)[C@@H](NC(=O)[C@H](CSCNC(=O)C)NC(=O)[C@@H](NC(=O)[C@H](CCC(=O)O)NC(=O)[C@H](CSCNC(=O)C)NC(=O)[C@H](CC(=O)N)NC(=O)[C@H](CC(=O)O)NC(=O)[C@@H](NC(=O)[C@H](CCC(=O)N)NC(=O)[C@H](CC2C=Nc3ccccc23)NC(=O)[C@@H](N)CCC(=O)O)[C@@H](C)O)[C@@H](C)O)[C@@H](C)O)C(=O)O</t>
  </si>
  <si>
    <t>CHEMBL1235535</t>
  </si>
  <si>
    <t>Nicotinyl Alcohol (BAN, USAN); Nicotinyl Alcohol Tartrate (JAN); Nicotinyl Tartrate (MI)</t>
  </si>
  <si>
    <t>NU-2121; Ro-15155</t>
  </si>
  <si>
    <t>C04AC02; C10AD05</t>
  </si>
  <si>
    <t>C04AC02 [Cardiovascular System:Peripheral Vasodilators:Peripheral Vasodilators:Nicotinic acid and derivatives]; C10AD05 [Cardiovascular System:Lipid Modifying Agents:Lipid Modifying Agents, Plain:Nicotinic acid and derivatives]</t>
  </si>
  <si>
    <t>OCc1cccnc1</t>
  </si>
  <si>
    <t>CHEMBL1544</t>
  </si>
  <si>
    <t>Liothyronine (BAN, INN); T3 (Liotrix) (FDA); Liothyronine Sodium (FDA, USP, BAN, JAN); Liothyronine I 125 (USAN); Liothyronine I 131 (USAN)</t>
  </si>
  <si>
    <t>Jhp Pharmaceuticals Llc; Forest Laboratories Inc; Bristol-Myers Squibb; Abbott; Parke Davis Div Warner Lambert Co</t>
  </si>
  <si>
    <t>H03AA02</t>
  </si>
  <si>
    <t>H03AA02 [Systemic Hormonal Preparations, Excl. :Thyroid Therapy:Thyroid Preparations:Thyroid hormones]</t>
  </si>
  <si>
    <t>Thyroid Hormone; Radioactive Agent</t>
  </si>
  <si>
    <t>N[C@@H](Cc1cc(I)c(Oc2ccc(O)c(I)c2)c(I)c1)C(=O)O</t>
  </si>
  <si>
    <t>CHEMBL1201270</t>
  </si>
  <si>
    <t>Hexamine (JAN); Methenamine (USP, INN); Methenamine Hippurate (FDA, USP, BAN, USAN)</t>
  </si>
  <si>
    <t>Sanofi Aventis Us Llc; Parke-Davis; Ecr; County Line Pharmaceuticals Llc</t>
  </si>
  <si>
    <t>J01XX05</t>
  </si>
  <si>
    <t>J01XX05 [Antiinfectives For Systemic Use:Antibacterials For Systemic Use:Other Antibacterials:Other antibacterials]</t>
  </si>
  <si>
    <t>C1N2CN3CN(CN1C3)C2</t>
  </si>
  <si>
    <t>CHEMBL19019</t>
  </si>
  <si>
    <t>Naltrexone (BAN, FDA, INN, USAN); Naltrexone Hydrochloride (FDA, USP)</t>
  </si>
  <si>
    <t>EN-1639A; EN-1639A [As Hydrochloride]</t>
  </si>
  <si>
    <t>Duramed Pharmaceuticals Inc; Alpharma Pharmaceuticals Llc King Pharmaceuticals; Alkermes Inc</t>
  </si>
  <si>
    <t>N07BB04</t>
  </si>
  <si>
    <t>N07BB04 [Nervous System:Other Nervous System Drugs:Drugs Used In Addictive Disorders:Drugs used in alcohol dependence]</t>
  </si>
  <si>
    <t>Oc1ccc2C[C@H]3N(CC4CC4)CC[C@@]56[C@@H](Oc1c25)C(=O)CC[C@@]36O</t>
  </si>
  <si>
    <t>CHEMBL284348</t>
  </si>
  <si>
    <t>Dalfampridine (FDA, USAN); Fampridine (INN)</t>
  </si>
  <si>
    <t>EL-970</t>
  </si>
  <si>
    <t>N07XX07</t>
  </si>
  <si>
    <t>N07XX07 [Nervous System:Other Nervous System Drugs:Other Nervous System Drugs:Other nervous system drugs]</t>
  </si>
  <si>
    <t>Multiple Sclerosis Symptomatic Treatment</t>
  </si>
  <si>
    <t>Nc1ccncc1</t>
  </si>
  <si>
    <t>CHEMBL945</t>
  </si>
  <si>
    <t>Amiloride (BAN, INN); Amiloride Hydrochloride (FDA, USP, USAN)</t>
  </si>
  <si>
    <t>Paddock Laboratories Llc; Merck Research Laboratories Div Merck Co Inc</t>
  </si>
  <si>
    <t>C03DB01</t>
  </si>
  <si>
    <t>C03DB01 [Cardiovascular System:Diuretics:Potassium-Sparing Agents:Other potassium-sparing agents]</t>
  </si>
  <si>
    <t>NC(=N)NC(=O)c1nc(Cl)c(N)nc1N</t>
  </si>
  <si>
    <t>CHEMBL1436</t>
  </si>
  <si>
    <t>Cefuroxime (BAN, INN, USAN, FDA); Cefuroxime Sodium (BAN, FDA, JAN, USP)</t>
  </si>
  <si>
    <t>640/359</t>
  </si>
  <si>
    <t>Glaxo, England; Covis Pharma Sarl; B Braun Medical Inc</t>
  </si>
  <si>
    <t>J01DC02; S01AA27; J01RA03</t>
  </si>
  <si>
    <t>J01DC02 [Antiinfectives For Systemic Use:Antibacterials For Systemic Use:Other Beta-Lactam Antibacterials:Second-generation cephalosporins]; S01AA27 [Sensory Organs:Ophthalmologicals:Antiinfectives:Antibiotics]; J01RA03 [Antiinfectives For Systemic Use:Antibacterials For Systemic Use:Combinations Of Antibacterials:Combinations of antibacterials]</t>
  </si>
  <si>
    <t>CO\N=C(/C(=O)N[C@H]1[C@H]2SCC(=C(N2C1=O)C(=O)O)COC(=O)N)\c3occc3</t>
  </si>
  <si>
    <t>CHEMBL75153</t>
  </si>
  <si>
    <t>Tifurac (INN); Tifurac Sodium (USAN)</t>
  </si>
  <si>
    <t>RS-82917-030</t>
  </si>
  <si>
    <t>CSc1ccc(cc1)C(=O)c2cc(CC(=O)O)cc3ccoc23</t>
  </si>
  <si>
    <t>CHEMBL2364649</t>
  </si>
  <si>
    <t>Margetuximab (USAN)</t>
  </si>
  <si>
    <t>Macrogenics, Inc</t>
  </si>
  <si>
    <t>CHEMBL1213490</t>
  </si>
  <si>
    <t>Romidepsin (FDA, INN, USAN)</t>
  </si>
  <si>
    <t>FK-228; FR-901228</t>
  </si>
  <si>
    <t>L01XX39</t>
  </si>
  <si>
    <t>L01XX39 [Antineoplastic And Immunomodulating Agents:Antineoplastic Agents:Other Antineoplastic Agents:Other antineoplastic agents]</t>
  </si>
  <si>
    <t>C\C=C\1/NC(=O)[C@@H](CS)NC(=O)[C@H](CC(=O)C[C@H](OC(=O)[C@@H](NC1=O)C(C)C)\C=C\CCS)C(C)C</t>
  </si>
  <si>
    <t>CHEMBL888</t>
  </si>
  <si>
    <t>Gemcitabine (BAN, INN, USAN); Gemcitabine Hydrochloride (USP, USAN, FDA)</t>
  </si>
  <si>
    <t>LY-188011</t>
  </si>
  <si>
    <t>Lilly; Hospira Inc; Eli Lilly And Co</t>
  </si>
  <si>
    <t>L01BC05</t>
  </si>
  <si>
    <t>L01BC05 [Antineoplastic And Immunomodulating Agents:Antineoplastic Agents:Antimetabolites:Pyrimidine analogues]</t>
  </si>
  <si>
    <t>NC1=NC(=O)N(C=C1)[C@@H]2O[C@H](CO)[C@@H](O)C2(F)F</t>
  </si>
  <si>
    <t>CHEMBL305745</t>
  </si>
  <si>
    <t>Bidisomide (INN, USAN)</t>
  </si>
  <si>
    <t>SC-40230</t>
  </si>
  <si>
    <t>CC(C)N(CCC(CCN1CCCCC1)(C(=O)N)c2ccccc2Cl)C(=O)C</t>
  </si>
  <si>
    <t>CHEMBL1743025</t>
  </si>
  <si>
    <t>Gantenerumab (INN, USAN)</t>
  </si>
  <si>
    <t>Ro-4909832; R-1450; RG-1450</t>
  </si>
  <si>
    <t>Roche; F. Hoffmann-Laroche</t>
  </si>
  <si>
    <t>CHEMBL2105353</t>
  </si>
  <si>
    <t>Pentabamate (INN, USAN)</t>
  </si>
  <si>
    <t>CC(OC(=O)N)C(C)C(C)OC(=O)N</t>
  </si>
  <si>
    <t>CHEMBL2104439</t>
  </si>
  <si>
    <t>Xanoxic Acid (INN); Xanoxate Sodium (USAN)</t>
  </si>
  <si>
    <t>RS-6818</t>
  </si>
  <si>
    <t>CC(C)Oc1ccc2Oc3ccc(cc3C(=O)c2c1)C(=O)O</t>
  </si>
  <si>
    <t>CHEMBL2110683</t>
  </si>
  <si>
    <t>Isomylamine Hydrochloride (USAN)</t>
  </si>
  <si>
    <t>CCN(CC)CCOC(=O)C1(CCC(C)C)CCCCC1</t>
  </si>
  <si>
    <t>CHEMBL2364666</t>
  </si>
  <si>
    <t>Astodrimer Sodium (USAN)</t>
  </si>
  <si>
    <t>BRI 7013; BRI-7013; BRI7013; SPL 7013; SPL-7013; SPL7013</t>
  </si>
  <si>
    <t>Starpharma</t>
  </si>
  <si>
    <t>CHEMBL1237026</t>
  </si>
  <si>
    <t>Tesamorelin (INN, USAN)</t>
  </si>
  <si>
    <t>H01AC06</t>
  </si>
  <si>
    <t>H01AC06 [Systemic Hormonal Preparations, Excl. :Pituitary And Hypothalamic Hormones And Analogues:Anterior Pituitary Lobe Hormones And Analogues:Somatropin and somatropin agonists]</t>
  </si>
  <si>
    <t>CHEMBL2104263</t>
  </si>
  <si>
    <t>Etodroxizine (INN, MI)</t>
  </si>
  <si>
    <t>OCCOCCOCCN1CCN(CC1)C(c2ccccc2)c3ccc(Cl)cc3</t>
  </si>
  <si>
    <t>CHEMBL2107804</t>
  </si>
  <si>
    <t>Bemesetron (INN, USAN)</t>
  </si>
  <si>
    <t>MDL-72222</t>
  </si>
  <si>
    <t>CN1[C@@H]2CC[C@H]1C[C@H](C2)OC(=O)c3cc(Cl)cc(Cl)c3</t>
  </si>
  <si>
    <t>CHEMBL2105146</t>
  </si>
  <si>
    <t>Nifurpipone (INN)</t>
  </si>
  <si>
    <t>NP; REC 15 0122</t>
  </si>
  <si>
    <t>CN1CCN(CC(=O)N\N=C\c2oc(cc2)[N+](=O)[O-])CC1</t>
  </si>
  <si>
    <t>CHEMBL2104519</t>
  </si>
  <si>
    <t>Xibornol (BAN, DCF, INN, MI)</t>
  </si>
  <si>
    <t>J01XX02</t>
  </si>
  <si>
    <t>J01XX02 [Antiinfectives For Systemic Use:Antibacterials For Systemic Use:Other Antibacterials:Other antibacterials]</t>
  </si>
  <si>
    <t>Cc1cc(O)c(cc1C)C2CC3CCC2(C)C3(C)C</t>
  </si>
  <si>
    <t>CHEMBL2104259</t>
  </si>
  <si>
    <t>Diamfenetide (BAN, INN, MI)</t>
  </si>
  <si>
    <t>Compound 68-198</t>
  </si>
  <si>
    <t>CC(=O)Nc1ccc(OCCOCCOc2ccc(NC(=O)C)cc2)cc1</t>
  </si>
  <si>
    <t>CHEMBL2106939</t>
  </si>
  <si>
    <t>Polihexanide (BAN, INN)</t>
  </si>
  <si>
    <t>D08AC05</t>
  </si>
  <si>
    <t>D08AC05 [Dermatologicals:Antiseptics And Disinfectants:Antiseptics And Disinfectants:Biguanides and amidines]</t>
  </si>
  <si>
    <t>CCCCCCNC(=N)NC(=N)N</t>
  </si>
  <si>
    <t>CHEMBL2108051</t>
  </si>
  <si>
    <t>Stamulumab (INN, USAN)</t>
  </si>
  <si>
    <t>MYO-029</t>
  </si>
  <si>
    <t>CHEMBL2109440</t>
  </si>
  <si>
    <t>Ly-2787106</t>
  </si>
  <si>
    <t>LY-2787106</t>
  </si>
  <si>
    <t>CHEMBL2109339</t>
  </si>
  <si>
    <t>Mln-1202</t>
  </si>
  <si>
    <t>MLN-1202</t>
  </si>
  <si>
    <t>CHEMBL2109375</t>
  </si>
  <si>
    <t>Mt-293</t>
  </si>
  <si>
    <t>MT-293; TRC093</t>
  </si>
  <si>
    <t>CHEMBL2108535</t>
  </si>
  <si>
    <t>Polynoxylin (BAN, INN, MI)</t>
  </si>
  <si>
    <t>A01AB05; D01AE05</t>
  </si>
  <si>
    <t>A01AB05 [Alimentary Tract And Metabolism:Stomatological Preparations:Stomatological Preparations:Antiinfectives and antiseptics for local oral treatment]; D01AE05 [Dermatologicals:Antifungals For Dermatological Use:Antifungals For Topical Use:Other antifungals for topical use]</t>
  </si>
  <si>
    <t>CHEMBL2109416</t>
  </si>
  <si>
    <t>Morab-028</t>
  </si>
  <si>
    <t>MORAb-028</t>
  </si>
  <si>
    <t>CHEMBL2107909</t>
  </si>
  <si>
    <t>Rabies Vaccine (USP)</t>
  </si>
  <si>
    <t>CHEMBL2109417</t>
  </si>
  <si>
    <t>Emd-273063</t>
  </si>
  <si>
    <t>EMD-273063</t>
  </si>
  <si>
    <t>CHEMBL2108967</t>
  </si>
  <si>
    <t>Lerdelimumab (INN)</t>
  </si>
  <si>
    <t>CAT-152; Trabio</t>
  </si>
  <si>
    <t>CHEMBL2108707</t>
  </si>
  <si>
    <t>Glembatumumab (INN, USAN)</t>
  </si>
  <si>
    <t>CR011; CR011-VCMMAE</t>
  </si>
  <si>
    <t>Curagen</t>
  </si>
  <si>
    <t>CHEMBL2108476</t>
  </si>
  <si>
    <t>Pronase (JAN)</t>
  </si>
  <si>
    <t>CHEMBL2108549</t>
  </si>
  <si>
    <t>Ribaminol (INN, USAN)</t>
  </si>
  <si>
    <t>ICN-542</t>
  </si>
  <si>
    <t>CHEMBL2109356</t>
  </si>
  <si>
    <t>Biib-022</t>
  </si>
  <si>
    <t>BIIB-022</t>
  </si>
  <si>
    <t>CHEMBL2104909</t>
  </si>
  <si>
    <t>Spiriprostil (INN)</t>
  </si>
  <si>
    <t>CCCCCC[C@H]1CCC2(NC(=O)NC2=O)[C@@H]1CCCCCCC(=O)O</t>
  </si>
  <si>
    <t>CHEMBL2104125</t>
  </si>
  <si>
    <t>Cinnofuradione (INN)</t>
  </si>
  <si>
    <t>O=C1C(CC2CCCO2)C(=O)N3N1c4ccccc4c5ccccc35</t>
  </si>
  <si>
    <t>CHEMBL2110852</t>
  </si>
  <si>
    <t>Iocanlidic Acid (123I) (INN); Iocanlidic Acid I 123 (USAN)</t>
  </si>
  <si>
    <t>Nordion International, Canada</t>
  </si>
  <si>
    <t>Diagnostic Aid (radioactive, cardiac disease)</t>
  </si>
  <si>
    <t>OC(=O)CCCCc1ccc(I)cc1</t>
  </si>
  <si>
    <t>CHEMBL2105171</t>
  </si>
  <si>
    <t>Mecloxamine (INN, MI)</t>
  </si>
  <si>
    <t>CC(CN(C)C)OC(C)(c1ccccc1)c2ccc(Cl)cc2</t>
  </si>
  <si>
    <t>CHEMBL2107533</t>
  </si>
  <si>
    <t>Seprilose (INN, USAN)</t>
  </si>
  <si>
    <t>GW80126</t>
  </si>
  <si>
    <t>CCCCCCCO[C@H]1[C@H](O[C@@H]2OC(C)(C)O[C@H]12)C(O)CO</t>
  </si>
  <si>
    <t>CHEMBL2104653</t>
  </si>
  <si>
    <t>Clofenvinfos (BAN); Clorfenvinfos (INN)</t>
  </si>
  <si>
    <t>SD-7859</t>
  </si>
  <si>
    <t>CCOP(=O)(OCC)O\C(=C/Cl)\c1ccc(Cl)cc1Cl</t>
  </si>
  <si>
    <t>CHEMBL2105842</t>
  </si>
  <si>
    <t>Cortivazol (INN, USAN)</t>
  </si>
  <si>
    <t>H02AB17</t>
  </si>
  <si>
    <t>H02AB17 [Systemic Hormonal Preparations, Excl. :Corticosteroids For Systemic Use:Corticosteroids For Systemic Use, Plain:Glucocorticoids]</t>
  </si>
  <si>
    <t>C[C@@H]1C[C@H]2[C@@H]3C=C(C)C4=Cc5c(C[C@]4(C)[C@H]3[C@@H](O)C[C@]2(C)[C@@]1(O)C(=O)COC(=O)C)cnn5c6ccccc6</t>
  </si>
  <si>
    <t>CHEMBL2106411</t>
  </si>
  <si>
    <t>Epicriptine (INN)</t>
  </si>
  <si>
    <t>CC[C@@H](C)[C@@H]1N2C(=O)[C@](NC(=O)[C@@H]3C[C@H]4[C@@H](Cc5c[nH]c6cccc4c56)N(C)C3)(O[C@@]2(O)[C@@H]7CCCN7C1=O)C(C)C</t>
  </si>
  <si>
    <t>CHEMBL2104278</t>
  </si>
  <si>
    <t>Ethyl Cartrizoate (INN)</t>
  </si>
  <si>
    <t>CCOC(=O)COC(=O)c1c(I)c(NC(=O)C)c(I)c(NC(=O)C)c1I</t>
  </si>
  <si>
    <t>CHEMBL2106594</t>
  </si>
  <si>
    <t>Bromebric Acid (BAN, INN)</t>
  </si>
  <si>
    <t>COc1ccc(cc1)C(=O)\C(=C/C(=O)O)\Br</t>
  </si>
  <si>
    <t>CHEMBL2104933</t>
  </si>
  <si>
    <t>Sulocarbilate (INN)</t>
  </si>
  <si>
    <t>NS(=O)(=O)c1ccc(NC(=O)OCCO)cc1</t>
  </si>
  <si>
    <t>CHEMBL2107823</t>
  </si>
  <si>
    <t>Gandotinib (USAN)</t>
  </si>
  <si>
    <t>Cc1cc(Nc2cc(CN3CCOCC3)c4nc(C)c(Cc5ccc(Cl)cc5F)n4n2)n[nH]1</t>
  </si>
  <si>
    <t>CHEMBL2104591</t>
  </si>
  <si>
    <t>Fedrilate (DCF, INN)</t>
  </si>
  <si>
    <t>UCB-3928</t>
  </si>
  <si>
    <t>R05DB14</t>
  </si>
  <si>
    <t>R05DB14 [Respiratory System:Cough And Cold Preparations:Cough Suppressants, Excl. Combinations With Expectorants:Other cough suppressants]</t>
  </si>
  <si>
    <t>CC(CCN1CCOCC1)OC(=O)C2(CCOCC2)c3ccccc3</t>
  </si>
  <si>
    <t>CHEMBL2103952</t>
  </si>
  <si>
    <t>Debropol (BAN, INN)</t>
  </si>
  <si>
    <t>BTS-7706</t>
  </si>
  <si>
    <t>CC(Br)(CO)[N+](=O)[O-]</t>
  </si>
  <si>
    <t>CHEMBL2103994</t>
  </si>
  <si>
    <t>Adosopine (INN)</t>
  </si>
  <si>
    <t>CN1C(=O)c2cccc(NC(=O)C)c2C(=O)c3ccccc13</t>
  </si>
  <si>
    <t>CHEMBL2105064</t>
  </si>
  <si>
    <t>Gepefrine (INN, MI)</t>
  </si>
  <si>
    <t>C01CA15</t>
  </si>
  <si>
    <t>C01CA15 [Cardiovascular System:Cardiac Therapy:Cardiac Stimulants Excl. Cardiac Glycosides:Adrenergic and dopaminergic agents]</t>
  </si>
  <si>
    <t>CC(N)Cc1cccc(O)c1</t>
  </si>
  <si>
    <t>CHEMBL2104911</t>
  </si>
  <si>
    <t>Perimetazine (DCF, INN, MI)</t>
  </si>
  <si>
    <t>AN-1317; RP-9159</t>
  </si>
  <si>
    <t>COc1ccc2Sc3ccccc3N(CC(C)CN4CCC(O)CC4)c2c1</t>
  </si>
  <si>
    <t>CHEMBL2104832</t>
  </si>
  <si>
    <t>Iomorinic Acid (INN)</t>
  </si>
  <si>
    <t>CC(CNC(=O)c1c(I)cc(I)c(\N=C(/C)\N2CCOCC2)c1I)C(=O)O</t>
  </si>
  <si>
    <t>CHEMBL2104446</t>
  </si>
  <si>
    <t>Vanyldisulfamide (DCF, INN)</t>
  </si>
  <si>
    <t>COc1cc(ccc1O)C(Nc2ccc(cc2)S(=O)(=O)N)Nc3ccc(cc3)S(=O)(=O)N</t>
  </si>
  <si>
    <t>CHEMBL2105562</t>
  </si>
  <si>
    <t>Triletide (INN)</t>
  </si>
  <si>
    <t>COC(=O)[C@H](Cc1cnc[nH]1)NC(=O)[C@@H](Cc2ccccc2)NC(=O)[C@@H](Cc3ccccc3)NC(=O)C</t>
  </si>
  <si>
    <t>CHEMBL2104595</t>
  </si>
  <si>
    <t>Bimoclomol (INN)</t>
  </si>
  <si>
    <t>OC(CO\N=C(/Cl)\c1cccnc1)CN2CCCCC2</t>
  </si>
  <si>
    <t>CHEMBL2106007</t>
  </si>
  <si>
    <t>Coumetarol (BAN, DCF, INN, MI)</t>
  </si>
  <si>
    <t>COCC(C1=C(O)c2ccccc2OC1=O)C3=C(O)c4ccccc4OC3=O</t>
  </si>
  <si>
    <t>CHEMBL2105329</t>
  </si>
  <si>
    <t>Prosulpride (INN)</t>
  </si>
  <si>
    <t>CCCN1CCCC1CNC(=O)c2cc(ccc2OC)S(=O)(=O)N</t>
  </si>
  <si>
    <t>CHEMBL2107637</t>
  </si>
  <si>
    <t>Ecenofloxacin (INN)</t>
  </si>
  <si>
    <t>C[C@@]12C[C@H](N)[C@@H]1CN(C2)c3nc4N(C=C(C(=O)O)C(=O)c4cc3F)C5CC5</t>
  </si>
  <si>
    <t>CHEMBL2103970</t>
  </si>
  <si>
    <t>Iozomic Acid (INN)</t>
  </si>
  <si>
    <t>CN(C(=O)C)c1c(I)c(N(CC(O)COCCCCOCC(O)CN(C(=O)C)c2c(I)c(N(C)C(=O)C)c(I)c(C(=O)O)c2I)C(=O)C)c(I)c(C(=O)O)c1I</t>
  </si>
  <si>
    <t>CHEMBL2104332</t>
  </si>
  <si>
    <t>Indoxole (INN, USAN)</t>
  </si>
  <si>
    <t>U-22020</t>
  </si>
  <si>
    <t>Anti-Inflammatory; Antipyretic</t>
  </si>
  <si>
    <t>COc1ccc(cc1)c2[nH]c3ccccc3c2c4ccc(OC)cc4</t>
  </si>
  <si>
    <t>CHEMBL2105603</t>
  </si>
  <si>
    <t>Clovoxamine (INN)</t>
  </si>
  <si>
    <t>COCCCC\C(=N\OCCN)\c1ccc(Cl)cc1</t>
  </si>
  <si>
    <t>CHEMBL1973733</t>
  </si>
  <si>
    <t>Oftasceine (INN)</t>
  </si>
  <si>
    <t>OC(=O)CN(CC(=O)O)Cc1cc2c(Oc3cc(O)c(CN(CC(=O)O)CC(=O)O)cc3C24OC(=O)c5ccccc45)cc1O</t>
  </si>
  <si>
    <t>CHEMBL1980715</t>
  </si>
  <si>
    <t>Lauroguadine (INN, MI)</t>
  </si>
  <si>
    <t>P 7</t>
  </si>
  <si>
    <t>CCCCCCCCCCCCOc1ccc(NC(=N)N)cc1NC(=N)N</t>
  </si>
  <si>
    <t>CHEMBL2108245</t>
  </si>
  <si>
    <t>Creosote (JAN); Creosote Carbonate (MI, USP)</t>
  </si>
  <si>
    <t>R05CA08</t>
  </si>
  <si>
    <t>R05CA08 [Respiratory System:Cough And Cold Preparations:Expectorants, Excl. Combinations With Cough Suppressants:Expectorants]</t>
  </si>
  <si>
    <t>CHEMBL2108994</t>
  </si>
  <si>
    <t>Caraway Oil (NF)</t>
  </si>
  <si>
    <t>CHEMBL2109537</t>
  </si>
  <si>
    <t>Amg-145</t>
  </si>
  <si>
    <t>CHEMBL2109303</t>
  </si>
  <si>
    <t>Avp-21d9</t>
  </si>
  <si>
    <t>AVP-21D9</t>
  </si>
  <si>
    <t>CHEMBL2108715</t>
  </si>
  <si>
    <t>Emepepimut-S (USAN)</t>
  </si>
  <si>
    <t>EMD-531444</t>
  </si>
  <si>
    <t>CHEMBL2111020</t>
  </si>
  <si>
    <t>Oxetorone (INN); Oxetorone Fumarate (USAN)</t>
  </si>
  <si>
    <t>L-6257</t>
  </si>
  <si>
    <t>N02CX06</t>
  </si>
  <si>
    <t>N02CX06 [Nervous System:Analgesics:Antimigraine Preparations:Other antimigraine preparations]</t>
  </si>
  <si>
    <t>CN(C)CC\C=C\1/c2oc3ccccc3c2COc4ccccc14</t>
  </si>
  <si>
    <t>CHEMBL2110951</t>
  </si>
  <si>
    <t>Octriptyline (INN); Octriptyline Phosphate (USAN)</t>
  </si>
  <si>
    <t>SC-27123</t>
  </si>
  <si>
    <t>CNCCC=C1c2ccccc2C3CC3c4ccccc14</t>
  </si>
  <si>
    <t>CHEMBL1555467</t>
  </si>
  <si>
    <t>Anazolene Sodium (INN, USAN); Sodium Anoxynaphthonate (BAN)</t>
  </si>
  <si>
    <t>Diagnostic Aid (blood volume and cardiac output determination)</t>
  </si>
  <si>
    <t>Oc1cc(cc2cc(cc(N=Nc3ccc(Nc4ccccc4)c5c(cccc35)S(=O)(=O)O)c12)S(=O)(=O)O)S(=O)(=O)O</t>
  </si>
  <si>
    <t>CHEMBL1325961</t>
  </si>
  <si>
    <t>Iodophthalein Sodium (INN, MI, NF)</t>
  </si>
  <si>
    <t>Oc1c(I)cc(cc1I)C2(OC(=O)c3ccccc23)c4cc(I)c(O)c(I)c4</t>
  </si>
  <si>
    <t>CHEMBL522892</t>
  </si>
  <si>
    <t>Dovitinib (INN); Dovitinib Lactate (USAN)</t>
  </si>
  <si>
    <t>CHIR-258</t>
  </si>
  <si>
    <t>CN1CCN(CC1)c2ccc3nc([nH]c3c2)C4=C(N)c5c(F)cccc5NC4=O</t>
  </si>
  <si>
    <t>CHEMBL2104987</t>
  </si>
  <si>
    <t>Teduglutide (BAN, INN, USAN); Teduglutide Recombinant (FDA)</t>
  </si>
  <si>
    <t>ALX-0600</t>
  </si>
  <si>
    <t>Nps Pharmaceuticals Inc</t>
  </si>
  <si>
    <t>A16AX08</t>
  </si>
  <si>
    <t>A16AX08 [Alimentary Tract And Metabolism:Other Alimentary Tract And Metabolism Products:Other Alimentary Tract And Metabolism Products:Various alimentary tract and metabolism products]</t>
  </si>
  <si>
    <t>CC[C@H](C)[C@H](NC(=O)[C@H](CC(C)C)NC(=O)[C@H](Cc1c[nH]c2ccccc12)NC(=O)[C@H](CC(=O)N)NC(=O)[C@@H](NC(=O)[C@H](Cc3ccccc3)NC(=O)[C@H](CC(=O)O)NC(=O)[C@H](CCCNC(=N)N)NC(=O)[C@H](C)NC(=O)[C@H](C)NC(=O)[C@H](CC(C)C)NC(=O)[C@H](CC(=O)N)NC(=O)[C@H](CC(=O)O)NC(=O)[C@H](CC(C)C)NC(=O)[C@@H](NC(=O)[C@@H](NC(=O)[C@H](CC(=O)N)NC(=O)[C@H](CCSC)NC(=O)[C@H](CCC(=O)O)NC(=O)[C@H](CC(=O)O)NC(=O)[C@H](CO)NC(=O)[C@H](Cc4ccccc4)NC(=O)[C@H](CO)NC(=O)CNC(=O)[C@H](CC(=O)O)NC(=O)CNC(=O)[C@@H](N)Cc5c[nH]cn5)[C@@H](C)O)[C@@H](C)CC)[C@@H](C)CC)C(=O)N[C@@H](CCC(=O)N)C(=O)N[C@@H]([C@@H](C)O)C(=O)N[C@@H](CCCCN)C(=O)N[C@@H]([C@@H](C)CC)C(=O)N[C@@H]([C@@H](C)O)C(=O)N[C@@H](CC(=O)O)C(=O)O</t>
  </si>
  <si>
    <t>CHEMBL2109884</t>
  </si>
  <si>
    <t>Sodium Pertechnetate Tc 99m (USAN, USP); Sodium Pertechnetium (99mTc) Injection (JAN); Technetium Tc-99m Sodium Pertechnetate (FDA); Technetium Tc-99m Sodium Pertechnetate Generator (FDA)</t>
  </si>
  <si>
    <t>Mallinckrodt Medical Inc; Lantheus Medical Imaging Inc; Ge Healthcare; Bracco Diagnostics Inc; Pharmalucence Inc</t>
  </si>
  <si>
    <t>V09FX01</t>
  </si>
  <si>
    <t>V09FX01 [Various:Diagnostic Radiopharmaceuticals:Thyroid:Various thyroid diagnostic radiopharmaceuticals]</t>
  </si>
  <si>
    <t>CHEMBL2104381</t>
  </si>
  <si>
    <t>Cyanocobalamin Co 58 (INN, USP); Cyanocobalamin Co-58 (FDA)</t>
  </si>
  <si>
    <t>V09XX02</t>
  </si>
  <si>
    <t>V09XX02 [Various:Diagnostic Radiopharmaceuticals:Other Diagnostic Radiopharmaceuticals:Various diagnostic radiopharmaceuticals]</t>
  </si>
  <si>
    <t>CHEMBL1201756</t>
  </si>
  <si>
    <t>Asenapine (INN); Asenapine Maleate (FDA, USAN)</t>
  </si>
  <si>
    <t>ORG-5222</t>
  </si>
  <si>
    <t>Organon Usa Inc Sub Merck And Co Inc</t>
  </si>
  <si>
    <t>N05AH05</t>
  </si>
  <si>
    <t>N05AH05 [Nervous System:Psycholeptics:Antipsychotics:Diazepines, oxazepines, thiazepines and oxepines]</t>
  </si>
  <si>
    <t>CN1C[C@@H]2[C@@H](C1)c3cc(Cl)ccc3Oc4ccccc24</t>
  </si>
  <si>
    <t>CHEMBL925</t>
  </si>
  <si>
    <t>Tyrosine (FDA, INN, USAN, USP)</t>
  </si>
  <si>
    <t>International Minerals Chemical Corp</t>
  </si>
  <si>
    <t>N[C@@H](Cc1ccc(O)cc1)C(=O)O</t>
  </si>
  <si>
    <t>CHEMBL1200953</t>
  </si>
  <si>
    <t>Hydrocortisone Probutate (FDA, USAN); Hydrocortisone Butyrate Propionate (JAN)</t>
  </si>
  <si>
    <t>TS-408</t>
  </si>
  <si>
    <t>D07AB11</t>
  </si>
  <si>
    <t>D07AB11 [Dermatologicals:Corticosteroids, Dermatological Preparations:Corticosteroids, Plain:Corticosteroids, moderately potent (group II)]</t>
  </si>
  <si>
    <t>CCCC(=O)O[C@@]1(CC[C@H]2[C@@H]3CCC4=CC(=O)CC[C@]4(C)[C@H]3[C@@H](O)C[C@]12C)C(=O)COC(=O)CC</t>
  </si>
  <si>
    <t>CHEMBL1201606</t>
  </si>
  <si>
    <t>Ibritumomab Tiuxetan (BAN, INN, USAN)</t>
  </si>
  <si>
    <t>IDEC-129; IDEC-In2B8; IDEC-Y2B8; IDEC-Y2B8 IDEC-129</t>
  </si>
  <si>
    <t>Spectrum Pharms; Idec Pharmaceuticals Corp</t>
  </si>
  <si>
    <t>CHEMBL1201571</t>
  </si>
  <si>
    <t>Alefacept (BAN, FDA, INN, USAN)</t>
  </si>
  <si>
    <t>BG-9273; BG-9712; Lfa3Tip</t>
  </si>
  <si>
    <t>Biogen Inc</t>
  </si>
  <si>
    <t>receptor molecules, native or modified: lymphocyte function-associated with antigen 3 (LFA) receptor</t>
  </si>
  <si>
    <t>L04AA15</t>
  </si>
  <si>
    <t>L04AA15 [Antineoplastic And Immunomodulating Agents:Immunosuppressants:Immunosuppressants:Selective immunosuppressants]</t>
  </si>
  <si>
    <t>CHEMBL1198</t>
  </si>
  <si>
    <t>Pramoxine Hydrochloride (FDA, USP); Pramocaine (BAN, INN)</t>
  </si>
  <si>
    <t>Meda Pharmaceuticals Inc; Ferndale Laboratories Inc; Boca Pharmacal Inc</t>
  </si>
  <si>
    <t>C05AD07; D04AB07</t>
  </si>
  <si>
    <t>C05AD07 [Cardiovascular System:Vasoprotectives:Agents For Treatment Of Hemorrhoids And Anal :Local anesthetics]; D04AB07 [Dermatologicals:Antipruritics, Incl. Antihistamines, Anesthetics, Etc.:Antipruritics, Incl. Antihistamines, Anesthetics, Etc.:Anesthetics for topical use]</t>
  </si>
  <si>
    <t>CCCCOc1ccc(OCCCN2CCOCC2)cc1</t>
  </si>
  <si>
    <t>CHEMBL836</t>
  </si>
  <si>
    <t>Tamsulosin (BAN, INN); Tamsulosin Hydrochloride (FDA, JAN, USAN)</t>
  </si>
  <si>
    <t>LY-253351; R-(-)-YM-12617; YM-12617-1; YM-617</t>
  </si>
  <si>
    <t>GlaxoSmithKline; Boehringer Ingelheim Pharmaceuticals Inc</t>
  </si>
  <si>
    <t>G04CA02</t>
  </si>
  <si>
    <t>G04CA02 [Genito Urinary System And Sex Hormones:Urologicals:Drugs Used In Benign Prostatic Hypertrophy:Alpha-adrenoreceptor antagonists]</t>
  </si>
  <si>
    <t>Benign Prostatic Hyperplasia Therapy Agent</t>
  </si>
  <si>
    <t>CCOc1ccccc1OCCN[C@H](C)Cc2ccc(OC)c(c2)S(=O)(=O)N</t>
  </si>
  <si>
    <t>CHEMBL726</t>
  </si>
  <si>
    <t>Fluphenazine (BAN, INN); Fluphenazine Hydrochloride (FDA, USP, BAN, JAN)</t>
  </si>
  <si>
    <t>Schering Corp Sub Schering Plough Corp; Apothecon Inc Div Bristol Myers Squibb</t>
  </si>
  <si>
    <t>OCCN1CCN(CCCN2c3ccccc3Sc4ccc(cc24)C(F)(F)F)CC1</t>
  </si>
  <si>
    <t>CHEMBL2105085</t>
  </si>
  <si>
    <t>Gefarnate (BAN, INN, JAN, MI)</t>
  </si>
  <si>
    <t>DA-688</t>
  </si>
  <si>
    <t>A02BX07; A02BX77</t>
  </si>
  <si>
    <t>A02BX07 [Alimentary Tract And Metabolism:Drugs For Acid Related Disorders:Drugs For Peptic Ulcer And Gastro-Oesophageal Reflux Disease (Gord):Other drugs for peptic ulcer and gastro-oesophageal reflux disease (GORD)]; A02BX77 [Alimentary Tract And Metabolism:Drugs For Acid Related Disorders:Drugs For Peptic Ulcer And Gastro-Oesophageal Reflux Disease (Gord):Other drugs for peptic ulcer and gastro-oesophageal reflux disease (GORD)]</t>
  </si>
  <si>
    <t>CC(=CCC\C(=C\CC\C(=C\CCC(=O)OC\C=C(/C)\CCC=C(C)C)\C)\C)C</t>
  </si>
  <si>
    <t>CHEMBL2106441</t>
  </si>
  <si>
    <t>Noxytiolin (BAN, DCF, INN, MI)</t>
  </si>
  <si>
    <t>B05CA07</t>
  </si>
  <si>
    <t>B05CA07 [Blood And Blood Forming Organs:Blood Substitutes And Perfusion Solutions:Irrigating Solutions:Antiinfectives]</t>
  </si>
  <si>
    <t>CNC(=S)NCO</t>
  </si>
  <si>
    <t>CHEMBL8475</t>
  </si>
  <si>
    <t>Iolopride (123I) (INN)</t>
  </si>
  <si>
    <t>io-; -pride</t>
  </si>
  <si>
    <t>iodine-containing contrast media; sulpiride derivatives</t>
  </si>
  <si>
    <t>V09AB02</t>
  </si>
  <si>
    <t>V09AB02 [Various:Diagnostic Radiopharmaceuticals:Central Nervous System:Iodine (123I) compounds]</t>
  </si>
  <si>
    <t>CCN1CCCC1CNC(=O)c2c(O)c(I)ccc2OC</t>
  </si>
  <si>
    <t>CHEMBL2105059</t>
  </si>
  <si>
    <t>Morniflumate (INN, USAN)</t>
  </si>
  <si>
    <t>UP-164</t>
  </si>
  <si>
    <t>M01AX22</t>
  </si>
  <si>
    <t>M01AX22 [Musculo-Skeletal System:Antiinflammatory And Antirheumatic Products:Antiinflammatory And Antirheumatic Products, Non-Steroids:Other antiinflammatory and antirheumatic agents, non-steroids]</t>
  </si>
  <si>
    <t>FC(F)(F)c1cccc(Nc2ncccc2C(=O)OCCN3CCOCC3)c1</t>
  </si>
  <si>
    <t>CHEMBL2105131</t>
  </si>
  <si>
    <t>Mefruside (BAN, INN, JAN, USAN)</t>
  </si>
  <si>
    <t>BAY-1500</t>
  </si>
  <si>
    <t>C03BA05</t>
  </si>
  <si>
    <t>C03BA05 [Cardiovascular System:Diuretics:Low-Ceiling Diuretics, Excl. Thiazides:Sulfonamides, plain]</t>
  </si>
  <si>
    <t>CN(CC1(C)CCCO1)S(=O)(=O)c2ccc(Cl)c(c2)S(=O)(=O)N</t>
  </si>
  <si>
    <t>CHEMBL2106426</t>
  </si>
  <si>
    <t>Mepartricin (BAN, INN, USAN)</t>
  </si>
  <si>
    <t>SN-654; SPA-S-160</t>
  </si>
  <si>
    <t>D01AA06; A01AB16; G04CX03; G01AA09</t>
  </si>
  <si>
    <t>D01AA06 [Dermatologicals:Antifungals For Dermatological Use:Antifungals For Topical Use:Antibiotics]; A01AB16 [Alimentary Tract And Metabolism:Stomatological Preparations:Stomatological Preparations:Antiinfectives and antiseptics for local oral treatment]; G04CX03 [Genito Urinary System And Sex Hormones:Urologicals:Drugs Used In Benign Prostatic Hypertrophy:Other drugs used in benign prostatic hypertrophy]; G01AA09 [Genito Urinary System And Sex Hormones:Gynecological Antiinfectives And Antiseptics:Antiinfectives And Antiseptics, Excl. Combinations:Antibiotics]</t>
  </si>
  <si>
    <t>COC(=O)C1C(O)CC2(O)CC(O)CC(O)CC(O)CC(O)CC(=O)CC(O)CC(=O)OC(C(C)CCC(O)CC(=O)c3ccc(N)cc3)C(C)\C=C\C=C\C=C\C=C\C=C\C=C\C=C\C(CC1O2)O[C@@H]4O[C@H](C)[C@@H](O)[C@H](N)[C@@H]4O</t>
  </si>
  <si>
    <t>CHEMBL7568</t>
  </si>
  <si>
    <t>Mepacrine (BAN, INN); Quinacrine Hydrochloride (USP)</t>
  </si>
  <si>
    <t>GNF-Pf-5448</t>
  </si>
  <si>
    <t>P01AX05</t>
  </si>
  <si>
    <t>P01AX05 [Antiparasitic Products, Insecticides And Repellents:Antiprotozoals:Agents Against Amoebiasis And Other Protozoal Diseases:Other agents against amoebiasis and other protozoal diseases]</t>
  </si>
  <si>
    <t>CCN(CC)CCCC(C)Nc1c2ccc(Cl)cc2nc3ccc(OC)cc13</t>
  </si>
  <si>
    <t>CHEMBL1987462</t>
  </si>
  <si>
    <t>Bamethan (BAN, INN); Bamethan Sulfate (JAN, USAN)</t>
  </si>
  <si>
    <t>C04AA31</t>
  </si>
  <si>
    <t>C04AA31 [Cardiovascular System:Peripheral Vasodilators:Peripheral Vasodilators:2-amino-1-phenylethanol derivatives]</t>
  </si>
  <si>
    <t>CCCCNCC(O)c1ccc(O)cc1</t>
  </si>
  <si>
    <t>CHEMBL2110641</t>
  </si>
  <si>
    <t>Guanoclor (BAN, INN); Guanoclor Sulfate (USAN)</t>
  </si>
  <si>
    <t>3-01029</t>
  </si>
  <si>
    <t>C02CC05</t>
  </si>
  <si>
    <t>C02CC05 [Cardiovascular System:Antihypertensives:Antiadrenergic Agents, Peripherally Acting:Guanidine derivatives]</t>
  </si>
  <si>
    <t>NC(=N)NNCCOc1c(Cl)cccc1Cl</t>
  </si>
  <si>
    <t>CHEMBL2108989</t>
  </si>
  <si>
    <t>Asparaginase (FDA, USAN); Colaspase (BAN); L-Asparaginase (JAN)</t>
  </si>
  <si>
    <t>Merck; Bayer</t>
  </si>
  <si>
    <t>L01XX02</t>
  </si>
  <si>
    <t>L01XX02 [Antineoplastic And Immunomodulating Agents:Antineoplastic Agents:Other Antineoplastic Agents:Other antineoplastic agents]</t>
  </si>
  <si>
    <t>CHEMBL2109142</t>
  </si>
  <si>
    <t>Meningococcal Polysaccharide Vaccine Group A (USP)</t>
  </si>
  <si>
    <t>J07AH01</t>
  </si>
  <si>
    <t>J07AH01 [Antiinfectives For Systemic Use:Vaccines:Bacterial Vaccines:Meningococcal vaccines]</t>
  </si>
  <si>
    <t>CHEMBL2105318</t>
  </si>
  <si>
    <t>Oxabolone Cipionate (INN)</t>
  </si>
  <si>
    <t>FI-5852</t>
  </si>
  <si>
    <t>A14AB03</t>
  </si>
  <si>
    <t>A14AB03 [Alimentary Tract And Metabolism:Anabolic Agents For Systemic Use:Anabolic Steroids:Estren derivatives]</t>
  </si>
  <si>
    <t>C[C@]12CC[C@H]3[C@@H](CCC4=C(O)C(=O)CC[C@H]34)[C@@H]1CC[C@@H]2OC(=O)CCC5CCCC5</t>
  </si>
  <si>
    <t>CHEMBL2104150</t>
  </si>
  <si>
    <t>Cefroxadine (INN, JAN, USAN)</t>
  </si>
  <si>
    <t>CGP-9000</t>
  </si>
  <si>
    <t>J01DB11</t>
  </si>
  <si>
    <t>J01DB11 [Antiinfectives For Systemic Use:Antibacterials For Systemic Use:Other Beta-Lactam Antibacterials:First-generation cephalosporins]</t>
  </si>
  <si>
    <t>COC1=C(N2[C@H](SC1)[C@H](NC(=O)[C@H](N)c3ccccc3)C2=O)C(=O)O</t>
  </si>
  <si>
    <t>CHEMBL2109387</t>
  </si>
  <si>
    <t>Parsatuzumab (INN, USAN)</t>
  </si>
  <si>
    <t>MEGF0444A; RG-7414</t>
  </si>
  <si>
    <t>CHEMBL1194287</t>
  </si>
  <si>
    <t>Chloropyramine (BAN, DCF, INN, MI)</t>
  </si>
  <si>
    <t>R06AC53; R06AC03; D04AA09</t>
  </si>
  <si>
    <t>R06AC53 [Respiratory System:Antihistamines For Systemic Use:Antihistamines For Systemic Use:Substituted ethylene diamines]; R06AC03 [Respiratory System:Antihistamines For Systemic Use:Antihistamines For Systemic Use:Substituted ethylene diamines]; D04AA09 [Dermatologicals:Antipruritics, Incl. Antihistamines, Anesthetics, Etc.:Antipruritics, Incl. Antihistamines, Anesthetics, Etc.:Antihistamines for topical use]</t>
  </si>
  <si>
    <t>CN(C)CCN(Cc1ccc(Cl)cc1)c2ccccn2</t>
  </si>
  <si>
    <t>CHEMBL52</t>
  </si>
  <si>
    <t>Masoprocol (FDA, INN, USAN)</t>
  </si>
  <si>
    <t>CHX-100; MESO-NDGA</t>
  </si>
  <si>
    <t>Univ Arizona Cancer Center</t>
  </si>
  <si>
    <t>L01XX10</t>
  </si>
  <si>
    <t>L01XX10 [Antineoplastic And Immunomodulating Agents:Antineoplastic Agents:Other Antineoplastic Agents:Other antineoplastic agents]</t>
  </si>
  <si>
    <t>CC(Cc1ccc(O)c(O)c1)C(C)Cc2ccc(O)c(O)c2</t>
  </si>
  <si>
    <t>CHEMBL130</t>
  </si>
  <si>
    <t>Chloramphenicol (BAN, FDA, INN, JAN, USP)</t>
  </si>
  <si>
    <t>Parkedale Pharmaceuticals Inc; Parke Davis Pharmaceutical Research Div Warner Lambert Co; Allergan Pharmaceutical</t>
  </si>
  <si>
    <t>J01BA01; S02AA01; S03AA08; D10AF03; G01AA05; D06AX02; S01AA01</t>
  </si>
  <si>
    <t>J01BA01 [Antiinfectives For Systemic Use:Antibacterials For Systemic Use:Amphenicols:Amphenicols]; S02AA01 [Sensory Organs:Otologicals:Antiinfectives:Antiinfectives]; S03AA08 [Sensory Organs:Ophthalmological And Otological Preparations:Antiinfectives:Antiinfectives]; D10AF03 [Dermatologicals:Anti-Acne Preparations:Anti-Acne Preparations For Topical Use:Antiinfectives for treatment of acne]; G01AA05 [Genito Urinary System And Sex Hormones:Gynecological Antiinfectives And Antiseptics:Antiinfectives And Antiseptics, Excl. Combinations:Antibiotics]; D06AX02 [Dermatologicals:Antibiotics And Chemotherapeutics For Dermatological Use:Antibiotics For Topical Use:Other antibiotics for topical use]; S01AA01 [Sensory Organs:Ophthalmologicals:Antiinfectives:Antibiotics]</t>
  </si>
  <si>
    <t>Antibacterial; Antirickettsial</t>
  </si>
  <si>
    <t>OC[C@@H](NC(=O)C(Cl)Cl)[C@H](O)c1ccc(cc1)[N+](=O)[O-]</t>
  </si>
  <si>
    <t>CHEMBL2110767</t>
  </si>
  <si>
    <t>Bencyclane (INN); Bencyclane Fumarate (JAN, MI)</t>
  </si>
  <si>
    <t>EGYT-201</t>
  </si>
  <si>
    <t>C04AX11</t>
  </si>
  <si>
    <t>C04AX11 [Cardiovascular System:Peripheral Vasodilators:Peripheral Vasodilators:Other peripheral vasodilators]</t>
  </si>
  <si>
    <t>CN(C)CCCOC1(Cc2ccccc2)CCCCCC1</t>
  </si>
  <si>
    <t>CHEMBL1614637</t>
  </si>
  <si>
    <t>Phenethicillin Potassium (JAN, MI, USP); Pheneticillin (BAN, INN)</t>
  </si>
  <si>
    <t>J01CE05</t>
  </si>
  <si>
    <t>J01CE05 [Antiinfectives For Systemic Use:Antibacterials For Systemic Use:Beta-Lactam Antibacterials, Penicillins:Beta-lactamase sensitive penicillins]</t>
  </si>
  <si>
    <t>CC(Oc1ccccc1)C(=O)N[C@H]2[C@H]3SC(C)(C)[C@@H](N3C2=O)C(=O)O</t>
  </si>
  <si>
    <t>CHEMBL1201582</t>
  </si>
  <si>
    <t>Tetanus Immune Globulin (USP)</t>
  </si>
  <si>
    <t>J06BB02</t>
  </si>
  <si>
    <t>J06BB02 [Antiinfectives For Systemic Use:Immune Sera And Immunoglobulins:Immunoglobulins:Specific immunoglobulins]</t>
  </si>
  <si>
    <t>CHEMBL487253</t>
  </si>
  <si>
    <t>Bendamustine (INN); Bendamustine Hydrochloride (FDA, USAN)</t>
  </si>
  <si>
    <t>SDX-105</t>
  </si>
  <si>
    <t>L01AA09</t>
  </si>
  <si>
    <t>L01AA09 [Antineoplastic And Immunomodulating Agents:Antineoplastic Agents:Alkylating Agents:Nitrogen mustard analogues]</t>
  </si>
  <si>
    <t>Cn1c(CCCC(=O)O)nc2cc(ccc12)N(CCCl)CCCl</t>
  </si>
  <si>
    <t>CHEMBL193</t>
  </si>
  <si>
    <t>Nifedipine (BAN, FDA, INN, JAN, USAN, USP)</t>
  </si>
  <si>
    <t>BAY-A-1040</t>
  </si>
  <si>
    <t>Pfizer Laboratories Div Pfizer Inc; Pfizer Inc; Bayer Pharmaceuticals Corp; Bayer Healthcare Pharmaceuticals Inc</t>
  </si>
  <si>
    <t>C08CA55; C08CA05</t>
  </si>
  <si>
    <t>C08CA55 [Cardiovascular System:Calcium Channel Blockers:Selective Calcium Channel Blockers With Mainly Vascular Effects:Dihydropyridine derivatives]; C08CA05 [Cardiovascular System:Calcium Channel Blockers:Selective Calcium Channel Blockers With Mainly Vascular Effects:Dihydropyridine derivatives]</t>
  </si>
  <si>
    <t>COC(=O)C1=C(C)NC(=C(C1c2ccccc2[N+](=O)[O-])C(=O)OC)C</t>
  </si>
  <si>
    <t>CHEMBL41355</t>
  </si>
  <si>
    <t>Ezogabine (FDA, USAN); Retigabine (INN)</t>
  </si>
  <si>
    <t>AWD-21360; D-23129; GKE-841; GW582892X; WAY-143841</t>
  </si>
  <si>
    <t>N03AX21</t>
  </si>
  <si>
    <t>N03AX21 [Nervous System:Antiepileptics:Antiepileptics:Other antiepileptics]</t>
  </si>
  <si>
    <t>CCOC(=O)Nc1ccc(NCc2ccc(F)cc2)cc1N</t>
  </si>
  <si>
    <t>CHEMBL2105611</t>
  </si>
  <si>
    <t>Tacalcitol (BAN, INN, JAN)</t>
  </si>
  <si>
    <t>D05AX04</t>
  </si>
  <si>
    <t>D05AX04 [Dermatologicals:Antipsoriatics:Antipsoriatics For Topical Use:Other antipsoriatics for topical use]</t>
  </si>
  <si>
    <t>CC(C)[C@H](O)CC[C@@H](C)[C@H]1CC[C@H]2\C(=C\C=C/3\C[C@@H](O)C[C@H](O)C3=C)\CCC[C@]12C</t>
  </si>
  <si>
    <t>CHEMBL2104374</t>
  </si>
  <si>
    <t>Alsactide (INN, MI)</t>
  </si>
  <si>
    <t>V04CH04</t>
  </si>
  <si>
    <t>V04CH04 [Various:Diagnostic Agents:Other Diagnostic Agents:Tests for renal function and ureteral injuries]</t>
  </si>
  <si>
    <t>CSCC[C@@H](NC(=O)[C@H](CO)NC(=O)[C@H](Cc1ccc(O)cc1)NC(=O)CCN)C(=O)N[C@@H](CCC(=O)O)C(=O)N[C@H](Cc2c[nH]cn2)C(=O)N[C@@H](Cc3ccccc3)C(=O)N[C@@H](CCCNC(=N)N)C(=O)N[C@@H](Cc4c[nH]c5ccccc45)C(=O)NCC(=O)N[C@H](CCCCN)C(=O)N6CCC[C@H]6C(=O)N[C@@H](C(C)C)C(=O)NCC(=O)N[C@@H](CCCCN)C(=O)N[C@H](CCCCN)C(=O)N[C@@H](CCCCN)C(=O)NCCCCN</t>
  </si>
  <si>
    <t>CHEMBL582</t>
  </si>
  <si>
    <t>Isopropanol (JAN); Isopropyl Alcohol (USP, FDA)</t>
  </si>
  <si>
    <t>Professional Disposables Inc; Carefusion 213 Llc; 3m Health Care Inc</t>
  </si>
  <si>
    <t>D08AX05</t>
  </si>
  <si>
    <t>D08AX05 [Dermatologicals:Antiseptics And Disinfectants:Antiseptics And Disinfectants:Other antiseptics and disinfectants]</t>
  </si>
  <si>
    <t>CC(C)O</t>
  </si>
  <si>
    <t>CHEMBL224060</t>
  </si>
  <si>
    <t>Vorozole (BAN, INN, USAN)</t>
  </si>
  <si>
    <t>R-83842</t>
  </si>
  <si>
    <t>L02BG05</t>
  </si>
  <si>
    <t>L02BG05 [Antineoplastic And Immunomodulating Agents:Endocrine Therapy:Hormone Antagonists And Related Agents:Aromatase inhibitors]</t>
  </si>
  <si>
    <t>Cn1nnc2ccc(cc12)[C@H](c3ccc(Cl)cc3)n4cncn4</t>
  </si>
  <si>
    <t>CHEMBL513</t>
  </si>
  <si>
    <t>Carmustine (BAN, FDA, INN, USAN)</t>
  </si>
  <si>
    <t>BCNU</t>
  </si>
  <si>
    <t>Emcure Pharmaceuticals Ltd; Arbor Pharmaceuticals Inc</t>
  </si>
  <si>
    <t>L01AD01</t>
  </si>
  <si>
    <t>L01AD01 [Antineoplastic And Immunomodulating Agents:Antineoplastic Agents:Alkylating Agents:Nitrosoureas]</t>
  </si>
  <si>
    <t>ClCCNC(=O)N(CCCl)N=O</t>
  </si>
  <si>
    <t>CHEMBL1023</t>
  </si>
  <si>
    <t>Bexarotene (BAN, FDA, INN, USAN)</t>
  </si>
  <si>
    <t>LG-100069; LG100069; LGD-1069; LGD1069</t>
  </si>
  <si>
    <t>L01XX25</t>
  </si>
  <si>
    <t>L01XX25 [Antineoplastic And Immunomodulating Agents:Antineoplastic Agents:Other Antineoplastic Agents:Other antineoplastic agents]</t>
  </si>
  <si>
    <t>Cc1cc2c(cc1C(=C)c3ccc(cc3)C(=O)O)C(C)(C)CCC2(C)C</t>
  </si>
  <si>
    <t>CHEMBL1159650</t>
  </si>
  <si>
    <t>Clobetasol Propionate (FDA, USP, JAN, USAN); Clobetasol (BAN, INN)</t>
  </si>
  <si>
    <t>CCI-4725; GR 2/925</t>
  </si>
  <si>
    <t>Galderma Laboratories Lp; Galderma Laboratories L P; Galderma Laboratories Inc; Fougera Pharmaceuticals Inc; Stiefel Laboratories Inc</t>
  </si>
  <si>
    <t>D07AD01</t>
  </si>
  <si>
    <t>D07AD01 [Dermatologicals:Corticosteroids, Dermatological Preparations:Corticosteroids, Plain:Corticosteroids, very potent (group IV)]</t>
  </si>
  <si>
    <t>CCC(=O)O[C@@]1([C@@H](C)C[C@H]2[C@@H]3CCC4=CC(=O)C=C[C@]4(C)[C@@]3(F)[C@@H](O)C[C@]12C)C(=O)CCl</t>
  </si>
  <si>
    <t>CHEMBL2108171</t>
  </si>
  <si>
    <t>Abetimus (INN)</t>
  </si>
  <si>
    <t>L04AA22</t>
  </si>
  <si>
    <t>L04AA22 [Antineoplastic And Immunomodulating Agents:Immunosuppressants:Immunosuppressants:Selective immunosuppressants]</t>
  </si>
  <si>
    <t>CHEMBL2108939</t>
  </si>
  <si>
    <t>Cholera Vaccine (USP)</t>
  </si>
  <si>
    <t>J07AE02</t>
  </si>
  <si>
    <t>J07AE02 [Antiinfectives For Systemic Use:Vaccines:Bacterial Vaccines:Cholera vaccines]</t>
  </si>
  <si>
    <t>CHEMBL1201451</t>
  </si>
  <si>
    <t>Albumin Human (FDA, USP); Human Serum Albumin (FDA)</t>
  </si>
  <si>
    <t>B05AA01</t>
  </si>
  <si>
    <t>B05AA01 [Blood And Blood Forming Organs:Blood Substitutes And Perfusion Solutions:Blood And Related Products:Blood substitutes and plasma protein fractions]</t>
  </si>
  <si>
    <t>CHEMBL1201194</t>
  </si>
  <si>
    <t>Streptomycin (BAN, INN); Streptomycin Sulfate (FDA, USP, JAN)</t>
  </si>
  <si>
    <t>X Gen Pharmaceuticals Inc; Pfizer Laboratories Div Pfizer Inc; John D Copanos And Co Inc; Eli Lilly And Co</t>
  </si>
  <si>
    <t>J01GA01; A07AA54; A07AA04</t>
  </si>
  <si>
    <t>J01GA01 [Antiinfectives For Systemic Use:Antibacterials For Systemic Use:Aminoglycoside Antibacterials:Streptomycins]; A07AA54 [Alimentary Tract And Metabolism:Antidiarrheals, Intestinal Antiinflammatory/Antiinfective :Intestinal Antiinfectives:Antibiotics]; A07AA04 [Alimentary Tract And Metabolism:Antidiarrheals, Intestinal Antiinflammatory/Antiinfective :Intestinal Antiinfectives:Antibiotics]</t>
  </si>
  <si>
    <t>CN[C@H]1[C@H](O)[C@@H](O)[C@H](CO)O[C@H]1O[C@H]2[C@H](O[C@@H]3[C@@H](O)[C@H](O)[C@@H](NC(=N)N)[C@H](O)[C@H]3NC(=N)N)O[C@@H](C)[C@]2(O)C=O</t>
  </si>
  <si>
    <t>CHEMBL437765</t>
  </si>
  <si>
    <t>Rifamycin (BAN, DCF, INN, MI, USAN); Rifamycin Sodium (USAN)</t>
  </si>
  <si>
    <t>CB-01-11; Rifamycin Sv</t>
  </si>
  <si>
    <t>Santarus</t>
  </si>
  <si>
    <t>-mycin; rifa-</t>
  </si>
  <si>
    <t>antibiotics (Streptomyces strains); antibiotics (rifamycin derivatives)</t>
  </si>
  <si>
    <t>S01AA16; S02AA12; J04AB03</t>
  </si>
  <si>
    <t>S01AA16 [Sensory Organs:Ophthalmologicals:Antiinfectives:Antibiotics]; S02AA12 [Sensory Organs:Otologicals:Antiinfectives:Antiinfectives]; J04AB03 [Antiinfectives For Systemic Use:Antimycobacterials:Drugs For Treatment Of Tuberculosis:Antibiotics]</t>
  </si>
  <si>
    <t>CO[C@H]1\C=C\O[C@@]2(C)Oc3c(C)c(O)c4c(O)c(NC(=O)\C(=C/C=C/[C@H](C)[C@H](O)[C@@H](C)[C@@H](O)[C@@H](C)[C@H](OC(=O)C)[C@@H]1C)\C)cc(O)c4c3C2=O</t>
  </si>
  <si>
    <t>CHEMBL1508</t>
  </si>
  <si>
    <t>Escitalopram (BAN, INN); Escitalopram Oxalate (FDA, USAN)</t>
  </si>
  <si>
    <t>LU-26-054-0</t>
  </si>
  <si>
    <t>N06AB10</t>
  </si>
  <si>
    <t>N06AB10 [Nervous System:Psychoanaleptics:Antidepressants:Selective serotonin reuptake inhibitors]</t>
  </si>
  <si>
    <t>CN(C)CCC[C@]1(OCc2cc(ccc12)C#N)c3ccc(F)cc3</t>
  </si>
  <si>
    <t>CHEMBL852</t>
  </si>
  <si>
    <t>Melphalan (BAN, FDA, INN, JAN, USAN, USP); Melphalan Hydrochloride (FDA)</t>
  </si>
  <si>
    <t>CB-3025</t>
  </si>
  <si>
    <t>L01AA03</t>
  </si>
  <si>
    <t>L01AA03 [Antineoplastic And Immunomodulating Agents:Antineoplastic Agents:Alkylating Agents:Nitrogen mustard analogues]</t>
  </si>
  <si>
    <t>N[C@@H](Cc1ccc(cc1)N(CCCl)CCCl)C(=O)O</t>
  </si>
  <si>
    <t>CHEMBL1639</t>
  </si>
  <si>
    <t>Aliskiren (USAN, INN); Aliskiren Fumarate (USAN); Aliskiren Hemifumarate (FDA)</t>
  </si>
  <si>
    <t>SPP100</t>
  </si>
  <si>
    <t>C09XA02</t>
  </si>
  <si>
    <t>C09XA02 [Cardiovascular System:Agents Acting On The Renin-Angiotensin System:Other Agents Acting On The Renin-Angiotensin System:Renin-inhibitors]</t>
  </si>
  <si>
    <t>COCCCOc1cc(C[C@@H](C[C@H](N)[C@@H](O)C[C@@H](C(C)C)C(=O)NCC(C)(C)C(=O)N)C(C)C)ccc1OC</t>
  </si>
  <si>
    <t>CHEMBL237500</t>
  </si>
  <si>
    <t>Linagliptin (FDA, INN, USAN)</t>
  </si>
  <si>
    <t>BI-1356; BI-1356-BS; BS-1356-BS</t>
  </si>
  <si>
    <t>A10BH05</t>
  </si>
  <si>
    <t>A10BH05 [Alimentary Tract And Metabolism:Drugs Used In Diabetes:Blood Glucose Lowering Drugs, Excl. Insulins:Dipeptidyl peptidase 4 (DPP-4) inhibitors]</t>
  </si>
  <si>
    <t>CC#CCn1c(nc2N(C)C(=O)N(Cc3nc(C)c4ccccc4n3)C(=O)c12)N5CCC[C@@H](N)C5</t>
  </si>
  <si>
    <t>CHEMBL1095777</t>
  </si>
  <si>
    <t>Indacaterol (USAN, INN); Indacaterol Maleate (FDA, USAN)</t>
  </si>
  <si>
    <t>QAB149; QABI49; QAB149-AFA</t>
  </si>
  <si>
    <t>Novartis Pharmaceuticals Corp; Novartis Pharma Ag</t>
  </si>
  <si>
    <t>R03AC18</t>
  </si>
  <si>
    <t>R03AC18 [Respiratory System:Drugs For Obstructive Airway Diseases:Adrenergics, Inhalants:Selective beta-2-adrenoreceptor agonists]</t>
  </si>
  <si>
    <t>CCc1cc2CC(Cc2cc1CC)NC[C@H](O)c3ccc(O)c4NC(=O)C=Cc34</t>
  </si>
  <si>
    <t>CHEMBL1201480</t>
  </si>
  <si>
    <t>Polytetrafluoroethylene (FDA)</t>
  </si>
  <si>
    <t>CHEMBL106</t>
  </si>
  <si>
    <t>Fluconazole (USP, BAN, FDA, INN, JAN, USAN)</t>
  </si>
  <si>
    <t>UK-49858</t>
  </si>
  <si>
    <t>Pfizer Inc; Pfizer Chemicals Div Pfizer Inc; Pfizer Central Research</t>
  </si>
  <si>
    <t>D01AC15; J02AC01</t>
  </si>
  <si>
    <t>D01AC15 [Dermatologicals:Antifungals For Dermatological Use:Antifungals For Topical Use:Imidazole and triazole derivatives]; J02AC01 [Antiinfectives For Systemic Use:Antimycotics For Systemic Use:Antimycotics For Systemic Use:Triazole derivatives]</t>
  </si>
  <si>
    <t>OC(Cn1cncn1)(Cn2cncn2)c3ccc(F)cc3F</t>
  </si>
  <si>
    <t>CHEMBL1393</t>
  </si>
  <si>
    <t>Spironolactone (BAN, FDA, INN, JAN, USP)</t>
  </si>
  <si>
    <t>C03DA01</t>
  </si>
  <si>
    <t>C03DA01 [Cardiovascular System:Diuretics:Potassium-Sparing Agents:Aldosterone antagonists]</t>
  </si>
  <si>
    <t>Aldosterone Antagonist; Diuretic</t>
  </si>
  <si>
    <t>CC(=O)S[C@@H]1CC2=CC(=O)CC[C@]2(C)[C@H]3CC[C@@]4(C)[C@@H](CC[C@@]45CCC(=O)O5)[C@H]13</t>
  </si>
  <si>
    <t>CHEMBL2107612</t>
  </si>
  <si>
    <t>Deriglidole (INN)</t>
  </si>
  <si>
    <t>CCCC1(Cc2cccc3CCN1c23)C4=NCCN4</t>
  </si>
  <si>
    <t>CHEMBL2107186</t>
  </si>
  <si>
    <t>Resocortol (INN); Resocortol Butyrate (USAN)</t>
  </si>
  <si>
    <t>ALO-2184; ORG7417</t>
  </si>
  <si>
    <t>CCCC(=O)O[C@@]1(CC[C@H]2[C@@H]3CCC4=CC(=O)CC[C@]4(C)[C@H]3[C@@H](O)C[C@]12C)C(=O)CC</t>
  </si>
  <si>
    <t>CHEMBL2104863</t>
  </si>
  <si>
    <t>Imanixil (INN)</t>
  </si>
  <si>
    <t>CC1(C)CN(C(=O)N1)c2ncc(C(=O)Nc3cccc(c3)C(F)(F)F)c(N)n2</t>
  </si>
  <si>
    <t>CHEMBL2105050</t>
  </si>
  <si>
    <t>Icospiramide (INN)</t>
  </si>
  <si>
    <t>NC(=O)CN1CN(c2ccc(F)cc2)C3(CCN(CC3)[C@@H]4CC[C@@](CC4)(C#N)c5ccc(F)cc5)C1=O</t>
  </si>
  <si>
    <t>CHEMBL2107069</t>
  </si>
  <si>
    <t>Persilic Acid (INN)</t>
  </si>
  <si>
    <t>Oc1cc(c(O)cc1S(=O)(=O)O)S(=O)(=O)O</t>
  </si>
  <si>
    <t>CHEMBL2106482</t>
  </si>
  <si>
    <t>Tribuzone (INN)</t>
  </si>
  <si>
    <t>CC(C)(C)C(=O)CCC1C(=O)N(N(C1=O)c2ccccc2)c3ccccc3</t>
  </si>
  <si>
    <t>CHEMBL2105813</t>
  </si>
  <si>
    <t>Bisibuthiamine (JAN); Sulbutiamine (INN)</t>
  </si>
  <si>
    <t>A11DA02</t>
  </si>
  <si>
    <t>A11DA02 [Alimentary Tract And Metabolism:Vitamins:Vitamin B1, Plain And In Combination With Vitamin B6 And B12:Vitamin B1, plain]</t>
  </si>
  <si>
    <t>CC(C)C(=O)OCC\C(=C(/C)\N(Cc1cnc(C)nc1N)C=O)\SS\C(=C(\C)/N(Cc2cnc(C)nc2N)C=O)\CCOC(=O)C(C)C</t>
  </si>
  <si>
    <t>CHEMBL2104900</t>
  </si>
  <si>
    <t>Pipazetate (BAN, DCF, INN); Pipazethate (USAN)</t>
  </si>
  <si>
    <t>D-254; SK&amp;F-70230-A; SO-15874</t>
  </si>
  <si>
    <t>R05DB11</t>
  </si>
  <si>
    <t>R05DB11 [Respiratory System:Cough And Cold Preparations:Cough Suppressants, Excl. Combinations With Expectorants:Other cough suppressants]</t>
  </si>
  <si>
    <t>O=C(OCCOCCN1CCCCC1)N2c3ccccc3Sc4cccnc24</t>
  </si>
  <si>
    <t>CHEMBL2106368</t>
  </si>
  <si>
    <t>Iliparcil (INN)</t>
  </si>
  <si>
    <t>CCC1=CC(=O)Oc2cc(O[C@@H]3SC[C@@H](O)[C@H](O)[C@H]3O)ccc12</t>
  </si>
  <si>
    <t>CHEMBL2107769</t>
  </si>
  <si>
    <t>Perflisobutane (INN)</t>
  </si>
  <si>
    <t>FC(F)(F)C(F)(C(F)(F)F)C(F)(F)F</t>
  </si>
  <si>
    <t>CHEMBL331378</t>
  </si>
  <si>
    <t>Zofenopril (BAN, INN); Zofenopril Calcium (USAN)</t>
  </si>
  <si>
    <t>SO-26991</t>
  </si>
  <si>
    <t>C09AA15</t>
  </si>
  <si>
    <t>C09AA15 [Cardiovascular System:Agents Acting On The Renin-Angiotensin System:Ace Inhibitors, Plain:ACE inhibitors, plain]</t>
  </si>
  <si>
    <t>C[C@H](CSC(=O)c1ccccc1)C(=O)N2C[C@H](C[C@H]2C(=O)O)Sc3ccccc3</t>
  </si>
  <si>
    <t>CHEMBL346977</t>
  </si>
  <si>
    <t>Dimetotiazine (BAN, INN); Dimetotiazine Mesilate (JAN); Fonazine Mesylate (USAN)</t>
  </si>
  <si>
    <t>8599 R.P. Mesylate; IL-6302 Mesylate</t>
  </si>
  <si>
    <t>N02CX05</t>
  </si>
  <si>
    <t>N02CX05 [Nervous System:Analgesics:Antimigraine Preparations:Other antimigraine preparations]</t>
  </si>
  <si>
    <t>CC(CN1c2ccccc2Sc3ccc(cc13)S(=O)(=O)N(C)C)N(C)C</t>
  </si>
  <si>
    <t>CHEMBL2110628</t>
  </si>
  <si>
    <t>Chloropyrilene (BAN, INN); Chlorothen Citrate (MI, NF)</t>
  </si>
  <si>
    <t>CN(C)CCN(Cc1ccc(Cl)s1)c2ccccn2</t>
  </si>
  <si>
    <t>CHEMBL2110771</t>
  </si>
  <si>
    <t>Ambutonium Bromide (BAN, MI)</t>
  </si>
  <si>
    <t>CC[N+](C)(C)CCC(C(=O)N)(c1ccccc1)c2ccccc2</t>
  </si>
  <si>
    <t>CHEMBL2105206</t>
  </si>
  <si>
    <t>Pipequaline (INN)</t>
  </si>
  <si>
    <t>C(Cc1cc(nc2ccccc12)c3ccccc3)C4CCNCC4</t>
  </si>
  <si>
    <t>CHEMBL2105139</t>
  </si>
  <si>
    <t>Nifurfoline (INN, MI)</t>
  </si>
  <si>
    <t>[O-][N+](=O)c1oc(\C=N\N2CC(=O)N(CN3CCOCC3)C2=O)cc1</t>
  </si>
  <si>
    <t>CHEMBL2103765</t>
  </si>
  <si>
    <t>Bromophenol Blue</t>
  </si>
  <si>
    <t>Oc1c(Br)cc(cc1Br)C2(OS(=O)(=O)c3ccccc23)c4cc(Br)c(O)c(Br)c4</t>
  </si>
  <si>
    <t>CHEMBL2104036</t>
  </si>
  <si>
    <t>Aminometradine (BAN, INN, MI)</t>
  </si>
  <si>
    <t>CCN1C(=O)C=C(N)N(CC=C)C1=O</t>
  </si>
  <si>
    <t>CHEMBL2106360</t>
  </si>
  <si>
    <t>Hepronicate (INN, JAN, MI)</t>
  </si>
  <si>
    <t>CCCCCCC(COC(=O)c1cccnc1)(COC(=O)c2cccnc2)COC(=O)c3cccnc3</t>
  </si>
  <si>
    <t>CHEMBL2106010</t>
  </si>
  <si>
    <t>Clofeverine (INN)</t>
  </si>
  <si>
    <t>Oc1cc2CCNC(COc3ccc(Cl)cc3)c2cc1O</t>
  </si>
  <si>
    <t>CHEMBL2105214</t>
  </si>
  <si>
    <t>Metioxate (INN)</t>
  </si>
  <si>
    <t>CCN1C=C(C(=O)OCCN2CCC(C)CC2)C(=O)c3c4SC(=O)N(C)c4ccc13</t>
  </si>
  <si>
    <t>CHEMBL2105523</t>
  </si>
  <si>
    <t>Zapizolam (INN)</t>
  </si>
  <si>
    <t>Clc1ccc2c(n1)C(=NCc3nncn23)c4ccccc4Cl</t>
  </si>
  <si>
    <t>CHEMBL2107454</t>
  </si>
  <si>
    <t>Guafecainol (INN)</t>
  </si>
  <si>
    <t>CCN(CC)CCOCC(O)COc1ccccc1OC</t>
  </si>
  <si>
    <t>CHEMBL2104233</t>
  </si>
  <si>
    <t>Fenamifuril (INN)</t>
  </si>
  <si>
    <t>NC(=O)c1ccccc1OCC(=O)OCC2CCCO2</t>
  </si>
  <si>
    <t>CHEMBL2104893</t>
  </si>
  <si>
    <t>Florifenine (INN)</t>
  </si>
  <si>
    <t>FC(F)(F)c1ccc2c(Nc3ccccc3C(=O)OCCN4CCCC4)ccnc2c1</t>
  </si>
  <si>
    <t>CHEMBL2107169</t>
  </si>
  <si>
    <t>Fuprazole (INN)</t>
  </si>
  <si>
    <t>O=C(CCn1c(CN2CCN(C\C=C\c3ccccc3)CC2)nc4ccccc14)c5occc5</t>
  </si>
  <si>
    <t>CHEMBL2107465</t>
  </si>
  <si>
    <t>Ticalopride (INN)</t>
  </si>
  <si>
    <t>CO[C@H]1CNCC[C@H]1NC(=O)c2cc(Cl)c(N)cc2OC</t>
  </si>
  <si>
    <t>CHEMBL2106863</t>
  </si>
  <si>
    <t>Mesudipine (INN)</t>
  </si>
  <si>
    <t>CCOC(=O)C1=C(C)NC(=C(C1c2cccnc2SC)C(=O)OCC)C</t>
  </si>
  <si>
    <t>CHEMBL2106059</t>
  </si>
  <si>
    <t>Boldenone (BAN, INN); Boldenone Undecylenate (USAN)</t>
  </si>
  <si>
    <t>BA-29038</t>
  </si>
  <si>
    <t>C[C@]12CC[C@H]3[C@@H](CCC4=CC(=O)C=C[C@]34C)[C@@H]1CC[C@@H]2OC(=O)CCCCCCCCC=C</t>
  </si>
  <si>
    <t>CHEMBL2104661</t>
  </si>
  <si>
    <t>Amebucort (INN)</t>
  </si>
  <si>
    <t>CCCC(=O)O[C@@]1(CC[C@H]2[C@@H]3C[C@H](C)C4=CC(=O)CC[C@]4(C)[C@H]3[C@@H](O)C[C@]12C)C(=O)COC(=O)C</t>
  </si>
  <si>
    <t>CHEMBL2104663</t>
  </si>
  <si>
    <t>Bitipazone (INN)</t>
  </si>
  <si>
    <t>C\C(=N\NC(=S)NCCN1CCCCC1)\C(=N\NC(=S)NCCN2CCCCC2)\C</t>
  </si>
  <si>
    <t>CHEMBL2105409</t>
  </si>
  <si>
    <t>Pentafluranol (BAN, INN)</t>
  </si>
  <si>
    <t>CC(C(CC(F)(F)F)c1ccc(O)c(F)c1)c2ccc(O)c(F)c2</t>
  </si>
  <si>
    <t>CHEMBL2107312</t>
  </si>
  <si>
    <t>Arbaclofen Placarbil (INN, USAN)</t>
  </si>
  <si>
    <t>XP-19986</t>
  </si>
  <si>
    <t>CC(C)[C@H](OC(=O)NC[C@H](CC(=O)O)c1ccc(Cl)cc1)OC(=O)C(C)C</t>
  </si>
  <si>
    <t>CHEMBL2105279</t>
  </si>
  <si>
    <t>Pumaprazole (INN)</t>
  </si>
  <si>
    <t>acid pump inhibitors</t>
  </si>
  <si>
    <t>COC(=O)Nc1cccc(C)c1CNc2cccn3c(C)c(C)nc23</t>
  </si>
  <si>
    <t>CHEMBL2105659</t>
  </si>
  <si>
    <t>Varespladib Methyl (USAN)</t>
  </si>
  <si>
    <t>A-002; LY-333013; S-3013</t>
  </si>
  <si>
    <t>CCc1c(C(=O)C(=O)N)c2c(OCC(=O)OC)cccc2n1Cc3ccccc3</t>
  </si>
  <si>
    <t>CHEMBL2105814</t>
  </si>
  <si>
    <t>Bisbentiamine (INN, JAN, MI)</t>
  </si>
  <si>
    <t>C\C(=C(/CCOC(=O)c1ccccc1)\SS\C(=C(\C)/N(Cc2cnc(C)nc2N)C=O)\CCOC(=O)c3ccccc3)\N(Cc4cnc(C)nc4N)C=O</t>
  </si>
  <si>
    <t>CHEMBL2107371</t>
  </si>
  <si>
    <t>Selodenoson (INN, USAN)</t>
  </si>
  <si>
    <t>DTI-0009</t>
  </si>
  <si>
    <t>CCNC(=O)[C@H]1O[C@H]([C@H](O)[C@@H]1O)n2cnc3c(NC4CCCC4)ncnc23</t>
  </si>
  <si>
    <t>CHEMBL2106081</t>
  </si>
  <si>
    <t>Butylphenamide</t>
  </si>
  <si>
    <t>CCCCNC(=O)c1cccc(c1O)c2ccccc2</t>
  </si>
  <si>
    <t>CHEMBL2106769</t>
  </si>
  <si>
    <t>Mopidamol (BAN, INN, MI)</t>
  </si>
  <si>
    <t>OCCN(CCO)c1ncc2nc(nc(N3CCCCC3)c2n1)N(CCO)CCO</t>
  </si>
  <si>
    <t>CHEMBL2104566</t>
  </si>
  <si>
    <t>Denpidazone (INN)</t>
  </si>
  <si>
    <t>CCCCC1=C(O)C(=O)N(N(C1=O)c2ccccc2)c3ccccc3</t>
  </si>
  <si>
    <t>CHEMBL2107285</t>
  </si>
  <si>
    <t>Triflubazam (INN, USAN)</t>
  </si>
  <si>
    <t>ORF-8063; WE352</t>
  </si>
  <si>
    <t>C. H. Boehringer Sohn, Germany</t>
  </si>
  <si>
    <t>CN1C(=O)CC(=O)N(c2ccccc2)c3cc(ccc13)C(F)(F)F</t>
  </si>
  <si>
    <t>CHEMBL121883</t>
  </si>
  <si>
    <t>Zinviroxime (INN, USAN)</t>
  </si>
  <si>
    <t>CC(C)S(=O)(=O)n1c(N)nc2ccc(cc12)\C(=N/O)\c3ccccc3</t>
  </si>
  <si>
    <t>CHEMBL2107472</t>
  </si>
  <si>
    <t>Fencarbamide (DCF, INN); Phencarbamide (USAN)</t>
  </si>
  <si>
    <t>CCN(CC)CCSC(=O)N(c1ccccc1)c2ccccc2</t>
  </si>
  <si>
    <t>CHEMBL2107518</t>
  </si>
  <si>
    <t>Trengestone (DCF, INN, MI)</t>
  </si>
  <si>
    <t>Ro-48347</t>
  </si>
  <si>
    <t>CC(=O)[C@H]1CC[C@H]2[C@@H]3C=C(Cl)C4=CC(=O)C=C[C@@]4(C)[C@@H]3CC[C@]12C</t>
  </si>
  <si>
    <t>CHEMBL479789</t>
  </si>
  <si>
    <t>Iotyrosine I 131 (USAN)</t>
  </si>
  <si>
    <t>N[C@@H](Cc1ccc(O)c(I)c1)C(=O)O</t>
  </si>
  <si>
    <t>CHEMBL2105777</t>
  </si>
  <si>
    <t>Zorbamycin (USAN)</t>
  </si>
  <si>
    <t>U-30604</t>
  </si>
  <si>
    <t>CC(O[C@@H]1O[C@@H](C)[C@@H](O)[C@@H](O)[C@@H]1O[C@H]2O[C@H](CO)[C@@H](O)[C@@H](OC(=O)N)[C@@H]2O)[C@H](NC(=O)c3nc(nc(N)c3C)[C@H](CC(=O)N)NC[C@H](N)C(=O)N)C(=O)N[C@H](CCO)[C@@H](O)[C@H](C)C(=O)N[C@H](C(=O)NCCC4=N[C@H](CS4)c5nc(cs5)C(=O)NCCCC(=N)N)C(C)(C)O</t>
  </si>
  <si>
    <t>CHEMBL2106951</t>
  </si>
  <si>
    <t>Phthalylsulfacetamide (BAN, MI, NF)</t>
  </si>
  <si>
    <t>Schering; Bristol-Myers Squibb</t>
  </si>
  <si>
    <t>CC(=O)NS(=O)(=O)c1ccc(NC(=O)c2ccccc2C(=O)O)cc1</t>
  </si>
  <si>
    <t>CHEMBL2106444</t>
  </si>
  <si>
    <t>Dextiopronin (INN)</t>
  </si>
  <si>
    <t>C[C@@H](S)C(=O)NCC(=O)O</t>
  </si>
  <si>
    <t>CHEMBL2105534</t>
  </si>
  <si>
    <t>Zolimidine (INN, MI); Zoliridine (DCF)</t>
  </si>
  <si>
    <t>A02BX10</t>
  </si>
  <si>
    <t>A02BX10 [Alimentary Tract And Metabolism:Drugs For Acid Related Disorders:Drugs For Peptic Ulcer And Gastro-Oesophageal Reflux Disease (Gord):Other drugs for peptic ulcer and gastro-oesophageal reflux disease (GORD)]</t>
  </si>
  <si>
    <t>CS(=O)(=O)c1ccc(cc1)c2cn3ccccc3n2</t>
  </si>
  <si>
    <t>CHEMBL2105087</t>
  </si>
  <si>
    <t>Fluocortin (INN); Fluocortin Butyl (BAN, USAN)</t>
  </si>
  <si>
    <t>SH K 203</t>
  </si>
  <si>
    <t>D07AB04</t>
  </si>
  <si>
    <t>D07AB04 [Dermatologicals:Corticosteroids, Dermatological Preparations:Corticosteroids, Plain:Corticosteroids, moderately potent (group II)]</t>
  </si>
  <si>
    <t>CCCCOC(=O)C(=O)[C@H]1[C@H](C)C[C@H]2[C@@H]3C[C@H](F)C4=CC(=O)C=C[C@]4(C)[C@H]3[C@@H](O)C[C@]12C</t>
  </si>
  <si>
    <t>CHEMBL2110695</t>
  </si>
  <si>
    <t>Penethamate (BAN)</t>
  </si>
  <si>
    <t>CCN(CC)CCOC(=O)[C@@H]1N2[C@H](SC1(C)C)[C@H](NC(=O)Cc3ccccc3)C2=O</t>
  </si>
  <si>
    <t>CHEMBL142304</t>
  </si>
  <si>
    <t>Stilbamidine (BAN); Stilbamidine Isethionate (MI); Stilbamidine Isetionate (INN)</t>
  </si>
  <si>
    <t>NSC-35605</t>
  </si>
  <si>
    <t>NC(=N)c1ccc(\C=C\c2ccc(cc2)C(=N)N)cc1</t>
  </si>
  <si>
    <t>CHEMBL9440</t>
  </si>
  <si>
    <t>Metesind (INN); Metesind Glucuronate (USAN)</t>
  </si>
  <si>
    <t>AG-331</t>
  </si>
  <si>
    <t>thymidilate synthetase inhibitors (benzindole derivatives)</t>
  </si>
  <si>
    <t>CN(Cc1ccc(cc1)S(=O)(=O)N2CCOCC2)c3ccc4N=C(N)c5cccc3c45</t>
  </si>
  <si>
    <t>CHEMBL97137</t>
  </si>
  <si>
    <t>Robenidine (BAN, INN); Robenidine Hydrochloride (USAN)</t>
  </si>
  <si>
    <t>Clc1ccc(\C=N\NC(=N)N\N=C\c2ccc(Cl)cc2)cc1</t>
  </si>
  <si>
    <t>CHEMBL163672</t>
  </si>
  <si>
    <t>Carbocromen (DCF, INN); Carbocromen Hydrochloride (JAN); Chromonar Hydrochloride (USAN)</t>
  </si>
  <si>
    <t>A-27053; AG-3</t>
  </si>
  <si>
    <t>C01DX05</t>
  </si>
  <si>
    <t>C01DX05 [Cardiovascular System:Cardiac Therapy:Vasodilators Used In Cardiac Diseases:Other vasodilators used in cardiac diseases]</t>
  </si>
  <si>
    <t>CCOC(=O)COc1ccc2C(=C(CCN(CC)CC)C(=O)Oc2c1)C</t>
  </si>
  <si>
    <t>CHEMBL2110763</t>
  </si>
  <si>
    <t>Becanthone Hydrochloride (USAN); Becantone (INN)</t>
  </si>
  <si>
    <t>WIN-13820</t>
  </si>
  <si>
    <t>CCN(CCNc1ccc(C)c2Sc3ccccc3C(=O)c12)CC(C)(C)O</t>
  </si>
  <si>
    <t>CHEMBL2110922</t>
  </si>
  <si>
    <t>Amezinium Metilsulfate (INN, JAN, MI)</t>
  </si>
  <si>
    <t>C01CA25</t>
  </si>
  <si>
    <t>C01CA25 [Cardiovascular System:Cardiac Therapy:Cardiac Stimulants Excl. Cardiac Glycosides:Adrenergic and dopaminergic agents]</t>
  </si>
  <si>
    <t>COc1cc(N)cn[n+]1c2ccccc2</t>
  </si>
  <si>
    <t>CHEMBL2110631</t>
  </si>
  <si>
    <t>Xanthiol (INN)</t>
  </si>
  <si>
    <t>Roerig</t>
  </si>
  <si>
    <t>OCCCN1CCN(CCCC2c3ccccc3Sc4ccc(Cl)cc24)CC1</t>
  </si>
  <si>
    <t>CHEMBL2110857</t>
  </si>
  <si>
    <t>Lavoltidine (BAN, INN); Lavoltidine Succinate (USAN)</t>
  </si>
  <si>
    <t>AH-23844; AH-23844A</t>
  </si>
  <si>
    <t>Anti-Ulcerative (histamine H2-receptor blocker)</t>
  </si>
  <si>
    <t>Cn1nc(CO)nc1NCCCOc2cccc(CN3CCCCC3)c2</t>
  </si>
  <si>
    <t>CHEMBL363295</t>
  </si>
  <si>
    <t>Terodiline (BAN, JAN, INN); Terodiline Hydrochloride (USAN)</t>
  </si>
  <si>
    <t>G04BD05</t>
  </si>
  <si>
    <t>G04BD05 [Genito Urinary System And Sex Hormones:Urologicals:Urologicals:Drugs for urinary frequency and incontinence]</t>
  </si>
  <si>
    <t>CC(CC(c1ccccc1)c2ccccc2)NC(C)(C)C</t>
  </si>
  <si>
    <t>CHEMBL2111186</t>
  </si>
  <si>
    <t>Talaporfin (INN); Talaporfin Sodium (USAN)</t>
  </si>
  <si>
    <t>LS-11</t>
  </si>
  <si>
    <t>CCc1c(C)c2cc3[nH]c(cc4nc([C@@H](CCC(=O)O)[C@@H]4C)c(CC(=O)N[C@@H](CC(=O)O)C(=O)O)c5[nH]c(cc1n2)c(C)c5C(=O)O)C(=C3C=C)C</t>
  </si>
  <si>
    <t>CHEMBL1354</t>
  </si>
  <si>
    <t>Sodium Acetate Anhydrous (FDA); Sodium Acetate (JAN, USP, FDA); Sodium Acetate C 11 (USP)</t>
  </si>
  <si>
    <t>Baxter Healthcare Corp; B Braun Medical Inc; Alcon Laboratories Inc; Abbott Laboratories Pharmaceutical Products Div; Hospira Inc</t>
  </si>
  <si>
    <t>B05XA08</t>
  </si>
  <si>
    <t>B05XA08 [Blood And Blood Forming Organs:Blood Substitutes And Perfusion Solutions:I.V. Solution Additives:Electrolyte solutions]</t>
  </si>
  <si>
    <t>Pharmaceutic Aid (in dialysis solutions); Radioactive Agent</t>
  </si>
  <si>
    <t>[Na+].CC(=O)[O-]</t>
  </si>
  <si>
    <t>CHEMBL328190</t>
  </si>
  <si>
    <t>Lasofoxifene (INN)</t>
  </si>
  <si>
    <t>G03XC03</t>
  </si>
  <si>
    <t>G03XC03 [Genito Urinary System And Sex Hormones:Sex Hormones And Modulators Of The Genital System:Other Sex Hormones And Modulators Of The Genital System:Selective estrogen receptor modulators ]</t>
  </si>
  <si>
    <t>Oc1ccc2[C@H]([C@H](CCc2c1)c3ccccc3)c4ccc(OCCN5CCCC5)cc4</t>
  </si>
  <si>
    <t>CHEMBL273453</t>
  </si>
  <si>
    <t>Aldosterone (BAN, DCF, MI, INN)</t>
  </si>
  <si>
    <t>H02AA01</t>
  </si>
  <si>
    <t>H02AA01 [Systemic Hormonal Preparations, Excl. :Corticosteroids For Systemic Use:Corticosteroids For Systemic Use, Plain:Mineralocorticoids]</t>
  </si>
  <si>
    <t>C[C@]12CCC(=O)C=C1CC[C@H]3[C@@H]4CC[C@H](C(=O)CO)[C@]4(C[C@H](O)[C@H]23)C=O</t>
  </si>
  <si>
    <t>CHEMBL1090089</t>
  </si>
  <si>
    <t>Pamapimod (INN, USAN)</t>
  </si>
  <si>
    <t>R-1503; Ro-4402257</t>
  </si>
  <si>
    <t>CN1C(=O)C(=Cc2cnc(NC(CCO)CCO)nc12)Oc3ccc(F)cc3F</t>
  </si>
  <si>
    <t>CHEMBL1591365</t>
  </si>
  <si>
    <t>Liranaftate (INN)</t>
  </si>
  <si>
    <t>COc1cccc(n1)N(C)C(=S)Oc2ccc3CCCCc3c2</t>
  </si>
  <si>
    <t>CHEMBL1230841</t>
  </si>
  <si>
    <t>Diethylene Glycol Monoethyl Ether (NF)</t>
  </si>
  <si>
    <t>CCOCCOCCO</t>
  </si>
  <si>
    <t>CHEMBL307214</t>
  </si>
  <si>
    <t>Tamitinol (BAN, INN)</t>
  </si>
  <si>
    <t>CCNCc1c(O)c(C)ncc1CSC</t>
  </si>
  <si>
    <t>CHEMBL27769</t>
  </si>
  <si>
    <t>Androstanolone (BAN, INN); Stanolone (MI)</t>
  </si>
  <si>
    <t>A14AA01; G03BB02</t>
  </si>
  <si>
    <t>A14AA01 [Alimentary Tract And Metabolism:Anabolic Agents For Systemic Use:Anabolic Steroids:Androstan derivatives]; G03BB02 [Genito Urinary System And Sex Hormones:Sex Hormones And Modulators Of The Genital System:Androgens:5-androstanon (3) derivatives]</t>
  </si>
  <si>
    <t>C[C@]12CC[C@H]3[C@@H](CC[C@H]4CC(=O)CC[C@]34C)[C@@H]1CC[C@@H]2O</t>
  </si>
  <si>
    <t>CHEMBL160629</t>
  </si>
  <si>
    <t>Cicaprost (INN)</t>
  </si>
  <si>
    <t>CCC#CC[C@H](C)[C@H](O)C#C[C@H]1[C@H](O)C[C@@H]2C\C(=C/COCC(=O)O)\C[C@H]12</t>
  </si>
  <si>
    <t>CHEMBL1697792</t>
  </si>
  <si>
    <t>Estradiol Enanthate (USAN)</t>
  </si>
  <si>
    <t>SO-16150</t>
  </si>
  <si>
    <t>CCCCCCC(=O)O[C@H]1CC[C@H]2[C@@H]3CCc4cc(O)ccc4[C@H]3CC[C@]12C</t>
  </si>
  <si>
    <t>CHEMBL1505471</t>
  </si>
  <si>
    <t>Lomofungin (USAN)</t>
  </si>
  <si>
    <t>U-24792</t>
  </si>
  <si>
    <t>COC(=O)c1ccc(O)c2nc3c(C=O)c(O)cc(O)c3nc12</t>
  </si>
  <si>
    <t>CHEMBL1272</t>
  </si>
  <si>
    <t>Repaglinide (BAN, FDA, INN, USAN, USP)</t>
  </si>
  <si>
    <t>AG-EE 623 ZW; AGEE-623ZW</t>
  </si>
  <si>
    <t>A10BX02</t>
  </si>
  <si>
    <t>A10BX02 [Alimentary Tract And Metabolism:Drugs Used In Diabetes:Blood Glucose Lowering Drugs, Excl. Insulins:Other blood glucose lowering drugs, excl. insulins]</t>
  </si>
  <si>
    <t>CCOc1cc(CC(=O)N[C@@H](CC(C)C)c2ccccc2N3CCCCC3)ccc1C(=O)O</t>
  </si>
  <si>
    <t>CHEMBL1201525</t>
  </si>
  <si>
    <t>Technetium Tc-99m Polyphosphate Kit (FDA)</t>
  </si>
  <si>
    <t>CHEMBL71</t>
  </si>
  <si>
    <t>Chlorpromazine (BAN, FDA, INN, USP); Chlorpromazine Hibenzate (JAN); Chlorpromazine Phenolphthalinate (JAN); Chlorpromazine Tannate (JAN); Chlorpromazine Hydrochloride (BAN, JAN, USP, FDA)</t>
  </si>
  <si>
    <t>N05AA01</t>
  </si>
  <si>
    <t>N05AA01 [Nervous System:Psycholeptics:Antipsychotics:Phenothiazines with aliphatic side-chain]</t>
  </si>
  <si>
    <t>CN(C)CCCN1c2ccccc2Sc3ccc(Cl)cc13</t>
  </si>
  <si>
    <t>CHEMBL1200453</t>
  </si>
  <si>
    <t>Docosanol (FDA, USAN)</t>
  </si>
  <si>
    <t>D06BB11</t>
  </si>
  <si>
    <t>D06BB11 [Dermatologicals:Antibiotics And Chemotherapeutics For Dermatological Use:Chemotherapeutics For Topical Use:Antivirals]</t>
  </si>
  <si>
    <t>CCCCCCCCCCCCCCCCCCCCCCO</t>
  </si>
  <si>
    <t>CHEMBL1237</t>
  </si>
  <si>
    <t>Lisinopril (USP, BAN, INN, JAN, USAN, FDA)</t>
  </si>
  <si>
    <t>MK-521</t>
  </si>
  <si>
    <t>Merck Research Laboratories Div Merck Co Inc; Astrazeneca Uk Ltd</t>
  </si>
  <si>
    <t>C09AA03</t>
  </si>
  <si>
    <t>C09AA03 [Cardiovascular System:Agents Acting On The Renin-Angiotensin System:Ace Inhibitors, Plain:ACE inhibitors, plain]</t>
  </si>
  <si>
    <t>NCCCC[C@H](N[C@@H](CCc1ccccc1)C(=O)O)C(=O)N2CCC[C@H]2C(=O)O</t>
  </si>
  <si>
    <t>CHEMBL1200959</t>
  </si>
  <si>
    <t>Methdilazine (FDA, USP, BAN, INN); Methdilazine Hydrochloride (FDA, USP)</t>
  </si>
  <si>
    <t>R06AD04</t>
  </si>
  <si>
    <t>R06AD04 [Respiratory System:Antihistamines For Systemic Use:Antihistamines For Systemic Use:Phenothiazine derivatives]</t>
  </si>
  <si>
    <t>CN1CCC(CN2c3ccccc3Sc4ccccc24)C1</t>
  </si>
  <si>
    <t>CHEMBL415</t>
  </si>
  <si>
    <t>Clomipramine (BAN, INN); Clomipramine Hydrochloride (FDA, USP, JAN, USAN)</t>
  </si>
  <si>
    <t>G-34586</t>
  </si>
  <si>
    <t>Mallinckrodt Llc</t>
  </si>
  <si>
    <t>N06AA04</t>
  </si>
  <si>
    <t>N06AA04 [Nervous System:Psychoanaleptics:Antidepressants:Non-selective monoamine reuptake inhibitors]</t>
  </si>
  <si>
    <t>CN(C)CCCN1c2ccccc2CCc3ccc(Cl)cc13</t>
  </si>
  <si>
    <t>CHEMBL91397</t>
  </si>
  <si>
    <t>Rupatadine (INN)</t>
  </si>
  <si>
    <t>R06AX28</t>
  </si>
  <si>
    <t>R06AX28 [Respiratory System:Antihistamines For Systemic Use:Antihistamines For Systemic Use:Other antihistamines for systemic use]</t>
  </si>
  <si>
    <t>Cc1cncc(CN2CCC(=C3c4ccc(Cl)cc4CCc5cccnc35)CC2)c1</t>
  </si>
  <si>
    <t>CHEMBL1200623</t>
  </si>
  <si>
    <t>Ethylestrenol (FDA, BAN, INN, USAN); Ethylnandrol (JAN)</t>
  </si>
  <si>
    <t>A14AB02</t>
  </si>
  <si>
    <t>A14AB02 [Alimentary Tract And Metabolism:Anabolic Agents For Systemic Use:Anabolic Steroids:Estren derivatives]</t>
  </si>
  <si>
    <t>CC[C@]1(O)CC[C@H]2[C@@H]3CCC4=CCCC[C@@H]4[C@H]3CC[C@]12C</t>
  </si>
  <si>
    <t>CHEMBL1200821</t>
  </si>
  <si>
    <t>Propyliodone (FDA, USP, BAN, INN, JAN)</t>
  </si>
  <si>
    <t>V08AD03</t>
  </si>
  <si>
    <t>V08AD03 [Various:Contrast Media:X-Ray Contrast Media, Iodinated:Non-watersoluble X-ray contrast media]</t>
  </si>
  <si>
    <t>CCCOC(=O)CN1C=C(I)C(=O)C(=C1)I</t>
  </si>
  <si>
    <t>CHEMBL1200928</t>
  </si>
  <si>
    <t>Zinc Acetate (FDA, USP)</t>
  </si>
  <si>
    <t>Teva Pharmaceuticals Usa Inc; Armour Pharmaceutical Co</t>
  </si>
  <si>
    <t>A16AX05</t>
  </si>
  <si>
    <t>A16AX05 [Alimentary Tract And Metabolism:Other Alimentary Tract And Metabolism Products:Other Alimentary Tract And Metabolism Products:Various alimentary tract and metabolism products]</t>
  </si>
  <si>
    <t>[Zn+2].CC(=O)[O-].CC(=O)[O-]</t>
  </si>
  <si>
    <t>CHEMBL1200600</t>
  </si>
  <si>
    <t>Fluorometholone (FDA, USP, BAN, INN, JAN)</t>
  </si>
  <si>
    <t>D10AA01; C05AA06; S01CB05; S01BA07; D07XB04; D07AB06</t>
  </si>
  <si>
    <t>D10AA01 [Dermatologicals:Anti-Acne Preparations:Anti-Acne Preparations For Topical Use:Corticosteroids, combinations for treatment of acne]; C05AA06 [Cardiovascular System:Vasoprotectives:Agents For Treatment Of Hemorrhoids And Anal :Corticosteroids]; S01CB05 [Sensory Organs:Ophthalmologicals:Antiinflammatory Agents And Antiinfectives In Combination:Corticosteroids/antiinfectives/mydriatics in combination]; S01BA07 [Sensory Organs:Ophthalmologicals:Antiinflammatory Agents:Corticosteroids, plain]; D07XB04 [Dermatologicals:Corticosteroids, Dermatological Preparations:Corticosteroids, Other Combinations:Corticosteroids, moderately potent, other combinations]; D07AB06 [Dermatologicals:Corticosteroids, Dermatological Preparations:Corticosteroids, Plain:Corticosteroids, moderately potent (group II)]</t>
  </si>
  <si>
    <t>C[C@H]1C[C@H]2[C@@H]3CC[C@](O)(C(=O)C)[C@@]3(C)C[C@H](O)[C@]2(F)[C@@]4(C)C=CC(=O)C=C14</t>
  </si>
  <si>
    <t>CHEMBL348000</t>
  </si>
  <si>
    <t>Cinchophen (BAN, MI, NF, INN)</t>
  </si>
  <si>
    <t>M04AC02</t>
  </si>
  <si>
    <t>M04AC02 [Musculo-Skeletal System:Antigout Preparations:Antigout Preparations:Preparations with no effect on uric acid metabolism]</t>
  </si>
  <si>
    <t>OC(=O)c1cc(nc2ccccc12)c3ccccc3</t>
  </si>
  <si>
    <t>CHEMBL1441</t>
  </si>
  <si>
    <t>Ethionamide (BAN, FDA, INN, JAN, USAN, USP)</t>
  </si>
  <si>
    <t>1314 TH</t>
  </si>
  <si>
    <t>J04AD03</t>
  </si>
  <si>
    <t>J04AD03 [Antiinfectives For Systemic Use:Antimycobacterials:Drugs For Treatment Of Tuberculosis:Thiocarbamide derivatives]</t>
  </si>
  <si>
    <t>CCc1cc(ccn1)C(=S)N</t>
  </si>
  <si>
    <t>CHEMBL33720</t>
  </si>
  <si>
    <t>Oxedrine (BAN)</t>
  </si>
  <si>
    <t>S01GA06; S01GA56; C01CA08</t>
  </si>
  <si>
    <t>S01GA06 [Sensory Organs:Ophthalmologicals:Decongestants And Antiallergics:Sympathomimetics used as decongestants]; S01GA56 [Sensory Organs:Ophthalmologicals:Decongestants And Antiallergics:Sympathomimetics used as decongestants]; C01CA08 [Cardiovascular System:Cardiac Therapy:Cardiac Stimulants Excl. Cardiac Glycosides:Adrenergic and dopaminergic agents]</t>
  </si>
  <si>
    <t>CNCC(O)c1ccc(O)cc1</t>
  </si>
  <si>
    <t>CHEMBL107</t>
  </si>
  <si>
    <t>Colchicine (FDA, JAN, USP)</t>
  </si>
  <si>
    <t>Takeda Pharmaceuticals Usa Inc; Merck And Co Inc</t>
  </si>
  <si>
    <t>M04AC01</t>
  </si>
  <si>
    <t>M04AC01 [Musculo-Skeletal System:Antigout Preparations:Antigout Preparations:Preparations with no effect on uric acid metabolism]</t>
  </si>
  <si>
    <t>COC1=CC=C2C(=CC1=O)[C@H](CCc3cc(OC)c(OC)c(OC)c23)NC(=O)C</t>
  </si>
  <si>
    <t>CHEMBL1200622</t>
  </si>
  <si>
    <t>Paricalcitol (FDA, USP, INN, USAN)</t>
  </si>
  <si>
    <t>Compound 49510</t>
  </si>
  <si>
    <t>H05BX02</t>
  </si>
  <si>
    <t>H05BX02 [Systemic Hormonal Preparations, Excl. :Calcium Homeostasis:Anti-Parathyroid Agents:Other anti-parathyroid agents]</t>
  </si>
  <si>
    <t>C[C@H](\C=C\[C@H](C)C(C)(C)O)[C@H]1CC[C@H]2\C(=C\C=C3C[C@@H](O)C[C@H](O)C3)\CCC[C@]12C</t>
  </si>
  <si>
    <t>CHEMBL1252</t>
  </si>
  <si>
    <t>Abarelix (FDA, INN, USAN)</t>
  </si>
  <si>
    <t>PPI-149; R-3827</t>
  </si>
  <si>
    <t>Speciality European Pharma Ltd</t>
  </si>
  <si>
    <t>L02BX01</t>
  </si>
  <si>
    <t>L02BX01 [Antineoplastic And Immunomodulating Agents:Endocrine Therapy:Hormone Antagonists And Related Agents:Other hormone antagonists and related agents]</t>
  </si>
  <si>
    <t>Antagonist (LHRH); Gonad-Stimulating Principle</t>
  </si>
  <si>
    <t>CC(C)C[C@H](NC(=O)[C@@H](CC(=O)N)NC(=O)[C@H](Cc1ccc(O)cc1)N(C)C(=O)[C@H](CO)NC(=O)[C@@H](Cc2cccnc2)NC(=O)[C@@H](Cc3ccc(Cl)cc3)NC(=O)[C@@H](Cc4ccc5ccccc5c4)NC(=O)C)C(=O)N[C@@H](CCCCNC(C)C)C(=O)N6CCC[C@H]6C(=O)N[C@H](C)C(=O)N</t>
  </si>
  <si>
    <t>CHEMBL63857</t>
  </si>
  <si>
    <t>Phenolphthalein (BAN, USP, INN)</t>
  </si>
  <si>
    <t>Parke-Davis; Novartis; Mission Pharmacal; Hoechst-Roussel; Savage</t>
  </si>
  <si>
    <t>A06AB04</t>
  </si>
  <si>
    <t>A06AB04 [Alimentary Tract And Metabolism:Drugs For Constipation:Drugs For Constipation:Contact laxatives]</t>
  </si>
  <si>
    <t>Oc1ccc(cc1)C2(OC(=O)c3ccccc23)c4ccc(O)cc4</t>
  </si>
  <si>
    <t>CHEMBL434394</t>
  </si>
  <si>
    <t>Nebivolol (BAN, USAN, INN); Nebivolol Hydrochloride (FDA, USAN)</t>
  </si>
  <si>
    <t>R-65824; Ro-67555</t>
  </si>
  <si>
    <t>Janssen; Forest Laboratories Inc</t>
  </si>
  <si>
    <t>C07AB12</t>
  </si>
  <si>
    <t>C07AB12 [Cardiovascular System:Beta Blocking Agents:Beta Blocking Agents:Beta blocking agents, selective]</t>
  </si>
  <si>
    <t>Antihypertensive (beta-blocker)</t>
  </si>
  <si>
    <t>OC(CNCC(O)C1CCc2cc(F)ccc2O1)C3CCc4cc(F)ccc4O3</t>
  </si>
  <si>
    <t>CHEMBL282052</t>
  </si>
  <si>
    <t>Methaqualone (BAN, USAN, USP, INN); Methaqualone Hydrochloride (MI, USP)</t>
  </si>
  <si>
    <t>CI-705; CN-38703; QZ-2; R-148; TR-495</t>
  </si>
  <si>
    <t>Wallace; Parke-Davis</t>
  </si>
  <si>
    <t>N05CX02; N05CM01</t>
  </si>
  <si>
    <t>N05CX02 [Nervous System:Psycholeptics:Hypnotics And Sedatives:Hypnotics and sedatives in combination, excl. barbiturates]; N05CM01 [Nervous System:Psycholeptics:Hypnotics And Sedatives:Other hypnotics and sedatives]</t>
  </si>
  <si>
    <t>CC1=Nc2ccccc2C(=O)N1c3ccccc3C</t>
  </si>
  <si>
    <t>CHEMBL196</t>
  </si>
  <si>
    <t>Ascorbic Acid (BAN, INN, JAN, USP, FDA); Calcium Ascorbate (USP)</t>
  </si>
  <si>
    <t>Hospira Inc; Hoffmann La Roche Inc; Astrazeneca Lp; Abraxis Pharmaceutical Products; Salix Pharmaceuticals Inc</t>
  </si>
  <si>
    <t>S01XA15; G01AD03; A11GA01</t>
  </si>
  <si>
    <t>S01XA15 [Sensory Organs:Ophthalmologicals:Other Ophthalmologicals:Other ophthalmologicals]; G01AD03 [Genito Urinary System And Sex Hormones:Gynecological Antiinfectives And Antiseptics:Antiinfectives And Antiseptics, Excl. Combinations:Organic acids]; A11GA01 [Alimentary Tract And Metabolism:Vitamins:Ascorbic Acid (Vitamin C), Incl. Combinations:Ascorbic acid (vitamin C), plain]</t>
  </si>
  <si>
    <t>Acidifier (urlnary); Vitamin (antiscorbutic); Nutritional Supplement</t>
  </si>
  <si>
    <t>OC[C@H](O)[C@H]1OC(=O)C(=C1O)O</t>
  </si>
  <si>
    <t>CHEMBL1200680</t>
  </si>
  <si>
    <t>Selenium Sulfide (FDA, USP)</t>
  </si>
  <si>
    <t>Chattem Inc</t>
  </si>
  <si>
    <t>D01AE13</t>
  </si>
  <si>
    <t>D01AE13 [Dermatologicals:Antifungals For Dermatological Use:Antifungals For Topical Use:Other antifungals for topical use]</t>
  </si>
  <si>
    <t>Antifungal; Antiseborrheic</t>
  </si>
  <si>
    <t>S=[Se]=S</t>
  </si>
  <si>
    <t>CHEMBL1549</t>
  </si>
  <si>
    <t>Hydrocortisone Cypionate (USP, FDA)</t>
  </si>
  <si>
    <t>C[C@]12CCC(=O)C=C1CC[C@H]3[C@@H]4CC[C@](O)(C(=O)COC(=O)CCC5CCCC5)[C@@]4(C)C[C@H](O)[C@H]23</t>
  </si>
  <si>
    <t>CHEMBL473417</t>
  </si>
  <si>
    <t>Vismodegib (FDA, INN, USAN)</t>
  </si>
  <si>
    <t>L01XX43</t>
  </si>
  <si>
    <t>L01XX43 [Antineoplastic And Immunomodulating Agents:Antineoplastic Agents:Other Antineoplastic Agents:Other antineoplastic agents]</t>
  </si>
  <si>
    <t>CS(=O)(=O)c1ccc(C(=O)Nc2ccc(Cl)c(c2)c3ccccn3)c(Cl)c1</t>
  </si>
  <si>
    <t>CHEMBL1908364</t>
  </si>
  <si>
    <t>Dexetimide (BAN, USAN, INN)</t>
  </si>
  <si>
    <t>N04AA08</t>
  </si>
  <si>
    <t>N04AA08 [Nervous System:Anti-Parkinson Drugs:Anticholinergic Agents:Tertiary amines]</t>
  </si>
  <si>
    <t>O=C1CC[C@@](C2CCN(Cc3ccccc3)CC2)(C(=O)N1)c4ccccc4</t>
  </si>
  <si>
    <t>CHEMBL2108198</t>
  </si>
  <si>
    <t>Dextriferron (BAN, INN, NF)</t>
  </si>
  <si>
    <t>B03AC01; B03AB05; B03AD04</t>
  </si>
  <si>
    <t>B03AC01 [Blood And Blood Forming Organs:Antianemic Preparations:Iron Preparations:Iron trivalent, parenteral preparations]; B03AB05 [Blood And Blood Forming Organs:Antianemic Preparations:Iron Preparations:Iron trivalent, oral preparations]; B03AD04 [Blood And Blood Forming Organs:Antianemic Preparations:Iron Preparations:Iron in combination with folic acid]</t>
  </si>
  <si>
    <t>CHEMBL1201562</t>
  </si>
  <si>
    <t>Interferon Beta-1a (BAN, FDA, USAN, INN)</t>
  </si>
  <si>
    <t>Serono Inc; Biogen Inc</t>
  </si>
  <si>
    <t>L03AB07</t>
  </si>
  <si>
    <t>L03AB07 [Antineoplastic And Immunomodulating Agents:Immunostimulants:Immunostimulants:Interferons]</t>
  </si>
  <si>
    <t>CHEMBL182</t>
  </si>
  <si>
    <t>Ganciclovir (BAN, JAN, USAN, USP, FDA, INN); Ganciclovir Sodium (FDA, USAN)</t>
  </si>
  <si>
    <t>BW-759U; RS-21592; RS-21592 Sodium</t>
  </si>
  <si>
    <t>Roche Palo Alto Llc; Bausch And Lomb Inc</t>
  </si>
  <si>
    <t>J05AB06; S01AD09</t>
  </si>
  <si>
    <t>J05AB06 [Antiinfectives For Systemic Use:Antivirals For Systemic Use:Direct Acting Antivirals:Nucleosides and nucleotides excl. reverse transcriptase inhibitors]; S01AD09 [Sensory Organs:Ophthalmologicals:Antiinfectives:Antivirals]</t>
  </si>
  <si>
    <t>NC1=Nc2c(ncn2COC(CO)CO)C(=O)N1</t>
  </si>
  <si>
    <t>CHEMBL597</t>
  </si>
  <si>
    <t>Phentolamine (BAN, INN); Phentolamine Hydrochloride (MI, USP); Phentolamine Mesylate (FDA, USP); Phentolamine Mesilate (INN, JAN)</t>
  </si>
  <si>
    <t>Septodont Holding Sas; Novartis Pharmaceuticals Corp; Ciba-Geigy</t>
  </si>
  <si>
    <t>V03AB36; C04AB01</t>
  </si>
  <si>
    <t>V03AB36 [Various:All Other Therapeutic Products:All Other Therapeutic Products:Antidotes]; C04AB01 [Cardiovascular System:Peripheral Vasodilators:Peripheral Vasodilators:Imidazoline derivatives]</t>
  </si>
  <si>
    <t>Cc1ccc(cc1)N(CC2=NCCN2)c3cccc(O)c3</t>
  </si>
  <si>
    <t>CHEMBL28318</t>
  </si>
  <si>
    <t>Isopropylantipyrine (JAN); Propyphenazone (BAN, DCF, MI, INN)</t>
  </si>
  <si>
    <t>N02BB54; N02BB74; N02BB04</t>
  </si>
  <si>
    <t>N02BB54 [Nervous System:Analgesics:Other Analgesics And Antipyretics:Pyrazolones]; N02BB74 [Nervous System:Analgesics:Other Analgesics And Antipyretics:Pyrazolones]; N02BB04 [Nervous System:Analgesics:Other Analgesics And Antipyretics:Pyrazolones]</t>
  </si>
  <si>
    <t>CC(C)C1=C(C)N(C)N(C1=O)c2ccccc2</t>
  </si>
  <si>
    <t>CHEMBL1619785</t>
  </si>
  <si>
    <t>Talampicillin (BAN, INN); Talampicillin Hydrochloride (JAN, USAN)</t>
  </si>
  <si>
    <t>BRL-8988 Hydrochloride</t>
  </si>
  <si>
    <t>J01CA15</t>
  </si>
  <si>
    <t>J01CA15 [Antiinfectives For Systemic Use:Antibacterials For Systemic Use:Beta-Lactam Antibacterials, Penicillins:Penicillins with extended spectrum]</t>
  </si>
  <si>
    <t>CC1(C)S[C@@H]2[C@H](NC(=O)[C@H](N)c3ccccc3)C(=O)N2[C@H]1C(=O)OC4OC(=O)c5ccccc45</t>
  </si>
  <si>
    <t>CHEMBL1865258</t>
  </si>
  <si>
    <t>Clofenamide (INN, JAN, MI); Monochlorphenamide (DCF)</t>
  </si>
  <si>
    <t>C03BA07</t>
  </si>
  <si>
    <t>C03BA07 [Cardiovascular System:Diuretics:Low-Ceiling Diuretics, Excl. Thiazides:Sulfonamides, plain]</t>
  </si>
  <si>
    <t>NS(=O)(=O)c1ccc(Cl)c(c1)S(=O)(=O)N</t>
  </si>
  <si>
    <t>CHEMBL1651906</t>
  </si>
  <si>
    <t>Streptozocin (FDA, INN, USAN)</t>
  </si>
  <si>
    <t>U-9889</t>
  </si>
  <si>
    <t>Teva Parenteral Medicines Inc</t>
  </si>
  <si>
    <t>L01AD04</t>
  </si>
  <si>
    <t>L01AD04 [Antineoplastic And Immunomodulating Agents:Antineoplastic Agents:Alkylating Agents:Nitrosoureas]</t>
  </si>
  <si>
    <t>CN(N=O)C(=O)N[C@H]1C(O)O[C@H](CO)[C@@H](O)[C@@H]1O</t>
  </si>
  <si>
    <t>CHEMBL2107583</t>
  </si>
  <si>
    <t>Eritrityl Tetranitrate (INN); Erythrityl Tetranitrate (USAN, USP)</t>
  </si>
  <si>
    <t>C01DA13; C01DA63</t>
  </si>
  <si>
    <t>C01DA13 [Cardiovascular System:Cardiac Therapy:Vasodilators Used In Cardiac Diseases:Organic nitrates]; C01DA63 [Cardiovascular System:Cardiac Therapy:Vasodilators Used In Cardiac Diseases:Organic nitrates]</t>
  </si>
  <si>
    <t>[O-][N+](=O)OC[C@H](O[N+](=O)[O-])[C@@H](CO[N+](=O)[O-])O[N+](=O)[O-]</t>
  </si>
  <si>
    <t>CHEMBL2103774</t>
  </si>
  <si>
    <t>Tibolone (BAN, INN, USAN)</t>
  </si>
  <si>
    <t>ORG OD 14</t>
  </si>
  <si>
    <t>G03CX01</t>
  </si>
  <si>
    <t>G03CX01 [Genito Urinary System And Sex Hormones:Sex Hormones And Modulators Of The Genital System:Estrogens:Other estrogens]</t>
  </si>
  <si>
    <t>Menopausal Symptoms Suppressant</t>
  </si>
  <si>
    <t>C[C@@H]1CC2=C(CCC(=O)C2)[C@H]3CC[C@@]4(C)[C@@H](CC[C@@]4(O)C#C)[C@H]13</t>
  </si>
  <si>
    <t>CHEMBL2028850</t>
  </si>
  <si>
    <t>Icatibant (INN); Icatibant Acetate (FDA, USAN)</t>
  </si>
  <si>
    <t>HOE-140</t>
  </si>
  <si>
    <t>Shire Orphan Therapies Inc</t>
  </si>
  <si>
    <t>B06AC02</t>
  </si>
  <si>
    <t>B06AC02 [Blood And Blood Forming Organs:Other Hematological Agents:Other Hematological Agents:Drugs used in hereditary angioedema]</t>
  </si>
  <si>
    <t>N[C@H](CCCNC(=N)N)C(=O)N[C@@H](CCCNC(=N)N)C(=O)N1CCC[C@H]1C(=O)N2C[C@H](O)C[C@H]2C(=O)NCC(=O)N[C@@H](Cc3cccs3)C(=O)N[C@@H](CO)C(=O)N4Cc5ccccc5C[C@@H]4C(=O)N6[C@H]7CCCC[C@H]7C[C@H]6C(=O)N[C@@H](CCCNC(=N)N)C(=O)O</t>
  </si>
  <si>
    <t>CHEMBL211456</t>
  </si>
  <si>
    <t>Ephedrine (BAN, USP); Ephedrine Sulfate (USP); Ephedrine Sulphate (BAN); Ephedrine Hydrochloride (BAN, JAN, USP)</t>
  </si>
  <si>
    <t>Knoll; Ecr; Whitehall-Robins; Bristol-Myers Products; Boehringer Mannheim Gmbh, Germany</t>
  </si>
  <si>
    <t>S01FB02; A08AA56; R01AA03; C01CA26; R01AB05</t>
  </si>
  <si>
    <t>S01FB02 [Sensory Organs:Ophthalmologicals:Mydriatics And Cycloplegics:Sympathomimetics excl. antiglaucoma preparations]; A08AA56 [Alimentary Tract And Metabolism:Antiobesity Preparations, Excl. Diet Products:Antiobesity Preparations, Excl. Diet Products:Centrally acting antiobesity products]; R01AA03 [Respiratory System:Nasal Preparations:Decongestants And Other Nasal Preparations For Topical Use:Sympathomimetics, plain]; C01CA26 [Cardiovascular System:Cardiac Therapy:Cardiac Stimulants Excl. Cardiac Glycosides:Adrenergic and dopaminergic agents]; R01AB05 [Respiratory System:Nasal Preparations:Decongestants And Other Nasal Preparations For Topical Use:Sympathomimetics, combinations excl. corticosteroids]</t>
  </si>
  <si>
    <t>Bronchodilator; Adrenergic</t>
  </si>
  <si>
    <t>CN[C@@H](C)[C@H](O)c1ccccc1</t>
  </si>
  <si>
    <t>CHEMBL13</t>
  </si>
  <si>
    <t>Metoprolol (BAN, INN, USAN); Metoprolol Succinate (FDA, USP, USAN); Metoprolol Fumarate (FDA, USP, USAN); Metoprolol Tartrate (FDA, USP, JAN, USAN)</t>
  </si>
  <si>
    <t>H 93/26 Succinate; H-93/26; CGP-2175C; CGP-2175E</t>
  </si>
  <si>
    <t>Us Pharmaceuticals Holdings I Llc; Novartis Pharmaceuticals Corp; Astrazeneca Lp</t>
  </si>
  <si>
    <t>C07AB02; C07AB52</t>
  </si>
  <si>
    <t>C07AB02 [Cardiovascular System:Beta Blocking Agents:Beta Blocking Agents:Beta blocking agents, selective]; C07AB52 [Cardiovascular System:Beta Blocking Agents:Beta Blocking Agents:Beta blocking agents, selective]</t>
  </si>
  <si>
    <t>Anti-Adrenergic (beta-receptor); Anti-Anginal; Antihypertensive</t>
  </si>
  <si>
    <t>COCCc1ccc(OCC(O)CNC(C)C)cc1</t>
  </si>
  <si>
    <t>CHEMBL606759</t>
  </si>
  <si>
    <t>Glucosamine (NF, USAN, INN); Glucosamine Hydrochloride (NF)</t>
  </si>
  <si>
    <t>M01AX05</t>
  </si>
  <si>
    <t>M01AX05 [Musculo-Skeletal System:Antiinflammatory And Antirheumatic Products:Antiinflammatory And Antirheumatic Products, Non-Steroids:Other antiinflammatory and antirheumatic agents, non-steroids]</t>
  </si>
  <si>
    <t>N[C@H]1[C@@H](O)O[C@H](CO)[C@@H](O)[C@@H]1O</t>
  </si>
  <si>
    <t>CHEMBL137</t>
  </si>
  <si>
    <t>Metronidazole (BAN, FDA, INN, JAN, USAN, USP); Metronidazole Hydrochloride (FDA, USAN); Metronidazole Benzoate (BAN, USP)</t>
  </si>
  <si>
    <t>BAY-5360; BAYER-5360; RP-8823; SC-32642</t>
  </si>
  <si>
    <t>Baxter Healthcare Corp; B Braun Medical Inc; Aptalis Pharma Us Inc; Abbott Laboratories Pharmaceutical Products Div; Pfizer Inc</t>
  </si>
  <si>
    <t>J01XD01; A01AB17; P01AB01; D06BX01; G01AF01</t>
  </si>
  <si>
    <t>J01XD01 [Antiinfectives For Systemic Use:Antibacterials For Systemic Use:Other Antibacterials:Imidazole derivatives]; A01AB17 [Alimentary Tract And Metabolism:Stomatological Preparations:Stomatological Preparations:Antiinfectives and antiseptics for local oral treatment]; P01AB01 [Antiparasitic Products, Insecticides And Repellents:Antiprotozoals:Agents Against Amoebiasis And Other Protozoal Diseases:Nitroimidazole derivatives]; D06BX01 [Dermatologicals:Antibiotics And Chemotherapeutics For Dermatological Use:Chemotherapeutics For Topical Use:Other chemotherapeutics]; G01AF01 [Genito Urinary System And Sex Hormones:Gynecological Antiinfectives And Antiseptics:Antiinfectives And Antiseptics, Excl. Combinations:Imidazole derivatives]</t>
  </si>
  <si>
    <t>Antiprotozoal (trichomonas); Antibacterial</t>
  </si>
  <si>
    <t>Cc1ncc([N+](=O)[O-])n1CCO</t>
  </si>
  <si>
    <t>CHEMBL1201139</t>
  </si>
  <si>
    <t>Megestrol Acetate (FDA, USP, USAN); Megestrol (BAN, INN)</t>
  </si>
  <si>
    <t>5071; BDH-1298; SC-10363</t>
  </si>
  <si>
    <t>Par Pharmaceutical Inc; Bristol Myers Squibb</t>
  </si>
  <si>
    <t>G03DB02; G03AC05; L02AB01</t>
  </si>
  <si>
    <t>G03DB02 [Genito Urinary System And Sex Hormones:Sex Hormones And Modulators Of The Genital System:Progestogens:Pregnadien derivatives]; G03AC05 [Genito Urinary System And Sex Hormones:Sex Hormones And Modulators Of The Genital System:Hormonal Contraceptives For Systemic Use:Progestogens]; L02AB01 [Antineoplastic And Immunomodulating Agents:Endocrine Therapy:Hormones And Related Agents:Progestogens]</t>
  </si>
  <si>
    <t>CC(=O)O[C@@]1(CC[C@H]2[C@@H]3C=C(C)C4=CC(=O)CC[C@]4(C)[C@H]3CC[C@]12C)C(=O)C</t>
  </si>
  <si>
    <t>CHEMBL216913</t>
  </si>
  <si>
    <t>Mitoguazone (DCF, MI, INN)</t>
  </si>
  <si>
    <t>L01XX16</t>
  </si>
  <si>
    <t>L01XX16 [Antineoplastic And Immunomodulating Agents:Antineoplastic Agents:Other Antineoplastic Agents:Other antineoplastic agents]</t>
  </si>
  <si>
    <t>C\C(=N/NC(=N)N)\C=N\NC(=N)N</t>
  </si>
  <si>
    <t>CHEMBL203266</t>
  </si>
  <si>
    <t>Trimetazidine (BAN, DCF, MI, INN); Trimetazidine Hydrochloride (JAN)</t>
  </si>
  <si>
    <t>C01EB15</t>
  </si>
  <si>
    <t>C01EB15 [Cardiovascular System:Cardiac Therapy:Other Cardiac Preparations:Other cardiac preparations]</t>
  </si>
  <si>
    <t>COc1ccc(CN2CCNCC2)c(OC)c1OC</t>
  </si>
  <si>
    <t>CHEMBL1201288</t>
  </si>
  <si>
    <t>Dantrolene (BAN, INN, USAN); Dantrolene Sodium (BAN, JAN, USAN, FDA)</t>
  </si>
  <si>
    <t>F-368; F-440</t>
  </si>
  <si>
    <t>M03CA01</t>
  </si>
  <si>
    <t>M03CA01 [Musculo-Skeletal System:Muscle Relaxants:Muscle Relaxants, Directly Acting Agents:Dantrolene and derivatives]</t>
  </si>
  <si>
    <t>[O-][N+](=O)c1ccc(cc1)c2oc(\C=N\N3CC(=O)NC3=O)cc2</t>
  </si>
  <si>
    <t>CHEMBL22587</t>
  </si>
  <si>
    <t>Itraconazole (BAN, FDA, INN, JAN, USAN)</t>
  </si>
  <si>
    <t>R-51211</t>
  </si>
  <si>
    <t>Merz Pharmaceuticals Llc; Janssen Pharmaceuticals Inc</t>
  </si>
  <si>
    <t>J02AC02</t>
  </si>
  <si>
    <t>J02AC02 [Antiinfectives For Systemic Use:Antimycotics For Systemic Use:Antimycotics For Systemic Use:Triazole derivatives]</t>
  </si>
  <si>
    <t>CCC(C)N1N=CN(C1=O)c2ccc(cc2)N3CCN(CC3)c4ccc(OC[C@H]5CO[C@@](Cn6cncn6)(O5)c7ccc(Cl)cc7Cl)cc4</t>
  </si>
  <si>
    <t>CHEMBL1201064</t>
  </si>
  <si>
    <t>Fluorometholone Acetate (FDA, USAN)</t>
  </si>
  <si>
    <t>U-17323</t>
  </si>
  <si>
    <t>D10AA01; S01CB05; C05AA06; S01BA07; D07XB04; D07AB06</t>
  </si>
  <si>
    <t>D10AA01 [Dermatologicals:Anti-Acne Preparations:Anti-Acne Preparations For Topical Use:Corticosteroids, combinations for treatment of acne]; S01CB05 [Sensory Organs:Ophthalmologicals:Antiinflammatory Agents And Antiinfectives In Combination:Corticosteroids/antiinfectives/mydriatics in combination]; C05AA06 [Cardiovascular System:Vasoprotectives:Agents For Treatment Of Hemorrhoids And Anal :Corticosteroids]; S01BA07 [Sensory Organs:Ophthalmologicals:Antiinflammatory Agents:Corticosteroids, plain]; D07XB04 [Dermatologicals:Corticosteroids, Dermatological Preparations:Corticosteroids, Other Combinations:Corticosteroids, moderately potent, other combinations]; D07AB06 [Dermatologicals:Corticosteroids, Dermatological Preparations:Corticosteroids, Plain:Corticosteroids, moderately potent (group II)]</t>
  </si>
  <si>
    <t>C[C@H]1C[C@H]2[C@@H]3CC[C@](OC(=O)C)(C(=O)C)[C@@]3(C)C[C@H](O)[C@]2(F)[C@@]4(C)C=CC(=O)C=C14</t>
  </si>
  <si>
    <t>CHEMBL86754</t>
  </si>
  <si>
    <t>Diiodohydroxyquinoline (BAN, INN); Iodoquinol (USAN, USP)</t>
  </si>
  <si>
    <t>Glenwood; Dermik; Bayer; Abbott</t>
  </si>
  <si>
    <t>G01AC01</t>
  </si>
  <si>
    <t>G01AC01 [Genito Urinary System And Sex Hormones:Gynecological Antiinfectives And Antiseptics:Antiinfectives And Antiseptics, Excl. Combinations:Quinoline derivatives]</t>
  </si>
  <si>
    <t>Oc1c(I)cc(I)c2cccnc12</t>
  </si>
  <si>
    <t>CHEMBL12856</t>
  </si>
  <si>
    <t>Amrinone (BAN, JAN, INN); Inamrinone (USP, USAN); Inamrinone Lactate (FDA)</t>
  </si>
  <si>
    <t>WIN-40680</t>
  </si>
  <si>
    <t>C01CE01</t>
  </si>
  <si>
    <t>C01CE01 [Cardiovascular System:Cardiac Therapy:Cardiac Stimulants Excl. Cardiac Glycosides:Phosphodiesterase inhibitors]</t>
  </si>
  <si>
    <t>NC1=CC(=CNC1=O)c2ccncc2</t>
  </si>
  <si>
    <t>CHEMBL22242</t>
  </si>
  <si>
    <t>Remoxipride (BAN, USAN, INN); Remoxipride Hydrochloride (USAN)</t>
  </si>
  <si>
    <t>A-33547; FLA-731; FLA-731(-)</t>
  </si>
  <si>
    <t>Ab Astra, Sweden</t>
  </si>
  <si>
    <t>N05AL04</t>
  </si>
  <si>
    <t>N05AL04 [Nervous System:Psycholeptics:Antipsychotics:Benzamides]</t>
  </si>
  <si>
    <t>CCN1CCC[C@H]1CNC(=O)c2c(OC)ccc(Br)c2OC</t>
  </si>
  <si>
    <t>CHEMBL270190</t>
  </si>
  <si>
    <t>Alvimopan (BAN, FDA, INN, USAN)</t>
  </si>
  <si>
    <t>ADL 8-2698</t>
  </si>
  <si>
    <t>A06AH02</t>
  </si>
  <si>
    <t>A06AH02 [Alimentary Tract And Metabolism:Drugs For Constipation:Drugs For Constipation:Peripheral opioid receptor antagonists]</t>
  </si>
  <si>
    <t>C[C@H]1CN(C[C@H](Cc2ccccc2)C(=O)NCC(=O)O)CC[C@@]1(C)c3cccc(O)c3</t>
  </si>
  <si>
    <t>CHEMBL9</t>
  </si>
  <si>
    <t>Norfloxacin (BAN, FDA, INN, JAN, USAN, USP)</t>
  </si>
  <si>
    <t>MK-366</t>
  </si>
  <si>
    <t>J01MA06; S01AE02</t>
  </si>
  <si>
    <t>J01MA06 [Antiinfectives For Systemic Use:Antibacterials For Systemic Use:Quinolone Antibacterials:Fluoroquinolones]; S01AE02 [Sensory Organs:Ophthalmologicals:Antiinfectives:Fluoroquinolones]</t>
  </si>
  <si>
    <t>CCN1C=C(C(=O)O)C(=O)c2cc(F)c(cc12)N3CCNCC3</t>
  </si>
  <si>
    <t>CHEMBL467</t>
  </si>
  <si>
    <t>Hydroxycarbamide (INN); Hydroxyurea (BAN, FDA, USAN, USP)</t>
  </si>
  <si>
    <t>SQ-1089</t>
  </si>
  <si>
    <t>L01XX05</t>
  </si>
  <si>
    <t>L01XX05 [Antineoplastic And Immunomodulating Agents:Antineoplastic Agents:Other Antineoplastic Agents:Other antineoplastic agents]</t>
  </si>
  <si>
    <t>NC(=O)NO</t>
  </si>
  <si>
    <t>CHEMBL2109393</t>
  </si>
  <si>
    <t>Rg-7160</t>
  </si>
  <si>
    <t>RG-7160</t>
  </si>
  <si>
    <t>CHEMBL2109272</t>
  </si>
  <si>
    <t>Rg-7593</t>
  </si>
  <si>
    <t>RG-7593</t>
  </si>
  <si>
    <t>CHEMBL2108806</t>
  </si>
  <si>
    <t>Bemiparin Sodium (BAN, INN)</t>
  </si>
  <si>
    <t>CHEMBL2109642</t>
  </si>
  <si>
    <t>A33</t>
  </si>
  <si>
    <t>CHEMBL2108853</t>
  </si>
  <si>
    <t>Aluminum Sesquichlorohydrex Propylene Glycol (USP)</t>
  </si>
  <si>
    <t>CHEMBL2109023</t>
  </si>
  <si>
    <t>Amalgucin</t>
  </si>
  <si>
    <t>CHEMBL2108491</t>
  </si>
  <si>
    <t>Insulin Zinc (BAN, USP); Insulin Zinc Injection (Aqueous Suspension) (JAN); Insulin Zinc Purified Porcine (Suspension) (JAN); Insulin Zinc Suspension, Compound (INN); Insulin Zinc, Purified Porcine (Suspension) (JAN)</t>
  </si>
  <si>
    <t>CHEMBL2109671</t>
  </si>
  <si>
    <t>Hua33 (131I)</t>
  </si>
  <si>
    <t>CHEMBL2108204</t>
  </si>
  <si>
    <t>Hyalosidase (BAN, INN)</t>
  </si>
  <si>
    <t>CHEMBL2109216</t>
  </si>
  <si>
    <t>Aspidosperma (MI, USP)</t>
  </si>
  <si>
    <t>CHEMBL2108209</t>
  </si>
  <si>
    <t>Lentinan (JAN)</t>
  </si>
  <si>
    <t>L03AX01</t>
  </si>
  <si>
    <t>L03AX01 [Antineoplastic And Immunomodulating Agents:Immunostimulants:Immunostimulants:Other immunostimulants]</t>
  </si>
  <si>
    <t>CHEMBL2108355</t>
  </si>
  <si>
    <t>Trecovirsen (INN)</t>
  </si>
  <si>
    <t>CHEMBL2107973</t>
  </si>
  <si>
    <t>Polymonine</t>
  </si>
  <si>
    <t>CHEMBL2108269</t>
  </si>
  <si>
    <t>Cetermin (INN)</t>
  </si>
  <si>
    <t>CHEMBL2108649</t>
  </si>
  <si>
    <t>Stearoyl Polyoxylglcerides (NF)</t>
  </si>
  <si>
    <t>CHEMBL2109559</t>
  </si>
  <si>
    <t>177 Lu-J591</t>
  </si>
  <si>
    <t>177 Lu-J591; HuJ591-GS</t>
  </si>
  <si>
    <t>CHEMBL2108922</t>
  </si>
  <si>
    <t>Chondroitin Sulfate Sodium (JAN, NF)</t>
  </si>
  <si>
    <t>M01AX25</t>
  </si>
  <si>
    <t>M01AX25 [Musculo-Skeletal System:Antiinflammatory And Antirheumatic Products:Antiinflammatory And Antirheumatic Products, Non-Steroids:Other antiinflammatory and antirheumatic agents, non-steroids]</t>
  </si>
  <si>
    <t>CHEMBL2108403</t>
  </si>
  <si>
    <t>Epitumomab (BAN, INN)</t>
  </si>
  <si>
    <t>CHEMBL2109675</t>
  </si>
  <si>
    <t>J591 (177lu)</t>
  </si>
  <si>
    <t>CHEMBL2109057</t>
  </si>
  <si>
    <t>Ecromeximab (INN, USAN)</t>
  </si>
  <si>
    <t>KM-871; KW-281; KW-2871</t>
  </si>
  <si>
    <t>Kyowa Hakko Kogyo Co., Ltd., Japan; Kyowa Hakko</t>
  </si>
  <si>
    <t>CHEMBL2108968</t>
  </si>
  <si>
    <t>Insulin [Injection], Biphasic (BAN, INN)</t>
  </si>
  <si>
    <t>CHEMBL2109598</t>
  </si>
  <si>
    <t>Biib-023</t>
  </si>
  <si>
    <t>BIIB-023</t>
  </si>
  <si>
    <t>CHEMBL2109411</t>
  </si>
  <si>
    <t>Rg-7444</t>
  </si>
  <si>
    <t>RG-7444</t>
  </si>
  <si>
    <t>CHEMBL2109163</t>
  </si>
  <si>
    <t>Hepatitis B Virus Vaccine Inactivated (USP)</t>
  </si>
  <si>
    <t>SmithKline Beecham; Merck</t>
  </si>
  <si>
    <t>CHEMBL2108546</t>
  </si>
  <si>
    <t>Pegaspargase (FDA, INN, USAN)</t>
  </si>
  <si>
    <t>Sigma Tau; Enzon</t>
  </si>
  <si>
    <t>L01XX24</t>
  </si>
  <si>
    <t>L01XX24 [Antineoplastic And Immunomodulating Agents:Antineoplastic Agents:Other Antineoplastic Agents:Other antineoplastic agents]</t>
  </si>
  <si>
    <t>CHEMBL1963684</t>
  </si>
  <si>
    <t>Peginesatide Acetate (FDA, USAN)</t>
  </si>
  <si>
    <t>Affymax Inc</t>
  </si>
  <si>
    <t>CHEMBL2109287</t>
  </si>
  <si>
    <t>Nofetumomab (FDA); Technetium (99mTc) Nofetumomab Merpentan (INN); Technetium Tc 99m Nofetumomab Merpentan (USP)</t>
  </si>
  <si>
    <t>Dupont Merck; Boehringer Ingelheim</t>
  </si>
  <si>
    <t>CHEMBL2048484</t>
  </si>
  <si>
    <t>Canagliflozin (USAN, FDA, INN)</t>
  </si>
  <si>
    <t>JNJ-24831754-ZAE; JNJ-28431754; JNJ-28431754-AAA; TA-7284</t>
  </si>
  <si>
    <t>Cc1ccc(cc1Cc2ccc(s2)c3ccc(F)cc3)[C@@H]4O[C@H](CO)[C@@H](O)[C@H](O)[C@H]4O</t>
  </si>
  <si>
    <t>CHEMBL2095208</t>
  </si>
  <si>
    <t>Cobicistat (FDA, INN, USAN)</t>
  </si>
  <si>
    <t>V03AX03</t>
  </si>
  <si>
    <t>V03AX03 [Various:All Other Therapeutic Products:All Other Therapeutic Products:Other therapeutic products]</t>
  </si>
  <si>
    <t>CC(C)c1nc(CN(C)C(=O)N[C@@H](CCN2CCOCC2)C(=O)N[C@H](CC[C@H](Cc3ccccc3)NC(=O)OCc4cncs4)Cc5ccccc5)cs1</t>
  </si>
  <si>
    <t>CHEMBL35228</t>
  </si>
  <si>
    <t>Pyronaridine</t>
  </si>
  <si>
    <t>COc1ccc2nc3cc(Cl)ccc3c(Nc4cc(CN5CCCC5)c(O)c(CN6CCCC6)c4)c2n1</t>
  </si>
  <si>
    <t>CHEMBL1256</t>
  </si>
  <si>
    <t>Isoflurane (BAN, FDA, INN, JAN, USAN, USP)</t>
  </si>
  <si>
    <t>Compound 469</t>
  </si>
  <si>
    <t>N01AB06</t>
  </si>
  <si>
    <t>N01AB06 [Nervous System:Anesthetics:Anesthetics, General:Halogenated hydrocarbons]</t>
  </si>
  <si>
    <t>FC(F)OC(Cl)C(F)(F)F</t>
  </si>
  <si>
    <t>CHEMBL1200691</t>
  </si>
  <si>
    <t>Magnesium Acetate (FDA); Magnesium Acetate Tetrahydrate (FDA)</t>
  </si>
  <si>
    <t>Hospira Inc; Baxter Healthcare Corp; B Braun Medical Inc; Abbott Laboratories Pharmaceutical Products Div</t>
  </si>
  <si>
    <t>[Mg+2].CC(=O)[O-].CC(=O)[O-]</t>
  </si>
  <si>
    <t>CHEMBL1201410</t>
  </si>
  <si>
    <t>Technetium Tc 99m Albumin (USP); Technetium Tc-99m Albumin Kit (FDA)</t>
  </si>
  <si>
    <t>CHEMBL1201520</t>
  </si>
  <si>
    <t>Urofollitropin (BAN, FDA, USAN, INN)</t>
  </si>
  <si>
    <t>Serono Laboratories Inc; Ferring Pharmaceuticals Inc</t>
  </si>
  <si>
    <t>G03GA04</t>
  </si>
  <si>
    <t>G03GA04 [Genito Urinary System And Sex Hormones:Sex Hormones And Modulators Of The Genital System:Gonadotropins And Other Ovulation Stimulants:Gonadotropins]</t>
  </si>
  <si>
    <t>Hormone (follicle-stimulating)</t>
  </si>
  <si>
    <t>CHEMBL1201653</t>
  </si>
  <si>
    <t>Insulin Zinc Susp Purified Pork (FDA)</t>
  </si>
  <si>
    <t>CHEMBL1201825</t>
  </si>
  <si>
    <t>Ranibizumab (BAN, FDA, INN, USAN)</t>
  </si>
  <si>
    <t>FAB-12 Variant Y0317; RG-3645; Rhufab</t>
  </si>
  <si>
    <t>S01LA04</t>
  </si>
  <si>
    <t>S01LA04 [Sensory Organs:Ophthalmologicals:Ocular Vascular Disorder Agents:Antineovascularisation agents]</t>
  </si>
  <si>
    <t>CHEMBL850</t>
  </si>
  <si>
    <t>Sparfloxacin (BAN, FDA, INN, JAN, USAN)</t>
  </si>
  <si>
    <t>AT-4140; CI-978</t>
  </si>
  <si>
    <t>Mylan Pharmaceuticals Inc</t>
  </si>
  <si>
    <t>J01MA09</t>
  </si>
  <si>
    <t>J01MA09 [Antiinfectives For Systemic Use:Antibacterials For Systemic Use:Quinolone Antibacterials:Fluoroquinolones]</t>
  </si>
  <si>
    <t>C[C@@H]1CN(C[C@H](C)N1)c2c(F)c(N)c3C(=O)C(=CN(C4CC4)c3c2F)C(=O)O</t>
  </si>
  <si>
    <t>CHEMBL1200627</t>
  </si>
  <si>
    <t>Propiolactone (FDA, BAN, INN, USAN)</t>
  </si>
  <si>
    <t>O=C1CCO1</t>
  </si>
  <si>
    <t>CHEMBL2104357</t>
  </si>
  <si>
    <t>Lexofenac (INN)</t>
  </si>
  <si>
    <t>OC(=O)Cc1ccc(cc1)C2=CC(=O)CCC2</t>
  </si>
  <si>
    <t>CHEMBL2104100</t>
  </si>
  <si>
    <t>Ciamexon (BAN, INN)</t>
  </si>
  <si>
    <t>BM 41.332</t>
  </si>
  <si>
    <t>COc1nc(C)ccc1CN2CC2C#N</t>
  </si>
  <si>
    <t>CHEMBL1697838</t>
  </si>
  <si>
    <t>Glymidine Sodium (BAN, INN, JAN, USAN)</t>
  </si>
  <si>
    <t>SH-717</t>
  </si>
  <si>
    <t>A10BC01</t>
  </si>
  <si>
    <t>A10BC01 [Alimentary Tract And Metabolism:Drugs Used In Diabetes:Blood Glucose Lowering Drugs, Excl. Insulins:Sulfonamides (heterocyclic)]</t>
  </si>
  <si>
    <t>COCCOc1cnc(NS(=O)(=O)c2ccccc2)nc1</t>
  </si>
  <si>
    <t>CHEMBL2216870</t>
  </si>
  <si>
    <t>Idelalisib (INN, USAN)</t>
  </si>
  <si>
    <t>CAL-101; GS-1101</t>
  </si>
  <si>
    <t>CC[C@H](Nc1ncnc2[nH]cnc12)C3=Nc4cccc(F)c4C(=O)N3c5ccccc5</t>
  </si>
  <si>
    <t>CHEMBL2308885</t>
  </si>
  <si>
    <t>Clobetasone (BAN, INN); Clobetasone Butyrate (JAN, USAN)</t>
  </si>
  <si>
    <t>CCI 5537; GR 2/1214</t>
  </si>
  <si>
    <t>S01BA09; D07AB01</t>
  </si>
  <si>
    <t>S01BA09 [Sensory Organs:Ophthalmologicals:Antiinflammatory Agents:Corticosteroids, plain]; D07AB01 [Dermatologicals:Corticosteroids, Dermatological Preparations:Corticosteroids, Plain:Corticosteroids, moderately potent (group II)]</t>
  </si>
  <si>
    <t>CCCC(=O)O[C@@]1([C@H](C)C[C@@H]2[C@@H]3CCC4=CC(=O)C=C[C@]4(C)[C@]3(F)C(=O)C[C@]12C)C(=O)CCl</t>
  </si>
  <si>
    <t>CHEMBL2219421</t>
  </si>
  <si>
    <t>Recilisib (USAN); Recilisib Sodium (USAN)</t>
  </si>
  <si>
    <t>ON-01210</t>
  </si>
  <si>
    <t>Onconova Therapeutics, Inc.</t>
  </si>
  <si>
    <t>OC(=O)c1ccc(\C=C\S(=O)(=O)Cc2ccc(Cl)cc2)cc1</t>
  </si>
  <si>
    <t>CHEMBL2304046</t>
  </si>
  <si>
    <t>Tabilautide (INN)</t>
  </si>
  <si>
    <t>CCCCCCCCCCCC(=O)N[C@H](C)C(=O)N[C@H](CCC(=O)N[C@@H](CCC[C@H](N)C(=O)N)C(=O)O)C(=O)O</t>
  </si>
  <si>
    <t>CHEMBL2364664</t>
  </si>
  <si>
    <t>Mangofilcon A (USAN)</t>
  </si>
  <si>
    <t>Lagado Corp.</t>
  </si>
  <si>
    <t>CHEMBL46469</t>
  </si>
  <si>
    <t>Anthralin (USP); Dithranol (BAN, INN)</t>
  </si>
  <si>
    <t>Stiefel; Dermik</t>
  </si>
  <si>
    <t>D05AC51; D05AC01</t>
  </si>
  <si>
    <t>D05AC51 [Dermatologicals:Antipsoriatics:Antipsoriatics For Topical Use:Antracen derivatives]; D05AC01 [Dermatologicals:Antipsoriatics:Antipsoriatics For Topical Use:Antracen derivatives]</t>
  </si>
  <si>
    <t>Oc1cccc2Cc3cccc(O)c3C(=O)c12</t>
  </si>
  <si>
    <t>CHEMBL1697825</t>
  </si>
  <si>
    <t>Butalamine (BAN, MI, INN)</t>
  </si>
  <si>
    <t>LA-1221 [As Hydrochloride]</t>
  </si>
  <si>
    <t>C04AX23</t>
  </si>
  <si>
    <t>C04AX23 [Cardiovascular System:Peripheral Vasodilators:Peripheral Vasodilators:Other peripheral vasodilators]</t>
  </si>
  <si>
    <t>CCCCN(CCCC)CCNc1onc(n1)c2ccccc2</t>
  </si>
  <si>
    <t>CHEMBL277945</t>
  </si>
  <si>
    <t>Sultopride (DCF, MI, INN); Sultopride Hydrochloride (JAN)</t>
  </si>
  <si>
    <t>N05AL02</t>
  </si>
  <si>
    <t>N05AL02 [Nervous System:Psycholeptics:Antipsychotics:Benzamides]</t>
  </si>
  <si>
    <t>CCN1CCCC1CNC(=O)c2cc(ccc2OC)S(=O)(=O)CC</t>
  </si>
  <si>
    <t>CHEMBL19449</t>
  </si>
  <si>
    <t>Ibudilast (JAN, MI, INN)</t>
  </si>
  <si>
    <t>AV-411; MN-166</t>
  </si>
  <si>
    <t>-ast; -dil-</t>
  </si>
  <si>
    <t>antiasthmatics/antiallergics (not acting primarily as antihistamines,leukotriene biosynthesis inhibitors); vasodilators (undefined group)</t>
  </si>
  <si>
    <t>R03DC04</t>
  </si>
  <si>
    <t>R03DC04 [Respiratory System:Drugs For Obstructive Airway Diseases:Other Systemic Drugs For Obstructive Airway Diseases:Leukotriene receptor antagonists]</t>
  </si>
  <si>
    <t>CC(C)C(=O)c1c(nn2ccccc12)C(C)C</t>
  </si>
  <si>
    <t>CHEMBL1378024</t>
  </si>
  <si>
    <t>Prothionamide (JAN); Protionamide (BAN, DCF, MI, INN)</t>
  </si>
  <si>
    <t>RP-9778; TH-1321</t>
  </si>
  <si>
    <t>J04AD01</t>
  </si>
  <si>
    <t>J04AD01 [Antiinfectives For Systemic Use:Antimycobacterials:Drugs For Treatment Of Tuberculosis:Thiocarbamide derivatives]</t>
  </si>
  <si>
    <t>CCCc1cc(ccn1)C(=S)N</t>
  </si>
  <si>
    <t>CHEMBL460499</t>
  </si>
  <si>
    <t>Carmofur (JAN, MI, INN)</t>
  </si>
  <si>
    <t>L01BC04</t>
  </si>
  <si>
    <t>L01BC04 [Antineoplastic And Immunomodulating Agents:Antineoplastic Agents:Antimetabolites:Pyrimidine analogues]</t>
  </si>
  <si>
    <t>CCCCCCNC(=O)N1C=C(F)C(=O)NC1=O</t>
  </si>
  <si>
    <t>CHEMBL523900</t>
  </si>
  <si>
    <t>Meletimide (INN)</t>
  </si>
  <si>
    <t>Cc1ccc(CN2CCC(CC2)C3(CCC(=O)NC3=O)c4ccccc4)cc1</t>
  </si>
  <si>
    <t>CHEMBL388560</t>
  </si>
  <si>
    <t>Dimpylate (BAN, INN)</t>
  </si>
  <si>
    <t>G-24480</t>
  </si>
  <si>
    <t>CCOP(=S)(OCC)Oc1cc(C)nc(n1)C(C)C</t>
  </si>
  <si>
    <t>CHEMBL1094785</t>
  </si>
  <si>
    <t>Carmoterol (INN)</t>
  </si>
  <si>
    <t>COc1ccc(C[C@@H](C)NC[C@H](O)c2ccc(O)c3NC(=O)C=Cc23)cc1</t>
  </si>
  <si>
    <t>CHEMBL126224</t>
  </si>
  <si>
    <t>Iprindole (BAN, USAN, INN)</t>
  </si>
  <si>
    <t>WY-3263</t>
  </si>
  <si>
    <t>N06AA13</t>
  </si>
  <si>
    <t>N06AA13 [Nervous System:Psychoanaleptics:Antidepressants:Non-selective monoamine reuptake inhibitors]</t>
  </si>
  <si>
    <t>CN(C)CCCn1c2CCCCCCc2c3ccccc13</t>
  </si>
  <si>
    <t>CHEMBL184041</t>
  </si>
  <si>
    <t>Ertiprotafib (INN, USAN)</t>
  </si>
  <si>
    <t>PTP-112</t>
  </si>
  <si>
    <t>protein tyrosine phosphatase 1B inhibitors</t>
  </si>
  <si>
    <t>Cc1cc(cc(C)c1O[C@H](Cc2ccccc2)C(=O)O)c3c4ccccc4c(Br)c5sc(C)c(C)c35</t>
  </si>
  <si>
    <t>CHEMBL593262</t>
  </si>
  <si>
    <t>Nitrosulfathiazole (DCF, INN); Para-Nitrosulfathiazole (NF)</t>
  </si>
  <si>
    <t>[O-][N+](=O)c1ccc(cc1)S(=O)(=O)Nc2nccs2</t>
  </si>
  <si>
    <t>CHEMBL370252</t>
  </si>
  <si>
    <t>Flumequine (BAN, USAN, INN)</t>
  </si>
  <si>
    <t>J01MB07</t>
  </si>
  <si>
    <t>J01MB07 [Antiinfectives For Systemic Use:Antibacterials For Systemic Use:Quinolone Antibacterials:Other quinolones]</t>
  </si>
  <si>
    <t>CC1CCc2cc(F)cc3C(=O)C(=CN1c23)C(=O)O</t>
  </si>
  <si>
    <t>CHEMBL560592</t>
  </si>
  <si>
    <t>Danegaptide (INN, USAN)</t>
  </si>
  <si>
    <t>GAP-134</t>
  </si>
  <si>
    <t>NCC(=O)N1C[C@H](C[C@@H]1C(=O)O)NC(=O)c2ccccc2</t>
  </si>
  <si>
    <t>CHEMBL27129</t>
  </si>
  <si>
    <t>Sinitrodil (INN)</t>
  </si>
  <si>
    <t>[O-][N+](=O)OCCN1COc2ccccc2C1=O</t>
  </si>
  <si>
    <t>CHEMBL136497</t>
  </si>
  <si>
    <t>Irsogladine (INN, MI); Irsogladine Maleate (JAN)</t>
  </si>
  <si>
    <t>Nc1nc(N)nc(n1)c2cc(Cl)ccc2Cl</t>
  </si>
  <si>
    <t>CHEMBL119549</t>
  </si>
  <si>
    <t>Andolast (INN)</t>
  </si>
  <si>
    <t>O=C(Nc1ccc(cc1)c2nn[nH]n2)c3ccc(cc3)c4nn[nH]n4</t>
  </si>
  <si>
    <t>CHEMBL94087</t>
  </si>
  <si>
    <t>Glybuthiazol (DCF, INN, MI)</t>
  </si>
  <si>
    <t>RP-2259</t>
  </si>
  <si>
    <t>CC(C)(C)c1nnc(NS(=O)(=O)c2ccc(N)cc2)s1</t>
  </si>
  <si>
    <t>CHEMBL383634</t>
  </si>
  <si>
    <t>Gliquidone (BAN, MI, INN)</t>
  </si>
  <si>
    <t>ARDF-26</t>
  </si>
  <si>
    <t>A10BB08</t>
  </si>
  <si>
    <t>A10BB08 [Alimentary Tract And Metabolism:Drugs Used In Diabetes:Blood Glucose Lowering Drugs, Excl. Insulins:Sulfonamides, urea derivatives]</t>
  </si>
  <si>
    <t>COc1ccc2c(c1)C(=O)N(CCc3ccc(cc3)S(=O)(=O)NC(=O)NC4CCCCC4)C(=O)C2(C)C</t>
  </si>
  <si>
    <t>CHEMBL284377</t>
  </si>
  <si>
    <t>Dexfosfoserine (INN)</t>
  </si>
  <si>
    <t>GNF-Pf-1028</t>
  </si>
  <si>
    <t>N[C@@H](COP(=O)(O)O)C(=O)O</t>
  </si>
  <si>
    <t>CHEMBL51620</t>
  </si>
  <si>
    <t>Piriqualone (INN)</t>
  </si>
  <si>
    <t>Cc1ccccc1N2C(=Nc3ccccc3C2=O)\C=C\c4ccccn4</t>
  </si>
  <si>
    <t>CHEMBL293787</t>
  </si>
  <si>
    <t>Ethyl Pyrophosphate (BAN)</t>
  </si>
  <si>
    <t>CCOP(=O)(OCC)OP(=O)(OCC)OCC</t>
  </si>
  <si>
    <t>CHEMBL91829</t>
  </si>
  <si>
    <t>Ruboxistaurin (INN)</t>
  </si>
  <si>
    <t>LY-333531</t>
  </si>
  <si>
    <t>CN(C)C[C@@H]1CCn2cc(C3=C(C(=O)NC3=O)c4cn(CCO1)c5ccccc45)c6ccccc26</t>
  </si>
  <si>
    <t>CHEMBL1697831</t>
  </si>
  <si>
    <t>Clofibride (DCF, INN)</t>
  </si>
  <si>
    <t>C10AB10</t>
  </si>
  <si>
    <t>C10AB10 [Cardiovascular System:Lipid Modifying Agents:Lipid Modifying Agents, Plain:Fibrates]</t>
  </si>
  <si>
    <t>CN(C)C(=O)CCCOC(=O)C(C)(C)Oc1ccc(Cl)cc1</t>
  </si>
  <si>
    <t>CHEMBL44354</t>
  </si>
  <si>
    <t>Ceftazidime (FDA, USP, BAN, INN, JAN, USAN); Ceftazidime Sodium (FDA)</t>
  </si>
  <si>
    <t>GR-20263; LY-139381</t>
  </si>
  <si>
    <t>GlaxoSmithKline; Covis Pharma Sarl; B Braun Medical Inc</t>
  </si>
  <si>
    <t>J01DD02</t>
  </si>
  <si>
    <t>J01DD02 [Antiinfectives For Systemic Use:Antibacterials For Systemic Use:Other Beta-Lactam Antibacterials:Third-generation cephalosporins]</t>
  </si>
  <si>
    <t>CC(C)(O\N=C(/C(=O)N[C@H]1[C@H]2SCC(=C(N2C1=O)C(=O)[O-])C[n+]3ccccc3)\c4csc(N)n4)C(=O)O</t>
  </si>
  <si>
    <t>CHEMBL1729803</t>
  </si>
  <si>
    <t>Caroverine (INN, MI)</t>
  </si>
  <si>
    <t>A03AX11</t>
  </si>
  <si>
    <t>A03AX11 [Alimentary Tract And Metabolism:Drugs For Functional Gastrointestinal Disorders:Drugs For Functional Gastrointestinal Disorders:Other drugs for functional gastrointestinal disorders]</t>
  </si>
  <si>
    <t>CCN(CC)CCN1C(=O)C(=Nc2ccccc12)Cc3ccc(OC)cc3</t>
  </si>
  <si>
    <t>CHEMBL2106853</t>
  </si>
  <si>
    <t>Meciadanol (INN)</t>
  </si>
  <si>
    <t>CO[C@H]1Cc2c(O)cc(O)cc2O[C@@H]1c3ccc(O)c(O)c3</t>
  </si>
  <si>
    <t>CHEMBL2106699</t>
  </si>
  <si>
    <t>Dexamethasone Beloxil (USAN)</t>
  </si>
  <si>
    <t>C[C@@H]1C[C@H]2[C@@H]3CCC4=CC(=O)C=C[C@]4(C)[C@@]3(F)[C@@H](O)C[C@]2(C)[C@@]1(O)C(=O)COCc5ccccc5</t>
  </si>
  <si>
    <t>CHEMBL2106565</t>
  </si>
  <si>
    <t>Broxitalamic Acid (INN)</t>
  </si>
  <si>
    <t>CC(=O)Nc1c(Br)c(C(=O)O)c(Br)c(C(=O)NCCO)c1Br</t>
  </si>
  <si>
    <t>CHEMBL2104224</t>
  </si>
  <si>
    <t>Estrofurate (INN, USAN)</t>
  </si>
  <si>
    <t>AY-11483</t>
  </si>
  <si>
    <t>CC(=O)Oc1ccc2[C@H]3CC[C@@]4(C)[C@@H](CC[C@@]4(O)c5cocc5)C3=CCc2c1</t>
  </si>
  <si>
    <t>CHEMBL1208640</t>
  </si>
  <si>
    <t>Fodipir (INN, USAN)</t>
  </si>
  <si>
    <t>DPDP</t>
  </si>
  <si>
    <t>Cc1ncc(COP(=O)(O)O)c(CN(CCN(CC(=O)O)Cc2c(O)c(C)ncc2COP(=O)(O)O)CC(=O)O)c1O</t>
  </si>
  <si>
    <t>CHEMBL1205532</t>
  </si>
  <si>
    <t>Eprovafen (INN)</t>
  </si>
  <si>
    <t>OC(=O)CCCCc1ccc(CCCc2ccccc2)s1</t>
  </si>
  <si>
    <t>CHEMBL2110845</t>
  </si>
  <si>
    <t>Dicolinium Iodide (INN, MI)</t>
  </si>
  <si>
    <t>CC[N+](C)(CC)CCOC(=O)C1CCCC(C)[N+]1(C)C</t>
  </si>
  <si>
    <t>CHEMBL2218861</t>
  </si>
  <si>
    <t>Quinagolide (BAN, INN)</t>
  </si>
  <si>
    <t>G02CB04</t>
  </si>
  <si>
    <t>G02CB04 [Genito Urinary System And Sex Hormones:Other Gynecologicals:Other Gynecologicals:Prolactine inhibitors]</t>
  </si>
  <si>
    <t>CCCN1CC(CC2Cc3c(O)cccc3CC12)NS(=O)(=O)N(CC)CC</t>
  </si>
  <si>
    <t>CHEMBL2218882</t>
  </si>
  <si>
    <t>Finrozole (INN)</t>
  </si>
  <si>
    <t>OC(Cc1ccc(F)cc1)C(c2ccc(cc2)C#N)n3cncn3</t>
  </si>
  <si>
    <t>CHEMBL2218907</t>
  </si>
  <si>
    <t>Zilpaterol (INN)</t>
  </si>
  <si>
    <t>CC(C)NC1CCN2C(=O)Nc3cccc(C1O)c23</t>
  </si>
  <si>
    <t>CHEMBL2309609</t>
  </si>
  <si>
    <t>Midostaurin (INN, USAN)</t>
  </si>
  <si>
    <t>CGP-41251; PKC-412</t>
  </si>
  <si>
    <t>CO[C@H]1[C@@H](C[C@H]2O[C@@]1(C)n3c4ccccc4c5c6CNC(=O)c6c7c8ccccc8n2c7c35)N(C)C(=O)c9ccccc9</t>
  </si>
  <si>
    <t>CHEMBL2364665</t>
  </si>
  <si>
    <t>Astodrimer (USAN)</t>
  </si>
  <si>
    <t>CHEMBL1736123</t>
  </si>
  <si>
    <t>Cinnopentazone (INN); Cintazone (USAN)</t>
  </si>
  <si>
    <t>AHR-3015; SCHA-306</t>
  </si>
  <si>
    <t>CCCCCC1C(=O)N2C=C(c3ccccc3)c4ccccc4N2C1=O</t>
  </si>
  <si>
    <t>CHEMBL274826</t>
  </si>
  <si>
    <t>Androstenedione (JAN)</t>
  </si>
  <si>
    <t>C[C@]12CC[C@H]3[C@@H](CCC4=CC(=O)CC[C@]34C)[C@@H]1CCC2=O</t>
  </si>
  <si>
    <t>CHEMBL889</t>
  </si>
  <si>
    <t>Palifosfamide (INN, USAN); Palifosfamide Tromethamine (USAN)</t>
  </si>
  <si>
    <t>IPM; ZIO-201; ZIO-201-T</t>
  </si>
  <si>
    <t>Ziopharm Oncology, Inc.; Ziopharm</t>
  </si>
  <si>
    <t>OP(=O)(NCCCl)NCCCl</t>
  </si>
  <si>
    <t>CHEMBL31634</t>
  </si>
  <si>
    <t>Brivudine (INN)</t>
  </si>
  <si>
    <t>J05AB15</t>
  </si>
  <si>
    <t>J05AB15 [Antiinfectives For Systemic Use:Antivirals For Systemic Use:Direct Acting Antivirals:Nucleosides and nucleotides excl. reverse transcriptase inhibitors]</t>
  </si>
  <si>
    <t>OC[C@H]1O[C@H](C[C@@H]1O)N2C=C(\C=C\Br)C(=O)NC2=O</t>
  </si>
  <si>
    <t>CHEMBL1592</t>
  </si>
  <si>
    <t>Quinapril (BAN, INN, USP); Quinapril Hydrochloride (FDA, USP, USAN)</t>
  </si>
  <si>
    <t>CI-906</t>
  </si>
  <si>
    <t>C09AA06</t>
  </si>
  <si>
    <t>C09AA06 [Cardiovascular System:Agents Acting On The Renin-Angiotensin System:Ace Inhibitors, Plain:ACE inhibitors, plain]</t>
  </si>
  <si>
    <t>CCOC(=O)[C@H](CCc1ccccc1)N[C@@H](C)C(=O)N2Cc3ccccc3C[C@H]2C(=O)O</t>
  </si>
  <si>
    <t>CHEMBL439</t>
  </si>
  <si>
    <t>Sulfadiazine (Trisulfapyrimidines) (FDA); Sulfadiazine (BAN, FDA, INN, JAN, USP); Silver Sulfadiazine (FDA); Sulfadiazine Silver (JAN); Sulfadiazine, Silver (USAN, USP); Sulfadiazine Sodium (FDA, USP, INN)</t>
  </si>
  <si>
    <t>Eli Lilly And Co; Dr Reddys Laboratories Louisiana Llc; Bristol Myers Squibb Co; Abbvie Inc; King Pharmaceuticals Inc</t>
  </si>
  <si>
    <t>J01EC02; D06BA01; D06BA51</t>
  </si>
  <si>
    <t>J01EC02 [Antiinfectives For Systemic Use:Antibacterials For Systemic Use:Sulfonamides And Trimethoprim:Intermediate-acting sulfonamides]; D06BA01 [Dermatologicals:Antibiotics And Chemotherapeutics For Dermatological Use:Chemotherapeutics For Topical Use:Sulfonamides]; D06BA51 [Dermatologicals:Antibiotics And Chemotherapeutics For Dermatological Use:Chemotherapeutics For Topical Use:Sulfonamides]</t>
  </si>
  <si>
    <t>Nc1ccc(cc1)S(=O)(=O)Nc2ncccn2</t>
  </si>
  <si>
    <t>CHEMBL934</t>
  </si>
  <si>
    <t>Metyrapone (BAN, FDA, INN, JAN, USAN, USP); Metyrapone Tartrate (USAN)</t>
  </si>
  <si>
    <t>SU-4885</t>
  </si>
  <si>
    <t>Hra Pharma Llc; Ciba-Geigy</t>
  </si>
  <si>
    <t>V04CD01</t>
  </si>
  <si>
    <t>V04CD01 [Various:Diagnostic Agents:Other Diagnostic Agents:Tests for pituitary function]</t>
  </si>
  <si>
    <t>Diagnostic Aid (pituitary function determination)</t>
  </si>
  <si>
    <t>CC(C)(C(=O)c1cccnc1)c2cccnc2</t>
  </si>
  <si>
    <t>CHEMBL1100</t>
  </si>
  <si>
    <t>Paramethadione (BAN, FDA, INN, USP)</t>
  </si>
  <si>
    <t>N03AC01</t>
  </si>
  <si>
    <t>N03AC01 [Nervous System:Antiepileptics:Antiepileptics:Oxazolidine derivatives]</t>
  </si>
  <si>
    <t>CCC1(C)OC(=O)N(C)C1=O</t>
  </si>
  <si>
    <t>CHEMBL1102</t>
  </si>
  <si>
    <t>Glutethimide (BAN, FDA, INN, USP)</t>
  </si>
  <si>
    <t>N05CE01</t>
  </si>
  <si>
    <t>N05CE01 [Nervous System:Psycholeptics:Hypnotics And Sedatives:Piperidinedione derivatives]</t>
  </si>
  <si>
    <t>CCC1(CCC(=O)NC1=O)c2ccccc2</t>
  </si>
  <si>
    <t>CHEMBL871</t>
  </si>
  <si>
    <t>Etidronic Acid (BAN, INN, USAN); Etidronate Disodium (FDA, USP, JAN, USAN)</t>
  </si>
  <si>
    <t>Procter And Gamble Pharmaceuticals Inc Sub Procter And Gamble Co; Mgi Pharma Inc</t>
  </si>
  <si>
    <t>M05BA01</t>
  </si>
  <si>
    <t>M05BA01 [Musculo-Skeletal System:Drugs For Treatment Of Bone Diseases:Drugs Affecting Bone Structure And Mineralization:Bisphosphonates]</t>
  </si>
  <si>
    <t>Regulator (calcium); Bone Resorption Inhibitor</t>
  </si>
  <si>
    <t>CC(O)(P(=O)(O)O)P(=O)(O)O</t>
  </si>
  <si>
    <t>CHEMBL93</t>
  </si>
  <si>
    <t>Zileuton (BAN, FDA, INN, USAN, USP)</t>
  </si>
  <si>
    <t>A-64077; ABBOTT-64077</t>
  </si>
  <si>
    <t>CC(N(O)C(=O)N)c1cc2ccccc2s1</t>
  </si>
  <si>
    <t>CHEMBL186</t>
  </si>
  <si>
    <t>Cefepime (BAN, USAN, INN); Cefepime Hydrochloride (FDA, USP, USAN)</t>
  </si>
  <si>
    <t>BMY-28142</t>
  </si>
  <si>
    <t>Squibb; Hospira Inc; Baxter Healthcare Corp; B Braun Medical Inc</t>
  </si>
  <si>
    <t>J01DE01</t>
  </si>
  <si>
    <t>J01DE01 [Antiinfectives For Systemic Use:Antibacterials For Systemic Use:Other Beta-Lactam Antibacterials:Fourth-generation cephalosporins]</t>
  </si>
  <si>
    <t>CO\N=C(/C(=O)N[C@H]1[C@H]2SCC(=C(N2C1=O)C(=O)[O-])C[N+]3(C)CCCC3)\c4csc(N)n4</t>
  </si>
  <si>
    <t>CHEMBL18442</t>
  </si>
  <si>
    <t>Plerixafor (FDA, INN, USAN)</t>
  </si>
  <si>
    <t>AMD-3100</t>
  </si>
  <si>
    <t>CXCR4 antagonists</t>
  </si>
  <si>
    <t>L03AX16</t>
  </si>
  <si>
    <t>L03AX16 [Antineoplastic And Immunomodulating Agents:Immunostimulants:Immunostimulants:Other immunostimulants]</t>
  </si>
  <si>
    <t>C(N1CCCNCCNCCCNCC1)c2ccc(CN3CCCNCCNCCCNCC3)cc2</t>
  </si>
  <si>
    <t>CHEMBL1200733</t>
  </si>
  <si>
    <t>Desflurane (FDA, USP, INN, USAN)</t>
  </si>
  <si>
    <t>I-653</t>
  </si>
  <si>
    <t>N01AB07</t>
  </si>
  <si>
    <t>N01AB07 [Nervous System:Anesthetics:Anesthetics, General:Halogenated hydrocarbons]</t>
  </si>
  <si>
    <t>FC(F)OC(F)C(F)(F)F</t>
  </si>
  <si>
    <t>CHEMBL1200394</t>
  </si>
  <si>
    <t>Ethanolamine Oleate (FDA, USAN)</t>
  </si>
  <si>
    <t>CCCCCCCC\C=C/CCCCCCC([NH3+])(CO)C(=O)[O-]</t>
  </si>
  <si>
    <t>CHEMBL1741</t>
  </si>
  <si>
    <t>Clarithromycin (BAN, FDA, INN, JAN, USAN, USP)</t>
  </si>
  <si>
    <t>A-56268; ABBOTT-56268; TE-031</t>
  </si>
  <si>
    <t>Takeda Pharmaceuticals Usa Inc; Gastroentero Logic Llc; Abbvie Inc</t>
  </si>
  <si>
    <t>J01FA09</t>
  </si>
  <si>
    <t>J01FA09 [Antiinfectives For Systemic Use:Antibacterials For Systemic Use:Macrolides, Lincosamides And Streptogramins:Macrolides]</t>
  </si>
  <si>
    <t>CC[C@H]1OC(=O)[C@H](C)[C@@H](O[C@H]2C[C@@](C)(OC)[C@@H](O)[C@H](C)O2)[C@H](C)[C@@H](O[C@@H]3O[C@H](C)C[C@@H]([C@H]3O)N(C)C)[C@@](C)(C[C@@H](C)C(=O)[C@H](C)[C@@H](O)[C@]1(C)O)OC</t>
  </si>
  <si>
    <t>CHEMBL729</t>
  </si>
  <si>
    <t>Lopinavir (BAN, FDA, INN, USAN)</t>
  </si>
  <si>
    <t>A-157378-0; A-157378.0; ABT-378</t>
  </si>
  <si>
    <t>J05AR10</t>
  </si>
  <si>
    <t>J05AR10 [Antiinfectives For Systemic Use:Antivirals For Systemic Use:Direct Acting Antivirals:Antivirals for treatment of HIV infections, combinations]</t>
  </si>
  <si>
    <t>CC(C)[C@H](N1CCCNC1=O)C(=O)N[C@H](C[C@H](O)[C@H](Cc2ccccc2)NC(=O)COc3c(C)cccc3C)Cc4ccccc4</t>
  </si>
  <si>
    <t>CHEMBL1668</t>
  </si>
  <si>
    <t>Rescinnamine (MI, NF, BAN, FDA, INN, JAN)</t>
  </si>
  <si>
    <t>C02AA01</t>
  </si>
  <si>
    <t>C02AA01 [Cardiovascular System:Antihypertensives:Antiadrenergic Agents, Centrally Acting:Rauwolfia alkaloids]</t>
  </si>
  <si>
    <t>CO[C@H]1[C@@H](C[C@@H]2CN3CCc4c([nH]c5cc(OC)ccc45)[C@H]3C[C@@H]2[C@@H]1C(=O)OC)OC(=O)\C=C\c6cc(OC)c(OC)c(OC)c6</t>
  </si>
  <si>
    <t>CHEMBL1752</t>
  </si>
  <si>
    <t>Diprophylline (DCF, BAN, INN, JAN); Dyphylline (FDA, USP)</t>
  </si>
  <si>
    <t>R03DA01; R03DA51</t>
  </si>
  <si>
    <t>R03DA01 [Respiratory System:Drugs For Obstructive Airway Diseases:Other Systemic Drugs For Obstructive Airway Diseases:Xanthines]; R03DA51 [Respiratory System:Drugs For Obstructive Airway Diseases:Other Systemic Drugs For Obstructive Airway Diseases:Xanthines]</t>
  </si>
  <si>
    <t>CN1C(=O)N(C)c2ncn(CC(O)CO)c2C1=O</t>
  </si>
  <si>
    <t>CHEMBL1909324</t>
  </si>
  <si>
    <t>Pinaverium Bromide (INN, MI)</t>
  </si>
  <si>
    <t>A03AX04</t>
  </si>
  <si>
    <t>A03AX04 [Alimentary Tract And Metabolism:Drugs For Functional Gastrointestinal Disorders:Drugs For Functional Gastrointestinal Disorders:Other drugs for functional gastrointestinal disorders]</t>
  </si>
  <si>
    <t>COc1cc(Br)c(C[N+]2(CCOCCC3CCC4CC3C4(C)C)CCOCC2)cc1OC</t>
  </si>
  <si>
    <t>CHEMBL1201463</t>
  </si>
  <si>
    <t>Codeine Polistirex (FDA, USAN)</t>
  </si>
  <si>
    <t>R05DA04</t>
  </si>
  <si>
    <t>R05DA04 [Respiratory System:Cough And Cold Preparations:Cough Suppressants, Excl. Combinations With Expectorants:Opium alkaloids and derivatives]</t>
  </si>
  <si>
    <t>CHEMBL1405</t>
  </si>
  <si>
    <t>Estrone (BAN, FDA, INN, USP)</t>
  </si>
  <si>
    <t>G03CA07; G03CC04</t>
  </si>
  <si>
    <t>G03CA07 [Genito Urinary System And Sex Hormones:Sex Hormones And Modulators Of The Genital System:Estrogens:Natural and semisynthetic estrogens, plain]; G03CC04 [Genito Urinary System And Sex Hormones:Sex Hormones And Modulators Of The Genital System:Estrogens:Estrogens, combinations with other drugs]</t>
  </si>
  <si>
    <t>C[C@]12CC[C@H]3[C@@H](CCc4cc(O)ccc34)[C@@H]1CCC2=O</t>
  </si>
  <si>
    <t>CHEMBL1463</t>
  </si>
  <si>
    <t>Flucytosine (BAN, FDA, INN, JAN, USAN, USP)</t>
  </si>
  <si>
    <t>Ro-2-9915; Ro-29915</t>
  </si>
  <si>
    <t>J02AX01; D01AE21</t>
  </si>
  <si>
    <t>J02AX01 [Antiinfectives For Systemic Use:Antimycotics For Systemic Use:Antimycotics For Systemic Use:Other antimycotics for systemic use]; D01AE21 [Dermatologicals:Antifungals For Dermatological Use:Antifungals For Topical Use:Other antifungals for topical use]</t>
  </si>
  <si>
    <t>NC1=C(F)C=NC(=O)N1</t>
  </si>
  <si>
    <t>CHEMBL126075</t>
  </si>
  <si>
    <t>Dilazep (MI, INN); Dilazep Dihydrochloride (JAN)</t>
  </si>
  <si>
    <t>C01DX10</t>
  </si>
  <si>
    <t>C01DX10 [Cardiovascular System:Cardiac Therapy:Vasodilators Used In Cardiac Diseases:Other vasodilators used in cardiac diseases]</t>
  </si>
  <si>
    <t>COc1cc(cc(OC)c1OC)C(=O)OCCCN2CCCN(CCCOC(=O)c3cc(OC)c(OC)c(OC)c3)CC2</t>
  </si>
  <si>
    <t>CHEMBL288470</t>
  </si>
  <si>
    <t>Aminophenazone (INN); Aminopyrine (JAN, MI, NF); Aminophenazone Cyclamate (INN)</t>
  </si>
  <si>
    <t>N02BB53; N02BB73; N02BB03</t>
  </si>
  <si>
    <t>N02BB53 [Nervous System:Analgesics:Other Analgesics And Antipyretics:Pyrazolones]; N02BB73 [Nervous System:Analgesics:Other Analgesics And Antipyretics:Pyrazolones]; N02BB03 [Nervous System:Analgesics:Other Analgesics And Antipyretics:Pyrazolones]</t>
  </si>
  <si>
    <t>CN(C)C1=C(C)N(C)N(C1=O)c2ccccc2</t>
  </si>
  <si>
    <t>CHEMBL571</t>
  </si>
  <si>
    <t>Ketoprofen (BAN, FDA, INN, JAN, USAN, USP)</t>
  </si>
  <si>
    <t>R.P. 19583; RP-19583</t>
  </si>
  <si>
    <t>Wyeth Consumer Healthcare; Wyeth Ayerst Laboratories; Novartis Consumer Health Inc; Bayer Healthcare Llc; Wyeth Pharmaceuticals Inc</t>
  </si>
  <si>
    <t>M01AE03; M02AA10; M01AE53</t>
  </si>
  <si>
    <t>M01AE03 [Musculo-Skeletal System:Antiinflammatory And Antirheumatic Products:Antiinflammatory And Antirheumatic Products, Non-Steroids:Propionic acid derivatives]; M02AA10 [Musculo-Skeletal System:Topical Products For Joint And Muscular Pain:Topical Products For Joint And Muscular Pain:Antiinflammatory preparations, non-steroids for topical use]; M01AE53 [Musculo-Skeletal System:Antiinflammatory And Antirheumatic Products:Antiinflammatory And Antirheumatic Products, Non-Steroids:Propionic acid derivatives]</t>
  </si>
  <si>
    <t>CC(C(=O)O)c1cccc(c1)C(=O)c2ccccc2</t>
  </si>
  <si>
    <t>CHEMBL1021</t>
  </si>
  <si>
    <t>Nepafenac (FDA, INN, USAN)</t>
  </si>
  <si>
    <t>AHR-9434; AL-6515</t>
  </si>
  <si>
    <t>Alcon Research Ltd; Alcon Pharmaceuticals Ltd</t>
  </si>
  <si>
    <t>S01BC10</t>
  </si>
  <si>
    <t>S01BC10 [Sensory Organs:Ophthalmologicals:Antiinflammatory Agents:Antiinflammatory agents, non-steroids]</t>
  </si>
  <si>
    <t>NC(=O)Cc1cccc(C(=O)c2ccccc2)c1N</t>
  </si>
  <si>
    <t>CHEMBL1201173</t>
  </si>
  <si>
    <t>Medrysone (FDA, USP, INN, USAN)</t>
  </si>
  <si>
    <t>U-8471</t>
  </si>
  <si>
    <t>S01BA08</t>
  </si>
  <si>
    <t>S01BA08 [Sensory Organs:Ophthalmologicals:Antiinflammatory Agents:Corticosteroids, plain]</t>
  </si>
  <si>
    <t>C[C@H]1C[C@H]2[C@@H]3CC[C@H](C(=O)C)[C@@]3(C)C[C@H](O)[C@@H]2[C@@]4(C)CCC(=O)C=C14</t>
  </si>
  <si>
    <t>CHEMBL1682</t>
  </si>
  <si>
    <t>D-Sorbitol (JAN); Sorbitol (NF, FDA, USP)</t>
  </si>
  <si>
    <t>A06AD18; B05CX02; V04CC01; A06AG07</t>
  </si>
  <si>
    <t>A06AD18 [Alimentary Tract And Metabolism:Drugs For Constipation:Drugs For Constipation:Osmotically acting laxatives]; B05CX02 [Blood And Blood Forming Organs:Blood Substitutes And Perfusion Solutions:Irrigating Solutions:Other irrigating solutions]; V04CC01 [Various:Diagnostic Agents:Other Diagnostic Agents:Tests for bile duct patency]; A06AG07 [Alimentary Tract And Metabolism:Drugs For Constipation:Drugs For Constipation:Enemas]</t>
  </si>
  <si>
    <t>OC[C@@H](O)[C@@H](O)[C@H](O)[C@@H](O)CO</t>
  </si>
  <si>
    <t>CHEMBL705</t>
  </si>
  <si>
    <t>Alitretinoin (BAN, FDA, INN, USAN)</t>
  </si>
  <si>
    <t>AGN-192013; ALRT-1057; ALRT1057; LG-100057; LG100057; LGD-1057; LGD1057</t>
  </si>
  <si>
    <t>L01XX22; D11AH04</t>
  </si>
  <si>
    <t>L01XX22 [Antineoplastic And Immunomodulating Agents:Antineoplastic Agents:Other Antineoplastic Agents:Other antineoplastic agents]; D11AH04 [Dermatologicals:Other Dermatological Preparations:Other Dermatological Preparations:Agents for dermatitis, excluding corticosteroids]</t>
  </si>
  <si>
    <t>C\C(=C\C=C\C(=C\C(=O)O)\C)\C=C\C1=C(C)CCCC1(C)C</t>
  </si>
  <si>
    <t>CHEMBL103</t>
  </si>
  <si>
    <t>Progesterone (BAN, FDA, INN, JAN, USP)</t>
  </si>
  <si>
    <t>Ferring Pharmaceuticals Inc; Eli Lilly And Co; Alza Corp; Abbott Laboratories; Watson Laboratories Inc</t>
  </si>
  <si>
    <t>G03DA04</t>
  </si>
  <si>
    <t>G03DA04 [Genito Urinary System And Sex Hormones:Sex Hormones And Modulators Of The Genital System:Progestogens:Pregnen (4) derivatives]</t>
  </si>
  <si>
    <t>CC(=O)[C@H]1CC[C@H]2[C@@H]3CCC4=CC(=O)CC[C@]4(C)[C@H]3CC[C@]12C</t>
  </si>
  <si>
    <t>CHEMBL1075</t>
  </si>
  <si>
    <t>Moracizine (BAN, INN); Moricizine (USAN); Moricizine Hydrochloride (FDA, USP)</t>
  </si>
  <si>
    <t>EN-313</t>
  </si>
  <si>
    <t>Shire Development Inc; Roberts Pharmaceutical</t>
  </si>
  <si>
    <t>C01BG01</t>
  </si>
  <si>
    <t>C01BG01 [Cardiovascular System:Cardiac Therapy:Antiarrhythmics, Class I And Iii:Other antiarrhythmics, class I and III]</t>
  </si>
  <si>
    <t>CCOC(=O)Nc1ccc2Sc3ccccc3N(C(=O)CCN4CCOCC4)c2c1</t>
  </si>
  <si>
    <t>CHEMBL1200500</t>
  </si>
  <si>
    <t>Beclomethasone Dipropionate (FDA, USP, USAN); Beclomethasone Dipropionate Monohydrate (FDA); Beclometasone (INN); Beclometasone Dipropionate (JAN); Beclomethasone (BAN)</t>
  </si>
  <si>
    <t>SCH-18020W</t>
  </si>
  <si>
    <t>Teva Branded Pharmaceutical Products R And D Inc; Schering Corp Sub Schering Plough Corp; Schering Corp; GlaxoSmithKline</t>
  </si>
  <si>
    <t>R01AD01; R03BA01; A07EA07; D07AC15</t>
  </si>
  <si>
    <t>R01AD01 [Respiratory System:Nasal Preparations:Decongestants And Other Nasal Preparations For Topical Use:Corticosteroids]; R03BA01 [Respiratory System:Drugs For Obstructive Airway Diseases:Other Drugs For Obstructive Airway Diseases, Inhalants:Glucocorticoids]; A07EA07 [Alimentary Tract And Metabolism:Antidiarrheals, Intestinal Antiinflammatory/Antiinfective :Intestinal Antiinflammatory Agents:Corticosteroids acting locally]; D07AC15 [Dermatologicals:Corticosteroids, Dermatological Preparations:Corticosteroids, Plain:Corticosteroids, potent (group III)]</t>
  </si>
  <si>
    <t>CCC(=O)OCC(=O)[C@@]1(OC(=O)CC)[C@@H](C)C[C@H]2[C@@H]3CCC4=CC(=O)C=C[C@]4(C)[C@@]3(Cl)[C@@H](O)C[C@]12C</t>
  </si>
  <si>
    <t>CHEMBL1589</t>
  </si>
  <si>
    <t>Acetohexamide (BAN, FDA, INN, JAN, USAN, USP)</t>
  </si>
  <si>
    <t>A10BB31</t>
  </si>
  <si>
    <t>A10BB31 [Alimentary Tract And Metabolism:Drugs Used In Diabetes:Blood Glucose Lowering Drugs, Excl. Insulins:Sulfonamides, urea derivatives]</t>
  </si>
  <si>
    <t>CC(=O)c1ccc(cc1)S(=O)(=O)NC(=O)NC2CCCCC2</t>
  </si>
  <si>
    <t>CHEMBL1229517</t>
  </si>
  <si>
    <t>Vemurafenib (FDA, INN, USAN)</t>
  </si>
  <si>
    <t>PLX-4032; RG-7204; Ro-5185426</t>
  </si>
  <si>
    <t>L01XE15</t>
  </si>
  <si>
    <t>L01XE15 [Antineoplastic And Immunomodulating Agents:Antineoplastic Agents:Other Antineoplastic Agents:Protein kinase inhibitors]</t>
  </si>
  <si>
    <t>CCCS(=O)(=O)Nc1ccc(F)c(C(=O)c2c[nH]c3ncc(cc23)c4ccc(Cl)cc4)c1F</t>
  </si>
  <si>
    <t>CHEMBL269671</t>
  </si>
  <si>
    <t>Artemisinin (MI, INN)</t>
  </si>
  <si>
    <t>GNF-Pf-5341</t>
  </si>
  <si>
    <t>P01BE01</t>
  </si>
  <si>
    <t>P01BE01 [Antiparasitic Products, Insecticides And Repellents:Antiprotozoals:Antimalarials:Artemisinin and derivatives, plain]</t>
  </si>
  <si>
    <t>C[C@@H]1CC[C@H]2[C@@H](C)C(=O)O[C@@H]3O[C@@]4(C)CC[C@@H]1[C@@]23OO4</t>
  </si>
  <si>
    <t>CHEMBL1705373</t>
  </si>
  <si>
    <t>Thiocolchicoside (DCF, INN)</t>
  </si>
  <si>
    <t>M03BX05</t>
  </si>
  <si>
    <t>M03BX05 [Musculo-Skeletal System:Muscle Relaxants:Muscle Relaxants, Centrally Acting Agents:Other centrally acting agents]</t>
  </si>
  <si>
    <t>COc1c(O[C@@H]2O[C@H](CO)[C@@H](O)[C@H](O)[C@H]2O)cc3CCC(NC(=O)C)C4=CC(=O)C(=CC=C4c3c1OC)SC</t>
  </si>
  <si>
    <t>CHEMBL1765292</t>
  </si>
  <si>
    <t>Indobufen (INN, MI)</t>
  </si>
  <si>
    <t>B01AC10</t>
  </si>
  <si>
    <t>B01AC10 [Blood And Blood Forming Organs:Antithrombotic Agents:Antithrombotic Agents:Platelet aggregation inhibitors excl. heparin]</t>
  </si>
  <si>
    <t>CCC(C(=O)O)c1ccc(cc1)N2Cc3ccccc3C2=O</t>
  </si>
  <si>
    <t>CHEMBL127643</t>
  </si>
  <si>
    <t>Dimethisoquin Hydrochloride (USAN); Quinisocaine (BAN, INN)</t>
  </si>
  <si>
    <t>D04AB05</t>
  </si>
  <si>
    <t>D04AB05 [Dermatologicals:Antipruritics, Incl. Antihistamines, Anesthetics, Etc.:Antipruritics, Incl. Antihistamines, Anesthetics, Etc.:Anesthetics for topical use]</t>
  </si>
  <si>
    <t>CCCCc1cc2ccccc2c(OCCN(C)C)n1</t>
  </si>
  <si>
    <t>CHEMBL931</t>
  </si>
  <si>
    <t>Halothane (BAN, FDA, INN, JAN, USP)</t>
  </si>
  <si>
    <t>N01AB01</t>
  </si>
  <si>
    <t>N01AB01 [Nervous System:Anesthetics:Anesthetics, General:Halogenated hydrocarbons]</t>
  </si>
  <si>
    <t>FC(F)(F)C(Cl)Br</t>
  </si>
  <si>
    <t>CHEMBL561</t>
  </si>
  <si>
    <t>Lomefloxacin (BAN, INN, USAN); Lomefloxacin Hydrochloride (JAN, USAN, FDA); Lomefloxacin Mesylate (USAN)</t>
  </si>
  <si>
    <t>SC-47111A; NY-198; SC-47111; SC-47111B</t>
  </si>
  <si>
    <t>Pharmacia Corp</t>
  </si>
  <si>
    <t>J01MA07; S01AE04</t>
  </si>
  <si>
    <t>J01MA07 [Antiinfectives For Systemic Use:Antibacterials For Systemic Use:Quinolone Antibacterials:Fluoroquinolones]; S01AE04 [Sensory Organs:Ophthalmologicals:Antiinfectives:Fluoroquinolones]</t>
  </si>
  <si>
    <t>CCN1C=C(C(=O)O)C(=O)c2cc(F)c(N3CCNC(C)C3)c(F)c12</t>
  </si>
  <si>
    <t>CHEMBL1566</t>
  </si>
  <si>
    <t>Acarbose (BAN, FDA, INN, JAN, USAN)</t>
  </si>
  <si>
    <t>BAY-G 5421; BAY-G-5421</t>
  </si>
  <si>
    <t>A10BF01</t>
  </si>
  <si>
    <t>A10BF01 [Alimentary Tract And Metabolism:Drugs Used In Diabetes:Blood Glucose Lowering Drugs, Excl. Insulins:Alpha glucosidase inhibitors]</t>
  </si>
  <si>
    <t>C[C@H]1O[C@H](O[C@H]2[C@H](O)[C@@H](O)[C@@H](O[C@H]3[C@H](O)[C@@H](O)[C@H](O)O[C@@H]3CO)O[C@@H]2CO)[C@H](O)[C@@H](O)[C@@H]1N[C@H]4C=C(CO)[C@@H](O)[C@H](O)[C@H]4O</t>
  </si>
  <si>
    <t>CHEMBL1200335</t>
  </si>
  <si>
    <t>Testosterone Enanthate (FDA, USP, JAN)</t>
  </si>
  <si>
    <t>CCCCCCC(=O)O[C@H]1CC[C@H]2[C@@H]3CCC4=CC(=O)CC[C@]4(C)[C@H]3CC[C@]12C</t>
  </si>
  <si>
    <t>CHEMBL1628385</t>
  </si>
  <si>
    <t>Penicillin G Procaine (FDA, USP); Procaine Penicillin (BAN)</t>
  </si>
  <si>
    <t>J01CE09</t>
  </si>
  <si>
    <t>J01CE09 [Antiinfectives For Systemic Use:Antibacterials For Systemic Use:Beta-Lactam Antibacterials, Penicillins:Beta-lactamase sensitive penicillins]</t>
  </si>
  <si>
    <t>CCN(CC)CCOC(=O)c1ccc(N)cc1.CC2(C)S[C@@H]3[C@H](NC(=O)Cc4ccccc4)C(=O)N3[C@H]2C(=O)O</t>
  </si>
  <si>
    <t>CHEMBL1289926</t>
  </si>
  <si>
    <t>Axitinib (FDA, INN, USAN)</t>
  </si>
  <si>
    <t>AG-013736; AG-13736</t>
  </si>
  <si>
    <t>L01XE17</t>
  </si>
  <si>
    <t>L01XE17 [Antineoplastic And Immunomodulating Agents:Antineoplastic Agents:Other Antineoplastic Agents:Protein kinase inhibitors]</t>
  </si>
  <si>
    <t>CNC(=O)c1ccccc1Sc2ccc3c(\C=C\c4ccccn4)n[nH]c3c2</t>
  </si>
  <si>
    <t>CHEMBL1570</t>
  </si>
  <si>
    <t>Aldesulfone Sodium (DCF, INN); Sulfoxone Sodium (FDA, USP)</t>
  </si>
  <si>
    <t>J04BA03</t>
  </si>
  <si>
    <t>J04BA03 [Antiinfectives For Systemic Use:Antimycobacterials:Drugs For Treatment Of Lepra:Drugs for treatment of lepra]</t>
  </si>
  <si>
    <t>OS(=O)CNc1ccc(cc1)S(=O)(=O)c2ccc(NCS(=O)O)cc2</t>
  </si>
  <si>
    <t>CHEMBL1743082</t>
  </si>
  <si>
    <t>Ado-Trastuzumab Emtansine (FDA); Trastuzumab Emtansine (INN, USAN)</t>
  </si>
  <si>
    <t>PRO-132365; RG-3502; Trastuzumab-Mcc-Dm1 T-Dm1</t>
  </si>
  <si>
    <t>CHEMBL423</t>
  </si>
  <si>
    <t>Betaxolol (BAN, INN); Betaxolol Hydrochloride (JAN, USAN, USP, FDA)</t>
  </si>
  <si>
    <t>ALO-1401-02; SL 75.212-10; SL-75212-10</t>
  </si>
  <si>
    <t>Sanofi Aventis Us Llc; Alcon Laboratories Inc</t>
  </si>
  <si>
    <t>S01ED02; C07AB05; S01ED52</t>
  </si>
  <si>
    <t>S01ED02 [Sensory Organs:Ophthalmologicals:Antiglaucoma Preparations And Miotics:Beta blocking agents1)]; C07AB05 [Cardiovascular System:Beta Blocking Agents:Beta Blocking Agents:Beta blocking agents, selective]; S01ED52 [Sensory Organs:Ophthalmologicals:Antiglaucoma Preparations And Miotics:Beta blocking agents1)]</t>
  </si>
  <si>
    <t>CC(C)NCC(O)COc1ccc(CCOCC2CC2)cc1</t>
  </si>
  <si>
    <t>CHEMBL641</t>
  </si>
  <si>
    <t>Atomoxetine (BAN, INN); Atomoxetine Hydrochloride (USAN, FDA); Tomoxetine (INN)</t>
  </si>
  <si>
    <t>LY-139603</t>
  </si>
  <si>
    <t>N06BA09</t>
  </si>
  <si>
    <t>N06BA09 [Nervous System:Psychoanaleptics:Psychostimulants, Agents Used For Adhd And Nootropics:Centrally acting sympathomimetics]</t>
  </si>
  <si>
    <t>CNCC[C@@H](Oc1ccccc1C)c2ccccc2</t>
  </si>
  <si>
    <t>CHEMBL1189679</t>
  </si>
  <si>
    <t>Palonosetron (INN); Palonosetron Hydrochloride (USAN, FDA)</t>
  </si>
  <si>
    <t>RS-25259-197</t>
  </si>
  <si>
    <t>Helsinn Healthcare Sa</t>
  </si>
  <si>
    <t>A04AA05</t>
  </si>
  <si>
    <t>A04AA05 [Alimentary Tract And Metabolism:Antiemetics And Antinauseants:Antiemetics And Antinauseants:Serotonin (5HT3) antagonists]</t>
  </si>
  <si>
    <t>Anti-Emetic; Antinauseant</t>
  </si>
  <si>
    <t>O=C1N(C[C@H]2CCCc3cccc1c23)[C@@H]4CN5CCC4CC5</t>
  </si>
  <si>
    <t>CHEMBL1187011</t>
  </si>
  <si>
    <t>Domiphen Bromide (BAN, INN, JAN, USAN); Phenododecinium Bromide (DCF)</t>
  </si>
  <si>
    <t>A01AB06</t>
  </si>
  <si>
    <t>A01AB06 [Alimentary Tract And Metabolism:Stomatological Preparations:Stomatological Preparations:Antiinfectives and antiseptics for local oral treatment]</t>
  </si>
  <si>
    <t>CCCCCCCCCCCC[N+](C)(C)CCOc1ccccc1</t>
  </si>
  <si>
    <t>CHEMBL1868702</t>
  </si>
  <si>
    <t>Gestrinone (BAN, INN, USAN)</t>
  </si>
  <si>
    <t>A-46745; R-2323; RU-2323</t>
  </si>
  <si>
    <t>G03XA02</t>
  </si>
  <si>
    <t>G03XA02 [Genito Urinary System And Sex Hormones:Sex Hormones And Modulators Of The Genital System:Other Sex Hormones And Modulators Of The Genital System:Antigonadotropins and similar agents]</t>
  </si>
  <si>
    <t>CC[C@]12C=CC3=C4CCC(=O)C=C4CC[C@H]3[C@@H]1CC[C@@]2(O)C#C</t>
  </si>
  <si>
    <t>CHEMBL1885437</t>
  </si>
  <si>
    <t>Eprazinone (DCF, INN, MI); Eprazinone Hydrochloride (JAN)</t>
  </si>
  <si>
    <t>R05CB04</t>
  </si>
  <si>
    <t>R05CB04 [Respiratory System:Cough And Cold Preparations:Expectorants, Excl. Combinations With Cough Suppressants:Mucolytics]</t>
  </si>
  <si>
    <t>CCOC(CN1CCN(CC(C)C(=O)c2ccccc2)CC1)c3ccccc3</t>
  </si>
  <si>
    <t>CHEMBL1964120</t>
  </si>
  <si>
    <t>Taliglucerase Alfa (FDA, INN, USAN)</t>
  </si>
  <si>
    <t>PRGCD</t>
  </si>
  <si>
    <t>A16AB11</t>
  </si>
  <si>
    <t>A16AB11 [Alimentary Tract And Metabolism:Other Alimentary Tract And Metabolism Products:Other Alimentary Tract And Metabolism Products:Enzymes]</t>
  </si>
  <si>
    <t>CHEMBL1237046</t>
  </si>
  <si>
    <t>Rolitetracycline (BAN, INN, JAN, USAN, USP); Rolitetracycline Nitrate (JAN, USAN)</t>
  </si>
  <si>
    <t>SO-15659</t>
  </si>
  <si>
    <t>J01AA09</t>
  </si>
  <si>
    <t>J01AA09 [Antiinfectives For Systemic Use:Antibacterials For Systemic Use:Tetracyclines:Tetracyclines]</t>
  </si>
  <si>
    <t>CN(C)[C@H]1[C@@H]2C[C@H]3C(=C(O)[C@]2(O)C(=O)C(=C1O)C(=O)NCN4CCCC4)C(=O)c5c(O)cccc5[C@@]3(C)O</t>
  </si>
  <si>
    <t>CHEMBL2108963</t>
  </si>
  <si>
    <t>Hemoglobin Raffimer (BAN, INN, USAN)</t>
  </si>
  <si>
    <t>Hemosol, Canada</t>
  </si>
  <si>
    <t>B05AA09</t>
  </si>
  <si>
    <t>B05AA09 [Blood And Blood Forming Organs:Blood Substitutes And Perfusion Solutions:Blood And Related Products:Blood substitutes and plasma protein fractions]</t>
  </si>
  <si>
    <t>CHEMBL2109181</t>
  </si>
  <si>
    <t>Nebacumab (BAN, INN, USAN)</t>
  </si>
  <si>
    <t>Centoxin; HA-1A; Septomonab</t>
  </si>
  <si>
    <t>J06BC01</t>
  </si>
  <si>
    <t>J06BC01 [Antiinfectives For Systemic Use:Immune Sera And Immunoglobulins:Immunoglobulins:Other immunoglobulins]</t>
  </si>
  <si>
    <t>Monoclonal Antibody (anti-endotoxin)</t>
  </si>
  <si>
    <t>CHEMBL2029132</t>
  </si>
  <si>
    <t>Sucralfate (BAN, FDA, INN, JAN, USAN, USP)</t>
  </si>
  <si>
    <t>Aptalis Pharma Us Inc</t>
  </si>
  <si>
    <t>A02BX02</t>
  </si>
  <si>
    <t>A02BX02 [Alimentary Tract And Metabolism:Drugs For Acid Related Disorders:Drugs For Peptic Ulcer And Gastro-Oesophageal Reflux Disease (Gord):Other drugs for peptic ulcer and gastro-oesophageal reflux disease (GORD)]</t>
  </si>
  <si>
    <t>O[Al](O)O.O[Al](O)O.O[Al](O)O.O[Al](O)O.O[Al](O)O.O[Al](O)O.O[Al](O)O.O[Al](O)O.O[Al](O)OS(=C)(=C)O[C@H]1[C@H](OS(=O)(=O)O[Al](O)O)[C@@H](OS(=O)(=O)O[Al](O)O)O[C@@]1(COS(=O)(=O)O[Al](O)O)O[C@@H]2O[C@H](COS(=O)(=O)O[Al](O)O)[C@@H](OS(=O)(=O)O[Al](O)O)[C@H](OS(=O)(=O)O[Al](O)O)[C@H]2OS(=O)(=O)O[Al](O)O</t>
  </si>
  <si>
    <t>CHEMBL2108448</t>
  </si>
  <si>
    <t>Hetastarch (BAN, USAN); Hydroxyethylstarch (JAN)</t>
  </si>
  <si>
    <t>B05AA07</t>
  </si>
  <si>
    <t>B05AA07 [Blood And Blood Forming Organs:Blood Substitutes And Perfusion Solutions:Blood And Related Products:Blood substitutes and plasma protein fractions]</t>
  </si>
  <si>
    <t>CHEMBL1148</t>
  </si>
  <si>
    <t>Torasemide (BAN, INN); Torsemide (FDA, USAN, USP)</t>
  </si>
  <si>
    <t>AC-4464; AC4464; BM-02015</t>
  </si>
  <si>
    <t>Meda Pharmaceuticals Inc; Hoffmann La Roche Inc</t>
  </si>
  <si>
    <t>C03CA04</t>
  </si>
  <si>
    <t>C03CA04 [Cardiovascular System:Diuretics:High-Ceiling Diuretics:Sulfonamides, plain]</t>
  </si>
  <si>
    <t>CC(C)NC(=O)NS(=O)(=O)c1cnccc1Nc2cccc(C)c2</t>
  </si>
  <si>
    <t>CHEMBL1200908</t>
  </si>
  <si>
    <t>Halobetasol Propionate (FDA, USAN); Ulobetasol (INN)</t>
  </si>
  <si>
    <t>BMY-30056; CGP-14458</t>
  </si>
  <si>
    <t>D07AC21</t>
  </si>
  <si>
    <t>D07AC21 [Dermatologicals:Corticosteroids, Dermatological Preparations:Corticosteroids, Plain:Corticosteroids, potent (group III)]</t>
  </si>
  <si>
    <t>CCC(=O)O[C@@]1([C@@H](C)C[C@H]2[C@@H]3C[C@H](F)C4=CC(=O)C=C[C@]4(C)[C@@]3(F)[C@@H](O)C[C@]12C)C(=O)CCl</t>
  </si>
  <si>
    <t>CHEMBL856</t>
  </si>
  <si>
    <t>Primidone (BAN, FDA, INN, JAN, USP)</t>
  </si>
  <si>
    <t>Valeant Pharmaceuticals International; Nuro Pharma Llc</t>
  </si>
  <si>
    <t>N03AA03</t>
  </si>
  <si>
    <t>N03AA03 [Nervous System:Antiepileptics:Antiepileptics:Barbiturates and derivatives]</t>
  </si>
  <si>
    <t>CCC1(C(=O)NCNC1=O)c2ccccc2</t>
  </si>
  <si>
    <t>CHEMBL462990</t>
  </si>
  <si>
    <t>Sulfamonomethoxine (BAN, INN, JAN, USAN)</t>
  </si>
  <si>
    <t>COc1cc(NS(=O)(=O)c2ccc(N)cc2)ncn1</t>
  </si>
  <si>
    <t>CHEMBL345248</t>
  </si>
  <si>
    <t>Bromoform (MI, USP)</t>
  </si>
  <si>
    <t>BrC(Br)Br</t>
  </si>
  <si>
    <t>CHEMBL186720</t>
  </si>
  <si>
    <t>Phenyltoloxamine (BAN, INN, MI); Phenyltoloxamine Citrate (USP)</t>
  </si>
  <si>
    <t>Schwarz Pharma; Parke-Davis; Ascher; Apothecon</t>
  </si>
  <si>
    <t>CN(C)CCOc1ccccc1Cc2ccccc2</t>
  </si>
  <si>
    <t>CHEMBL503356</t>
  </si>
  <si>
    <t>Praxadine (DCF, INN)</t>
  </si>
  <si>
    <t>NC(=N)n1cccn1</t>
  </si>
  <si>
    <t>CHEMBL449782</t>
  </si>
  <si>
    <t>Cepharanthine (JAN)</t>
  </si>
  <si>
    <t>COc1ccc2C[C@H]3N(C)CCc4cc(OC)c(Oc5c6OCOc6cc7CCN(C)[C@@H](Cc8ccc(Oc1c2)cc8)c57)cc34</t>
  </si>
  <si>
    <t>CHEMBL69759</t>
  </si>
  <si>
    <t>Sonepiprazole (INN); Sonepiprazole Mesylate (USAN)</t>
  </si>
  <si>
    <t>U-101387; PNU-101387G</t>
  </si>
  <si>
    <t>NS(=O)(=O)c1ccc(cc1)N2CCN(CC[C@@H]3OCCc4ccccc34)CC2</t>
  </si>
  <si>
    <t>CHEMBL428479</t>
  </si>
  <si>
    <t>Anirolac (INN, USAN)</t>
  </si>
  <si>
    <t>RS-37326</t>
  </si>
  <si>
    <t>COc1ccc(cc1)C(=O)c2ccc3C(CCn23)C(=O)O</t>
  </si>
  <si>
    <t>CHEMBL349811</t>
  </si>
  <si>
    <t>Tulopafant (INN)</t>
  </si>
  <si>
    <t>RP-59227</t>
  </si>
  <si>
    <t>O=C(Nc1cccc(c1)C(=O)c2ccccc2)c3ccn4[C@H](SCc34)c5cccnc5</t>
  </si>
  <si>
    <t>CHEMBL1515611</t>
  </si>
  <si>
    <t>Bromisoval (INN); Bromisovalum (MI, NF); Bromovaluree (DCF); Bromvalerylurea (JAN)</t>
  </si>
  <si>
    <t>N05CM03</t>
  </si>
  <si>
    <t>N05CM03 [Nervous System:Psycholeptics:Hypnotics And Sedatives:Other hypnotics and sedatives]</t>
  </si>
  <si>
    <t>CC(C)C(Br)C(=O)NC(=O)N</t>
  </si>
  <si>
    <t>CHEMBL26</t>
  </si>
  <si>
    <t>Sulpiride (BAN, JAN, USAN, INN)</t>
  </si>
  <si>
    <t>Laboratoires Delagrange, France</t>
  </si>
  <si>
    <t>N05AL01</t>
  </si>
  <si>
    <t>N05AL01 [Nervous System:Psycholeptics:Antipsychotics:Benzamides]</t>
  </si>
  <si>
    <t>CCN1CCCC1CNC(=O)c2cc(ccc2OC)S(=O)(=O)N</t>
  </si>
  <si>
    <t>CHEMBL1201300</t>
  </si>
  <si>
    <t>Iotalamic Acid (DCF, BAN, INN, JAN); Iothalamic Acid (USP, USAN); Iothalamate Meglumine (FDA, USAN, USP); Meglumine Iotalamate Injection (JAN); Iothalamate Sodium (FDA, USP); Sodium Iotalamate Injection (JAN); Sodium Iothalamate (BAN); Diatrizoate Sodium I 125 (USAN); Iothalamate Sodium I 125 (USAN, USP); Iothalamate Sodium I-125 (FDA); Sodium Iotalamate (125I) (INN); Iothalamate Sodium I 131 (USAN); Sodium Iotalamate (131I) (INN)</t>
  </si>
  <si>
    <t>MI-216</t>
  </si>
  <si>
    <t>Mallinckrodt Medical Inc; Mallinckrodt; Isotex Diagnostics; Abbott</t>
  </si>
  <si>
    <t>V08AA04; V09CX03</t>
  </si>
  <si>
    <t>V08AA04 [Various:Contrast Media:X-Ray Contrast Media, Iodinated:Watersoluble, nephrotropic, high osmolar X-ray contrast media]; V09CX03 [Various:Diagnostic Radiopharmaceuticals:Renal System:Other renal system diagnostic radiopharmaceuticals]</t>
  </si>
  <si>
    <t>CNC(=O)c1c(I)c(NC(=O)C)c(I)c(C(=O)O)c1I</t>
  </si>
  <si>
    <t>CHEMBL1200375</t>
  </si>
  <si>
    <t>Calcium Disodium Edetate (JAN); Edetate Calcium Disodium (FDA, USP, USAN); Sodium Calcium Edetate (BAN, INN, JAN)</t>
  </si>
  <si>
    <t>Chelating Agent (metal)</t>
  </si>
  <si>
    <t>[Na+].[Na+].[Ca+2].[O-]C(=O)CN(CCN(CC(=O)[O-])CC(=O)[O-])CC(=O)[O-]</t>
  </si>
  <si>
    <t>CHEMBL1359</t>
  </si>
  <si>
    <t>Ertapenem (INN); Ertapenem Sodium (INN, USAN, FDA)</t>
  </si>
  <si>
    <t>MK-0826</t>
  </si>
  <si>
    <t>J01DH03</t>
  </si>
  <si>
    <t>J01DH03 [Antiinfectives For Systemic Use:Antibacterials For Systemic Use:Other Beta-Lactam Antibacterials:Carbapenems]</t>
  </si>
  <si>
    <t>C[C@@H](O)[C@@H]1[C@H]2[C@@H](C)C(=C(N2C1=O)C(=O)O)S[C@@H]3CN[C@@H](C3)C(=O)Nc4cccc(c4)C(=O)O</t>
  </si>
  <si>
    <t>CHEMBL1428</t>
  </si>
  <si>
    <t>Nimodipine (USP, BAN, FDA, INN, USAN)</t>
  </si>
  <si>
    <t>BAY-E-9736</t>
  </si>
  <si>
    <t>C08CA06</t>
  </si>
  <si>
    <t>C08CA06 [Cardiovascular System:Calcium Channel Blockers:Selective Calcium Channel Blockers With Mainly Vascular Effects:Dihydropyridine derivatives]</t>
  </si>
  <si>
    <t>COCCOC(=O)C1=C(C)NC(=C(C1c2cccc(c2)[N+](=O)[O-])C(=O)OC(C)C)C</t>
  </si>
  <si>
    <t>CHEMBL1652</t>
  </si>
  <si>
    <t>Ambenonium Chloride (FDA, MI, USP, BAN, INN, JAN)</t>
  </si>
  <si>
    <t>N07AA30</t>
  </si>
  <si>
    <t>N07AA30 [Nervous System:Other Nervous System Drugs:Parasympathomimetics:Anticholinesterases]</t>
  </si>
  <si>
    <t>CC[N+](CC)(CCNC(=O)C(=O)NCC[N+](CC)(CC)Cc1ccccc1Cl)Cc2ccccc2Cl</t>
  </si>
  <si>
    <t>CHEMBL637</t>
  </si>
  <si>
    <t>Venlafaxine (BAN, INN); Venlafaxine Hydrochloride (FDA, USAN)</t>
  </si>
  <si>
    <t>WY-45030</t>
  </si>
  <si>
    <t>Wyeth Pharmaceuticals Inc; Osmotica Pharmaceutical Corp</t>
  </si>
  <si>
    <t>N06AX16</t>
  </si>
  <si>
    <t>N06AX16 [Nervous System:Psychoanaleptics:Antidepressants:Other antidepressants]</t>
  </si>
  <si>
    <t>COc1ccc(cc1)C(CN(C)C)C2(O)CCCCC2</t>
  </si>
  <si>
    <t>CHEMBL1493</t>
  </si>
  <si>
    <t>Flavoxate (BAN, INN); Flavoxate Hydrochloride (FDA, JAN, USAN)</t>
  </si>
  <si>
    <t>DW-61</t>
  </si>
  <si>
    <t>Ortho Mcneil Janssen Pharmaceuticals Inc</t>
  </si>
  <si>
    <t>G04BD02</t>
  </si>
  <si>
    <t>G04BD02 [Genito Urinary System And Sex Hormones:Urologicals:Urologicals:Drugs for urinary frequency and incontinence]</t>
  </si>
  <si>
    <t>CC1=C(Oc2c(cccc2C1=O)C(=O)OCCN3CCCCC3)c4ccccc4</t>
  </si>
  <si>
    <t>CHEMBL1201784</t>
  </si>
  <si>
    <t>Hexaminolevulinate Hydrochloride (FDA, USAN)</t>
  </si>
  <si>
    <t>P-1026</t>
  </si>
  <si>
    <t>Photocure Asa</t>
  </si>
  <si>
    <t>CCCCCCOC(=O)CCC(=O)CN</t>
  </si>
  <si>
    <t>CHEMBL578</t>
  </si>
  <si>
    <t>Enalapril (BAN, INN); Enalapril Maleate (FDA, USP, JAN, USAN)</t>
  </si>
  <si>
    <t>Valeant International Barbados Srl; Biovail Laboratories Inc; Astrazeneca Pharmaceuticals Lp</t>
  </si>
  <si>
    <t>C09AA02</t>
  </si>
  <si>
    <t>C09AA02 [Cardiovascular System:Agents Acting On The Renin-Angiotensin System:Ace Inhibitors, Plain:ACE inhibitors, plain]</t>
  </si>
  <si>
    <t>CCOC(=O)[C@H](CCc1ccccc1)N[C@@H](C)C(=O)N2CCC[C@H]2C(=O)O</t>
  </si>
  <si>
    <t>CHEMBL1201603</t>
  </si>
  <si>
    <t>Cryptenamine Tannates (FDA)</t>
  </si>
  <si>
    <t>CHEMBL1006</t>
  </si>
  <si>
    <t>Amifostine (BAN, FDA, INN, USAN, USP)</t>
  </si>
  <si>
    <t>WR-2721</t>
  </si>
  <si>
    <t>V03AF05</t>
  </si>
  <si>
    <t>V03AF05 [Various:All Other Therapeutic Products:All Other Therapeutic Products:Detoxifying agents for antineoplastic treatment]</t>
  </si>
  <si>
    <t>Protectant (topical); Radioprotector</t>
  </si>
  <si>
    <t>NCCCNCCSP(=O)(O)O</t>
  </si>
  <si>
    <t>CHEMBL1002</t>
  </si>
  <si>
    <t>Levosalbutamol (INN); Levalbuterol Hydrochloride (FDA, USAN); Levalbuterol Tartrate (FDA, USAN); Levalbuterol Sulfate (USAN)</t>
  </si>
  <si>
    <t>Sunovion Pharmaceuticals Inc; Sepracor</t>
  </si>
  <si>
    <t>Asthma Prophylactic; Bronchodilator</t>
  </si>
  <si>
    <t>CC(C)(C)NC[C@H](O)c1ccc(O)c(CO)c1</t>
  </si>
  <si>
    <t>CHEMBL1200929</t>
  </si>
  <si>
    <t>Zinc Sulfate (FDA, JAN, USP)</t>
  </si>
  <si>
    <t>A12CB01</t>
  </si>
  <si>
    <t>A12CB01 [Alimentary Tract And Metabolism:Mineral Supplements:Other Mineral Supplements:Zinc]</t>
  </si>
  <si>
    <t>Astringent (ophthalmic)</t>
  </si>
  <si>
    <t>[Zn+2].[O-]S(=O)(=O)[O-]</t>
  </si>
  <si>
    <t>CHEMBL1200693</t>
  </si>
  <si>
    <t>Manganese Chloride (USP, FDA); Manganese Chloride Tetrahydrate (FDA)</t>
  </si>
  <si>
    <t>Hospira Inc; Bracco Diagnostics Inc</t>
  </si>
  <si>
    <t>CHEMBL1685</t>
  </si>
  <si>
    <t>Dezocine (FDA, INN, USAN)</t>
  </si>
  <si>
    <t>WY-16225</t>
  </si>
  <si>
    <t>N02AX03</t>
  </si>
  <si>
    <t>N02AX03 [Nervous System:Analgesics:Opioids:Other opioids]</t>
  </si>
  <si>
    <t>C[C@@]12CCCCC[C@@H](Cc3ccc(O)cc13)[C@@H]2N</t>
  </si>
  <si>
    <t>CHEMBL701</t>
  </si>
  <si>
    <t>Baclofen (BAN, FDA, INN, JAN, USAN, USP)</t>
  </si>
  <si>
    <t>BA-34647</t>
  </si>
  <si>
    <t>Ucb Inc; Novartis Pharmaceuticals Corp; Medtronic Inc; Cns Therapeutics Inc</t>
  </si>
  <si>
    <t>M03BX01</t>
  </si>
  <si>
    <t>M03BX01 [Musculo-Skeletal System:Muscle Relaxants:Muscle Relaxants, Centrally Acting Agents:Other centrally acting agents]</t>
  </si>
  <si>
    <t>NCC(CC(=O)O)c1ccc(Cl)cc1</t>
  </si>
  <si>
    <t>CHEMBL16105</t>
  </si>
  <si>
    <t>Alexitol Sodium (BAN, INN, MI)</t>
  </si>
  <si>
    <t>OCC(O)C(O)C(O)C(O)CO</t>
  </si>
  <si>
    <t>CHEMBL1697794</t>
  </si>
  <si>
    <t>Estradiol Undecylate (INN, USAN)</t>
  </si>
  <si>
    <t>SQ-9993</t>
  </si>
  <si>
    <t>CCCCCCCCCCC(=O)O[C@H]1CC[C@H]2[C@@H]3CCc4cc(O)ccc4[C@H]3CC[C@]12C</t>
  </si>
  <si>
    <t>CHEMBL1722893</t>
  </si>
  <si>
    <t>Piperilate (MI); Pipethanate (INN); Pipethanate Ethobromide (JAN); Pipethanate Hydrochloride (JAN)</t>
  </si>
  <si>
    <t>OC(C(=O)OCCN1CCCCC1)(c2ccccc2)c3ccccc3</t>
  </si>
  <si>
    <t>CHEMBL371405</t>
  </si>
  <si>
    <t>Marizomib (INN, USAN)</t>
  </si>
  <si>
    <t>NPI-0052</t>
  </si>
  <si>
    <t>C[C@@]12OC(=O)[C@@]1(NC(=O)[C@@H]2CCCl)[C@@H](O)[C@H]3CCCC=C3</t>
  </si>
  <si>
    <t>CHEMBL151445</t>
  </si>
  <si>
    <t>Dropropizine (BAN, DCF, MI, INN)</t>
  </si>
  <si>
    <t>UCB-1967</t>
  </si>
  <si>
    <t>R05DB19</t>
  </si>
  <si>
    <t>R05DB19 [Respiratory System:Cough And Cold Preparations:Cough Suppressants, Excl. Combinations With Expectorants:Other cough suppressants]</t>
  </si>
  <si>
    <t>OCC(O)CN1CCN(CC1)c2ccccc2</t>
  </si>
  <si>
    <t>CHEMBL178459</t>
  </si>
  <si>
    <t>Oltipraz (INN)</t>
  </si>
  <si>
    <t>CC1=C(SSC1=S)c2cnccn2</t>
  </si>
  <si>
    <t>CHEMBL452461</t>
  </si>
  <si>
    <t>Perzinfotel (INN, USAN)</t>
  </si>
  <si>
    <t>EAA-090</t>
  </si>
  <si>
    <t>OP(=O)(O)CCN1CCCNC2=C1C(=O)C2=O</t>
  </si>
  <si>
    <t>CHEMBL113278</t>
  </si>
  <si>
    <t>Medroxalol (BAN, INN, USAN); Medroxalol Hydrochloride (USAN)</t>
  </si>
  <si>
    <t>RMI-81968; RMI-81968-A</t>
  </si>
  <si>
    <t>CC(CCc1ccc2OCOc2c1)NCC(O)c3ccc(O)c(c3)C(=O)N</t>
  </si>
  <si>
    <t>CHEMBL605846</t>
  </si>
  <si>
    <t>Olodaterol (INN, USAN); Olodaterol Hydrochloride (USAN)</t>
  </si>
  <si>
    <t>BI-1744; BI-1744-CL</t>
  </si>
  <si>
    <t>COc1ccc(CC(C)(C)NC[C@H](O)c2cc(O)cc3NC(=O)COc23)cc1</t>
  </si>
  <si>
    <t>CHEMBL1076211</t>
  </si>
  <si>
    <t>Tolperisone (BAN, MI, INN); Tolperisone Hydrochloride (JAN); Deutolperisone (INN)</t>
  </si>
  <si>
    <t>N-553 [As Hydrochloride]</t>
  </si>
  <si>
    <t>M03BX04</t>
  </si>
  <si>
    <t>M03BX04 [Musculo-Skeletal System:Muscle Relaxants:Muscle Relaxants, Centrally Acting Agents:Other centrally acting agents]</t>
  </si>
  <si>
    <t>CC(CN1CCCCC1)C(=O)c2ccc(C)cc2</t>
  </si>
  <si>
    <t>CHEMBL1739674</t>
  </si>
  <si>
    <t>Solypertine (INN); Solypertine Tartrate (USAN)</t>
  </si>
  <si>
    <t>WIN-184132</t>
  </si>
  <si>
    <t>COc1ccccc1N2CCN(CCc3c[nH]c4cc5OCOc5cc34)CC2</t>
  </si>
  <si>
    <t>CHEMBL343569</t>
  </si>
  <si>
    <t>Trepipam (INN); Trepipam Maleate (USAN)</t>
  </si>
  <si>
    <t>SCH-12679</t>
  </si>
  <si>
    <t>COc1cc2CCN(C)CC(c3ccccc3)c2cc1OC</t>
  </si>
  <si>
    <t>CHEMBL63</t>
  </si>
  <si>
    <t>Rolipram (INN, USAN)</t>
  </si>
  <si>
    <t>ZK-62711; ZK-62771</t>
  </si>
  <si>
    <t>COc1ccc(cc1OC2CCCC2)C3CNC(=O)C3</t>
  </si>
  <si>
    <t>CHEMBL253144</t>
  </si>
  <si>
    <t>Cortodoxone (BAN, INN, USAN)</t>
  </si>
  <si>
    <t>SK&amp;F-3050</t>
  </si>
  <si>
    <t>C[C@]12CCC(=O)C=C1CC[C@@H]3[C@@H]2CC[C@@]4(C)[C@H]3CC[C@]4(O)C(=O)CO</t>
  </si>
  <si>
    <t>CHEMBL29741</t>
  </si>
  <si>
    <t>Irampanel (INN)</t>
  </si>
  <si>
    <t>CN(C)CCOc1ccccc1c2onc(n2)c3ccccc3</t>
  </si>
  <si>
    <t>CHEMBL72400</t>
  </si>
  <si>
    <t>Zoloperone (INN)</t>
  </si>
  <si>
    <t>COc1ccccc1N2CCN(CCc3oc(O)nc3c4ccc(F)cc4)CC2</t>
  </si>
  <si>
    <t>CHEMBL1187833</t>
  </si>
  <si>
    <t>Umeclidinium (USAN); Umeclidinium Bromide (INN, USAN)</t>
  </si>
  <si>
    <t>GSK573719; GSK573719A</t>
  </si>
  <si>
    <t>OC(c1ccccc1)(c2ccccc2)C34CC[N+](CCOCc5ccccc5)(CC3)CC4</t>
  </si>
  <si>
    <t>CHEMBL1232111</t>
  </si>
  <si>
    <t>Omigapil (INN)</t>
  </si>
  <si>
    <t>neuronal apoptosis inhibitors,GAPDH</t>
  </si>
  <si>
    <t>CN(CC#C)CC1=Cc2ccccc2Oc3ccccc13</t>
  </si>
  <si>
    <t>CHEMBL396778</t>
  </si>
  <si>
    <t>Safinamide (INN, USAN); Safinamide Mesylate (USAN)</t>
  </si>
  <si>
    <t>EMD-1195686; PNU-151774E</t>
  </si>
  <si>
    <t>C[C@H](NCc1ccc(OCc2cccc(F)c2)cc1)C(=O)N</t>
  </si>
  <si>
    <t>CHEMBL1180418</t>
  </si>
  <si>
    <t>Azamethonium Bromide (BAN, INN, MI)</t>
  </si>
  <si>
    <t>CC[N+](C)(C)CCN(C)CC[N+](C)(C)CC</t>
  </si>
  <si>
    <t>CHEMBL490070</t>
  </si>
  <si>
    <t>Benaxibine (INN)</t>
  </si>
  <si>
    <t>O[C@@H]1COC(Nc2ccc(cc2)C(=O)O)[C@H](O)[C@H]1O</t>
  </si>
  <si>
    <t>CHEMBL1181731</t>
  </si>
  <si>
    <t>Teglarinad Chloride (INN, USAN)</t>
  </si>
  <si>
    <t>EB-1627; Gmx1777</t>
  </si>
  <si>
    <t>Gemin X Pharmaceuticals</t>
  </si>
  <si>
    <t>COCCOCCOCCOCCOC(=O)OC[n+]1ccc(N\C(=N\C#N)\NCCCCCCOc2ccc(Cl)cc2)cc1</t>
  </si>
  <si>
    <t>CHEMBL469253</t>
  </si>
  <si>
    <t>Butallylonal (MI, NF)</t>
  </si>
  <si>
    <t>CCC(C)C1(CC(=C)Br)C(=O)NC(=O)NC1=O</t>
  </si>
  <si>
    <t>CHEMBL1315492</t>
  </si>
  <si>
    <t>Altrenogest (BAN, INN, USAN)</t>
  </si>
  <si>
    <t>A-35957; RU-2267</t>
  </si>
  <si>
    <t>Progestin (veterinary)</t>
  </si>
  <si>
    <t>C[C@]12C=CC3=C4CCC(=O)C=C4CC[C@H]3[C@@H]1CC[C@@]2(O)CC=C</t>
  </si>
  <si>
    <t>CHEMBL85140</t>
  </si>
  <si>
    <t>Protheobromine (INN, MI)</t>
  </si>
  <si>
    <t>CC(O)CN1C(=O)N(C)c2ncn(C)c2C1=O</t>
  </si>
  <si>
    <t>CHEMBL149616</t>
  </si>
  <si>
    <t>Azepexole (BAN, INN)</t>
  </si>
  <si>
    <t>CCN1CCc2oc(N)nc2CC1</t>
  </si>
  <si>
    <t>CHEMBL67096</t>
  </si>
  <si>
    <t>Toliprolol (INN, MI)</t>
  </si>
  <si>
    <t>ICI-45763 [As Hydrochloride]; KO-592 [As Hydrochloride]</t>
  </si>
  <si>
    <t>CC(C)NCC(O)COc1cccc(C)c1</t>
  </si>
  <si>
    <t>CHEMBL24955</t>
  </si>
  <si>
    <t>Bexlosteride (INN, USAN)</t>
  </si>
  <si>
    <t>LY-191704</t>
  </si>
  <si>
    <t>CN1[C@@H]2CCc3cc(Cl)ccc3[C@H]2CCC1=O</t>
  </si>
  <si>
    <t>CHEMBL22016</t>
  </si>
  <si>
    <t>Ablukast (INN, USAN); Ablukast Sodium (USAN)</t>
  </si>
  <si>
    <t>Ro-233544000; Ro-23-3544; Ro-233544001</t>
  </si>
  <si>
    <t>CCCc1c(O)c(ccc1OCCCCCOc2cc3OC(CCc3cc2C(=O)C)C(=O)O)C(=O)C</t>
  </si>
  <si>
    <t>CHEMBL104515</t>
  </si>
  <si>
    <t>Anisopirol (INN)</t>
  </si>
  <si>
    <t>R-2159</t>
  </si>
  <si>
    <t>COc1ccccc1N2CCN(CCCC(O)c3ccc(F)cc3)CC2</t>
  </si>
  <si>
    <t>CHEMBL2105224</t>
  </si>
  <si>
    <t>Pholcodine (BAN, INN, MI)</t>
  </si>
  <si>
    <t>R05DA08</t>
  </si>
  <si>
    <t>R05DA08 [Respiratory System:Cough And Cold Preparations:Cough Suppressants, Excl. Combinations With Expectorants:Opium alkaloids and derivatives]</t>
  </si>
  <si>
    <t>CN1CC[C@]23[C@H]4Oc5c(OCCN6CCOCC6)ccc(C[C@@H]1[C@@H]2C=C[C@@H]4O)c35</t>
  </si>
  <si>
    <t>CHEMBL2106960</t>
  </si>
  <si>
    <t>Pipoctanone (INN)</t>
  </si>
  <si>
    <t>CCCCCCCCc1ccc(cc1)C(=O)CCN2CCCCC2</t>
  </si>
  <si>
    <t>CHEMBL2103762</t>
  </si>
  <si>
    <t>Ambazone (BAN, DCF, INN, MI)</t>
  </si>
  <si>
    <t>R02AA01</t>
  </si>
  <si>
    <t>R02AA01 [Respiratory System:Throat Preparations:Throat Preparations:Antiseptics]</t>
  </si>
  <si>
    <t>NC(=N)NN=C1C=CC(=NNC(=S)N)C=C1</t>
  </si>
  <si>
    <t>CHEMBL2104949</t>
  </si>
  <si>
    <t>Toprilidine (INN)</t>
  </si>
  <si>
    <t>Cc1ccccc1N2CCN(CCCOc3ccccn3)CC2</t>
  </si>
  <si>
    <t>CHEMBL558722</t>
  </si>
  <si>
    <t>Eberconazole (INN)</t>
  </si>
  <si>
    <t>D01AC17</t>
  </si>
  <si>
    <t>D01AC17 [Dermatologicals:Antifungals For Dermatological Use:Antifungals For Topical Use:Imidazole and triazole derivatives]</t>
  </si>
  <si>
    <t>Clc1cc(Cl)c2C(c3ccccc3CCc2c1)n4ccnc4</t>
  </si>
  <si>
    <t>CHEMBL1201863</t>
  </si>
  <si>
    <t>Dexlansoprazole (FDA, INN, USAN)</t>
  </si>
  <si>
    <t>T-168390; TAK-390</t>
  </si>
  <si>
    <t>Takeda Pharmaceuticals North America Inc</t>
  </si>
  <si>
    <t>A02BC06</t>
  </si>
  <si>
    <t>A02BC06 [Alimentary Tract And Metabolism:Drugs For Acid Related Disorders:Drugs For Peptic Ulcer And Gastro-Oesophageal Reflux Disease (Gord):Proton pump inhibitors]</t>
  </si>
  <si>
    <t>Cc1c(OCC(F)(F)F)ccnc1C[S+]([O-])c2nc3ccccc3[nH]2</t>
  </si>
  <si>
    <t>CHEMBL1027</t>
  </si>
  <si>
    <t>Tiagabine (BAN, INN); Tiagabine Hydrochloride (USAN, USP, FDA)</t>
  </si>
  <si>
    <t>A-70569-1; ABT-569; NNC-05-0328; NO-05-0328; ABBOTT-70569.1; ABBOTT-70569.HCL</t>
  </si>
  <si>
    <t>N03AG06</t>
  </si>
  <si>
    <t>N03AG06 [Nervous System:Antiepileptics:Antiepileptics:Fatty acid derivatives]</t>
  </si>
  <si>
    <t>Cc1ccsc1C(=CCCN2CCC[C@H](C2)C(=O)O)c3sccc3C</t>
  </si>
  <si>
    <t>CHEMBL1098319</t>
  </si>
  <si>
    <t>Mesna (BAN, INN, USAN, FDA)</t>
  </si>
  <si>
    <t>D-7093</t>
  </si>
  <si>
    <t>R05CB05; V03AF01</t>
  </si>
  <si>
    <t>R05CB05 [Respiratory System:Cough And Cold Preparations:Expectorants, Excl. Combinations With Cough Suppressants:Mucolytics]; V03AF01 [Various:All Other Therapeutic Products:All Other Therapeutic Products:Detoxifying agents for antineoplastic treatment]</t>
  </si>
  <si>
    <t>Detoxifying Agent</t>
  </si>
  <si>
    <t>OS(=O)(=O)CCS</t>
  </si>
  <si>
    <t>CHEMBL325109</t>
  </si>
  <si>
    <t>Clebopride (BAN, USAN, INN); Clebopride Malate (JAN)</t>
  </si>
  <si>
    <t>LAS-9273</t>
  </si>
  <si>
    <t>A03FA06</t>
  </si>
  <si>
    <t>A03FA06 [Alimentary Tract And Metabolism:Drugs For Functional Gastrointestinal Disorders:Propulsives:Propulsives]</t>
  </si>
  <si>
    <t>COc1cc(N)c(Cl)cc1C(=O)NC2CCN(Cc3ccccc3)CC2</t>
  </si>
  <si>
    <t>CHEMBL251634</t>
  </si>
  <si>
    <t>Fluocortolone (BAN, USAN, INN)</t>
  </si>
  <si>
    <t>SH-742</t>
  </si>
  <si>
    <t>C05AA08; H02AB03; D07AC05</t>
  </si>
  <si>
    <t>C05AA08 [Cardiovascular System:Vasoprotectives:Agents For Treatment Of Hemorrhoids And Anal :Corticosteroids]; H02AB03 [Systemic Hormonal Preparations, Excl. :Corticosteroids For Systemic Use:Corticosteroids For Systemic Use, Plain:Glucocorticoids]; D07AC05 [Dermatologicals:Corticosteroids, Dermatological Preparations:Corticosteroids, Plain:Corticosteroids, potent (group III)]</t>
  </si>
  <si>
    <t>C[C@@H]1C[C@H]2[C@@H]3C[C@H](F)C4=CC(=O)C=C[C@]4(C)[C@H]3[C@@H](O)C[C@]2(C)[C@H]1C(=O)CO</t>
  </si>
  <si>
    <t>CHEMBL1201754</t>
  </si>
  <si>
    <t>Rufinamide (BAN, FDA, INN, USAN)</t>
  </si>
  <si>
    <t>60231/4; CGP-33101; E2080; RUF-331</t>
  </si>
  <si>
    <t>N03AF03</t>
  </si>
  <si>
    <t>N03AF03 [Nervous System:Antiepileptics:Antiepileptics:Carboxamide derivatives]</t>
  </si>
  <si>
    <t>NC(=O)c1cn(Cc2c(F)cccc2F)nn1</t>
  </si>
  <si>
    <t>CHEMBL120901</t>
  </si>
  <si>
    <t>Cocaine (BAN, USP); Cocaine Hydrochloride (JAN, USP)</t>
  </si>
  <si>
    <t>Astra</t>
  </si>
  <si>
    <t>R02AD03; S02DA02; S01HA01; N01BC01</t>
  </si>
  <si>
    <t>R02AD03 [Respiratory System:Throat Preparations:Throat Preparations:Anesthetics, local]; S02DA02 [Sensory Organs:Otologicals:Other Otologicals:Analgesics and anesthetics]; S01HA01 [Sensory Organs:Ophthalmologicals:Local Anesthetics:Local anesthetics]; N01BC01 [Nervous System:Anesthetics:Anesthetics, Local:Esters of benzoic acid]</t>
  </si>
  <si>
    <t>COC(=O)[C@@H]1C2CCC(C[C@@H]1C(=O)Oc3ccccc3)N2C</t>
  </si>
  <si>
    <t>CHEMBL1200368</t>
  </si>
  <si>
    <t>Bentiromide (FDA, BAN, INN, JAN, USAN)</t>
  </si>
  <si>
    <t>Btpaba Pft; E-2663</t>
  </si>
  <si>
    <t>Savage Laboratories Inc Div Altana Inc</t>
  </si>
  <si>
    <t>V04CK03</t>
  </si>
  <si>
    <t>V04CK03 [Various:Diagnostic Agents:Other Diagnostic Agents:Tests for pancreatic function]</t>
  </si>
  <si>
    <t>Diagnostic Aid (pancreas function determination)</t>
  </si>
  <si>
    <t>OC(=O)c1ccc(NC(=O)[C@H](Cc2ccc(O)cc2)NC(=O)c3ccccc3)cc1</t>
  </si>
  <si>
    <t>CHEMBL1697760</t>
  </si>
  <si>
    <t>Muzolimine (BAN, USAN, INN)</t>
  </si>
  <si>
    <t>BAY-G-2821</t>
  </si>
  <si>
    <t>C03CD01</t>
  </si>
  <si>
    <t>C03CD01 [Cardiovascular System:Diuretics:High-Ceiling Diuretics:Pyrazolone derivatives]</t>
  </si>
  <si>
    <t>CC(N1N=C(N)CC1=O)c2ccc(Cl)c(Cl)c2</t>
  </si>
  <si>
    <t>CHEMBL1201259</t>
  </si>
  <si>
    <t>Gentamicin (BAN); Gentamicin Sulfate (FDA, USP, JAN, USAN)</t>
  </si>
  <si>
    <t>SCH-9724</t>
  </si>
  <si>
    <t>Schering Corp Sub Schering Plough Corp; Allergan Pharmaceutical</t>
  </si>
  <si>
    <t>S02AA14; J01GB03; S01AA11; D06AX07; S03AA06</t>
  </si>
  <si>
    <t>S02AA14 [Sensory Organs:Otologicals:Antiinfectives:Antiinfectives]; J01GB03 [Antiinfectives For Systemic Use:Antibacterials For Systemic Use:Aminoglycoside Antibacterials:Other aminoglycosides]; S01AA11 [Sensory Organs:Ophthalmologicals:Antiinfectives:Antibiotics]; D06AX07 [Dermatologicals:Antibiotics And Chemotherapeutics For Dermatological Use:Antibiotics For Topical Use:Other antibiotics for topical use]; S03AA06 [Sensory Organs:Ophthalmological And Otological Preparations:Antiinfectives:Antiinfectives]</t>
  </si>
  <si>
    <t>CN[C@H](C)[C@@H]1CC[C@@H](N)[C@@H](O[C@@H]2[C@@H](N)C[C@@H](N)[C@H](O[C@H]3OC[C@](C)(O)[C@H](NC)[C@H]3O)[C@H]2O)O1.CN[C@@H]4[C@@H](O)[C@@H](O[C@H]5[C@H](N)C[C@H](N)[C@@H](O[C@H]6O[C@H](CN)CC[C@H]6N)[C@@H]5O)OC[C@]4(C)O.CN[C@@H]7[C@@H](O)[C@@H](O[C@H]8[C@H](N)C[C@H](N)[C@@H](O[C@H]9O[C@@H](CC[C@H]9N)[C@@H](C)N)[C@@H]8O)OC[C@]7(C)O</t>
  </si>
  <si>
    <t>CHEMBL526</t>
  </si>
  <si>
    <t>Propofol (USP, BAN, FDA, INN, USAN)</t>
  </si>
  <si>
    <t>ICI-35868</t>
  </si>
  <si>
    <t>N01AX10</t>
  </si>
  <si>
    <t>N01AX10 [Nervous System:Anesthetics:Anesthetics, General:Other general anesthetics]</t>
  </si>
  <si>
    <t>CC(C)c1cccc(C(C)C)c1O</t>
  </si>
  <si>
    <t>CHEMBL221959</t>
  </si>
  <si>
    <t>Tofacitinib (INN, USAN); Tofacitinib Citrate (FDA, USAN)</t>
  </si>
  <si>
    <t>550; CP-690; CP-690550; CP-690550-10</t>
  </si>
  <si>
    <t>L04AA29</t>
  </si>
  <si>
    <t>L04AA29 [Antineoplastic And Immunomodulating Agents:Immunosuppressants:Immunosuppressants:Selective immunosuppressants]</t>
  </si>
  <si>
    <t>C[C@@H]1CCN(C[C@@H]1N(C)c2ncnc3[nH]ccc23)C(=O)CC#N</t>
  </si>
  <si>
    <t>CHEMBL219376</t>
  </si>
  <si>
    <t>Hydroxycincophene (DCF); Oxycinchophen (BAN, MI, INN)</t>
  </si>
  <si>
    <t>M01CA03</t>
  </si>
  <si>
    <t>M01CA03 [Musculo-Skeletal System:Antiinflammatory And Antirheumatic Products:Specific Antirheumatic Agents:Quinolines]</t>
  </si>
  <si>
    <t>OC(=O)c1c(O)c(nc2ccccc12)c3ccccc3</t>
  </si>
  <si>
    <t>CHEMBL1200666</t>
  </si>
  <si>
    <t>Calcipotriene (FDA, USAN); Calcipotriene Hydrate (FDA); Calcipotriol (BAN, INN)</t>
  </si>
  <si>
    <t>MC-903</t>
  </si>
  <si>
    <t>Stiefel Laboratories Inc; Leo Pharmaceutical Products Ltd; Leo Pharma As</t>
  </si>
  <si>
    <t>D05AX02; D05AX52</t>
  </si>
  <si>
    <t>D05AX02 [Dermatologicals:Antipsoriatics:Antipsoriatics For Topical Use:Other antipsoriatics for topical use]; D05AX52 [Dermatologicals:Antipsoriatics:Antipsoriatics For Topical Use:Other antipsoriatics for topical use]</t>
  </si>
  <si>
    <t>C[C@H](\C=C\[C@@H](O)C1CC1)[C@H]2CC[C@H]3\C(=C\C=C/4\C[C@@H](O)C[C@H](O)C4=C)\CCC[C@]23C</t>
  </si>
  <si>
    <t>CHEMBL1449676</t>
  </si>
  <si>
    <t>Ornidazole (USAN, INN)</t>
  </si>
  <si>
    <t>Ro-70207</t>
  </si>
  <si>
    <t>G01AF06; J01XD03; P01AB03</t>
  </si>
  <si>
    <t>G01AF06 [Genito Urinary System And Sex Hormones:Gynecological Antiinfectives And Antiseptics:Antiinfectives And Antiseptics, Excl. Combinations:Imidazole derivatives]; J01XD03 [Antiinfectives For Systemic Use:Antibacterials For Systemic Use:Other Antibacterials:Imidazole derivatives]; P01AB03 [Antiparasitic Products, Insecticides And Repellents:Antiprotozoals:Agents Against Amoebiasis And Other Protozoal Diseases:Nitroimidazole derivatives]</t>
  </si>
  <si>
    <t>Cc1ncc([N+](=O)[O-])n1CC(O)CCl</t>
  </si>
  <si>
    <t>CHEMBL1200718</t>
  </si>
  <si>
    <t>Magnesia, [Milk of] (USP); Magnesium Hydroxide (FDA, JAN)</t>
  </si>
  <si>
    <t>Santarus Inc; Mcneil Consumer Healthcare</t>
  </si>
  <si>
    <t>G04BX01; A02AA04</t>
  </si>
  <si>
    <t>G04BX01 [Genito Urinary System And Sex Hormones:Urologicals:Urologicals:Other urologicals]; A02AA04 [Alimentary Tract And Metabolism:Drugs For Acid Related Disorders:Antacids:Magnesium compounds]</t>
  </si>
  <si>
    <t>Antacid; Laxative</t>
  </si>
  <si>
    <t>[OH-].[OH-].[Mg+2]</t>
  </si>
  <si>
    <t>CHEMBL497</t>
  </si>
  <si>
    <t>Clioquinol (BAN, FDA, INN, USP)</t>
  </si>
  <si>
    <t>P01AA02; S02AA05; G01AC02; D09AA10; D08AH30; P01AA52</t>
  </si>
  <si>
    <t>P01AA02 [Antiparasitic Products, Insecticides And Repellents:Antiprotozoals:Agents Against Amoebiasis And Other Protozoal Diseases:Hydroxyquinoline derivatives]; S02AA05 [Sensory Organs:Otologicals:Antiinfectives:Antiinfectives]; G01AC02 [Genito Urinary System And Sex Hormones:Gynecological Antiinfectives And Antiseptics:Antiinfectives And Antiseptics, Excl. Combinations:Quinoline derivatives]; D09AA10 [Dermatologicals:Medicated Dressings:Medicated Dressings:Medicated dressings with antiinfectives]; D08AH30 [Dermatologicals:Antiseptics And Disinfectants:Antiseptics And Disinfectants:Quinoline derivatives]; P01AA52 [Antiparasitic Products, Insecticides And Repellents:Antiprotozoals:Agents Against Amoebiasis And Other Protozoal Diseases:Hydroxyquinoline derivatives]</t>
  </si>
  <si>
    <t>Anti-Amebic; Anti-Infective, Topical</t>
  </si>
  <si>
    <t>Oc1c(I)cc(Cl)c2cccnc12</t>
  </si>
  <si>
    <t>CHEMBL404</t>
  </si>
  <si>
    <t>Tazobactam (BAN, INN, USAN); Tazobactam Sodium (USAN, FDA)</t>
  </si>
  <si>
    <t>CL-298741; YTR-830H; CL-307579</t>
  </si>
  <si>
    <t>Wyeth Pharmaceuticals Inc; Taiho, Japan</t>
  </si>
  <si>
    <t>J01CG02</t>
  </si>
  <si>
    <t>J01CG02 [Antiinfectives For Systemic Use:Antibacterials For Systemic Use:Beta-Lactam Antibacterials, Penicillins:Beta-lactamase inhibitors]</t>
  </si>
  <si>
    <t>C[C@]1(Cn2ccnn2)[C@@H](N3[C@@H](CC3=O)S1(=O)=O)C(=O)O</t>
  </si>
  <si>
    <t>CHEMBL1177</t>
  </si>
  <si>
    <t>Pemoline (BAN, FDA, INN, JAN, USAN)</t>
  </si>
  <si>
    <t>N06BA05</t>
  </si>
  <si>
    <t>N06BA05 [Nervous System:Psychoanaleptics:Psychostimulants, Agents Used For Adhd And Nootropics:Centrally acting sympathomimetics]</t>
  </si>
  <si>
    <t>NC1=NC(=O)C(O1)c2ccccc2</t>
  </si>
  <si>
    <t>CHEMBL1652606</t>
  </si>
  <si>
    <t>Ceftobiprole Medocaril (USAN, INN)</t>
  </si>
  <si>
    <t>BAL-5788; BAL5788-001; Ro-655788</t>
  </si>
  <si>
    <t>J01DI01</t>
  </si>
  <si>
    <t>J01DI01 [Antiinfectives For Systemic Use:Antibacterials For Systemic Use:Other Beta-Lactam Antibacterials:Other cephalosporins and penems]</t>
  </si>
  <si>
    <t>CC1=C(COC(=O)N2CC[C@H](C2)N3CC\C(=C/C4=C(N5[C@H](SC4)[C@H](NC(=O)\C(=N\O)\c6nsc(N)n6)C5=O)C(=O)O)\C3=O)OC(=O)O1</t>
  </si>
  <si>
    <t>CHEMBL577736</t>
  </si>
  <si>
    <t>Tyrothricin (BAN, USP, INN)</t>
  </si>
  <si>
    <t>D06AX08; S01AA05; R02AB02</t>
  </si>
  <si>
    <t>D06AX08 [Dermatologicals:Antibiotics And Chemotherapeutics For Dermatological Use:Antibiotics For Topical Use:Other antibiotics for topical use]; S01AA05 [Sensory Organs:Ophthalmologicals:Antiinfectives:Antibiotics]; R02AB02 [Respiratory System:Throat Preparations:Throat Preparations:Antibiotics]</t>
  </si>
  <si>
    <t>CC(C)C[C@@H]1NC(=O)[C@H](CCCN)NC(=O)[C@@H](NC(=O)[C@H](Cc2ccc(O)cc2)N[C@@H](CCC(=O)O)C(=O)N[C@@H](CC(=O)N)C(=O)[C@@H](Cc3ccccc3)NC(=O)[C@H](Cc4ccccc4)NC(=O)[C@@H]5CCCN5C(=O)[C@@H](Cc6ccccc6)NC1=O)C(C)C</t>
  </si>
  <si>
    <t>CHEMBL1238</t>
  </si>
  <si>
    <t>Azelaic Acid (MI, INN, USAN, FDA)</t>
  </si>
  <si>
    <t>ZK-62498</t>
  </si>
  <si>
    <t>Bayer Healthcare Pharmaceuticals Inc Dermatology; Allergan Inc</t>
  </si>
  <si>
    <t>D10AX03</t>
  </si>
  <si>
    <t>D10AX03 [Dermatologicals:Anti-Acne Preparations:Anti-Acne Preparations For Topical Use:Other anti-acne preparations for topical use]</t>
  </si>
  <si>
    <t>OC(=O)CCCCCCCC(=O)O</t>
  </si>
  <si>
    <t>CHEMBL161</t>
  </si>
  <si>
    <t>Ceftriaxone (BAN, INN); Ceftriaxone Sodium (FDA, USP, JAN, USAN)</t>
  </si>
  <si>
    <t>Ro-13-9904; Ro-139904</t>
  </si>
  <si>
    <t>Hoffmann La Roche Inc; B Braun Medical Inc</t>
  </si>
  <si>
    <t>J01DD04; J01DD54</t>
  </si>
  <si>
    <t>J01DD04 [Antiinfectives For Systemic Use:Antibacterials For Systemic Use:Other Beta-Lactam Antibacterials:Third-generation cephalosporins]; J01DD54 [Antiinfectives For Systemic Use:Antibacterials For Systemic Use:Other Beta-Lactam Antibacterials:Third-generation cephalosporins]</t>
  </si>
  <si>
    <t>CO\N=C(/C(=O)N[C@H]1[C@H]2SCC(=C(N2C1=O)C(=O)O)CSC3=NC(=O)C(=NN3C)O)\c4csc(N)n4</t>
  </si>
  <si>
    <t>CHEMBL1201317</t>
  </si>
  <si>
    <t>Triclofos (BAN, INN); Triclofos Sodium (FDA, JAN, USAN)</t>
  </si>
  <si>
    <t>SCH-10159</t>
  </si>
  <si>
    <t>N05CM07</t>
  </si>
  <si>
    <t>N05CM07 [Nervous System:Psycholeptics:Hypnotics And Sedatives:Other hypnotics and sedatives]</t>
  </si>
  <si>
    <t>OP(=O)(O)OCC(Cl)(Cl)Cl</t>
  </si>
  <si>
    <t>CHEMBL1643</t>
  </si>
  <si>
    <t>Ribavirin (FDA, INN, USAN, USP); Tribavirin (BAN)</t>
  </si>
  <si>
    <t>Valeant Pharmaceuticals International; Schering Corp; Merck Sharp And Dohme Corp; Hoffmann La Roche Inc</t>
  </si>
  <si>
    <t>J05AB04</t>
  </si>
  <si>
    <t>J05AB04 [Antiinfectives For Systemic Use:Antivirals For Systemic Use:Direct Acting Antivirals:Nucleosides and nucleotides excl. reverse transcriptase inhibitors]</t>
  </si>
  <si>
    <t>NC(=O)c1ncn(n1)[C@@H]2O[C@H](CO)[C@@H](O)[C@H]2O</t>
  </si>
  <si>
    <t>CHEMBL1451</t>
  </si>
  <si>
    <t>Triamcinolone (BAN, FDA, INN, JAN, USP)</t>
  </si>
  <si>
    <t>Bristol Myers Squibb Co; Astellas Pharma Us Inc</t>
  </si>
  <si>
    <t>C[C@]12C[C@H](O)[C@@]3(F)[C@@H](CCC4=CC(=O)C=C[C@]34C)[C@@H]1C[C@@H](O)[C@]2(O)C(=O)CO</t>
  </si>
  <si>
    <t>CHEMBL534</t>
  </si>
  <si>
    <t>Ketotifen (BAN, INN); Ketotifen Fumarate (JAN, USAN, FDA)</t>
  </si>
  <si>
    <t>HC-20511; HC-20511 fumarate</t>
  </si>
  <si>
    <t>Bausch And Lomb Inc; Alcon Research Ltd</t>
  </si>
  <si>
    <t>R06AX17; S01GX08</t>
  </si>
  <si>
    <t>R06AX17 [Respiratory System:Antihistamines For Systemic Use:Antihistamines For Systemic Use:Other antihistamines for systemic use]; S01GX08 [Sensory Organs:Ophthalmologicals:Decongestants And Antiallergics:Other antiallergics]</t>
  </si>
  <si>
    <t>CN1CCC(=C2c3ccccc3CC(=O)c4sccc24)CC1</t>
  </si>
  <si>
    <t>CHEMBL1200790</t>
  </si>
  <si>
    <t>Methyprylon (FDA, USP, BAN, INN)</t>
  </si>
  <si>
    <t>N05CE02</t>
  </si>
  <si>
    <t>N05CE02 [Nervous System:Psycholeptics:Hypnotics And Sedatives:Piperidinedione derivatives]</t>
  </si>
  <si>
    <t>CCC1(CC)C(=O)NCC(C)C1=O</t>
  </si>
  <si>
    <t>CHEMBL447</t>
  </si>
  <si>
    <t>Secobarbital (INN, USP); Secobarbital Sodium (FDA, USP, BAN, JAN)</t>
  </si>
  <si>
    <t>Wallace; Lilly; Eli Lilly And Co</t>
  </si>
  <si>
    <t>N05CA06</t>
  </si>
  <si>
    <t>N05CA06 [Nervous System:Psycholeptics:Hypnotics And Sedatives:Barbiturates, plain]</t>
  </si>
  <si>
    <t>CCCC(C)C1(CC=C)C(=O)NC(=O)NC1=O</t>
  </si>
  <si>
    <t>CHEMBL1466</t>
  </si>
  <si>
    <t>Dicoumarol (DCF, INN); Dicumarol (FDA, USAN, USP)</t>
  </si>
  <si>
    <t>Eli Lilly And Co; Abbvie Inc</t>
  </si>
  <si>
    <t>B01AA01</t>
  </si>
  <si>
    <t>B01AA01 [Blood And Blood Forming Organs:Antithrombotic Agents:Antithrombotic Agents:Vitamin K antagonists]</t>
  </si>
  <si>
    <t>OC1=C(CC2=C(O)c3ccccc3OC2=O)C(=O)Oc4ccccc14</t>
  </si>
  <si>
    <t>CHEMBL1200877</t>
  </si>
  <si>
    <t>Flumethasone Pivalate (FDA, USP, USAN); Flumetasone Pivalate (BAN, JAN)</t>
  </si>
  <si>
    <t>D07AB03; D07XB01</t>
  </si>
  <si>
    <t>D07AB03 [Dermatologicals:Corticosteroids, Dermatological Preparations:Corticosteroids, Plain:Corticosteroids, moderately potent (group II)]; D07XB01 [Dermatologicals:Corticosteroids, Dermatological Preparations:Corticosteroids, Other Combinations:Corticosteroids, moderately potent, other combinations]</t>
  </si>
  <si>
    <t>C[C@@H]1C[C@H]2[C@@H]3C[C@H](F)C4=CC(=O)C=C[C@]4(C)[C@@]3(F)[C@@H](O)C[C@]2(C)[C@@]1(O)C(=O)COC(=O)C(C)(C)C</t>
  </si>
  <si>
    <t>CHEMBL1200515</t>
  </si>
  <si>
    <t>Deserpidine (FDA, MI, BAN, INN)</t>
  </si>
  <si>
    <t>C02AA05</t>
  </si>
  <si>
    <t>C02AA05 [Cardiovascular System:Antihypertensives:Antiadrenergic Agents, Centrally Acting:Rauwolfia alkaloids]</t>
  </si>
  <si>
    <t>CO[C@H]1[C@@H](C[C@@H]2CN3CCc4c([nH]c5ccccc45)[C@H]3C[C@@H]2[C@@H]1C(=O)OC)OC(=O)c6cc(OC)c(OC)c(OC)c6</t>
  </si>
  <si>
    <t>CHEMBL2110562</t>
  </si>
  <si>
    <t>Chlormerodrin (BAN, INN, MI, NF); Chlormerodrin Hg 197 (USP, USAN); Chlormerodrin Hg-197 (FDA); Chlormerodrin (197Hg) (INN)</t>
  </si>
  <si>
    <t>CHEMBL1068</t>
  </si>
  <si>
    <t>Oxcarbazepine (BAN, FDA, INN, USAN)</t>
  </si>
  <si>
    <t>GP-47680; KIN-493</t>
  </si>
  <si>
    <t>Supernus Pharmaceuticals Inc; Novartis Pharmaceuticals Corp</t>
  </si>
  <si>
    <t>N03AF02</t>
  </si>
  <si>
    <t>N03AF02 [Nervous System:Antiepileptics:Antiepileptics:Carboxamide derivatives]</t>
  </si>
  <si>
    <t>NC(=O)N1c2ccccc2CC(=O)c3ccccc13</t>
  </si>
  <si>
    <t>CHEMBL18</t>
  </si>
  <si>
    <t>Ethoxzolamide (MI, FDA, USP)</t>
  </si>
  <si>
    <t>CCOc1ccc2nc(sc2c1)S(=O)(=O)N</t>
  </si>
  <si>
    <t>CHEMBL654</t>
  </si>
  <si>
    <t>Mirtazapine (USP, BAN, FDA, INN, USAN)</t>
  </si>
  <si>
    <t>ORG-3770</t>
  </si>
  <si>
    <t>N06AX11</t>
  </si>
  <si>
    <t>N06AX11 [Nervous System:Psychoanaleptics:Antidepressants:Other antidepressants]</t>
  </si>
  <si>
    <t>CN1CCN2C(C1)c3ccccc3Cc4cccnc24</t>
  </si>
  <si>
    <t>CHEMBL491571</t>
  </si>
  <si>
    <t>Doripenem (FDA, INN, USAN)</t>
  </si>
  <si>
    <t>S-4661</t>
  </si>
  <si>
    <t>J01DH04</t>
  </si>
  <si>
    <t>J01DH04 [Antiinfectives For Systemic Use:Antibacterials For Systemic Use:Other Beta-Lactam Antibacterials:Carbapenems]</t>
  </si>
  <si>
    <t>C[C@@H](O)[C@@H]1[C@H]2[C@@H](C)C(=C(N2C1=O)C(=O)O)S[C@@H]3CN[C@H](CNS(=O)(=O)N)C3</t>
  </si>
  <si>
    <t>CHEMBL553</t>
  </si>
  <si>
    <t>Erlotinib (INN); Erlotinib Hydrochloride (FDA, INN, USAN)</t>
  </si>
  <si>
    <t>CP-35877401; CP-358774-01; OSI-774</t>
  </si>
  <si>
    <t>Osi Pharmaceuticals Inc</t>
  </si>
  <si>
    <t>L01XE03</t>
  </si>
  <si>
    <t>L01XE03 [Antineoplastic And Immunomodulating Agents:Antineoplastic Agents:Other Antineoplastic Agents:Protein kinase inhibitors]</t>
  </si>
  <si>
    <t>COCCOc1cc2ncnc(Nc3cccc(c3)C#C)c2cc1OCCOC</t>
  </si>
  <si>
    <t>CHEMBL1195</t>
  </si>
  <si>
    <t>Propoxycaine (INN); Propoxycaine Hydrochloride (USP, FDA)</t>
  </si>
  <si>
    <t>CCCOc1cc(N)ccc1C(=O)OCCN(CC)CC</t>
  </si>
  <si>
    <t>CHEMBL501122</t>
  </si>
  <si>
    <t>Ceftaroline Fosamil (INN, USAN, FDA); Ceftaroline Fosamil Acetate (USAN)</t>
  </si>
  <si>
    <t>PPI-0903; TAK-599</t>
  </si>
  <si>
    <t>Cerexa Inc</t>
  </si>
  <si>
    <t>J01DI02</t>
  </si>
  <si>
    <t>J01DI02 [Antiinfectives For Systemic Use:Antibacterials For Systemic Use:Other Beta-Lactam Antibacterials:Other cephalosporins and penems]</t>
  </si>
  <si>
    <t>CCO\N=C(/C(=O)N[C@H]1[C@H]2SCC(=C(N2C1=O)C(=O)[O-])Sc3nc(cs3)c4cc[n+](C)cc4)\c5nsc(NP(=O)(O)O)n5</t>
  </si>
  <si>
    <t>CHEMBL760</t>
  </si>
  <si>
    <t>Anagrelide (BAN, INN); Anagrelide Hydrochloride (FDA, USAN)</t>
  </si>
  <si>
    <t>BL-4162a</t>
  </si>
  <si>
    <t>L01XX35</t>
  </si>
  <si>
    <t>L01XX35 [Antineoplastic And Immunomodulating Agents:Antineoplastic Agents:Other Antineoplastic Agents:Other antineoplastic agents]</t>
  </si>
  <si>
    <t>Clc1ccc2N=C3NC(=O)CN3Cc2c1Cl</t>
  </si>
  <si>
    <t>CHEMBL2109143</t>
  </si>
  <si>
    <t>Metaproterenol Polistirex (USAN); Orciprenaline (BAN, INN)</t>
  </si>
  <si>
    <t>R03CB53; R03CB03; R03AB03</t>
  </si>
  <si>
    <t>R03CB53 [Respiratory System:Drugs For Obstructive Airway Diseases:Adrenergics For Systemic Use:Non-selective beta-adrenoreceptor agonists]; R03CB03 [Respiratory System:Drugs For Obstructive Airway Diseases:Adrenergics For Systemic Use:Non-selective beta-adrenoreceptor agonists]; R03AB03 [Respiratory System:Drugs For Obstructive Airway Diseases:Adrenergics, Inhalants:Non-selective beta-adrenoreceptor agonists]</t>
  </si>
  <si>
    <t>CHEMBL2108545</t>
  </si>
  <si>
    <t>Orgotein (BAN, INN, USAN)</t>
  </si>
  <si>
    <t>Oxis</t>
  </si>
  <si>
    <t>M01AX14</t>
  </si>
  <si>
    <t>M01AX14 [Musculo-Skeletal System:Antiinflammatory And Antirheumatic Products:Antiinflammatory And Antirheumatic Products, Non-Steroids:Other antiinflammatory and antirheumatic agents, non-steroids]</t>
  </si>
  <si>
    <t>CHEMBL2108709</t>
  </si>
  <si>
    <t>Collagenase (FDA); Collagenase Clostridium Histolyticum (FDA, USAN)</t>
  </si>
  <si>
    <t>AA4500</t>
  </si>
  <si>
    <t>Auxilium Pharms; Auxilium Pharmaceuticals</t>
  </si>
  <si>
    <t>D03BA02; D03BA52; M09AB02</t>
  </si>
  <si>
    <t>D03BA02 [Dermatologicals:Preparations For Treatment Of Wounds And Ulcers:Enzymes:Proteolytic enzymes]; D03BA52 [Dermatologicals:Preparations For Treatment Of Wounds And Ulcers:Enzymes:Proteolytic enzymes]; M09AB02 [Musculo-Skeletal System:Other Drugs For Disorders Of The Musculo-Skeletal System:Other Drugs For Disorders Of The Musculo-Skeletal System:Enzymes]</t>
  </si>
  <si>
    <t>CHEMBL1615487</t>
  </si>
  <si>
    <t>Iodoxamic Acid (BAN, INN, JAN, USAN)</t>
  </si>
  <si>
    <t>B-10610; SQ-21982</t>
  </si>
  <si>
    <t>V08AC01</t>
  </si>
  <si>
    <t>V08AC01 [Various:Contrast Media:X-Ray Contrast Media, Iodinated:Watersoluble, hepatotropic X-ray contrast media]</t>
  </si>
  <si>
    <t>OC(=O)c1c(I)cc(I)c(NC(=O)CCOCCOCCOCCOCCC(=O)Nc2c(I)cc(I)c(C(=O)O)c2I)c1I</t>
  </si>
  <si>
    <t>CHEMBL2105385</t>
  </si>
  <si>
    <t>Phenoperidine (BAN, DCF, INN, MI)</t>
  </si>
  <si>
    <t>R-1406</t>
  </si>
  <si>
    <t>N01AH04</t>
  </si>
  <si>
    <t>N01AH04 [Nervous System:Anesthetics:Anesthetics, General:Opioid anesthetics]</t>
  </si>
  <si>
    <t>CCOC(=O)C1(CCN(CCC(O)c2ccccc2)CC1)c3ccccc3</t>
  </si>
  <si>
    <t>CHEMBL1697841</t>
  </si>
  <si>
    <t>Isometheptene (BAN, INN); Isometheptene Mucate (USP); Isometheptene Hydrochloride (MI)</t>
  </si>
  <si>
    <t>Knoll; Glenwood</t>
  </si>
  <si>
    <t>A03AX10</t>
  </si>
  <si>
    <t>A03AX10 [Alimentary Tract And Metabolism:Drugs For Functional Gastrointestinal Disorders:Drugs For Functional Gastrointestinal Disorders:Other drugs for functional gastrointestinal disorders]</t>
  </si>
  <si>
    <t>CNC(C)CCC=C(C)C</t>
  </si>
  <si>
    <t>CHEMBL2110773</t>
  </si>
  <si>
    <t>Cimetropium Bromide (INN, MI)</t>
  </si>
  <si>
    <t>A03BB05</t>
  </si>
  <si>
    <t>A03BB05 [Alimentary Tract And Metabolism:Drugs For Functional Gastrointestinal Disorders:Belladonna And Derivatives, Plain:Belladonna alkaloids, semisynthetic, quaternary ammonium compounds]</t>
  </si>
  <si>
    <t>C[N+]1(CC2CC2)[C@@H]3C[C@H](C[C@H]1[C@@H]4O[C@H]34)OC(=O)[C@H](CO)c5ccccc5</t>
  </si>
  <si>
    <t>CHEMBL2110694</t>
  </si>
  <si>
    <t>Pyrrobutamine (BAN); Pyrrobutamine Phosphate (USP)</t>
  </si>
  <si>
    <t>R06AX08; R06AX58</t>
  </si>
  <si>
    <t>R06AX08 [Respiratory System:Antihistamines For Systemic Use:Antihistamines For Systemic Use:Other antihistamines for systemic use]; R06AX58 [Respiratory System:Antihistamines For Systemic Use:Antihistamines For Systemic Use:Other antihistamines for systemic use]</t>
  </si>
  <si>
    <t>Clc1ccc(C\C(=C\CN2CCCC2)\c3ccccc3)cc1</t>
  </si>
  <si>
    <t>CHEMBL1788402</t>
  </si>
  <si>
    <t>Chiniofon (DCF, INN, NF)</t>
  </si>
  <si>
    <t>P01AX01</t>
  </si>
  <si>
    <t>P01AX01 [Antiparasitic Products, Insecticides And Repellents:Antiprotozoals:Agents Against Amoebiasis And Other Protozoal Diseases:Other agents against amoebiasis and other protozoal diseases]</t>
  </si>
  <si>
    <t>Oc1c(I)cc(c2cccnc12)S(=O)(=O)O</t>
  </si>
  <si>
    <t>CHEMBL2104149</t>
  </si>
  <si>
    <t>Bezitramide (BAN, DCF, INN, MI)</t>
  </si>
  <si>
    <t>R-4845</t>
  </si>
  <si>
    <t>N02AC05</t>
  </si>
  <si>
    <t>N02AC05 [Nervous System:Analgesics:Opioids:Diphenylpropylamine derivatives]</t>
  </si>
  <si>
    <t>CCC(=O)N1C(=O)N(C2CCN(CCC(C#N)(c3ccccc3)c4ccccc4)CC2)c5ccccc15</t>
  </si>
  <si>
    <t>CHEMBL2096655</t>
  </si>
  <si>
    <t>Cyanocobalamin (57Co) (INN); Cyanocobalamin Co 57 (USAN, USP); Cyanocobalamin Co-57 (FDA)</t>
  </si>
  <si>
    <t>Mallinckrodt Medical Inc; Ge Healthcare; Bracco Diagnostics Inc</t>
  </si>
  <si>
    <t>V09XX01</t>
  </si>
  <si>
    <t>V09XX01 [Various:Diagnostic Radiopharmaceuticals:Other Diagnostic Radiopharmaceuticals:Various diagnostic radiopharmaceuticals]</t>
  </si>
  <si>
    <t>CHEMBL2109848</t>
  </si>
  <si>
    <t>Kanamycin (BAN, INN); Kanamycin Monosulfate (JAN); Kanamycin Sulfate (JAN, USP, FDA)</t>
  </si>
  <si>
    <t>Hikma Maple Ltd; Fresenius Kabi Usa Llc; Apothecon Inc Div Bristol Myers Squibb; Abraxis Pharmaceutical Products; International Medication Systems Ltd</t>
  </si>
  <si>
    <t>J01GB04; S01AA24; A07AA08</t>
  </si>
  <si>
    <t>J01GB04 [Antiinfectives For Systemic Use:Antibacterials For Systemic Use:Aminoglycoside Antibacterials:Other aminoglycosides]; S01AA24 [Sensory Organs:Ophthalmologicals:Antiinfectives:Antibiotics]; A07AA08 [Alimentary Tract And Metabolism:Antidiarrheals, Intestinal Antiinflammatory/Antiinfective :Intestinal Antiinfectives:Antibiotics]</t>
  </si>
  <si>
    <t>CO[C@H]1O[C@H](O[C@H]2[C@H](N)C[C@H](N)[C@@H](O[C@H]3O[C@H](CN)[C@@H](O)[C@H](O)[C@H]3O)[C@@H]2O)[C@H](O)[C@@H](N)[C@@H]1O</t>
  </si>
  <si>
    <t>CHEMBL2110805</t>
  </si>
  <si>
    <t>Emepronium Bromide (BAN, INN, MI)</t>
  </si>
  <si>
    <t>N05CX05; G04BD01</t>
  </si>
  <si>
    <t>N05CX05 [Nervous System:Psycholeptics:Hypnotics And Sedatives:Hypnotics and sedatives in combination, excl. barbiturates]; G04BD01 [Genito Urinary System And Sex Hormones:Urologicals:Urologicals:Drugs for urinary frequency and incontinence]</t>
  </si>
  <si>
    <t>CC[N+](C)(C)C(C)CC(c1ccccc1)c2ccccc2</t>
  </si>
  <si>
    <t>CHEMBL65794</t>
  </si>
  <si>
    <t>Cefpirome (BAN, INN); Cefpirome Sulfate (JAN, USAN)</t>
  </si>
  <si>
    <t>HR-810 Sulfate</t>
  </si>
  <si>
    <t>J01DE02</t>
  </si>
  <si>
    <t>J01DE02 [Antiinfectives For Systemic Use:Antibacterials For Systemic Use:Other Beta-Lactam Antibacterials:Fourth-generation cephalosporins]</t>
  </si>
  <si>
    <t>CO\N=C(/C(=O)N[C@H]1[C@H]2SCC(=C(N2C1=O)C(=O)[O-])C[n+]3cccc4CCCc34)\c5csc(N)n5</t>
  </si>
  <si>
    <t>CHEMBL1437</t>
  </si>
  <si>
    <t>Norepinephrine (JAN, INN); Noradrenaline (BAN); Norepinephrine Bitartrate (FDA, USAN, USP); Norepinephrine Hydrochloride (JAN)</t>
  </si>
  <si>
    <t>C01CA03</t>
  </si>
  <si>
    <t>C01CA03 [Cardiovascular System:Cardiac Therapy:Cardiac Stimulants Excl. Cardiac Glycosides:Adrenergic and dopaminergic agents]</t>
  </si>
  <si>
    <t>NC[C@H](O)c1ccc(O)c(O)c1</t>
  </si>
  <si>
    <t>CHEMBL1712170</t>
  </si>
  <si>
    <t>Ethylmorphine (BAN); Ethylmorphine Hydrochloride (JAN, MI, NF)</t>
  </si>
  <si>
    <t>R05DA01; S01XA06</t>
  </si>
  <si>
    <t>R05DA01 [Respiratory System:Cough And Cold Preparations:Cough Suppressants, Excl. Combinations With Expectorants:Opium alkaloids and derivatives]; S01XA06 [Sensory Organs:Ophthalmologicals:Other Ophthalmologicals:Other ophthalmologicals]</t>
  </si>
  <si>
    <t>CCOc1ccc2C[C@@H]3[C@@H]4C=C[C@H](O)[C@@H]5Oc1c2[C@]45CCN3C</t>
  </si>
  <si>
    <t>CHEMBL2108832</t>
  </si>
  <si>
    <t>Attapulgite, Activated (USP)</t>
  </si>
  <si>
    <t>A07BC04; A07BC54</t>
  </si>
  <si>
    <t>A07BC04 [Alimentary Tract And Metabolism:Antidiarrheals, Intestinal Antiinflammatory/Antiinfective :Intestinal Adsorbents:Other intestinal adsorbents]; A07BC54 [Alimentary Tract And Metabolism:Antidiarrheals, Intestinal Antiinflammatory/Antiinfective :Intestinal Adsorbents:Other intestinal adsorbents]</t>
  </si>
  <si>
    <t>CHEMBL2108241</t>
  </si>
  <si>
    <t>Colextran (INN)</t>
  </si>
  <si>
    <t>C10AC03</t>
  </si>
  <si>
    <t>C10AC03 [Cardiovascular System:Lipid Modifying Agents:Lipid Modifying Agents, Plain:Bile acid sequestrants]</t>
  </si>
  <si>
    <t>CHEMBL2109172</t>
  </si>
  <si>
    <t>Digitalis (USP)</t>
  </si>
  <si>
    <t>Parke-Davis; Lilly</t>
  </si>
  <si>
    <t>C01AA03</t>
  </si>
  <si>
    <t>C01AA03 [Cardiovascular System:Cardiac Therapy:Cardiac Glycosides:Digitalis glycosides]</t>
  </si>
  <si>
    <t>CHEMBL2110609</t>
  </si>
  <si>
    <t>Benzoxonium Chloride (INN, MI)</t>
  </si>
  <si>
    <t>A01AB14; D08AJ05</t>
  </si>
  <si>
    <t>A01AB14 [Alimentary Tract And Metabolism:Stomatological Preparations:Stomatological Preparations:Antiinfectives and antiseptics for local oral treatment]; D08AJ05 [Dermatologicals:Antiseptics And Disinfectants:Antiseptics And Disinfectants:Quaternary ammonium compounds]</t>
  </si>
  <si>
    <t>CCCCCCCCCCCC[N+](CCO)(CCO)Cc1ccccc1</t>
  </si>
  <si>
    <t>CHEMBL1589896</t>
  </si>
  <si>
    <t>Hexoprenaline (BAN, INN); Hexoprenaline Sulfate (JAN, MI, USAN)</t>
  </si>
  <si>
    <t>ST1512/SO4</t>
  </si>
  <si>
    <t>R03AC06; R03CC05</t>
  </si>
  <si>
    <t>R03AC06 [Respiratory System:Drugs For Obstructive Airway Diseases:Adrenergics, Inhalants:Selective beta-2-adrenoreceptor agonists]; R03CC05 [Respiratory System:Drugs For Obstructive Airway Diseases:Adrenergics For Systemic Use:Selective beta-2-adrenoreceptor agonists]</t>
  </si>
  <si>
    <t>Bronchodilator; Tocolytic</t>
  </si>
  <si>
    <t>OC(CNCCCCCCNCC(O)c1ccc(O)c(O)c1)c2ccc(O)c(O)c2</t>
  </si>
  <si>
    <t>CHEMBL2305068</t>
  </si>
  <si>
    <t>Nalfurafine (INN); Nalfurafine Hydrochloride (USAN)</t>
  </si>
  <si>
    <t>V03AX02</t>
  </si>
  <si>
    <t>V03AX02 [Various:All Other Therapeutic Products:All Other Therapeutic Products:Other therapeutic products]</t>
  </si>
  <si>
    <t>CN([C@H]1CC[C@]2(O)[C@@H]3Cc4ccc(O)c5O[C@@H]1[C@]2(CCN3CC6CC6)c45)C(=O)\C=C\c7cocc7</t>
  </si>
  <si>
    <t>CHEMBL2105078</t>
  </si>
  <si>
    <t>Furethidine (BAN, DCF, INN, MI)</t>
  </si>
  <si>
    <t>CCOC(=O)C1(CCN(CCOCC2CCCO2)CC1)c3ccccc3</t>
  </si>
  <si>
    <t>CHEMBL2105618</t>
  </si>
  <si>
    <t>Allylestrenol (BAN, INN, JAN, MI)</t>
  </si>
  <si>
    <t>G03DC01</t>
  </si>
  <si>
    <t>G03DC01 [Genito Urinary System And Sex Hormones:Sex Hormones And Modulators Of The Genital System:Progestogens:Estren derivatives]</t>
  </si>
  <si>
    <t>C[C@]12CC[C@H]3[C@@H](CCC4=CCCCC34)[C@@H]1CC[C@@]2(O)CC=C</t>
  </si>
  <si>
    <t>CHEMBL2104071</t>
  </si>
  <si>
    <t>Araprofen (INN)</t>
  </si>
  <si>
    <t>CC(C(=O)O)c1ccc(Nc2ccccc2C(=O)O)cc1</t>
  </si>
  <si>
    <t>CHEMBL2103895</t>
  </si>
  <si>
    <t>Tafluposide (INN)</t>
  </si>
  <si>
    <t>COc1cc(cc(OC)c1OP(=O)(O)O)[C@H]2C3C(COC3=O)[C@H](O[C@@H]4O[C@@H]5CO[C@@H](C)O[C@H]5[C@H](OC(=O)COc6c(F)c(F)c(F)c(F)c6F)[C@H]4OC(=O)COc7c(F)c(F)c(F)c(F)c7F)c8cc9OCOc9cc28</t>
  </si>
  <si>
    <t>CHEMBL2104077</t>
  </si>
  <si>
    <t>Alozafone (INN)</t>
  </si>
  <si>
    <t>CC(CC#N)N(C)CC(=O)N(C)c1ccc(Cl)cc1C(=O)c2ccccc2F</t>
  </si>
  <si>
    <t>CHEMBL2105481</t>
  </si>
  <si>
    <t>Zetidoline (BAN, INN)</t>
  </si>
  <si>
    <t>CC1(C)CN(CCN2CCN(C2=O)c3cccc(Cl)c3)C1</t>
  </si>
  <si>
    <t>CHEMBL1617409</t>
  </si>
  <si>
    <t>Pempidine (BAN, INN, MI)</t>
  </si>
  <si>
    <t>CN1C(C)(C)CCCC1(C)C</t>
  </si>
  <si>
    <t>CHEMBL2107776</t>
  </si>
  <si>
    <t>Salclobuzic Acid (INN); Salclobuzate Sodium (USAN)</t>
  </si>
  <si>
    <t>4-CNAB</t>
  </si>
  <si>
    <t>OC(=O)CCCNC(=O)c1ccc(Cl)cc1O</t>
  </si>
  <si>
    <t>CHEMBL2104493</t>
  </si>
  <si>
    <t>Triflocin (INN, USAN)</t>
  </si>
  <si>
    <t>CL-65562</t>
  </si>
  <si>
    <t>OC(=O)c1cnccc1Nc2cccc(c2)C(F)(F)F</t>
  </si>
  <si>
    <t>CHEMBL2110610</t>
  </si>
  <si>
    <t>Fandosentan (INN); Fandosentan Potassium (USAN)</t>
  </si>
  <si>
    <t>CI-1034; PD-180988; PD-180988-0016</t>
  </si>
  <si>
    <t>CCc1cc(cc2OCOc12)C3=C(N(c4ccccc4C(F)(F)F)S(=O)(=O)c5ccccc35)C(=O)O</t>
  </si>
  <si>
    <t>CHEMBL2105459</t>
  </si>
  <si>
    <t>Tiopropamine (INN)</t>
  </si>
  <si>
    <t>C(CNCCC(c1ccccc1)c2ccccc2)CSc3ccccc3</t>
  </si>
  <si>
    <t>CHEMBL2107684</t>
  </si>
  <si>
    <t>Tosulur (INN)</t>
  </si>
  <si>
    <t>COCCOC(=O)NS(=O)(=O)c1ccc(C)cc1</t>
  </si>
  <si>
    <t>CHEMBL2109228</t>
  </si>
  <si>
    <t>Magnesium Aspartate</t>
  </si>
  <si>
    <t>A12CC05</t>
  </si>
  <si>
    <t>A12CC05 [Alimentary Tract And Metabolism:Mineral Supplements:Other Mineral Supplements:Magnesium]</t>
  </si>
  <si>
    <t>CHEMBL359713</t>
  </si>
  <si>
    <t>Calcitonin (BAN, INN, USAN)</t>
  </si>
  <si>
    <t>CNC(Cc1ccccc1)C(=O)C(C)C2CC(=O)NCCCC(CC(=C)C(Cc3c[nH]cn3)C(C)C(=O)C(Cc4ccccc4)CC(=O)C(CCCCN)C(C)C2=C)C(=O)C</t>
  </si>
  <si>
    <t>CHEMBL249973</t>
  </si>
  <si>
    <t>Lintitript (INN)</t>
  </si>
  <si>
    <t>SR-27897</t>
  </si>
  <si>
    <t>OC(=O)Cn1c(cc2ccccc12)C(=O)Nc3nc(cs3)c4ccccc4Cl</t>
  </si>
  <si>
    <t>CHEMBL454450</t>
  </si>
  <si>
    <t>Butibufen (INN, MI)</t>
  </si>
  <si>
    <t>CCC(C(=O)O)c1ccc(CC(C)C)cc1</t>
  </si>
  <si>
    <t>CHEMBL1076256</t>
  </si>
  <si>
    <t>Befuraline (INN)</t>
  </si>
  <si>
    <t>O=C(N1CCN(Cc2ccccc2)CC1)c3oc4ccccc4c3</t>
  </si>
  <si>
    <t>CHEMBL443605</t>
  </si>
  <si>
    <t>Hexylresorcinol (BAN, USP)</t>
  </si>
  <si>
    <t>R02AA12</t>
  </si>
  <si>
    <t>R02AA12 [Respiratory System:Throat Preparations:Throat Preparations:Antiseptics]</t>
  </si>
  <si>
    <t>CCCCCCc1ccc(O)cc1O</t>
  </si>
  <si>
    <t>CHEMBL113461</t>
  </si>
  <si>
    <t>Tedisamil (INN, USAN); Tedisamil Sesquifumarate (USAN)</t>
  </si>
  <si>
    <t>KC-8857</t>
  </si>
  <si>
    <t>C01BD06</t>
  </si>
  <si>
    <t>C01BD06 [Cardiovascular System:Cardiac Therapy:Antiarrhythmics, Class I And Iii:Antiarrhythmics, class III]</t>
  </si>
  <si>
    <t>C(C1CC1)N2CC3CN(CC4CC4)CC(C2)C35CCCC5</t>
  </si>
  <si>
    <t>CHEMBL82519</t>
  </si>
  <si>
    <t>Primaperone (DCF, INN, MI)</t>
  </si>
  <si>
    <t>Fc1ccc(cc1)C(=O)CCCN2CCCCC2</t>
  </si>
  <si>
    <t>CHEMBL93645</t>
  </si>
  <si>
    <t>Aceclofenac (BAN, INN)</t>
  </si>
  <si>
    <t>M02AA25; M01AB16</t>
  </si>
  <si>
    <t>M02AA25 [Musculo-Skeletal System:Topical Products For Joint And Muscular Pain:Topical Products For Joint And Muscular Pain:Antiinflammatory preparations, non-steroids for topical use]; M01AB16 [Musculo-Skeletal System:Antiinflammatory And Antirheumatic Products:Antiinflammatory And Antirheumatic Products, Non-Steroids:Acetic acid derivatives and related substances]</t>
  </si>
  <si>
    <t>OC(=O)COC(=O)Cc1ccccc1Nc2c(Cl)cccc2Cl</t>
  </si>
  <si>
    <t>CHEMBL280164</t>
  </si>
  <si>
    <t>Apafant (INN, USAN)</t>
  </si>
  <si>
    <t>WEB 2086 BS; WEB-2086</t>
  </si>
  <si>
    <t>Boehringer Ingelheim Kg, Germany</t>
  </si>
  <si>
    <t>Cc1nnc2CN=C(c3ccccc3Cl)c4cc(CCC(=O)N5CCOCC5)sc4n12</t>
  </si>
  <si>
    <t>CHEMBL300982</t>
  </si>
  <si>
    <t>Licofelone (INN)</t>
  </si>
  <si>
    <t>ML-3000</t>
  </si>
  <si>
    <t>CC1(C)Cc2c(c3ccccc3)c(c(CC(=O)O)n2C1)c4ccc(Cl)cc4</t>
  </si>
  <si>
    <t>CHEMBL33845</t>
  </si>
  <si>
    <t>Dichlorophen (BAN, DCF, MI, INN)</t>
  </si>
  <si>
    <t>G-4</t>
  </si>
  <si>
    <t>P02DX02</t>
  </si>
  <si>
    <t>P02DX02 [Antiparasitic Products, Insecticides And Repellents:Anthelmintics:Anticestodals:Other anticestodals]</t>
  </si>
  <si>
    <t>Oc1ccc(Cl)cc1Cc2cc(Cl)ccc2O</t>
  </si>
  <si>
    <t>CHEMBL175</t>
  </si>
  <si>
    <t>Dexibuprofen (BAN, USAN, INN)</t>
  </si>
  <si>
    <t>Albemarle</t>
  </si>
  <si>
    <t>M01AE14</t>
  </si>
  <si>
    <t>M01AE14 [Musculo-Skeletal System:Antiinflammatory And Antirheumatic Products:Antiinflammatory And Antirheumatic Products, Non-Steroids:Propionic acid derivatives]</t>
  </si>
  <si>
    <t>CC(C)Cc1ccc(cc1)[C@H](C)C(=O)O</t>
  </si>
  <si>
    <t>CHEMBL242273</t>
  </si>
  <si>
    <t>Safrole (MI, USP)</t>
  </si>
  <si>
    <t>C=CCc1ccc2OCOc2c1</t>
  </si>
  <si>
    <t>CHEMBL469328</t>
  </si>
  <si>
    <t>Amocarzine (INN)</t>
  </si>
  <si>
    <t>CN1CCN(CC1)C(=S)Nc2ccc(Nc3ccc(cc3)[N+](=O)[O-])cc2</t>
  </si>
  <si>
    <t>CHEMBL472696</t>
  </si>
  <si>
    <t>Piposulfan (INN, USAN)</t>
  </si>
  <si>
    <t>A-20968</t>
  </si>
  <si>
    <t>CS(=O)(=O)OCCC(=O)N1CCN(CC1)C(=O)CCOS(=O)(=O)C</t>
  </si>
  <si>
    <t>CHEMBL1742408</t>
  </si>
  <si>
    <t>Osemozotan (INN)</t>
  </si>
  <si>
    <t>C(CNC[C@H]1COc2ccccc2O1)COc3ccc4OCOc4c3</t>
  </si>
  <si>
    <t>CHEMBL1411979</t>
  </si>
  <si>
    <t>Methapyrilene (BAN, INN); Methapyrilene Hydrochloride (MI, USP); Methapyrilene Fumarate (MI, USP)</t>
  </si>
  <si>
    <t>Lilly; Abbott</t>
  </si>
  <si>
    <t>R06AC05</t>
  </si>
  <si>
    <t>R06AC05 [Respiratory System:Antihistamines For Systemic Use:Antihistamines For Systemic Use:Substituted ethylene diamines]</t>
  </si>
  <si>
    <t>CN(C)CCN(Cc1cccs1)c2ccccn2</t>
  </si>
  <si>
    <t>CHEMBL1742455</t>
  </si>
  <si>
    <t>Tarazepide (INN)</t>
  </si>
  <si>
    <t>CN1C(=O)[C@@H](NC(=O)c2cc3cccc4CCCn2c34)N=C(c5ccccc5)c6ccccc16</t>
  </si>
  <si>
    <t>CHEMBL1740857</t>
  </si>
  <si>
    <t>Benanserin Hydrochloride (MI)</t>
  </si>
  <si>
    <t>COc1ccc2c(c1)c(CCN)c(C)n2Cc3ccccc3</t>
  </si>
  <si>
    <t>CHEMBL1743087</t>
  </si>
  <si>
    <t>Vedolizumab (INN, USAN)</t>
  </si>
  <si>
    <t>LDP-02; LDP02; MLN-02; MLN-0002</t>
  </si>
  <si>
    <t>Millennium Pharmaceuticals; Millennium</t>
  </si>
  <si>
    <t>CHEMBL1743089</t>
  </si>
  <si>
    <t>Vesencumab (INN, USAN)</t>
  </si>
  <si>
    <t>MNRP-1685A</t>
  </si>
  <si>
    <t>CHEMBL1183519</t>
  </si>
  <si>
    <t>Vinleurosine (INN); Vinleurosine Sulfate (USAN)</t>
  </si>
  <si>
    <t>CCC12CN3CCc4c([nH]c5ccccc45)C(CC(C3)C1O2)(C(=O)OC)c6cc7c(cc6OC)N(C)C8C(O)(C(OC(=O)C)C9(CC)C=CCN%10CCC78C9%10)C(=O)OC</t>
  </si>
  <si>
    <t>CHEMBL1743053</t>
  </si>
  <si>
    <t>Otelixizumab (INN, USAN)</t>
  </si>
  <si>
    <t>Chaglycd3; ChAglyCD; TRX-4; TRX4</t>
  </si>
  <si>
    <t>Tolerrx</t>
  </si>
  <si>
    <t>CHEMBL1743005</t>
  </si>
  <si>
    <t>Dacetuzumab (INN, USAN)</t>
  </si>
  <si>
    <t>SGN-40; huS2C6</t>
  </si>
  <si>
    <t>CHEMBL520642</t>
  </si>
  <si>
    <t>Ceftobiprole (INN, USAN)</t>
  </si>
  <si>
    <t>BAL9141-000; Ro-639141</t>
  </si>
  <si>
    <t>Nc1nc(ns1)\C(=N\O)\C(=O)N[C@H]2[C@H]3SCC(=C(N3C2=O)C(=O)O)\C=C\4/CCN([C@@H]5CCNC5)C4=O</t>
  </si>
  <si>
    <t>CHEMBL1898387</t>
  </si>
  <si>
    <t>Mexenone (BAN, INN, MI)</t>
  </si>
  <si>
    <t>COc1ccc(C(=O)c2ccc(C)cc2)c(O)c1</t>
  </si>
  <si>
    <t>CHEMBL1902645</t>
  </si>
  <si>
    <t>Mecloralurea (DCF, INN, MI)</t>
  </si>
  <si>
    <t>CNC(=O)NC(O)C(Cl)(Cl)Cl</t>
  </si>
  <si>
    <t>CHEMBL1908372</t>
  </si>
  <si>
    <t>Cefbuperazone (INN, USAN); Cefbuperazone Sodium (JAN)</t>
  </si>
  <si>
    <t>BMY-25182; T-1982</t>
  </si>
  <si>
    <t>J01DC13</t>
  </si>
  <si>
    <t>J01DC13 [Antiinfectives For Systemic Use:Antibacterials For Systemic Use:Other Beta-Lactam Antibacterials:Second-generation cephalosporins]</t>
  </si>
  <si>
    <t>CCN1CCN(C(=O)N[C@H]([C@H](C)O)C(=O)N[C@@]2(OC)[C@H]3SCC(=C(N3C2=O)C(=O)O)CSc4nnnn4C)C(=O)C1=O</t>
  </si>
  <si>
    <t>CHEMBL1877495</t>
  </si>
  <si>
    <t>Benmoxin (DCF, INN, MI)</t>
  </si>
  <si>
    <t>CC(NNC(=O)c1ccccc1)c2ccccc2</t>
  </si>
  <si>
    <t>CHEMBL1875667</t>
  </si>
  <si>
    <t>Propetamphos (BAN)</t>
  </si>
  <si>
    <t>CCNP(=S)(OC)O\C(=C\C(=O)OC(C)C)\C</t>
  </si>
  <si>
    <t>CHEMBL1872101</t>
  </si>
  <si>
    <t>Pargeverine (INN)</t>
  </si>
  <si>
    <t>CN(C)CCOC(=O)C(OCC#C)(c1ccccc1)c2ccccc2</t>
  </si>
  <si>
    <t>CHEMBL254193</t>
  </si>
  <si>
    <t>Endralazine (BAN, INN); Endralazine Mesylate (USAN)</t>
  </si>
  <si>
    <t>22-708</t>
  </si>
  <si>
    <t>C02DB03</t>
  </si>
  <si>
    <t>C02DB03 [Cardiovascular System:Antihypertensives:Arteriolar Smooth Muscle, Agents Acting On:Hydrazinophthalazine derivatives]</t>
  </si>
  <si>
    <t>N\N=C\1/NN=C2CCN(CC2=C1)C(=O)c3ccccc3</t>
  </si>
  <si>
    <t>CHEMBL1189513</t>
  </si>
  <si>
    <t>Furaltadone (BAN, INN, MI)</t>
  </si>
  <si>
    <t>[O-][N+](=O)c1oc(\C=N\N2CC(CN3CCOCC3)OC2=O)cc1</t>
  </si>
  <si>
    <t>CHEMBL1921976</t>
  </si>
  <si>
    <t>Orteronel (INN, USAN)</t>
  </si>
  <si>
    <t>TAK-700</t>
  </si>
  <si>
    <t>CNC(=O)c1ccc2cc(ccc2c1)[C@@]3(O)CCn4cncc34</t>
  </si>
  <si>
    <t>CHEMBL1990189</t>
  </si>
  <si>
    <t>Sulfonethylmethane (MI, NF)</t>
  </si>
  <si>
    <t>CCC(C)(S(=O)(=O)CC)S(=O)(=O)CC</t>
  </si>
  <si>
    <t>CHEMBL2110813</t>
  </si>
  <si>
    <t>Enolicam (INN); Enolicam Sodium (USAN)</t>
  </si>
  <si>
    <t>CGS-5391B (Anhydrous)</t>
  </si>
  <si>
    <t>OC1=C(CCS(=O)(=O)c2ccc(Cl)cc12)C(=O)Nc3ccc(Cl)c(Cl)c3</t>
  </si>
  <si>
    <t>CHEMBL2110681</t>
  </si>
  <si>
    <t>Dimethiodal Sodium (DCF, INN, MI)</t>
  </si>
  <si>
    <t>OS(=O)(=O)C(I)I</t>
  </si>
  <si>
    <t>CHEMBL2110619</t>
  </si>
  <si>
    <t>Amoxydramine Camsilate (INN); Amoxydramine Camsylate (DCF)</t>
  </si>
  <si>
    <t>C[N+](C)([O-])CCOC(c1ccccc1)c2ccccc2</t>
  </si>
  <si>
    <t>CHEMBL28333</t>
  </si>
  <si>
    <t>Medazepam (BAN, JAN, INN); Medazepam Hydrochloride (USAN)</t>
  </si>
  <si>
    <t>Ro-54556</t>
  </si>
  <si>
    <t>N05BA03</t>
  </si>
  <si>
    <t>N05BA03 [Nervous System:Psycholeptics:Anxiolytics:Benzodiazepine derivatives]</t>
  </si>
  <si>
    <t>CN1CCN=C(c2ccccc2)c3cc(Cl)ccc13</t>
  </si>
  <si>
    <t>CHEMBL305775</t>
  </si>
  <si>
    <t>Rocastine (INN); Rocastine Hydrochloride (USAN)</t>
  </si>
  <si>
    <t>AHR-11325-D</t>
  </si>
  <si>
    <t>CN(C)CCC1CN(C)C(=S)c2cccnc2O1</t>
  </si>
  <si>
    <t>CHEMBL513301</t>
  </si>
  <si>
    <t>Trimazosin (BAN, INN); Trimazosin Hydrochloride (USAN)</t>
  </si>
  <si>
    <t>CP-19106-1</t>
  </si>
  <si>
    <t>C02CA03</t>
  </si>
  <si>
    <t>C02CA03 [Cardiovascular System:Antihypertensives:Antiadrenergic Agents, Peripherally Acting:Alpha-adrenoreceptor antagonists]</t>
  </si>
  <si>
    <t>COc1cc2c(N)nc(nc2c(OC)c1OC)N3CCN(CC3)C(=O)OCC(C)(C)O</t>
  </si>
  <si>
    <t>CHEMBL2109486</t>
  </si>
  <si>
    <t>Cdp-850</t>
  </si>
  <si>
    <t>CDP-850</t>
  </si>
  <si>
    <t>CHEMBL2109274</t>
  </si>
  <si>
    <t>Rg-7347</t>
  </si>
  <si>
    <t>RG-7347</t>
  </si>
  <si>
    <t>CHEMBL2108743</t>
  </si>
  <si>
    <t>Skin, Sterile Freeze-Dried Porcine Dermal (JAN)</t>
  </si>
  <si>
    <t>CHEMBL2109360</t>
  </si>
  <si>
    <t>As-1403</t>
  </si>
  <si>
    <t>AS-1403</t>
  </si>
  <si>
    <t>CHEMBL2109431</t>
  </si>
  <si>
    <t>Kb-003</t>
  </si>
  <si>
    <t>KB-003</t>
  </si>
  <si>
    <t>CHEMBL2108548</t>
  </si>
  <si>
    <t>Olivomycin (INN, MI)</t>
  </si>
  <si>
    <t>CHEMBL2109484</t>
  </si>
  <si>
    <t>Bb-10901</t>
  </si>
  <si>
    <t>BB-10901; huN901-DM1</t>
  </si>
  <si>
    <t>CHEMBL2109429</t>
  </si>
  <si>
    <t>Rg-7686</t>
  </si>
  <si>
    <t>RG-7686</t>
  </si>
  <si>
    <t>CHEMBL2109538</t>
  </si>
  <si>
    <t>Pf-04950615</t>
  </si>
  <si>
    <t>PF-04950615; RN-316</t>
  </si>
  <si>
    <t>CHEMBL2108580</t>
  </si>
  <si>
    <t>Carboxymethylcellulose Sodium, Low-Substituted (NF)</t>
  </si>
  <si>
    <t>CHEMBL2107997</t>
  </si>
  <si>
    <t>Sizofiran (INN, JAN, MI)</t>
  </si>
  <si>
    <t>CHEMBL2108211</t>
  </si>
  <si>
    <t>Globin Zinc Insulin Injection (INN); Insulin, Globin Zinc (USP)</t>
  </si>
  <si>
    <t>CHEMBL2108046</t>
  </si>
  <si>
    <t>Remestemcel-L (USAN)</t>
  </si>
  <si>
    <t>CHEMBL2107850</t>
  </si>
  <si>
    <t>Mitumprotimut-T (USAN)</t>
  </si>
  <si>
    <t>ID/KLH</t>
  </si>
  <si>
    <t>CHEMBL2108084</t>
  </si>
  <si>
    <t>Tremacamra (INN, USAN)</t>
  </si>
  <si>
    <t>BIRR-004</t>
  </si>
  <si>
    <t>antivirals (intracellular adhesion molecules, icam-1 derivatives)</t>
  </si>
  <si>
    <t>CHEMBL2108027</t>
  </si>
  <si>
    <t>Dulaglutide (INN, USAN)</t>
  </si>
  <si>
    <t>CHEMBL2109110</t>
  </si>
  <si>
    <t>Bismuth Aluminate (USAN)</t>
  </si>
  <si>
    <t>CHEMBL2109248</t>
  </si>
  <si>
    <t>Apomab</t>
  </si>
  <si>
    <t>CHEMBL2108467</t>
  </si>
  <si>
    <t>Ginseng, Asian (NF)</t>
  </si>
  <si>
    <t>CHEMBL2109587</t>
  </si>
  <si>
    <t>Az-9773</t>
  </si>
  <si>
    <t>AZ-9773</t>
  </si>
  <si>
    <t>CHEMBL2108069</t>
  </si>
  <si>
    <t>Paflufocon C (USAN)</t>
  </si>
  <si>
    <t>CHEMBL2110616</t>
  </si>
  <si>
    <t>Iotroxate Meglumine (JAN)</t>
  </si>
  <si>
    <t>OC(=O)c1c(I)cc(I)c(I)c1NC(=O)COCCOCCOCC(=O)Nc2c(I)c(I)cc(I)c2C(=O)O</t>
  </si>
  <si>
    <t>CHEMBL2105172</t>
  </si>
  <si>
    <t>Naxaprostene (INN)</t>
  </si>
  <si>
    <t>O[C@H](\C=C\[C@H]1[C@H](O)C[C@@H]2C\C(=C/c3cccc(c3)C(=O)O)\C[C@H]12)C4CCCCC4</t>
  </si>
  <si>
    <t>CHEMBL2105310</t>
  </si>
  <si>
    <t>Olpimedone (INN)</t>
  </si>
  <si>
    <t>CC1CC(=O)N2CCSC2=N1</t>
  </si>
  <si>
    <t>CHEMBL2104006</t>
  </si>
  <si>
    <t>Almoxatone (INN)</t>
  </si>
  <si>
    <t>CNC[C@@H]1CN(C(=O)O1)c2ccc(OCc3cccc(Cl)c3)cc2</t>
  </si>
  <si>
    <t>CHEMBL2105319</t>
  </si>
  <si>
    <t>Oxodipine (INN)</t>
  </si>
  <si>
    <t>CCOC(=O)C1=C(C)NC(=C(C1c2cccc3OCOc23)C(=O)OC)C</t>
  </si>
  <si>
    <t>CHEMBL2106339</t>
  </si>
  <si>
    <t>Furacrinic Acid (BAN, INN)</t>
  </si>
  <si>
    <t>48-674</t>
  </si>
  <si>
    <t>CCC(=C)C(=O)c1cc2cc(oc2cc1C)C(=O)O</t>
  </si>
  <si>
    <t>CHEMBL2105609</t>
  </si>
  <si>
    <t>Carfimate (INN, MI)</t>
  </si>
  <si>
    <t>NC(=O)OC(C#C)c1ccccc1</t>
  </si>
  <si>
    <t>CHEMBL1162</t>
  </si>
  <si>
    <t>Norethisterone (DCF, BAN, INN, JAN); Norethindrone (FDA, USP)</t>
  </si>
  <si>
    <t>Ortho Mcneil Pharmaceutical Inc; Ortho Mcneil Janssen Pharmaceuticals Inc; Janssen Pharmaceuticals Inc; Gd Searle Llc; Parke Davis Div Warner Lambert Co</t>
  </si>
  <si>
    <t>G03DC02; G03AC01</t>
  </si>
  <si>
    <t>G03DC02 [Genito Urinary System And Sex Hormones:Sex Hormones And Modulators Of The Genital System:Progestogens:Estren derivatives]; G03AC01 [Genito Urinary System And Sex Hormones:Sex Hormones And Modulators Of The Genital System:Hormonal Contraceptives For Systemic Use:Progestogens]</t>
  </si>
  <si>
    <t>C[C@]12CC[C@H]3[C@@H](CCC4=CC(=O)CC[C@H]34)[C@@H]1CC[C@@]2(O)C#C</t>
  </si>
  <si>
    <t>CHEMBL43184</t>
  </si>
  <si>
    <t>Aminacrine Hydrochloride (USAN); Aminoacridine (BAN, INN)</t>
  </si>
  <si>
    <t>D08AA02</t>
  </si>
  <si>
    <t>D08AA02 [Dermatologicals:Antiseptics And Disinfectants:Antiseptics And Disinfectants:Acridine derivatives]</t>
  </si>
  <si>
    <t>Nc1c2ccccc2nc3ccccc13</t>
  </si>
  <si>
    <t>CHEMBL1496</t>
  </si>
  <si>
    <t>Rosuvastatin (BAN, INN); Rosuvastatin Calcium (FDA, USAN)</t>
  </si>
  <si>
    <t>S-4522; ZD-4522; ZD-4522 (Calcium salt)</t>
  </si>
  <si>
    <t>C10AA07</t>
  </si>
  <si>
    <t>C10AA07 [Cardiovascular System:Lipid Modifying Agents:Lipid Modifying Agents, Plain:HMG CoA reductase inhibitors]</t>
  </si>
  <si>
    <t>CC(C)c1nc(nc(c2ccc(F)cc2)c1\C=C\[C@@H](O)C[C@@H](O)CC(=O)O)N(C)S(=O)(=O)C</t>
  </si>
  <si>
    <t>CHEMBL1296</t>
  </si>
  <si>
    <t>Cefotiam (BAN, INN); Cefotiam Hydrochloride (FDA, USP, JAN, USAN); Cefotiam Hexetil Hydrochloride (JAN)</t>
  </si>
  <si>
    <t>ABBOTT-48999; CGP-14221/E; SCE-963</t>
  </si>
  <si>
    <t>Takeda Chemical Industries Ltd</t>
  </si>
  <si>
    <t>J01DC07</t>
  </si>
  <si>
    <t>J01DC07 [Antiinfectives For Systemic Use:Antibacterials For Systemic Use:Other Beta-Lactam Antibacterials:Second-generation cephalosporins]</t>
  </si>
  <si>
    <t>CN(C)CCn1nnnc1SCC2=C(N3[C@H](SC2)[C@H](NC(=O)Cc4csc(N)n4)C3=O)C(=O)O</t>
  </si>
  <si>
    <t>CHEMBL655</t>
  </si>
  <si>
    <t>Midazolam (BAN, JAN, INN); Midazolam Hydrochloride (FDA, USAN); Midazolam Maleate (USAN)</t>
  </si>
  <si>
    <t>Ro-213981003; Ro-21-3981-003; Ro-213981001</t>
  </si>
  <si>
    <t>Hoffmann-Laroche; Hoffmann La Roche Inc; Hlr Technology</t>
  </si>
  <si>
    <t>N05CD08</t>
  </si>
  <si>
    <t>N05CD08 [Nervous System:Psycholeptics:Hypnotics And Sedatives:Benzodiazepine derivatives]</t>
  </si>
  <si>
    <t>Anesthetic (injectable); Anesthetic (intravenous)</t>
  </si>
  <si>
    <t>Cc1ncc2CN=C(c3ccccc3F)c4cc(Cl)ccc4n12</t>
  </si>
  <si>
    <t>CHEMBL1201268</t>
  </si>
  <si>
    <t>Hyoscine Methobromide (BAN); Methscopolamine Bromide (FDA, USP); N-Methylscopolamine Methylsulfate (JAN)</t>
  </si>
  <si>
    <t>S01FA03; A03BB03</t>
  </si>
  <si>
    <t>S01FA03 [Sensory Organs:Ophthalmologicals:Mydriatics And Cycloplegics:Anticholinergics]; A03BB03 [Alimentary Tract And Metabolism:Drugs For Functional Gastrointestinal Disorders:Belladonna And Derivatives, Plain:Belladonna alkaloids, semisynthetic, quaternary ammonium compounds]</t>
  </si>
  <si>
    <t>C[N+]1(C)[C@H]2C[C@@H](C[C@H]1[C@H]3O[C@@H]23)OC(=O)[C@H](CO)c4ccccc4</t>
  </si>
  <si>
    <t>CHEMBL669</t>
  </si>
  <si>
    <t>Cyclobenzaprine (INN); Cyclobenzaprine Hydrochloride (FDA, USP, USAN)</t>
  </si>
  <si>
    <t>MK-130; MK-130 [As The Base]</t>
  </si>
  <si>
    <t>Janssen Research And Development Llc; Ivax International Gmbh</t>
  </si>
  <si>
    <t>M03BX08</t>
  </si>
  <si>
    <t>M03BX08 [Musculo-Skeletal System:Muscle Relaxants:Muscle Relaxants, Centrally Acting Agents:Other centrally acting agents]</t>
  </si>
  <si>
    <t>CN(C)CCC=C1c2ccccc2C=Cc3ccccc13</t>
  </si>
  <si>
    <t>CHEMBL1506</t>
  </si>
  <si>
    <t>Chloramphenicol Palmitate (BAN, JAN, USP, FDA)</t>
  </si>
  <si>
    <t>S02AA01; J01BA01; S03AA08; D10AF03; G01AA05; S01AA01; D06AX02</t>
  </si>
  <si>
    <t>S02AA01 [Sensory Organs:Otologicals:Antiinfectives:Antiinfectives]; J01BA01 [Antiinfectives For Systemic Use:Antibacterials For Systemic Use:Amphenicols:Amphenicols]; S03AA08 [Sensory Organs:Ophthalmological And Otological Preparations:Antiinfectives:Antiinfectives]; D10AF03 [Dermatologicals:Anti-Acne Preparations:Anti-Acne Preparations For Topical Use:Antiinfectives for treatment of acne]; G01AA05 [Genito Urinary System And Sex Hormones:Gynecological Antiinfectives And Antiseptics:Antiinfectives And Antiseptics, Excl. Combinations:Antibiotics]; S01AA01 [Sensory Organs:Ophthalmologicals:Antiinfectives:Antibiotics]; D06AX02 [Dermatologicals:Antibiotics And Chemotherapeutics For Dermatological Use:Antibiotics For Topical Use:Other antibiotics for topical use]</t>
  </si>
  <si>
    <t>CCCCCCCCCCCCCCCC(=O)OC[C@@H](NC(=O)C(Cl)Cl)[C@H](O)c1ccc(cc1)[N+](=O)[O-]</t>
  </si>
  <si>
    <t>CHEMBL434</t>
  </si>
  <si>
    <t>Isoprenaline (BAN, INN); Isoproterenol Hydrochloride (USP, FDA); L-Isoprenaline Hydrochloride (JAN); Isoproterenol Sulfate (FDA, USP, JAN)</t>
  </si>
  <si>
    <t>Eli Lilly And Co; Abbvie Inc; Abbott Laboratories Pharmaceutical Products Div; 3m Pharmaceuticals Inc; Hospira Inc</t>
  </si>
  <si>
    <t>R03CB51; C01CA02; R03CB01; R03AB02</t>
  </si>
  <si>
    <t>R03CB51 [Respiratory System:Drugs For Obstructive Airway Diseases:Adrenergics For Systemic Use:Non-selective beta-adrenoreceptor agonists]; C01CA02 [Cardiovascular System:Cardiac Therapy:Cardiac Stimulants Excl. Cardiac Glycosides:Adrenergic and dopaminergic agents]; R03CB01 [Respiratory System:Drugs For Obstructive Airway Diseases:Adrenergics For Systemic Use:Non-selective beta-adrenoreceptor agonists]; R03AB02 [Respiratory System:Drugs For Obstructive Airway Diseases:Adrenergics, Inhalants:Non-selective beta-adrenoreceptor agonists]</t>
  </si>
  <si>
    <t>CC(C)NCC(O)c1ccc(O)c(O)c1</t>
  </si>
  <si>
    <t>CHEMBL644</t>
  </si>
  <si>
    <t>Trimipramine (BAN, INN, USAN); Trimipramine Maleate (FDA, JAN, USAN)</t>
  </si>
  <si>
    <t>7162 RP; IL-6001</t>
  </si>
  <si>
    <t>Wyeth-Ayerst; Odyssey Pharmaceuticals Inc</t>
  </si>
  <si>
    <t>N06AA06</t>
  </si>
  <si>
    <t>N06AA06 [Nervous System:Psychoanaleptics:Antidepressants:Non-selective monoamine reuptake inhibitors]</t>
  </si>
  <si>
    <t>CC(CN(C)C)CN1c2ccccc2CCc3ccccc13</t>
  </si>
  <si>
    <t>CHEMBL808</t>
  </si>
  <si>
    <t>Econazole (BAN, INN, USAN); Econazole Nitrate (FDA, USP, BAN, JAN, USAN)</t>
  </si>
  <si>
    <t>R-14827; SQ-13050</t>
  </si>
  <si>
    <t>Ortho Dermatologics Div Janssen Pharmaceuticals Inc; Janssen Pharmaceutica, Belgium</t>
  </si>
  <si>
    <t>D01AC03; G01AF05</t>
  </si>
  <si>
    <t>D01AC03 [Dermatologicals:Antifungals For Dermatological Use:Antifungals For Topical Use:Imidazole and triazole derivatives]; G01AF05 [Genito Urinary System And Sex Hormones:Gynecological Antiinfectives And Antiseptics:Antiinfectives And Antiseptics, Excl. Combinations:Imidazole derivatives]</t>
  </si>
  <si>
    <t>Clc1ccc(COC(Cn2ccnc2)c3ccc(Cl)cc3Cl)cc1</t>
  </si>
  <si>
    <t>CHEMBL1086</t>
  </si>
  <si>
    <t>Cinchocaine (BAN, INN); Dibucaine (USP); Cinchocaine Hydrochloride (BAN); Dibucaine Hydrochloride (FDA, USP, JAN)</t>
  </si>
  <si>
    <t>C05AD04; S01HA06; S02DA04; D04AB02; N01BB06</t>
  </si>
  <si>
    <t>C05AD04 [Cardiovascular System:Vasoprotectives:Agents For Treatment Of Hemorrhoids And Anal :Local anesthetics]; S01HA06 [Sensory Organs:Ophthalmologicals:Local Anesthetics:Local anesthetics]; S02DA04 [Sensory Organs:Otologicals:Other Otologicals:Analgesics and anesthetics]; D04AB02 [Dermatologicals:Antipruritics, Incl. Antihistamines, Anesthetics, Etc.:Antipruritics, Incl. Antihistamines, Anesthetics, Etc.:Anesthetics for topical use]; N01BB06 [Nervous System:Anesthetics:Anesthetics, Local:Amides]</t>
  </si>
  <si>
    <t>CCCCOc1cc(C(=O)NCCN(CC)CC)c2ccccc2n1</t>
  </si>
  <si>
    <t>CHEMBL765</t>
  </si>
  <si>
    <t>Guanethidine (BAN, INN); Guanethidine Monosulfate (USAN, USP, FDA); Guanethidine Sulfate (JAN, USAN, USP)</t>
  </si>
  <si>
    <t>SU-5864</t>
  </si>
  <si>
    <t>C02CC02; S01EX01</t>
  </si>
  <si>
    <t>C02CC02 [Cardiovascular System:Antihypertensives:Antiadrenergic Agents, Peripherally Acting:Guanidine derivatives]; S01EX01 [Sensory Organs:Ophthalmologicals:Antiglaucoma Preparations And Miotics:Other antiglaucoma preparations]</t>
  </si>
  <si>
    <t>NC(=N)NCCN1CCCCCCC1</t>
  </si>
  <si>
    <t>CHEMBL1413</t>
  </si>
  <si>
    <t>Ciclopirox (USP, BAN, FDA, INN, USAN); Ciclopirox Olamine (JAN, USAN, USP)</t>
  </si>
  <si>
    <t>HOE-296b; HOE-296</t>
  </si>
  <si>
    <t>Sanofi Aventis Us Llc; Medicis Pharmaceutical Corp; Hoechst-Roussel</t>
  </si>
  <si>
    <t>D01AE14; G01AX12</t>
  </si>
  <si>
    <t>D01AE14 [Dermatologicals:Antifungals For Dermatological Use:Antifungals For Topical Use:Other antifungals for topical use]; G01AX12 [Genito Urinary System And Sex Hormones:Gynecological Antiinfectives And Antiseptics:Antiinfectives And Antiseptics, Excl. Combinations:Other antiinfectives and antiseptics]</t>
  </si>
  <si>
    <t>CC1=CC(=O)N(O)C(=C1)C2CCCCC2</t>
  </si>
  <si>
    <t>CHEMBL1651</t>
  </si>
  <si>
    <t>Dexamethasone Acetate (BAN, JAN, USAN, USP, FDA)</t>
  </si>
  <si>
    <t>C[C@@H]1C[C@H]2[C@@H]3CCC4=CC(=O)C=C[C@]4(C)[C@@]3(F)[C@@H](O)C[C@]2(C)[C@@]1(OC(=O)C)C(=O)CO</t>
  </si>
  <si>
    <t>CHEMBL606</t>
  </si>
  <si>
    <t>Misoprostol (BAN, FDA, INN, JAN, USAN)</t>
  </si>
  <si>
    <t>SC-29333</t>
  </si>
  <si>
    <t>G02AD06; A02BB01</t>
  </si>
  <si>
    <t>G02AD06 [Genito Urinary System And Sex Hormones:Other Gynecologicals:Oxytocics:Prostaglandins]; A02BB01 [Alimentary Tract And Metabolism:Drugs For Acid Related Disorders:Drugs For Peptic Ulcer And Gastro-Oesophageal Reflux Disease (Gord):Prostaglandins]</t>
  </si>
  <si>
    <t>CCCCC(C)(O)C\C=C\[C@H]1[C@H](O)CC(=O)[C@@H]1CCCCCCC(=O)OC</t>
  </si>
  <si>
    <t>CHEMBL523</t>
  </si>
  <si>
    <t>Nordazepam (MI, INN)</t>
  </si>
  <si>
    <t>N05BA16</t>
  </si>
  <si>
    <t>N05BA16 [Nervous System:Psycholeptics:Anxiolytics:Benzodiazepine derivatives]</t>
  </si>
  <si>
    <t>Clc1ccc2NC(=O)CN=C(c3ccccc3)c2c1</t>
  </si>
  <si>
    <t>CHEMBL53418</t>
  </si>
  <si>
    <t>Danthron (MI, USP); Dantron (BAN, INN)</t>
  </si>
  <si>
    <t>Sterling Winthrop; 3m Pharmaceuticals</t>
  </si>
  <si>
    <t>A06AB03; A06AB53</t>
  </si>
  <si>
    <t>A06AB03 [Alimentary Tract And Metabolism:Drugs For Constipation:Drugs For Constipation:Contact laxatives]; A06AB53 [Alimentary Tract And Metabolism:Drugs For Constipation:Drugs For Constipation:Contact laxatives]</t>
  </si>
  <si>
    <t>Oc1cccc2C(=O)c3cccc(O)c3C(=O)c12</t>
  </si>
  <si>
    <t>CHEMBL193482</t>
  </si>
  <si>
    <t>Estriol (BAN, JAN, USP); Estriol Acetate Benzoate (JAN); Estriol Propionate (JAN); Estriol Succinate (INN)</t>
  </si>
  <si>
    <t>G03CA04; G03CC06</t>
  </si>
  <si>
    <t>G03CA04 [Genito Urinary System And Sex Hormones:Sex Hormones And Modulators Of The Genital System:Estrogens:Natural and semisynthetic estrogens, plain]; G03CC06 [Genito Urinary System And Sex Hormones:Sex Hormones And Modulators Of The Genital System:Estrogens:Estrogens, combinations with other drugs]</t>
  </si>
  <si>
    <t>C[C@]12CC[C@H]3[C@@H](CCc4cc(O)ccc34)[C@@H]1C[C@@H](O)[C@@H]2O</t>
  </si>
  <si>
    <t>CHEMBL1200507</t>
  </si>
  <si>
    <t>Iodixanol (FDA, USP, BAN, INN, USAN)</t>
  </si>
  <si>
    <t>2-541O-3A</t>
  </si>
  <si>
    <t>V08AB09</t>
  </si>
  <si>
    <t>V08AB09 [Various:Contrast Media:X-Ray Contrast Media, Iodinated:Watersoluble, nephrotropic, low osmolar X-ray contrast media]</t>
  </si>
  <si>
    <t>CC(=O)N(CC(O)CN(C(=O)C)c1c(I)c(C(=O)NCC(O)CO)c(I)c(C(=O)NCC(O)CO)c1I)c2c(I)c(C(=O)NCC(O)CO)c(I)c(C(=O)NCC(O)CO)c2I</t>
  </si>
  <si>
    <t>CHEMBL480</t>
  </si>
  <si>
    <t>Lansoprazole (BAN, USAN, USP, FDA, INN)</t>
  </si>
  <si>
    <t>A-65006; AG-1749</t>
  </si>
  <si>
    <t>Takeda Pharmaceuticals Usa Inc; Takeda Pharmaceuticals North America Inc; Novartis Consumer Health Inc</t>
  </si>
  <si>
    <t>A02BC03</t>
  </si>
  <si>
    <t>A02BC03 [Alimentary Tract And Metabolism:Drugs For Acid Related Disorders:Drugs For Peptic Ulcer And Gastro-Oesophageal Reflux Disease (Gord):Proton pump inhibitors]</t>
  </si>
  <si>
    <t>CHEMBL117287</t>
  </si>
  <si>
    <t>Prucalopride (BAN, USAN, INN); Prucalopride Succinate (USAN)</t>
  </si>
  <si>
    <t>R-093877; R-108512</t>
  </si>
  <si>
    <t>A06AX05</t>
  </si>
  <si>
    <t>A06AX05 [Alimentary Tract And Metabolism:Drugs For Constipation:Drugs For Constipation:Other drugs for constipation]</t>
  </si>
  <si>
    <t>COCCCN1CCC(CC1)NC(=O)c2cc(Cl)c(N)c3CCOc23</t>
  </si>
  <si>
    <t>CHEMBL404216</t>
  </si>
  <si>
    <t>Tofisopam (DCF, JAN, MI, INN)</t>
  </si>
  <si>
    <t>N05BA23</t>
  </si>
  <si>
    <t>N05BA23 [Nervous System:Psycholeptics:Anxiolytics:Benzodiazepine derivatives]</t>
  </si>
  <si>
    <t>CCC1C(=NN=C(c2ccc(OC)c(OC)c2)c3cc(OC)c(OC)cc13)C</t>
  </si>
  <si>
    <t>CHEMBL1763</t>
  </si>
  <si>
    <t>Hydroflumethiazide (BAN, FDA, INN, JAN, USP)</t>
  </si>
  <si>
    <t>Shire Development Llc; Shire Development Inc</t>
  </si>
  <si>
    <t>C03AH02; C03AA02</t>
  </si>
  <si>
    <t>C03AH02 [Cardiovascular System:Diuretics:Low-Ceiling Diuretics, Thiazides:Thiazides, combinations with psycholeptics and/or analgesics]; C03AA02 [Cardiovascular System:Diuretics:Low-Ceiling Diuretics, Thiazides:Thiazides, plain]</t>
  </si>
  <si>
    <t>NS(=O)(=O)c1cc2c(NCNS2(=O)=O)cc1C(F)(F)F</t>
  </si>
  <si>
    <t>CHEMBL2171310</t>
  </si>
  <si>
    <t>Isosorbide Dinitrate (FDA, USP, BAN, INN, JAN, USAN)</t>
  </si>
  <si>
    <t>Schwarz Pharma Inc; Biovail Laboratories Inc; Astrazeneca Pharmaceuticals Lp; Arbor Pharmaceuticals Inc; Valeant International Barbados Srl</t>
  </si>
  <si>
    <t>C05AE02; C01DA08; C01DA58</t>
  </si>
  <si>
    <t>C05AE02 [Cardiovascular System:Vasoprotectives:Agents For Treatment Of Hemorrhoids And Anal :Muscle relaxants]; C01DA08 [Cardiovascular System:Cardiac Therapy:Vasodilators Used In Cardiac Diseases:Organic nitrates]; C01DA58 [Cardiovascular System:Cardiac Therapy:Vasodilators Used In Cardiac Diseases:Organic nitrates]</t>
  </si>
  <si>
    <t>[O-][N+](=O)O[C@H]1CO[C@H]2[C@@H](CO[C@@H]12)O[N+](=O)[O-]</t>
  </si>
  <si>
    <t>CHEMBL134561</t>
  </si>
  <si>
    <t>Iclaprim (USAN, INN); Iclaprim Mesylate (USAN)</t>
  </si>
  <si>
    <t>AR-100; Ro-482622; AR-100.001</t>
  </si>
  <si>
    <t>Arpida Ag</t>
  </si>
  <si>
    <t>J01EA03</t>
  </si>
  <si>
    <t>J01EA03 [Antiinfectives For Systemic Use:Antibacterials For Systemic Use:Sulfonamides And Trimethoprim:Trimethoprim and derivatives]</t>
  </si>
  <si>
    <t>COc1cc(Cc2cnc(N)nc2N)c3C=CC(Oc3c1OC)C4CC4</t>
  </si>
  <si>
    <t>CHEMBL1201538</t>
  </si>
  <si>
    <t>Insulin Lispro (BAN, INN, USAN, USP); Insulin Lispro Recombinant (FDA)</t>
  </si>
  <si>
    <t>A10AC04; A10AB04</t>
  </si>
  <si>
    <t>A10AC04 [Alimentary Tract And Metabolism:Drugs Used In Diabetes:Insulins And Analogues:Insulins and analogues for injection, intermediate-acting ]; A10AB04 [Alimentary Tract And Metabolism:Drugs Used In Diabetes:Insulins And Analogues:Insulins and analogues for injection, fast-acting ]</t>
  </si>
  <si>
    <t>CHEMBL1201661</t>
  </si>
  <si>
    <t>Calcitonin Salmon Recombinant (FDA)</t>
  </si>
  <si>
    <t>Upsher Smith Laboratories Inc</t>
  </si>
  <si>
    <t>H05BA01</t>
  </si>
  <si>
    <t>H05BA01 [Systemic Hormonal Preparations, Excl. :Calcium Homeostasis:Anti-Parathyroid Agents:Calcitonin preparations]</t>
  </si>
  <si>
    <t>CHEMBL1201630</t>
  </si>
  <si>
    <t>Insulin Purified Pork (FDA)</t>
  </si>
  <si>
    <t>A10AD03; A10AC03; A10AE03; A10AB03</t>
  </si>
  <si>
    <t>A10AD03 [Alimentary Tract And Metabolism:Drugs Used In Diabetes:Insulins And Analogues:Insulins and analogues for injection, intermediate-acting combined with fast-acting ]; A10AC03 [Alimentary Tract And Metabolism:Drugs Used In Diabetes:Insulins And Analogues:Insulins and analogues for injection, intermediate-acting ]; A10AE03 [Alimentary Tract And Metabolism:Drugs Used In Diabetes:Insulins And Analogues:Insulins and analogues for injection, long-acting]; A10AB03 [Alimentary Tract And Metabolism:Drugs Used In Diabetes:Insulins And Analogues:Insulins and analogues for injection, fast-acting ]</t>
  </si>
  <si>
    <t>CHEMBL1201828</t>
  </si>
  <si>
    <t>Eculizumab (FDA, INN, USAN)</t>
  </si>
  <si>
    <t>5G1.1; H5G1.1VHC+H5G1.1VLC; h5G1.1</t>
  </si>
  <si>
    <t>L04AA25</t>
  </si>
  <si>
    <t>L04AA25 [Antineoplastic And Immunomodulating Agents:Immunosuppressants:Immunosuppressants:Selective immunosuppressants]</t>
  </si>
  <si>
    <t>CHEMBL1736151</t>
  </si>
  <si>
    <t>Etafenone (INN, MI); Etafenone Hydrochloride (JAN)</t>
  </si>
  <si>
    <t>C01DX07</t>
  </si>
  <si>
    <t>C01DX07 [Cardiovascular System:Cardiac Therapy:Vasodilators Used In Cardiac Diseases:Other vasodilators used in cardiac diseases]</t>
  </si>
  <si>
    <t>CCN(CC)CCOc1ccccc1C(=O)CCc2ccccc2</t>
  </si>
  <si>
    <t>CHEMBL19</t>
  </si>
  <si>
    <t>Methazolamide (BAN, FDA, INN, JAN, USP)</t>
  </si>
  <si>
    <t>S01EC05</t>
  </si>
  <si>
    <t>S01EC05 [Sensory Organs:Ophthalmologicals:Antiglaucoma Preparations And Miotics:Carbonic anhydrase inhibitors]</t>
  </si>
  <si>
    <t>CN1N=C(S/C/1=N/C(=O)C)S(=O)(=O)N</t>
  </si>
  <si>
    <t>CHEMBL550348</t>
  </si>
  <si>
    <t>Deferasirox (FDA, INN, USAN)</t>
  </si>
  <si>
    <t>ICL670A</t>
  </si>
  <si>
    <t>V03AC03</t>
  </si>
  <si>
    <t>V03AC03 [Various:All Other Therapeutic Products:All Other Therapeutic Products:Iron chelating agents]</t>
  </si>
  <si>
    <t>OC(=O)c1ccc(cc1)n2nc(nc2c3ccccc3O)c4ccccc4O</t>
  </si>
  <si>
    <t>CHEMBL1650818</t>
  </si>
  <si>
    <t>Amdinocillin Pivoxil (USAN); Pivmecillinam (BAN, INN); Pivmecillinam Hydrochloride (JAN)</t>
  </si>
  <si>
    <t>Ro-109071</t>
  </si>
  <si>
    <t>J01CA08</t>
  </si>
  <si>
    <t>J01CA08 [Antiinfectives For Systemic Use:Antibacterials For Systemic Use:Beta-Lactam Antibacterials, Penicillins:Penicillins with extended spectrum]</t>
  </si>
  <si>
    <t>CC(C)(C)C(=O)OCOC(=O)[C@@H]1N2[C@H](SC1(C)C)[C@H](\N=C\N3CCCCCC3)C2=O</t>
  </si>
  <si>
    <t>CHEMBL1096885</t>
  </si>
  <si>
    <t>Valrubicin (FDA, USP, INN, USAN)</t>
  </si>
  <si>
    <t>AD-32</t>
  </si>
  <si>
    <t>Endo Pharmaceutical Solutions Inc</t>
  </si>
  <si>
    <t>L01DB09</t>
  </si>
  <si>
    <t>L01DB09 [Antineoplastic And Immunomodulating Agents:Antineoplastic Agents:Cytotoxic Antibiotics And Related Substances:Anthracyclines and related substances]</t>
  </si>
  <si>
    <t>CCCCC(=O)OCC(=O)[C@@]1(O)C[C@H](O[C@H]2C[C@H](NC(=O)C(F)(F)F)[C@H](O)[C@H](C)O2)c3c(O)c4C(=O)c5c(OC)cccc5C(=O)c4c(O)c3C1</t>
  </si>
  <si>
    <t>CHEMBL1615438</t>
  </si>
  <si>
    <t>Levocabastine (BAN, INN); Levocabastine Hydrochloride (FDA, USAN)</t>
  </si>
  <si>
    <t>R-50547</t>
  </si>
  <si>
    <t>S01GX02; R01AC02</t>
  </si>
  <si>
    <t>S01GX02 [Sensory Organs:Ophthalmologicals:Decongestants And Antiallergics:Other antiallergics]; R01AC02 [Respiratory System:Nasal Preparations:Decongestants And Other Nasal Preparations For Topical Use:Antiallergic agents, excl. corticosteroids]</t>
  </si>
  <si>
    <t>C[C@@H]1CN(CC[C@]1(C(=O)O)c2ccccc2)[C@@H]3CC[C@@](CC3)(C#N)c4ccc(F)cc4</t>
  </si>
  <si>
    <t>CHEMBL1789843</t>
  </si>
  <si>
    <t>Belimumab (FDA, INN, USAN)</t>
  </si>
  <si>
    <t>L04AA26</t>
  </si>
  <si>
    <t>L04AA26 [Antineoplastic And Immunomodulating Agents:Immunosuppressants:Immunosuppressants:Selective immunosuppressants]</t>
  </si>
  <si>
    <t>CHEMBL1201342</t>
  </si>
  <si>
    <t>Methixene Hydrochloride (FDA, USAN); Metixene (BAN, INN); Metixene Hydrochloride (JAN)</t>
  </si>
  <si>
    <t>SJ-1977</t>
  </si>
  <si>
    <t>N04AA03</t>
  </si>
  <si>
    <t>N04AA03 [Nervous System:Anti-Parkinson Drugs:Anticholinergic Agents:Tertiary amines]</t>
  </si>
  <si>
    <t>CN1CCCC(CC2c3ccccc3Sc4ccccc24)C1</t>
  </si>
  <si>
    <t>CHEMBL601</t>
  </si>
  <si>
    <t>Aminolevulinic Acid Hydrochloride (FDA, USAN)</t>
  </si>
  <si>
    <t>Dusa Pharmaceuticals Inc</t>
  </si>
  <si>
    <t>L01XD04</t>
  </si>
  <si>
    <t>L01XD04 [Antineoplastic And Immunomodulating Agents:Antineoplastic Agents:Other Antineoplastic Agents:Sensitizers used in photodynamic/radiation therapy]</t>
  </si>
  <si>
    <t>NCC(=O)CCC(=O)O</t>
  </si>
  <si>
    <t>CHEMBL469</t>
  </si>
  <si>
    <t>Ketorolac (BAN, INN); Ketorolac Tromethamine (FDA, USP, USAN)</t>
  </si>
  <si>
    <t>Roche Palo Alto Llc; Luitpold Pharmaceuticals Inc; Allergan Inc; Allergan</t>
  </si>
  <si>
    <t>S01BC05; M01AB15</t>
  </si>
  <si>
    <t>S01BC05 [Sensory Organs:Ophthalmologicals:Antiinflammatory Agents:Antiinflammatory agents, non-steroids]; M01AB15 [Musculo-Skeletal System:Antiinflammatory And Antirheumatic Products:Antiinflammatory And Antirheumatic Products, Non-Steroids:Acetic acid derivatives and related substances]</t>
  </si>
  <si>
    <t>OC(=O)C1CCn2c1ccc2C(=O)c3ccccc3</t>
  </si>
  <si>
    <t>CHEMBL1615433</t>
  </si>
  <si>
    <t>Ipratropium Bromide (FDA, BAN, INN, JAN, USAN)</t>
  </si>
  <si>
    <t>SCH-1000-Br-; SCH-1000BR Monohydrate</t>
  </si>
  <si>
    <t>Dey Lp; Boehringer Ingelheim Pharmaceuticals Inc</t>
  </si>
  <si>
    <t>R03BB01; R01AX03</t>
  </si>
  <si>
    <t>R03BB01 [Respiratory System:Drugs For Obstructive Airway Diseases:Other Drugs For Obstructive Airway Diseases, Inhalants:Anticholinergics]; R01AX03 [Respiratory System:Nasal Preparations:Decongestants And Other Nasal Preparations For Topical Use:Other nasal preparations]</t>
  </si>
  <si>
    <t>CC(C)[N+]1(C)C2CCC1CC(C2)OC(=O)C(CO)c3ccccc3</t>
  </si>
  <si>
    <t>CHEMBL22150</t>
  </si>
  <si>
    <t>Chlorcyclizine (BAN, INN); Chlorcyclizine Hydrochloride (MI, USP)</t>
  </si>
  <si>
    <t>Glaxo Wellcome; Abbott</t>
  </si>
  <si>
    <t>R06AE04</t>
  </si>
  <si>
    <t>R06AE04 [Respiratory System:Antihistamines For Systemic Use:Antihistamines For Systemic Use:Piperazine derivatives]</t>
  </si>
  <si>
    <t>CN1CCN(CC1)C(c2ccccc2)c3ccc(Cl)cc3</t>
  </si>
  <si>
    <t>CHEMBL2111164</t>
  </si>
  <si>
    <t>Trolnitrate (INN); Trolnitrate Phosphate (BAN, MI)</t>
  </si>
  <si>
    <t>C01DA59; C01DA09</t>
  </si>
  <si>
    <t>C01DA59 [Cardiovascular System:Cardiac Therapy:Vasodilators Used In Cardiac Diseases:Organic nitrates]; C01DA09 [Cardiovascular System:Cardiac Therapy:Vasodilators Used In Cardiac Diseases:Organic nitrates]</t>
  </si>
  <si>
    <t>[O-][N+](=O)OCCN(CCO[N+](=O)[O-])CCO[N+](=O)[O-]</t>
  </si>
  <si>
    <t>CHEMBL2106015</t>
  </si>
  <si>
    <t>Atolide (INN, USAN)</t>
  </si>
  <si>
    <t>GO-1213; W-5733</t>
  </si>
  <si>
    <t>CCN(CC)c1ccc(NC(=O)c2ccccc2N)c(C)c1</t>
  </si>
  <si>
    <t>CHEMBL2106875</t>
  </si>
  <si>
    <t>Prisotinol (INN)</t>
  </si>
  <si>
    <t>CC(C)NC(C)Cc1ccc(O)cn1</t>
  </si>
  <si>
    <t>CHEMBL1192913</t>
  </si>
  <si>
    <t>Falipamil (INN)</t>
  </si>
  <si>
    <t>COc1ccc(CCN(C)CCCN2Cc3cc(OC)c(OC)cc3C2=O)cc1OC</t>
  </si>
  <si>
    <t>CHEMBL2106311</t>
  </si>
  <si>
    <t>Leucinocaine (INN, MI)</t>
  </si>
  <si>
    <t>CCN(CC)C(COC(=O)c1ccc(N)cc1)CC(C)C</t>
  </si>
  <si>
    <t>CHEMBL2106137</t>
  </si>
  <si>
    <t>Feclemine (INN, MI)</t>
  </si>
  <si>
    <t>CCN(CC)CC(CN(CC)CC)C(C1CCCCC1)c2ccccc2</t>
  </si>
  <si>
    <t>CHEMBL2107175</t>
  </si>
  <si>
    <t>Ranelic Acid (INN)</t>
  </si>
  <si>
    <t>OC(=O)CN(CC(=O)O)c1sc(C(=O)O)c(CC(=O)O)c1C#N</t>
  </si>
  <si>
    <t>CHEMBL2105979</t>
  </si>
  <si>
    <t>Amisometradine (BAN, INN, MI, NF)</t>
  </si>
  <si>
    <t>CN1C(=O)C=C(N)N(CC(=C)C)C1=O</t>
  </si>
  <si>
    <t>CHEMBL2104430</t>
  </si>
  <si>
    <t>Myrophine (BAN, DCF, INN, MI)</t>
  </si>
  <si>
    <t>CCCCCCCCCCCCCC(=O)OC1C=C[C@H]2[C@H]3Cc4ccc(OCc5ccccc5)c6O[C@@H]1[C@]2(CCN3C)c46</t>
  </si>
  <si>
    <t>CHEMBL2108552</t>
  </si>
  <si>
    <t>Orange Flower Water (NF)</t>
  </si>
  <si>
    <t>CHEMBL2108251</t>
  </si>
  <si>
    <t>Anticoagulant Heparin Solution (USP)</t>
  </si>
  <si>
    <t>CHEMBL2108173</t>
  </si>
  <si>
    <t>Albumin, Iodinated I 131 (USP)</t>
  </si>
  <si>
    <t>CHEMBL2108877</t>
  </si>
  <si>
    <t>Thiamine Cobalt Chlorophyllin Complex (JAN)</t>
  </si>
  <si>
    <t>CHEMBL2107878</t>
  </si>
  <si>
    <t>Raspberry Syrup (MI, USP)</t>
  </si>
  <si>
    <t>CHEMBL2108479</t>
  </si>
  <si>
    <t>Ranpirnase (INN, USAN)</t>
  </si>
  <si>
    <t>P-30 Protein</t>
  </si>
  <si>
    <t>Alfacell</t>
  </si>
  <si>
    <t>CHEMBL2109229</t>
  </si>
  <si>
    <t>Oblimersen (INN); Oblimersen Sodium (USAN)</t>
  </si>
  <si>
    <t>G3139</t>
  </si>
  <si>
    <t>CHEMBL2108975</t>
  </si>
  <si>
    <t>Ancestim (INN, USAN)</t>
  </si>
  <si>
    <t>L03AA12</t>
  </si>
  <si>
    <t>L03AA12 [Antineoplastic And Immunomodulating Agents:Immunostimulants:Immunostimulants:Colony stimulating factors]</t>
  </si>
  <si>
    <t>CHEMBL2107935</t>
  </si>
  <si>
    <t>Lysozyme Chloride (JAN)</t>
  </si>
  <si>
    <t>CHEMBL2108254</t>
  </si>
  <si>
    <t>Ardacin (BAN, INN)</t>
  </si>
  <si>
    <t>AAD-216; SK&amp;F-100814</t>
  </si>
  <si>
    <t>CHEMBL2109668</t>
  </si>
  <si>
    <t>Cg250 (111In)</t>
  </si>
  <si>
    <t>cG250 (111In)</t>
  </si>
  <si>
    <t>CHEMBL2108222</t>
  </si>
  <si>
    <t>Aloxiprin (BAN, DCF, INN, MI)</t>
  </si>
  <si>
    <t>N02BA02; B01AC15</t>
  </si>
  <si>
    <t>N02BA02 [Nervous System:Analgesics:Other Analgesics And Antipyretics:Salicylic acid and derivatives]; B01AC15 [Blood And Blood Forming Organs:Antithrombotic Agents:Antithrombotic Agents:Platelet aggregation inhibitors excl. heparin]</t>
  </si>
  <si>
    <t>CHEMBL2108628</t>
  </si>
  <si>
    <t>Paclitaxel Poliglumex (INN, USAN)</t>
  </si>
  <si>
    <t>CT-2103</t>
  </si>
  <si>
    <t>L01CD03</t>
  </si>
  <si>
    <t>L01CD03 [Antineoplastic And Immunomodulating Agents:Antineoplastic Agents:Plant Alkaloids And Other Natural Products:Taxanes]</t>
  </si>
  <si>
    <t>CHEMBL2108435</t>
  </si>
  <si>
    <t>Gomiliximab (USAN)</t>
  </si>
  <si>
    <t>IDEC-152</t>
  </si>
  <si>
    <t>Idec</t>
  </si>
  <si>
    <t>CHEMBL2107972</t>
  </si>
  <si>
    <t>Polyoxypropylene 15 Stearyl Ether (USAN)</t>
  </si>
  <si>
    <t>CHEMBL2109275</t>
  </si>
  <si>
    <t>Rg-7334</t>
  </si>
  <si>
    <t>RG-7334</t>
  </si>
  <si>
    <t>CHEMBL2108925</t>
  </si>
  <si>
    <t>Cinnamon Oil (JAN, NF)</t>
  </si>
  <si>
    <t>CHEMBL2108295</t>
  </si>
  <si>
    <t>Elpamotide (INN)</t>
  </si>
  <si>
    <t>CHEMBL2109661</t>
  </si>
  <si>
    <t>Befurtumab</t>
  </si>
  <si>
    <t>CHEMBL2106142</t>
  </si>
  <si>
    <t>Butopyronoxyl (MI, USP)</t>
  </si>
  <si>
    <t>CCCCOC(=O)C1=CC(=O)CC(C)(C)O1</t>
  </si>
  <si>
    <t>CHEMBL2105637</t>
  </si>
  <si>
    <t>Delafloxacin (INN, USAN); Delafloxacin Meglumine (USAN)</t>
  </si>
  <si>
    <t>ABT-492; RX-3341; WQ-3034</t>
  </si>
  <si>
    <t>Nc1nc(N2C=C(C(=O)O)C(=O)c3cc(F)c(N4CC(O)C4)c(Cl)c23)c(F)cc1F</t>
  </si>
  <si>
    <t>CHEMBL2106832</t>
  </si>
  <si>
    <t>Nexopamil (INN)</t>
  </si>
  <si>
    <t>CCCCCCN(C)CCC[C@](C#N)(C(C)C)c1cc(OC)c(OC)c(OC)c1</t>
  </si>
  <si>
    <t>CHEMBL2105432</t>
  </si>
  <si>
    <t>Sifaprazine (INN)</t>
  </si>
  <si>
    <t>CN1CCN(CC1)c2ccccc2Cc3ccccc3</t>
  </si>
  <si>
    <t>CHEMBL2105245</t>
  </si>
  <si>
    <t>Dimepropion (BAN); Metamfepramone (DCF, INN, MI)</t>
  </si>
  <si>
    <t>MG-559</t>
  </si>
  <si>
    <t>CC(N(C)C)C(=O)c1ccccc1</t>
  </si>
  <si>
    <t>CHEMBL2105465</t>
  </si>
  <si>
    <t>Tofetridine (INN)</t>
  </si>
  <si>
    <t>COc1ccc2CNC3CCCCC3(C)c2c1</t>
  </si>
  <si>
    <t>CHEMBL2103882</t>
  </si>
  <si>
    <t>Tivantinib (INN, USAN)</t>
  </si>
  <si>
    <t>ARQ-197</t>
  </si>
  <si>
    <t>Daiichi-Sankyo</t>
  </si>
  <si>
    <t>O=C1NC(=O)[C@H]([C@@H]1c2c[nH]c3ccccc23)c4cn5CCCc6cccc4c56</t>
  </si>
  <si>
    <t>CHEMBL2104923</t>
  </si>
  <si>
    <t>Trazitiline (DCF, INN)</t>
  </si>
  <si>
    <t>SD-1223-01</t>
  </si>
  <si>
    <t>CN1CCN(CC1)C23CCC(c4ccccc24)c5ccccc35</t>
  </si>
  <si>
    <t>CHEMBL2105710</t>
  </si>
  <si>
    <t>Simenepag Isopropyl (USAN)</t>
  </si>
  <si>
    <t>AGN-210669</t>
  </si>
  <si>
    <t>CCCCC[C@H](O)c1ccc(cc1)N2[C@@H](COCc3ccc(s3)C(=O)OC(C)C)CCC2=O</t>
  </si>
  <si>
    <t>CHEMBL2106423</t>
  </si>
  <si>
    <t>Meclorisone (BAN, INN); Meclorisone Dibutyrate (USAN)</t>
  </si>
  <si>
    <t>SCH-11572</t>
  </si>
  <si>
    <t>CCCC(=O)OCC(=O)[C@@]1(OC(=O)CCC)[C@H](C)C[C@H]2[C@@H]3CCC4=CC(=O)C=C[C@]4(C)[C@@]3(Cl)[C@@H](Cl)C[C@]12C</t>
  </si>
  <si>
    <t>CHEMBL2107796</t>
  </si>
  <si>
    <t>Dexproxibutene (INN)</t>
  </si>
  <si>
    <t>CCC(=O)O[C@@](Cc1ccccc1)(C(=C)CN(C)C)c2ccccc2</t>
  </si>
  <si>
    <t>CHEMBL2106648</t>
  </si>
  <si>
    <t>Diclofurime (INN)</t>
  </si>
  <si>
    <t>CCN(CC)CCO\N=C(\c1occc1)/c2ccc(OC)c(Cl)c2Cl</t>
  </si>
  <si>
    <t>CHEMBL2104408</t>
  </si>
  <si>
    <t>Bolazine (INN)</t>
  </si>
  <si>
    <t>C[C@@H]1C[C@@]2(C)[C@@H](CC[C@H]3[C@@H]4CC[C@H](O)[C@@]4(C)CC[C@H]23)C/C/1=N\N=C\5/C[C@@H]6CC[C@H]7[C@@H]8CC[C@H](O)[C@@]8(C)CC[C@@H]7[C@@]6(C)C[C@H]5C</t>
  </si>
  <si>
    <t>CHEMBL2105348</t>
  </si>
  <si>
    <t>Ranimustine (INN, JAN, MI)</t>
  </si>
  <si>
    <t>L01AD07</t>
  </si>
  <si>
    <t>L01AD07 [Antineoplastic And Immunomodulating Agents:Antineoplastic Agents:Alkylating Agents:Nitrosoureas]</t>
  </si>
  <si>
    <t>CO[C@H]1O[C@H](CNC(=O)N(CCCl)N=O)[C@@H](O)[C@H](O)[C@H]1O</t>
  </si>
  <si>
    <t>CHEMBL2104291</t>
  </si>
  <si>
    <t>Difemetorex (INN)</t>
  </si>
  <si>
    <t>OCCN1CCCCC1C(c2ccccc2)c3ccccc3</t>
  </si>
  <si>
    <t>CHEMBL232201</t>
  </si>
  <si>
    <t>Benziodarone (BAN, DCF, JAN, MI, INN)</t>
  </si>
  <si>
    <t>L-2329</t>
  </si>
  <si>
    <t>C01DX04; C01DX54</t>
  </si>
  <si>
    <t>C01DX04 [Cardiovascular System:Cardiac Therapy:Vasodilators Used In Cardiac Diseases:Other vasodilators used in cardiac diseases]; C01DX54 [Cardiovascular System:Cardiac Therapy:Vasodilators Used In Cardiac Diseases:Other vasodilators used in cardiac diseases]</t>
  </si>
  <si>
    <t>CCc1oc2ccccc2c1C(=O)c3cc(I)c(O)c(I)c3</t>
  </si>
  <si>
    <t>CHEMBL1617</t>
  </si>
  <si>
    <t>Rifaximin (MI, FDA, INN, USAN)</t>
  </si>
  <si>
    <t>D06AX11; A07AA11</t>
  </si>
  <si>
    <t>D06AX11 [Dermatologicals:Antibiotics And Chemotherapeutics For Dermatological Use:Antibiotics For Topical Use:Other antibiotics for topical use]; A07AA11 [Alimentary Tract And Metabolism:Antidiarrheals, Intestinal Antiinflammatory/Antiinfective :Intestinal Antiinfectives:Antibiotics]</t>
  </si>
  <si>
    <t>CO[C@H]1\C=C\O[C@@]2(C)Oc3c(C)c(O)c4c(O)c(NC(=O)\C(=C/C=C/[C@H](C)[C@H](O)[C@@H](C)[C@@H](O)[C@@H](C)[C@H](OC(=O)C)[C@@H]1C)\C)c5c(nc6cc(C)ccn56)c4c3C2=O</t>
  </si>
  <si>
    <t>CHEMBL1201625</t>
  </si>
  <si>
    <t>Cholestyramine (FDA)</t>
  </si>
  <si>
    <t>Bristol Myers Co</t>
  </si>
  <si>
    <t>CHEMBL1200528</t>
  </si>
  <si>
    <t>Chromic Chloride (FDA, USP)</t>
  </si>
  <si>
    <t>Hospira Inc; Abraxis Pharmaceutical Products</t>
  </si>
  <si>
    <t>CHEMBL951</t>
  </si>
  <si>
    <t>Iofendylate (BAN, INN); Iophendylate (FDA, USP)</t>
  </si>
  <si>
    <t>V08AD04</t>
  </si>
  <si>
    <t>V08AD04 [Various:Contrast Media:X-Ray Contrast Media, Iodinated:Non-watersoluble X-ray contrast media]</t>
  </si>
  <si>
    <t>CCOC(=O)CCCCCCCCC(C)c1ccc(I)cc1</t>
  </si>
  <si>
    <t>CHEMBL455</t>
  </si>
  <si>
    <t>Sulfacetamide (Triple Sulfa) (FDA); Sulfacetamide (BAN, INN, USP); Sulfacetamide Sodium (FDA, USP)</t>
  </si>
  <si>
    <t>Sanofi Aventis Us Llc; Ortho Mcneil Pharmaceutical Inc; Novartis Pharmaceuticals Corp; Allergan Pharmaceutical; Schering Corp Sub Schering Plough Corp</t>
  </si>
  <si>
    <t>S01AB04</t>
  </si>
  <si>
    <t>S01AB04 [Sensory Organs:Ophthalmologicals:Antiinfectives:Sulfonamides]</t>
  </si>
  <si>
    <t>CC(=O)NS(=O)(=O)c1ccc(N)cc1</t>
  </si>
  <si>
    <t>CHEMBL1071</t>
  </si>
  <si>
    <t>Oxaprozin (BAN, FDA, INN, JAN, USAN, USP); Oxaprozin Potassium (FDA)</t>
  </si>
  <si>
    <t>WY-21743</t>
  </si>
  <si>
    <t>M01AE12</t>
  </si>
  <si>
    <t>M01AE12 [Musculo-Skeletal System:Antiinflammatory And Antirheumatic Products:Antiinflammatory And Antirheumatic Products, Non-Steroids:Propionic acid derivatives]</t>
  </si>
  <si>
    <t>OC(=O)CCc1oc(c2ccccc2)c(n1)c3ccccc3</t>
  </si>
  <si>
    <t>CHEMBL425</t>
  </si>
  <si>
    <t>Olsalazine (BAN, INN); Olsalazine Sodium (FDA, USAN)</t>
  </si>
  <si>
    <t>CJ-91B</t>
  </si>
  <si>
    <t>A07EC03</t>
  </si>
  <si>
    <t>A07EC03 [Alimentary Tract And Metabolism:Antidiarrheals, Intestinal Antiinflammatory/Antiinfective :Intestinal Antiinflammatory Agents:Aminosalicylic acid and similar agents]</t>
  </si>
  <si>
    <t>OC(=O)c1cc(ccc1O)N=Nc2ccc(O)c(c2)C(=O)O</t>
  </si>
  <si>
    <t>CHEMBL1208646</t>
  </si>
  <si>
    <t>Theophylline Sodium Glycinate (FDA, USP)</t>
  </si>
  <si>
    <t>Central Pharmaceuticals Inc</t>
  </si>
  <si>
    <t>CN1C(=O)N(C)c2nc[nH]c2C1=O.NCC(=O)O</t>
  </si>
  <si>
    <t>CHEMBL422330</t>
  </si>
  <si>
    <t>Lumefantrine (BAN, FDA, INN, USAN)</t>
  </si>
  <si>
    <t>GNF-Pf-1971</t>
  </si>
  <si>
    <t>CCCCN(CCCC)CC(O)c1cc(Cl)cc2\C(=C\c3ccc(Cl)cc3)\c4cc(Cl)ccc4c12</t>
  </si>
  <si>
    <t>CHEMBL386630</t>
  </si>
  <si>
    <t>Testosterone (BAN, FDA, INN, USP)</t>
  </si>
  <si>
    <t>Auxilium Pharmaceuticals Inc; Alza Corp; Actient Pharmaceuticals Llc; Abbvie Inc; Eli Lilly And Co</t>
  </si>
  <si>
    <t>C[C@]12CC[C@H]3[C@@H](CCC4=CC(=O)CC[C@]34C)[C@@H]1CC[C@@H]2O</t>
  </si>
  <si>
    <t>CHEMBL1683590</t>
  </si>
  <si>
    <t>Eribulin (INN); Eribulin Mesylate (FDA, USAN)</t>
  </si>
  <si>
    <t>E7389</t>
  </si>
  <si>
    <t>antineoplastics (mitotic inhibitors,tubulin binders</t>
  </si>
  <si>
    <t>L01XX41</t>
  </si>
  <si>
    <t>L01XX41 [Antineoplastic And Immunomodulating Agents:Antineoplastic Agents:Other Antineoplastic Agents:Other antineoplastic agents]</t>
  </si>
  <si>
    <t>CO[C@H]1[C@@H](C[C@H](O)CN)O[C@H]2C[C@H]3O[C@@H](CC[C@@H]4O[C@@H](CC[C@@]56C[C@H]7O[C@@H]8[C@@H](O[C@H]9CC[C@H](CC(=O)C[C@H]12)O[C@@H]9[C@@H]8O5)[C@H]7O6)CC4=C)C[C@@H](C)C3=C</t>
  </si>
  <si>
    <t>CHEMBL1167</t>
  </si>
  <si>
    <t>Spectinomycin (BAN, INN); Spectinomycin Hydrochloride (FDA, JAN, USAN, USP)</t>
  </si>
  <si>
    <t>M-141; U-18409AE</t>
  </si>
  <si>
    <t>J01XX04</t>
  </si>
  <si>
    <t>J01XX04 [Antiinfectives For Systemic Use:Antibacterials For Systemic Use:Other Antibacterials:Other antibacterials]</t>
  </si>
  <si>
    <t>CN[C@@H]1[C@H](O)[C@H](NC)[C@H]2O[C@]3(O)[C@@H](O[C@H](C)CC3=O)O[C@@H]2[C@H]1O</t>
  </si>
  <si>
    <t>CHEMBL451</t>
  </si>
  <si>
    <t>Chlordiazepoxide (BAN, FDA, INN, JAN, USP); Chlordiazepoxide Hydrochloride (FDA, USP, BAN, JAN, USAN)</t>
  </si>
  <si>
    <t>Ro-5-0690; Ro-50690</t>
  </si>
  <si>
    <t>Valeant Pharmaceuticals International; Hoffmann La Roche Inc</t>
  </si>
  <si>
    <t>N05BA02</t>
  </si>
  <si>
    <t>N05BA02 [Nervous System:Psycholeptics:Anxiolytics:Benzodiazepine derivatives]</t>
  </si>
  <si>
    <t>CNC1=Nc2ccc(Cl)cc2C(=[N+]([O-])C1)c3ccccc3</t>
  </si>
  <si>
    <t>CHEMBL965</t>
  </si>
  <si>
    <t>Carbachol (BAN, INN, JAN, USP, FDA); Carbacholine Chloride (DCF)</t>
  </si>
  <si>
    <t>N07AB01; S01EB02</t>
  </si>
  <si>
    <t>N07AB01 [Nervous System:Other Nervous System Drugs:Parasympathomimetics:Choline esters]; S01EB02 [Sensory Organs:Ophthalmologicals:Antiglaucoma Preparations And Miotics:Parasympathomimetics]</t>
  </si>
  <si>
    <t>C[N+](C)(C)CCOC(=O)N</t>
  </si>
  <si>
    <t>CHEMBL527</t>
  </si>
  <si>
    <t>Piroxicam (BAN, FDA, INN, JAN, USAN, USP); Piroxicam Olamine (USAN)</t>
  </si>
  <si>
    <t>CP-16171; CP-16171-85</t>
  </si>
  <si>
    <t>Pfizer Laboratories Div Pfizer Inc; Pfizer</t>
  </si>
  <si>
    <t>M02AA07; S01BC06; M01AC01</t>
  </si>
  <si>
    <t>M02AA07 [Musculo-Skeletal System:Topical Products For Joint And Muscular Pain:Topical Products For Joint And Muscular Pain:Antiinflammatory preparations, non-steroids for topical use]; S01BC06 [Sensory Organs:Ophthalmologicals:Antiinflammatory Agents:Antiinflammatory agents, non-steroids]; M01AC01 [Musculo-Skeletal System:Antiinflammatory And Antirheumatic Products:Antiinflammatory And Antirheumatic Products, Non-Steroids:Oxicams]</t>
  </si>
  <si>
    <t>Anti-Inflammatory; Analgesic</t>
  </si>
  <si>
    <t>CN1C(=C(O)c2ccccc2S1(=O)=O)C(=O)Nc3ccccn3</t>
  </si>
  <si>
    <t>CHEMBL223228</t>
  </si>
  <si>
    <t>Efavirenz (BAN, FDA, INN)</t>
  </si>
  <si>
    <t>Gilead Sciences Inc; Bristol Myers Squibb Pharma Co; Bristol Myers Squibb Co</t>
  </si>
  <si>
    <t>antivirals: antivirals (non-nucleoside reverse transcriptase inhibitors,benzoxazinone derivatives)</t>
  </si>
  <si>
    <t>J05AG03</t>
  </si>
  <si>
    <t>J05AG03 [Antiinfectives For Systemic Use:Antivirals For Systemic Use:Direct Acting Antivirals:Non-nucleoside reverse transcriptase inhibitors]</t>
  </si>
  <si>
    <t>FC(F)(F)[C@]1(OC(=O)Nc2ccc(Cl)cc12)C#CC3CC3</t>
  </si>
  <si>
    <t>CHEMBL1200430</t>
  </si>
  <si>
    <t>Estradiol Acetate (FDA, USAN)</t>
  </si>
  <si>
    <t>E3A; Estradiol-3-Acetate</t>
  </si>
  <si>
    <t>Warner Chilcott Ireland Ltd; Warner Chilcott Co Llc</t>
  </si>
  <si>
    <t>CC(=O)Oc1ccc2[C@H]3CC[C@]4(C)[C@@H](O)CC[C@H]4[C@@H]3CCc2c1</t>
  </si>
  <si>
    <t>CHEMBL1502</t>
  </si>
  <si>
    <t>Pantoprazole (BAN, INN, USAN); Pantoprazole Sodium (FDA, USAN)</t>
  </si>
  <si>
    <t>BY-1023; SK&amp;F-96022; SK-96022</t>
  </si>
  <si>
    <t>Wyeth Pharmaceuticals Inc; SmithKline Beecham</t>
  </si>
  <si>
    <t>A02BC02</t>
  </si>
  <si>
    <t>A02BC02 [Alimentary Tract And Metabolism:Drugs For Acid Related Disorders:Drugs For Peptic Ulcer And Gastro-Oesophageal Reflux Disease (Gord):Proton pump inhibitors]</t>
  </si>
  <si>
    <t>COc1ccnc(C[S+]([O-])c2nc3cc(OC(F)F)ccc3[nH]2)c1OC</t>
  </si>
  <si>
    <t>CHEMBL1342</t>
  </si>
  <si>
    <t>Sodium Oxybate (FDA, USAN)</t>
  </si>
  <si>
    <t>WY-3478</t>
  </si>
  <si>
    <t>Jazz Pharmaceuticals Inc</t>
  </si>
  <si>
    <t>N07XX04; N01AX11</t>
  </si>
  <si>
    <t>N07XX04 [Nervous System:Other Nervous System Drugs:Other Nervous System Drugs:Other nervous system drugs]; N01AX11 [Nervous System:Anesthetics:Anesthetics, General:Other general anesthetics]</t>
  </si>
  <si>
    <t>Anesthesia, Adjunct To</t>
  </si>
  <si>
    <t>OCCCC(=O)O</t>
  </si>
  <si>
    <t>CHEMBL1641</t>
  </si>
  <si>
    <t>Hydrocortisone Sodium Phosphate (FDA, USP, BAN, JAN)</t>
  </si>
  <si>
    <t>C[C@]12CCC(=O)C=C1CC[C@H]3[C@@H]4CC[C@](O)(C(=O)COP(=O)(O)O)[C@@]4(C)C[C@H](O)[C@H]23</t>
  </si>
  <si>
    <t>CHEMBL1201281</t>
  </si>
  <si>
    <t>Chloramphenicol Sodium Succinate (FDA, USP, BAN, JAN)</t>
  </si>
  <si>
    <t>O[C@@H]([C@@H](COC(=O)CCC(=O)O)NC(=O)C(Cl)Cl)c1ccc(cc1)[N+](=O)[O-]</t>
  </si>
  <si>
    <t>CHEMBL1353</t>
  </si>
  <si>
    <t>Sodium Bicarbonate (JAN, USP, FDA)</t>
  </si>
  <si>
    <t>Alcon Pharmaceuticals Ltd; Alcon Laboratories Inc; Akorn Inc; Abbott Laboratories Pharmaceutical Products Div; Braintree Laboratories Inc</t>
  </si>
  <si>
    <t>B05CB04; B05XA02</t>
  </si>
  <si>
    <t>B05CB04 [Blood And Blood Forming Organs:Blood Substitutes And Perfusion Solutions:Irrigating Solutions:Salt solutions]; B05XA02 [Blood And Blood Forming Organs:Blood Substitutes And Perfusion Solutions:I.V. Solution Additives:Electrolyte solutions]</t>
  </si>
  <si>
    <t>Alkalizer (systemic); Replenisher (electrolyte)</t>
  </si>
  <si>
    <t>[Na+].OC(=O)[O-]</t>
  </si>
  <si>
    <t>CHEMBL968</t>
  </si>
  <si>
    <t>Flurazepam (BAN, JAN, INN); Flurazepam Hydrochloride (FDA, USP, JAN, USAN)</t>
  </si>
  <si>
    <t>Ro-5-6901; Ro-56901</t>
  </si>
  <si>
    <t>N05CD01</t>
  </si>
  <si>
    <t>N05CD01 [Nervous System:Psycholeptics:Hypnotics And Sedatives:Benzodiazepine derivatives]</t>
  </si>
  <si>
    <t>Anticonvulsant; Relaxant (muscle); Sedative-Hypnotic</t>
  </si>
  <si>
    <t>CCN(CC)CCN1C(=O)CN=C(c2ccccc2F)c3cc(Cl)ccc13</t>
  </si>
  <si>
    <t>CHEMBL1183717</t>
  </si>
  <si>
    <t>Almitrine (BAN, INN); Almitrine Mesylate (USAN)</t>
  </si>
  <si>
    <t>S-2620</t>
  </si>
  <si>
    <t>Oril S.A., France</t>
  </si>
  <si>
    <t>R07AB07</t>
  </si>
  <si>
    <t>R07AB07 [Respiratory System:Other Respiratory System Products:Other Respiratory System Products:Respiratory stimulants]</t>
  </si>
  <si>
    <t>Fc1ccc(cc1)C(N2CCN(CC2)c3nc(NCC=C)nc(NCC=C)n3)c4ccc(F)cc4</t>
  </si>
  <si>
    <t>CHEMBL461101</t>
  </si>
  <si>
    <t>Eltrombopag (INN); Eltrombopag Olamine (FDA, USAN)</t>
  </si>
  <si>
    <t>SB-497115-GR</t>
  </si>
  <si>
    <t>B02BX05</t>
  </si>
  <si>
    <t>B02BX05 [Blood And Blood Forming Organs:Antihemorrhagics:Vitamin K And Other Hemostatics:Other systemic hemostatics]</t>
  </si>
  <si>
    <t>CC1=NN(C(=O)/C/1=N\Nc2cccc(c2O)c3cccc(c3)C(=O)O)c4ccc(C)c(C)c4</t>
  </si>
  <si>
    <t>CHEMBL1743042</t>
  </si>
  <si>
    <t>Motavizumab (INN, USAN)</t>
  </si>
  <si>
    <t>MEDI-524</t>
  </si>
  <si>
    <t>J06BB17</t>
  </si>
  <si>
    <t>J06BB17 [Antiinfectives For Systemic Use:Immune Sera And Immunoglobulins:Immunoglobulins:Specific immunoglobulins]</t>
  </si>
  <si>
    <t>CHEMBL72</t>
  </si>
  <si>
    <t>Desipramine (BAN, INN); Desipramine Hydrochloride (JAN, USAN, USP, FDA)</t>
  </si>
  <si>
    <t>18-8181; DMI; EX 4355; EX-4355; G-35020; JB-8181; RMI-9384A</t>
  </si>
  <si>
    <t>N06AA01</t>
  </si>
  <si>
    <t>N06AA01 [Nervous System:Psychoanaleptics:Antidepressants:Non-selective monoamine reuptake inhibitors]</t>
  </si>
  <si>
    <t>CNCCCN1c2ccccc2CCc3ccccc13</t>
  </si>
  <si>
    <t>CHEMBL609109</t>
  </si>
  <si>
    <t>Thioproperazine (BAN, INN); Thioproperazine Dimethanesulfonate (JAN); Thioproperazine Mesylate (MI)</t>
  </si>
  <si>
    <t>N05AB08</t>
  </si>
  <si>
    <t>N05AB08 [Nervous System:Psycholeptics:Antipsychotics:Phenothiazines with piperazine structure]</t>
  </si>
  <si>
    <t>CN(C)S(=O)(=O)c1ccc2Sc3ccccc3N(CCCN4CCN(C)CC4)c2c1</t>
  </si>
  <si>
    <t>CHEMBL50588</t>
  </si>
  <si>
    <t>Emetine (BAN); Emetine Hydrochloride (USP)</t>
  </si>
  <si>
    <t>GNF-Pf-196; TCMDC-125531</t>
  </si>
  <si>
    <t>P01AX02; P01AX52</t>
  </si>
  <si>
    <t>P01AX02 [Antiparasitic Products, Insecticides And Repellents:Antiprotozoals:Agents Against Amoebiasis And Other Protozoal Diseases:Other agents against amoebiasis and other protozoal diseases]; P01AX52 [Antiparasitic Products, Insecticides And Repellents:Antiprotozoals:Agents Against Amoebiasis And Other Protozoal Diseases:Other agents against amoebiasis and other protozoal diseases]</t>
  </si>
  <si>
    <t>CC[C@H]1CN2CCc3cc(OC)c(OC)cc3[C@@H]2C[C@@H]1C[C@H]4NCCc5cc(OC)c(OC)cc45</t>
  </si>
  <si>
    <t>CHEMBL1790041</t>
  </si>
  <si>
    <t>Ranitidine (BAN, INN, USAN); Ranitidine Bismuth Citrate (FDA, BAN, USAN); Ranitidine Bismutrex (BAN); Ranitidine Hydrochloride (FDA, JAN, USP)</t>
  </si>
  <si>
    <t>GR-122311X; AH-19065</t>
  </si>
  <si>
    <t>Glaxo, England; Covis Pharma Sarl; Boehringer Ingelheim Pharmaceuticals Inc; Boehringer Ingelheim; GlaxoSmithKline</t>
  </si>
  <si>
    <t>A02BA02; A02BA07</t>
  </si>
  <si>
    <t>A02BA02 [Alimentary Tract And Metabolism:Drugs For Acid Related Disorders:Drugs For Peptic Ulcer And Gastro-Oesophageal Reflux Disease (Gord):H2-receptor antagonists]; A02BA07 [Alimentary Tract And Metabolism:Drugs For Acid Related Disorders:Drugs For Peptic Ulcer And Gastro-Oesophageal Reflux Disease (Gord):H2-receptor antagonists]</t>
  </si>
  <si>
    <t>CNC(=C[N+](=O)[O-])NCCSCc1oc(CN(C)C)cc1</t>
  </si>
  <si>
    <t>CHEMBL652</t>
  </si>
  <si>
    <t>Flecainide (BAN, INN); Flecainide Acetate (FDA, USP, JAN, USAN)</t>
  </si>
  <si>
    <t>C01BC04</t>
  </si>
  <si>
    <t>C01BC04 [Cardiovascular System:Cardiac Therapy:Antiarrhythmics, Class I And Iii:Antiarrhythmics, class Ic]</t>
  </si>
  <si>
    <t>FC(F)(F)COc1ccc(OCC(F)(F)F)c(c1)C(=O)NCC2CCCCN2</t>
  </si>
  <si>
    <t>CHEMBL1201354</t>
  </si>
  <si>
    <t>Tridihexethyl Chloride (FDA, USP, BAN); Tridihexethyl Iodide (INN, MI)</t>
  </si>
  <si>
    <t>A03AB08</t>
  </si>
  <si>
    <t>A03AB08 [Alimentary Tract And Metabolism:Drugs For Functional Gastrointestinal Disorders:Drugs For Functional Gastrointestinal Disorders:Synthetic anticholinergics, quaternary ammonium compounds]</t>
  </si>
  <si>
    <t>CC[N+](CC)(CC)CCC(O)(C1CCCCC1)c2ccccc2</t>
  </si>
  <si>
    <t>CHEMBL1201234</t>
  </si>
  <si>
    <t>Mephentermine (BAN, INN); Mephentermine Sulfate (FDA, USP)</t>
  </si>
  <si>
    <t>C01CA11</t>
  </si>
  <si>
    <t>C01CA11 [Cardiovascular System:Cardiac Therapy:Cardiac Stimulants Excl. Cardiac Glycosides:Adrenergic and dopaminergic agents]</t>
  </si>
  <si>
    <t>CNC(C)(C)Cc1ccccc1</t>
  </si>
  <si>
    <t>CHEMBL1237084</t>
  </si>
  <si>
    <t>Clindamycin Phosphate (FDA, USP, JAN, USAN)</t>
  </si>
  <si>
    <t>U-28508</t>
  </si>
  <si>
    <t>Galderma Laboratories Lp; Dow Pharmaceutical Sciences; Baxter Healthcare Corp; Abraxis Pharmaceutical Products; Kv Pharmaceutical Co</t>
  </si>
  <si>
    <t>CCC[C@@H]1C[C@H](N(C)C1)C(=O)NC([C@H](C)Cl)[C@@H]2O[C@H](SC)[C@H](O)[C@@H](O)[C@H]2OP(=O)(O)O</t>
  </si>
  <si>
    <t>CHEMBL2010601</t>
  </si>
  <si>
    <t>Ivacaftor (FDA, INN, USAN)</t>
  </si>
  <si>
    <t>VX-770</t>
  </si>
  <si>
    <t>R07AX02</t>
  </si>
  <si>
    <t>R07AX02 [Respiratory System:Other Respiratory System Products:Other Respiratory System Products:Other respiratory system products]</t>
  </si>
  <si>
    <t>CC(C)(C)c1cc(c(NC(=O)C2=CNc3ccccc3C2=O)cc1O)C(C)(C)C</t>
  </si>
  <si>
    <t>CHEMBL2109211</t>
  </si>
  <si>
    <t>Measles Virus Vaccine Live (USP)</t>
  </si>
  <si>
    <t>J07BD01</t>
  </si>
  <si>
    <t>J07BD01 [Antiinfectives For Systemic Use:Vaccines:Viral Vaccines:Measles vaccines]</t>
  </si>
  <si>
    <t>CHEMBL2104131</t>
  </si>
  <si>
    <t>Bucillamine (INN, JAN, MI)</t>
  </si>
  <si>
    <t>M01CC02</t>
  </si>
  <si>
    <t>M01CC02 [Musculo-Skeletal System:Antiinflammatory And Antirheumatic Products:Specific Antirheumatic Agents:Penicillamine and similar agents]</t>
  </si>
  <si>
    <t>CC(C)(S)C(=O)N[C@H](CS)C(=O)O</t>
  </si>
  <si>
    <t>CHEMBL2105338</t>
  </si>
  <si>
    <t>Pentifylline (BAN, DCF, INN, MI)</t>
  </si>
  <si>
    <t>C04AD01</t>
  </si>
  <si>
    <t>C04AD01 [Cardiovascular System:Peripheral Vasodilators:Peripheral Vasodilators:Purine derivatives]</t>
  </si>
  <si>
    <t>CCCCCCN1C(=O)N(C)c2ncn(C)c2C1=O</t>
  </si>
  <si>
    <t>CHEMBL2108342</t>
  </si>
  <si>
    <t>Gemtuzumab (INN)</t>
  </si>
  <si>
    <t>CHEMBL2108594</t>
  </si>
  <si>
    <t>Eptotermin Alfa (INN)</t>
  </si>
  <si>
    <t>M05BC02</t>
  </si>
  <si>
    <t>M05BC02 [Musculo-Skeletal System:Drugs For Treatment Of Bone Diseases:Drugs Affecting Bone Structure And Mineralization:Bone morphogenetic proteins]</t>
  </si>
  <si>
    <t>CHEMBL1788390</t>
  </si>
  <si>
    <t>Propenidazole (INN)</t>
  </si>
  <si>
    <t>P01AB05; G01AF14</t>
  </si>
  <si>
    <t>P01AB05 [Antiparasitic Products, Insecticides And Repellents:Antiprotozoals:Agents Against Amoebiasis And Other Protozoal Diseases:Nitroimidazole derivatives]; G01AF14 [Genito Urinary System And Sex Hormones:Gynecological Antiinfectives And Antiseptics:Antiinfectives And Antiseptics, Excl. Combinations:Imidazole derivatives]</t>
  </si>
  <si>
    <t>CCOC(=O)\C(=C\c1ncc([N+](=O)[O-])n1C)\C(=O)C</t>
  </si>
  <si>
    <t>CHEMBL2107430</t>
  </si>
  <si>
    <t>Flutrimazole (BAN, INN)</t>
  </si>
  <si>
    <t>UR-4056</t>
  </si>
  <si>
    <t>D01AC16; G01AF18</t>
  </si>
  <si>
    <t>D01AC16 [Dermatologicals:Antifungals For Dermatological Use:Antifungals For Topical Use:Imidazole and triazole derivatives]; G01AF18 [Genito Urinary System And Sex Hormones:Gynecological Antiinfectives And Antiseptics:Antiinfectives And Antiseptics, Excl. Combinations:Imidazole derivatives]</t>
  </si>
  <si>
    <t>Fc1ccc(cc1)C(c2ccccc2)(c3ccccc3F)n4ccnc4</t>
  </si>
  <si>
    <t>CHEMBL893</t>
  </si>
  <si>
    <t>Dicloxacillin (BAN, INN, USAN); Dicloxacillin Sodium (FDA, USP, BAN, JAN, USAN)</t>
  </si>
  <si>
    <t>BRL-1702; R-13423; P-1011</t>
  </si>
  <si>
    <t>Wyeth Ayerst Laboratories; Apothecon Inc Div Bristol Myers Squibb</t>
  </si>
  <si>
    <t>J01CF01</t>
  </si>
  <si>
    <t>J01CF01 [Antiinfectives For Systemic Use:Antibacterials For Systemic Use:Beta-Lactam Antibacterials, Penicillins:Beta-lactamase resistant penicillins]</t>
  </si>
  <si>
    <t>Cc1onc(c1C(=O)N[C@H]2[C@H]3SC(C)(C)[C@@H](N3C2=O)C(=O)O)c4c(Cl)cccc4Cl</t>
  </si>
  <si>
    <t>CHEMBL441</t>
  </si>
  <si>
    <t>Thiopental (BAN); Thiopental Sodium (INN, JAN, USP, FDA)</t>
  </si>
  <si>
    <t>Abbott Laboratories Hosp Products Div</t>
  </si>
  <si>
    <t>N01AF03; N05CA19</t>
  </si>
  <si>
    <t>N01AF03 [Nervous System:Anesthetics:Anesthetics, General:Barbiturates, plain]; N05CA19 [Nervous System:Psycholeptics:Hypnotics And Sedatives:Barbiturates, plain]</t>
  </si>
  <si>
    <t>Anesthetic (intravenous); Anticonvulsant</t>
  </si>
  <si>
    <t>CCCC(C)C1(CC)C(=O)NC(=S)NC1=O</t>
  </si>
  <si>
    <t>CHEMBL607</t>
  </si>
  <si>
    <t>Meperidine Hydrochloride (USP, FDA); Pethidine (BAN, INN); Pethidine Hydrochloride (JAN)</t>
  </si>
  <si>
    <t>Sanofi Aventis Us Llc; Hospira Inc; Baxter Healthcare Corp Anesthesia Critical Care</t>
  </si>
  <si>
    <t>N02AB72; N02AB02; N02AB52</t>
  </si>
  <si>
    <t>N02AB72 [Nervous System:Analgesics:Opioids:Phenylpiperidine derivatives]; N02AB02 [Nervous System:Analgesics:Opioids:Phenylpiperidine derivatives]; N02AB52 [Nervous System:Analgesics:Opioids:Phenylpiperidine derivatives]</t>
  </si>
  <si>
    <t>CCOC(=O)C1(CCN(C)CC1)c2ccccc2</t>
  </si>
  <si>
    <t>CHEMBL312448</t>
  </si>
  <si>
    <t>Xylometazoline (BAN, INN); Xylometazoline Hydrochloride (USP)</t>
  </si>
  <si>
    <t>Sterling Winthrop; Ciba-Geigy</t>
  </si>
  <si>
    <t>R01AA07; S01GA03; S01GA53; R01AB06</t>
  </si>
  <si>
    <t>R01AA07 [Respiratory System:Nasal Preparations:Decongestants And Other Nasal Preparations For Topical Use:Sympathomimetics, plain]; S01GA03 [Sensory Organs:Ophthalmologicals:Decongestants And Antiallergics:Sympathomimetics used as decongestants]; S01GA53 [Sensory Organs:Ophthalmologicals:Decongestants And Antiallergics:Sympathomimetics used as decongestants]; R01AB06 [Respiratory System:Nasal Preparations:Decongestants And Other Nasal Preparations For Topical Use:Sympathomimetics, combinations excl. corticosteroids]</t>
  </si>
  <si>
    <t>Cc1cc(cc(C)c1CC2=NCCN2)C(C)(C)C</t>
  </si>
  <si>
    <t>CHEMBL556</t>
  </si>
  <si>
    <t>Deferoxamine (INN, USAN); Desferrioxamine (BAN); Deferoxamine Mesilate (JAN); Deferoxamine Mesylate (USAN, USP, FDA); Desferrioxamine Mesilate (BAN); Deferoxamine Hydrochloride (USAN)</t>
  </si>
  <si>
    <t>BA-33112; BA-29837</t>
  </si>
  <si>
    <t>V03AC01</t>
  </si>
  <si>
    <t>V03AC01 [Various:All Other Therapeutic Products:All Other Therapeutic Products:Iron chelating agents]</t>
  </si>
  <si>
    <t>Antidote (to iron poisoning); Chelating Agent; Chelating Agent (iron)</t>
  </si>
  <si>
    <t>CC(=O)N(O)CCCCCNC(=O)CCC(=O)N(O)CCCCCNC(=O)CCC(=O)N(O)CCCCCN</t>
  </si>
  <si>
    <t>CHEMBL1514</t>
  </si>
  <si>
    <t>Levacetylmethadol (INN); Levomethadyl Acetate (USAN); Levomethadyl Acetate Hydrochloride (FDA, USAN)</t>
  </si>
  <si>
    <t>LAAM; MK-790</t>
  </si>
  <si>
    <t>Roxane Laboratories Inc</t>
  </si>
  <si>
    <t>N07BC03</t>
  </si>
  <si>
    <t>N07BC03 [Nervous System:Other Nervous System Drugs:Drugs Used In Addictive Disorders:Drugs used in opioid dependence]</t>
  </si>
  <si>
    <t>CC[C@H](OC(=O)C)C(C[C@H](C)N(C)C)(c1ccccc1)c2ccccc2</t>
  </si>
  <si>
    <t>CHEMBL485</t>
  </si>
  <si>
    <t>Codeine (BAN, USP); Codeine Sulfate (FDA, USP); Codeine Phosphate (BAN, FDA, JAN, USP)</t>
  </si>
  <si>
    <t>GlaxoSmithKline; Forest Laboratories Inc; Ani Pharmaceuticals Inc; Ah Robins Co; Roxane Laboratories Inc</t>
  </si>
  <si>
    <t>R05DA04; N02AA79; N02AA59</t>
  </si>
  <si>
    <t>R05DA04 [Respiratory System:Cough And Cold Preparations:Cough Suppressants, Excl. Combinations With Expectorants:Opium alkaloids and derivatives]; N02AA79 [Nervous System:Analgesics:Opioids:Natural opium alkaloids]; N02AA59 [Nervous System:Analgesics:Opioids:Natural opium alkaloids]</t>
  </si>
  <si>
    <t>Analgesic (narcotic); Antitussive</t>
  </si>
  <si>
    <t>COc1ccc2C[C@@H]3[C@@H]4C=C[C@H](O)[C@@H]5Oc1c2[C@]45CCN3C</t>
  </si>
  <si>
    <t>CHEMBL218394</t>
  </si>
  <si>
    <t>Boceprevir (FDA, INN, USAN)</t>
  </si>
  <si>
    <t>SCH-503034</t>
  </si>
  <si>
    <t>J05AE12</t>
  </si>
  <si>
    <t>J05AE12 [Antiinfectives For Systemic Use:Antivirals For Systemic Use:Direct Acting Antivirals:Protease inhibitors]</t>
  </si>
  <si>
    <t>CC(C)(C)NC(=O)N[C@H](C(=O)N1C[C@H]2[C@@H]([C@H]1C(=O)NC(CC3CCC3)C(=O)C(=O)N)C2(C)C)C(C)(C)C</t>
  </si>
  <si>
    <t>CHEMBL460291</t>
  </si>
  <si>
    <t>Lacidipine (BAN, USAN, INN)</t>
  </si>
  <si>
    <t>GR-43659X</t>
  </si>
  <si>
    <t>C08CA09</t>
  </si>
  <si>
    <t>C08CA09 [Cardiovascular System:Calcium Channel Blockers:Selective Calcium Channel Blockers With Mainly Vascular Effects:Dihydropyridine derivatives]</t>
  </si>
  <si>
    <t>CCOC(=O)C1=C(C)NC(=C(C1c2ccccc2\C=C\C(=O)OC(C)(C)C)C(=O)OCC)C</t>
  </si>
  <si>
    <t>CHEMBL1266</t>
  </si>
  <si>
    <t>Tetrahydrozoline Hydrochloride (FDA, USP); Tetryzoline (DCF, BAN, INN); Tetrahydrozoline Nitrate (JAN); Tetryzoline Hydrochloride (JAN)</t>
  </si>
  <si>
    <t>S01GA52; R01AA06; S01GA02; R01AB03</t>
  </si>
  <si>
    <t>S01GA52 [Sensory Organs:Ophthalmologicals:Decongestants And Antiallergics:Sympathomimetics used as decongestants]; R01AA06 [Respiratory System:Nasal Preparations:Decongestants And Other Nasal Preparations For Topical Use:Sympathomimetics, plain]; S01GA02 [Sensory Organs:Ophthalmologicals:Decongestants And Antiallergics:Sympathomimetics used as decongestants]; R01AB03 [Respiratory System:Nasal Preparations:Decongestants And Other Nasal Preparations For Topical Use:Sympathomimetics, combinations excl. corticosteroids]</t>
  </si>
  <si>
    <t>C1CC(C2=NCCN2)c3ccccc3C1</t>
  </si>
  <si>
    <t>CHEMBL564</t>
  </si>
  <si>
    <t>Promazine (BAN, INN); Promazine Hydrochloride (FDA, USP)</t>
  </si>
  <si>
    <t>Wyeth Ayerst Laboratories; Baxter Healthcare Corp Anesthesia Critical Care</t>
  </si>
  <si>
    <t>N05AA03</t>
  </si>
  <si>
    <t>N05AA03 [Nervous System:Psycholeptics:Antipsychotics:Phenothiazines with aliphatic side-chain]</t>
  </si>
  <si>
    <t>CN(C)CCCN1c2ccccc2Sc3ccccc13</t>
  </si>
  <si>
    <t>CHEMBL430</t>
  </si>
  <si>
    <t>Gemifloxacin (INN); Gemifloxacin Mesylate (FDA, USAN)</t>
  </si>
  <si>
    <t>LB-20304a; SB-265805-S</t>
  </si>
  <si>
    <t>J01MA15</t>
  </si>
  <si>
    <t>J01MA15 [Antiinfectives For Systemic Use:Antibacterials For Systemic Use:Quinolone Antibacterials:Fluoroquinolones]</t>
  </si>
  <si>
    <t>CO\N=C\1/CN(CC1CN)c2nc3N(C=C(C(=O)O)C(=O)c3cc2F)C4CC4</t>
  </si>
  <si>
    <t>CHEMBL1349</t>
  </si>
  <si>
    <t>Valaciclovir (BAN, INN); Valacyclovir Hydrochloride (FDA, USAN)</t>
  </si>
  <si>
    <t>256U87 Hydrochloride</t>
  </si>
  <si>
    <t>J05AB11</t>
  </si>
  <si>
    <t>J05AB11 [Antiinfectives For Systemic Use:Antivirals For Systemic Use:Direct Acting Antivirals:Nucleosides and nucleotides excl. reverse transcriptase inhibitors]</t>
  </si>
  <si>
    <t>CC(C)[C@H](N)C(=O)OCCOCn1cnc2C(=O)N=C(N)Nc12</t>
  </si>
  <si>
    <t>CHEMBL2107082</t>
  </si>
  <si>
    <t>Perflisopent (INN, USAN)</t>
  </si>
  <si>
    <t>FC(F)(F)C(F)(F)C(F)(C(F)(F)F)C(F)(F)F</t>
  </si>
  <si>
    <t>CHEMBL2107029</t>
  </si>
  <si>
    <t>Quinacainol (INN)</t>
  </si>
  <si>
    <t>CC(C)(C)c1cc(C(O)CCC2CCNCC2)c3ccccc3n1</t>
  </si>
  <si>
    <t>CHEMBL2104598</t>
  </si>
  <si>
    <t>Delmadinone (BAN, INN); Delmadinone Acetate (USAN)</t>
  </si>
  <si>
    <t>RS-1301</t>
  </si>
  <si>
    <t>Anti-Androgen; Anti-Estrogen; Progestin</t>
  </si>
  <si>
    <t>CC(=O)O[C@@]1(CC[C@H]2[C@@H]3C=C(Cl)C4=CC(=O)C=C[C@]4(C)[C@H]3CC[C@]12C)C(=O)C</t>
  </si>
  <si>
    <t>CHEMBL2105887</t>
  </si>
  <si>
    <t>Mergocriptine (INN)</t>
  </si>
  <si>
    <t>CC(C)C[C@@H]1N2C(=O)[C@](NC(=O)[C@H]3CN(C)[C@@H]4Cc5c(C)[nH]c6cccc(C4=C3)c56)(O[C@@]2(O)[C@@H]7CCCN7C1=O)C(C)C</t>
  </si>
  <si>
    <t>CHEMBL2105721</t>
  </si>
  <si>
    <t>Nivocasan (INN, USAN)</t>
  </si>
  <si>
    <t>GS-9450; LB84451</t>
  </si>
  <si>
    <t>Lg Life Sciences</t>
  </si>
  <si>
    <t>CC(C)[C@]1(CC(=NO1)c2nccc3ccccc23)C(=O)N[C@H]4CC(=O)O[C@]4(O)CF</t>
  </si>
  <si>
    <t>CHEMBL2105141</t>
  </si>
  <si>
    <t>Niaprazine (DCF, INN, MI)</t>
  </si>
  <si>
    <t>1709 CERM</t>
  </si>
  <si>
    <t>N05CM16</t>
  </si>
  <si>
    <t>N05CM16 [Nervous System:Psycholeptics:Hypnotics And Sedatives:Other hypnotics and sedatives]</t>
  </si>
  <si>
    <t>CC(CCN1CCN(CC1)c2ccc(F)cc2)NC(=O)c3cccnc3</t>
  </si>
  <si>
    <t>CHEMBL2104722</t>
  </si>
  <si>
    <t>Picloxydine (BAN, DCF, INN, MI)</t>
  </si>
  <si>
    <t>S01AX16</t>
  </si>
  <si>
    <t>S01AX16 [Sensory Organs:Ophthalmologicals:Antiinfectives:Other antiinfectives]</t>
  </si>
  <si>
    <t>Clc1ccc(NC(=N)NC(=N)N2CCN(CC2)C(=N)NC(=N)Nc3ccc(Cl)cc3)cc1</t>
  </si>
  <si>
    <t>CHEMBL2104340</t>
  </si>
  <si>
    <t>Ibacitabine (INN)</t>
  </si>
  <si>
    <t>D06BB08</t>
  </si>
  <si>
    <t>D06BB08 [Dermatologicals:Antibiotics And Chemotherapeutics For Dermatological Use:Chemotherapeutics For Topical Use:Antivirals]</t>
  </si>
  <si>
    <t>NC1=NC(=O)N(C=C1I)[C@H]2C[C@H](O)[C@@H](CO)O2</t>
  </si>
  <si>
    <t>CHEMBL2107548</t>
  </si>
  <si>
    <t>Broparestrol (DCF, INN, MI)</t>
  </si>
  <si>
    <t>L.N. 107</t>
  </si>
  <si>
    <t>CCc1ccc(cc1)\C(=C(/Br)\c2ccccc2)\c3ccccc3</t>
  </si>
  <si>
    <t>CHEMBL2107739</t>
  </si>
  <si>
    <t>Daxalipram (INN)</t>
  </si>
  <si>
    <t>CCCOc1cc(ccc1CC)C2(C)CNC(=O)O2</t>
  </si>
  <si>
    <t>CHEMBL2105101</t>
  </si>
  <si>
    <t>Mafoprazine (INN)</t>
  </si>
  <si>
    <t>COc1cc(NC(=O)C)ccc1OCCCN2CCN(CC2)c3ccccc3F</t>
  </si>
  <si>
    <t>CHEMBL2105347</t>
  </si>
  <si>
    <t>Resorantel (INN, MI)</t>
  </si>
  <si>
    <t>HOE-296-V</t>
  </si>
  <si>
    <t>Oc1cccc(O)c1C(=O)Nc2ccc(Br)cc2</t>
  </si>
  <si>
    <t>CHEMBL2105346</t>
  </si>
  <si>
    <t>Propanocaine (DCF, INN, MI)</t>
  </si>
  <si>
    <t>CCN(CC)CCC(OC(=O)c1ccccc1)c2ccccc2</t>
  </si>
  <si>
    <t>CHEMBL2104582</t>
  </si>
  <si>
    <t>Octapinol (INN)</t>
  </si>
  <si>
    <t>CCCC(CCC)CC1CCN(CCO)CC1</t>
  </si>
  <si>
    <t>CHEMBL55400</t>
  </si>
  <si>
    <t>Proflavine (INN); Proflavine Sulfate (MI, NF); Proflavine Dihydrochloride (MI, NF)</t>
  </si>
  <si>
    <t>Nc1ccc2cc3ccc(N)cc3nc2c1</t>
  </si>
  <si>
    <t>CHEMBL2029184</t>
  </si>
  <si>
    <t>Sulopenem (INN, USAN)</t>
  </si>
  <si>
    <t>CP-70429</t>
  </si>
  <si>
    <t>C[C@@H](O)[C@@H]1[C@H]2SC(=C(N2C1=O)C(=O)O)S[C@H]3CC[S+]([O-])C3</t>
  </si>
  <si>
    <t>CHEMBL2109438</t>
  </si>
  <si>
    <t>Mbl-Hcv-1</t>
  </si>
  <si>
    <t>MBL-HCV-1</t>
  </si>
  <si>
    <t>CHEMBL2108160</t>
  </si>
  <si>
    <t>Salts, Rehydration (USP)</t>
  </si>
  <si>
    <t>CHEMBL2109399</t>
  </si>
  <si>
    <t>T-Dm1</t>
  </si>
  <si>
    <t>T-DM1</t>
  </si>
  <si>
    <t>CHEMBL2109406</t>
  </si>
  <si>
    <t>Patritumab</t>
  </si>
  <si>
    <t>CHEMBL2108229</t>
  </si>
  <si>
    <t>Abafilcon A (USAN)</t>
  </si>
  <si>
    <t>Pilkington Barnes Hind</t>
  </si>
  <si>
    <t>CHEMBL2109302</t>
  </si>
  <si>
    <t>Mu-11-1f4</t>
  </si>
  <si>
    <t>Mu-11-1F4</t>
  </si>
  <si>
    <t>CHEMBL2110764</t>
  </si>
  <si>
    <t>Acetosulfone Sodium (USAN); Sulfadiasulfone (INN); Sulfadiasulfone Sodium (INN)</t>
  </si>
  <si>
    <t>CI-100; IA-307</t>
  </si>
  <si>
    <t>Antibacterial (leprostatic)</t>
  </si>
  <si>
    <t>CC(=O)NS(=O)(=O)c1cc(N)ccc1Sc2ccc(N)cc2</t>
  </si>
  <si>
    <t>CHEMBL1984344</t>
  </si>
  <si>
    <t>Chlorazanil (INN); Chlorazanil Hydrochloride (MI)</t>
  </si>
  <si>
    <t>Nc1ncnc(Nc2ccc(Cl)cc2)n1</t>
  </si>
  <si>
    <t>CHEMBL2110718</t>
  </si>
  <si>
    <t>Stercuronium Iodide (INN)</t>
  </si>
  <si>
    <t>CC[N+](C)(C)C1CCC2(C)C3CCC45CN(C)C(C)C4CCC5C3C=CC2=C1</t>
  </si>
  <si>
    <t>CHEMBL61495</t>
  </si>
  <si>
    <t>Crisnatol (INN); Crisnatol Mesylate (USAN)</t>
  </si>
  <si>
    <t>BW-A770U Mesylate</t>
  </si>
  <si>
    <t>CC(CO)(CO)NCc1cc2c3ccccc3ccc2c4ccccc14</t>
  </si>
  <si>
    <t>CHEMBL2111047</t>
  </si>
  <si>
    <t>Prolintane (BAN, INN); Prolintane Hydrochloride (USAN)</t>
  </si>
  <si>
    <t>N06BX14</t>
  </si>
  <si>
    <t>N06BX14 [Nervous System:Psychoanaleptics:Psychostimulants, Agents Used For Adhd And Nootropics:Other psychostimulants and nootropics]</t>
  </si>
  <si>
    <t>CCCC(Cc1ccccc1)N2CCCC2</t>
  </si>
  <si>
    <t>CHEMBL1201199</t>
  </si>
  <si>
    <t>Leuprolide Acetate (FDA, USAN); Leuprorelin (BAN, INN)</t>
  </si>
  <si>
    <t>ABBOTT-43818; TAP-144</t>
  </si>
  <si>
    <t>Ortho Mcneil Janssen Pharmaceutical Inc; Abbvie Endocrine Inc; Abbott Endocrine Inc Sub Abbott Laboratories; Abbott Endocrine Inc; Tolmar Therapeutics Inc</t>
  </si>
  <si>
    <t>L02AE02</t>
  </si>
  <si>
    <t>L02AE02 [Antineoplastic And Immunomodulating Agents:Endocrine Therapy:Hormones And Related Agents:Gonadotropin releasing hormone analogues]</t>
  </si>
  <si>
    <t>Antineoplastic; LHRH Agonist</t>
  </si>
  <si>
    <t>CCNC(=O)[C@@H]1CCCN1C(=O)[C@H](CCCNC(=N)N)NC(=O)[C@H](CC(C)C)NC(=O)[C@@H](CC(C)C)NC(=O)[C@H](Cc2ccc(O)cc2)NC(=O)[C@H](CO)NC(=O)[C@H](Cc3c[nH]c4ccccc34)NC(=O)[C@H](Cc5c[nH]cn5)NC(=O)[C@@H]6CCC(=O)N6</t>
  </si>
  <si>
    <t>CHEMBL1377940</t>
  </si>
  <si>
    <t>Giparmen (INN)</t>
  </si>
  <si>
    <t>CC1=CC(=O)Oc2cc(OCC#C)ccc12</t>
  </si>
  <si>
    <t>CHEMBL1215923</t>
  </si>
  <si>
    <t>Bimosiamose (INN); Bimosiamose Disodium (USAN)</t>
  </si>
  <si>
    <t>TBC-1269; TBC1269Z</t>
  </si>
  <si>
    <t>Texas Biotechnology</t>
  </si>
  <si>
    <t>OC[C@H]1O[C@H](Oc2ccc(CCCCCCc3ccc(O[C@H]4O[C@H](CO)[C@@H](O)[C@H](O)[C@@H]4O)c(c3)c5cccc(CC(=O)O)c5)cc2c6cccc(CC(=O)O)c6)[C@@H](O)[C@@H](O)[C@@H]1O</t>
  </si>
  <si>
    <t>CHEMBL1201392</t>
  </si>
  <si>
    <t>Flumetasone (DCF, BAN, INN); Flumethasone (USAN)</t>
  </si>
  <si>
    <t>U-10974</t>
  </si>
  <si>
    <t>C[C@@H]1C[C@H]2[C@@H]3C[C@H](F)C4=CC(=O)C=C[C@]4(C)[C@@]3(F)[C@@H](O)C[C@]2(C)[C@@]1(O)C(=O)CO</t>
  </si>
  <si>
    <t>CHEMBL86304</t>
  </si>
  <si>
    <t>Moclobemide (BAN, USAN, INN)</t>
  </si>
  <si>
    <t>GNF-Pf-695; Ro-111163000</t>
  </si>
  <si>
    <t>N06AG02</t>
  </si>
  <si>
    <t>N06AG02 [Nervous System:Psychoanaleptics:Antidepressants:Monoamine oxidase A inhibitors]</t>
  </si>
  <si>
    <t>Clc1ccc(cc1)C(=O)NCCN2CCOCC2</t>
  </si>
  <si>
    <t>CHEMBL152632</t>
  </si>
  <si>
    <t>Niridazole (BAN, USAN, INN)</t>
  </si>
  <si>
    <t>BA-32644</t>
  </si>
  <si>
    <t>P02BX02</t>
  </si>
  <si>
    <t>P02BX02 [Antiparasitic Products, Insecticides And Repellents:Anthelmintics:Antitrematodals:Other antitrematodal agents]</t>
  </si>
  <si>
    <t>[O-][N+](=O)c1cnc(s1)N2CCNC2=O</t>
  </si>
  <si>
    <t>CHEMBL7643</t>
  </si>
  <si>
    <t>Sulofenur (BAN, INN, USAN)</t>
  </si>
  <si>
    <t>LY-186641</t>
  </si>
  <si>
    <t>Clc1ccc(NC(=O)NS(=O)(=O)c2ccc3CCCc3c2)cc1</t>
  </si>
  <si>
    <t>CHEMBL358722</t>
  </si>
  <si>
    <t>Timonacic (INN, MI)</t>
  </si>
  <si>
    <t>OC(=O)C1CSCN1</t>
  </si>
  <si>
    <t>CHEMBL11672</t>
  </si>
  <si>
    <t>Roquinimex (USAN, INN)</t>
  </si>
  <si>
    <t>FCF-89; LS-2616</t>
  </si>
  <si>
    <t>L03AX02</t>
  </si>
  <si>
    <t>L03AX02 [Antineoplastic And Immunomodulating Agents:Immunostimulants:Immunostimulants:Other immunostimulants]</t>
  </si>
  <si>
    <t>Biological Response Modifier; Immunomodulator</t>
  </si>
  <si>
    <t>CN(C(=O)C1=C(O)c2ccccc2N(C)C1=O)c3ccccc3</t>
  </si>
  <si>
    <t>CHEMBL273348</t>
  </si>
  <si>
    <t>Tosufloxacin (INN, USAN); Tosufloxacin Tosilate (JAN)</t>
  </si>
  <si>
    <t>ABBOTT-61827</t>
  </si>
  <si>
    <t>NC1CCN(C1)c2nc3N(C=C(C(=O)O)C(=O)c3cc2F)c4ccc(F)cc4F</t>
  </si>
  <si>
    <t>CHEMBL1543</t>
  </si>
  <si>
    <t>Glutathione (JAN)</t>
  </si>
  <si>
    <t>V03AB32</t>
  </si>
  <si>
    <t>V03AB32 [Various:All Other Therapeutic Products:All Other Therapeutic Products:Antidotes]</t>
  </si>
  <si>
    <t>N[C@@H](CCC(=O)N[C@@H](CS)C(=O)NCC(=O)O)C(=O)O</t>
  </si>
  <si>
    <t>CHEMBL304087</t>
  </si>
  <si>
    <t>Merimepodib (INN, USAN)</t>
  </si>
  <si>
    <t>VI-21497; VX-497</t>
  </si>
  <si>
    <t>inosine monophosphate dehydrogenase inhibitors</t>
  </si>
  <si>
    <t>COc1cc(NC(=O)Nc2cccc(CNC(=O)O[C@H]3CCOC3)c2)ccc1c4ocnc4</t>
  </si>
  <si>
    <t>CHEMBL347425</t>
  </si>
  <si>
    <t>Rolodine (INN, USAN)</t>
  </si>
  <si>
    <t>BW-58271</t>
  </si>
  <si>
    <t>Cc1nc(NCc2ccccc2)c3cc[nH]c3n1</t>
  </si>
  <si>
    <t>CHEMBL1371937</t>
  </si>
  <si>
    <t>Panthenol (BAN, INN, JAN, USAN, USP)</t>
  </si>
  <si>
    <t>CC(C)(CO)C(O)C(=O)NCCCO</t>
  </si>
  <si>
    <t>CHEMBL31601</t>
  </si>
  <si>
    <t>Remikiren (INN)</t>
  </si>
  <si>
    <t>C09XA01</t>
  </si>
  <si>
    <t>C09XA01 [Cardiovascular System:Agents Acting On The Renin-Angiotensin System:Other Agents Acting On The Renin-Angiotensin System:Renin-inhibitors]</t>
  </si>
  <si>
    <t>CC(C)(C)S(=O)(=O)C[C@@H](Cc1ccccc1)C(=O)N[C@@H](Cc2cnc[nH]2)C(=O)N[C@@H](CC3CCCCC3)[C@@H](O)[C@@H](O)C4CC4</t>
  </si>
  <si>
    <t>CHEMBL12531</t>
  </si>
  <si>
    <t>Clamikalant (INN)</t>
  </si>
  <si>
    <t>HMR-1883</t>
  </si>
  <si>
    <t>CN\C(=N\S(=O)(=O)c1cc(CCNC(=O)c2cc(Cl)ccc2OC)ccc1OC)\S</t>
  </si>
  <si>
    <t>CHEMBL14126</t>
  </si>
  <si>
    <t>Betanaphthol (NF)</t>
  </si>
  <si>
    <t>Oc1ccc2ccccc2c1</t>
  </si>
  <si>
    <t>CHEMBL1553945</t>
  </si>
  <si>
    <t>Anilamate (INN)</t>
  </si>
  <si>
    <t>CNC(=O)Oc1ccccc1C(=O)Nc2ccccc2</t>
  </si>
  <si>
    <t>CHEMBL12713</t>
  </si>
  <si>
    <t>Sertindole (BAN, USAN, INN)</t>
  </si>
  <si>
    <t>Lundbeck, Denmark; Abbott</t>
  </si>
  <si>
    <t>N05AE03</t>
  </si>
  <si>
    <t>N05AE03 [Nervous System:Psycholeptics:Antipsychotics:Indole derivatives]</t>
  </si>
  <si>
    <t>Fc1ccc(cc1)n2cc(C3CCN(CCN4CCNC4=O)CC3)c5cc(Cl)ccc25</t>
  </si>
  <si>
    <t>CHEMBL69998</t>
  </si>
  <si>
    <t>Firocoxib (INN, USAN)</t>
  </si>
  <si>
    <t>ML-1785713</t>
  </si>
  <si>
    <t>CC1(C)OC(=O)C(=C1c2ccc(cc2)S(=O)(=O)C)OCC3CC3</t>
  </si>
  <si>
    <t>CHEMBL37390</t>
  </si>
  <si>
    <t>Proxyphylline (BAN, JAN, MI, INN)</t>
  </si>
  <si>
    <t>R03DA03</t>
  </si>
  <si>
    <t>R03DA03 [Respiratory System:Drugs For Obstructive Airway Diseases:Other Systemic Drugs For Obstructive Airway Diseases:Xanthines]</t>
  </si>
  <si>
    <t>CC(O)Cn1cnc2N(C)C(=O)N(C)C(=O)c12</t>
  </si>
  <si>
    <t>CHEMBL293802</t>
  </si>
  <si>
    <t>Arpromidine (INN)</t>
  </si>
  <si>
    <t>Fc1ccc(cc1)C(CCNC(=N)NCCCc2c[nH]cn2)c3ccccn3</t>
  </si>
  <si>
    <t>CHEMBL17313</t>
  </si>
  <si>
    <t>Carafiban (INN)</t>
  </si>
  <si>
    <t>CCOC(=O)C[C@H](NC(=O)CN1C(=O)N[C@](C)(C1=O)c2ccc(cc2)C(=N)N)c3ccccc3</t>
  </si>
  <si>
    <t>CHEMBL353972</t>
  </si>
  <si>
    <t>Atipamezole (BAN, INN, USAN)</t>
  </si>
  <si>
    <t>MPV-1248</t>
  </si>
  <si>
    <t>Antagonist (alpha2-receptor)</t>
  </si>
  <si>
    <t>CCC1(Cc2ccccc2C1)c3cnc[nH]3</t>
  </si>
  <si>
    <t>CHEMBL1231530</t>
  </si>
  <si>
    <t>Betamipron (JAN, INN)</t>
  </si>
  <si>
    <t>OC(=O)CCNC(=O)c1ccccc1</t>
  </si>
  <si>
    <t>CHEMBL1614652</t>
  </si>
  <si>
    <t>Repinotan (INN)</t>
  </si>
  <si>
    <t>O=C1N(CCCCNC[C@H]2CCc3ccccc3O2)S(=O)(=O)c4ccccc14</t>
  </si>
  <si>
    <t>CHEMBL1491339</t>
  </si>
  <si>
    <t>Nicotredole (INN)</t>
  </si>
  <si>
    <t>O=C(NCCc1c[nH]c2ccccc12)c3cccnc3</t>
  </si>
  <si>
    <t>CHEMBL1231506</t>
  </si>
  <si>
    <t>Teglicar (INN)</t>
  </si>
  <si>
    <t>CCCCCCCCCCCCCCNC(=O)N[C@H](CC(=O)[O-])C[N+](C)(C)C</t>
  </si>
  <si>
    <t>CHEMBL1482516</t>
  </si>
  <si>
    <t>Batilol (INN)</t>
  </si>
  <si>
    <t>CCCCCCCCCCCCCCCCCCOCC(O)CO</t>
  </si>
  <si>
    <t>CHEMBL1413199</t>
  </si>
  <si>
    <t>Diphenadione (BAN, INN, MI, USP)</t>
  </si>
  <si>
    <t>B01AA10</t>
  </si>
  <si>
    <t>B01AA10 [Blood And Blood Forming Organs:Antithrombotic Agents:Antithrombotic Agents:Vitamin K antagonists]</t>
  </si>
  <si>
    <t>O=C(C(c1ccccc1)c2ccccc2)C3C(=O)c4ccccc4C3=O</t>
  </si>
  <si>
    <t>CHEMBL1688852</t>
  </si>
  <si>
    <t>Valnemulin (INN)</t>
  </si>
  <si>
    <t>CC(C)[C@@H](N)C(=O)NCC(C)(C)SCC(=O)O[C@@H]1C[C@@](C)(C=C)[C@@H](O)[C@H](C)[C@@]23CC[C@@H](C)[C@]1(C)[C@@H]2C(=O)CC3</t>
  </si>
  <si>
    <t>CHEMBL117391</t>
  </si>
  <si>
    <t>Banoxantrone (BAN, INN)</t>
  </si>
  <si>
    <t>C[N+](C)([O-])CCNc1ccc(NCC[N+](C)(C)[O-])c2C(=O)c3c(O)ccc(O)c3C(=O)c12</t>
  </si>
  <si>
    <t>CHEMBL1449249</t>
  </si>
  <si>
    <t>Chlorindanol (USAN); Clorindanol (INN)</t>
  </si>
  <si>
    <t>Oc1ccc(Cl)c2CCCc12</t>
  </si>
  <si>
    <t>CHEMBL11662</t>
  </si>
  <si>
    <t>Ozagrel (INN, MI); Ozagrel Sodium (JAN)</t>
  </si>
  <si>
    <t>OC(=O)\C=C\c1ccc(Cn2ccnc2)cc1</t>
  </si>
  <si>
    <t>CHEMBL436</t>
  </si>
  <si>
    <t>Tolrestat (BAN, INN, USAN)</t>
  </si>
  <si>
    <t>AY-27773</t>
  </si>
  <si>
    <t>Wyeth-Ayerst Laboratories</t>
  </si>
  <si>
    <t>A10XA01</t>
  </si>
  <si>
    <t>A10XA01 [Alimentary Tract And Metabolism:Drugs Used In Diabetes:Other Drugs Used In Diabetes:Aldose reductase inhibitors]</t>
  </si>
  <si>
    <t>COc1ccc2c(cccc2c1C(F)(F)F)C(=S)N(C)CC(=O)O</t>
  </si>
  <si>
    <t>CHEMBL1235353</t>
  </si>
  <si>
    <t>Pyridoxamine Phosphate (JAN)</t>
  </si>
  <si>
    <t>Cc1ncc(COP(=O)(O)O)c(CN)c1O</t>
  </si>
  <si>
    <t>CHEMBL259972</t>
  </si>
  <si>
    <t>Mofezolac (INN)</t>
  </si>
  <si>
    <t>COc1ccc(cc1)c2noc(CC(=O)O)c2c3ccc(OC)cc3</t>
  </si>
  <si>
    <t>CHEMBL2104168</t>
  </si>
  <si>
    <t>Betameprodine (BAN, DCF, INN)</t>
  </si>
  <si>
    <t>NU-1932</t>
  </si>
  <si>
    <t>CC[C@@H]1CN(C)CC[C@]1(OC(=O)CC)c2ccccc2</t>
  </si>
  <si>
    <t>CHEMBL2104851</t>
  </si>
  <si>
    <t>Methyldesorphine (BAN, DCF, INN)</t>
  </si>
  <si>
    <t>MK-57</t>
  </si>
  <si>
    <t>CN1CC[C@@]23[C@H]4CC=C(C)[C@@H]2Oc5c(O)ccc(C[C@@H]14)c35</t>
  </si>
  <si>
    <t>CHEMBL2104455</t>
  </si>
  <si>
    <t>Ciltoprazine (INN)</t>
  </si>
  <si>
    <t>COc1ccc(Cl)cc1C(=O)NC(=O)NCCCN2CCN(CC2)c3cccc(C)c3</t>
  </si>
  <si>
    <t>CHEMBL2105242</t>
  </si>
  <si>
    <t>Meladrazine (BAN, INN)</t>
  </si>
  <si>
    <t>BA-13155 [As Tartrate]</t>
  </si>
  <si>
    <t>G04BD03</t>
  </si>
  <si>
    <t>G04BD03 [Genito Urinary System And Sex Hormones:Urologicals:Urologicals:Drugs for urinary frequency and incontinence]</t>
  </si>
  <si>
    <t>CCN(CC)C1=NC(=NN)N=C(N1)N(CC)CC</t>
  </si>
  <si>
    <t>CHEMBL2104862</t>
  </si>
  <si>
    <t>Levomoramide (BAN, DCF, INN)</t>
  </si>
  <si>
    <t>C[C@@H](CN1CCOCC1)C(C(=O)N2CCCC2)(c3ccccc3)c4ccccc4</t>
  </si>
  <si>
    <t>CHEMBL2107813</t>
  </si>
  <si>
    <t>Mafodotin (USAN)</t>
  </si>
  <si>
    <t>CC[C@H](C)[C@@H]([C@@H](CC(=O)N1CCC[C@H]1[C@H](OC)[C@@H](C)C(=O)N[C@@H](Cc2ccccc2)C(=O)O)OC)N(C)C(=O)[C@@H](NC(=O)[C@H](C(C)C)N(C)C(=O)CCCCCN3C(=O)C=CC3=O)C(C)C</t>
  </si>
  <si>
    <t>CHEMBL2105547</t>
  </si>
  <si>
    <t>Tolpadol (INN)</t>
  </si>
  <si>
    <t>Cc1ccccc1C(=O)NC(C(NC(=O)c2ccccc2C)c3ccncc3)c4ccncc4</t>
  </si>
  <si>
    <t>CHEMBL2105524</t>
  </si>
  <si>
    <t>Bifluranol (BAN, INN, MI)</t>
  </si>
  <si>
    <t>BX-341</t>
  </si>
  <si>
    <t>CCC(C(C)c1ccc(O)c(F)c1)c2ccc(O)c(F)c2</t>
  </si>
  <si>
    <t>CHEMBL2105158</t>
  </si>
  <si>
    <t>Morclofone (INN, MI)</t>
  </si>
  <si>
    <t>R05DB25</t>
  </si>
  <si>
    <t>R05DB25 [Respiratory System:Cough And Cold Preparations:Cough Suppressants, Excl. Combinations With Expectorants:Other cough suppressants]</t>
  </si>
  <si>
    <t>COc1cc(cc(OC)c1OCCN2CCOCC2)C(=O)c3ccc(Cl)cc3</t>
  </si>
  <si>
    <t>CHEMBL2106090</t>
  </si>
  <si>
    <t>Ciprafamide (INN)</t>
  </si>
  <si>
    <t>O=C(CN1CCCC1)NC2[C@H]([C@@H]2c3ccccc3)c4ccccc4</t>
  </si>
  <si>
    <t>CHEMBL2105014</t>
  </si>
  <si>
    <t>Levopropylhexedrine (INN)</t>
  </si>
  <si>
    <t>CN[C@@H](C)CC1CCCCC1</t>
  </si>
  <si>
    <t>CHEMBL1196</t>
  </si>
  <si>
    <t>Proparacaine Hydrochloride (FDA, USP); Proxymetacaine (DCF, BAN, INN)</t>
  </si>
  <si>
    <t>Apothecon Inc Div Bristol Myers Squibb; Allergan Pharmaceutical</t>
  </si>
  <si>
    <t>S01HA04</t>
  </si>
  <si>
    <t>S01HA04 [Sensory Organs:Ophthalmologicals:Local Anesthetics:Local anesthetics]</t>
  </si>
  <si>
    <t>Anesthetic (topical, ophthalmic)</t>
  </si>
  <si>
    <t>CCCOc1ccc(cc1N)C(=O)OCCN(CC)CC</t>
  </si>
  <si>
    <t>CHEMBL1295</t>
  </si>
  <si>
    <t>Butoconazole (BAN, INN); Butoconazole Nitrate (FDA, USP, USAN)</t>
  </si>
  <si>
    <t>RS-35887; RS-35887-00-10-3</t>
  </si>
  <si>
    <t>Roche Palo Alto Llc; Kv Pharmaceutical Co; Bayer Healthcare Llc</t>
  </si>
  <si>
    <t>G01AF15</t>
  </si>
  <si>
    <t>G01AF15 [Genito Urinary System And Sex Hormones:Gynecological Antiinfectives And Antiseptics:Antiinfectives And Antiseptics, Excl. Combinations:Imidazole derivatives]</t>
  </si>
  <si>
    <t>Clc1ccc(CCC(Cn2ccnc2)Sc3c(Cl)cccc3Cl)cc1</t>
  </si>
  <si>
    <t>CHEMBL2105398</t>
  </si>
  <si>
    <t>Sulfametrole (BAN, INN, MI)</t>
  </si>
  <si>
    <t>COc1nsnc1NS(=O)(=O)c2ccc(N)cc2</t>
  </si>
  <si>
    <t>CHEMBL2107484</t>
  </si>
  <si>
    <t>Timirdine (INN)</t>
  </si>
  <si>
    <t>Nc1cc(Cl)ccc1N2CCSC2=N</t>
  </si>
  <si>
    <t>CHEMBL2104417</t>
  </si>
  <si>
    <t>Meglucycline (INN)</t>
  </si>
  <si>
    <t>CN(C)[C@@H]1C2CC3C(=C(O)[C@@]2(O)C(=O)C(=C1O)C(=O)NCN[C@@H]4[C@H](O)O[C@@H](CO)[C@H](O)[C@H]4O)C(=O)c5c(O)cccc5C3(C)O</t>
  </si>
  <si>
    <t>CHEMBL2105298</t>
  </si>
  <si>
    <t>Rocepafant (INN)</t>
  </si>
  <si>
    <t>COc1ccc(NC(=S)N2CCc3c(C2)sc4c3C(=NCc5nnc(C)n45)c6ccccc6Cl)cc1</t>
  </si>
  <si>
    <t>CHEMBL2104084</t>
  </si>
  <si>
    <t>Crobenetine (INN)</t>
  </si>
  <si>
    <t>C[C@@H](CN1CC[C@H]2c3ccccc3C[C@@H]1C2(C)C)OCc4ccccc4</t>
  </si>
  <si>
    <t>CHEMBL2107111</t>
  </si>
  <si>
    <t>Nicoclonate (DCF, INN, MI)</t>
  </si>
  <si>
    <t>CC(C)C(OC(=O)c1cccnc1)c2ccc(Cl)cc2</t>
  </si>
  <si>
    <t>CHEMBL2105499</t>
  </si>
  <si>
    <t>Sulfaperin (INN, MI)</t>
  </si>
  <si>
    <t>J01ED06</t>
  </si>
  <si>
    <t>J01ED06 [Antiinfectives For Systemic Use:Antibacterials For Systemic Use:Sulfonamides And Trimethoprim:Long-acting sulfonamides]</t>
  </si>
  <si>
    <t>Cc1cnc(NS(=O)(=O)c2ccc(N)cc2)nc1</t>
  </si>
  <si>
    <t>CHEMBL2106994</t>
  </si>
  <si>
    <t>Pumafentrine (INN)</t>
  </si>
  <si>
    <t>CCOc1cc2[C@H]3CN(C)CC[C@H]3N=C(c4ccc(cc4)C(=O)N(C(C)C)C(C)C)c2cc1OC</t>
  </si>
  <si>
    <t>CHEMBL2105570</t>
  </si>
  <si>
    <t>Egualen (INN)</t>
  </si>
  <si>
    <t>CCc1cc(c2cc(cccc12)C(C)C)S(=O)(=O)O</t>
  </si>
  <si>
    <t>CHEMBL2107291</t>
  </si>
  <si>
    <t>Isostearyl Alcohol (USAN)</t>
  </si>
  <si>
    <t>Pharmaceutic Aid (emollient); Pharmaceutic Aid (solvent)</t>
  </si>
  <si>
    <t>CC(C)CCCCCCCCCCCCCCCO</t>
  </si>
  <si>
    <t>CHEMBL2105420</t>
  </si>
  <si>
    <t>Taurolidine (BAN, INN)</t>
  </si>
  <si>
    <t>B05CA05</t>
  </si>
  <si>
    <t>B05CA05 [Blood And Blood Forming Organs:Blood Substitutes And Perfusion Solutions:Irrigating Solutions:Antiinfectives]</t>
  </si>
  <si>
    <t>O=S1(=O)CCN(CN2CCS(=O)(=O)NC2)CN1</t>
  </si>
  <si>
    <t>CHEMBL2105495</t>
  </si>
  <si>
    <t>Tisocromide (INN)</t>
  </si>
  <si>
    <t>COc1cc2CC(OS(=O)(=O)c2cc1OC)C(=O)NC(C)CC(C)(C)N(C)C</t>
  </si>
  <si>
    <t>CHEMBL2105505</t>
  </si>
  <si>
    <t>Sequifenadine (INN)</t>
  </si>
  <si>
    <t>Cc1ccccc1C(O)(C2CN3CCC2CC3)c4ccccc4C</t>
  </si>
  <si>
    <t>CHEMBL2107766</t>
  </si>
  <si>
    <t>Paclitaxel Ceribate (INN)</t>
  </si>
  <si>
    <t>CC(=O)O[C@H]1C(=O)[C@]2(C)[C@H](C[C@H]3OC[C@@]3(OC(=O)C)C2[C@H](OC(=O)c4ccccc4)[C@]5(O)C[C@H](OC(=O)[C@H](O)[C@@H](NC(=O)c6ccccc6)c7ccccc7)C(=C1C5(C)C)C)OC(=O)OCC(O)CO</t>
  </si>
  <si>
    <t>CHEMBL2107449</t>
  </si>
  <si>
    <t>Fluzinamide (INN, USAN)</t>
  </si>
  <si>
    <t>AHR-8559</t>
  </si>
  <si>
    <t>CNC(=O)N1CC(C1)Oc2cccc(c2)C(F)(F)F</t>
  </si>
  <si>
    <t>CHEMBL2105419</t>
  </si>
  <si>
    <t>Tioxacin (INN)</t>
  </si>
  <si>
    <t>CCN1C=C(C(=O)O)C(=O)c2c3SC(=O)N(C)c3ccc12</t>
  </si>
  <si>
    <t>CHEMBL2104538</t>
  </si>
  <si>
    <t>Apaxifylline (INN, USAN)</t>
  </si>
  <si>
    <t>BLIP-20-XX</t>
  </si>
  <si>
    <t>Selective Adenosine A1 Antagonist</t>
  </si>
  <si>
    <t>CCCN1C(=O)N(CCC)c2nc([nH]c2C1=O)[C@H]3CCC(=O)C3</t>
  </si>
  <si>
    <t>CHEMBL2107139</t>
  </si>
  <si>
    <t>Thiazolsulfone (MI); Thiazosulfone (DCF, INN)</t>
  </si>
  <si>
    <t>Nc1ccc(cc1)S(=O)(=O)c2cnc(N)s2</t>
  </si>
  <si>
    <t>CHEMBL2104885</t>
  </si>
  <si>
    <t>Romergoline (INN)</t>
  </si>
  <si>
    <t>CN1C[C@H](CN2CC(=O)NC(=O)C2)C=C3[C@H]1Cc4c[nH]c5cccc3c45</t>
  </si>
  <si>
    <t>CHEMBL2106530</t>
  </si>
  <si>
    <t>Nifurzide (INN, MI)</t>
  </si>
  <si>
    <t>A07AX04</t>
  </si>
  <si>
    <t>A07AX04 [Alimentary Tract And Metabolism:Antidiarrheals, Intestinal Antiinflammatory/Antiinfective :Intestinal Antiinfectives:Other intestinal antiinfectives]</t>
  </si>
  <si>
    <t>[O-][N+](=O)c1oc(\C=C\C=N\NC(=O)c2ccc(s2)[N+](=O)[O-])cc1</t>
  </si>
  <si>
    <t>CHEMBL2104756</t>
  </si>
  <si>
    <t>Amicycline (INN, USAN)</t>
  </si>
  <si>
    <t>CN(C)[C@H]1[C@@H]2C[C@@H]3Cc4ccc(N)c(O)c4C(=O)C3=C(O)[C@]2(O)C(=O)C(=C1O)C(=O)N</t>
  </si>
  <si>
    <t>CHEMBL2103878</t>
  </si>
  <si>
    <t>Odelepran (USAN); Odelepran Hydrochloride (USAN)</t>
  </si>
  <si>
    <t>LY-2196044; LY-2196044 Hcl</t>
  </si>
  <si>
    <t>NC(=O)c1ccc(Oc2ccc(CNCCC3CCOCC3)cc2F)nc1</t>
  </si>
  <si>
    <t>CHEMBL2104398</t>
  </si>
  <si>
    <t>Isomalt (BAN)</t>
  </si>
  <si>
    <t>BAY-I-3930</t>
  </si>
  <si>
    <t>OCC(O)[C@@H](O)[C@H](O)[C@H](O)CO[C@H]1O[C@H](CO)[C@@H](O)[C@H](O)[C@H]1O</t>
  </si>
  <si>
    <t>CHEMBL2104328</t>
  </si>
  <si>
    <t>Haloprogesterone (INN, USAN)</t>
  </si>
  <si>
    <t>CC(=O)[C@@]1(Br)CC[C@H]2[C@@H]3C[C@H](F)C4=CC(=O)CC[C@]4(C)[C@H]3CC[C@]12C</t>
  </si>
  <si>
    <t>CHEMBL2104772</t>
  </si>
  <si>
    <t>Oxabrexine (INN)</t>
  </si>
  <si>
    <t>CCOC(=O)COc1c(Br)cc(Br)cc1CN(C)C2CCCCC2</t>
  </si>
  <si>
    <t>CHEMBL2105477</t>
  </si>
  <si>
    <t>Brovanexine (INN)</t>
  </si>
  <si>
    <t>COc1cc(ccc1OC(=O)C)C(=O)Nc2c(Br)cc(Br)cc2CN(C)C3CCCCC3</t>
  </si>
  <si>
    <t>CHEMBL2104853</t>
  </si>
  <si>
    <t>Tenilsetam (INN)</t>
  </si>
  <si>
    <t>O=C1NCCNC1c2cccs2</t>
  </si>
  <si>
    <t>CHEMBL2104363</t>
  </si>
  <si>
    <t>Inicarone (INN)</t>
  </si>
  <si>
    <t>CC(C)c1oc2ccccc2c1C(=O)c3ccncc3</t>
  </si>
  <si>
    <t>CHEMBL2105504</t>
  </si>
  <si>
    <t>Spirgetine (DCF, INN)</t>
  </si>
  <si>
    <t>NC(=N)NCCN1CCC2(CC1)CC2</t>
  </si>
  <si>
    <t>CHEMBL2104724</t>
  </si>
  <si>
    <t>Nileprost (INN)</t>
  </si>
  <si>
    <t>CCCCC(C)[C@H](O)\C=C\[C@H]1[C@H](O)C[C@@H]2O\C(=C(/CCCC(=O)O)\C#N)\C[C@H]12</t>
  </si>
  <si>
    <t>CHEMBL2107483</t>
  </si>
  <si>
    <t>Teopranitol (INN)</t>
  </si>
  <si>
    <t>CN1C(=O)N(C)c2ncn(CCCN[C@H]3CO[C@@H]4[C@H](CO[C@H]34)O[N+](=O)[O-])c2C1=O</t>
  </si>
  <si>
    <t>CHEMBL2107654</t>
  </si>
  <si>
    <t>Clorindanic Acid (DCF, INN)</t>
  </si>
  <si>
    <t>WIN-19356</t>
  </si>
  <si>
    <t>OC(=O)c1cc(Cl)c2CCCc2c1O</t>
  </si>
  <si>
    <t>CHEMBL2105820</t>
  </si>
  <si>
    <t>Mefeserpine (INN)</t>
  </si>
  <si>
    <t>CO[C@@H]1[C@H](C[C@H]2CN3CCc4c([nH]c5cc(OC)ccc45)[C@@H]3C[C@H]2[C@H]1C(=O)OC)OC(=O)COc6ccc(OC)cc6</t>
  </si>
  <si>
    <t>CHEMBL2104958</t>
  </si>
  <si>
    <t>Camobucol (INN, USAN)</t>
  </si>
  <si>
    <t>AGIX-4207</t>
  </si>
  <si>
    <t>CC(C)(C)c1cc(SC(C)(C)Sc2cc(c(OCC(=O)O)c(c2)C(C)(C)C)C(C)(C)C)cc(c1O)C(C)(C)C</t>
  </si>
  <si>
    <t>CHEMBL2104778</t>
  </si>
  <si>
    <t>Tiapirinol (INN)</t>
  </si>
  <si>
    <t>Cc1ncc(CO)c(C2NC(CCS2)C(=O)O)c1O</t>
  </si>
  <si>
    <t>CHEMBL2104560</t>
  </si>
  <si>
    <t>Dextilidine (INN)</t>
  </si>
  <si>
    <t>CCOC(=O)[C@@]1(CCC=C[C@H]1N(C)C)c2ccccc2</t>
  </si>
  <si>
    <t>CHEMBL2104935</t>
  </si>
  <si>
    <t>Mitotenamine (BAN, INN)</t>
  </si>
  <si>
    <t>CCN(CCCl)Cc1csc2ccc(Br)cc12</t>
  </si>
  <si>
    <t>CHEMBL2106236</t>
  </si>
  <si>
    <t>Epimestrol (BAN, INN, USAN)</t>
  </si>
  <si>
    <t>ORG-817</t>
  </si>
  <si>
    <t>G03GB03</t>
  </si>
  <si>
    <t>G03GB03 [Genito Urinary System And Sex Hormones:Sex Hormones And Modulators Of The Genital System:Gonadotropins And Other Ovulation Stimulants:Ovulation stimulants, synthetic]</t>
  </si>
  <si>
    <t>Anterior Pituitary Activator</t>
  </si>
  <si>
    <t>COc1ccc2[C@H]3CC[C@]4(C)[C@H](O)[C@H](O)C[C@H]4[C@@H]3CCc2c1</t>
  </si>
  <si>
    <t>CHEMBL2106227</t>
  </si>
  <si>
    <t>Etifoxine (BAN, DCF, INN, MI)</t>
  </si>
  <si>
    <t>36-801; HOE-36801</t>
  </si>
  <si>
    <t>N05BX03</t>
  </si>
  <si>
    <t>N05BX03 [Nervous System:Psycholeptics:Anxiolytics:Other anxiolytics]</t>
  </si>
  <si>
    <t>CCNC1=Nc2ccc(Cl)cc2C(C)(O1)c3ccccc3</t>
  </si>
  <si>
    <t>CHEMBL2103946</t>
  </si>
  <si>
    <t>Troxerutin (BAN, DCF, INN, MI)</t>
  </si>
  <si>
    <t>THR; Z-6000</t>
  </si>
  <si>
    <t>C05CA04; C05CA54</t>
  </si>
  <si>
    <t>C05CA04 [Cardiovascular System:Vasoprotectives:Capillary Stabilizing Agents:Bioflavonoids]; C05CA54 [Cardiovascular System:Vasoprotectives:Capillary Stabilizing Agents:Bioflavonoids]</t>
  </si>
  <si>
    <t>C[C@@H]1O[C@@H](OC[C@H]2O[C@@H](OC3=C(Oc4cc(OCCO)ccc4C3=O)c5ccc(OCCO)c(OCCO)c5)[C@H](O)[C@@H](O)[C@@H]2O)[C@H](O)[C@H](O)[C@H]1O</t>
  </si>
  <si>
    <t>CHEMBL2010507</t>
  </si>
  <si>
    <t>Methoxyphenamine (BAN, INN); Methoxyphenamine Hydrochloride (JAN, MI, USP)</t>
  </si>
  <si>
    <t>R03CB02</t>
  </si>
  <si>
    <t>R03CB02 [Respiratory System:Drugs For Obstructive Airway Diseases:Adrenergics For Systemic Use:Non-selective beta-adrenoreceptor agonists]</t>
  </si>
  <si>
    <t>CNC(C)Cc1ccccc1OC</t>
  </si>
  <si>
    <t>CHEMBL2105849</t>
  </si>
  <si>
    <t>Ammonium Carbonate (NF)</t>
  </si>
  <si>
    <t>Pharmaceutic Aid (source of ammonia)</t>
  </si>
  <si>
    <t>[NH4+].[NH4+].[O-]C(=O)[O-]</t>
  </si>
  <si>
    <t>CHEMBL1606295</t>
  </si>
  <si>
    <t>Hydrocotarnine Hydrochloride (JAN)</t>
  </si>
  <si>
    <t>COc1c2CN(C)CCc2cc3OCOc13</t>
  </si>
  <si>
    <t>CHEMBL2110851</t>
  </si>
  <si>
    <t>Droxacin (INN); Droxacin Sodium (USAN)</t>
  </si>
  <si>
    <t>SH-263</t>
  </si>
  <si>
    <t>CCN1C=C(C(=O)O)C(=O)c2cc3OCCc3cc12</t>
  </si>
  <si>
    <t>CHEMBL2110876</t>
  </si>
  <si>
    <t>Phytonadiol Sodium Diphosphate (INN)</t>
  </si>
  <si>
    <t>CC(C)CCCC(C)CCCC(C)CCC\C(=C\Cc1c(C)c(OP(=O)(O)O)c2ccccc2c1OP(=O)(O)O)\C</t>
  </si>
  <si>
    <t>CHEMBL2110864</t>
  </si>
  <si>
    <t>Aprosulate Sodium (INN)</t>
  </si>
  <si>
    <t>OS(=O)(=O)OC[C@@H](OS(=O)(=O)O)[C@@H](O[C@@H]1O[C@H](COS(=O)(=O)O)[C@H](OS(=O)(=O)O)[C@H](OS(=O)(=O)O)[C@H]1OS(=O)(=O)O)[C@H](OS(=O)(=O)O)[C@@H](OS(=O)(=O)O)C(=O)NCCCNC(=O)[C@H](OS(=O)(=O)O)[C@@H](OS(=O)(=O)O)[C@H](O[C@@H]2O[C@H](COS(=O)(=O)O)[C@H](OS(=O)(=O)O)[C@H](OS(=O)(=O)O)[C@H]2OS(=O)(=O)O)[C@@H](COS(=O)(=O)O)OS(=O)(=O)O</t>
  </si>
  <si>
    <t>CHEMBL2110790</t>
  </si>
  <si>
    <t>Conorfone (INN); Conorphone Hydrochloride (USAN)</t>
  </si>
  <si>
    <t>TR-5109</t>
  </si>
  <si>
    <t>CC[C@H]1CC(=O)[C@@H]2Oc3c(OC)ccc4C[C@@H]5[C@H]1[C@@]2(CCN5CC6CC6)c34</t>
  </si>
  <si>
    <t>CHEMBL2110846</t>
  </si>
  <si>
    <t>Isoniazid Glucuronate Sodium (JAN)</t>
  </si>
  <si>
    <t>O[C@@H](\C=N\NC(=O)c1ccncc1)[C@@H](O)[C@H](O)[C@H](O)C(=O)O</t>
  </si>
  <si>
    <t>CHEMBL2110734</t>
  </si>
  <si>
    <t>Sepantronium Bromide (INN, USAN)</t>
  </si>
  <si>
    <t>YM-155</t>
  </si>
  <si>
    <t>Astellas Pharma Global Development</t>
  </si>
  <si>
    <t>COCC[n+]1c(C)n(Cc2cnccn2)c3C(=O)c4ccccc4C(=O)c13</t>
  </si>
  <si>
    <t>CHEMBL2110842</t>
  </si>
  <si>
    <t>Hexcarbacholine (BAN); Hexcarbacholine Bromide (INN)</t>
  </si>
  <si>
    <t>C[N+](C)(C)CCOC(=O)NCCCCCCNC(=O)OCC[N+](C)(C)C</t>
  </si>
  <si>
    <t>CHEMBL1097630</t>
  </si>
  <si>
    <t>Rimiterol (BAN, INN); Rimiterol Hydrobromide (USAN)</t>
  </si>
  <si>
    <t>R-798; WG-253</t>
  </si>
  <si>
    <t>R03AC05</t>
  </si>
  <si>
    <t>R03AC05 [Respiratory System:Drugs For Obstructive Airway Diseases:Adrenergics, Inhalants:Selective beta-2-adrenoreceptor agonists]</t>
  </si>
  <si>
    <t>O[C@@H]([C@@H]1CCCCN1)c2ccc(O)c(O)c2</t>
  </si>
  <si>
    <t>CHEMBL2110746</t>
  </si>
  <si>
    <t>Dibutoline Sulfate (MI)</t>
  </si>
  <si>
    <t>CCCCN(CCCC)C(=O)OCC[N+](C)(C)CC</t>
  </si>
  <si>
    <t>CHEMBL2110690</t>
  </si>
  <si>
    <t>Nafomine (INN); Nafomine Malate (USAN)</t>
  </si>
  <si>
    <t>Cc1ccc2ccccc2c1CON</t>
  </si>
  <si>
    <t>CHEMBL2105667</t>
  </si>
  <si>
    <t>Orvepitant (INN, USAN); Orvepitant Maleate (USAN)</t>
  </si>
  <si>
    <t>GW823296X; GW823296B</t>
  </si>
  <si>
    <t>C[C@@H](N(C)C(=O)N1CC[C@@H](C[C@@H]1c2ccc(F)cc2C)N3CCN4[C@@H](CCC4=O)C3)c5cc(cc(c5)C(F)(F)F)C(F)(F)F</t>
  </si>
  <si>
    <t>CHEMBL2107937</t>
  </si>
  <si>
    <t>Polysorbate 85 (BAN, INN, USAN)</t>
  </si>
  <si>
    <t>CHEMBL2109544</t>
  </si>
  <si>
    <t>Cdp-860</t>
  </si>
  <si>
    <t>CDP-860</t>
  </si>
  <si>
    <t>CHEMBL2108151</t>
  </si>
  <si>
    <t>Nacolomab Tafenatox (INN)</t>
  </si>
  <si>
    <t>CHEMBL2108480</t>
  </si>
  <si>
    <t>Alusulf (INN)</t>
  </si>
  <si>
    <t>CHEMBL2108351</t>
  </si>
  <si>
    <t>Votucalis (INN)</t>
  </si>
  <si>
    <t>CHEMBL2108328</t>
  </si>
  <si>
    <t>Amilomotide (INN)</t>
  </si>
  <si>
    <t>CHEMBL2109335</t>
  </si>
  <si>
    <t>Sar-1349</t>
  </si>
  <si>
    <t>SAR-1349</t>
  </si>
  <si>
    <t>CHEMBL2108700</t>
  </si>
  <si>
    <t>Glucose Oxidase (USAN)</t>
  </si>
  <si>
    <t>Component Of E-101; GO</t>
  </si>
  <si>
    <t>CHEMBL2108693</t>
  </si>
  <si>
    <t>Simple Syrup (JAN); Syrup (NF)</t>
  </si>
  <si>
    <t>CHEMBL2108018</t>
  </si>
  <si>
    <t>Adecatumumab (INN)</t>
  </si>
  <si>
    <t>MT-201</t>
  </si>
  <si>
    <t>Micromet Ag</t>
  </si>
  <si>
    <t>CHEMBL94394</t>
  </si>
  <si>
    <t>Bufexamac (BAN, DCF, JAN, MI, INN)</t>
  </si>
  <si>
    <t>CP-1044-J3</t>
  </si>
  <si>
    <t>M01AB17; M02AA09</t>
  </si>
  <si>
    <t>M01AB17 [Musculo-Skeletal System:Antiinflammatory And Antirheumatic Products:Antiinflammatory And Antirheumatic Products, Non-Steroids:Acetic acid derivatives and related substances]; M02AA09 [Musculo-Skeletal System:Topical Products For Joint And Muscular Pain:Topical Products For Joint And Muscular Pain:Antiinflammatory preparations, non-steroids for topical use]</t>
  </si>
  <si>
    <t>CCCCOc1ccc(CC(=O)NO)cc1</t>
  </si>
  <si>
    <t>CHEMBL1094966</t>
  </si>
  <si>
    <t>Pirbuterol (BAN, INN); Pirbuterol Acetate (FDA, USAN); Pirbuterol Hydrochloride (JAN, USAN)</t>
  </si>
  <si>
    <t>CP-2431414; CP-24314-14; CP-24314-1</t>
  </si>
  <si>
    <t>Pfizer; Medicis Pharmaceutical Corp</t>
  </si>
  <si>
    <t>R03AC08; R03CC07</t>
  </si>
  <si>
    <t>R03AC08 [Respiratory System:Drugs For Obstructive Airway Diseases:Adrenergics, Inhalants:Selective beta-2-adrenoreceptor agonists]; R03CC07 [Respiratory System:Drugs For Obstructive Airway Diseases:Adrenergics For Systemic Use:Selective beta-2-adrenoreceptor agonists]</t>
  </si>
  <si>
    <t>CC(C)(C)NCC(O)c1ccc(O)c(CO)n1</t>
  </si>
  <si>
    <t>CHEMBL23</t>
  </si>
  <si>
    <t>Diltiazem (BAN, INN); Diltiazem Malate (FDA, USAN); Diltiazem Hydrochloride (JAN, USAN, USP, FDA)</t>
  </si>
  <si>
    <t>MK-793; RG-83606</t>
  </si>
  <si>
    <t>Valeant International Barbados Srl; Merck And Co Inc; Biovail Laboratories International Srl; Biovail Laboratories Inc; Watson Laboratories Inc</t>
  </si>
  <si>
    <t>dil-; -tiazem</t>
  </si>
  <si>
    <t>vasodilators (undefined group); calcium channel blockers (diltiazem type)</t>
  </si>
  <si>
    <t>C08DB01</t>
  </si>
  <si>
    <t>C08DB01 [Cardiovascular System:Calcium Channel Blockers:Selective Calcium Channel Blockers With Direct Cardiac Effects:Benzothiazepine derivatives]</t>
  </si>
  <si>
    <t>Antihypertensive; Vasodilator (coronary)</t>
  </si>
  <si>
    <t>COc1ccc(cc1)[C@@H]2Sc3ccccc3N(CCN(C)C)C(=O)[C@@H]2OC(=O)C</t>
  </si>
  <si>
    <t>CHEMBL1201232</t>
  </si>
  <si>
    <t>Isopropamide Iodide (FDA, USP, BAN, INN, JAN)</t>
  </si>
  <si>
    <t>A03AB09</t>
  </si>
  <si>
    <t>A03AB09 [Alimentary Tract And Metabolism:Drugs For Functional Gastrointestinal Disorders:Drugs For Functional Gastrointestinal Disorders:Synthetic anticholinergics, quaternary ammonium compounds]</t>
  </si>
  <si>
    <t>CC(C)[N+](C)(CCC(C(=O)N)(c1ccccc1)c2ccccc2)C(C)C</t>
  </si>
  <si>
    <t>CHEMBL184618</t>
  </si>
  <si>
    <t>Neomycin (BAN, INN); Fradiomycin Sulfate (JAN); Neomycin Sulfate (FDA, USP); Neomycin Undecylenate (USAN); Neomycin Palmitate (USAN)</t>
  </si>
  <si>
    <t>Eli Lilly And Co; Bayer Pharmaceuticals Corp; Allergan Pharmaceutical; Alcon Laboratories Inc; Purdue Frederick</t>
  </si>
  <si>
    <t>A07AA51; R02AB01; J01GB05; B05CA09; S03AA01; S02AA07; A07AA01; D06AX04; S01AA03; A01AB08</t>
  </si>
  <si>
    <t>A07AA51 [Alimentary Tract And Metabolism:Antidiarrheals, Intestinal Antiinflammatory/Antiinfective :Intestinal Antiinfectives:Antibiotics]; R02AB01 [Respiratory System:Throat Preparations:Throat Preparations:Antibiotics]; J01GB05 [Antiinfectives For Systemic Use:Antibacterials For Systemic Use:Aminoglycoside Antibacterials:Other aminoglycosides]; B05CA09 [Blood And Blood Forming Organs:Blood Substitutes And Perfusion Solutions:Irrigating Solutions:Antiinfectives]; S03AA01 [Sensory Organs:Ophthalmological And Otological Preparations:Antiinfectives:Antiinfectives]; S02AA07 [Sensory Organs:Otologicals:Antiinfectives:Antiinfectives]; A07AA01 [Alimentary Tract And Metabolism:Antidiarrheals, Intestinal Antiinflammatory/Antiinfective :Intestinal Antiinfectives:Antibiotics]; D06AX04 [Dermatologicals:Antibiotics And Chemotherapeutics For Dermatological Use:Antibiotics For Topical Use:Other antibiotics for topical use]; S01AA03 [Sensory Organs:Ophthalmologicals:Antiinfectives:Antibiotics]; A01AB08 [Alimentary Tract And Metabolism:Stomatological Preparations:Stomatological Preparations:Antiinfectives and antiseptics for local oral treatment]</t>
  </si>
  <si>
    <t>NC[C@@H]1O[C@H](O[C@H]2[C@@H](O)[C@H](O[C@@H]3[C@@H](O)[C@H](N)C[C@H](N)[C@H]3O[C@H]4O[C@H](CN)[C@@H](O)[C@H](O)[C@H]4N)O[C@@H]2CO)[C@H](N)[C@@H](O)[C@@H]1O</t>
  </si>
  <si>
    <t>CHEMBL157138</t>
  </si>
  <si>
    <t>Lisuride (BAN, MI, INN); Lisuride Maleate (JAN)</t>
  </si>
  <si>
    <t>G02CB02; N02CA07</t>
  </si>
  <si>
    <t>G02CB02 [Genito Urinary System And Sex Hormones:Other Gynecologicals:Other Gynecologicals:Prolactine inhibitors]; N02CA07 [Nervous System:Analgesics:Antimigraine Preparations:Ergot alkaloids]</t>
  </si>
  <si>
    <t>CCN(CC)C(=O)N[C@@H]1CN(C)[C@@H]2Cc3c[nH]c4cccc(C2=C1)c34</t>
  </si>
  <si>
    <t>CHEMBL617</t>
  </si>
  <si>
    <t>Cefalotin (BAN, INN); Cefalotin Sodium (JAN); Cephalothin Sodium (USAN, USP, FDA)</t>
  </si>
  <si>
    <t>J01DB03</t>
  </si>
  <si>
    <t>J01DB03 [Antiinfectives For Systemic Use:Antibacterials For Systemic Use:Other Beta-Lactam Antibacterials:First-generation cephalosporins]</t>
  </si>
  <si>
    <t>CC(=O)OCC1=C(N2[C@H](SC1)[C@H](NC(=O)Cc3cccs3)C2=O)C(=O)O</t>
  </si>
  <si>
    <t>CHEMBL1628227</t>
  </si>
  <si>
    <t>Doxepin (BAN, INN); Doxepin Hydrochloride (FDA, USP, USAN)</t>
  </si>
  <si>
    <t>P-3693A</t>
  </si>
  <si>
    <t>Somaxon Pharmaceuticals Inc; Pfizer Laboratories Div Pfizer Inc; New River Pharmaceuticals Inc; Fougera Pharmaceuticals Inc</t>
  </si>
  <si>
    <t>N06AA12</t>
  </si>
  <si>
    <t>N06AA12 [Nervous System:Psychoanaleptics:Antidepressants:Non-selective monoamine reuptake inhibitors]</t>
  </si>
  <si>
    <t>CN(C)CCC=C1c2ccccc2COc3ccccc13</t>
  </si>
  <si>
    <t>CHEMBL1482</t>
  </si>
  <si>
    <t>Bethanechol Chloride (BAN, JAN, USP, FDA)</t>
  </si>
  <si>
    <t>Odyssey Pharmaceuticals Inc</t>
  </si>
  <si>
    <t>N07AB02</t>
  </si>
  <si>
    <t>N07AB02 [Nervous System:Other Nervous System Drugs:Parasympathomimetics:Choline esters]</t>
  </si>
  <si>
    <t>CC(C[N+](C)(C)C)OC(=O)N</t>
  </si>
  <si>
    <t>CHEMBL1224</t>
  </si>
  <si>
    <t>Acrivastine (BAN, FDA, INN, USAN)</t>
  </si>
  <si>
    <t>BW-825C</t>
  </si>
  <si>
    <t>R06AX18</t>
  </si>
  <si>
    <t>R06AX18 [Respiratory System:Antihistamines For Systemic Use:Antihistamines For Systemic Use:Other antihistamines for systemic use]</t>
  </si>
  <si>
    <t>Cc1ccc(cc1)\C(=C/CN2CCCC2)\c3cccc(\C=C\C(=O)O)n3</t>
  </si>
  <si>
    <t>CHEMBL1771</t>
  </si>
  <si>
    <t>Clopidogrel (BAN, INN); Clopidogrel Bisulfate (FDA, USP, USAN)</t>
  </si>
  <si>
    <t>SR-25990C</t>
  </si>
  <si>
    <t>B01AC04</t>
  </si>
  <si>
    <t>B01AC04 [Blood And Blood Forming Organs:Antithrombotic Agents:Antithrombotic Agents:Platelet aggregation inhibitors excl. heparin]</t>
  </si>
  <si>
    <t>COC(=O)[C@@H](N1CCc2sccc2C1)c3ccccc3Cl</t>
  </si>
  <si>
    <t>CHEMBL647</t>
  </si>
  <si>
    <t>Apraclonidine (BAN, INN); Apraclonidine Hydrochloride (FDA, USP, USAN)</t>
  </si>
  <si>
    <t>AL-02145</t>
  </si>
  <si>
    <t>S01EA03</t>
  </si>
  <si>
    <t>S01EA03 [Sensory Organs:Ophthalmologicals:Antiglaucoma Preparations And Miotics:Sympathomimetics in glaucoma therapy]</t>
  </si>
  <si>
    <t>Adrenergic (alpha12-agonist)</t>
  </si>
  <si>
    <t>Nc1cc(Cl)c(N=C2NCCN2)c(Cl)c1</t>
  </si>
  <si>
    <t>CHEMBL1433</t>
  </si>
  <si>
    <t>Doxycycline (BAN, USAN, USP, INN, FDA); Doxycycline Hydrochloride (JAN); Doxycycline Hyclate (FDA, USP); Doxycycline Fosfatex (BAN, USAN); Doxycycline Calcium (FDA, USP)</t>
  </si>
  <si>
    <t>GS-3065; AB08; DMSC</t>
  </si>
  <si>
    <t>Hovione, Lda, Portugal; Galderma Laboratories Lp; Collagenex Inc; Aqua Pharmaceuticals; Mayne Pharma International Pty Ltd</t>
  </si>
  <si>
    <t>J01AA02; A01AB22</t>
  </si>
  <si>
    <t>J01AA02 [Antiinfectives For Systemic Use:Antibacterials For Systemic Use:Tetracyclines:Tetracyclines]; A01AB22 [Alimentary Tract And Metabolism:Stomatological Preparations:Stomatological Preparations:Antiinfectives and antiseptics for local oral treatment]</t>
  </si>
  <si>
    <t>C[C@@H]1[C@H]2[C@H](O)[C@H]3[C@H](N(C)C)C(=C(C(=O)N)C(=O)[C@@]3(O)C(=C2C(=O)c4c(O)cccc14)O)O</t>
  </si>
  <si>
    <t>CHEMBL1201222</t>
  </si>
  <si>
    <t>Lisdexamfetamine (INN); Lisdexamfetamine Dimesylate (FDA, USAN)</t>
  </si>
  <si>
    <t>NRP104</t>
  </si>
  <si>
    <t>N06BA12</t>
  </si>
  <si>
    <t>N06BA12 [Nervous System:Psychoanaleptics:Psychostimulants, Agents Used For Adhd And Nootropics:Centrally acting sympathomimetics]</t>
  </si>
  <si>
    <t>C[C@@H](Cc1ccccc1)NC(=O)[C@@H](N)CCCCN</t>
  </si>
  <si>
    <t>CHEMBL57</t>
  </si>
  <si>
    <t>Nevirapine (USP, BAN, FDA, INN, USAN)</t>
  </si>
  <si>
    <t>BIRG-0587</t>
  </si>
  <si>
    <t>J05AG01</t>
  </si>
  <si>
    <t>J05AG01 [Antiinfectives For Systemic Use:Antivirals For Systemic Use:Direct Acting Antivirals:Non-nucleoside reverse transcriptase inhibitors]</t>
  </si>
  <si>
    <t>Cc1ccnc2N(C3CC3)c4ncccc4C(=O)Nc12</t>
  </si>
  <si>
    <t>CHEMBL600</t>
  </si>
  <si>
    <t>Acetylcysteine (BAN, FDA, INN, JAN, USAN, USP); N-Acetyl-L-Cysteine (JAN)</t>
  </si>
  <si>
    <t>Mead Johnson And Co Sub Bristol Myers Co; Cumberland Pharmaceuticals Inc; Apothecon Inc Div Bristol Myers Squibb</t>
  </si>
  <si>
    <t>S01XA08; V03AB23; R05CB01</t>
  </si>
  <si>
    <t>S01XA08 [Sensory Organs:Ophthalmologicals:Other Ophthalmologicals:Other ophthalmologicals]; V03AB23 [Various:All Other Therapeutic Products:All Other Therapeutic Products:Antidotes]; R05CB01 [Respiratory System:Cough And Cold Preparations:Expectorants, Excl. Combinations With Cough Suppressants:Mucolytics]</t>
  </si>
  <si>
    <t>CC(=O)N[C@@H](CS)C(=O)O</t>
  </si>
  <si>
    <t>CHEMBL278172</t>
  </si>
  <si>
    <t>Benzocaine (BAN, USP, INN); Ethyl Aminobenzoate (JAN)</t>
  </si>
  <si>
    <t>Schering-Plough Healthcare; Savage; Fisons; Ascher; Whitehall-Robins</t>
  </si>
  <si>
    <t>D04AB04; R02AD01; N01BA05; C05AD03</t>
  </si>
  <si>
    <t>D04AB04 [Dermatologicals:Antipruritics, Incl. Antihistamines, Anesthetics, Etc.:Antipruritics, Incl. Antihistamines, Anesthetics, Etc.:Anesthetics for topical use]; R02AD01 [Respiratory System:Throat Preparations:Throat Preparations:Anesthetics, local]; N01BA05 [Nervous System:Anesthetics:Anesthetics, Local:Esters of aminobenzoic acid]; C05AD03 [Cardiovascular System:Vasoprotectives:Agents For Treatment Of Hemorrhoids And Anal :Local anesthetics]</t>
  </si>
  <si>
    <t>CCOC(=O)c1ccc(N)cc1</t>
  </si>
  <si>
    <t>CHEMBL1060</t>
  </si>
  <si>
    <t>Sodium Phosphate (FDA); Sodium Phosphate, Dibasic Anhydrous (FDA); Sodium Phosphate, Dibasic, Anhydrous (FDA); Sodium Phosphate (32P) (INN); Sodium Phosphate P 32 (USAN, USP); Sodium Phosphate P-32 (FDA); Sodium Phosphate, Dibasic (USP); Sodium Phosphate, Dibasic, Heptahydrate (FDA)</t>
  </si>
  <si>
    <t>Alcon Laboratories Inc; Akorn Inc; Salix Pharmaceuticals Inc; Hospira Inc; Qol Medical Llc</t>
  </si>
  <si>
    <t>A06AD17; B05XA09; A06AG01; V10XX01</t>
  </si>
  <si>
    <t>A06AD17 [Alimentary Tract And Metabolism:Drugs For Constipation:Drugs For Constipation:Osmotically acting laxatives]; B05XA09 [Blood And Blood Forming Organs:Blood Substitutes And Perfusion Solutions:I.V. Solution Additives:Electrolyte solutions]; A06AG01 [Alimentary Tract And Metabolism:Drugs For Constipation:Drugs For Constipation:Enemas]; V10XX01 [Various:Therapeutic Radiopharmaceuticals:Other Therapeutic Radiopharmaceuticals:Various therapeutic radiopharmaceuticals]</t>
  </si>
  <si>
    <t>Antineoplastic; Antipolycythemic; Diagnostic Aid (neoplasm); Radioactive Agent; Laxative</t>
  </si>
  <si>
    <t>[Na+].[Na+].OP(=O)([O-])[O-]</t>
  </si>
  <si>
    <t>CHEMBL1214185</t>
  </si>
  <si>
    <t>Roxithromycin (INN, JAN, USAN)</t>
  </si>
  <si>
    <t>RU-28965; RU-965</t>
  </si>
  <si>
    <t>J01FA06</t>
  </si>
  <si>
    <t>J01FA06 [Antiinfectives For Systemic Use:Antibacterials For Systemic Use:Macrolides, Lincosamides And Streptogramins:Macrolides]</t>
  </si>
  <si>
    <t>CC[C@H]1OC(=O)[C@H](C)[C@@H](O[C@H]2C[C@@](C)(OC)[C@@H](O)[C@H](C)O2)[C@H](C)[C@@H](O[C@@H]3O[C@H](C)C[C@@H]([C@H]3O)N(C)C)[C@](C)(O)C[C@@H](C)\C(=N/OCOCCOC)\[C@H](C)[C@@H](O)[C@]1(C)O</t>
  </si>
  <si>
    <t>CHEMBL1200369</t>
  </si>
  <si>
    <t>Benzonatate (FDA, USP, BAN, INN)</t>
  </si>
  <si>
    <t>R05DB01</t>
  </si>
  <si>
    <t>R05DB01 [Respiratory System:Cough And Cold Preparations:Cough Suppressants, Excl. Combinations With Expectorants:Other cough suppressants]</t>
  </si>
  <si>
    <t>CCCCNc1ccc(C=O)cc1</t>
  </si>
  <si>
    <t>CHEMBL599</t>
  </si>
  <si>
    <t>Meloxicam (BAN, FDA, INN, USAN)</t>
  </si>
  <si>
    <t>UH-AC 62XX</t>
  </si>
  <si>
    <t>M01AC56; M01AC06</t>
  </si>
  <si>
    <t>M01AC56 [Musculo-Skeletal System:Antiinflammatory And Antirheumatic Products:Antiinflammatory And Antirheumatic Products, Non-Steroids:Oxicams]; M01AC06 [Musculo-Skeletal System:Antiinflammatory And Antirheumatic Products:Antiinflammatory And Antirheumatic Products, Non-Steroids:Oxicams]</t>
  </si>
  <si>
    <t>Anti-Inflammatory (nonsteroidal)</t>
  </si>
  <si>
    <t>CN1C(=C(O)c2ccccc2S1(=O)=O)C(=O)Nc3ncc(C)s3</t>
  </si>
  <si>
    <t>CHEMBL1200973</t>
  </si>
  <si>
    <t>Estradiol Cypionate (FDA, USP)</t>
  </si>
  <si>
    <t>C[C@]12CC[C@H]3[C@@H](CCc4cc(O)ccc34)[C@@H]1CC[C@@H]2OC(=O)CCC5CCCC5</t>
  </si>
  <si>
    <t>CHEMBL1201498</t>
  </si>
  <si>
    <t>Amino Acids (FDA)</t>
  </si>
  <si>
    <t>Baxter Healthcare Corp; B Braun Medical Inc; Abbott Laboratories Pharmaceutical Products Div; Abbott Laboratories Hosp Products Div; Baxter Healthcare Internati0nal Specialty Therapies Div</t>
  </si>
  <si>
    <t>B05BA01</t>
  </si>
  <si>
    <t>B05BA01 [Blood And Blood Forming Organs:Blood Substitutes And Perfusion Solutions:I.V. Solutions:Solutions for parenteral nutrition]</t>
  </si>
  <si>
    <t>CHEMBL1129</t>
  </si>
  <si>
    <t>Trifluridine (FDA, INN, USAN, USP)</t>
  </si>
  <si>
    <t>Monarch Pharmaceuticals Inc</t>
  </si>
  <si>
    <t>S01AD02</t>
  </si>
  <si>
    <t>S01AD02 [Sensory Organs:Ophthalmologicals:Antiinfectives:Antivirals]</t>
  </si>
  <si>
    <t>Antiviral (ophthalmic)</t>
  </si>
  <si>
    <t>OC[C@H]1O[C@H](C[C@@H]1O)N2C=C(C(=O)NC2=O)C(F)(F)F</t>
  </si>
  <si>
    <t>CHEMBL1532</t>
  </si>
  <si>
    <t>Quinethazone (BAN, FDA, INN, JAN, USP)</t>
  </si>
  <si>
    <t>C03BA02</t>
  </si>
  <si>
    <t>C03BA02 [Cardiovascular System:Diuretics:Low-Ceiling Diuretics, Excl. Thiazides:Sulfonamides, plain]</t>
  </si>
  <si>
    <t>CCC1NC(=O)c2cc(c(Cl)cc2N1)S(=O)(=O)N</t>
  </si>
  <si>
    <t>CHEMBL1109</t>
  </si>
  <si>
    <t>Sulfaphenazole (MI, BAN, FDA, INN, JAN)</t>
  </si>
  <si>
    <t>Purdue Frederick Co; Pharmaceutical Research Assoc Inc</t>
  </si>
  <si>
    <t>S01AB05; J01ED08</t>
  </si>
  <si>
    <t>S01AB05 [Sensory Organs:Ophthalmologicals:Antiinfectives:Sulfonamides]; J01ED08 [Antiinfectives For Systemic Use:Antibacterials For Systemic Use:Sulfonamides And Trimethoprim:Long-acting sulfonamides]</t>
  </si>
  <si>
    <t>Nc1ccc(cc1)S(=O)(=O)Nc2ccnn2c3ccccc3</t>
  </si>
  <si>
    <t>CHEMBL439849</t>
  </si>
  <si>
    <t>Vilazodone (INN, USAN); Vilazodone Hydrochloride (FDA, USAN)</t>
  </si>
  <si>
    <t>EMD-515259; EMD-68-843; SB-659746-A</t>
  </si>
  <si>
    <t>Pgxhealth; Forest Laboratories Inc</t>
  </si>
  <si>
    <t>N06AX24</t>
  </si>
  <si>
    <t>N06AX24 [Nervous System:Psychoanaleptics:Antidepressants:Other antidepressants]</t>
  </si>
  <si>
    <t>NC(=O)c1oc2ccc(cc2c1)N3CCN(CCCCc4c[nH]c5ccc(cc45)C#N)CC3</t>
  </si>
  <si>
    <t>CHEMBL1201204</t>
  </si>
  <si>
    <t>Cefpiramide (USP, INN, USAN); Cefpiramide Sodium (FDA, JAN, USAN)</t>
  </si>
  <si>
    <t>WY-44635; WY-44635 Sodium</t>
  </si>
  <si>
    <t>J01DD11</t>
  </si>
  <si>
    <t>J01DD11 [Antiinfectives For Systemic Use:Antibacterials For Systemic Use:Other Beta-Lactam Antibacterials:Third-generation cephalosporins]</t>
  </si>
  <si>
    <t>Cc1cc(O)c(cn1)C(=O)N[C@@H](C(=O)N[C@H]2[C@H]3SCC(=C(N3C2=O)C(=O)O)CSc4nnnn4C)c5ccc(O)cc5</t>
  </si>
  <si>
    <t>CHEMBL782</t>
  </si>
  <si>
    <t>Tolbutamide (BAN, FDA, INN, JAN, USP); Tolbutamide Sodium (FDA); Tolbutamide Sodium, Sterile (USP)</t>
  </si>
  <si>
    <t>Sandoz Inc; Pharmacia And Upjohn Co</t>
  </si>
  <si>
    <t>V04CA01; A10BB03</t>
  </si>
  <si>
    <t>V04CA01 [Various:Diagnostic Agents:Other Diagnostic Agents:Tests for diabetes]; A10BB03 [Alimentary Tract And Metabolism:Drugs Used In Diabetes:Blood Glucose Lowering Drugs, Excl. Insulins:Sulfonamides, urea derivatives]</t>
  </si>
  <si>
    <t>Antidiabetic; Diagnostic Aid (diabetes)</t>
  </si>
  <si>
    <t>CCCCNC(=O)NS(=O)(=O)c1ccc(C)cc1</t>
  </si>
  <si>
    <t>CHEMBL1201310</t>
  </si>
  <si>
    <t>Fosinopril (BAN, FDA, INN); Fosinopril Sodium (FDA, USAN)</t>
  </si>
  <si>
    <t>SQ-28555</t>
  </si>
  <si>
    <t>Emcure Pharmaceuticals Ltd India; Bristol Myers Squibb Co Pharmaceutical Research Institute; Bristol Myers Squibb</t>
  </si>
  <si>
    <t>fos-; -pril</t>
  </si>
  <si>
    <t>phosphoro-derivatives; antihypertensives (ACE inhibitors)</t>
  </si>
  <si>
    <t>C09AA09</t>
  </si>
  <si>
    <t>C09AA09 [Cardiovascular System:Agents Acting On The Renin-Angiotensin System:Ace Inhibitors, Plain:ACE inhibitors, plain]</t>
  </si>
  <si>
    <t>CCC(=O)O[C@@H](O[P@@](=O)(CCCCc1ccccc1)CC(=O)N2C[C@@H](C[C@H]2C(=O)O)C3CCCCC3)C(C)C</t>
  </si>
  <si>
    <t>CHEMBL12</t>
  </si>
  <si>
    <t>Diazepam (BAN, FDA, INN, JAN, USAN, USP)</t>
  </si>
  <si>
    <t>LA-III; Ro-52807; WY-3467</t>
  </si>
  <si>
    <t>Valeant Pharmaceuticals International; Us Army Medical Research Materiel Command; Pharmacia And Upjohn Co; Hoffmann La Roche Inc</t>
  </si>
  <si>
    <t>N05BA01</t>
  </si>
  <si>
    <t>N05BA01 [Nervous System:Psycholeptics:Anxiolytics:Benzodiazepine derivatives]</t>
  </si>
  <si>
    <t>CN1C(=O)CN=C(c2ccccc2)c3cc(Cl)ccc13</t>
  </si>
  <si>
    <t>CHEMBL2107772</t>
  </si>
  <si>
    <t>Rimacalib (INN)</t>
  </si>
  <si>
    <t>C[C@@H](c1ccc(c(F)c1)c2ccccc2)c3cc(NC(=N)N4CCOCC4)on3</t>
  </si>
  <si>
    <t>CHEMBL2107712</t>
  </si>
  <si>
    <t>Etofuradine (INN)</t>
  </si>
  <si>
    <t>CN(C)CCN(Cc1oc2ccccc2c1)c3ccccn3</t>
  </si>
  <si>
    <t>CHEMBL172513</t>
  </si>
  <si>
    <t>Carnitine (INN, MI); Carnitine Chloride (JAN)</t>
  </si>
  <si>
    <t>C[N+](C)(C)CC(O)CC(=O)[O-]</t>
  </si>
  <si>
    <t>CHEMBL2005520</t>
  </si>
  <si>
    <t>Pimeclone (DCF, INN, MI)</t>
  </si>
  <si>
    <t>NA-66</t>
  </si>
  <si>
    <t>O=C1CCCCC1CN2CCCCC2</t>
  </si>
  <si>
    <t>CHEMBL2105954</t>
  </si>
  <si>
    <t>Ammonium Phosphate (NF)</t>
  </si>
  <si>
    <t>[NH4+].[NH4+].OP(=O)([O-])[O-]</t>
  </si>
  <si>
    <t>CHEMBL2110979</t>
  </si>
  <si>
    <t>Pirbenicillin (INN); Pirbenicillin Sodium (USAN)</t>
  </si>
  <si>
    <t>CP-33994-2</t>
  </si>
  <si>
    <t>CC1(C)S[C@@H]2[C@H](NC(=O)[C@H](NC(=O)CNC(=N)c3ccncc3)c4ccccc4)C(=O)N2[C@H]1C(=O)O</t>
  </si>
  <si>
    <t>CHEMBL2110925</t>
  </si>
  <si>
    <t>Dibrospidium Chloride (INN)</t>
  </si>
  <si>
    <t>BrCCC(=O)N1CC[N+]2(CC1)CC[N+]3(CCN(CC3)C(=O)CCBr)CC2</t>
  </si>
  <si>
    <t>CHEMBL2110958</t>
  </si>
  <si>
    <t>Monalazone Disodium (INN)</t>
  </si>
  <si>
    <t>OC(=O)c1ccc(cc1)S(=O)(=O)NCl</t>
  </si>
  <si>
    <t>CHEMBL2110827</t>
  </si>
  <si>
    <t>Diponium Bromide (BAN, INN, JAN)</t>
  </si>
  <si>
    <t>HL-267; SA-267</t>
  </si>
  <si>
    <t>CC[N+](CC)(CC)CCOC(=O)C(C1CCCC1)C2CCCC2</t>
  </si>
  <si>
    <t>CHEMBL501756</t>
  </si>
  <si>
    <t>Brucine Sulfate (MI, NF)</t>
  </si>
  <si>
    <t>COc1cc2N3[C@H]4[C@@H]5[C@H](CC3=O)OCC=C6CN7CC[C@]4([C@@H]7C[C@H]56)c2cc1OC</t>
  </si>
  <si>
    <t>CHEMBL2110725</t>
  </si>
  <si>
    <t>Vinflunine (INN); Vinflunine Ditartrate (USAN)</t>
  </si>
  <si>
    <t>BMS-710485; F-12158</t>
  </si>
  <si>
    <t>Pierre-Fabre Medicament</t>
  </si>
  <si>
    <t>L01CA05</t>
  </si>
  <si>
    <t>L01CA05 [Antineoplastic And Immunomodulating Agents:Antineoplastic Agents:Plant Alkaloids And Other Natural Products:Vinca alkaloids and analogues]</t>
  </si>
  <si>
    <t>CC[C@@]12C=CCN3CC[C@@]4([C@H]13)[C@@H](N(C)c5cc(OC)c(cc45)[C@]6(C[C@@H]7C[C@H](CN(C7)Cc8c6[nH]c9ccccc89)C(C)(F)F)C(=O)OC)[C@](O)([C@@H]2OC(=O)C)C(=O)OC</t>
  </si>
  <si>
    <t>CHEMBL13817</t>
  </si>
  <si>
    <t>Ibutamoren (INN); Ibutamoren Mesylate (USAN)</t>
  </si>
  <si>
    <t>MK-677; MK-0677</t>
  </si>
  <si>
    <t>non-peptidic growth hormone secretagogues</t>
  </si>
  <si>
    <t>CC(C)(N)C(=O)N[C@H](COCc1ccccc1)C(=O)N2CCC3(CC2)CN(c4ccccc34)S(=O)(=O)C</t>
  </si>
  <si>
    <t>CHEMBL2110926</t>
  </si>
  <si>
    <t>Etafedrine (BAN, INN); Etafedrine Hydrochloride (USAN)</t>
  </si>
  <si>
    <t>CCN(C)C(C)C(O)c1ccccc1</t>
  </si>
  <si>
    <t>CHEMBL2108081</t>
  </si>
  <si>
    <t>Trafermin (INN, USAN)</t>
  </si>
  <si>
    <t>CAB-2001</t>
  </si>
  <si>
    <t>Fibroblast Growth Factor; Stroke Treatment</t>
  </si>
  <si>
    <t>CHEMBL2109358</t>
  </si>
  <si>
    <t>Rg-1507</t>
  </si>
  <si>
    <t>R-1507; RG-1507</t>
  </si>
  <si>
    <t>CHEMBL2109613</t>
  </si>
  <si>
    <t>Pf-04236921</t>
  </si>
  <si>
    <t>PF-04236921</t>
  </si>
  <si>
    <t>CHEMBL2108087</t>
  </si>
  <si>
    <t>Surfilcon A (USAN)</t>
  </si>
  <si>
    <t>CHEMBL2109465</t>
  </si>
  <si>
    <t>Qax-576</t>
  </si>
  <si>
    <t>QAX-576</t>
  </si>
  <si>
    <t>CHEMBL2107843</t>
  </si>
  <si>
    <t>Alferminogene Tadenovec (INN, USAN)</t>
  </si>
  <si>
    <t>Cardium Therapeutics</t>
  </si>
  <si>
    <t>CHEMBL2107907</t>
  </si>
  <si>
    <t>Quinine Tannate (MI, USP)</t>
  </si>
  <si>
    <t>CHEMBL2109497</t>
  </si>
  <si>
    <t>1-7f9</t>
  </si>
  <si>
    <t>1-7F9</t>
  </si>
  <si>
    <t>CHEMBL2108285</t>
  </si>
  <si>
    <t>Capromab (BAN, INN)</t>
  </si>
  <si>
    <t>CHEMBL2108486</t>
  </si>
  <si>
    <t>Valerian Extract, Powdered (NF)</t>
  </si>
  <si>
    <t>CHEMBL2108377</t>
  </si>
  <si>
    <t>Echinacea Purpurea Root (NF)</t>
  </si>
  <si>
    <t>CHEMBL2108048</t>
  </si>
  <si>
    <t>Roflufocon C (USAN)</t>
  </si>
  <si>
    <t>CHEMBL2109672</t>
  </si>
  <si>
    <t>Cmd-193 (111In)</t>
  </si>
  <si>
    <t>CHEMBL2109502</t>
  </si>
  <si>
    <t>Sgn-15</t>
  </si>
  <si>
    <t>SGN-15</t>
  </si>
  <si>
    <t>CHEMBL2109632</t>
  </si>
  <si>
    <t>Bt-062</t>
  </si>
  <si>
    <t>BT-062</t>
  </si>
  <si>
    <t>CHEMBL2109679</t>
  </si>
  <si>
    <t>Idec-159 (111In)</t>
  </si>
  <si>
    <t>CHEMBL2109624</t>
  </si>
  <si>
    <t>Caplacizumab (INN, USAN)</t>
  </si>
  <si>
    <t>ALX-0081</t>
  </si>
  <si>
    <t>Ablynx Nv</t>
  </si>
  <si>
    <t>CHEMBL2108862</t>
  </si>
  <si>
    <t>Somatorelin (INN); Somatorelin Acetate (JAN)</t>
  </si>
  <si>
    <t>V04CD05</t>
  </si>
  <si>
    <t>V04CD05 [Various:Diagnostic Agents:Other Diagnostic Agents:Tests for pituitary function]</t>
  </si>
  <si>
    <t>CHEMBL2108568</t>
  </si>
  <si>
    <t>Trebananib (INN, USAN)</t>
  </si>
  <si>
    <t>AMG-386</t>
  </si>
  <si>
    <t>Amgen Inc.; Amgen</t>
  </si>
  <si>
    <t>CHEMBL254316</t>
  </si>
  <si>
    <t>Raltegravir (USAN, INN); Raltegravir Potassium (FDA, USAN)</t>
  </si>
  <si>
    <t>MK-0518</t>
  </si>
  <si>
    <t>Merck Sharp And Dohme Corp; Merck &amp; Co</t>
  </si>
  <si>
    <t>J05AX08</t>
  </si>
  <si>
    <t>J05AX08 [Antiinfectives For Systemic Use:Antivirals For Systemic Use:Direct Acting Antivirals:Other antivirals]</t>
  </si>
  <si>
    <t>CN1C(=O)C(=C(N=C1C(C)(C)NC(=O)c2oc(C)nn2)C(=O)NCc3ccc(F)cc3)O</t>
  </si>
  <si>
    <t>CHEMBL384467</t>
  </si>
  <si>
    <t>Dexamethasone (BAN, FDA, INN, JAN, USP); Dexamethasone Metasulfobenzoate Sodium (JAN); Dexamethasone Palmitate (JAN); Dexamethasone Valerate (JAN)</t>
  </si>
  <si>
    <t>Falcon Pharmaceuticals Ltd; Allergan Inc; Alcon Pharmaceuticals Ltd; Alcon Laboratories Inc; Merck And Co Inc</t>
  </si>
  <si>
    <t>D07XB05; R01AD03; C05AA09; D10AA03; H02AB02; A01AC02; S01BA01; S03BA01; S02BA06; D07AB19; S01CB01; R01AD53</t>
  </si>
  <si>
    <t>D07XB05 [Dermatologicals:Corticosteroids, Dermatological Preparations:Corticosteroids, Other Combinations:Corticosteroids, moderately potent, other combinations]; R01AD03 [Respiratory System:Nasal Preparations:Decongestants And Other Nasal Preparations For Topical Use:Corticosteroids]; C05AA09 [Cardiovascular System:Vasoprotectives:Agents For Treatment Of Hemorrhoids And Anal :Corticosteroids]; D10AA03 [Dermatologicals:Anti-Acne Preparations:Anti-Acne Preparations For Topical Use:Corticosteroids, combinations for treatment of acne]; H02AB02 [Systemic Hormonal Preparations, Excl. :Corticosteroids For Systemic Use:Corticosteroids For Systemic Use, Plain:Glucocorticoids]; A01AC02 [Alimentary Tract And Metabolism:Stomatological Preparations:Stomatological Preparations:Corticosteroids for local oral treatment]; S01BA01 [Sensory Organs:Ophthalmologicals:Antiinflammatory Agents:Corticosteroids, plain]; S03BA01 [Sensory Organs:Ophthalmological And Otological Preparations:Corticosteroids:Corticosteroids]; S02BA06 [Sensory Organs:Otologicals:Corticosteroids:Corticosteroids]; D07AB19 [Dermatologicals:Corticosteroids, Dermatological Preparations:Corticosteroids, Plain:Corticosteroids, moderately potent (group II)]; S01CB01 [Sensory Organs:Ophthalmologicals:Antiinflammatory Agents And Antiinfectives In Combination:Corticosteroids/antiinfectives/mydriatics in combination]; R01AD53 [Respiratory System:Nasal Preparations:Decongestants And Other Nasal Preparations For Topical Use:Corticosteroids]</t>
  </si>
  <si>
    <t>C[C@@H]1C[C@H]2[C@@H]3CCC4=CC(=O)C=C[C@]4(C)[C@@]3(F)[C@@H](O)C[C@]2(C)[C@@]1(O)C(=O)CO</t>
  </si>
  <si>
    <t>CHEMBL1201069</t>
  </si>
  <si>
    <t>Scopolamine (FDA); Hyoscine (BAN); Scopolamine Hydrobromide (JAN, USP)</t>
  </si>
  <si>
    <t>Parke-Davis; Novartis Consumer Health Inc; Ciba-Geigy; Alcon; Wallace</t>
  </si>
  <si>
    <t>N05CM05; S01FA02; A04AD01; A04AD51</t>
  </si>
  <si>
    <t>N05CM05 [Nervous System:Psycholeptics:Hypnotics And Sedatives:Other hypnotics and sedatives]; S01FA02 [Sensory Organs:Ophthalmologicals:Mydriatics And Cycloplegics:Anticholinergics]; A04AD01 [Alimentary Tract And Metabolism:Antiemetics And Antinauseants:Antiemetics And Antinauseants:Other antiemetics]; A04AD51 [Alimentary Tract And Metabolism:Antiemetics And Antinauseants:Antiemetics And Antinauseants:Other antiemetics]</t>
  </si>
  <si>
    <t>CN1[C@H]2CC(C[C@H]1[C@@H]3O[C@@H]23)OC(=O)[C@H](CO)c4ccccc4</t>
  </si>
  <si>
    <t>CHEMBL1370</t>
  </si>
  <si>
    <t>Budesonide (BAN, FDA, INN, JAN, USAN)</t>
  </si>
  <si>
    <t>S-1320</t>
  </si>
  <si>
    <t>Santarus Inc; Astrazeneca Pharmaceuticals Lp; Astrazeneca Lp</t>
  </si>
  <si>
    <t>A07EA06; R03BA02; D07AC09; R01AD05</t>
  </si>
  <si>
    <t>A07EA06 [Alimentary Tract And Metabolism:Antidiarrheals, Intestinal Antiinflammatory/Antiinfective :Intestinal Antiinflammatory Agents:Corticosteroids acting locally]; R03BA02 [Respiratory System:Drugs For Obstructive Airway Diseases:Other Drugs For Obstructive Airway Diseases, Inhalants:Glucocorticoids]; D07AC09 [Dermatologicals:Corticosteroids, Dermatological Preparations:Corticosteroids, Plain:Corticosteroids, potent (group III)]; R01AD05 [Respiratory System:Nasal Preparations:Decongestants And Other Nasal Preparations For Topical Use:Corticosteroids]</t>
  </si>
  <si>
    <t>CCCC1O[C@@H]2C[C@H]3[C@@H]4CCC5=CC(=O)C=C[C@]5(C)[C@H]4[C@@H](O)C[C@]3(C)[C@@]2(O1)C(=O)CO</t>
  </si>
  <si>
    <t>CHEMBL252556</t>
  </si>
  <si>
    <t>Idebenone (JAN, MI, INN)</t>
  </si>
  <si>
    <t>N06BX13</t>
  </si>
  <si>
    <t>N06BX13 [Nervous System:Psychoanaleptics:Psychostimulants, Agents Used For Adhd And Nootropics:Other psychostimulants and nootropics]</t>
  </si>
  <si>
    <t>COC1=C(OC)C(=O)C(=C(C)C1=O)CCCCCCCCCCO</t>
  </si>
  <si>
    <t>CHEMBL528</t>
  </si>
  <si>
    <t>Ceftizoxime (BAN, INN); Ceftizoxime Sodium (FDA, USP, JAN, USAN)</t>
  </si>
  <si>
    <t>FK-749; FR-13749; SK&amp;F-88373Z; SK&amp;F-88373-Z</t>
  </si>
  <si>
    <t>J01DD07</t>
  </si>
  <si>
    <t>J01DD07 [Antiinfectives For Systemic Use:Antibacterials For Systemic Use:Other Beta-Lactam Antibacterials:Third-generation cephalosporins]</t>
  </si>
  <si>
    <t>CO\N=C(/C(=O)N[C@H]1[C@H]2SCC=C(N2C1=O)C(=O)O)\c3csc(N)n3</t>
  </si>
  <si>
    <t>CHEMBL1201657</t>
  </si>
  <si>
    <t>Heparin Sodium (BAN, FDA, INN, USP)</t>
  </si>
  <si>
    <t>B Braun Medical Inc; Akorn Inc; Abraxis Pharmaceutical Products; 3m Pharmaceuticals Inc; Baxter Healthcare Corp</t>
  </si>
  <si>
    <t>CHEMBL1201247</t>
  </si>
  <si>
    <t>Goserelin (BAN, INN, USAN); Goserelin Acetate (JAN, FDA)</t>
  </si>
  <si>
    <t>ICI-118630</t>
  </si>
  <si>
    <t>Zeneca; Astrazeneca Uk Ltd</t>
  </si>
  <si>
    <t>L02AE03</t>
  </si>
  <si>
    <t>L02AE03 [Antineoplastic And Immunomodulating Agents:Endocrine Therapy:Hormones And Related Agents:Gonadotropin releasing hormone analogues]</t>
  </si>
  <si>
    <t>CC(C)C[C@H](NC(=O)[C@@H](COC(C)(C)C)NC(=O)[C@H](Cc1ccc(O)cc1)NC(=O)[C@H](CO)NC(=O)[C@H](Cc2c[nH]c3ccccc23)NC(=O)[C@H](Cc4cnc[nH]4)NC(=O)[C@@H]5CCC(=O)N5)C(=O)N[C@@H](CCCNC(=N)N)C(=O)N6CCC[C@H]6C(=O)NNC(=O)N</t>
  </si>
  <si>
    <t>CHEMBL1215</t>
  </si>
  <si>
    <t>Phenylephrine (BAN, INN); Phenylephrine Hydrochloride (FDA, USP, JAN); Phenylephrine Bitartrate (FDA, USP)</t>
  </si>
  <si>
    <t>Pfizer Inc; Ani Pharmaceuticals Inc; Allergan Pharmaceutical; 3m Pharmaceuticals Inc; West Ward Pharmaceutical Corp</t>
  </si>
  <si>
    <t>R01AB01; S01GA55; R01BA03; S01FB01; C01CA06; R01AA04; S01GA05; R01BA53</t>
  </si>
  <si>
    <t>R01AB01 [Respiratory System:Nasal Preparations:Decongestants And Other Nasal Preparations For Topical Use:Sympathomimetics, combinations excl. corticosteroids]; S01GA55 [Sensory Organs:Ophthalmologicals:Decongestants And Antiallergics:Sympathomimetics used as decongestants]; R01BA03 [Respiratory System:Nasal Preparations:Nasal Decongestants For Systemic Use:Sympathomimetics]; S01FB01 [Sensory Organs:Ophthalmologicals:Mydriatics And Cycloplegics:Sympathomimetics excl. antiglaucoma preparations]; C01CA06 [Cardiovascular System:Cardiac Therapy:Cardiac Stimulants Excl. Cardiac Glycosides:Adrenergic and dopaminergic agents]; R01AA04 [Respiratory System:Nasal Preparations:Decongestants And Other Nasal Preparations For Topical Use:Sympathomimetics, plain]; S01GA05 [Sensory Organs:Ophthalmologicals:Decongestants And Antiallergics:Sympathomimetics used as decongestants]; R01BA53 [Respiratory System:Nasal Preparations:Nasal Decongestants For Systemic Use:Sympathomimetics]</t>
  </si>
  <si>
    <t>CNC[C@H](O)c1cccc(O)c1</t>
  </si>
  <si>
    <t>CHEMBL1201321</t>
  </si>
  <si>
    <t>Difenoxin (BAN, INN, USAN); Difenoxin Hydrochloride (FDA)</t>
  </si>
  <si>
    <t>MCN-JR-15,403-11; R-15403</t>
  </si>
  <si>
    <t>Valeant Pharmaceuticals International; Janssen Pharmaceutica, Belgium</t>
  </si>
  <si>
    <t>A07DA04</t>
  </si>
  <si>
    <t>A07DA04 [Alimentary Tract And Metabolism:Antidiarrheals, Intestinal Antiinflammatory/Antiinfective :Antipropulsives:Antipropulsives]</t>
  </si>
  <si>
    <t>OC(=O)C1(CCN(CCC(C#N)(c2ccccc2)c3ccccc3)CC1)c4ccccc4</t>
  </si>
  <si>
    <t>CHEMBL1899506</t>
  </si>
  <si>
    <t>Tipepidine (DCF, INN, MI); Tipepidine Hibenzate (JAN)</t>
  </si>
  <si>
    <t>AT-327; Crj662</t>
  </si>
  <si>
    <t>R05DB24</t>
  </si>
  <si>
    <t>R05DB24 [Respiratory System:Cough And Cold Preparations:Cough Suppressants, Excl. Combinations With Expectorants:Other cough suppressants]</t>
  </si>
  <si>
    <t>CN1CCCC(=C(c2cccs2)c3cccs3)C1</t>
  </si>
  <si>
    <t>CHEMBL1623</t>
  </si>
  <si>
    <t>Meclizine Hydrochloride (FDA, USP, JAN); Meclozine (BAN, INN)</t>
  </si>
  <si>
    <t>R06AE55; R06AE05</t>
  </si>
  <si>
    <t>R06AE55 [Respiratory System:Antihistamines For Systemic Use:Antihistamines For Systemic Use:Piperazine derivatives]; R06AE05 [Respiratory System:Antihistamines For Systemic Use:Antihistamines For Systemic Use:Piperazine derivatives]</t>
  </si>
  <si>
    <t>Cc1cccc(CN2CCN(CC2)C(c3ccccc3)c4ccc(Cl)cc4)c1</t>
  </si>
  <si>
    <t>CHEMBL1572</t>
  </si>
  <si>
    <t>Netilmicin (BAN, INN); Netilmicin Sulfate (FDA, USP, JAN, USAN)</t>
  </si>
  <si>
    <t>SCH-20569</t>
  </si>
  <si>
    <t>S01AA23; J01GB07</t>
  </si>
  <si>
    <t>S01AA23 [Sensory Organs:Ophthalmologicals:Antiinfectives:Antibiotics]; J01GB07 [Antiinfectives For Systemic Use:Antibacterials For Systemic Use:Aminoglycoside Antibacterials:Other aminoglycosides]</t>
  </si>
  <si>
    <t>CCN[C@@H]1C[C@H](N)[C@@H](O[C@H]2OC(=CC[C@H]2N)CN)[C@H](O)[C@H]1O[C@H]3OC[C@](C)(O)[C@H](NC)[C@H]3O</t>
  </si>
  <si>
    <t>CHEMBL1517</t>
  </si>
  <si>
    <t>Oxytetracycline (BAN, FDA, INN, JAN, USP); Oxytetracycline Hydrochloride (FDA, USP, JAN); Oxytetracycline Calcium (FDA, USP)</t>
  </si>
  <si>
    <t>J01AA06; G01AA07; D06AA03; J01AA56; S01AA04</t>
  </si>
  <si>
    <t>J01AA06 [Antiinfectives For Systemic Use:Antibacterials For Systemic Use:Tetracyclines:Tetracyclines]; G01AA07 [Genito Urinary System And Sex Hormones:Gynecological Antiinfectives And Antiseptics:Antiinfectives And Antiseptics, Excl. Combinations:Antibiotics]; D06AA03 [Dermatologicals:Antibiotics And Chemotherapeutics For Dermatological Use:Antibiotics For Topical Use:Tetracycline and derivatives]; J01AA56 [Antiinfectives For Systemic Use:Antibacterials For Systemic Use:Tetracyclines:Tetracyclines]; S01AA04 [Sensory Organs:Ophthalmologicals:Antiinfectives:Antibiotics]</t>
  </si>
  <si>
    <t>CN(C)[C@H]1[C@@H]2[C@@H](O)[C@H]3C(=C(O)[C@]2(O)C(=O)C(=C1O)C(=O)N)C(=O)c4c(O)cccc4[C@@]3(C)O</t>
  </si>
  <si>
    <t>CHEMBL460282</t>
  </si>
  <si>
    <t>Mannosulfan (INN)</t>
  </si>
  <si>
    <t>R-52</t>
  </si>
  <si>
    <t>L01AB03</t>
  </si>
  <si>
    <t>L01AB03 [Antineoplastic And Immunomodulating Agents:Antineoplastic Agents:Alkylating Agents:Alkyl sulfonates]</t>
  </si>
  <si>
    <t>CS(=O)(=O)OC[C@@H](OS(=O)(=O)C)[C@@H](O)[C@H](O)[C@@H](COS(=O)(=O)C)OS(=O)(=O)C</t>
  </si>
  <si>
    <t>CHEMBL223448</t>
  </si>
  <si>
    <t>Broxyquinoline (DCF, MI, INN)</t>
  </si>
  <si>
    <t>G01AC06; P01AA01; A07AX01</t>
  </si>
  <si>
    <t>G01AC06 [Genito Urinary System And Sex Hormones:Gynecological Antiinfectives And Antiseptics:Antiinfectives And Antiseptics, Excl. Combinations:Quinoline derivatives]; P01AA01 [Antiparasitic Products, Insecticides And Repellents:Antiprotozoals:Agents Against Amoebiasis And Other Protozoal Diseases:Hydroxyquinoline derivatives]; A07AX01 [Alimentary Tract And Metabolism:Antidiarrheals, Intestinal Antiinflammatory/Antiinfective :Intestinal Antiinfectives:Other intestinal antiinfectives]</t>
  </si>
  <si>
    <t>Oc1c(Br)cc(Br)c2cccnc12</t>
  </si>
  <si>
    <t>CHEMBL174</t>
  </si>
  <si>
    <t>Ampicillin/Ampicillin Trihydrate (FDA); Ampicillin (BAN, INN, JAN, USAN, USP); Ampicillin Sodium (FDA, USP, JAN, USAN)</t>
  </si>
  <si>
    <t>AY-6108; BRL-1341; P-50</t>
  </si>
  <si>
    <t>Wyeth Ayerst Laboratories; Pfizer Inc; Bristol Laboratories Inc Div Bristol Myers Co; Apothecon Sub Bristol Myers Squibb Co</t>
  </si>
  <si>
    <t>J01CA01; J01CA51; S01AA19</t>
  </si>
  <si>
    <t>J01CA01 [Antiinfectives For Systemic Use:Antibacterials For Systemic Use:Beta-Lactam Antibacterials, Penicillins:Penicillins with extended spectrum]; J01CA51 [Antiinfectives For Systemic Use:Antibacterials For Systemic Use:Beta-Lactam Antibacterials, Penicillins:Penicillins with extended spectrum]; S01AA19 [Sensory Organs:Ophthalmologicals:Antiinfectives:Antibiotics]</t>
  </si>
  <si>
    <t>CC1(C)S[C@@H]2[C@H](NC(=O)[C@H](N)c3ccccc3)C(=O)N2[C@H]1C(=O)O</t>
  </si>
  <si>
    <t>CHEMBL374975</t>
  </si>
  <si>
    <t>Fusidic Acid (BAN, USAN, INN)</t>
  </si>
  <si>
    <t>SQ-16603</t>
  </si>
  <si>
    <t>D09AA02; S01AA13; D06AX01; J01XC01</t>
  </si>
  <si>
    <t>D09AA02 [Dermatologicals:Medicated Dressings:Medicated Dressings:Medicated dressings with antiinfectives]; S01AA13 [Sensory Organs:Ophthalmologicals:Antiinfectives:Antibiotics]; D06AX01 [Dermatologicals:Antibiotics And Chemotherapeutics For Dermatological Use:Antibiotics For Topical Use:Other antibiotics for topical use]; J01XC01 [Antiinfectives For Systemic Use:Antibacterials For Systemic Use:Other Antibacterials:Steroid antibacterials]</t>
  </si>
  <si>
    <t>C[C@@H]1[C@H](O)CC[C@@]2(C)[C@H]1CC[C@@]3(C)[C@H]2[C@H](O)C[C@H]4\C(=C(/CCC=C(C)C)\C(=O)O)\[C@H](C[C@]34C)OC(=O)C</t>
  </si>
  <si>
    <t>CHEMBL295619</t>
  </si>
  <si>
    <t>Rufloxacin (BAN, INN)</t>
  </si>
  <si>
    <t>MF-934</t>
  </si>
  <si>
    <t>J01MA10</t>
  </si>
  <si>
    <t>J01MA10 [Antiinfectives For Systemic Use:Antibacterials For Systemic Use:Quinolone Antibacterials:Fluoroquinolones]</t>
  </si>
  <si>
    <t>CN1CCN(CC1)c2c(F)cc3C(=O)C(=CN4CCSc2c34)C(=O)O</t>
  </si>
  <si>
    <t>CHEMBL11</t>
  </si>
  <si>
    <t>Imipramine (BAN, INN); Imipramine Pamoate (FDA); Imipramine Hydrochloride (JAN, USP, FDA)</t>
  </si>
  <si>
    <t>Sanofi Aventis Us Llc; Novartis Pharmaceuticals Corp; Mallinckrodt Inc; Abbott Laboratories Pharmaceutical Products Div</t>
  </si>
  <si>
    <t>N06AA02</t>
  </si>
  <si>
    <t>N06AA02 [Nervous System:Psychoanaleptics:Antidepressants:Non-selective monoamine reuptake inhibitors]</t>
  </si>
  <si>
    <t>CN(C)CCCN1c2ccccc2CCc3ccccc13</t>
  </si>
  <si>
    <t>CHEMBL1483877</t>
  </si>
  <si>
    <t>Ethenzamide (BAN, INN, JAN, MI)</t>
  </si>
  <si>
    <t>N02BA07; N02BA77; N02BA57</t>
  </si>
  <si>
    <t>N02BA07 [Nervous System:Analgesics:Other Analgesics And Antipyretics:Salicylic acid and derivatives]; N02BA77 [Nervous System:Analgesics:Other Analgesics And Antipyretics:Salicylic acid and derivatives]; N02BA57 [Nervous System:Analgesics:Other Analgesics And Antipyretics:Salicylic acid and derivatives]</t>
  </si>
  <si>
    <t>CCOc1ccccc1C(=O)N</t>
  </si>
  <si>
    <t>CHEMBL560976</t>
  </si>
  <si>
    <t>Dibekacin (BAN, MI, INN); Dibekacin Sulfate (JAN)</t>
  </si>
  <si>
    <t>J01GB09</t>
  </si>
  <si>
    <t>J01GB09 [Antiinfectives For Systemic Use:Antibacterials For Systemic Use:Aminoglycoside Antibacterials:Other aminoglycosides]</t>
  </si>
  <si>
    <t>NC[C@@H]1CC[C@@H](N)[C@@H](O[C@@H]2[C@@H](N)C[C@@H](N)[C@H](O[C@H]3O[C@H](CO)[C@@H](O)[C@H](N)[C@H]3O)[C@H]2O)O1</t>
  </si>
  <si>
    <t>CHEMBL29</t>
  </si>
  <si>
    <t>Benzylpenicillin (MI, BAN, INN); Benzylpenicillin Potassium (BAN, JAN); Penicillin G Potassium (USP, FDA); Benzylpenicillin Sodium (BAN); Penicillin G Sodium (USP, FDA); Benzathine Benzylpenicillin (BAN, INN); Benzathine Penicillin (BAN); Benzylpenicillin Benzathine (JAN); Penicillin G Benzathine (FDA, USP); Benethamine Penicillin (BAN, INN); Penicillin Calcium (USP)</t>
  </si>
  <si>
    <t>King Pharmaceuticals Inc; John D Copanos And Co Inc; Bristol Myers Squibb Spa; Baxter Healthcare Corp; Pharmacia And Upjohn Co</t>
  </si>
  <si>
    <t>J01CE01; S01AA14; J01CE08</t>
  </si>
  <si>
    <t>J01CE01 [Antiinfectives For Systemic Use:Antibacterials For Systemic Use:Beta-Lactam Antibacterials, Penicillins:Beta-lactamase sensitive penicillins]; S01AA14 [Sensory Organs:Ophthalmologicals:Antiinfectives:Antibiotics]; J01CE08 [Antiinfectives For Systemic Use:Antibacterials For Systemic Use:Beta-Lactam Antibacterials, Penicillins:Beta-lactamase sensitive penicillins]</t>
  </si>
  <si>
    <t>CC1(C)S[C@@H]2[C@H](NC(=O)Cc3ccccc3)C(=O)N2[C@H]1C(=O)O</t>
  </si>
  <si>
    <t>CHEMBL398615</t>
  </si>
  <si>
    <t>Metopimazine (BAN, USAN, INN)</t>
  </si>
  <si>
    <t>EXP-999</t>
  </si>
  <si>
    <t>A04AD05</t>
  </si>
  <si>
    <t>A04AD05 [Alimentary Tract And Metabolism:Antiemetics And Antinauseants:Antiemetics And Antinauseants:Other antiemetics]</t>
  </si>
  <si>
    <t>CS(=O)(=O)c1ccc2Sc3ccccc3N(CCCN4CCC(CC4)C(=O)N)c2c1</t>
  </si>
  <si>
    <t>CHEMBL1618340</t>
  </si>
  <si>
    <t>Citicoline (JAN, INN); Citicoline Sodium (USAN)</t>
  </si>
  <si>
    <t>IP-302-Sodium</t>
  </si>
  <si>
    <t>N06BX06</t>
  </si>
  <si>
    <t>N06BX06 [Nervous System:Psychoanaleptics:Psychostimulants, Agents Used For Adhd And Nootropics:Other psychostimulants and nootropics]</t>
  </si>
  <si>
    <t>Post-Stroke And Post-Head Trauma Treatment</t>
  </si>
  <si>
    <t>C[N+](C)(C)CCOP(=O)(O)OP(=O)(O)OC[C@H]1O[C@H]([C@H](O)[C@@H]1O)N2C=CC(=NC2=O)N</t>
  </si>
  <si>
    <t>CHEMBL1200664</t>
  </si>
  <si>
    <t>Potassium Lactate (FDA)</t>
  </si>
  <si>
    <t>Hospira Worldwide, Inc</t>
  </si>
  <si>
    <t>B05XA15</t>
  </si>
  <si>
    <t>B05XA15 [Blood And Blood Forming Organs:Blood Substitutes And Perfusion Solutions:I.V. Solution Additives:Electrolyte solutions]</t>
  </si>
  <si>
    <t>[K+].CC(O)C(=O)[O-]</t>
  </si>
  <si>
    <t>CHEMBL36633</t>
  </si>
  <si>
    <t>Oxiracetam (BAN, MI, INN)</t>
  </si>
  <si>
    <t>CGP-21690E; GNF-Pf-1005</t>
  </si>
  <si>
    <t>N06BX07</t>
  </si>
  <si>
    <t>N06BX07 [Nervous System:Psychoanaleptics:Psychostimulants, Agents Used For Adhd And Nootropics:Other psychostimulants and nootropics]</t>
  </si>
  <si>
    <t>NC(=O)CN1CC(O)CC1=O</t>
  </si>
  <si>
    <t>CHEMBL648</t>
  </si>
  <si>
    <t>Cyclizine (DCF, BAN, INN, USP); Cyclizine Hydrochloride (BAN, USP); Cyclizine Lactate (FDA, USP, BAN)</t>
  </si>
  <si>
    <t>R06AE03; R06AE53</t>
  </si>
  <si>
    <t>R06AE03 [Respiratory System:Antihistamines For Systemic Use:Antihistamines For Systemic Use:Piperazine derivatives]; R06AE53 [Respiratory System:Antihistamines For Systemic Use:Antihistamines For Systemic Use:Piperazine derivatives]</t>
  </si>
  <si>
    <t>Anti-Emetic; Antihistaminic; Antinauseant</t>
  </si>
  <si>
    <t>CN1CCN(CC1)C(c2ccccc2)c3ccccc3</t>
  </si>
  <si>
    <t>CHEMBL428880</t>
  </si>
  <si>
    <t>Cromoglicic Acid (INN); Cromoglycic Acid (BAN); Cromolyn Sodium (USAN, USP, FDA); Sodium Cromoglicate (JAN)</t>
  </si>
  <si>
    <t>FPL-670</t>
  </si>
  <si>
    <t>King Pharmaceuticals Inc Sub Pfizer Inc; King Pharmaceuticals Inc; Blacksmith Brands Inc; Allergan Inc; Meda Pharmaceuticals Inc</t>
  </si>
  <si>
    <t>S01GX51; S01GX01; A07EB01; D11AH03; R03BC01; R01AC01; R01AC51</t>
  </si>
  <si>
    <t>S01GX51 [Sensory Organs:Ophthalmologicals:Decongestants And Antiallergics:Other antiallergics]; S01GX01 [Sensory Organs:Ophthalmologicals:Decongestants And Antiallergics:Other antiallergics]; A07EB01 [Alimentary Tract And Metabolism:Antidiarrheals, Intestinal Antiinflammatory/Antiinfective :Intestinal Antiinflammatory Agents:Antiallergic agents, excl. corticosteroids]; D11AH03 [Dermatologicals:Other Dermatological Preparations:Other Dermatological Preparations:Agents for dermatitis, excluding corticosteroids]; R03BC01 [Respiratory System:Drugs For Obstructive Airway Diseases:Other Drugs For Obstructive Airway Diseases, Inhalants:Antiallergic agents, excl. corticosteroids]; R01AC01 [Respiratory System:Nasal Preparations:Decongestants And Other Nasal Preparations For Topical Use:Antiallergic agents, excl. corticosteroids]; R01AC51 [Respiratory System:Nasal Preparations:Decongestants And Other Nasal Preparations For Topical Use:Antiallergic agents, excl. corticosteroids]</t>
  </si>
  <si>
    <t>Anti-Asthmatic (prophylactic)</t>
  </si>
  <si>
    <t>OC(COc1cccc2OC(=CC(=O)c12)C(=O)O)COc3cccc4OC(=CC(=O)c34)C(=O)O</t>
  </si>
  <si>
    <t>CHEMBL559</t>
  </si>
  <si>
    <t>Dextrothyroxine (BAN); T4 (FDA); Dextrothyroxine Sodium (FDA, USP, INN, USAN)</t>
  </si>
  <si>
    <t>Parke Davis Div Warner Lambert Co; Forest Laboratories Inc; Abbvie Inc</t>
  </si>
  <si>
    <t>C10AX01</t>
  </si>
  <si>
    <t>C10AX01 [Cardiovascular System:Lipid Modifying Agents:Lipid Modifying Agents, Plain:Other lipid modifying agents]</t>
  </si>
  <si>
    <t>N[C@H](Cc1cc(I)c(Oc2cc(I)c(O)c(I)c2)c(I)c1)C(=O)O</t>
  </si>
  <si>
    <t>CHEMBL160519</t>
  </si>
  <si>
    <t>Procaterol (BAN, INN); Procaterol Hydrochloride (JAN, USAN)</t>
  </si>
  <si>
    <t>CI-888</t>
  </si>
  <si>
    <t>R03CC08; R03AC16</t>
  </si>
  <si>
    <t>R03CC08 [Respiratory System:Drugs For Obstructive Airway Diseases:Adrenergics For Systemic Use:Selective beta-2-adrenoreceptor agonists]; R03AC16 [Respiratory System:Drugs For Obstructive Airway Diseases:Adrenergics, Inhalants:Selective beta-2-adrenoreceptor agonists]</t>
  </si>
  <si>
    <t>CCC(NC(C)C)C(O)c1ccc(O)c2NC(=O)C=Cc12</t>
  </si>
  <si>
    <t>CHEMBL12610</t>
  </si>
  <si>
    <t>Benzydamine (BAN, INN); Benzydamine Hydrochloride (JAN, USAN)</t>
  </si>
  <si>
    <t>AF-864</t>
  </si>
  <si>
    <t>G02CC03; M01AX07; M02AA05; A01AD02</t>
  </si>
  <si>
    <t>G02CC03 [Genito Urinary System And Sex Hormones:Other Gynecologicals:Other Gynecologicals:Antiinflammatory products for vaginal administration]; M01AX07 [Musculo-Skeletal System:Antiinflammatory And Antirheumatic Products:Antiinflammatory And Antirheumatic Products, Non-Steroids:Other antiinflammatory and antirheumatic agents, non-steroids]; M02AA05 [Musculo-Skeletal System:Topical Products For Joint And Muscular Pain:Topical Products For Joint And Muscular Pain:Antiinflammatory preparations, non-steroids for topical use]; A01AD02 [Alimentary Tract And Metabolism:Stomatological Preparations:Stomatological Preparations:Other agents for local oral treatment]</t>
  </si>
  <si>
    <t>CN(C)CCCOc1nn(Cc2ccccc2)c3ccccc13</t>
  </si>
  <si>
    <t>CHEMBL1762</t>
  </si>
  <si>
    <t>Tocainide (BAN, INN, USAN); Tocainide Hydrochloride (FDA, USP)</t>
  </si>
  <si>
    <t>W-36095</t>
  </si>
  <si>
    <t>C01BB03</t>
  </si>
  <si>
    <t>C01BB03 [Cardiovascular System:Cardiac Therapy:Antiarrhythmics, Class I And Iii:Antiarrhythmics, class Ib]</t>
  </si>
  <si>
    <t>CC(N)C(=O)Nc1c(C)cccc1C</t>
  </si>
  <si>
    <t>CHEMBL645</t>
  </si>
  <si>
    <t>Bisoprolol (BAN, INN, USAN); Bisoprolol Fumarate (FDA, USP, JAN, USAN)</t>
  </si>
  <si>
    <t>CL-297939; EMD-33512; EMD-33-512</t>
  </si>
  <si>
    <t>C07AB57; C07AB07</t>
  </si>
  <si>
    <t>C07AB57 [Cardiovascular System:Beta Blocking Agents:Beta Blocking Agents:Beta blocking agents, selective]; C07AB07 [Cardiovascular System:Beta Blocking Agents:Beta Blocking Agents:Beta blocking agents, selective]</t>
  </si>
  <si>
    <t>CC(C)NCC(O)COc1ccc(COCCOC(C)C)cc1</t>
  </si>
  <si>
    <t>CHEMBL1492500</t>
  </si>
  <si>
    <t>Dothiepin (BAN); Dosulepin (INN); Dosulepin Hydrochloride (JAN); Dothiepin Hydrochloride (USAN)</t>
  </si>
  <si>
    <t>N06AA16</t>
  </si>
  <si>
    <t>N06AA16 [Nervous System:Psychoanaleptics:Antidepressants:Non-selective monoamine reuptake inhibitors]</t>
  </si>
  <si>
    <t>CN(C)CC\C=C\1/c2ccccc2CSc3ccccc13</t>
  </si>
  <si>
    <t>CHEMBL86715</t>
  </si>
  <si>
    <t>Procyclidine (BAN, INN); Procyclidine Hydrochloride (USP, FDA)</t>
  </si>
  <si>
    <t>N04AA04</t>
  </si>
  <si>
    <t>N04AA04 [Nervous System:Anti-Parkinson Drugs:Anticholinergic Agents:Tertiary amines]</t>
  </si>
  <si>
    <t>Antiparkinsonian; Relaxant (skeletal muscle)</t>
  </si>
  <si>
    <t>OC(CCN1CCCC1)(C2CCCCC2)c3ccccc3</t>
  </si>
  <si>
    <t>CHEMBL589</t>
  </si>
  <si>
    <t>Ropinirole (BAN, USAN, INN); Ropinirole Hydrochloride (FDA, USAN)</t>
  </si>
  <si>
    <t>SK&amp;F-101468; SK&amp;F-101468A; SK&amp;F-101468-A</t>
  </si>
  <si>
    <t>SmithKline Beecham Corp Dba GlaxoSmithKline; SmithKline Beecham; GlaxoSmithKline</t>
  </si>
  <si>
    <t>N04BC04</t>
  </si>
  <si>
    <t>N04BC04 [Nervous System:Anti-Parkinson Drugs:Dopaminergic Agents:Dopamine agonists]</t>
  </si>
  <si>
    <t>Antiparkinsonian (D2 receptor agonist)</t>
  </si>
  <si>
    <t>CCCN(CCC)CCc1cccc2NC(=O)Cc12</t>
  </si>
  <si>
    <t>CHEMBL762</t>
  </si>
  <si>
    <t>Oxymetazoline (BAN, INN); Oxymetazoline Hydrochloride (FDA, USP, JAN, USAN)</t>
  </si>
  <si>
    <t>SCH-9384</t>
  </si>
  <si>
    <t>Schering Plough Healthcare Products Inc; Johnson And Johnson Group Consumer Companies</t>
  </si>
  <si>
    <t>R01AA05; R01AB07; S01GA04</t>
  </si>
  <si>
    <t>R01AA05 [Respiratory System:Nasal Preparations:Decongestants And Other Nasal Preparations For Topical Use:Sympathomimetics, plain]; R01AB07 [Respiratory System:Nasal Preparations:Decongestants And Other Nasal Preparations For Topical Use:Sympathomimetics, combinations excl. corticosteroids]; S01GA04 [Sensory Organs:Ophthalmologicals:Decongestants And Antiallergics:Sympathomimetics used as decongestants]</t>
  </si>
  <si>
    <t>Cc1cc(c(O)c(C)c1CC2=NCCN2)C(C)(C)C</t>
  </si>
  <si>
    <t>CHEMBL1091</t>
  </si>
  <si>
    <t>Hydrocortisone Acetate (BAN, JAN, USP, FDA)</t>
  </si>
  <si>
    <t>Merck And Co Inc; Meda Pharmaceuticals Inc; Jhp Pharmaceuticals Llc; Akorn Inc; Monarch Pharmaceuticals Inc</t>
  </si>
  <si>
    <t>CC(=O)OCC(=O)[C@@]1(O)CC[C@H]2[C@@H]3CCC4=CC(=O)CC[C@]4(C)[C@H]3[C@@H](O)C[C@]12C</t>
  </si>
  <si>
    <t>CHEMBL880</t>
  </si>
  <si>
    <t>Famciclovir (BAN, FDA, INN, USAN)</t>
  </si>
  <si>
    <t>BRL-42810</t>
  </si>
  <si>
    <t>S01AD07; J05AB09</t>
  </si>
  <si>
    <t>S01AD07 [Sensory Organs:Ophthalmologicals:Antiinfectives:Antivirals]; J05AB09 [Antiinfectives For Systemic Use:Antivirals For Systemic Use:Direct Acting Antivirals:Nucleosides and nucleotides excl. reverse transcriptase inhibitors]</t>
  </si>
  <si>
    <t>CC(=O)OCC(CCn1cnc2cnc(N)nc12)COC(=O)C</t>
  </si>
  <si>
    <t>CHEMBL976</t>
  </si>
  <si>
    <t>Praziquantel (BAN, FDA, INN, JAN, USAN, USP)</t>
  </si>
  <si>
    <t>EMBAY-8440</t>
  </si>
  <si>
    <t>Bayer Pharma Ag</t>
  </si>
  <si>
    <t>P02BA01</t>
  </si>
  <si>
    <t>P02BA01 [Antiparasitic Products, Insecticides And Repellents:Anthelmintics:Antitrematodals:Quinoline derivatives and related substances]</t>
  </si>
  <si>
    <t>O=C(C1CCCCC1)N2CC3N(CCc4ccccc34)C(=O)C2</t>
  </si>
  <si>
    <t>CHEMBL2109379</t>
  </si>
  <si>
    <t>Ni-0801</t>
  </si>
  <si>
    <t>NI-0801</t>
  </si>
  <si>
    <t>CHEMBL2108645</t>
  </si>
  <si>
    <t>Starch, Modified (NF)</t>
  </si>
  <si>
    <t>CHEMBL2108185</t>
  </si>
  <si>
    <t>Corifollitropin Alfa (INN)</t>
  </si>
  <si>
    <t>ORG-36286</t>
  </si>
  <si>
    <t>G03GA09</t>
  </si>
  <si>
    <t>G03GA09 [Genito Urinary System And Sex Hormones:Sex Hormones And Modulators Of The Genital System:Gonadotropins And Other Ovulation Stimulants:Gonadotropins]</t>
  </si>
  <si>
    <t>CHEMBL2109260</t>
  </si>
  <si>
    <t>H11 Scfv</t>
  </si>
  <si>
    <t>H11 ScFv</t>
  </si>
  <si>
    <t>CHEMBL2109482</t>
  </si>
  <si>
    <t>Bi-505</t>
  </si>
  <si>
    <t>BI-505</t>
  </si>
  <si>
    <t>CHEMBL2108263</t>
  </si>
  <si>
    <t>Cardamom Oil (NF)</t>
  </si>
  <si>
    <t>CHEMBL2108807</t>
  </si>
  <si>
    <t>Styronate Resins</t>
  </si>
  <si>
    <t>CHEMBL2108663</t>
  </si>
  <si>
    <t>Velimogene Aliplasmid (INN, USAN)</t>
  </si>
  <si>
    <t>CHEMBL2108458</t>
  </si>
  <si>
    <t>Nelfilcon A (USAN)</t>
  </si>
  <si>
    <t>Ciba Vision Vertriebs Gmbh, Germany</t>
  </si>
  <si>
    <t>CHEMBL2108635</t>
  </si>
  <si>
    <t>Polyoxyl Stearyl Ether (NF)</t>
  </si>
  <si>
    <t>CHEMBL2108358</t>
  </si>
  <si>
    <t>Serelaxin (INN)</t>
  </si>
  <si>
    <t>CHEMBL2108108</t>
  </si>
  <si>
    <t>Tetrafilcon A (USAN)</t>
  </si>
  <si>
    <t>CHEMBL2109646</t>
  </si>
  <si>
    <t>Regn-1154</t>
  </si>
  <si>
    <t>REGN-1154</t>
  </si>
  <si>
    <t>CHEMBL2109491</t>
  </si>
  <si>
    <t>Col-1</t>
  </si>
  <si>
    <t>COL-1</t>
  </si>
  <si>
    <t>CHEMBL2110799</t>
  </si>
  <si>
    <t>Calcium Carbimide (INN); Cyanamide (JAN)</t>
  </si>
  <si>
    <t>N07BB02</t>
  </si>
  <si>
    <t>N07BB02 [Nervous System:Other Nervous System Drugs:Drugs Used In Addictive Disorders:Drugs used in alcohol dependence]</t>
  </si>
  <si>
    <t>CNC#N</t>
  </si>
  <si>
    <t>CHEMBL1697854</t>
  </si>
  <si>
    <t>Zorubicin (INN); Zorubicin Hydrochloride (USAN)</t>
  </si>
  <si>
    <t>RP-22050 Hydrochloride</t>
  </si>
  <si>
    <t>L01DB05</t>
  </si>
  <si>
    <t>L01DB05 [Antineoplastic And Immunomodulating Agents:Antineoplastic Agents:Cytotoxic Antibiotics And Related Substances:Anthracyclines and related substances]</t>
  </si>
  <si>
    <t>COc1cccc2C(=O)c3c(O)c4C[C@](O)(C[C@H](O[C@H]5C[C@H](N)[C@H](O)[C@H](C)O5)c4c(O)c3C(=O)c12)\C(=N\NC(=O)c6ccccc6)\C</t>
  </si>
  <si>
    <t>CHEMBL2110674</t>
  </si>
  <si>
    <t>Hyaluronate Sodium (JAN, USAN); Hyaluronic Acid (BAN)</t>
  </si>
  <si>
    <t>Schering-Plough Animal Health; Fort Dodge Animal Health; Bayer Animal Health</t>
  </si>
  <si>
    <t>S01KA51; D03AX05; R01AX09; M09AX01; S01KA01</t>
  </si>
  <si>
    <t>S01KA51 [Sensory Organs:Ophthalmologicals:Surgical Aids:Viscoelastic substances]; D03AX05 [Dermatologicals:Preparations For Treatment Of Wounds And Ulcers:Cicatrizants:Other cicatrizants]; R01AX09 [Respiratory System:Nasal Preparations:Decongestants And Other Nasal Preparations For Topical Use:Other nasal preparations]; M09AX01 [Musculo-Skeletal System:Other Drugs For Disorders Of The Musculo-Skeletal System:Other Drugs For Disorders Of The Musculo-Skeletal System:Other drugs for disorders of the musculo-skeletal system]; S01KA01 [Sensory Organs:Ophthalmologicals:Surgical Aids:Viscoelastic substances]</t>
  </si>
  <si>
    <t>Synovitis Agent (veterinary)</t>
  </si>
  <si>
    <t>CC(=O)N[C@@H]1C[C@H](O)[C@@H](CO)O[C@H]1O[C@H]2[C@H](O)[C@@H](O)[C@H](O)O[C@@H]2C(=O)O</t>
  </si>
  <si>
    <t>CHEMBL2111003</t>
  </si>
  <si>
    <t>Peplomycin (INN); Peplomycin Sulfate (JAN, USAN)</t>
  </si>
  <si>
    <t>NK-631</t>
  </si>
  <si>
    <t>C[C@@H](O)[C@H](NC(=O)[C@@H](C)[C@H](O)[C@@H](C)NC(=O)[C@@H](NC(=O)c1nc(nc(N)c1C)[C@H](CC(=O)N)NC[C@H](N)C(=O)N)[C@H](O[C@@H]2O[C@@H](CO)[C@@H](O)[C@H](O)[C@@H]2O[C@H]3O[C@H](CO)[C@@H](O)[C@H](OC(=O)N)[C@H]3O)c4c[nH]cn4)C(=O)NCCc5nc(cs5)c6nc(cs6)C(=O)NCCCN[C@H](C)c7ccccc7</t>
  </si>
  <si>
    <t>CHEMBL2110774</t>
  </si>
  <si>
    <t>Chlorphenoxamine (BAN, INN); Chlorphenoxamine Hydrochloride (MI, USP)</t>
  </si>
  <si>
    <t>D04AA34; R06AA06; R06AA56</t>
  </si>
  <si>
    <t>D04AA34 [Dermatologicals:Antipruritics, Incl. Antihistamines, Anesthetics, Etc.:Antipruritics, Incl. Antihistamines, Anesthetics, Etc.:Antihistamines for topical use]; R06AA06 [Respiratory System:Antihistamines For Systemic Use:Antihistamines For Systemic Use:Aminoalkyl ethers]; R06AA56 [Respiratory System:Antihistamines For Systemic Use:Antihistamines For Systemic Use:Aminoalkyl ethers]</t>
  </si>
  <si>
    <t>CN(C)CCOC(C)(c1ccccc1)c2ccc(Cl)cc2</t>
  </si>
  <si>
    <t>CHEMBL2111138</t>
  </si>
  <si>
    <t>Adatanserin (INN); Adatanserin Hydrochloride (USAN)</t>
  </si>
  <si>
    <t>WY-50324 HCL</t>
  </si>
  <si>
    <t>O=C(NCCN1CCN(CC1)c2ncccn2)C34CC5CC(CC(C5)C3)C4</t>
  </si>
  <si>
    <t>CHEMBL1408927</t>
  </si>
  <si>
    <t>Amaranth (MI, USP)</t>
  </si>
  <si>
    <t>Oc1c(N=Nc2ccc(c3ccccc23)S(=O)(=O)O)c4ccc(cc4cc1S(=O)(=O)O)S(=O)(=O)O</t>
  </si>
  <si>
    <t>CHEMBL2106026</t>
  </si>
  <si>
    <t>Bornyl Acetate (USAN)</t>
  </si>
  <si>
    <t>CC(=O)OC1C[C@]2(C)CC[C@H]1C2(C)C</t>
  </si>
  <si>
    <t>CHEMBL2107415</t>
  </si>
  <si>
    <t>Fluocortolone Caproate (USAN)</t>
  </si>
  <si>
    <t>SH-770</t>
  </si>
  <si>
    <t>CCCCCC(=O)OCC(=O)[C@H]1[C@H](C)C[C@H]2[C@@H]3C[C@H](F)C4=CC(=O)C=C[C@]4(C)[C@H]3[C@@H](O)C[C@]12C</t>
  </si>
  <si>
    <t>CHEMBL2104301</t>
  </si>
  <si>
    <t>Dimabefylline (DCF, INN)</t>
  </si>
  <si>
    <t>CN(C)c1ccc(Cn2cnc3N(C)C(=O)N(C)C(=O)c23)cc1</t>
  </si>
  <si>
    <t>CHEMBL2104399</t>
  </si>
  <si>
    <t>Derpanicate (INN)</t>
  </si>
  <si>
    <t>CC(C)(COC(=O)c1cccnc1)[C@@H](OC(=O)c2cccnc2)C(=O)NCCC(=O)NCCSSCCNC(=O)CCNC(=O)[C@H](OC(=O)c3cccnc3)C(C)(C)COC(=O)c4cccnc4</t>
  </si>
  <si>
    <t>CHEMBL2105202</t>
  </si>
  <si>
    <t>Lomevactone (INN)</t>
  </si>
  <si>
    <t>CC1CC(C(C(=O)O1)c2ccccc2)c3ccc(Cl)cc3</t>
  </si>
  <si>
    <t>CHEMBL2107113</t>
  </si>
  <si>
    <t>Thiofuradene (INN)</t>
  </si>
  <si>
    <t>[O-][N+](=O)c1oc(\C=N/N2CCNC2=S)cc1</t>
  </si>
  <si>
    <t>CHEMBL2104011</t>
  </si>
  <si>
    <t>Amadinone (INN); Amadinone Acetate (USAN)</t>
  </si>
  <si>
    <t>RS-2208</t>
  </si>
  <si>
    <t>CC(=O)O[C@@]1(CC[C@H]2[C@@H]3C=C(Cl)C4=CC(=O)CC[C@@H]4[C@H]3CC[C@]12C)C(=O)C</t>
  </si>
  <si>
    <t>CHEMBL2106536</t>
  </si>
  <si>
    <t>Cyclazodone (DCF, INN)</t>
  </si>
  <si>
    <t>O=C1N=C(NC2CC2)OC1c3ccccc3</t>
  </si>
  <si>
    <t>CHEMBL2104957</t>
  </si>
  <si>
    <t>Bisoctrizole (INN, USAN)</t>
  </si>
  <si>
    <t>FAT 75'634; MBBT</t>
  </si>
  <si>
    <t>CC(C)(C)CC(C)(C)c1cc(Cc2cc(cc(c2O)n3nc4ccccc4n3)C(C)(C)CC(C)(C)C)c(O)c(c1)n5nc6ccccc6n5</t>
  </si>
  <si>
    <t>CHEMBL2104857</t>
  </si>
  <si>
    <t>Petrichloral (INN)</t>
  </si>
  <si>
    <t>OC(OCC(COC(O)C(Cl)(Cl)Cl)(COC(O)C(Cl)(Cl)Cl)COC(O)C(Cl)(Cl)Cl)C(Cl)(Cl)Cl</t>
  </si>
  <si>
    <t>CHEMBL2104213</t>
  </si>
  <si>
    <t>Desmeninol (INN)</t>
  </si>
  <si>
    <t>CSCCC(O)C(=O)O</t>
  </si>
  <si>
    <t>CHEMBL2105031</t>
  </si>
  <si>
    <t>Ioglunide (INN)</t>
  </si>
  <si>
    <t>CN(C(=O)C)c1c(I)c(NC(=O)C(O)C(O)C(O)C(O)CO)c(I)c(C(=O)NCCO)c1I</t>
  </si>
  <si>
    <t>CHEMBL2105234</t>
  </si>
  <si>
    <t>Minamestane (INN)</t>
  </si>
  <si>
    <t>C[C@]12CC[C@H]3[C@@H](C=CC4=C(N)C(=O)C=C[C@]34C)[C@@H]1CCC2=O</t>
  </si>
  <si>
    <t>CHEMBL2105229</t>
  </si>
  <si>
    <t>Metofenazate (INN, MI)</t>
  </si>
  <si>
    <t>COc1cc(cc(OC)c1OC)C(=O)OCCN2CCN(CCCN3c4ccccc4Sc5ccc(Cl)cc35)CC2</t>
  </si>
  <si>
    <t>CHEMBL2105939</t>
  </si>
  <si>
    <t>Cetohexazine (INN)</t>
  </si>
  <si>
    <t>CC1=NNC(=O)C(=C1)C</t>
  </si>
  <si>
    <t>CHEMBL2105567</t>
  </si>
  <si>
    <t>Cefalonium (BAN, INN)</t>
  </si>
  <si>
    <t>NC(=O)c1cc[n+](CC2=C(N3[C@H](SC2)[C@H](NC(=O)Cc4cccs4)C3=O)C(=O)[O-])cc1</t>
  </si>
  <si>
    <t>CHEMBL2104292</t>
  </si>
  <si>
    <t>Hexapropymate (BAN, DCF, INN, MI)</t>
  </si>
  <si>
    <t>N05CM10</t>
  </si>
  <si>
    <t>N05CM10 [Nervous System:Psycholeptics:Hypnotics And Sedatives:Other hypnotics and sedatives]</t>
  </si>
  <si>
    <t>NC(=O)OC1(CC#C)CCCCC1</t>
  </si>
  <si>
    <t>CHEMBL2106016</t>
  </si>
  <si>
    <t>Atrinositol (INN)</t>
  </si>
  <si>
    <t>O[C@@H]1[C@@H](O)[C@@H](OP(=O)(O)O)[C@@H](OP(=O)(O)O)[C@H](OP(=O)(O)O)[C@H]1O</t>
  </si>
  <si>
    <t>CHEMBL2105789</t>
  </si>
  <si>
    <t>Mirostipen (INN, USAN)</t>
  </si>
  <si>
    <t>CC[C@H](C)[C@H](NC(=O)[C@H](CCCNC(=N)N)NC(=O)[C@@H](NC(=O)[C@H](CC(=O)O)NC(=O)[C@H](CC(C)C)NC(=O)[C@H](CCCCN)NC(=O)[C@H](CC(C)C)NC(=O)[C@H](CCSC)NC(=O)[C@H](CCCNC(=N)N)NC(=O)[C@H](CCSC)NC(=O)[C@@H]1CSSC[C@@H]2NC(=O)[C@@H]3CCCN3C(=O)[C@@H](NC(=O)[C@H](CO)NC(=O)[C@H](CCCNC(=N)N)NC(=O)[C@@H]4CCCN4C(=O)[C@@H](NC(=O)[C@H](Cc5ccc(O)cc5)NC(=O)[C@H](CO)NC(=O)[C@@H](NC(=O)[C@@H]6CSSC[C@H](NC(=O)[C@H](Cc7ccccc7)NC(=O)[C@H](CCCNC(=N)N)NC(=O)[C@H](CCCNC(=N)N)NC(=O)CNC(=O)[C@H](CCCCN)NC(=O)[C@H](CCCCN)NC(=O)[C@@H](NC(=O)[C@H](CC(C)C)NC(=O)[C@H](Cc8ccccc8)NC(=O)[C@@H](NC(=O)[C@@H](NC(=O)CNC(=O)[C@@H]9CCCN9C(=O)[C@H](CCCCN)NC(=O)[C@H](CO)NC(=O)[C@H](CSSC[C@H](NC(=O)[C@H](CC(=O)O)NC(=O)[C@H](C)NC(=O)[C@H](CO)NC(=O)[C@@H](NC(=O)[C@H](C)NC(=O)[C@H](Cc%10cnc[nH]%10)NC(=O)[C@H](Cc%11ccccc%11)NC(=O)[C@H](CCCNC(=N)N)NC(=O)[C@H](CC(=O)O)NC(=O)[C@@H](N)CCSC)[C@@H](C)O)C(=O)N6)NC(=O)[C@H](CCC(=O)O)NC(=O)[C@H](CO)NC(=O)[C@H](CC(=O)N)NC(=O)[C@@H](NC(=O)[C@H](CCC(=O)O)NC(=O)[C@H](Cc%12ccccc%12)NC(=O)[C@H](Cc%13ccc(O)cc%13)NC(=O)[C@H](CO)NC(=O)[C@H](CCC(=O)O)NC(=O)[C@H](CC(C)C)NC(=O)[C@H](CC(C)C)NC(=O)[C@H](CO)NC2=O)[C@@H](C)O)C(C)C)[C@@H](C)CC)[C@@H](C)O)C(=O)N[C@@H](C)C(=O)N[C@@H](CC(=O)N)C(=O)N%14CCC[C@H]%14C(=O)N[C@@H](CO)C(=O)N[C@@H](CC(=O)O)C(=O)N[C@@H](CCCCN)C(=O)N[C@@H](CCC(=O)N)C(=O)N[C@@H](C(C)C)C(=O)N[C@@H](CCC(=O)N)C(=O)N[C@@H](C(C)C)C(=O)N1)[C@@H](C)CC)[C@@H](C)O)[C@@H](C)CC)[C@@H](C)O)C(=O)N[C@@H](CCCCN)C(=O)N[C@@H]([C@@H](C)O)C(=O)N[C@@H](CCCNC(=N)N)C(=O)N[C@@H](CCCCN)C(=O)N[C@@H](CC(=O)N)C(=O)O</t>
  </si>
  <si>
    <t>CHEMBL2111026</t>
  </si>
  <si>
    <t>Methaphenilene (BAN, INN); Methaphenilene Hydrochloride (MI, NF)</t>
  </si>
  <si>
    <t>CN(C)CCN(Cc1cccs1)c2ccccc2</t>
  </si>
  <si>
    <t>CHEMBL2106607</t>
  </si>
  <si>
    <t>Butanixin (INN)</t>
  </si>
  <si>
    <t>CCCCc1ccc(Nc2ncccc2C(=O)O)cc1</t>
  </si>
  <si>
    <t>CHEMBL2104710</t>
  </si>
  <si>
    <t>Quincarbate (INN)</t>
  </si>
  <si>
    <t>DU-23187</t>
  </si>
  <si>
    <t>CCOCC1COc2c(Cl)c3C(=O)C(=CNc3cc2O1)C(=O)OCC</t>
  </si>
  <si>
    <t>CHEMBL2104035</t>
  </si>
  <si>
    <t>Benhepazone (INN)</t>
  </si>
  <si>
    <t>RCH-314</t>
  </si>
  <si>
    <t>O=C1N=C2C=CC=CC=C2N1Cc3ccccc3</t>
  </si>
  <si>
    <t>CHEMBL2105429</t>
  </si>
  <si>
    <t>Phenomorphan (BAN, DCF, INN, MI)</t>
  </si>
  <si>
    <t>Oc1ccc2C[C@@H]3[C@@H]4CCCC[C@]4(CCN3CCc5ccccc5)c2c1</t>
  </si>
  <si>
    <t>CHEMBL2104741</t>
  </si>
  <si>
    <t>Premazepam (BAN, INN)</t>
  </si>
  <si>
    <t>Cc1c2C(=NCC(=O)Nc2cn1C)c3ccccc3</t>
  </si>
  <si>
    <t>CHEMBL2104854</t>
  </si>
  <si>
    <t>Izonsteride (INN, USAN)</t>
  </si>
  <si>
    <t>CCc1cccc2sc(Sc3ccc4c(CC[C@H]5N(C)C(=O)CC[C@]45C)c3)nc12</t>
  </si>
  <si>
    <t>CHEMBL2107633</t>
  </si>
  <si>
    <t>Tolufazepam (INN)</t>
  </si>
  <si>
    <t>Cc1ccc(cc1)S(=O)(=O)CCN2C(=O)CN=C(c3ccccc3Cl)c4cc(Cl)ccc24</t>
  </si>
  <si>
    <t>CHEMBL2104156</t>
  </si>
  <si>
    <t>Clazolimine (INN, USAN)</t>
  </si>
  <si>
    <t>CL-88893</t>
  </si>
  <si>
    <t>CN1C(=O)CN(C1=N)c2ccc(Cl)cc2</t>
  </si>
  <si>
    <t>CHEMBL2104664</t>
  </si>
  <si>
    <t>Phenobutiodil (BAN, INN, MI)</t>
  </si>
  <si>
    <t>CCC(Oc1c(I)cc(I)cc1I)C(=O)O</t>
  </si>
  <si>
    <t>CHEMBL2106915</t>
  </si>
  <si>
    <t>Methopholine (USAN); Metofoline (BAN, INN)</t>
  </si>
  <si>
    <t>ARC I-K-1; NIH-7672; Ro-417781</t>
  </si>
  <si>
    <t>COc1cc2CCN(C)C(CCc3ccc(Cl)cc3)c2cc1OC</t>
  </si>
  <si>
    <t>CHEMBL2105532</t>
  </si>
  <si>
    <t>Zelandopam (INN)</t>
  </si>
  <si>
    <t>Oc1ccc(cc1O)[C@@H]2CNCc3c(O)c(O)ccc23</t>
  </si>
  <si>
    <t>CHEMBL2105762</t>
  </si>
  <si>
    <t>Omarigliptin (INN, USAN)</t>
  </si>
  <si>
    <t>MK-3102</t>
  </si>
  <si>
    <t>CS(=O)(=O)n1cc2CN(Cc2n1)[C@H]3CO[C@@H]([C@@H](N)C3)c4cc(F)ccc4F</t>
  </si>
  <si>
    <t>CHEMBL2104122</t>
  </si>
  <si>
    <t>Cicloprofen (BAN, INN, USAN)</t>
  </si>
  <si>
    <t>SQ-20824</t>
  </si>
  <si>
    <t>CC(C(=O)O)c1ccc2c(Cc3ccccc23)c1</t>
  </si>
  <si>
    <t>CHEMBL2107719</t>
  </si>
  <si>
    <t>Cloximate (INN)</t>
  </si>
  <si>
    <t>CN(C)CCOC(=O)CO\N=C(/C)\c1ccc(Cl)cc1</t>
  </si>
  <si>
    <t>CHEMBL2105937</t>
  </si>
  <si>
    <t>Amicibone (INN, MI)</t>
  </si>
  <si>
    <t>O=C(OCc1ccccc1)C2(CCN3CCCCCC3)CCCCC2=O</t>
  </si>
  <si>
    <t>CHEMBL2104105</t>
  </si>
  <si>
    <t>Cioteronel (INN, USAN)</t>
  </si>
  <si>
    <t>CCC(CCCCC1CCC2CC(=O)CC12)OC</t>
  </si>
  <si>
    <t>CHEMBL2107399</t>
  </si>
  <si>
    <t>Flunisolide Acetate (USAN)</t>
  </si>
  <si>
    <t>RS-1320</t>
  </si>
  <si>
    <t>CC(=O)OCC(=O)[C@@]12OC(C)(C)O[C@H]1C[C@H]3[C@@H]4C[C@H](F)C5=CC(=O)C=C[C@]5(C)[C@H]4[C@@H](O)C[C@]23C</t>
  </si>
  <si>
    <t>CHEMBL2105205</t>
  </si>
  <si>
    <t>Prinoxodan (INN, USAN)</t>
  </si>
  <si>
    <t>RGW-2938</t>
  </si>
  <si>
    <t>CN1Cc2cc(ccc2NC1=O)C3=NNC(=O)CC3</t>
  </si>
  <si>
    <t>CHEMBL2107331</t>
  </si>
  <si>
    <t>Dextofisopam (INN, USAN)</t>
  </si>
  <si>
    <t>R-TOFISOPAM</t>
  </si>
  <si>
    <t>CC[C@H]1C(=NN=C(c2ccc(OC)c(OC)c2)c3cc(OC)c(OC)cc13)C</t>
  </si>
  <si>
    <t>CHEMBL2104698</t>
  </si>
  <si>
    <t>Deramciclane (INN)</t>
  </si>
  <si>
    <t>CN(C)CCO[C@@]1(C[C@H]2CC[C@]1(C)C2(C)C)c3ccccc3</t>
  </si>
  <si>
    <t>CHEMBL2104176</t>
  </si>
  <si>
    <t>Cloxypendyl (INN)</t>
  </si>
  <si>
    <t>D-1262</t>
  </si>
  <si>
    <t>OCCN1CCN(CCCN2c3ccccc3Sc4cc(Cl)cnc24)CC1</t>
  </si>
  <si>
    <t>CHEMBL2105549</t>
  </si>
  <si>
    <t>Tolycaine (BAN, INN, MI); Tolycaine Hydrochloride (JAN)</t>
  </si>
  <si>
    <t>CCN(CC)CC(=O)Nc1c(C)cccc1C(=O)OC</t>
  </si>
  <si>
    <t>CHEMBL2106128</t>
  </si>
  <si>
    <t>Buquiterine (INN)</t>
  </si>
  <si>
    <t>COc1cc2CCN3C(=O)N=C(NC(C)(C)C)C=C3c2cc1OC</t>
  </si>
  <si>
    <t>CHEMBL2104300</t>
  </si>
  <si>
    <t>Ditophal (BAN, INN)</t>
  </si>
  <si>
    <t>CCSC(=O)c1cccc(c1)C(=O)SCC</t>
  </si>
  <si>
    <t>CHEMBL2105597</t>
  </si>
  <si>
    <t>Trixolane (INN)</t>
  </si>
  <si>
    <t>COc1cc(cc(OC)c1OC)C2(C)OCC(CN3CCOCC3)O2</t>
  </si>
  <si>
    <t>CHEMBL2106443</t>
  </si>
  <si>
    <t>Efrotomycin (BAN, INN, USAN)</t>
  </si>
  <si>
    <t>MK-621</t>
  </si>
  <si>
    <t>CC[C@H](C(=O)NC\C=C\C=C(/C)\[C@@H](OC)[C@@H](C)[C@@H]1O[C@H](\C=C\C=C\C=C(/C)\C(=O)C2=C(O)C=CN(C)C2=O)[C@H](O)[C@@H]1O)[C@@]3(O)O[C@@H](\C=C\C=C\C)C(C)(C)[C@@H](O[C@@H]4O[C@H](C)[C@@H](O[C@@H]5O[C@@H](C)[C@H](OC)[C@@H](O)[C@H]5OC)[C@@H](OC)[C@H]4O)[C@H]3O</t>
  </si>
  <si>
    <t>CHEMBL2104652</t>
  </si>
  <si>
    <t>Procymate (DCF, INN, MI)</t>
  </si>
  <si>
    <t>CCC(OC(=O)N)C1CCCCC1</t>
  </si>
  <si>
    <t>CHEMBL1201283</t>
  </si>
  <si>
    <t>Polymyxin B (BAN, INN); Polymyxin B Sulfate (FDA, USP, JAN)</t>
  </si>
  <si>
    <t>Combe Inc; Allergan Pharmaceutical; Allergan Inc; Alcon Laboratories Inc; Falcon Pharmaceuticals Ltd</t>
  </si>
  <si>
    <t>A07AA05; J01XB02; S01AA18; S03AA03; S02AA11</t>
  </si>
  <si>
    <t>A07AA05 [Alimentary Tract And Metabolism:Antidiarrheals, Intestinal Antiinflammatory/Antiinfective :Intestinal Antiinfectives:Antibiotics]; J01XB02 [Antiinfectives For Systemic Use:Antibacterials For Systemic Use:Other Antibacterials:Polymyxins]; S01AA18 [Sensory Organs:Ophthalmologicals:Antiinfectives:Antibiotics]; S03AA03 [Sensory Organs:Ophthalmological And Otological Preparations:Antiinfectives:Antiinfectives]; S02AA11 [Sensory Organs:Otologicals:Antiinfectives:Antiinfectives]</t>
  </si>
  <si>
    <t>CCC(C)CCCCC(=O)N[C@@H](CCN)C(=O)N[C@@H]([C@@H](C)O)C(=O)N[C@@H](CCN)C(=O)N[C@H]1CCNC(=O)[C@@H](NC(=O)[C@H](CCN)NC(=O)[C@H](CCN)NC(=O)[C@H](CC(C)C)NC(=O)[C@@H](Cc2ccccc2)NC(=O)[C@@H](CCN)NC1=O)[C@@H](C)O</t>
  </si>
  <si>
    <t>CHEMBL2108699</t>
  </si>
  <si>
    <t>Vaccinia Immune Globulin (USP)</t>
  </si>
  <si>
    <t>J06BB07</t>
  </si>
  <si>
    <t>J06BB07 [Antiinfectives For Systemic Use:Immune Sera And Immunoglobulins:Immunoglobulins:Specific immunoglobulins]</t>
  </si>
  <si>
    <t>CHEMBL2109042</t>
  </si>
  <si>
    <t>Influenza Virus Vaccine (USP)</t>
  </si>
  <si>
    <t>Wyeth-Ayerst; Parke-Davis; Lederle; Bristol-Myers Squibb</t>
  </si>
  <si>
    <t>J07BB03</t>
  </si>
  <si>
    <t>J07BB03 [Antiinfectives For Systemic Use:Vaccines:Viral Vaccines:Influenza vaccines]</t>
  </si>
  <si>
    <t>CHEMBL2108086</t>
  </si>
  <si>
    <t>Sulodexide (INN)</t>
  </si>
  <si>
    <t>B01AB11</t>
  </si>
  <si>
    <t>B01AB11 [Blood And Blood Forming Organs:Antithrombotic Agents:Antithrombotic Agents:Heparin group]</t>
  </si>
  <si>
    <t>CHEMBL2105612</t>
  </si>
  <si>
    <t>Propicillin (BAN, DCF, INN, MI); Propicillin Potassium (JAN)</t>
  </si>
  <si>
    <t>J01CE03</t>
  </si>
  <si>
    <t>J01CE03 [Antiinfectives For Systemic Use:Antibacterials For Systemic Use:Beta-Lactam Antibacterials, Penicillins:Beta-lactamase sensitive penicillins]</t>
  </si>
  <si>
    <t>CCC(Oc1ccccc1)C(=O)N[C@H]2[C@H]3SC(C)(C)[C@@H](N3C2=O)C(=O)O</t>
  </si>
  <si>
    <t>CHEMBL2109027</t>
  </si>
  <si>
    <t>Bromelain (JAN); Bromelains (BAN, INN, USAN)</t>
  </si>
  <si>
    <t>B06AA11</t>
  </si>
  <si>
    <t>B06AA11 [Blood And Blood Forming Organs:Other Hematological Agents:Other Hematological Agents:Enzymes]</t>
  </si>
  <si>
    <t>CHEMBL2108766</t>
  </si>
  <si>
    <t>Pyrethrum Extract (USP)</t>
  </si>
  <si>
    <t>P03AC01</t>
  </si>
  <si>
    <t>P03AC01 [Antiparasitic Products, Insecticides And Repellents:Ectoparasiticides, Incl. Scabicides, Insecticides And Repellents:Ectoparasiticides, Incl. Scabicides:Pyrethrines, incl. synthetic compounds]</t>
  </si>
  <si>
    <t>CHEMBL2108634</t>
  </si>
  <si>
    <t>Polyoxyl Oleate (NF)</t>
  </si>
  <si>
    <t>CHEMBL2109535</t>
  </si>
  <si>
    <t>Kbpa-101</t>
  </si>
  <si>
    <t>KBPA-101</t>
  </si>
  <si>
    <t>CHEMBL2108901</t>
  </si>
  <si>
    <t>Azuresin (BAN, NF)</t>
  </si>
  <si>
    <t>CHEMBL2108923</t>
  </si>
  <si>
    <t>Cideferron (INN, JAN)</t>
  </si>
  <si>
    <t>CHEMBL2108907</t>
  </si>
  <si>
    <t>Benexate Hydrochloride Betadex (JAN)</t>
  </si>
  <si>
    <t>CHEMBL1972268</t>
  </si>
  <si>
    <t>Menbutone (BAN, INN, MI)</t>
  </si>
  <si>
    <t>SC-1749 [As Sodium-Salt]</t>
  </si>
  <si>
    <t>COc1ccc(C(=O)CCC(=O)O)c2ccccc12</t>
  </si>
  <si>
    <t>CHEMBL2105075</t>
  </si>
  <si>
    <t>Floctafenine (BAN, INN, JAN, USAN)</t>
  </si>
  <si>
    <t>R-4318; RU-15750</t>
  </si>
  <si>
    <t>N02BG04</t>
  </si>
  <si>
    <t>N02BG04 [Nervous System:Analgesics:Other Analgesics And Antipyretics:Other analgesics and antipyretics]</t>
  </si>
  <si>
    <t>OCC(O)COC(=O)c1ccccc1Nc2ccnc3c(cccc23)C(F)(F)F</t>
  </si>
  <si>
    <t>CHEMBL2105407</t>
  </si>
  <si>
    <t>Scopinast (INN)</t>
  </si>
  <si>
    <t>COc1cc2C=CC(=O)Oc2cc1OCCCN3CCC(CC3)C(O)(c4ccc(F)cc4)c5ccc(F)cc5</t>
  </si>
  <si>
    <t>CHEMBL2106700</t>
  </si>
  <si>
    <t>Amelometasone (INN)</t>
  </si>
  <si>
    <t>CCC(=O)O[C@@]1([C@@H](C)CC2C3CCC4=CC(=O)C=C[C@]4(C)[C@@]3(F)C(O)C[C@]12C)C(=O)COC</t>
  </si>
  <si>
    <t>CHEMBL2107489</t>
  </si>
  <si>
    <t>Sulfathiourea (BAN, DCF, INN, MI)</t>
  </si>
  <si>
    <t>J01EB08</t>
  </si>
  <si>
    <t>J01EB08 [Antiinfectives For Systemic Use:Antibacterials For Systemic Use:Sulfonamides And Trimethoprim:Short-acting sulfonamides]</t>
  </si>
  <si>
    <t>NC(=S)NS(=O)(=O)c1ccc(N)cc1</t>
  </si>
  <si>
    <t>CHEMBL2103824</t>
  </si>
  <si>
    <t>Arhalofenate (INN, USAN)</t>
  </si>
  <si>
    <t>JNJ-39659100; MBX-102</t>
  </si>
  <si>
    <t>Metabolex; Ortho-Mcneil Johnson &amp; Johnson Metabolex</t>
  </si>
  <si>
    <t>CC(=O)NCCOC(=O)[C@H](Oc1cccc(c1)C(F)(F)F)c2ccc(Cl)cc2</t>
  </si>
  <si>
    <t>CHEMBL2104767</t>
  </si>
  <si>
    <t>Salinazid (BAN, INN, MI)</t>
  </si>
  <si>
    <t>Oc1ccccc1\C=N/NC(=O)c2ccncc2</t>
  </si>
  <si>
    <t>CHEMBL2104532</t>
  </si>
  <si>
    <t>Cinaproxen (INN)</t>
  </si>
  <si>
    <t>COc1ccc2cc(ccc2c1)[C@H](C)C(=O)SC[C@H](NC(=O)C)C(=O)O</t>
  </si>
  <si>
    <t>CHEMBL2105421</t>
  </si>
  <si>
    <t>Tinisulpride (INN)</t>
  </si>
  <si>
    <t>CCN1CCCC1CNC(=O)c2cc(ccc2OC)S(=O)(=O)NC(C)(C)C#C</t>
  </si>
  <si>
    <t>CHEMBL2104458</t>
  </si>
  <si>
    <t>Vetrabutine (BAN, INN, MI)</t>
  </si>
  <si>
    <t>COc1ccc(cc1OC)C(CCCc2ccccc2)N(C)C</t>
  </si>
  <si>
    <t>CHEMBL1487804</t>
  </si>
  <si>
    <t>Benzoylpas Calcium (USAN, USP); Calcium Benzamidosalicylate (BAN, INN)</t>
  </si>
  <si>
    <t>OC(=O)c1ccc(NC(=O)c2ccccc2)cc1O</t>
  </si>
  <si>
    <t>CHEMBL1615357</t>
  </si>
  <si>
    <t>Azacosterol (INN); Azacosterol Hydrochloride (USAN)</t>
  </si>
  <si>
    <t>SC-12937</t>
  </si>
  <si>
    <t>Chemosterilant, Avian</t>
  </si>
  <si>
    <t>CN(C)CCCN(C)[C@H]1CC[C@H]2[C@@H]3CC=C4C[C@@H](O)CC[C@]4(C)[C@H]3CC[C@]12C</t>
  </si>
  <si>
    <t>CHEMBL2107723</t>
  </si>
  <si>
    <t>Acotiamide (INN); Acotiamide Hydrochloride (USAN)</t>
  </si>
  <si>
    <t>YM-443; Z-338</t>
  </si>
  <si>
    <t>COc1cc(O)c(cc1OC)C(=O)Nc2nc(cs2)C(=O)NCCN(C(C)C)C(C)C</t>
  </si>
  <si>
    <t>CHEMBL2111127</t>
  </si>
  <si>
    <t>Oxifungin (INN); Oxifungin Hydrochloride (USAN)</t>
  </si>
  <si>
    <t>EU-3421</t>
  </si>
  <si>
    <t>C(Oc1ccccc1)C2=Nc3cnccc3NN2</t>
  </si>
  <si>
    <t>CHEMBL2105485</t>
  </si>
  <si>
    <t>Tolciclate (INN, JAN, USAN)</t>
  </si>
  <si>
    <t>K-9147</t>
  </si>
  <si>
    <t>D01AE19</t>
  </si>
  <si>
    <t>D01AE19 [Dermatologicals:Antifungals For Dermatological Use:Antifungals For Topical Use:Other antifungals for topical use]</t>
  </si>
  <si>
    <t>CN(C(=S)Oc1ccc2C3CCC(C3)c2c1)c4cccc(C)c4</t>
  </si>
  <si>
    <t>CHEMBL2104565</t>
  </si>
  <si>
    <t>Clamidoxic Acid (BAN, INN)</t>
  </si>
  <si>
    <t>SNR-1804</t>
  </si>
  <si>
    <t>OC(=O)COc1ccccc1NC(=O)c2ccc(Cl)c(Cl)c2</t>
  </si>
  <si>
    <t>CHEMBL2104026</t>
  </si>
  <si>
    <t>Bemitradine (INN, USAN)</t>
  </si>
  <si>
    <t>SC-33643</t>
  </si>
  <si>
    <t>CCOCCc1c(nc(N)n2ncnc12)c3ccccc3</t>
  </si>
  <si>
    <t>CHEMBL2107746</t>
  </si>
  <si>
    <t>Elomotecan (INN)</t>
  </si>
  <si>
    <t>CC[C@@]1(O)CC(=O)OCC2=C1C=C3N(Cc4c(CN5CCC(C)CC5)c6cc(C)c(Cl)cc6nc34)C2=O</t>
  </si>
  <si>
    <t>CHEMBL2104794</t>
  </si>
  <si>
    <t>Salfluverine (DCF, INN)</t>
  </si>
  <si>
    <t>Oc1ccccc1C(=O)Nc2cccc(c2)C(F)(F)F</t>
  </si>
  <si>
    <t>CHEMBL2106093</t>
  </si>
  <si>
    <t>Brallobarbital (INN, MI)</t>
  </si>
  <si>
    <t>BrC(=C)CC1(CC=C)C(=O)NC(=O)NC1=O</t>
  </si>
  <si>
    <t>CHEMBL2104542</t>
  </si>
  <si>
    <t>Xinidamine (INN)</t>
  </si>
  <si>
    <t>Cc1ccc(Cn2nc(C(=O)O)c3ccccc23)c(C)c1</t>
  </si>
  <si>
    <t>CHEMBL2104302</t>
  </si>
  <si>
    <t>Dichloroxylenol (BAN, DCF, INN, MI)</t>
  </si>
  <si>
    <t>Cc1cc(O)c(Cl)c(C)c1Cl</t>
  </si>
  <si>
    <t>CHEMBL2103925</t>
  </si>
  <si>
    <t>Iproheptine (INN); Iproheptine Hydrochloride (JAN)</t>
  </si>
  <si>
    <t>CC(C)CCCC(C)NC(C)C</t>
  </si>
  <si>
    <t>CHEMBL2106163</t>
  </si>
  <si>
    <t>Dembrexine (BAN, INN)</t>
  </si>
  <si>
    <t>O[C@@H]1CC[C@H](CC1)NCc2cc(Br)cc(Br)c2O</t>
  </si>
  <si>
    <t>CHEMBL2105278</t>
  </si>
  <si>
    <t>Orotirelin (INN)</t>
  </si>
  <si>
    <t>NC(=O)[C@@H]1CCCN1C(=O)[C@H](Cc2cnc[nH]2)NC(=O)C3=CC(=O)NC(=O)N3</t>
  </si>
  <si>
    <t>CHEMBL2106649</t>
  </si>
  <si>
    <t>Odapipam (INN)</t>
  </si>
  <si>
    <t>CN1CCc2cc(Cl)c(O)cc2[C@H](C1)c3cccc4CCOc34</t>
  </si>
  <si>
    <t>CHEMBL289228</t>
  </si>
  <si>
    <t>Tipifarnib (INN, USAN)</t>
  </si>
  <si>
    <t>R-11577; R-115777</t>
  </si>
  <si>
    <t>Janssen Pharmaceutica, Belgium; Beerse And Geel, Belgium</t>
  </si>
  <si>
    <t>CN1C(=O)C=C(c2cccc(Cl)c2)c3cc(ccc13)[C@](N)(c4ccc(Cl)cc4)c5cncn5C</t>
  </si>
  <si>
    <t>CHEMBL47298</t>
  </si>
  <si>
    <t>Tilorone (INN); Tilorone Hydrochloride (USAN)</t>
  </si>
  <si>
    <t>CCN(CC)CCOc1ccc2c(c1)C(=O)c3cc(OCCN(CC)CC)ccc23</t>
  </si>
  <si>
    <t>CHEMBL1182210</t>
  </si>
  <si>
    <t>Benzethonium Chloride (BAN, JAN, USP, INN)</t>
  </si>
  <si>
    <t>Parke-Davis; Carrington</t>
  </si>
  <si>
    <t>R02AA09; D08AJ58; D08AJ08</t>
  </si>
  <si>
    <t>R02AA09 [Respiratory System:Throat Preparations:Throat Preparations:Antiseptics]; D08AJ58 [Dermatologicals:Antiseptics And Disinfectants:Antiseptics And Disinfectants:Quaternary ammonium compounds]; D08AJ08 [Dermatologicals:Antiseptics And Disinfectants:Antiseptics And Disinfectants:Quaternary ammonium compounds]</t>
  </si>
  <si>
    <t>CC(C)(C)CC(C)(C)c1ccc(OCCOCC[N+](C)(C)Cc2ccccc2)cc1</t>
  </si>
  <si>
    <t>CHEMBL100622</t>
  </si>
  <si>
    <t>Hexamethonium Bromide (BAN, INN, JAN, MI); Hexamethonium Iodide (BAN); Hexamethonium Tartrate (BAN)</t>
  </si>
  <si>
    <t>C[N+](C)(C)CCCCCC[N+](C)(C)C</t>
  </si>
  <si>
    <t>CHEMBL445</t>
  </si>
  <si>
    <t>Nortriptyline (BAN, INN); Nortriptyline Hydrochloride (FDA, USP, JAN, USAN)</t>
  </si>
  <si>
    <t>Ranbaxy Pharmaceuticals Inc; Mallinckrodt Llc; Mallinckrodt Inc; Eli Lilly And Co</t>
  </si>
  <si>
    <t>N06AA10</t>
  </si>
  <si>
    <t>N06AA10 [Nervous System:Psychoanaleptics:Antidepressants:Non-selective monoamine reuptake inhibitors]</t>
  </si>
  <si>
    <t>CNCCC=C1c2ccccc2CCc3ccccc13</t>
  </si>
  <si>
    <t>CHEMBL1200975</t>
  </si>
  <si>
    <t>Clocortolone Pivalate (FDA, USP, USAN)</t>
  </si>
  <si>
    <t>SH-863</t>
  </si>
  <si>
    <t>C[C@@H]1C[C@H]2[C@@H]3C[C@H](F)C4=CC(=O)C=C[C@]4(C)[C@@]3(Cl)[C@@H](O)C[C@]2(C)[C@H]1C(=O)COC(=O)C(C)(C)C</t>
  </si>
  <si>
    <t>CHEMBL465</t>
  </si>
  <si>
    <t>Dronabinol (FDA, INN, USAN, USP)</t>
  </si>
  <si>
    <t>A04AD10</t>
  </si>
  <si>
    <t>A04AD10 [Alimentary Tract And Metabolism:Antiemetics And Antinauseants:Antiemetics And Antinauseants:Other antiemetics]</t>
  </si>
  <si>
    <t>CCCCCc1cc(O)c2[C@@H]3C=C(C)CC[C@H]3C(C)(C)Oc2c1</t>
  </si>
  <si>
    <t>CHEMBL1200807</t>
  </si>
  <si>
    <t>Norelgestromin (BAN, FDA, INN, USAN)</t>
  </si>
  <si>
    <t>RWJ-10553</t>
  </si>
  <si>
    <t>CC[C@]12CC[C@H]3[C@@H](CCC4=C\C(=N\O)\CC[C@H]34)[C@@H]1CC[C@@]2(O)C#C</t>
  </si>
  <si>
    <t>CHEMBL222559</t>
  </si>
  <si>
    <t>Tipranavir (FDA, BAN, INN); Tipranavir Disodium (USAN)</t>
  </si>
  <si>
    <t>U-140690; PNU-140690E</t>
  </si>
  <si>
    <t>Pharmacia &amp; Upjohn; Boehringer Ingelheim Pharmaceuticals Inc</t>
  </si>
  <si>
    <t>J05AE09</t>
  </si>
  <si>
    <t>J05AE09 [Antiinfectives For Systemic Use:Antivirals For Systemic Use:Direct Acting Antivirals:Protease inhibitors]</t>
  </si>
  <si>
    <t>CCC[C@@]1(CCc2ccccc2)CC(=C([C@H](CC)c3cccc(NS(=O)(=O)c4ccc(cn4)C(F)(F)F)c3)C(=O)O1)O</t>
  </si>
  <si>
    <t>CHEMBL1201534</t>
  </si>
  <si>
    <t>Danaparoid Sodium (BAN, FDA, INN, USAN)</t>
  </si>
  <si>
    <t>ORG-10172</t>
  </si>
  <si>
    <t>B01AB09</t>
  </si>
  <si>
    <t>B01AB09 [Blood And Blood Forming Organs:Antithrombotic Agents:Antithrombotic Agents:Heparin group]</t>
  </si>
  <si>
    <t>CHEMBL1096</t>
  </si>
  <si>
    <t>Amlexanox (MI, BAN, FDA, INN, JAN, USAN)</t>
  </si>
  <si>
    <t>AA-673; CHX-3673</t>
  </si>
  <si>
    <t>Uluru Inc</t>
  </si>
  <si>
    <t>R03DX01; A01AD07</t>
  </si>
  <si>
    <t>R03DX01 [Respiratory System:Drugs For Obstructive Airway Diseases:Other Systemic Drugs For Obstructive Airway Diseases:Other systemic drugs for obstructive airway diseases]; A01AD07 [Alimentary Tract And Metabolism:Stomatological Preparations:Stomatological Preparations:Other agents for local oral treatment]</t>
  </si>
  <si>
    <t>CC(C)c1ccc2Oc3nc(N)c(cc3C(=O)c2c1)C(=O)O</t>
  </si>
  <si>
    <t>CHEMBL1095930</t>
  </si>
  <si>
    <t>Cefuroxime Axetil (FDA, USP, BAN, JAN, USAN)</t>
  </si>
  <si>
    <t>CCI-15641</t>
  </si>
  <si>
    <t>CO\N=C(/C(=O)N[C@H]1[C@H]2SCC(=C(N2C1=O)C(=O)OC(C)OC(=O)C)COC(=O)N)\c3occc3</t>
  </si>
  <si>
    <t>CHEMBL189</t>
  </si>
  <si>
    <t>Milrinone (USP, BAN, INN, USAN); Milrinone Lactate (FDA)</t>
  </si>
  <si>
    <t>WIN-47203-2; WIN-472032</t>
  </si>
  <si>
    <t>C01CE02</t>
  </si>
  <si>
    <t>C01CE02 [Cardiovascular System:Cardiac Therapy:Cardiac Stimulants Excl. Cardiac Glycosides:Phosphodiesterase inhibitors]</t>
  </si>
  <si>
    <t>CC1=C(C=C(C#N)C(=O)N1)c2ccncc2</t>
  </si>
  <si>
    <t>CHEMBL1201647</t>
  </si>
  <si>
    <t>Invert Sugar (FDA); Sugar, Invert (USP)</t>
  </si>
  <si>
    <t>C05BB03</t>
  </si>
  <si>
    <t>C05BB03 [Cardiovascular System:Vasoprotectives:Antivaricose Therapy:Sclerosing agents for local injection]</t>
  </si>
  <si>
    <t>CHEMBL1591</t>
  </si>
  <si>
    <t>Demeclocycline (INN, BAN, USP); Demethylchlortetracycline (DCF, JAN); Demeclocycline Hydrochloride (FDA, USP, BAN); Demethylchlortetracycline Hydrochloride (JAN)</t>
  </si>
  <si>
    <t>Lederle Laboratories Div American Cyanamid Co; Corepharma Llc</t>
  </si>
  <si>
    <t>J01AA01; D06AA01</t>
  </si>
  <si>
    <t>J01AA01 [Antiinfectives For Systemic Use:Antibacterials For Systemic Use:Tetracyclines:Tetracyclines]; D06AA01 [Dermatologicals:Antibiotics And Chemotherapeutics For Dermatological Use:Antibiotics For Topical Use:Tetracycline and derivatives]</t>
  </si>
  <si>
    <t>CN(C)[C@H]1[C@@H]2C[C@@H]3[C@H](O)c4c(Cl)ccc(O)c4C(=O)C3=C(O)[C@]2(O)C(=O)C(=C1O)C(=O)N</t>
  </si>
  <si>
    <t>CHEMBL27577</t>
  </si>
  <si>
    <t>Salicylamide (BAN, JAN, USP, INN)</t>
  </si>
  <si>
    <t>N02BA75; N02BA05; N02BA55</t>
  </si>
  <si>
    <t>N02BA75 [Nervous System:Analgesics:Other Analgesics And Antipyretics:Salicylic acid and derivatives]; N02BA05 [Nervous System:Analgesics:Other Analgesics And Antipyretics:Salicylic acid and derivatives]; N02BA55 [Nervous System:Analgesics:Other Analgesics And Antipyretics:Salicylic acid and derivatives]</t>
  </si>
  <si>
    <t>NC(=O)c1ccccc1O</t>
  </si>
  <si>
    <t>CHEMBL139</t>
  </si>
  <si>
    <t>Diclofenac (BAN, INN); Diclofenac Epolamine (FDA); Diclofenac Potassium (FDA, USAN); Diclofenac Sodium (JAN, USAN, USP, FDA)</t>
  </si>
  <si>
    <t>CGP-45840B; GP-45840</t>
  </si>
  <si>
    <t>Gd Searle Llc; Fougera Pharmaceuticals Inc; Novartis Pharmaceuticals Corp; Falcon Pharmaceuticals Ltd; Depomed Inc</t>
  </si>
  <si>
    <t>D11AX18; M01AB05; M02AA15; S01BC03; M01AB55</t>
  </si>
  <si>
    <t>D11AX18 [Dermatologicals:Other Dermatological Preparations:Other Dermatological Preparations:Other dermatologicals]; M01AB05 [Musculo-Skeletal System:Antiinflammatory And Antirheumatic Products:Antiinflammatory And Antirheumatic Products, Non-Steroids:Acetic acid derivatives and related substances]; M02AA15 [Musculo-Skeletal System:Topical Products For Joint And Muscular Pain:Topical Products For Joint And Muscular Pain:Antiinflammatory preparations, non-steroids for topical use]; S01BC03 [Sensory Organs:Ophthalmologicals:Antiinflammatory Agents:Antiinflammatory agents, non-steroids]; M01AB55 [Musculo-Skeletal System:Antiinflammatory And Antirheumatic Products:Antiinflammatory And Antirheumatic Products, Non-Steroids:Acetic acid derivatives and related substances]</t>
  </si>
  <si>
    <t>OC(=O)Cc1ccccc1Nc2c(Cl)cccc2Cl</t>
  </si>
  <si>
    <t>CHEMBL1757</t>
  </si>
  <si>
    <t>Fosfomycin (BAN, INN, USAN); Fosfomycin Calcium (JAN); Fosfomycin Sodium (JAN); Fosfomycin Tromethamine (FDA, USAN)</t>
  </si>
  <si>
    <t>Z-1282</t>
  </si>
  <si>
    <t>Zambon Spa Italy; Merck</t>
  </si>
  <si>
    <t>J01XX01</t>
  </si>
  <si>
    <t>J01XX01 [Antiinfectives For Systemic Use:Antibacterials For Systemic Use:Other Antibacterials:Other antibacterials]</t>
  </si>
  <si>
    <t>C[C@@H]1O[C@@H]1P(=O)(O)O</t>
  </si>
  <si>
    <t>CHEMBL894</t>
  </si>
  <si>
    <t>Bupropion (BAN, INN); Bupropion Hydrobromide (FDA, USAN); Bupropion Hydrochloride (USAN, USP, FDA)</t>
  </si>
  <si>
    <t>BW-323</t>
  </si>
  <si>
    <t>Valeant International Srl; Valeant International Barbados Srl; GlaxoSmithKline; Edgemont Pharmaceuticals Llc</t>
  </si>
  <si>
    <t>N06AX12</t>
  </si>
  <si>
    <t>N06AX12 [Nervous System:Psychoanaleptics:Antidepressants:Other antidepressants]</t>
  </si>
  <si>
    <t>CC(NC(C)(C)C)C(=O)c1cccc(Cl)c1</t>
  </si>
  <si>
    <t>CHEMBL1201287</t>
  </si>
  <si>
    <t>Dexbrompheniramine (BAN, INN); Dexbrompheniramine Maleate (FDA, USP)</t>
  </si>
  <si>
    <t>Schering Plough Healthcare Products Inc; Schering Corp Sub Schering Plough Corp</t>
  </si>
  <si>
    <t>R06AB56; R06AB06</t>
  </si>
  <si>
    <t>R06AB56 [Respiratory System:Antihistamines For Systemic Use:Antihistamines For Systemic Use:Substituted alkylamines]; R06AB06 [Respiratory System:Antihistamines For Systemic Use:Antihistamines For Systemic Use:Substituted alkylamines]</t>
  </si>
  <si>
    <t>CN(C)CC[C@@H](c1ccc(Br)cc1)c2ccccn2</t>
  </si>
  <si>
    <t>CHEMBL640</t>
  </si>
  <si>
    <t>Procainamide (BAN, INN); Procainamide Hydrochloride (JAN, USP, FDA)</t>
  </si>
  <si>
    <t>C01BA02</t>
  </si>
  <si>
    <t>C01BA02 [Cardiovascular System:Cardiac Therapy:Antiarrhythmics, Class I And Iii:Antiarrhythmics, class Ia]</t>
  </si>
  <si>
    <t>CCN(CC)CCNC(=O)c1ccc(N)cc1</t>
  </si>
  <si>
    <t>CHEMBL1200761</t>
  </si>
  <si>
    <t>Chlorotrianisene (FDA, USP, BAN, INN)</t>
  </si>
  <si>
    <t>G03CA06</t>
  </si>
  <si>
    <t>G03CA06 [Genito Urinary System And Sex Hormones:Sex Hormones And Modulators Of The Genital System:Estrogens:Natural and semisynthetic estrogens, plain]</t>
  </si>
  <si>
    <t>COc1ccc(cc1)C(=C(c2ccc(OC)cc2)c3ccc(OC)cc3)Cl</t>
  </si>
  <si>
    <t>CHEMBL1165342</t>
  </si>
  <si>
    <t>Vincamine (BAN, DCF, INN, MI)</t>
  </si>
  <si>
    <t>C04AX07</t>
  </si>
  <si>
    <t>C04AX07 [Cardiovascular System:Peripheral Vasodilators:Peripheral Vasodilators:Other peripheral vasodilators]</t>
  </si>
  <si>
    <t>CC[C@@]12CCCN3CCc4c([C@H]13)n(c5ccccc45)[C@](O)(C2)C(=O)OC</t>
  </si>
  <si>
    <t>CHEMBL986</t>
  </si>
  <si>
    <t>Retinol (BAN, INN); Retinol Acetate (JAN); Retinol Palmitate (JAN); Vitamin A Oil (JAN); Vitamin A (FDA)</t>
  </si>
  <si>
    <t>Sandoz Canada Inc; Hospira Inc; Astrazeneca Lp; Abraxis Pharmaceutical Products; Watson Laboratories Inc</t>
  </si>
  <si>
    <t>R01AX02; A11CA01; D10AD02; S01XA02</t>
  </si>
  <si>
    <t>R01AX02 [Respiratory System:Nasal Preparations:Decongestants And Other Nasal Preparations For Topical Use:Other nasal preparations]; A11CA01 [Alimentary Tract And Metabolism:Vitamins:Vitamin A And D, Incl. Combinations Of The Two:Vitamin A, plain]; D10AD02 [Dermatologicals:Anti-Acne Preparations:Anti-Acne Preparations For Topical Use:Retinoids for topical use in acne]; S01XA02 [Sensory Organs:Ophthalmologicals:Other Ophthalmologicals:Other ophthalmologicals]</t>
  </si>
  <si>
    <t>Vitamin (anti-xerophthalmic)</t>
  </si>
  <si>
    <t>C\C(=C/CO)\C=C\C=C(/C)\C=C\C1=C(C)CCCC1(C)C</t>
  </si>
  <si>
    <t>CHEMBL229383</t>
  </si>
  <si>
    <t>Nystatin (FDA, USP, BAN, INN, JAN)</t>
  </si>
  <si>
    <t>Glenmark Generics Inc Usa; Dava Pharmaceuticals Inc; Bristol Myers Squibb; Bayer Pharmaceuticals Corp; Warner Chilcott Co Llc</t>
  </si>
  <si>
    <t>D01AA01; G01AA01; G01AA51; A07AA02</t>
  </si>
  <si>
    <t>D01AA01 [Dermatologicals:Antifungals For Dermatological Use:Antifungals For Topical Use:Antibiotics]; G01AA01 [Genito Urinary System And Sex Hormones:Gynecological Antiinfectives And Antiseptics:Antiinfectives And Antiseptics, Excl. Combinations:Antibiotics]; G01AA51 [Genito Urinary System And Sex Hormones:Gynecological Antiinfectives And Antiseptics:Antiinfectives And Antiseptics, Excl. Combinations:Antibiotics]; A07AA02 [Alimentary Tract And Metabolism:Antidiarrheals, Intestinal Antiinflammatory/Antiinfective :Intestinal Antiinfectives:Antibiotics]</t>
  </si>
  <si>
    <t>C[C@@H]1OC(=O)C[C@H](O)C[C@H](O)C[C@H](O)CC[C@@H](O)[C@H](O)C[C@]2(O)C[C@H](O)[C@H]([C@H](C[C@@H](O[C@H]3O[C@@H](C)[C@H](O)[C@@H](N)[C@H]3O)\C=C\C=C\C=C\C=C\CC\C=C\C=C\[C@H](C)[C@@H](O)[C@H]1C)O2)C(=O)O</t>
  </si>
  <si>
    <t>CHEMBL262777</t>
  </si>
  <si>
    <t>Vancomycin (USP, BAN, INN); Vancomycin Hydrochloride (FDA, USP, JAN)</t>
  </si>
  <si>
    <t>Viropharma Inc; Baxter Healthcare Corp</t>
  </si>
  <si>
    <t>J01XA01; A07AA09</t>
  </si>
  <si>
    <t>J01XA01 [Antiinfectives For Systemic Use:Antibacterials For Systemic Use:Other Antibacterials:Glycopeptide antibacterials]; A07AA09 [Alimentary Tract And Metabolism:Antidiarrheals, Intestinal Antiinflammatory/Antiinfective :Intestinal Antiinfectives:Antibiotics]</t>
  </si>
  <si>
    <t>CN[C@H](CC(C)C)C(=O)N[C@@H]1[C@H](O)c2ccc(Oc3cc4cc(Oc5ccc(cc5Cl)[C@@H](O)[C@@H]6NC(=O)[C@H](NC(=O)[C@@H]4NC(=O)[C@H](CC(=O)N)NC1=O)c7ccc(O)c(c7)c8c(O)cc(O)cc8[C@H](NC6=O)C(=O)O)c3O[C@@H]9O[C@H](CO)[C@@H](O)[C@H](O)[C@H]9O[C@H]%10C[C@](C)(N)[C@H](O)[C@H](C)O%10)c(Cl)c2</t>
  </si>
  <si>
    <t>CHEMBL112</t>
  </si>
  <si>
    <t>Acetaminophen (FDA, JAN, USP); Paracetamol (DCF, BAN, INN)</t>
  </si>
  <si>
    <t>G And W Laboratories Inc; Cadence Pharmaceuticals Inc; Actavis Mid Atlantic Llc; Aaipharma Llc; Janssen Pharmaceuticals Inc</t>
  </si>
  <si>
    <t>N02BE71; N02BE51; N02BE01</t>
  </si>
  <si>
    <t>N02BE71 [Nervous System:Analgesics:Other Analgesics And Antipyretics:Anilides]; N02BE51 [Nervous System:Analgesics:Other Analgesics And Antipyretics:Anilides]; N02BE01 [Nervous System:Analgesics:Other Analgesics And Antipyretics:Anilides]</t>
  </si>
  <si>
    <t>CC(=O)Nc1ccc(O)cc1</t>
  </si>
  <si>
    <t>CHEMBL123325</t>
  </si>
  <si>
    <t>Rauwolfia Serpentina (USP); Rauwolfia Serpentina Root (FDA)</t>
  </si>
  <si>
    <t>Ferndale Laboratories Inc; Cm Bundy Co; Bowman Pharmaceuticals Inc; Apothecon Inc Div Bristol Myers Squibb; Forest Pharmaceuticals Inc</t>
  </si>
  <si>
    <t>C02AA04; C02AA53; C02AA03</t>
  </si>
  <si>
    <t>C02AA04 [Cardiovascular System:Antihypertensives:Antiadrenergic Agents, Centrally Acting:Rauwolfia alkaloids]; C02AA53 [Cardiovascular System:Antihypertensives:Antiadrenergic Agents, Centrally Acting:Rauwolfia alkaloids]; C02AA03 [Cardiovascular System:Antihypertensives:Antiadrenergic Agents, Centrally Acting:Rauwolfia alkaloids]</t>
  </si>
  <si>
    <t>COC(=O)C1=CO[C@@H](C)[C@H]2CN3CCc4c([nH]c5ccccc45)[C@@H]3C[C@H]12</t>
  </si>
  <si>
    <t>CHEMBL1366</t>
  </si>
  <si>
    <t>Auranofin (BAN, FDA, INN, JAN, USAN)</t>
  </si>
  <si>
    <t>SK&amp;F-39162; SK-39162</t>
  </si>
  <si>
    <t>M01CB03</t>
  </si>
  <si>
    <t>M01CB03 [Musculo-Skeletal System:Antiinflammatory And Antirheumatic Products:Specific Antirheumatic Agents:Gold preparations]</t>
  </si>
  <si>
    <t>CHEMBL29609</t>
  </si>
  <si>
    <t>Pleconaril (USAN, INN)</t>
  </si>
  <si>
    <t>VP-63843; WIN-63843</t>
  </si>
  <si>
    <t>Viropharma; Sanofi Winthrop</t>
  </si>
  <si>
    <t>J05AX06</t>
  </si>
  <si>
    <t>J05AX06 [Antiinfectives For Systemic Use:Antivirals For Systemic Use:Direct Acting Antivirals:Other antivirals]</t>
  </si>
  <si>
    <t>Cc1cc(CCCOc2c(C)cc(cc2C)c3noc(n3)C(F)(F)F)on1</t>
  </si>
  <si>
    <t>CHEMBL1614854</t>
  </si>
  <si>
    <t>Dextrose (FDA, USP); Glucose (JAN)</t>
  </si>
  <si>
    <t>B05CX01; C05BB56; V06DC01; V04CA02</t>
  </si>
  <si>
    <t>B05CX01 [Blood And Blood Forming Organs:Blood Substitutes And Perfusion Solutions:Irrigating Solutions:Other irrigating solutions]; C05BB56 [Cardiovascular System:Vasoprotectives:Antivaricose Therapy:Sclerosing agents for local injection]; V06DC01 [Various:General Nutrients:Other Nutrients:Carbohydrates]; V04CA02 [Various:Diagnostic Agents:Other Diagnostic Agents:Tests for diabetes]</t>
  </si>
  <si>
    <t>OC[C@H]1O[C@@H](O)[C@H](O)[C@@H](O)[C@@H]1O</t>
  </si>
  <si>
    <t>CHEMBL529</t>
  </si>
  <si>
    <t>Azithromycin Dihydrate (FDA); Azithromycin (BAN, FDA, INN, USAN, USP)</t>
  </si>
  <si>
    <t>CP-62993; XZ-450</t>
  </si>
  <si>
    <t>Pfizer Global Research Development; Pfizer Chemicals Div Pfizer Inc; Pfizer Central Research; Inspire Pharmaceuticals Inc; Pfizer Inc</t>
  </si>
  <si>
    <t>J01FA10; S01AA26</t>
  </si>
  <si>
    <t>J01FA10 [Antiinfectives For Systemic Use:Antibacterials For Systemic Use:Macrolides, Lincosamides And Streptogramins:Macrolides]; S01AA26 [Sensory Organs:Ophthalmologicals:Antiinfectives:Antibiotics]</t>
  </si>
  <si>
    <t>CC[C@H]1OC(=O)[C@H](C)[C@@H](O[C@H]2C[C@@](C)(OC)[C@@H](O)[C@H](C)O2)[C@H](C)[C@@H](O[C@@H]3O[C@H](C)C[C@@H]([C@H]3O)N(C)C)[C@](C)(O)C[C@@H](C)CN(C)[C@H](C)[C@@H](O)[C@]1(C)O</t>
  </si>
  <si>
    <t>CHEMBL656</t>
  </si>
  <si>
    <t>Oxycodone (BAN, INN, USAN); Oxycodone Hydrochloride (FDA, JAN, USAN, USP); Oxycodone Terephthalate (FDA, USP)</t>
  </si>
  <si>
    <t>Lehigh Valley Technologies Inc; King Pharmaceuticals Research Development Inc; Forest Laboratories Inc; Endo Pharmaceuticals Inc; Purdue Frederick</t>
  </si>
  <si>
    <t>N02AA05; N02AA55</t>
  </si>
  <si>
    <t>N02AA05 [Nervous System:Analgesics:Opioids:Natural opium alkaloids]; N02AA55 [Nervous System:Analgesics:Opioids:Natural opium alkaloids]</t>
  </si>
  <si>
    <t>COc1ccc2C[C@H]3N(C)CC[C@@]45[C@@H](Oc1c24)C(=O)CC[C@@]35O</t>
  </si>
  <si>
    <t>CHEMBL1200640</t>
  </si>
  <si>
    <t>Ferrous Fumarate (FDA, USP, JAN)</t>
  </si>
  <si>
    <t>Parke Davis Laboratories Div Warner Lambert Co; Gd Searle Llc</t>
  </si>
  <si>
    <t>B03AD02; B03AA02</t>
  </si>
  <si>
    <t>B03AD02 [Blood And Blood Forming Organs:Antianemic Preparations:Iron Preparations:Iron in combination with folic acid]; B03AA02 [Blood And Blood Forming Organs:Antianemic Preparations:Iron Preparations:Iron bivalent, oral preparations]</t>
  </si>
  <si>
    <t>CHEMBL38</t>
  </si>
  <si>
    <t>Tretinoin (BAN, FDA, INN, USAN, USP)</t>
  </si>
  <si>
    <t>Hoffmann La Roche Inc; Galderma Laboratories Lp; Dow Pharmaceutical Sciences Inc; Aqua Pharmaceuticals Llc; Medicis Pharmaceutical Corp</t>
  </si>
  <si>
    <t>D10AD01; D10AD51; L01XX14</t>
  </si>
  <si>
    <t>D10AD01 [Dermatologicals:Anti-Acne Preparations:Anti-Acne Preparations For Topical Use:Retinoids for topical use in acne]; D10AD51 [Dermatologicals:Anti-Acne Preparations:Anti-Acne Preparations For Topical Use:Retinoids for topical use in acne]; L01XX14 [Antineoplastic And Immunomodulating Agents:Antineoplastic Agents:Other Antineoplastic Agents:Other antineoplastic agents]</t>
  </si>
  <si>
    <t>C\C(=C/C=C/C(=C/C(=O)O)/C)\C=C\C1=C(C)CCCC1(C)C</t>
  </si>
  <si>
    <t>CHEMBL750</t>
  </si>
  <si>
    <t>Zonisamide (BAN, FDA, INN, JAN, USAN)</t>
  </si>
  <si>
    <t>AD-810; CI-912; PD-110843</t>
  </si>
  <si>
    <t>N03AX15</t>
  </si>
  <si>
    <t>N03AX15 [Nervous System:Antiepileptics:Antiepileptics:Other antiepileptics]</t>
  </si>
  <si>
    <t>NS(=O)(=O)Cc1noc2ccccc12</t>
  </si>
  <si>
    <t>CHEMBL1651913</t>
  </si>
  <si>
    <t>Oxyfedrine (BAN, DCF, INN, MI); Oxyfedrine Hydrochloride (JAN)</t>
  </si>
  <si>
    <t>C01DX03; C01DX53</t>
  </si>
  <si>
    <t>C01DX03 [Cardiovascular System:Cardiac Therapy:Vasodilators Used In Cardiac Diseases:Other vasodilators used in cardiac diseases]; C01DX53 [Cardiovascular System:Cardiac Therapy:Vasodilators Used In Cardiac Diseases:Other vasodilators used in cardiac diseases]</t>
  </si>
  <si>
    <t>COc1cccc(c1)C(=O)CCN[C@@H](C)[C@H](O)c2ccccc2</t>
  </si>
  <si>
    <t>CHEMBL400599</t>
  </si>
  <si>
    <t>Benfluorex (BAN, DCF, INN, MI)</t>
  </si>
  <si>
    <t>A10BX06</t>
  </si>
  <si>
    <t>A10BX06 [Alimentary Tract And Metabolism:Drugs Used In Diabetes:Blood Glucose Lowering Drugs, Excl. Insulins:Other blood glucose lowering drugs, excl. insulins]</t>
  </si>
  <si>
    <t>CC(Cc1cccc(c1)C(F)(F)F)NCCOC(=O)c2ccccc2</t>
  </si>
  <si>
    <t>CHEMBL525610</t>
  </si>
  <si>
    <t>Teriparatide (USAN, INN); Teriparatide Recombinant Human (FDA)</t>
  </si>
  <si>
    <t>H05AA02</t>
  </si>
  <si>
    <t>H05AA02 [Systemic Hormonal Preparations, Excl. :Calcium Homeostasis:Parathyroid Hormones And Analogues:Parathyroid hormones and analogues]</t>
  </si>
  <si>
    <t>Bone Resorption Inhibitor; Osteoporosis Therapy Adjunct</t>
  </si>
  <si>
    <t>CC[C@H](C)[C@H](NC(=O)[C@H](CCC(=O)O)NC(=O)[C@H](CO)NC(=O)[C@@H](NC(=O)[C@@H](N)CO)C(C)C)C(=O)N[C@@H](CCC(=O)N)C(=O)N[C@@H](CC(C)C)C(=O)N[C@@H](CCSC)C(=O)N[C@@H](Cc1cnc[nH]1)C(=O)N[C@@H](CC(=O)N)C(=O)N[C@@H](CC(C)C)C(=O)NCC(=O)N[C@@H](CCCCN)C(=O)N[C@@H](Cc2cnc[nH]2)C(=O)N[C@@H](CC(C)C)C(=O)N[C@@H](CC(=O)N)C(=O)N[C@@H](CO)C(=O)N[C@@H](CCSC)C(=O)N[C@@H](CCC(=O)O)C(=O)N[C@@H](CCCNC(=N)N)C(=O)N[C@@H](C(C)C)C(=O)N[C@@H](CCC(=O)O)C(=O)N[C@@H](Cc3c[nH]c4ccccc34)C(=O)N[C@@H](CC(C)C)C(=O)N[C@@H](CCCNC(=N)N)C(=O)N[C@@H](CCCCN)C(=O)N[C@@H](CCCCN)C(=O)N[C@@H](CC(C)C)C(=O)N[C@@H](CCC(=O)N)C(=O)N[C@@H](CC(=O)O)C(=O)N[C@@H](C(C)C)C(=O)N[C@@H](Cc5cnc[nH]5)C(=O)N[C@@H](CC(=O)N)C(=O)N[C@@H](Cc6ccccc6)C(=O)O</t>
  </si>
  <si>
    <t>CHEMBL1201187</t>
  </si>
  <si>
    <t>Maraviroc (FDA, INN)</t>
  </si>
  <si>
    <t>UK-427857</t>
  </si>
  <si>
    <t>J05AX09</t>
  </si>
  <si>
    <t>J05AX09 [Antiinfectives For Systemic Use:Antivirals For Systemic Use:Direct Acting Antivirals:Other antivirals]</t>
  </si>
  <si>
    <t>CC(C)c1nnc(C)n1[C@@H]2C[C@H]3CC[C@@H](C2)N3CC[C@H](NC(=O)C4CCC(F)(F)CC4)c5ccccc5</t>
  </si>
  <si>
    <t>CHEMBL531048</t>
  </si>
  <si>
    <t>Phanquinone (BAN, INN)</t>
  </si>
  <si>
    <t>C-11925; GNF-Pf-1759</t>
  </si>
  <si>
    <t>P01AX04</t>
  </si>
  <si>
    <t>P01AX04 [Antiparasitic Products, Insecticides And Repellents:Antiprotozoals:Agents Against Amoebiasis And Other Protozoal Diseases:Other agents against amoebiasis and other protozoal diseases]</t>
  </si>
  <si>
    <t>O=C1C(=O)c2ncccc2c3cccnc13</t>
  </si>
  <si>
    <t>CHEMBL1594</t>
  </si>
  <si>
    <t>Pantothenic Acid (FDA, BAN); Calcium Pantothenate (INN, JAN, USP)</t>
  </si>
  <si>
    <t>Lilly; Johnson &amp; Johnson-Merck Consumer; Hospira Inc; Basf</t>
  </si>
  <si>
    <t>A11HA31; D03AX04</t>
  </si>
  <si>
    <t>A11HA31 [Alimentary Tract And Metabolism:Vitamins:Other Plain Vitamin Preparations:Other plain vitamin preparations]; D03AX04 [Dermatologicals:Preparations For Treatment Of Wounds And Ulcers:Cicatrizants:Other cicatrizants]</t>
  </si>
  <si>
    <t>CC(C)(CO)[C@@H](O)C(=O)NCCC(=O)O</t>
  </si>
  <si>
    <t>CHEMBL689</t>
  </si>
  <si>
    <t>D-Mannitol (JAN); Mannitol (FDA, USP)</t>
  </si>
  <si>
    <t>Merck And Co Inc; Hospira Inc; Baxter Healthcare Corp; B Braun Medical Inc; Miles Laboratories Inc</t>
  </si>
  <si>
    <t>B05CX04; A06AD16; R05CB16; B05BC01</t>
  </si>
  <si>
    <t>B05CX04 [Blood And Blood Forming Organs:Blood Substitutes And Perfusion Solutions:Irrigating Solutions:Other irrigating solutions]; A06AD16 [Alimentary Tract And Metabolism:Drugs For Constipation:Drugs For Constipation:Osmotically acting laxatives]; R05CB16 [Respiratory System:Cough And Cold Preparations:Expectorants, Excl. Combinations With Cough Suppressants:Mucolytics]; B05BC01 [Blood And Blood Forming Organs:Blood Substitutes And Perfusion Solutions:I.V. Solutions:Solutions producing osmotic diuresis]</t>
  </si>
  <si>
    <t>Diagnostic Aid (renal function determination); Diuretic</t>
  </si>
  <si>
    <t>OC[C@@H](O)[C@@H](O)[C@H](O)[C@H](O)CO</t>
  </si>
  <si>
    <t>CHEMBL10878</t>
  </si>
  <si>
    <t>Agomelatine (INN)</t>
  </si>
  <si>
    <t>N06AX22</t>
  </si>
  <si>
    <t>N06AX22 [Nervous System:Psychoanaleptics:Antidepressants:Other antidepressants]</t>
  </si>
  <si>
    <t>COc1ccc2cccc(CCNC(=O)C)c2c1</t>
  </si>
  <si>
    <t>CHEMBL1200384</t>
  </si>
  <si>
    <t>Betamethasone Dipropionate (FDA, USP, BAN, JAN, USAN)</t>
  </si>
  <si>
    <t>SCH-11460</t>
  </si>
  <si>
    <t>Leo Pharmaceutical Products Ltd; Leo Pharma As; Fougera Pharmaceuticals Inc; E Fougera Div Altana Inc; Merck Sharp And Dohme Corp</t>
  </si>
  <si>
    <t>CCC(=O)OCC(=O)[C@@]1(OC(=O)CC)[C@@H](C)C[C@H]2[C@@H]3CCC4=CC(=O)C=C[C@]4(C)[C@@]3(F)[C@@H](O)C[C@]12C</t>
  </si>
  <si>
    <t>CHEMBL1017</t>
  </si>
  <si>
    <t>Telmisartan (BAN, FDA, INN, USAN)</t>
  </si>
  <si>
    <t>BIBR-277-SE</t>
  </si>
  <si>
    <t>C09CA07</t>
  </si>
  <si>
    <t>C09CA07 [Cardiovascular System:Agents Acting On The Renin-Angiotensin System:Angiotensin Ii Antagonists, Plain:Angiotensin II antagonists, plain]</t>
  </si>
  <si>
    <t>CCCc1nc2c(C)cc(cc2n1Cc3ccc(cc3)c4ccccc4C(=O)O)c5nc6ccccc6n5C</t>
  </si>
  <si>
    <t>CHEMBL1079576</t>
  </si>
  <si>
    <t>Phenprobamate (BAN, DCF, JAN, MI, INN)</t>
  </si>
  <si>
    <t>MH-532</t>
  </si>
  <si>
    <t>M03BA51; M03BA71; M03BA01</t>
  </si>
  <si>
    <t>M03BA51 [Musculo-Skeletal System:Muscle Relaxants:Muscle Relaxants, Centrally Acting Agents:Carbamic acid esters]; M03BA71 [Musculo-Skeletal System:Muscle Relaxants:Muscle Relaxants, Centrally Acting Agents:Carbamic acid esters]; M03BA01 [Musculo-Skeletal System:Muscle Relaxants:Muscle Relaxants, Centrally Acting Agents:Carbamic acid esters]</t>
  </si>
  <si>
    <t>NC(=O)OCCCc1ccccc1</t>
  </si>
  <si>
    <t>CHEMBL508102</t>
  </si>
  <si>
    <t>Carbimazole (BAN, DCF, MI, INN)</t>
  </si>
  <si>
    <t>H03BB01</t>
  </si>
  <si>
    <t>H03BB01 [Systemic Hormonal Preparations, Excl. :Thyroid Therapy:Antithyroid Preparations:Sulfur-containing imidazole derivatives]</t>
  </si>
  <si>
    <t>CCOC(=O)N1C=CN(C)C1=S</t>
  </si>
  <si>
    <t>CHEMBL560511</t>
  </si>
  <si>
    <t>Buprenorphine (BAN, FDA, INN); Buprenorphine Hydrochloride (FDA, JAN, USAN, USP)</t>
  </si>
  <si>
    <t>CL-112302; NIH-8805; RX-6029-M; RX-6029M HCL; UM 952; UM-952</t>
  </si>
  <si>
    <t>Reckitt Benckiser Pharmaceuticals Inc; Purdue Pharma Lp</t>
  </si>
  <si>
    <t>N07BC01; N02AE01; N07BC51</t>
  </si>
  <si>
    <t>N07BC01 [Nervous System:Other Nervous System Drugs:Drugs Used In Addictive Disorders:Drugs used in opioid dependence]; N02AE01 [Nervous System:Analgesics:Opioids:Oripavine derivatives]; N07BC51 [Nervous System:Other Nervous System Drugs:Drugs Used In Addictive Disorders:Drugs used in opioid dependence]</t>
  </si>
  <si>
    <t>CO[C@]12CC[C@@]3(C[C@@H]1[C@](C)(O)C(C)(C)C)[C@H]4Cc5ccc(O)c6O[C@@H]2[C@]3(CCN4CC7CC7)c56</t>
  </si>
  <si>
    <t>CHEMBL450449</t>
  </si>
  <si>
    <t>Trabectedin (USAN, INN)</t>
  </si>
  <si>
    <t>ET-743</t>
  </si>
  <si>
    <t>ecteinascodin derivatives</t>
  </si>
  <si>
    <t>L01CX01</t>
  </si>
  <si>
    <t>L01CX01 [Antineoplastic And Immunomodulating Agents:Antineoplastic Agents:Plant Alkaloids And Other Natural Products:Other plant alkaloids and natural products]</t>
  </si>
  <si>
    <t>COc1cc2c(CCN[C@]23CS[C@H]4[C@H]5[C@@H]6N(C)[C@@H](Cc7cc(C)c(OC)c(O)c67)[C@H](O)N5[C@@H](COC3=O)c8c9OCOc9c(C)c(OC(=O)C)c48)cc1O</t>
  </si>
  <si>
    <t>CHEMBL504</t>
  </si>
  <si>
    <t>Dimethyl Sulfoxide (BAN, INN, USAN, USP, FDA)</t>
  </si>
  <si>
    <t>DMSO; SQ-9453</t>
  </si>
  <si>
    <t>Bioniche Pharma Usa Llc</t>
  </si>
  <si>
    <t>M02AX03; G04BX13</t>
  </si>
  <si>
    <t>M02AX03 [Musculo-Skeletal System:Topical Products For Joint And Muscular Pain:Topical Products For Joint And Muscular Pain:Other topical products for joint and muscular pain]; G04BX13 [Genito Urinary System And Sex Hormones:Urologicals:Urologicals:Other urologicals]</t>
  </si>
  <si>
    <t>C[S+](C)[O-]</t>
  </si>
  <si>
    <t>CHEMBL653</t>
  </si>
  <si>
    <t>Nizatidine (BAN, FDA, INN, JAN, USAN, USP)</t>
  </si>
  <si>
    <t>LY-139037</t>
  </si>
  <si>
    <t>SmithKline Beecham Corp Dba GlaxoSmithKline; Pfizer Inc; Braintree Laboratories Inc</t>
  </si>
  <si>
    <t>A02BA04</t>
  </si>
  <si>
    <t>A02BA04 [Alimentary Tract And Metabolism:Drugs For Acid Related Disorders:Drugs For Peptic Ulcer And Gastro-Oesophageal Reflux Disease (Gord):H2-receptor antagonists]</t>
  </si>
  <si>
    <t>CN\C(=C/[N+](=O)[O-])\NCCSCc1csc(CN(C)C)n1</t>
  </si>
  <si>
    <t>CHEMBL602</t>
  </si>
  <si>
    <t>Cysteamine (USAN); Mercaptamine (DCF, BAN, INN); Cysteamine Hydrochloride (FDA, USAN); Cysteamine Bitartrate (FDA)</t>
  </si>
  <si>
    <t>L-1573; MEA; CI-9148</t>
  </si>
  <si>
    <t>Sigma Tau Pharmaceuticals Inc; Mylan Pharmaceuticals Inc</t>
  </si>
  <si>
    <t>A16AA04</t>
  </si>
  <si>
    <t>A16AA04 [Alimentary Tract And Metabolism:Other Alimentary Tract And Metabolism Products:Other Alimentary Tract And Metabolism Products:Amino acids and derivatives]</t>
  </si>
  <si>
    <t>Anti-Urolithic (cystine calculi)</t>
  </si>
  <si>
    <t>NCCS</t>
  </si>
  <si>
    <t>CHEMBL1200668</t>
  </si>
  <si>
    <t>Calcium Chloride (FDA, USAN, USP, JAN); Calcium Chloride Ca 45 (USAN); Calcium Chloride Ca 47 (USAN)</t>
  </si>
  <si>
    <t>Akorn Inc; Abbott Laboratories Pharmaceutical Products Div; Abbott Laboratories Hosp Products Div; Abbott; Alcon Pharmaceuticals Ltd</t>
  </si>
  <si>
    <t>B05XA07; A12AA07; G04BA03</t>
  </si>
  <si>
    <t>B05XA07 [Blood And Blood Forming Organs:Blood Substitutes And Perfusion Solutions:I.V. Solution Additives:Electrolyte solutions]; A12AA07 [Alimentary Tract And Metabolism:Mineral Supplements:Calcium:Calcium]; G04BA03 [Genito Urinary System And Sex Hormones:Urologicals:Urologicals:Acidifiers]</t>
  </si>
  <si>
    <t>Replenisher (calcium); Radioactive Agent</t>
  </si>
  <si>
    <t>[Cl-].[Cl-].[Ca+2]</t>
  </si>
  <si>
    <t>CHEMBL421</t>
  </si>
  <si>
    <t>Salazosulfapyridine (JAN); Sulfasalazine (BAN, FDA, INN, USAN, USP)</t>
  </si>
  <si>
    <t>SAS-500</t>
  </si>
  <si>
    <t>-sal-; sulfa-</t>
  </si>
  <si>
    <t>anti-inflammatory agents (salicylic acid derivatives); antimicrobials (sulfonamides derivatives)</t>
  </si>
  <si>
    <t>A07EC01</t>
  </si>
  <si>
    <t>A07EC01 [Alimentary Tract And Metabolism:Antidiarrheals, Intestinal Antiinflammatory/Antiinfective :Intestinal Antiinflammatory Agents:Aminosalicylic acid and similar agents]</t>
  </si>
  <si>
    <t>OC(=O)c1cc(ccc1O)N=Nc2ccc(cc2)S(=O)(=O)Nc3ccccn3</t>
  </si>
  <si>
    <t>CHEMBL1440</t>
  </si>
  <si>
    <t>Tetracycline (BAN, FDA, INN, JAN, USP); Tetracycline Hydrochloride (FDA, USP, JAN); Tetracycline Phosphate Complex (FDA, USP, BAN); Tetracycline Metaphosphate (JAN)</t>
  </si>
  <si>
    <t>Lederle Laboratories Div American Cyanamid Co; Heritage Pharmaceuticals Inc; Bristol Laboratories Inc Div Bristol Myers Co; Aptalis Pharma Us Inc; Schiff And Co</t>
  </si>
  <si>
    <t>A01AB13; D06AA04; S02AA08; S03AA02; J01AA07; S01AA09</t>
  </si>
  <si>
    <t>A01AB13 [Alimentary Tract And Metabolism:Stomatological Preparations:Stomatological Preparations:Antiinfectives and antiseptics for local oral treatment]; D06AA04 [Dermatologicals:Antibiotics And Chemotherapeutics For Dermatological Use:Antibiotics For Topical Use:Tetracycline and derivatives]; S02AA08 [Sensory Organs:Otologicals:Antiinfectives:Antiinfectives]; S03AA02 [Sensory Organs:Ophthalmological And Otological Preparations:Antiinfectives:Antiinfectives]; J01AA07 [Antiinfectives For Systemic Use:Antibacterials For Systemic Use:Tetracyclines:Tetracyclines]; S01AA09 [Sensory Organs:Ophthalmologicals:Antiinfectives:Antibiotics]</t>
  </si>
  <si>
    <t>Anti-Amebic; Antibacterial; Antirickettsial</t>
  </si>
  <si>
    <t>CN(C)[C@H]1[C@@H]2C[C@H]3C(=C(O)[C@]2(O)C(=O)C(=C1O)C(=O)N)C(=O)c4c(O)cccc4[C@@]3(C)O</t>
  </si>
  <si>
    <t>CHEMBL788</t>
  </si>
  <si>
    <t>Idoxuridine (BAN, FDA, INN, JAN, USAN, USP)</t>
  </si>
  <si>
    <t>5IUDR; Allergan 211; IDU; SK&amp;F-14287</t>
  </si>
  <si>
    <t>GlaxoSmithKline; Allergan Pharmaceutical; Alcon Laboratories Inc</t>
  </si>
  <si>
    <t>J05AB02; S01AD01; D06BB01</t>
  </si>
  <si>
    <t>J05AB02 [Antiinfectives For Systemic Use:Antivirals For Systemic Use:Direct Acting Antivirals:Nucleosides and nucleotides excl. reverse transcriptase inhibitors]; S01AD01 [Sensory Organs:Ophthalmologicals:Antiinfectives:Antivirals]; D06BB01 [Dermatologicals:Antibiotics And Chemotherapeutics For Dermatological Use:Chemotherapeutics For Topical Use:Antivirals]</t>
  </si>
  <si>
    <t>OC[C@H]1O[C@H](C[C@@H]1O)N2C=C(I)C(=O)NC2=O</t>
  </si>
  <si>
    <t>CHEMBL1511</t>
  </si>
  <si>
    <t>Estradiol Valerate (BAN, INN, JAN, USP, FDA)</t>
  </si>
  <si>
    <t>Jhp Pharmaceuticals Llc; Bayer Healthcare Pharmaceuticals Inc</t>
  </si>
  <si>
    <t>CCCCC(=O)O[C@H]1CC[C@H]2[C@@H]3CCc4cc(O)ccc4[C@H]3CC[C@]12C</t>
  </si>
  <si>
    <t>CHEMBL1305</t>
  </si>
  <si>
    <t>Antazoline (BAN, INN); Antazoline Hydrochloride (MI, USP); Antazoline Phosphate (FDA, USP)</t>
  </si>
  <si>
    <t>R01AC04; R06AX05</t>
  </si>
  <si>
    <t>R01AC04 [Respiratory System:Nasal Preparations:Decongestants And Other Nasal Preparations For Topical Use:Antiallergic agents, excl. corticosteroids]; R06AX05 [Respiratory System:Antihistamines For Systemic Use:Antihistamines For Systemic Use:Other antihistamines for systemic use]</t>
  </si>
  <si>
    <t>C(N(Cc1ccccc1)c2ccccc2)C3=NCCN3</t>
  </si>
  <si>
    <t>CHEMBL1161681</t>
  </si>
  <si>
    <t>Sodium Nitrite (FDA, USP)</t>
  </si>
  <si>
    <t>Hope Pharmaceuticals</t>
  </si>
  <si>
    <t>V03AB08</t>
  </si>
  <si>
    <t>V03AB08 [Various:All Other Therapeutic Products:All Other Therapeutic Products:Antidotes]</t>
  </si>
  <si>
    <t>ON=O</t>
  </si>
  <si>
    <t>CHEMBL611</t>
  </si>
  <si>
    <t>Terazosin (BAN, INN); Terazosin Hydrochloride (FDA, USP, JAN, USAN)</t>
  </si>
  <si>
    <t>ABBOTT-45975</t>
  </si>
  <si>
    <t>G04CA03</t>
  </si>
  <si>
    <t>G04CA03 [Genito Urinary System And Sex Hormones:Urologicals:Drugs Used In Benign Prostatic Hypertrophy:Alpha-adrenoreceptor antagonists]</t>
  </si>
  <si>
    <t>COc1cc2nc(nc(N)c2cc1OC)N3CCN(CC3)C(=O)C4CCCO4</t>
  </si>
  <si>
    <t>CHEMBL1180725</t>
  </si>
  <si>
    <t>Propantheline Bromide (BAN, INN, JAN, USP, FDA)</t>
  </si>
  <si>
    <t>Shire Development Inc; Gd Searle Llc</t>
  </si>
  <si>
    <t>A03AB05</t>
  </si>
  <si>
    <t>A03AB05 [Alimentary Tract And Metabolism:Drugs For Functional Gastrointestinal Disorders:Drugs For Functional Gastrointestinal Disorders:Synthetic anticholinergics, quaternary ammonium compounds]</t>
  </si>
  <si>
    <t>CC(C)[N+](C)(CCOC(=O)C1c2ccccc2Oc3ccccc13)C(C)C</t>
  </si>
  <si>
    <t>CHEMBL620</t>
  </si>
  <si>
    <t>Clidinium Bromide (FDA, USP, BAN, INN, USAN)</t>
  </si>
  <si>
    <t>Ro-2-3773; Ro-23773</t>
  </si>
  <si>
    <t>A03CA02</t>
  </si>
  <si>
    <t>A03CA02 [Alimentary Tract And Metabolism:Drugs For Functional Gastrointestinal Disorders:Antispasmodics In Combination With Psycholeptics:Synthetic anticholinergic agents in combination with psycholeptics]</t>
  </si>
  <si>
    <t>C[N+]12CCC(CC1)C(C2)OC(=O)C(O)(c3ccccc3)c4ccccc4</t>
  </si>
  <si>
    <t>CHEMBL477772</t>
  </si>
  <si>
    <t>Pazopanib (INN); Pazopanib Hydrochloride (FDA, USAN)</t>
  </si>
  <si>
    <t>GW786034; GW786034B</t>
  </si>
  <si>
    <t>L01XE11</t>
  </si>
  <si>
    <t>L01XE11 [Antineoplastic And Immunomodulating Agents:Antineoplastic Agents:Other Antineoplastic Agents:Protein kinase inhibitors]</t>
  </si>
  <si>
    <t>CN(c1ccc2c(C)n(C)nc2c1)c3ccnc(Nc4ccc(C)c(c4)S(=O)(=O)N)n3</t>
  </si>
  <si>
    <t>CHEMBL1892201</t>
  </si>
  <si>
    <t>Mofebutazone (DCF, INN, MI)</t>
  </si>
  <si>
    <t>M01AA02; M02AA02</t>
  </si>
  <si>
    <t>M01AA02 [Musculo-Skeletal System:Antiinflammatory And Antirheumatic Products:Antiinflammatory And Antirheumatic Products, Non-Steroids:Butylpyrazolidines]; M02AA02 [Musculo-Skeletal System:Topical Products For Joint And Muscular Pain:Topical Products For Joint And Muscular Pain:Antiinflammatory preparations, non-steroids for topical use]</t>
  </si>
  <si>
    <t>CCCCC1C(=O)NN(C1=O)c2ccccc2</t>
  </si>
  <si>
    <t>CHEMBL1200431</t>
  </si>
  <si>
    <t>Gadopentetate Dimeglumine (FDA, USP, USAN); Gadopentetic Acid (BAN, INN); Meglumine Gadopentetate (JAN)</t>
  </si>
  <si>
    <t>SH L 451 A; SH-L 451 A</t>
  </si>
  <si>
    <t>V08CA01</t>
  </si>
  <si>
    <t>V08CA01 [Various:Contrast Media:Magnetic Resonance Imaging Contrast Media:Paramagnetic contrast media]</t>
  </si>
  <si>
    <t>CHEMBL511</t>
  </si>
  <si>
    <t>Mepyramine (BAN, INN); Pyrilamine Maleate (FDA, USP)</t>
  </si>
  <si>
    <t>D04AA02; R06AC01</t>
  </si>
  <si>
    <t>D04AA02 [Dermatologicals:Antipruritics, Incl. Antihistamines, Anesthetics, Etc.:Antipruritics, Incl. Antihistamines, Anesthetics, Etc.:Antihistamines for topical use]; R06AC01 [Respiratory System:Antihistamines For Systemic Use:Antihistamines For Systemic Use:Substituted ethylene diamines]</t>
  </si>
  <si>
    <t>COc1ccc(CN(CCN(C)C)c2ccccn2)cc1</t>
  </si>
  <si>
    <t>CHEMBL1110</t>
  </si>
  <si>
    <t>Alosetron (BAN, INN); Alosetron Hydrochloride (FDA, USAN)</t>
  </si>
  <si>
    <t>GR-68755C</t>
  </si>
  <si>
    <t>A03AE01</t>
  </si>
  <si>
    <t>A03AE01 [Alimentary Tract And Metabolism:Drugs For Functional Gastrointestinal Disorders:Drugs For Functional Gastrointestinal Disorders:Serotonin receptor antagonists]</t>
  </si>
  <si>
    <t>Cc1[nH]cnc1CN2CCc3c(C2=O)c4ccccc4n3C</t>
  </si>
  <si>
    <t>CHEMBL1123</t>
  </si>
  <si>
    <t>Dicyclomine (BAN); Dicyclomine Hydrochloride (FDA, USP); Dicycloverine (INN); Dicycloverine Hydrochloride (JAN)</t>
  </si>
  <si>
    <t>A03AA07</t>
  </si>
  <si>
    <t>A03AA07 [Alimentary Tract And Metabolism:Drugs For Functional Gastrointestinal Disorders:Drugs For Functional Gastrointestinal Disorders:Synthetic anticholinergics, esters with tertiary amino group]</t>
  </si>
  <si>
    <t>CCN(CC)CCOC(=O)C1(CCCCC1)C2CCCCC2</t>
  </si>
  <si>
    <t>CHEMBL1201274</t>
  </si>
  <si>
    <t>Levobetaxolol (INN); Levobetaxolol Hydrochloride (FDA, USAN)</t>
  </si>
  <si>
    <t>AL-1577A</t>
  </si>
  <si>
    <t>CC(C)NC[C@H](O)COc1ccc(CCOCC2CC2)cc1</t>
  </si>
  <si>
    <t>CHEMBL2110653</t>
  </si>
  <si>
    <t>Technetium Tc 99m Teboroxime (BAN, INN, USAN); Technetium Tc-99m Teboroxime Kit (FDA)</t>
  </si>
  <si>
    <t>SQ-30217</t>
  </si>
  <si>
    <t>V09GA03</t>
  </si>
  <si>
    <t>V09GA03 [Various:Diagnostic Radiopharmaceuticals:Cardiovascular System:Technetium (99mTc) compounds]</t>
  </si>
  <si>
    <t>CHEMBL79686</t>
  </si>
  <si>
    <t>Teprenone (INN, JAN, MI)</t>
  </si>
  <si>
    <t>CC(=CCC\C(=C\CC\C(=C\CC\C(=C\CCC(=O)C)\C)\C)\C)C</t>
  </si>
  <si>
    <t>CHEMBL1276342</t>
  </si>
  <si>
    <t>Cefminox (INN, MI); Cefminox Sodium (JAN)</t>
  </si>
  <si>
    <t>J01DC12</t>
  </si>
  <si>
    <t>J01DC12 [Antiinfectives For Systemic Use:Antibacterials For Systemic Use:Other Beta-Lactam Antibacterials:Second-generation cephalosporins]</t>
  </si>
  <si>
    <t>CO[C@]1(NC(=O)CSC[C@@H](N)C(=O)O)[C@H]2SCC(=C(N2C1=O)C(=O)O)CSc3nnnn3C</t>
  </si>
  <si>
    <t>CHEMBL1474352</t>
  </si>
  <si>
    <t>Zaldaride (INN)</t>
  </si>
  <si>
    <t>CC1(CN2CCC(CC2)N3C(=O)Nc4ccccc34)OCc5ccccc5n6cccc16</t>
  </si>
  <si>
    <t>CHEMBL429405</t>
  </si>
  <si>
    <t>Sarcolysin (INN)</t>
  </si>
  <si>
    <t>NC(Cc1ccc(cc1)N(CCCl)CCCl)C(=O)O</t>
  </si>
  <si>
    <t>CHEMBL472518</t>
  </si>
  <si>
    <t>Alkyl (C12-15) Benzoate (NF)</t>
  </si>
  <si>
    <t>Pharmaceutic Aid (emollient); Pharmaceutic Aid (vehicle, oleaginous)</t>
  </si>
  <si>
    <t>CCCCCCCCCCCCOC(=O)c1ccccc1</t>
  </si>
  <si>
    <t>CHEMBL96868</t>
  </si>
  <si>
    <t>Diethadione (BAN, DCF, INN, MI)</t>
  </si>
  <si>
    <t>CCC1(CC)COC(=O)NC1=O</t>
  </si>
  <si>
    <t>CHEMBL93885</t>
  </si>
  <si>
    <t>Nimidane (INN, USAN)</t>
  </si>
  <si>
    <t>CL-84633; ENT-29106</t>
  </si>
  <si>
    <t>Acaricide (veterlnary)</t>
  </si>
  <si>
    <t>Cc1cc(Cl)ccc1N=C2SCS2</t>
  </si>
  <si>
    <t>CHEMBL63756</t>
  </si>
  <si>
    <t>Fluperlapine (INN)</t>
  </si>
  <si>
    <t>CN1CCN(CC1)C2=Nc3cc(F)ccc3Cc4ccccc24</t>
  </si>
  <si>
    <t>CHEMBL329522</t>
  </si>
  <si>
    <t>Exifone (INN, MI)</t>
  </si>
  <si>
    <t>Oc1ccc(C(=O)c2cc(O)c(O)c(O)c2)c(O)c1O</t>
  </si>
  <si>
    <t>CHEMBL38938</t>
  </si>
  <si>
    <t>Dimetridazole (BAN, INN, MI)</t>
  </si>
  <si>
    <t>RP-8595</t>
  </si>
  <si>
    <t>Cc1ncc([N+](=O)[O-])n1C</t>
  </si>
  <si>
    <t>CHEMBL11298</t>
  </si>
  <si>
    <t>Serine (INN, USAN, USP)</t>
  </si>
  <si>
    <t>N[C@@H](CO)C(=O)O</t>
  </si>
  <si>
    <t>CHEMBL106502</t>
  </si>
  <si>
    <t>Alamifovir (INN)</t>
  </si>
  <si>
    <t>COc1ccc(Sc2nc(N)nc3c2ncn3CCOCP(=O)(OCC(F)(F)F)OCC(F)(F)F)cc1</t>
  </si>
  <si>
    <t>CHEMBL38700</t>
  </si>
  <si>
    <t>Elvucitabine (INN, USAN)</t>
  </si>
  <si>
    <t>ACH-126443</t>
  </si>
  <si>
    <t>Achillion</t>
  </si>
  <si>
    <t>NC1=NC(=O)N(C=C1F)[C@H]2O[C@@H](CO)C=C2</t>
  </si>
  <si>
    <t>CHEMBL53292</t>
  </si>
  <si>
    <t>Isoxicam (BAN, INN, USAN)</t>
  </si>
  <si>
    <t>W-8495</t>
  </si>
  <si>
    <t>CN1C(=C(O)c2ccccc2S1(=O)=O)C(=O)Nc3cc(C)on3</t>
  </si>
  <si>
    <t>CHEMBL43</t>
  </si>
  <si>
    <t>Amsacrine (BAN, USAN, INN)</t>
  </si>
  <si>
    <t>CI-880; M-AMSA; NCI-249992</t>
  </si>
  <si>
    <t>L01XX01</t>
  </si>
  <si>
    <t>L01XX01 [Antineoplastic And Immunomodulating Agents:Antineoplastic Agents:Other Antineoplastic Agents:Other antineoplastic agents]</t>
  </si>
  <si>
    <t>COc1cc(NS(=O)(=O)C)ccc1Nc2c3ccccc3nc4ccccc24</t>
  </si>
  <si>
    <t>CHEMBL2108378</t>
  </si>
  <si>
    <t>Edobacomab (INN, USAN)</t>
  </si>
  <si>
    <t>Xomen-E5</t>
  </si>
  <si>
    <t>CHEMBL2108255</t>
  </si>
  <si>
    <t>Artegraft (USAN)</t>
  </si>
  <si>
    <t>Prosthetic Aid (arterial)</t>
  </si>
  <si>
    <t>CHEMBL2108256</t>
  </si>
  <si>
    <t>Asthremedin (JAN)</t>
  </si>
  <si>
    <t>CHEMBL2109315</t>
  </si>
  <si>
    <t>Medi-7184</t>
  </si>
  <si>
    <t>MEDI-7184</t>
  </si>
  <si>
    <t>CHEMBL2108559</t>
  </si>
  <si>
    <t>Sennoside (JAN); Sennosides (USP)</t>
  </si>
  <si>
    <t>CHEMBL2109346</t>
  </si>
  <si>
    <t>Ame-133v</t>
  </si>
  <si>
    <t>AME-133v; LY-2469298</t>
  </si>
  <si>
    <t>CHEMBL2108629</t>
  </si>
  <si>
    <t>Paflufocon D-Hem-Iberfilcon A (USAN)</t>
  </si>
  <si>
    <t>CHEMBL2108363</t>
  </si>
  <si>
    <t>Bultal (JAN)</t>
  </si>
  <si>
    <t>CHEMBL2030222</t>
  </si>
  <si>
    <t>Saterinone (INN)</t>
  </si>
  <si>
    <t>COc1ccccc1N2CCN(CC(O)COc3ccc(cc3)C4=C(C)NC(=O)C(=C4)C#N)CC2</t>
  </si>
  <si>
    <t>CHEMBL2111149</t>
  </si>
  <si>
    <t>Suxemerid (INN); Suxemerid Sulfate (USAN)</t>
  </si>
  <si>
    <t>W-2180</t>
  </si>
  <si>
    <t>CN1C(C)(C)CC(CC1(C)C)OC(=O)CCC(=O)OC2CC(C)(C)N(C)C(C)(C)C2</t>
  </si>
  <si>
    <t>CHEMBL2110747</t>
  </si>
  <si>
    <t>Truxicurium Iodide (INN)</t>
  </si>
  <si>
    <t>CC[N+](C)(CC)CCCOC(=O)[C@@H]1[C@H]([C@H]([C@@H]1c2ccccc2)C(=O)OCCC[N+](C)(CC)CC)c3ccccc3</t>
  </si>
  <si>
    <t>CHEMBL1355596</t>
  </si>
  <si>
    <t>Bunamidine (BAN, INN); Bunamidine Hydrochloride (USAN)</t>
  </si>
  <si>
    <t>CCCCCCOc1ccc(C(=N)N(CCCC)CCCC)c2ccccc12</t>
  </si>
  <si>
    <t>CHEMBL2111079</t>
  </si>
  <si>
    <t>Symetine (INN); Symetine Hydrochloride (USAN)</t>
  </si>
  <si>
    <t>CCCCCCN(C)Cc1ccc(OCCOc2ccc(CN(C)CCCCCC)cc2)cc1</t>
  </si>
  <si>
    <t>CHEMBL2111139</t>
  </si>
  <si>
    <t>Suncillin (INN); Suncillin Sodium (USAN)</t>
  </si>
  <si>
    <t>BL-P-1462</t>
  </si>
  <si>
    <t>CC1(C)S[C@@H]2[C@H](NC(=O)[C@H](NS(=O)(=O)O)c3ccccc3)C(=O)N2[C@H]1C(=O)O</t>
  </si>
  <si>
    <t>CHEMBL2110795</t>
  </si>
  <si>
    <t>Cromitrile (INN); Cromitrile Sodium (USAN)</t>
  </si>
  <si>
    <t>TR-2855</t>
  </si>
  <si>
    <t>OC(COc1ccc(cc1)C#N)COc2cccc3OC(=CC(=O)c23)c4nnn[nH]4</t>
  </si>
  <si>
    <t>CHEMBL2110673</t>
  </si>
  <si>
    <t>Imidoline (INN); Imidoline Hydrochloride (USAN)</t>
  </si>
  <si>
    <t>CL-48156</t>
  </si>
  <si>
    <t>CN(C)CCN1CCN(C1=O)c2cccc(Cl)c2</t>
  </si>
  <si>
    <t>CHEMBL2111065</t>
  </si>
  <si>
    <t>Troclosene Potassium (INN, USAN)</t>
  </si>
  <si>
    <t>ClN1C(=O)NC(=O)N(Cl)C1=O</t>
  </si>
  <si>
    <t>CHEMBL2110613</t>
  </si>
  <si>
    <t>Diohippuric Acid I 125 (USAN); Diohippuric Acid I 131 (USAN)</t>
  </si>
  <si>
    <t>OC(=O)CNC(=O)c1cc(I)cc(I)c1</t>
  </si>
  <si>
    <t>CHEMBL2106156</t>
  </si>
  <si>
    <t>Democonazole (INN)</t>
  </si>
  <si>
    <t>Clc1ccc(OCCO\C(=C/n2ccnc2)\c3ccc(Cl)cc3Cl)cc1</t>
  </si>
  <si>
    <t>CHEMBL2111094</t>
  </si>
  <si>
    <t>Iodofiltic Acid I 123 (USAN)</t>
  </si>
  <si>
    <t>BMIPP</t>
  </si>
  <si>
    <t>C[C@H](CCCCCCCCCCCCc1ccc(I)cc1)CC(=O)O</t>
  </si>
  <si>
    <t>CHEMBL2105492</t>
  </si>
  <si>
    <t>Sultosilic Acid (INN, MI)</t>
  </si>
  <si>
    <t>Cc1ccc(cc1)S(=O)(=O)Oc2ccc(O)c(c2)S(=O)(=O)O</t>
  </si>
  <si>
    <t>CHEMBL2107779</t>
  </si>
  <si>
    <t>Semapimod (INN)</t>
  </si>
  <si>
    <t>C\C(=N/NC(=N)N)\c1cc(NC(=O)CCCCCCCCC(=O)Nc2cc(cc(c2)\C(=N\NC(=N)N)\C)\C(=N\NC(=N)N)\C)cc(c1)\C(=N\NC(=N)N)\C</t>
  </si>
  <si>
    <t>CHEMBL2106084</t>
  </si>
  <si>
    <t>Clofenciclan (INN, MI)</t>
  </si>
  <si>
    <t>CCN(CC)CCOC1(CCCCC1)c2ccc(Cl)cc2</t>
  </si>
  <si>
    <t>CHEMBL2103967</t>
  </si>
  <si>
    <t>Ibrotamide (DCF, INN, MI)</t>
  </si>
  <si>
    <t>CCC(Br)(C(C)C)C(=O)N</t>
  </si>
  <si>
    <t>CHEMBL2104747</t>
  </si>
  <si>
    <t>Omidoline (INN)</t>
  </si>
  <si>
    <t>CN1C(Nc2ccc(OCCN3CCCCC3)cc2)c4ccccc4C1=O</t>
  </si>
  <si>
    <t>CHEMBL2106472</t>
  </si>
  <si>
    <t>Cimepanol (INN)</t>
  </si>
  <si>
    <t>CC(C)C(O)C1CCCCC1</t>
  </si>
  <si>
    <t>CHEMBL2106647</t>
  </si>
  <si>
    <t>Amiterol (INN)</t>
  </si>
  <si>
    <t>CCC(C)NCC(O)c1ccc(N)cc1</t>
  </si>
  <si>
    <t>CHEMBL2104921</t>
  </si>
  <si>
    <t>Sulfamazone (INN)</t>
  </si>
  <si>
    <t>J01ED09</t>
  </si>
  <si>
    <t>J01ED09 [Antiinfectives For Systemic Use:Antibacterials For Systemic Use:Sulfonamides And Trimethoprim:Long-acting sulfonamides]</t>
  </si>
  <si>
    <t>COc1ccc(NS(=O)(=O)c2ccc(NC(C3=C(C)N(C)N(C3=O)c4ccccc4)S(=O)(=O)O)cc2)nn1</t>
  </si>
  <si>
    <t>CHEMBL2104103</t>
  </si>
  <si>
    <t>Clocapramine (INN, MI); Clocapramine Hydrochloride (JAN)</t>
  </si>
  <si>
    <t>Y-4153 [As Hydrochloride]</t>
  </si>
  <si>
    <t>NC(=O)C1(CCN(CCCN2c3ccccc3CCc4ccc(Cl)cc24)CC1)N5CCCCC5</t>
  </si>
  <si>
    <t>CHEMBL2103955</t>
  </si>
  <si>
    <t>Etamocycline (DCF, INN)</t>
  </si>
  <si>
    <t>CN(C)[C@H]1[C@@H]2C[C@H]3C(=C(O)[C@]2(O)C(=O)C(=C1O)C(=O)NCN(C)CCN(C)CNC(=O)C4=C(O)[C@@H]([C@H]5C[C@@H]6C(=C(O)[C@@]5(O)C4=O)C(=O)c7c(O)cccc7[C@]6(C)O)N(C)C)C(=O)c8c(O)cccc8[C@@]3(C)O</t>
  </si>
  <si>
    <t>CHEMBL2105397</t>
  </si>
  <si>
    <t>Parodilol (INN)</t>
  </si>
  <si>
    <t>CC(C)(Cc1c[nH]c2ccccc12)NCC(O)COc3cccc4[nH]ccc34</t>
  </si>
  <si>
    <t>CHEMBL2106950</t>
  </si>
  <si>
    <t>Methynodiol Diacetate (USAN); Metynodiol (INN)</t>
  </si>
  <si>
    <t>SC-19198</t>
  </si>
  <si>
    <t>C[C@H]1C[C@@]2(C)[C@@H](CC[C@@]2(OC(=O)C)C#C)[C@@H]3CCC4=C[C@H](CC[C@@H]4[C@@H]13)OC(=O)C</t>
  </si>
  <si>
    <t>CHEMBL2105537</t>
  </si>
  <si>
    <t>Steffimycin (INN, USAN)</t>
  </si>
  <si>
    <t>U-20661</t>
  </si>
  <si>
    <t>Antibacterial; Antiviral</t>
  </si>
  <si>
    <t>CO[C@@H]1[C@H](O)[C@@H](O)[C@H](C)O[C@H]1O[C@H]2[C@H](OC)[C@](C)(O)C(=O)c3cc4C(=O)c5cc(OC)cc(O)c5C(=O)c4c(O)c23</t>
  </si>
  <si>
    <t>CHEMBL2105483</t>
  </si>
  <si>
    <t>Thurfyl Nicotinate (BAN)</t>
  </si>
  <si>
    <t>O=C(OCC1CCCO1)c2cccnc2</t>
  </si>
  <si>
    <t>CHEMBL2105478</t>
  </si>
  <si>
    <t>Cynarine (INN, MI)</t>
  </si>
  <si>
    <t>OC1CC(CC(OC(=O)\C=C\c2ccc(O)c(O)c2)C1O)(OC(=O)\C=C\c3ccc(O)c(O)c3)C(=O)O</t>
  </si>
  <si>
    <t>CHEMBL2104504</t>
  </si>
  <si>
    <t>Sameridine (INN)</t>
  </si>
  <si>
    <t>CCCCCCN1CCC(CC1)(C(=O)N(C)CC)c2ccccc2</t>
  </si>
  <si>
    <t>CHEMBL2103987</t>
  </si>
  <si>
    <t>Azastene (INN)</t>
  </si>
  <si>
    <t>WIN-17625</t>
  </si>
  <si>
    <t>C[C@]1(O)CC[C@H]2[C@@H]3CC=C4C(C)(C)c5oncc5C[C@]4(C)[C@H]3CC[C@]12C</t>
  </si>
  <si>
    <t>CHEMBL1201496</t>
  </si>
  <si>
    <t>Insulin Aspart (BAN, USAN, INN); Insulin Aspart Recombinant (FDA)</t>
  </si>
  <si>
    <t>B28-ASP-INSULIN; INA-X14; Insulin X14</t>
  </si>
  <si>
    <t>A10AD05; A10AB05</t>
  </si>
  <si>
    <t>A10AD05 [Alimentary Tract And Metabolism:Drugs Used In Diabetes:Insulins And Analogues:Insulins and analogues for injection, intermediate-acting combined with fast-acting ]; A10AB05 [Alimentary Tract And Metabolism:Drugs Used In Diabetes:Insulins And Analogues:Insulins and analogues for injection, fast-acting ]</t>
  </si>
  <si>
    <t>CHEMBL1201583</t>
  </si>
  <si>
    <t>Bevacizumab (FDA, INN)</t>
  </si>
  <si>
    <t>12-IGG1; R-435; RG-435; Rhumab-; VEGF</t>
  </si>
  <si>
    <t>L01XC07</t>
  </si>
  <si>
    <t>L01XC07 [Antineoplastic And Immunomodulating Agents:Antineoplastic Agents:Other Antineoplastic Agents:Monoclonal antibodies]</t>
  </si>
  <si>
    <t>CHEMBL1201560</t>
  </si>
  <si>
    <t>Peginterferon Alfa-2a (BAN, FDA, USAN, INN)</t>
  </si>
  <si>
    <t>Ro-258310000</t>
  </si>
  <si>
    <t>L03AB11; L03AB61</t>
  </si>
  <si>
    <t>L03AB11 [Antineoplastic And Immunomodulating Agents:Immunostimulants:Immunostimulants:Interferons]; L03AB61 [Antineoplastic And Immunomodulating Agents:Immunostimulants:Immunostimulants:Interferons]</t>
  </si>
  <si>
    <t>CHEMBL1200909</t>
  </si>
  <si>
    <t>Prednisolone Tebutate (FDA, USP); Prednisolone Butylacetate (JAN)</t>
  </si>
  <si>
    <t>CC(C)(C)CC(=O)OCC(=O)[C@@]1(O)CC[C@H]2[C@@H]3CCC4=CC(=O)C=C[C@]4(C)[C@H]3[C@@H](O)C[C@]12C</t>
  </si>
  <si>
    <t>CHEMBL1726</t>
  </si>
  <si>
    <t>Nisoldipine (BAN, FDA, INN, JAN, USAN)</t>
  </si>
  <si>
    <t>BAY-K-5552</t>
  </si>
  <si>
    <t>C08CA07</t>
  </si>
  <si>
    <t>C08CA07 [Cardiovascular System:Calcium Channel Blockers:Selective Calcium Channel Blockers With Mainly Vascular Effects:Dihydropyridine derivatives]</t>
  </si>
  <si>
    <t>COC(=O)C1=C(C)NC(=C(C1c2ccccc2[N+](=O)[O-])C(=O)OCC(C)C)C</t>
  </si>
  <si>
    <t>CHEMBL1200978</t>
  </si>
  <si>
    <t>Arsenic Trioxide (FDA, JAN, USAN)</t>
  </si>
  <si>
    <t>L01XX27</t>
  </si>
  <si>
    <t>L01XX27 [Antineoplastic And Immunomodulating Agents:Antineoplastic Agents:Other Antineoplastic Agents:Other antineoplastic agents]</t>
  </si>
  <si>
    <t>O=[As]O[As]=O</t>
  </si>
  <si>
    <t>CHEMBL1476605</t>
  </si>
  <si>
    <t>Clofoctol (INN, MI)</t>
  </si>
  <si>
    <t>J01XX03</t>
  </si>
  <si>
    <t>J01XX03 [Antiinfectives For Systemic Use:Antibacterials For Systemic Use:Other Antibacterials:Other antibacterials]</t>
  </si>
  <si>
    <t>CC(C)(C)CC(C)(C)c1ccc(O)c(Cc2ccc(Cl)cc2Cl)c1</t>
  </si>
  <si>
    <t>CHEMBL1453317</t>
  </si>
  <si>
    <t>Diethyltoluamide (BAN, USP, INN)</t>
  </si>
  <si>
    <t>P03BX01</t>
  </si>
  <si>
    <t>P03BX01 [Antiparasitic Products, Insecticides And Repellents:Ectoparasiticides, Incl. Scabicides, Insecticides And Repellents:Insecticides And Repellents:Other insecticides and repellents]</t>
  </si>
  <si>
    <t>Repellant, Arthropod</t>
  </si>
  <si>
    <t>CCN(CC)C(=O)c1cccc(C)c1</t>
  </si>
  <si>
    <t>CHEMBL159226</t>
  </si>
  <si>
    <t>Moxisylyte (DCF, MI, INN); Moxisylyte Hydrochloride (JAN); Thymoxamine (BAN)</t>
  </si>
  <si>
    <t>G04BE06; C04AX10</t>
  </si>
  <si>
    <t>G04BE06 [Genito Urinary System And Sex Hormones:Urologicals:Urologicals:Drugs used in erectile dysfunction]; C04AX10 [Cardiovascular System:Peripheral Vasodilators:Peripheral Vasodilators:Other peripheral vasodilators]</t>
  </si>
  <si>
    <t>CC(C)c1cc(OC(=O)C)c(C)cc1OCCN(C)C</t>
  </si>
  <si>
    <t>CHEMBL926</t>
  </si>
  <si>
    <t>Dobutamine (BAN, INN, USAN, USP); Dobutamine Hydrochloride (FDA, USP, BAN, JAN, USAN)</t>
  </si>
  <si>
    <t>Compound 81929; 46236</t>
  </si>
  <si>
    <t>Lilly; Hospira Inc; Eli Lilly And Co; Baxter Healthcare Corp</t>
  </si>
  <si>
    <t>C01CA07</t>
  </si>
  <si>
    <t>C01CA07 [Cardiovascular System:Cardiac Therapy:Cardiac Stimulants Excl. Cardiac Glycosides:Adrenergic and dopaminergic agents]</t>
  </si>
  <si>
    <t>CC(CCc1ccc(O)cc1)NCCc2ccc(O)c(O)c2</t>
  </si>
  <si>
    <t>CHEMBL1201529</t>
  </si>
  <si>
    <t>Technetium Tc 99m Sulfur Colloid (USAN, USP); Technetium Tc-99m Sulfur Colloid (FDA); Technetium Tc-99m Sulfur Colloid Kit (FDA)</t>
  </si>
  <si>
    <t>Pharmalucence Inc; Mallinckrodt Medical Inc; Ge Healthcare; Bracco Diagnostics Inc</t>
  </si>
  <si>
    <t>V09DB05</t>
  </si>
  <si>
    <t>V09DB05 [Various:Diagnostic Radiopharmaceuticals:Hepatic And Reticulo Endothelial System:Technetium (99mTc), particles and colloids]</t>
  </si>
  <si>
    <t>CHEMBL547</t>
  </si>
  <si>
    <t>Isotretinoin (FDA, USP, BAN, INN, USAN)</t>
  </si>
  <si>
    <t>Ro-4-3780; Ro-43780</t>
  </si>
  <si>
    <t>Hoffmann La Roche Inc; Cipher Pharmaceuticals Ltd</t>
  </si>
  <si>
    <t>D10AD54; D10AD04; D10BA01</t>
  </si>
  <si>
    <t>D10AD54 [Dermatologicals:Anti-Acne Preparations:Anti-Acne Preparations For Topical Use:Retinoids for topical use in acne]; D10AD04 [Dermatologicals:Anti-Acne Preparations:Anti-Acne Preparations For Topical Use:Retinoids for topical use in acne]; D10BA01 [Dermatologicals:Anti-Acne Preparations:Anti-Acne Preparations For Systemic Use:Retinoids for treatment of acne]</t>
  </si>
  <si>
    <t>C\C(=C\C(=O)O)\C=C\C=C(/C)\C=C\C1=C(C)CCCC1(C)C</t>
  </si>
  <si>
    <t>CHEMBL494</t>
  </si>
  <si>
    <t>Iloprost (BAN, FDA, INN, USAN)</t>
  </si>
  <si>
    <t>ZK-00036374</t>
  </si>
  <si>
    <t>B01AC11</t>
  </si>
  <si>
    <t>B01AC11 [Blood And Blood Forming Organs:Antithrombotic Agents:Antithrombotic Agents:Platelet aggregation inhibitors excl. heparin]</t>
  </si>
  <si>
    <t>CC#CCC(C)[C@H](O)\C=C\[C@H]1[C@H](O)C[C@@H]2C\C(=C/CCCC(=O)O)\C[C@H]12</t>
  </si>
  <si>
    <t>CHEMBL6</t>
  </si>
  <si>
    <t>Indometacin (DCF, BAN, INN, JAN); Indometacin Farnesil (JAN); Indomethacin (FDA, USAN, USP); Indomethacin Sodium (FDA, USP, USAN)</t>
  </si>
  <si>
    <t>Ivax Pharmaceuticals Inc Sub Teva Pharmaceuticals Usa; Iroko Pharmaceuticals Llc; Heritage Pharmaceuticals Inc; Fresenius Kabi Usa Llc; Mylan Pharmaceuticals Inc</t>
  </si>
  <si>
    <t>M01AB51; M02AA23; M01AB01; C01EB03; S01BC01</t>
  </si>
  <si>
    <t>M01AB51 [Musculo-Skeletal System:Antiinflammatory And Antirheumatic Products:Antiinflammatory And Antirheumatic Products, Non-Steroids:Acetic acid derivatives and related substances]; M02AA23 [Musculo-Skeletal System:Topical Products For Joint And Muscular Pain:Topical Products For Joint And Muscular Pain:Antiinflammatory preparations, non-steroids for topical use]; M01AB01 [Musculo-Skeletal System:Antiinflammatory And Antirheumatic Products:Antiinflammatory And Antirheumatic Products, Non-Steroids:Acetic acid derivatives and related substances]; C01EB03 [Cardiovascular System:Cardiac Therapy:Other Cardiac Preparations:Other cardiac preparations]; S01BC01 [Sensory Organs:Ophthalmologicals:Antiinflammatory Agents:Antiinflammatory agents, non-steroids]</t>
  </si>
  <si>
    <t>COc1ccc2c(c1)c(CC(=O)O)c(C)n2C(=O)c3ccc(Cl)cc3</t>
  </si>
  <si>
    <t>CHEMBL499</t>
  </si>
  <si>
    <t>Timolol (BAN, FDA, INN, USAN); Timolol Maleate (FDA, USP, JAN, USAN)</t>
  </si>
  <si>
    <t>Ista Pharmaceuticals; Falcon Pharmaceuticals Ltd; Aton Pharma Inc; Allergan Inc; Santen Oy</t>
  </si>
  <si>
    <t>C07AA06; S01ED51; S01ED01</t>
  </si>
  <si>
    <t>C07AA06 [Cardiovascular System:Beta Blocking Agents:Beta Blocking Agents:Beta blocking agents, non-selective]; S01ED51 [Sensory Organs:Ophthalmologicals:Antiglaucoma Preparations And Miotics:Beta blocking agents1)]; S01ED01 [Sensory Organs:Ophthalmologicals:Antiglaucoma Preparations And Miotics:Beta blocking agents1)]</t>
  </si>
  <si>
    <t>CC(C)(C)NC[C@H](O)COc1nsnc1N2CCOCC2</t>
  </si>
  <si>
    <t>CHEMBL58</t>
  </si>
  <si>
    <t>Mitoxantrone (FDA, INN); Mitoxantrone Hydrochloride (FDA, USP, JAN, USAN); Mitozantrone (BAN)</t>
  </si>
  <si>
    <t>CL-232315</t>
  </si>
  <si>
    <t>Onco Therapies Ltd; Emd Serono Inc</t>
  </si>
  <si>
    <t>-tox-; -(x)antrone</t>
  </si>
  <si>
    <t>toxins; antineoplastics, mitoxantrone derivatives aza-anthracenedione class of antitumor agents</t>
  </si>
  <si>
    <t>L01DB07</t>
  </si>
  <si>
    <t>L01DB07 [Antineoplastic And Immunomodulating Agents:Antineoplastic Agents:Cytotoxic Antibiotics And Related Substances:Anthracyclines and related substances]</t>
  </si>
  <si>
    <t>OCCNCCNc1ccc(NCCNCCO)c2C(=O)c3c(O)ccc(O)c3C(=O)c12</t>
  </si>
  <si>
    <t>CHEMBL1228</t>
  </si>
  <si>
    <t>Oxyphenbutazone (BAN, FDA, INN, USP)</t>
  </si>
  <si>
    <t>M01AA03; S01BC02; M02AA04</t>
  </si>
  <si>
    <t>M01AA03 [Musculo-Skeletal System:Antiinflammatory And Antirheumatic Products:Antiinflammatory And Antirheumatic Products, Non-Steroids:Butylpyrazolidines]; S01BC02 [Sensory Organs:Ophthalmologicals:Antiinflammatory Agents:Antiinflammatory agents, non-steroids]; M02AA04 [Musculo-Skeletal System:Topical Products For Joint And Muscular Pain:Topical Products For Joint And Muscular Pain:Antiinflammatory preparations, non-steroids for topical use]</t>
  </si>
  <si>
    <t>CCCCC1C(=O)N(N(C1=O)c2ccc(O)cc2)c3ccccc3</t>
  </si>
  <si>
    <t>CHEMBL31</t>
  </si>
  <si>
    <t>Gatifloxacin (FDA, INN, USAN)</t>
  </si>
  <si>
    <t>AM-1155; BMS-206584-01</t>
  </si>
  <si>
    <t>J01MA16; S01AE06</t>
  </si>
  <si>
    <t>J01MA16 [Antiinfectives For Systemic Use:Antibacterials For Systemic Use:Quinolone Antibacterials:Fluoroquinolones]; S01AE06 [Sensory Organs:Ophthalmologicals:Antiinfectives:Fluoroquinolones]</t>
  </si>
  <si>
    <t>COc1c(N2CCNC(C)C2)c(F)cc3C(=O)C(=CN(C4CC4)c13)C(=O)O</t>
  </si>
  <si>
    <t>CHEMBL224436</t>
  </si>
  <si>
    <t>Josamycin (BAN, JAN, USAN, INN); Josamycin Propionate (JAN)</t>
  </si>
  <si>
    <t>EN-141</t>
  </si>
  <si>
    <t>J01FA07</t>
  </si>
  <si>
    <t>J01FA07 [Antiinfectives For Systemic Use:Antibacterials For Systemic Use:Macrolides, Lincosamides And Streptogramins:Macrolides]</t>
  </si>
  <si>
    <t>CO[C@H]1[C@@H](CC(=O)O[C@H](C)C\C=C\C=C\[C@H](O)[C@H](C)C[C@H](CC=O)[C@@H]1O[C@@H]2O[C@H](C)[C@@H](O[C@H]3C[C@@](C)(O)[C@@H](OC(=O)CC(C)C)[C@H](C)O3)[C@@H]([C@H]2O)N(C)C)OC(=O)C</t>
  </si>
  <si>
    <t>CHEMBL1200391</t>
  </si>
  <si>
    <t>Tromethamine (FDA, USP, USAN); Trometamol (BAN, INN)</t>
  </si>
  <si>
    <t>B05XX02; B05BB03</t>
  </si>
  <si>
    <t>B05XX02 [Blood And Blood Forming Organs:Blood Substitutes And Perfusion Solutions:I.V. Solution Additives:Other i.v. solution additives]; B05BB03 [Blood And Blood Forming Organs:Blood Substitutes And Perfusion Solutions:I.V. Solutions:Solutions affecting the electrolyte balance]</t>
  </si>
  <si>
    <t>NC(CO)(CO)CO</t>
  </si>
  <si>
    <t>CHEMBL295829</t>
  </si>
  <si>
    <t>Oxametacin (MI, INN)</t>
  </si>
  <si>
    <t>M01AB13</t>
  </si>
  <si>
    <t>M01AB13 [Musculo-Skeletal System:Antiinflammatory And Antirheumatic Products:Antiinflammatory And Antirheumatic Products, Non-Steroids:Acetic acid derivatives and related substances]</t>
  </si>
  <si>
    <t>COc1ccc2c(c1)c(CC(=O)NO)c(C)n2C(=O)c3ccc(Cl)cc3</t>
  </si>
  <si>
    <t>CHEMBL1201749</t>
  </si>
  <si>
    <t>Difluprednate (FDA, JAN, INN, USAN)</t>
  </si>
  <si>
    <t>W-6309</t>
  </si>
  <si>
    <t>D07AC19</t>
  </si>
  <si>
    <t>D07AC19 [Dermatologicals:Corticosteroids, Dermatological Preparations:Corticosteroids, Plain:Corticosteroids, potent (group III)]</t>
  </si>
  <si>
    <t>CCCC(=O)O[C@@]1(CC[C@H]2[C@@H]3C[C@H](F)C4=CC(=O)C=C[C@]4(C)[C@@]3(F)[C@@H](O)C[C@]12C)C(=O)COC(=O)C</t>
  </si>
  <si>
    <t>CHEMBL19236</t>
  </si>
  <si>
    <t>Moxonidine (BAN, USAN, INN)</t>
  </si>
  <si>
    <t>BDF5896; BE5895</t>
  </si>
  <si>
    <t>C02AC05</t>
  </si>
  <si>
    <t>C02AC05 [Cardiovascular System:Antihypertensives:Antiadrenergic Agents, Centrally Acting:Imidazoline receptor agonists]</t>
  </si>
  <si>
    <t>COc1nc(C)nc(Cl)c1NC2=NCCN2</t>
  </si>
  <si>
    <t>CHEMBL985</t>
  </si>
  <si>
    <t>Urea (FDA, JAN, USP); Urea C 14 (USP); Urea, C-14 (FDA); Urea C 13 (USP); Urea C-13 (FDA)</t>
  </si>
  <si>
    <t>Hospira Inc; Exalenz Bioscience Ltd; Diagnostics And Devices Inc; Avent Inc; Otsuka America Pharmaceuticals Inc</t>
  </si>
  <si>
    <t>B05BC02; D02AE01; D02AE51</t>
  </si>
  <si>
    <t>B05BC02 [Blood And Blood Forming Organs:Blood Substitutes And Perfusion Solutions:I.V. Solutions:Solutions producing osmotic diuresis]; D02AE01 [Dermatologicals:Emollients And Protectives:Emollients And Protectives:Carbamide products]; D02AE51 [Dermatologicals:Emollients And Protectives:Emollients And Protectives:Carbamide products]</t>
  </si>
  <si>
    <t>NC(=O)N</t>
  </si>
  <si>
    <t>CHEMBL1451173</t>
  </si>
  <si>
    <t>Dipyrocetyl (DCF, INN, MI)</t>
  </si>
  <si>
    <t>N02BA79; N02BA59; N02BA09</t>
  </si>
  <si>
    <t>N02BA79 [Nervous System:Analgesics:Other Analgesics And Antipyretics:Salicylic acid and derivatives]; N02BA59 [Nervous System:Analgesics:Other Analgesics And Antipyretics:Salicylic acid and derivatives]; N02BA09 [Nervous System:Analgesics:Other Analgesics And Antipyretics:Salicylic acid and derivatives]</t>
  </si>
  <si>
    <t>CC(=O)Oc1cccc(C(=O)O)c1OC(=O)C</t>
  </si>
  <si>
    <t>CHEMBL254328</t>
  </si>
  <si>
    <t>Abiraterone (BAN, INN)</t>
  </si>
  <si>
    <t>C[C@]12CC[C@H]3[C@@H](CC=C4C[C@@H](O)CC[C@]34C)[C@@H]1CC=C2c5cccnc5</t>
  </si>
  <si>
    <t>CHEMBL1540</t>
  </si>
  <si>
    <t>Penciclovir (BAN, INN, USAN); Penciclovir Sodium (FDA, USAN)</t>
  </si>
  <si>
    <t>BRL-39123; BRL-39123-D</t>
  </si>
  <si>
    <t>SmithKline Beecham; Denco Asset Llc</t>
  </si>
  <si>
    <t>J05AB13; D06BB06</t>
  </si>
  <si>
    <t>J05AB13 [Antiinfectives For Systemic Use:Antivirals For Systemic Use:Direct Acting Antivirals:Nucleosides and nucleotides excl. reverse transcriptase inhibitors]; D06BB06 [Dermatologicals:Antibiotics And Chemotherapeutics For Dermatological Use:Chemotherapeutics For Topical Use:Antivirals]</t>
  </si>
  <si>
    <t>NC1=Nc2c(ncn2CCC(CO)CO)C(=O)N1</t>
  </si>
  <si>
    <t>CHEMBL1556</t>
  </si>
  <si>
    <t>Inosine (JAN, MI, INN)</t>
  </si>
  <si>
    <t>INO-1001</t>
  </si>
  <si>
    <t>D06BB05; G01AX02; S01XA10</t>
  </si>
  <si>
    <t>D06BB05 [Dermatologicals:Antibiotics And Chemotherapeutics For Dermatological Use:Chemotherapeutics For Topical Use:Antivirals]; G01AX02 [Genito Urinary System And Sex Hormones:Gynecological Antiinfectives And Antiseptics:Antiinfectives And Antiseptics, Excl. Combinations:Other antiinfectives and antiseptics]; S01XA10 [Sensory Organs:Ophthalmologicals:Other Ophthalmologicals:Other ophthalmologicals]</t>
  </si>
  <si>
    <t>OC[C@H]1O[C@H]([C@H](O)[C@@H]1O)n2cnc3c(O)ncnc23</t>
  </si>
  <si>
    <t>CHEMBL447868</t>
  </si>
  <si>
    <t>Sodium Salicylate (JAN, USP)</t>
  </si>
  <si>
    <t>Schering; Robins; Marion Merrell Dow</t>
  </si>
  <si>
    <t>N02BA04</t>
  </si>
  <si>
    <t>N02BA04 [Nervous System:Analgesics:Other Analgesics And Antipyretics:Salicylic acid and derivatives]</t>
  </si>
  <si>
    <t>[Na+].Oc1ccccc1C(=O)[O-]</t>
  </si>
  <si>
    <t>CHEMBL193240</t>
  </si>
  <si>
    <t>Roflumilast (FDA, INN, USAN)</t>
  </si>
  <si>
    <t>B9302-107; BY-217; BYK-20869</t>
  </si>
  <si>
    <t>Forest Research Institute Inc</t>
  </si>
  <si>
    <t>R03DX07</t>
  </si>
  <si>
    <t>R03DX07 [Respiratory System:Drugs For Obstructive Airway Diseases:Other Systemic Drugs For Obstructive Airway Diseases:Other systemic drugs for obstructive airway diseases]</t>
  </si>
  <si>
    <t>FC(F)Oc1ccc(cc1OCC2CC2)C(=O)Nc3c(Cl)cncc3Cl</t>
  </si>
  <si>
    <t>CHEMBL30</t>
  </si>
  <si>
    <t>Cimetidine (BAN, FDA, INN, JAN, USAN, USP); Cimetidine Hydrochloride (FDA, USP, USAN)</t>
  </si>
  <si>
    <t>A02BA51; A02BA01</t>
  </si>
  <si>
    <t>A02BA51 [Alimentary Tract And Metabolism:Drugs For Acid Related Disorders:Drugs For Peptic Ulcer And Gastro-Oesophageal Reflux Disease (Gord):H2-receptor antagonists]; A02BA01 [Alimentary Tract And Metabolism:Drugs For Acid Related Disorders:Drugs For Peptic Ulcer And Gastro-Oesophageal Reflux Disease (Gord):H2-receptor antagonists]</t>
  </si>
  <si>
    <t>CN\C(=N/CCSCc1nc[nH]c1C)\NC#N</t>
  </si>
  <si>
    <t>CHEMBL1007</t>
  </si>
  <si>
    <t>Gonadorelin (BAN, INN); Gonadorelin Hydrochloride (FDA, USAN, USP); Gonadorelin Acetate (FDA, USAN); Gonadorelin Diacetate (JAN)</t>
  </si>
  <si>
    <t>AY-24031; ABBOTT-41070</t>
  </si>
  <si>
    <t>Hikma (Maple) Ltd; Ferring Pharmaceuticals Inc</t>
  </si>
  <si>
    <t>H01CA01; V04CM01</t>
  </si>
  <si>
    <t>H01CA01 [Systemic Hormonal Preparations, Excl. :Pituitary And Hypothalamic Hormones And Analogues:Hypothalamic Hormones:Gonadotropin-releasing hormones]; V04CM01 [Various:Diagnostic Agents:Other Diagnostic Agents:Tests for fertility disturbances]</t>
  </si>
  <si>
    <t>CC(C)C[C@H](NC(=O)CNC(=O)[C@H](Cc1ccc(O)cc1)NC(=O)[C@H](CO)NC(=O)[C@H](Cc2c[nH]c3ccccc23)NC(=O)[C@H](Cc4cnc[nH]4)NC(=O)[C@@H]5CCC(=O)N5)C(=O)N[C@@H](CCCNC(=N)N)C(=O)N6CCC[C@H]6C(=O)NCC(=O)N</t>
  </si>
  <si>
    <t>CHEMBL1201260</t>
  </si>
  <si>
    <t>Bethanidine Sulfate (FDA, USAN); Betanidine (BAN, INN); Betanidine Sulfate (JAN)</t>
  </si>
  <si>
    <t>BW-467-C-60</t>
  </si>
  <si>
    <t>Ah Robins Co</t>
  </si>
  <si>
    <t>C02CC01</t>
  </si>
  <si>
    <t>C02CC01 [Cardiovascular System:Antihypertensives:Antiadrenergic Agents, Peripherally Acting:Guanidine derivatives]</t>
  </si>
  <si>
    <t>CN\C(=N/C)\NCc1ccccc1</t>
  </si>
  <si>
    <t>CHEMBL339427</t>
  </si>
  <si>
    <t>Tubocurarine Chloride (BAN, INN, JAN, USP, FDA)</t>
  </si>
  <si>
    <t>Hospira Inc; Eli Lilly And Co; Bristol Myers Squibb Co</t>
  </si>
  <si>
    <t>M03AA02</t>
  </si>
  <si>
    <t>M03AA02 [Musculo-Skeletal System:Muscle Relaxants:Muscle Relaxants, Peripherally Acting Agents:Curare alkaloids]</t>
  </si>
  <si>
    <t>COc1cc2CC[N+](C)(C)[C@@H]3Cc4ccc(O)c(Oc5cc6[C@H](Cc7ccc(Oc(c1O)c23)cc7)N(C)CCc6cc5OC)c4</t>
  </si>
  <si>
    <t>CHEMBL472</t>
  </si>
  <si>
    <t>Glibenclamide (DCF, BAN, INN, JAN); Glyburide (FDA, USAN, USP)</t>
  </si>
  <si>
    <t>HB 419; HB-419; U-26452</t>
  </si>
  <si>
    <t>Sanofi Aventis Us Llc; Pharmacia And Upjohn Co; Bristol Myers Squibb</t>
  </si>
  <si>
    <t>A10BB01</t>
  </si>
  <si>
    <t>A10BB01 [Alimentary Tract And Metabolism:Drugs Used In Diabetes:Blood Glucose Lowering Drugs, Excl. Insulins:Sulfonamides, urea derivatives]</t>
  </si>
  <si>
    <t>COc1ccc(Cl)cc1C(=O)NCCc2ccc(cc2)S(=O)(=O)NC(=O)NC3CCCCC3</t>
  </si>
  <si>
    <t>CHEMBL15413</t>
  </si>
  <si>
    <t>Flomoxef (INN, MI); Flomoxef Sodium (JAN)</t>
  </si>
  <si>
    <t>antibiotics (oxacefalosporanic acid derivatives)</t>
  </si>
  <si>
    <t>J01DC14</t>
  </si>
  <si>
    <t>J01DC14 [Antiinfectives For Systemic Use:Antibacterials For Systemic Use:Other Beta-Lactam Antibacterials:Second-generation cephalosporins]</t>
  </si>
  <si>
    <t>CO[C@]1(NC(=O)CSC(F)F)[C@H]2OCC(=C(N2C1=O)C(=O)O)CSc3nnnn3CCO</t>
  </si>
  <si>
    <t>CHEMBL1222</t>
  </si>
  <si>
    <t>Calcifediol (BAN, FDA, INN, USAN, USP)</t>
  </si>
  <si>
    <t>U-32070E</t>
  </si>
  <si>
    <t>A11CC06</t>
  </si>
  <si>
    <t>A11CC06 [Alimentary Tract And Metabolism:Vitamins:Vitamin A And D, Incl. Combinations Of The Two:Vitamin D and analogues]</t>
  </si>
  <si>
    <t>C[C@H](CCCC(C)(C)O)[C@H]1CCC2\C(=C\C=C/3\C[C@H](O)CCC3=C)\CCC[C@]12C</t>
  </si>
  <si>
    <t>CHEMBL15891</t>
  </si>
  <si>
    <t>Lindane (BAN, FDA, INN, USAN, USP)</t>
  </si>
  <si>
    <t>Reed And Carnrick Pharmaceuticals Div Block Drug Co Inc</t>
  </si>
  <si>
    <t>P03AB02</t>
  </si>
  <si>
    <t>P03AB02 [Antiparasitic Products, Insecticides And Repellents:Ectoparasiticides, Incl. Scabicides, Insecticides And Repellents:Ectoparasiticides, Incl. Scabicides:Chlorine containing products]</t>
  </si>
  <si>
    <t>Pediculicide; Scabicide</t>
  </si>
  <si>
    <t>Cl[C@@H]1[C@@H](Cl)[C@H](Cl)[C@H](Cl)[C@@H](Cl)[C@@H]1Cl</t>
  </si>
  <si>
    <t>CHEMBL7728</t>
  </si>
  <si>
    <t>Hexobarbital (BAN, JAN, MI, USP, INN); Hexobarbital Sodium (NF)</t>
  </si>
  <si>
    <t>N01AF02; N05CA16</t>
  </si>
  <si>
    <t>N01AF02 [Nervous System:Anesthetics:Anesthetics, General:Barbiturates, plain]; N05CA16 [Nervous System:Psycholeptics:Hypnotics And Sedatives:Barbiturates, plain]</t>
  </si>
  <si>
    <t>CN1C(=O)NC(=O)C(C)(C2=CCCCC2)C1=O</t>
  </si>
  <si>
    <t>CHEMBL1236282</t>
  </si>
  <si>
    <t>Thiamphenicol (BAN, JAN, USAN, INN); Thiamphenicol Aminoacetate Hydrochloride (JAN)</t>
  </si>
  <si>
    <t>WIN-50632</t>
  </si>
  <si>
    <t>J01BA52; J01BA02</t>
  </si>
  <si>
    <t>J01BA52 [Antiinfectives For Systemic Use:Antibacterials For Systemic Use:Amphenicols:Amphenicols]; J01BA02 [Antiinfectives For Systemic Use:Antibacterials For Systemic Use:Amphenicols:Amphenicols]</t>
  </si>
  <si>
    <t>CS(=O)(=O)c1ccc(cc1)[C@@H](O)[C@@H](CO)NC(=O)C(Cl)Cl</t>
  </si>
  <si>
    <t>CHEMBL1322884</t>
  </si>
  <si>
    <t>Phenothrin (BAN, MI, INN)</t>
  </si>
  <si>
    <t>S-2539F</t>
  </si>
  <si>
    <t>P03AC53; P03AC03</t>
  </si>
  <si>
    <t>P03AC53 [Antiparasitic Products, Insecticides And Repellents:Ectoparasiticides, Incl. Scabicides, Insecticides And Repellents:Ectoparasiticides, Incl. Scabicides:Pyrethrines, incl. synthetic compounds]; P03AC03 [Antiparasitic Products, Insecticides And Repellents:Ectoparasiticides, Incl. Scabicides, Insecticides And Repellents:Ectoparasiticides, Incl. Scabicides:Pyrethrines, incl. synthetic compounds]</t>
  </si>
  <si>
    <t>CC(=CC1C(C(=O)OCc2cccc(Oc3ccccc3)c2)C1(C)C)C</t>
  </si>
  <si>
    <t>CHEMBL17</t>
  </si>
  <si>
    <t>Diclofenamide (DCF, BAN, INN, JAN); Dichlorphenamide (FDA, USP)</t>
  </si>
  <si>
    <t>Taro Pharmaceuticals Usa Inc</t>
  </si>
  <si>
    <t>S01EC02</t>
  </si>
  <si>
    <t>S01EC02 [Sensory Organs:Ophthalmologicals:Antiglaucoma Preparations And Miotics:Carbonic anhydrase inhibitors]</t>
  </si>
  <si>
    <t>NS(=O)(=O)c1cc(Cl)c(Cl)c(c1)S(=O)(=O)N</t>
  </si>
  <si>
    <t>CHEMBL1323</t>
  </si>
  <si>
    <t>Darunavir (USAN, INN); Darunavir Ethanolate (FDA)</t>
  </si>
  <si>
    <t>MC-114; TMC-114; UIC-940T</t>
  </si>
  <si>
    <t>Janssen Products Lp</t>
  </si>
  <si>
    <t>J05AE10</t>
  </si>
  <si>
    <t>J05AE10 [Antiinfectives For Systemic Use:Antivirals For Systemic Use:Direct Acting Antivirals:Protease inhibitors]</t>
  </si>
  <si>
    <t>CC(C)CN(C[C@@H](O)[C@H](Cc1ccccc1)NC(=O)O[C@H]2CO[C@H]3OCC[C@@H]23)S(=O)(=O)c4ccc(N)cc4</t>
  </si>
  <si>
    <t>CHEMBL956</t>
  </si>
  <si>
    <t>Suprofen (BAN, FDA, INN, JAN, USAN, USP)</t>
  </si>
  <si>
    <t>R-25061</t>
  </si>
  <si>
    <t>M01AE07</t>
  </si>
  <si>
    <t>M01AE07 [Musculo-Skeletal System:Antiinflammatory And Antirheumatic Products:Antiinflammatory And Antirheumatic Products, Non-Steroids:Propionic acid derivatives]</t>
  </si>
  <si>
    <t>CC(C(=O)O)c1ccc(cc1)C(=O)c2cccs2</t>
  </si>
  <si>
    <t>CHEMBL295698</t>
  </si>
  <si>
    <t>Ketoconazole (BAN, FDA, INN, JAN, USAN, USP)</t>
  </si>
  <si>
    <t>R-41400</t>
  </si>
  <si>
    <t>Mcneil Consumer Healthcare; Janssen Pharmaceuticals Inc; Janssen Pharmaceutica Products Lp; Aqua Pharmaceuticals Llc; Ortho Mcneil Janssen Pharmaceuticals Inc</t>
  </si>
  <si>
    <t>D01AC08; G01AF11; J02AB02</t>
  </si>
  <si>
    <t>D01AC08 [Dermatologicals:Antifungals For Dermatological Use:Antifungals For Topical Use:Imidazole and triazole derivatives]; G01AF11 [Genito Urinary System And Sex Hormones:Gynecological Antiinfectives And Antiseptics:Antiinfectives And Antiseptics, Excl. Combinations:Imidazole derivatives]; J02AB02 [Antiinfectives For Systemic Use:Antimycotics For Systemic Use:Antimycotics For Systemic Use:Imidazole derivatives]</t>
  </si>
  <si>
    <t>CC(=O)N1CCN(CC1)c2ccc(OC[C@@H]3CO[C@](Cn4ccnc4)(O3)c5ccc(Cl)cc5Cl)cc2</t>
  </si>
  <si>
    <t>CHEMBL1575</t>
  </si>
  <si>
    <t>Estramustine (BAN, INN, USAN)</t>
  </si>
  <si>
    <t>Ro-222296000; Ro-22-2296-000</t>
  </si>
  <si>
    <t>C[C@]12CC[C@H]3[C@@H](CCc4cc(OC(=O)N(CCCl)CCCl)ccc34)[C@@H]1CC[C@@H]2O</t>
  </si>
  <si>
    <t>CHEMBL92281</t>
  </si>
  <si>
    <t>Fluacizine (INN, MI)</t>
  </si>
  <si>
    <t>CCN(CC)CCC(=O)N1c2ccccc2Sc3ccc(cc13)C(F)(F)F</t>
  </si>
  <si>
    <t>CHEMBL54976</t>
  </si>
  <si>
    <t>L-Tryptophan (JAN); Tryptophan (USAN, USP, INN)</t>
  </si>
  <si>
    <t>N06AX02</t>
  </si>
  <si>
    <t>N06AX02 [Nervous System:Psychoanaleptics:Antidepressants:Other antidepressants]</t>
  </si>
  <si>
    <t>N[C@@H](Cc1c[nH]c2ccccc12)C(=O)O</t>
  </si>
  <si>
    <t>CHEMBL10445</t>
  </si>
  <si>
    <t>Cloxacepride (INN)</t>
  </si>
  <si>
    <t>CCN(CC)CCNC(=O)c1cc(Cl)c(NC(=O)COc2ccc(Cl)cc2)cc1OC</t>
  </si>
  <si>
    <t>CHEMBL431928</t>
  </si>
  <si>
    <t>Racemoramide (BAN, DCF, INN)</t>
  </si>
  <si>
    <t>R-610</t>
  </si>
  <si>
    <t>CC(CN1CCOCC1)C(C(=O)N2CCCC2)(c3ccccc3)c4ccccc4</t>
  </si>
  <si>
    <t>CHEMBL1130</t>
  </si>
  <si>
    <t>Doxifluridine (INN, JAN, MI)</t>
  </si>
  <si>
    <t>C[C@H]1O[C@H]([C@H](O)[C@@H]1O)N2C=C(F)C(=O)NC2=O</t>
  </si>
  <si>
    <t>CHEMBL1414320</t>
  </si>
  <si>
    <t>Suxibuzone (BAN, JAN, MI, INN)</t>
  </si>
  <si>
    <t>M02AA22</t>
  </si>
  <si>
    <t>M02AA22 [Musculo-Skeletal System:Topical Products For Joint And Muscular Pain:Topical Products For Joint And Muscular Pain:Antiinflammatory preparations, non-steroids for topical use]</t>
  </si>
  <si>
    <t>CCCCC1(COC(=O)CCC(=O)O)C(=O)N(N(C1=O)c2ccccc2)c3ccccc3</t>
  </si>
  <si>
    <t>CHEMBL1257030</t>
  </si>
  <si>
    <t>Lonidamine (BAN, MI, INN)</t>
  </si>
  <si>
    <t>L01XX07</t>
  </si>
  <si>
    <t>L01XX07 [Antineoplastic And Immunomodulating Agents:Antineoplastic Agents:Other Antineoplastic Agents:Other antineoplastic agents]</t>
  </si>
  <si>
    <t>OC(=O)c1nn(Cc2ccc(Cl)cc2Cl)c3ccccc13</t>
  </si>
  <si>
    <t>CHEMBL297550</t>
  </si>
  <si>
    <t>Timefurone (INN, USAN)</t>
  </si>
  <si>
    <t>U-56321</t>
  </si>
  <si>
    <t>COc1c2OC(=CC(=O)c2c(OC)c3ccoc13)CSC</t>
  </si>
  <si>
    <t>CHEMBL1589978</t>
  </si>
  <si>
    <t>DL-Methylephedrine Hydrochloride (JAN); DL-Methylephedrine Saccharinate (JAN); L-Methylephedrine Hydrochloride (JAN); Methylephedrine (BAN)</t>
  </si>
  <si>
    <t>CC([C@H](O)c1ccccc1)N(C)C</t>
  </si>
  <si>
    <t>CHEMBL1564747</t>
  </si>
  <si>
    <t>Drometrizole (INN, USAN)</t>
  </si>
  <si>
    <t>Cc1ccc(O)c(c1)n2nc3ccccc3n2</t>
  </si>
  <si>
    <t>CHEMBL1590674</t>
  </si>
  <si>
    <t>Aconiazide (INN)</t>
  </si>
  <si>
    <t>OC(=O)COc1ccccc1\C=N\NC(=O)c2ccncc2</t>
  </si>
  <si>
    <t>CHEMBL1742403</t>
  </si>
  <si>
    <t>Alinastine (INN)</t>
  </si>
  <si>
    <t>CCOCCn1c(nc2ccccc12)C3CCN(CCc4ccc(cc4)C(C)(C)C)CC3</t>
  </si>
  <si>
    <t>CHEMBL1742418</t>
  </si>
  <si>
    <t>Propinetidine (INN)</t>
  </si>
  <si>
    <t>CCC(=O)OC1(CC#C)CCN(CCc2ccccc2)CC1</t>
  </si>
  <si>
    <t>CHEMBL1742433</t>
  </si>
  <si>
    <t>Butanserin (INN)</t>
  </si>
  <si>
    <t>Fc1ccc(cc1)C(=O)C2CCN(CCCCN3C(=O)Nc4ccccc4C3=O)CC2</t>
  </si>
  <si>
    <t>CHEMBL1742442</t>
  </si>
  <si>
    <t>Bometolol (INN)</t>
  </si>
  <si>
    <t>COc1ccc(CCNCC(O)COc2ccc(OCC(=O)C)c3NC(=O)CCc23)cc1OC</t>
  </si>
  <si>
    <t>CHEMBL1742466</t>
  </si>
  <si>
    <t>Landiolol (INN)</t>
  </si>
  <si>
    <t>CC1(C)OC[C@@H](COC(=O)CCc2ccc(OC[C@@H](O)CNCCNC(=O)N3CCOCC3)cc2)O1</t>
  </si>
  <si>
    <t>CHEMBL1187417</t>
  </si>
  <si>
    <t>Benzalkonium Chloride (BAN, INN, JAN, NF)</t>
  </si>
  <si>
    <t>D09AA11; D08AJ01; R02AA16</t>
  </si>
  <si>
    <t>D09AA11 [Dermatologicals:Medicated Dressings:Medicated Dressings:Medicated dressings with antiinfectives]; D08AJ01 [Dermatologicals:Antiseptics And Disinfectants:Antiseptics And Disinfectants:Quaternary ammonium compounds]; R02AA16 [Respiratory System:Throat Preparations:Throat Preparations:Antiseptics]</t>
  </si>
  <si>
    <t>CCCCCCCCCCCCC[N+](C)(C)Cc1ccccc1</t>
  </si>
  <si>
    <t>CHEMBL1743086</t>
  </si>
  <si>
    <t>Vatelizumab (INN)</t>
  </si>
  <si>
    <t>CHEMBL1743002</t>
  </si>
  <si>
    <t>Clivatuzumab Tetraxetan</t>
  </si>
  <si>
    <t>IMMU-107</t>
  </si>
  <si>
    <t>CHEMBL1743070</t>
  </si>
  <si>
    <t>Siltuximab (INN, USAN)</t>
  </si>
  <si>
    <t>CLLB8; CNTO-328</t>
  </si>
  <si>
    <t>CHEMBL1762621</t>
  </si>
  <si>
    <t>Bardoxolone Methyl (USAN)</t>
  </si>
  <si>
    <t>NSC-713200; RTA-402</t>
  </si>
  <si>
    <t>COC(=O)[C@]12CCC(C)(C)C[C@H]1[C@H]3C(=O)C=C4[C@@](C)(CC[C@H]5C(C)(C)C(=O)C(=C[C@]45C)C#N)[C@]3(C)CC2</t>
  </si>
  <si>
    <t>CHEMBL1743088</t>
  </si>
  <si>
    <t>Veltuzumab (INN, USAN)</t>
  </si>
  <si>
    <t>IMMU-106; hA20</t>
  </si>
  <si>
    <t>CHEMBL1796998</t>
  </si>
  <si>
    <t>Sulfur Hexafluoride (USAN)</t>
  </si>
  <si>
    <t>BRI</t>
  </si>
  <si>
    <t>Ausimont</t>
  </si>
  <si>
    <t>V08DA05</t>
  </si>
  <si>
    <t>V08DA05 [Various:Contrast Media:Ultrasound Contrast Media:Ultrasound contrast media]</t>
  </si>
  <si>
    <t>FS(F)(F)(F)(F)F</t>
  </si>
  <si>
    <t>CHEMBL1950649</t>
  </si>
  <si>
    <t>Apadenoson (INN, USAN)</t>
  </si>
  <si>
    <t>BMS-068645</t>
  </si>
  <si>
    <t>CCNC(=O)[C@H]1O[C@H]([C@H](O)[C@@H]1O)n2cnc3c(N)nc(nc23)C#CC[C@@H]4CC[C@H](CC4)C(=O)OC</t>
  </si>
  <si>
    <t>CHEMBL1908320</t>
  </si>
  <si>
    <t>Pirinixil (INN)</t>
  </si>
  <si>
    <t>Cc1cccc(Nc2cc(Cl)nc(SCC(=O)NCCO)n2)c1C</t>
  </si>
  <si>
    <t>CHEMBL1908370</t>
  </si>
  <si>
    <t>Finafloxacin (INN)</t>
  </si>
  <si>
    <t>OC(=O)C1=CN(C2CC2)c3c(C#N)c(N4C[C@@H]5NCCO[C@H]5C4)c(F)cc3C1=O</t>
  </si>
  <si>
    <t>CHEMBL1908334</t>
  </si>
  <si>
    <t>Etorphine (BAN, INN, MI)</t>
  </si>
  <si>
    <t>CCC[C@](C)(O)[C@H]1C[C@]23C=C[C@]1(O)[C@@H]4Oc5c(O)ccc6C[C@H]2N(C)CC[C@@]34c56</t>
  </si>
  <si>
    <t>CHEMBL1951050</t>
  </si>
  <si>
    <t>Lanperisone (INN)</t>
  </si>
  <si>
    <t>C[C@H](CN1CCCC1)C(=O)c2ccc(cc2)C(F)(F)F</t>
  </si>
  <si>
    <t>CHEMBL1909452</t>
  </si>
  <si>
    <t>Apramycin (BAN, INN, USAN)</t>
  </si>
  <si>
    <t>EL-857</t>
  </si>
  <si>
    <t>CN[C@H]1[C@@H](O)C2O[C@H](O[C@@H]3[C@@H](N)C[C@@H](N)[C@H](O)[C@H]3O)[C@H](N)CC2O[C@@H]1O[C@H]4O[C@H](CO)[C@@H](N)[C@H](O)[C@H]4O</t>
  </si>
  <si>
    <t>CHEMBL1433292</t>
  </si>
  <si>
    <t>Quinaldine Blue (INN, USAN)</t>
  </si>
  <si>
    <t>Diagnostic Aid (obstetrics)</t>
  </si>
  <si>
    <t>CCN1C(=CC=Cc2ccc3ccccc3[n+]2CC)C=Cc4ccccc14</t>
  </si>
  <si>
    <t>CHEMBL1957287</t>
  </si>
  <si>
    <t>Tegobuvir (INN, USAN)</t>
  </si>
  <si>
    <t>Fc1ccccc1c2nc3ccn(Cc4ccc(nn4)c5ccc(cc5C(F)(F)F)C(F)(F)F)cc3n2</t>
  </si>
  <si>
    <t>CHEMBL2110978</t>
  </si>
  <si>
    <t>Methiodal Sodium (BAN, INN, MI, USP)</t>
  </si>
  <si>
    <t>V08AA09</t>
  </si>
  <si>
    <t>V08AA09 [Various:Contrast Media:X-Ray Contrast Media, Iodinated:Watersoluble, nephrotropic, high osmolar X-ray contrast media]</t>
  </si>
  <si>
    <t>OS(=O)(=O)CI</t>
  </si>
  <si>
    <t>CHEMBL2103866</t>
  </si>
  <si>
    <t>Forigerimod (INN, USAN); Forigerimod Acetate (USAN)</t>
  </si>
  <si>
    <t>IPP-201101; CEP-33457; P140</t>
  </si>
  <si>
    <t>CN[C@@H](COP(=O)(O)O)C(=O)C</t>
  </si>
  <si>
    <t>CHEMBL2110946</t>
  </si>
  <si>
    <t>Metalol Hydrochloride (USAN)</t>
  </si>
  <si>
    <t>MJ-1998</t>
  </si>
  <si>
    <t>CNC(C)C(O)c1ccc(NS(=O)(=O)C)cc1</t>
  </si>
  <si>
    <t>CHEMBL2108142</t>
  </si>
  <si>
    <t>Technetium Tc 99m Tiatide (BAN)</t>
  </si>
  <si>
    <t>CHEMBL2108494</t>
  </si>
  <si>
    <t>Interferon (BAN)</t>
  </si>
  <si>
    <t>S01AD05</t>
  </si>
  <si>
    <t>S01AD05 [Sensory Organs:Ophthalmologicals:Antiinfectives:Antivirals]</t>
  </si>
  <si>
    <t>CHEMBL2109677</t>
  </si>
  <si>
    <t>Huj591 (111In)</t>
  </si>
  <si>
    <t>CHEMBL2108516</t>
  </si>
  <si>
    <t>Gauze, Absorbent (JAN, USP)</t>
  </si>
  <si>
    <t>CHEMBL2108886</t>
  </si>
  <si>
    <t>Adelavin (JAN)</t>
  </si>
  <si>
    <t>CHEMBL2109520</t>
  </si>
  <si>
    <t>Oncolysin M</t>
  </si>
  <si>
    <t>CHEMBL2108783</t>
  </si>
  <si>
    <t>Potassic Saline [Injection], Lactated (NF)</t>
  </si>
  <si>
    <t>CHEMBL2109348</t>
  </si>
  <si>
    <t>Lfb-R603</t>
  </si>
  <si>
    <t>LFB-R603</t>
  </si>
  <si>
    <t>CHEMBL2109572</t>
  </si>
  <si>
    <t>Anti-Sclerostin</t>
  </si>
  <si>
    <t>anti-sclerostin</t>
  </si>
  <si>
    <t>CHEMBL191886</t>
  </si>
  <si>
    <t>Cicletanine (BAN, USAN, INN)</t>
  </si>
  <si>
    <t>(?)-BN-1270; WIN-90000</t>
  </si>
  <si>
    <t>Sterling Winthrop; Ipsen Sa, France</t>
  </si>
  <si>
    <t>C03BX03</t>
  </si>
  <si>
    <t>C03BX03 [Cardiovascular System:Diuretics:Low-Ceiling Diuretics, Excl. Thiazides:Other low-ceiling diuretics]</t>
  </si>
  <si>
    <t>Cc1ncc2C(OCc2c1O)c3ccc(Cl)cc3</t>
  </si>
  <si>
    <t>CHEMBL42</t>
  </si>
  <si>
    <t>Clozapine (BAN, FDA, INN, USAN, USP)</t>
  </si>
  <si>
    <t>HF-1854</t>
  </si>
  <si>
    <t>Novartis Pharmaceuticals Corp; Jazz Pharmaceuticals Iii International Ltd</t>
  </si>
  <si>
    <t>N05AH02</t>
  </si>
  <si>
    <t>N05AH02 [Nervous System:Psycholeptics:Antipsychotics:Diazepines, oxazepines, thiazepines and oxepines]</t>
  </si>
  <si>
    <t>CN1CCN(CC1)C2=Nc3cc(Cl)ccc3Nc4ccccc24</t>
  </si>
  <si>
    <t>CHEMBL1276010</t>
  </si>
  <si>
    <t>Undecylenic Acid (JAN, USP)</t>
  </si>
  <si>
    <t>D01AE54; D01AE04</t>
  </si>
  <si>
    <t>D01AE54 [Dermatologicals:Antifungals For Dermatological Use:Antifungals For Topical Use:Other antifungals for topical use]; D01AE04 [Dermatologicals:Antifungals For Dermatological Use:Antifungals For Topical Use:Other antifungals for topical use]</t>
  </si>
  <si>
    <t>OC(=O)CCCCCCCCC=C</t>
  </si>
  <si>
    <t>CHEMBL1200455</t>
  </si>
  <si>
    <t>Iohexol (FDA, USP, BAN, INN, JAN, USAN)</t>
  </si>
  <si>
    <t>WIN-39424</t>
  </si>
  <si>
    <t>V08AB02</t>
  </si>
  <si>
    <t>V08AB02 [Various:Contrast Media:X-Ray Contrast Media, Iodinated:Watersoluble, nephrotropic, low osmolar X-ray contrast media]</t>
  </si>
  <si>
    <t>CC(=O)N(CC(O)CO)c1c(I)c(C(=O)NCC(O)CO)c(I)c(C(=O)NCC(O)CO)c1I</t>
  </si>
  <si>
    <t>CHEMBL1395</t>
  </si>
  <si>
    <t>Methyltestosterone (BAN, FDA, INN, JAN, USP)</t>
  </si>
  <si>
    <t>Schering Corp Sub Schering Plough Corp; Novartis Pharmaceuticals Corp</t>
  </si>
  <si>
    <t>G03BA02; G03EK01</t>
  </si>
  <si>
    <t>G03BA02 [Genito Urinary System And Sex Hormones:Sex Hormones And Modulators Of The Genital System:Androgens:3-oxoandrosten (4) derivatives]; G03EK01 [Genito Urinary System And Sex Hormones:Sex Hormones And Modulators Of The Genital System:Androgens And Female Sex Hormones In Combination:Androgens and female sex hormones in combination with other drugs]</t>
  </si>
  <si>
    <t>C[C@]1(O)CC[C@H]2[C@@H]3CCC4=CC(=O)CC[C@]4(C)[C@H]3CC[C@]12C</t>
  </si>
  <si>
    <t>CHEMBL276443</t>
  </si>
  <si>
    <t>Etilamfetamine (INN)</t>
  </si>
  <si>
    <t>A08AA06</t>
  </si>
  <si>
    <t>A08AA06 [Alimentary Tract And Metabolism:Antiobesity Preparations, Excl. Diet Products:Antiobesity Preparations, Excl. Diet Products:Centrally acting antiobesity products]</t>
  </si>
  <si>
    <t>CCNC(C)Cc1ccccc1</t>
  </si>
  <si>
    <t>CHEMBL1528</t>
  </si>
  <si>
    <t>Sodium Fluoride (JAN, USP, FDA); Sodium Fluoride F 18 (USP); Sodium Fluoride F-18 (FDA)</t>
  </si>
  <si>
    <t>National Institutes Health National Cancer Institute Div Cancer Treatment And Diagnosis; Ge Healthcare; Colgate Palmolive</t>
  </si>
  <si>
    <t>A01AA01; A01AA51; A12CD01; V09IX06</t>
  </si>
  <si>
    <t>A01AA01 [Alimentary Tract And Metabolism:Stomatological Preparations:Stomatological Preparations:Caries prophylactic agents]; A01AA51 [Alimentary Tract And Metabolism:Stomatological Preparations:Stomatological Preparations:Caries prophylactic agents]; A12CD01 [Alimentary Tract And Metabolism:Mineral Supplements:Other Mineral Supplements:Fluoride]; V09IX06 [Various:Diagnostic Radiopharmaceuticals:Tumour Detection:Other diagnostic radiopharmaceuticals for tumour detection]</t>
  </si>
  <si>
    <t>Dental Caries Prophylactic; Radioactive Agent</t>
  </si>
  <si>
    <t>[F-].[Na+]</t>
  </si>
  <si>
    <t>CHEMBL277535</t>
  </si>
  <si>
    <t>Bifonazole (BAN, JAN, USAN, INN)</t>
  </si>
  <si>
    <t>BAY-H-4502</t>
  </si>
  <si>
    <t>D01AC10; D01AC60</t>
  </si>
  <si>
    <t>D01AC10 [Dermatologicals:Antifungals For Dermatological Use:Antifungals For Topical Use:Imidazole and triazole derivatives]; D01AC60 [Dermatologicals:Antifungals For Dermatological Use:Antifungals For Topical Use:Imidazole and triazole derivatives]</t>
  </si>
  <si>
    <t>c1ccc(cc1)C(c2ccc(cc2)c3ccccc3)n4ccnc4</t>
  </si>
  <si>
    <t>CHEMBL2105867</t>
  </si>
  <si>
    <t>Methoserpidine (BAN, DCF, INN)</t>
  </si>
  <si>
    <t>C02AA06</t>
  </si>
  <si>
    <t>C02AA06 [Cardiovascular System:Antihypertensives:Antiadrenergic Agents, Centrally Acting:Rauwolfia alkaloids]</t>
  </si>
  <si>
    <t>CO[C@@H]1[C@H](C[C@H]2CN3CCc4c([nH]c5ccc(OC)cc45)[C@@H]3C[C@H]2[C@H]1C(=O)OC)OC(=O)c6cc(OC)c(OC)c(OC)c6</t>
  </si>
  <si>
    <t>CHEMBL2107341</t>
  </si>
  <si>
    <t>Fispemifene (INN, USAN)</t>
  </si>
  <si>
    <t>HM-101; HM-101A</t>
  </si>
  <si>
    <t>OCCOCCOc1ccc(cc1)\C(=C(\CCCl)/c2ccccc2)\c3ccccc3</t>
  </si>
  <si>
    <t>CHEMBL2106362</t>
  </si>
  <si>
    <t>Fluprofylline (INN)</t>
  </si>
  <si>
    <t>CN1C(=O)N(C)c2ncn(CCCN3CCC(CC3)C(=O)c4ccc(F)cc4)c2C1=O</t>
  </si>
  <si>
    <t>CHEMBL2104230</t>
  </si>
  <si>
    <t>Eptapirone (INN)</t>
  </si>
  <si>
    <t>CN1C(=O)C=NN(CCCCN2CCN(CC2)c3ncccn3)C1=O</t>
  </si>
  <si>
    <t>CHEMBL2106211</t>
  </si>
  <si>
    <t>Enpromate (INN, USAN)</t>
  </si>
  <si>
    <t>O=C(NC1CCCCC1)OC(C#C)(c2ccccc2)c3ccccc3</t>
  </si>
  <si>
    <t>CHEMBL2105258</t>
  </si>
  <si>
    <t>Metethoheptazine (INN)</t>
  </si>
  <si>
    <t>CCOC(=O)C1(CCCN(C)CC1C)c2ccccc2</t>
  </si>
  <si>
    <t>CHEMBL2107402</t>
  </si>
  <si>
    <t>Gestadienol (INN)</t>
  </si>
  <si>
    <t>CC(=O)[C@@]1(O)CCC2C3C=CC4=CC(=O)CC[C@@H]4C3CC[C@]12C</t>
  </si>
  <si>
    <t>CHEMBL2104348</t>
  </si>
  <si>
    <t>Ecabapide (INN)</t>
  </si>
  <si>
    <t>CNC(=O)c1cccc(NCC(=O)NCCc2ccc(OC)c(OC)c2)c1</t>
  </si>
  <si>
    <t>CHEMBL2106479</t>
  </si>
  <si>
    <t>Zafuleptine (INN)</t>
  </si>
  <si>
    <t>CC(C)C(CCCCCC(=O)O)NCc1ccc(F)cc1</t>
  </si>
  <si>
    <t>CHEMBL2106533</t>
  </si>
  <si>
    <t>Bentiamine (INN); Dibenthiamine (DCF)</t>
  </si>
  <si>
    <t>C\C(=C(\CCOC(=O)c1ccccc1)/SC(=O)c2ccccc2)\N(Cc3cnc(C)nc3N)C=O</t>
  </si>
  <si>
    <t>CHEMBL2107535</t>
  </si>
  <si>
    <t>Sulfamethoxypyridazine Acetyl</t>
  </si>
  <si>
    <t>COc1ccc(NS(=O)(=O)c2ccc(NC(=O)C)cc2)nn1</t>
  </si>
  <si>
    <t>CHEMBL2105487</t>
  </si>
  <si>
    <t>Sulfur, Sublimed (USP); Sodium Sulfate S 35 (USAN)</t>
  </si>
  <si>
    <t>Radioactive Agent; Scabicide</t>
  </si>
  <si>
    <t>[S]</t>
  </si>
  <si>
    <t>CHEMBL2108702</t>
  </si>
  <si>
    <t>Imetelstat Sodium (USAN)</t>
  </si>
  <si>
    <t>CHEMBL2108600</t>
  </si>
  <si>
    <t>Lenefilcon A (USAN)</t>
  </si>
  <si>
    <t>Vistakon; Johnson &amp; Johnson Vision</t>
  </si>
  <si>
    <t>CHEMBL2109474</t>
  </si>
  <si>
    <t>Trx-1</t>
  </si>
  <si>
    <t>TRX-1</t>
  </si>
  <si>
    <t>CHEMBL2109643</t>
  </si>
  <si>
    <t>F19</t>
  </si>
  <si>
    <t>BIBH-1; F19</t>
  </si>
  <si>
    <t>CHEMBL2108060</t>
  </si>
  <si>
    <t>Vitespen (USAN)</t>
  </si>
  <si>
    <t>HSPPC-96</t>
  </si>
  <si>
    <t>CHEMBL2108165</t>
  </si>
  <si>
    <t>Valerian (NF)</t>
  </si>
  <si>
    <t>N05CM09</t>
  </si>
  <si>
    <t>N05CM09 [Nervous System:Psycholeptics:Hypnotics And Sedatives:Other hypnotics and sedatives]</t>
  </si>
  <si>
    <t>CHEMBL2108938</t>
  </si>
  <si>
    <t>Cadexomer Iodine (BAN, INN, USAN)</t>
  </si>
  <si>
    <t>Perstorp Carbotec, Sweden</t>
  </si>
  <si>
    <t>D03AX01</t>
  </si>
  <si>
    <t>D03AX01 [Dermatologicals:Preparations For Treatment Of Wounds And Ulcers:Cicatrizants:Other cicatrizants]</t>
  </si>
  <si>
    <t>Anti-Ulcerative; Antiseptic</t>
  </si>
  <si>
    <t>CHEMBL2109512</t>
  </si>
  <si>
    <t>Mcs-110</t>
  </si>
  <si>
    <t>MCS-110</t>
  </si>
  <si>
    <t>CHEMBL2109149</t>
  </si>
  <si>
    <t>Gonadotrophin, Serum (BAN, DCF, INN, JAN)</t>
  </si>
  <si>
    <t>G03GA03</t>
  </si>
  <si>
    <t>G03GA03 [Genito Urinary System And Sex Hormones:Sex Hormones And Modulators Of The Genital System:Gonadotropins And Other Ovulation Stimulants:Gonadotropins]</t>
  </si>
  <si>
    <t>CHEMBL2109209</t>
  </si>
  <si>
    <t>Maritime Pine Extract (NF)</t>
  </si>
  <si>
    <t>CHEMBL2109300</t>
  </si>
  <si>
    <t>GSK933776</t>
  </si>
  <si>
    <t>CHEMBL2108520</t>
  </si>
  <si>
    <t>Goldenseal, Powdered (NF)</t>
  </si>
  <si>
    <t>CHEMBL2109266</t>
  </si>
  <si>
    <t>Ave-9633</t>
  </si>
  <si>
    <t>AVE-9633; huMy9-6</t>
  </si>
  <si>
    <t>CHEMBL2017974</t>
  </si>
  <si>
    <t>Buparlisib (INN, USAN); Buparlisib Hydrochloride (USAN)</t>
  </si>
  <si>
    <t>BKM120-NX; BKM120-AAA</t>
  </si>
  <si>
    <t>Nc1cc(c(cn1)c2cc(nc(n2)N3CCOCC3)N4CCOCC4)C(F)(F)F</t>
  </si>
  <si>
    <t>CHEMBL2105402</t>
  </si>
  <si>
    <t>Roxibolone (INN)</t>
  </si>
  <si>
    <t>C[C@]1(O)CC[C@H]2[C@@H]3CCC4=CC(=O)C(=C[C@]4(C)[C@H]3[C@@H](O)C[C@]12C)C(=O)O</t>
  </si>
  <si>
    <t>CHEMBL2106688</t>
  </si>
  <si>
    <t>Diniprofylline (DCF, INN)</t>
  </si>
  <si>
    <t>CN1C(=O)N(C)c2ncn(CC(COC(=O)c3cccnc3)OC(=O)c4cccnc4)c2C1=O</t>
  </si>
  <si>
    <t>CHEMBL2104380</t>
  </si>
  <si>
    <t>Ciprokiren (INN)</t>
  </si>
  <si>
    <t>CC(C)(C(=O)N1CCOCC1)S(=O)(=O)C[C@@H](Cc2ccccc2)C(=O)N[C@@H](Cc3c[nH]cn3)C(=O)N[C@@H](CC4CCCCC4)[C@@H](O)[C@@H](O)C5CC5</t>
  </si>
  <si>
    <t>CHEMBL2105759</t>
  </si>
  <si>
    <t>Baricitinib (INN, USAN)</t>
  </si>
  <si>
    <t>INCB-028050; LY-3009104</t>
  </si>
  <si>
    <t>CCS(=O)(=O)N1CC(CC#N)(C1)n2cc(cn2)c3ncnc4[nH]ccc34</t>
  </si>
  <si>
    <t>CHEMBL2106740</t>
  </si>
  <si>
    <t>Pimetremide (INN)</t>
  </si>
  <si>
    <t>CN(Cc1cccnc1)C(=O)C(CO)c2ccccc2</t>
  </si>
  <si>
    <t>CHEMBL2107026</t>
  </si>
  <si>
    <t>Ramciclane (INN)</t>
  </si>
  <si>
    <t>CN(C)CCOC1(Cc2ccccc2)C[C@@H]3CC[C@]1(C)C3(C)C</t>
  </si>
  <si>
    <t>CHEMBL2107672</t>
  </si>
  <si>
    <t>Diethylaminoethyl Diphenylhydroxypropionate Hydrochloride (JAN)</t>
  </si>
  <si>
    <t>CCN(CC)CCOC(=O)CC(O)(c1ccccc1)c2ccccc2</t>
  </si>
  <si>
    <t>CHEMBL2104638</t>
  </si>
  <si>
    <t>Ambucetamide (BAN, INN, MI)</t>
  </si>
  <si>
    <t>CCCCN(CCCC)C(C(=O)N)c1ccc(OC)cc1</t>
  </si>
  <si>
    <t>CHEMBL2105572</t>
  </si>
  <si>
    <t>Dobupride (INN)</t>
  </si>
  <si>
    <t>CCCCOc1cc(N)c(Cl)cc1C(=O)NC2CCN(CC3OCCO3)CC2</t>
  </si>
  <si>
    <t>CHEMBL2105108</t>
  </si>
  <si>
    <t>Isaglidole (INN)</t>
  </si>
  <si>
    <t>Fc1cccc2CN(Cc12)NC3=NCCN3</t>
  </si>
  <si>
    <t>CHEMBL2107595</t>
  </si>
  <si>
    <t>Chloroprednisone (INN); Chloroprednisone Acetate (MI)</t>
  </si>
  <si>
    <t>CC(=O)OCC(=O)[C@@]1(O)CC[C@H]2[C@@H]3C[C@H](Cl)C4=CC(=O)C=C[C@]4(C)[C@H]3C(=O)C[C@]12C</t>
  </si>
  <si>
    <t>CHEMBL2107023</t>
  </si>
  <si>
    <t>Prothixene (INN)</t>
  </si>
  <si>
    <t>CN(C)CCC=C1c2ccccc2Sc3ccccc13</t>
  </si>
  <si>
    <t>CHEMBL2109361</t>
  </si>
  <si>
    <t>Pemtumomab</t>
  </si>
  <si>
    <t>RG-1549</t>
  </si>
  <si>
    <t>CHEMBL2108337</t>
  </si>
  <si>
    <t>Idusulfase (INN)</t>
  </si>
  <si>
    <t>CHEMBL2109252</t>
  </si>
  <si>
    <t>Ni-0401</t>
  </si>
  <si>
    <t>NI-0401</t>
  </si>
  <si>
    <t>CHEMBL2109060</t>
  </si>
  <si>
    <t>Licorice (NF)</t>
  </si>
  <si>
    <t>CHEMBL2109021</t>
  </si>
  <si>
    <t>Aluminum Zirconium Octachlorohydrex Gly (USP)</t>
  </si>
  <si>
    <t>CHEMBL2108683</t>
  </si>
  <si>
    <t>Entolimod (USAN)</t>
  </si>
  <si>
    <t>Cleveland Biolabs Inc.</t>
  </si>
  <si>
    <t>CHEMBL2109527</t>
  </si>
  <si>
    <t>Medi-578</t>
  </si>
  <si>
    <t>MEDI-578</t>
  </si>
  <si>
    <t>CHEMBL2109501</t>
  </si>
  <si>
    <t>Ign-311</t>
  </si>
  <si>
    <t>IGN-311</t>
  </si>
  <si>
    <t>CHEMBL2108469</t>
  </si>
  <si>
    <t>Muplestim (INN, USAN)</t>
  </si>
  <si>
    <t>SDZ ILE 964</t>
  </si>
  <si>
    <t>CHEMBL2108407</t>
  </si>
  <si>
    <t>Faralimomab (INN)</t>
  </si>
  <si>
    <t>CHEMBL2109310</t>
  </si>
  <si>
    <t>8h9</t>
  </si>
  <si>
    <t>CHEMBL2110801</t>
  </si>
  <si>
    <t>Clodazon (INN); Clodazon Hydrochloride (USAN)</t>
  </si>
  <si>
    <t>AW-142446; HUF-2446</t>
  </si>
  <si>
    <t>CN(C)CCCN1C(=O)N(c2ccccc2)c3cc(Cl)ccc13</t>
  </si>
  <si>
    <t>CHEMBL125737</t>
  </si>
  <si>
    <t>Tiapamil (BAN, INN); Tiapamil Hydrochloride (USAN)</t>
  </si>
  <si>
    <t>Ro-111781023</t>
  </si>
  <si>
    <t>Antagonist (to calcium)</t>
  </si>
  <si>
    <t>COc1ccc(CCN(C)CCCC2(c3ccc(OC)c(OC)c3)S(=O)(=O)CCCS2(=O)=O)cc1OC</t>
  </si>
  <si>
    <t>CHEMBL2111011</t>
  </si>
  <si>
    <t>Pareptide (INN); Pareptide Sulfate (USAN)</t>
  </si>
  <si>
    <t>AY-24856</t>
  </si>
  <si>
    <t>CC(C)C[C@@H](N(C)C(=O)[C@@H]1CCCN1)C(=O)NCC(=O)N</t>
  </si>
  <si>
    <t>CHEMBL2103836</t>
  </si>
  <si>
    <t>Imagabalin (INN, USAN); Imagabalin Hydrochloride (USAN)</t>
  </si>
  <si>
    <t>PD-0332334; PF-00195889; PD-0332334-0002</t>
  </si>
  <si>
    <t>CCC[C@@H](C)C[C@H](N)CC(=O)O</t>
  </si>
  <si>
    <t>CHEMBL127453</t>
  </si>
  <si>
    <t>Zolamine (INN); Zolamine Hydrochloride (USAN)</t>
  </si>
  <si>
    <t>194-B; WI-291</t>
  </si>
  <si>
    <t>Anesthetic (topical); Antihistaminic</t>
  </si>
  <si>
    <t>COc1ccc(CN(CCN(C)C)c2nccs2)cc1</t>
  </si>
  <si>
    <t>CHEMBL2046550</t>
  </si>
  <si>
    <t>Omoconazole (INN); Omoconazole Nitrate (USAN)</t>
  </si>
  <si>
    <t>D01AC13; G01AF16</t>
  </si>
  <si>
    <t>D01AC13 [Dermatologicals:Antifungals For Dermatological Use:Antifungals For Topical Use:Imidazole and triazole derivatives]; G01AF16 [Genito Urinary System And Sex Hormones:Gynecological Antiinfectives And Antiseptics:Antiinfectives And Antiseptics, Excl. Combinations:Imidazole derivatives]</t>
  </si>
  <si>
    <t>C\C(=C(\OCCOc1ccc(Cl)cc1)/c2ccc(Cl)cc2Cl)\n3ccnc3</t>
  </si>
  <si>
    <t>CHEMBL2103976</t>
  </si>
  <si>
    <t>Vinleucinol (INN)</t>
  </si>
  <si>
    <t>CCOC(=O)C(NC(=O)[C@@]1(O)[C@H](O)[C@]2(CC)C=CCN3CC[C@@]4([C@H]23)[C@H]1N(C)c5cc(OC)c(cc45)[C@]6(C[C@H]7CN(CCc8c6[nH]c9ccccc89)C[C@@](O)(CC)C7)C(=O)OC)C(C)CC</t>
  </si>
  <si>
    <t>CHEMBL2104622</t>
  </si>
  <si>
    <t>Camonagrel (INN)</t>
  </si>
  <si>
    <t>OC(=O)C1CCc2cc(OCCn3ccnc3)ccc12</t>
  </si>
  <si>
    <t>CHEMBL2105779</t>
  </si>
  <si>
    <t>Teicoplanin A2-2</t>
  </si>
  <si>
    <t>CC(C)CCCCCCC(=O)N[C@@H]1[C@@H](O)[C@H](O)[C@@H](CO)O[C@H]1Oc2c3Oc4ccc(C[C@H]5NC(=O)[C@@H](N)c6ccc(O)c(Oc7cc(O)cc(c7)[C@H](NC5=O)C(=O)N[C@H]8C(=O)N[C@H]9C(=O)N[C@@H]([C@H](O[C@@H]%10O[C@H](CO)[C@@H](O)[C@H](O)[C@H]%10NC(=O)C)c%11ccc(Oc2cc8c3)c(Cl)c%11)C(=O)N[C@@H](C(=O)O)c%12cc(O)cc(O[C@H]%13O[C@H](CO)[C@@H](O)[C@H](O)[C@@H]%13O)c%12c%14cc9ccc%14O)c6)cc4Cl</t>
  </si>
  <si>
    <t>CHEMBL2107470</t>
  </si>
  <si>
    <t>Timelotem (INN)</t>
  </si>
  <si>
    <t>CN1CCN2C(CN=C(c3cccs3)c4ccc(F)cc24)C1</t>
  </si>
  <si>
    <t>CHEMBL2104650</t>
  </si>
  <si>
    <t>Batoprazine (INN)</t>
  </si>
  <si>
    <t>O=C1Oc2c(C=C1)cccc2N3CCNCC3</t>
  </si>
  <si>
    <t>CHEMBL2106387</t>
  </si>
  <si>
    <t>Butobendine (INN, MI)</t>
  </si>
  <si>
    <t>CC[C@H](COC(=O)c1cc(OC)c(OC)c(OC)c1)N(C)CCN(C)[C@@H](CC)COC(=O)c2cc(OC)c(OC)c(OC)c2</t>
  </si>
  <si>
    <t>CHEMBL2107586</t>
  </si>
  <si>
    <t>Terestigmine (INN)</t>
  </si>
  <si>
    <t>CCCCCCCNC(=O)Oc1ccc2N(C)[C@H]3ON(C)CC[C@@]3(C)c2c1</t>
  </si>
  <si>
    <t>CHEMBL2106303</t>
  </si>
  <si>
    <t>Diisopropanolamine (NF)</t>
  </si>
  <si>
    <t>CC(O)CNCC(C)O</t>
  </si>
  <si>
    <t>CHEMBL2104511</t>
  </si>
  <si>
    <t>Dioxamate (BAN, INN)</t>
  </si>
  <si>
    <t>A-2655</t>
  </si>
  <si>
    <t>CCCCCCCCCC1(C)OCC(COC(=O)N)O1</t>
  </si>
  <si>
    <t>CHEMBL2105545</t>
  </si>
  <si>
    <t>Vinpoline (INN)</t>
  </si>
  <si>
    <t>CC[C@@]12CCCN3CCc4c([C@H]13)n([C@H](C2)C(=O)OCC(C)O)c5ccccc45</t>
  </si>
  <si>
    <t>CHEMBL91</t>
  </si>
  <si>
    <t>Miconazole (BAN, FDA, INN, JAN, USP); Miconazole Nitrate (JAN, USAN, USP, FDA)</t>
  </si>
  <si>
    <t>R-14889</t>
  </si>
  <si>
    <t>Stiefel Laboratories Inc; Personal Products Co; Janssen Pharmaceutica Products Lp; Insight Pharmaceuticals Corp; Vestiq Pharmaceuticals Inc</t>
  </si>
  <si>
    <t>A01AB09; D01AC52; J02AB01; D01AC02; A07AC01; G01AF04; S02AA13</t>
  </si>
  <si>
    <t>A01AB09 [Alimentary Tract And Metabolism:Stomatological Preparations:Stomatological Preparations:Antiinfectives and antiseptics for local oral treatment]; D01AC52 [Dermatologicals:Antifungals For Dermatological Use:Antifungals For Topical Use:Imidazole and triazole derivatives]; J02AB01 [Antiinfectives For Systemic Use:Antimycotics For Systemic Use:Antimycotics For Systemic Use:Imidazole derivatives]; D01AC02 [Dermatologicals:Antifungals For Dermatological Use:Antifungals For Topical Use:Imidazole and triazole derivatives]; A07AC01 [Alimentary Tract And Metabolism:Antidiarrheals, Intestinal Antiinflammatory/Antiinfective :Intestinal Antiinfectives:Imidazole derivatives]; G01AF04 [Genito Urinary System And Sex Hormones:Gynecological Antiinfectives And Antiseptics:Antiinfectives And Antiseptics, Excl. Combinations:Imidazole derivatives]; S02AA13 [Sensory Organs:Otologicals:Antiinfectives:Antiinfectives]</t>
  </si>
  <si>
    <t>Clc1ccc(COC(Cn2ccnc2)c3ccc(Cl)cc3Cl)c(Cl)c1</t>
  </si>
  <si>
    <t>CHEMBL1200449</t>
  </si>
  <si>
    <t>Triamcinolone Diacetate (FDA, USP, JAN)</t>
  </si>
  <si>
    <t>Sandoz Canada Inc; Bristol Myers Squibb Co; Astellas Pharma Us Inc</t>
  </si>
  <si>
    <t>CC(=O)OCC(=O)[C@@]1(O)[C@@H](C[C@H]2[C@@H]3CCC4=CC(=O)C=C[C@]4(C)[C@@]3(F)[C@@H](O)C[C@]12C)OC(=O)C</t>
  </si>
  <si>
    <t>CHEMBL24924</t>
  </si>
  <si>
    <t>Fluindione (INN, MI)</t>
  </si>
  <si>
    <t>B01AA12</t>
  </si>
  <si>
    <t>B01AA12 [Blood And Blood Forming Organs:Antithrombotic Agents:Antithrombotic Agents:Vitamin K antagonists]</t>
  </si>
  <si>
    <t>Fc1ccc(cc1)C2C(=O)c3ccccc3C2=O</t>
  </si>
  <si>
    <t>CHEMBL258921</t>
  </si>
  <si>
    <t>Phenolsulfonphthalein (JAN, MI, USP); Phenolsulphonphthalein (BAN)</t>
  </si>
  <si>
    <t>V04CH03</t>
  </si>
  <si>
    <t>V04CH03 [Various:Diagnostic Agents:Other Diagnostic Agents:Tests for renal function and ureteral injuries]</t>
  </si>
  <si>
    <t>Oc1ccc(cc1)C2(OS(=O)(=O)c3ccccc23)c4ccc(O)cc4</t>
  </si>
  <si>
    <t>CHEMBL16073</t>
  </si>
  <si>
    <t>Phenacetin (JAN, USP, INN)</t>
  </si>
  <si>
    <t>N02BE73; N02BE03; N02BE53</t>
  </si>
  <si>
    <t>N02BE73 [Nervous System:Analgesics:Other Analgesics And Antipyretics:Anilides]; N02BE03 [Nervous System:Analgesics:Other Analgesics And Antipyretics:Anilides]; N02BE53 [Nervous System:Analgesics:Other Analgesics And Antipyretics:Anilides]</t>
  </si>
  <si>
    <t>CCOc1ccc(NC(=O)C)cc1</t>
  </si>
  <si>
    <t>CHEMBL1233</t>
  </si>
  <si>
    <t>Carisoprodol (BAN, FDA, INN, USP)</t>
  </si>
  <si>
    <t>Schering Corp Sub Schering Plough Corp; Meda Pharmaceuticals Meda Pharmaceuticals Inc</t>
  </si>
  <si>
    <t>M03BA52; M03BA72; M03BA02</t>
  </si>
  <si>
    <t>M03BA52 [Musculo-Skeletal System:Muscle Relaxants:Muscle Relaxants, Centrally Acting Agents:Carbamic acid esters]; M03BA72 [Musculo-Skeletal System:Muscle Relaxants:Muscle Relaxants, Centrally Acting Agents:Carbamic acid esters]; M03BA02 [Musculo-Skeletal System:Muscle Relaxants:Muscle Relaxants, Centrally Acting Agents:Carbamic acid esters]</t>
  </si>
  <si>
    <t>CCCC(C)(COC(=O)N)COC(=O)NC(C)C</t>
  </si>
  <si>
    <t>CHEMBL857</t>
  </si>
  <si>
    <t>Biotin (FDA, INN, JAN, USP)</t>
  </si>
  <si>
    <t>A11HA05</t>
  </si>
  <si>
    <t>A11HA05 [Alimentary Tract And Metabolism:Vitamins:Other Plain Vitamin Preparations:Other plain vitamin preparations]</t>
  </si>
  <si>
    <t>OC(=O)CCCC[C@@H]1SC[C@@H]2NC(=O)N[C@H]12</t>
  </si>
  <si>
    <t>CHEMBL8</t>
  </si>
  <si>
    <t>Ciprofloxacin (BAN, FDA, INN, USAN, USP); Ciprofloxacin Hydrochloride (JAN, USAN, USP, FDA)</t>
  </si>
  <si>
    <t>BAY-Q-3939; BAY-O-9867; BAY-O-9867 Monohydrate</t>
  </si>
  <si>
    <t>Depomed Inc; Bayer Pharmaceuticals Corp; Bayer Healthcare Pharmaceuticals Inc; Alcon Pharmaceuticals Ltd; Wraser Pharmaceuticals Llc</t>
  </si>
  <si>
    <t>S01AE03; J01MA02; S03AA07; S02AA15</t>
  </si>
  <si>
    <t>S01AE03 [Sensory Organs:Ophthalmologicals:Antiinfectives:Fluoroquinolones]; J01MA02 [Antiinfectives For Systemic Use:Antibacterials For Systemic Use:Quinolone Antibacterials:Fluoroquinolones]; S03AA07 [Sensory Organs:Ophthalmological And Otological Preparations:Antiinfectives:Antiinfectives]; S02AA15 [Sensory Organs:Otologicals:Antiinfectives:Antiinfectives]</t>
  </si>
  <si>
    <t>OC(=O)C1=CN(C2CC2)c3cc(N4CCNCC4)c(F)cc3C1=O</t>
  </si>
  <si>
    <t>CHEMBL679</t>
  </si>
  <si>
    <t>Adrenaline (BAN); Epinephrine (FDA, INN, JAN, USP); Epinephrine Hydrochloride (JAN); Epinephrine Bitartrate (FDA, JAN, USP)</t>
  </si>
  <si>
    <t>Dentsply Pharmaceutical; Astrazeneca Lp; Amedra Pharmaceuticals Llc; 3m Pharmaceuticals Inc; Deproco Inc</t>
  </si>
  <si>
    <t>A01AD01; C01CA24; R01AA14; B02BC09; S01EA01; S01EA51; R03AA01</t>
  </si>
  <si>
    <t>A01AD01 [Alimentary Tract And Metabolism:Stomatological Preparations:Stomatological Preparations:Other agents for local oral treatment]; C01CA24 [Cardiovascular System:Cardiac Therapy:Cardiac Stimulants Excl. Cardiac Glycosides:Adrenergic and dopaminergic agents]; R01AA14 [Respiratory System:Nasal Preparations:Decongestants And Other Nasal Preparations For Topical Use:Sympathomimetics, plain]; B02BC09 [Blood And Blood Forming Organs:Antihemorrhagics:Vitamin K And Other Hemostatics:Local hemostatics]; S01EA01 [Sensory Organs:Ophthalmologicals:Antiglaucoma Preparations And Miotics:Sympathomimetics in glaucoma therapy]; S01EA51 [Sensory Organs:Ophthalmologicals:Antiglaucoma Preparations And Miotics:Sympathomimetics in glaucoma therapy]; R03AA01 [Respiratory System:Drugs For Obstructive Airway Diseases:Adrenergics, Inhalants:Alpha- and beta-adrenoreceptor agonists]</t>
  </si>
  <si>
    <t>Adrenergic (vasoconstrictor); Adrenergic (ophthalmic)</t>
  </si>
  <si>
    <t>CNC[C@H](O)c1ccc(O)c(O)c1</t>
  </si>
  <si>
    <t>CHEMBL92870</t>
  </si>
  <si>
    <t>Lidoflazine (BAN, USAN, INN)</t>
  </si>
  <si>
    <t>MCN-JR-7904; R-7904</t>
  </si>
  <si>
    <t>Ortho-Mcneil; Janssen Pharmaceutica, Belgium; Janssen</t>
  </si>
  <si>
    <t>C08EX01</t>
  </si>
  <si>
    <t>C08EX01 [Cardiovascular System:Calcium Channel Blockers:Non-Selective Calcium Channel Blockers:Other non-selective calcium channel blockers]</t>
  </si>
  <si>
    <t>Cc1cccc(C)c1NC(=O)CN2CCN(CCCC(c3ccc(F)cc3)c4ccc(F)cc4)CC2</t>
  </si>
  <si>
    <t>CHEMBL550</t>
  </si>
  <si>
    <t>Pilocarpine (BAN, FDA, JAN, USP); Pilocarpine Nitrate (USP); Pilocarpine Hydrochloride (FDA, USP, JAN)</t>
  </si>
  <si>
    <t>Allergan; Alcon Research Ltd; Alcon Laboratories Inc; Akorn Inc; Eisai Inc</t>
  </si>
  <si>
    <t>N07AX01; S01EB01; S01EB51</t>
  </si>
  <si>
    <t>N07AX01 [Nervous System:Other Nervous System Drugs:Parasympathomimetics:Other parasympathomimetics]; S01EB01 [Sensory Organs:Ophthalmologicals:Antiglaucoma Preparations And Miotics:Parasympathomimetics]; S01EB51 [Sensory Organs:Ophthalmologicals:Antiglaucoma Preparations And Miotics:Parasympathomimetics]</t>
  </si>
  <si>
    <t>Antiglaucoma Agent; Cholinergic (ophthalmic)</t>
  </si>
  <si>
    <t>CC[C@H]1[C@@H](Cc2cncn2C)COC1=O</t>
  </si>
  <si>
    <t>CHEMBL521</t>
  </si>
  <si>
    <t>Ibuprofen (BAN, FDA, INN, JAN, USAN, USP); Ibuprofen Lysine (FDA, USAN); Ibuprofen Sodium (FDA, USAN)</t>
  </si>
  <si>
    <t>U-18573</t>
  </si>
  <si>
    <t>Banner Pharmacaps Inc; Alterna Tchp Llc; Abbvie Inc; Abbott Laboratories Pharmaceutical Products Div; Lundbeck Llc</t>
  </si>
  <si>
    <t>C01EB16; M01AE51; G02CC01; M01AE01; M02AA13</t>
  </si>
  <si>
    <t>C01EB16 [Cardiovascular System:Cardiac Therapy:Other Cardiac Preparations:Other cardiac preparations]; M01AE51 [Musculo-Skeletal System:Antiinflammatory And Antirheumatic Products:Antiinflammatory And Antirheumatic Products, Non-Steroids:Propionic acid derivatives]; G02CC01 [Genito Urinary System And Sex Hormones:Other Gynecologicals:Other Gynecologicals:Antiinflammatory products for vaginal administration]; M01AE01 [Musculo-Skeletal System:Antiinflammatory And Antirheumatic Products:Antiinflammatory And Antirheumatic Products, Non-Steroids:Propionic acid derivatives]; M02AA13 [Musculo-Skeletal System:Topical Products For Joint And Muscular Pain:Topical Products For Joint And Muscular Pain:Antiinflammatory preparations, non-steroids for topical use]</t>
  </si>
  <si>
    <t>CC(C)Cc1ccc(cc1)C(C)C(=O)O</t>
  </si>
  <si>
    <t>CHEMBL1200376</t>
  </si>
  <si>
    <t>Betamethasone Benzoate (FDA, USP, USAN)</t>
  </si>
  <si>
    <t>W-5975</t>
  </si>
  <si>
    <t>C[C@H]1C[C@H]2[C@@H]3CCC4=CC(=O)C=C[C@]4(C)[C@@]3(F)[C@@H](O)C[C@]2(C)[C@@]1(OC(=O)c5ccccc5)C(=O)CO</t>
  </si>
  <si>
    <t>CHEMBL1201186</t>
  </si>
  <si>
    <t>Bismuth Subcitrate Potassium (FDA, USAN)</t>
  </si>
  <si>
    <t>A02BX05</t>
  </si>
  <si>
    <t>A02BX05 [Alimentary Tract And Metabolism:Drugs For Acid Related Disorders:Drugs For Peptic Ulcer And Gastro-Oesophageal Reflux Disease (Gord):Other drugs for peptic ulcer and gastro-oesophageal reflux disease (GORD)]</t>
  </si>
  <si>
    <t>CHEMBL650</t>
  </si>
  <si>
    <t>Methylprednisolone (BAN, FDA, INN, JAN, USP); Methylprednisolone Acetate (FDA, USP, JAN)</t>
  </si>
  <si>
    <t>D07AA01; H02BX01; D10AA02; H02AB04</t>
  </si>
  <si>
    <t>D07AA01 [Dermatologicals:Corticosteroids, Dermatological Preparations:Corticosteroids, Plain:Corticosteroids, weak (group I)]; H02BX01 [Systemic Hormonal Preparations, Excl. :Corticosteroids For Systemic Use:Corticosteroids For Systemic Use, Combinations:Corticosteroids for systemic use, combinations]; D10AA02 [Dermatologicals:Anti-Acne Preparations:Anti-Acne Preparations For Topical Use:Corticosteroids, combinations for treatment of acne]; H02AB04 [Systemic Hormonal Preparations, Excl. :Corticosteroids For Systemic Use:Corticosteroids For Systemic Use, Plain:Glucocorticoids]</t>
  </si>
  <si>
    <t>C[C@H]1C[C@H]2[C@@H]3CC[C@](O)(C(=O)CO)[C@@]3(C)C[C@H](O)[C@@H]2[C@@]4(C)C=CC(=O)C=C14</t>
  </si>
  <si>
    <t>CHEMBL1170</t>
  </si>
  <si>
    <t>Testosterone Propionate (JAN, USP, FDA)</t>
  </si>
  <si>
    <t>Watson Laboratories Inc; Elkins Sinn Div Ah Robins Co Inc; Eli Lilly And Co; Bel Mar Laboratories Inc</t>
  </si>
  <si>
    <t>CCC(=O)O[C@H]1CC[C@H]2[C@@H]3CCC4=CC(=O)CC[C@]4(C)[C@H]3CC[C@]12C</t>
  </si>
  <si>
    <t>CHEMBL1159717</t>
  </si>
  <si>
    <t>Tulobuterol (BAN, JAN, MI, INN); Tulobuterol Hydrochloride (JAN)</t>
  </si>
  <si>
    <t>R03CC11; R03AC11</t>
  </si>
  <si>
    <t>R03CC11 [Respiratory System:Drugs For Obstructive Airway Diseases:Adrenergics For Systemic Use:Selective beta-2-adrenoreceptor agonists]; R03AC11 [Respiratory System:Drugs For Obstructive Airway Diseases:Adrenergics, Inhalants:Selective beta-2-adrenoreceptor agonists]</t>
  </si>
  <si>
    <t>CC(C)(C)NCC(O)c1ccccc1Cl</t>
  </si>
  <si>
    <t>CHEMBL1200692</t>
  </si>
  <si>
    <t>Olmesartan Medoxomil (BAN, FDA, INN, USAN)</t>
  </si>
  <si>
    <t>CS-866</t>
  </si>
  <si>
    <t>C09CA08</t>
  </si>
  <si>
    <t>C09CA08 [Cardiovascular System:Agents Acting On The Renin-Angiotensin System:Angiotensin Ii Antagonists, Plain:Angiotensin II antagonists, plain]</t>
  </si>
  <si>
    <t>CCCc1nc(c(C(=O)OCC2=C(C)OC(=O)O2)n1Cc3ccc(cc3)c4ccccc4c5nnn[nH]5)C(C)(C)O</t>
  </si>
  <si>
    <t>CHEMBL1200826</t>
  </si>
  <si>
    <t>Lithium Carbonate (FDA, USP, JAN, USAN)</t>
  </si>
  <si>
    <t>CP-1546761; CP-15467-61</t>
  </si>
  <si>
    <t>Pfizer Inc; Noven Therapeutics Llc; Jds Pharmaceuticals Llc; Bayer Pharmaceuticals Corp; Roxane Laboratories Inc</t>
  </si>
  <si>
    <t>[Li+].[Li+].[O-]C(=O)[O-]</t>
  </si>
  <si>
    <t>CHEMBL1749</t>
  </si>
  <si>
    <t>Disodium Edetate (BAN, JAN); Edetate Disodium (USP, FDA)</t>
  </si>
  <si>
    <t>S01XA05</t>
  </si>
  <si>
    <t>S01XA05 [Sensory Organs:Ophthalmologicals:Other Ophthalmologicals:Other ophthalmologicals]</t>
  </si>
  <si>
    <t>Chelating Agent (metal); Pharmaceutic Aid (chelating agent)</t>
  </si>
  <si>
    <t>[Na+].[Na+].OC(=O)CN(CCN(CC(=O)O)CC(=O)[O-])CC(=O)[O-]</t>
  </si>
  <si>
    <t>CHEMBL159</t>
  </si>
  <si>
    <t>Vinblastine (BAN, INN); Vinblastine Sulfate (FDA, USP, JAN, USAN)</t>
  </si>
  <si>
    <t>29060-LE</t>
  </si>
  <si>
    <t>L01CA01</t>
  </si>
  <si>
    <t>L01CA01 [Antineoplastic And Immunomodulating Agents:Antineoplastic Agents:Plant Alkaloids And Other Natural Products:Vinca alkaloids and analogues]</t>
  </si>
  <si>
    <t>CC[C@]1(O)C[C@@H]2CN(CCc3c([nH]c4ccccc34)[C@@](C2)(C(=O)OC)c5cc6c(cc5OC)N(C)[C@H]7[C@](O)([C@H](OC(=O)C)[C@]8(CC)C=CCN9CC[C@]67[C@H]89)C(=O)OC)C1</t>
  </si>
  <si>
    <t>CHEMBL531</t>
  </si>
  <si>
    <t>Pergolide (BAN, INN); Pergolide Mesylate (USAN, USP, FDA)</t>
  </si>
  <si>
    <t>LY-127809</t>
  </si>
  <si>
    <t>N04BC02</t>
  </si>
  <si>
    <t>N04BC02 [Nervous System:Anti-Parkinson Drugs:Dopaminergic Agents:Dopamine agonists]</t>
  </si>
  <si>
    <t>Dopamine Agonist</t>
  </si>
  <si>
    <t>CCCN1C[C@H](CSC)C[C@H]2[C@H]1Cc3c[nH]c4cccc2c34</t>
  </si>
  <si>
    <t>CHEMBL1201352</t>
  </si>
  <si>
    <t>Rapacuronium Bromide (FDA, BAN, INN, USAN)</t>
  </si>
  <si>
    <t>ORG-9487</t>
  </si>
  <si>
    <t>CCC(=O)O[C@H]1[C@H](C[C@H]2[C@@H]3CC[C@H]4C[C@H](OC(=O)C)[C@H](C[C@]4(C)[C@H]3CC[C@]12C)N5CCCCC5)[N+]6(CC=C)CCCCC6</t>
  </si>
  <si>
    <t>CHEMBL1201776</t>
  </si>
  <si>
    <t>Tapentadol (USAN, INN); Tapentadol Hydrochloride (FDA)</t>
  </si>
  <si>
    <t>BN-200; CG-5503</t>
  </si>
  <si>
    <t>N02AX06</t>
  </si>
  <si>
    <t>N02AX06 [Nervous System:Analgesics:Opioids:Other opioids]</t>
  </si>
  <si>
    <t>CC[C@H]([C@@H](C)CN(C)C)c1cccc(O)c1</t>
  </si>
  <si>
    <t>CHEMBL1346</t>
  </si>
  <si>
    <t>Darifenacin (BAN, INN, USAN); Darifenacin Hydrobromide (FDA, USAN)</t>
  </si>
  <si>
    <t>UK-88525; UK-88525-04</t>
  </si>
  <si>
    <t>G04BD10</t>
  </si>
  <si>
    <t>G04BD10 [Genito Urinary System And Sex Hormones:Urologicals:Urologicals:Drugs for urinary frequency and incontinence]</t>
  </si>
  <si>
    <t>NC(=O)C([C@@H]1CCN(CCc2ccc3OCCc3c2)C1)(c4ccccc4)c5ccccc5</t>
  </si>
  <si>
    <t>CHEMBL27</t>
  </si>
  <si>
    <t>Propranolol (BAN, INN); Propranolol Hydrochloride (JAN, USAN, USP, FDA)</t>
  </si>
  <si>
    <t>AY-64043; ICI-45520</t>
  </si>
  <si>
    <t>Wyeth Ayerst Laboratories; GlaxoSmithKline Llc; Baxter Healthcare Corp Anesthesia Critical Care; Akrimax Pharmaceuticals Llc</t>
  </si>
  <si>
    <t>C07AA05</t>
  </si>
  <si>
    <t>C07AA05 [Cardiovascular System:Beta Blocking Agents:Beta Blocking Agents:Beta blocking agents, non-selective]</t>
  </si>
  <si>
    <t>CC(C)NCC(O)COc1cccc2ccccc12</t>
  </si>
  <si>
    <t>CHEMBL122455</t>
  </si>
  <si>
    <t>Lidadronic Acid (INN)</t>
  </si>
  <si>
    <t>CN(C)CCC(N)(P(=O)(O)O)P(=O)(O)O</t>
  </si>
  <si>
    <t>CHEMBL20634</t>
  </si>
  <si>
    <t>Sudoxicam (BAN, USAN, INN)</t>
  </si>
  <si>
    <t>CP-15973</t>
  </si>
  <si>
    <t>CN1C(=C(O)c2ccccc2S1(=O)=O)C(=O)Nc3nccs3</t>
  </si>
  <si>
    <t>CHEMBL24646</t>
  </si>
  <si>
    <t>Pimobendan (BAN, USAN, INN)</t>
  </si>
  <si>
    <t>UDCG-115</t>
  </si>
  <si>
    <t>COc1ccc(cc1)c2nc3cc(ccc3[nH]2)C4=NNC(=O)CC4C</t>
  </si>
  <si>
    <t>CHEMBL11417</t>
  </si>
  <si>
    <t>Rufocromomycin (BAN, DCF, INN); Streptonigrin (USAN)</t>
  </si>
  <si>
    <t>NSC-45383</t>
  </si>
  <si>
    <t>COC1=C(N)C(=O)c2nc(ccc2C1=O)c3nc(C(=O)O)c(C)c(c3N)c4ccc(OC)c(OC)c4O</t>
  </si>
  <si>
    <t>CHEMBL70352</t>
  </si>
  <si>
    <t>Benactyzine (BAN, INN, MI)</t>
  </si>
  <si>
    <t>CCN(CC)CCOC(=O)C(O)(c1ccccc1)c2ccccc2</t>
  </si>
  <si>
    <t>CHEMBL576</t>
  </si>
  <si>
    <t>Succinic Acid (NF)</t>
  </si>
  <si>
    <t>OC(=O)CCC(=O)O</t>
  </si>
  <si>
    <t>CHEMBL612029</t>
  </si>
  <si>
    <t>P-Butylaminobenzoyldiethylaminoethyl Hydrochloride (JAN)</t>
  </si>
  <si>
    <t>CCCCNc1ccc(cc1)C(=O)OCCN(CC)CC</t>
  </si>
  <si>
    <t>CHEMBL119604</t>
  </si>
  <si>
    <t>Diethanolamine (NF)</t>
  </si>
  <si>
    <t>OCCNCCO</t>
  </si>
  <si>
    <t>CHEMBL123292</t>
  </si>
  <si>
    <t>Cicloheximide (INN); Cycloheximide (USAN)</t>
  </si>
  <si>
    <t>GNF-Pf-5118; NSC-171; TCMDC-125838</t>
  </si>
  <si>
    <t>C[C@H]1C[C@H](C)C(=O)[C@@H](C1)[C@H](O)CC2CC(=O)NC(=O)C2</t>
  </si>
  <si>
    <t>CHEMBL1096643</t>
  </si>
  <si>
    <t>Phenglutarimide (BAN, DCF, MI, INN)</t>
  </si>
  <si>
    <t>N04AA09</t>
  </si>
  <si>
    <t>N04AA09 [Nervous System:Anti-Parkinson Drugs:Anticholinergic Agents:Tertiary amines]</t>
  </si>
  <si>
    <t>CCN(CC)CCC1(CCC(=O)NC1=O)c2ccccc2</t>
  </si>
  <si>
    <t>CHEMBL42161</t>
  </si>
  <si>
    <t>Misonidazole (BAN, INN, USAN)</t>
  </si>
  <si>
    <t>Ro-70582</t>
  </si>
  <si>
    <t>COCC(O)Cn1ccnc1[N+](=O)[O-]</t>
  </si>
  <si>
    <t>CHEMBL116943</t>
  </si>
  <si>
    <t>Pentetrazol (BAN, DCF, INN); Pentylenetetrazol (MI, NF)</t>
  </si>
  <si>
    <t>R07AB03; R07AB53</t>
  </si>
  <si>
    <t>R07AB03 [Respiratory System:Other Respiratory System Products:Other Respiratory System Products:Respiratory stimulants]; R07AB53 [Respiratory System:Other Respiratory System Products:Other Respiratory System Products:Respiratory stimulants]</t>
  </si>
  <si>
    <t>C1CCc2nnnn2CC1</t>
  </si>
  <si>
    <t>CHEMBL70088</t>
  </si>
  <si>
    <t>Ritipenem (INN)</t>
  </si>
  <si>
    <t>C[C@@H](O)[C@@H]1[C@H]2SC(=C(N2C1=O)C(=O)O)COC(=O)N</t>
  </si>
  <si>
    <t>CHEMBL284642</t>
  </si>
  <si>
    <t>Bizelesin (INN, USAN)</t>
  </si>
  <si>
    <t>U-77779</t>
  </si>
  <si>
    <t>Cc1c[nH]c2c(O)cc3N(C[C@@H](CCl)c3c12)C(=O)c4cc5cc(NC(=O)Nc6ccc7[nH]c(cc7c6)C(=O)N8C[C@@H](CCl)c9c8cc(O)c%10[nH]cc(C)c9%10)ccc5[nH]4</t>
  </si>
  <si>
    <t>CHEMBL415324</t>
  </si>
  <si>
    <t>Tranilast (JAN, USAN, INN)</t>
  </si>
  <si>
    <t>MK-341</t>
  </si>
  <si>
    <t>Kissei Pharmaceutical Co., Ltd., Japan</t>
  </si>
  <si>
    <t>COc1ccc(\C=C\C(=O)Nc2ccccc2C(=O)O)cc1OC</t>
  </si>
  <si>
    <t>CHEMBL268254</t>
  </si>
  <si>
    <t>Delorazepam (INN)</t>
  </si>
  <si>
    <t>Clc1ccc2NC(=O)CN=C(c3ccccc3Cl)c2c1</t>
  </si>
  <si>
    <t>CHEMBL1697771</t>
  </si>
  <si>
    <t>Rebamipide (INN, JAN)</t>
  </si>
  <si>
    <t>OC(=O)C(CC1=CC(=O)Nc2ccccc12)NC(=O)c3ccc(Cl)cc3</t>
  </si>
  <si>
    <t>CHEMBL174697</t>
  </si>
  <si>
    <t>Zometapine (USAN)</t>
  </si>
  <si>
    <t>CI-781</t>
  </si>
  <si>
    <t>Cc1nn(C)c2NCCN=C(c3cccc(Cl)c3)c12</t>
  </si>
  <si>
    <t>CHEMBL142438</t>
  </si>
  <si>
    <t>Nitrogen (NF)</t>
  </si>
  <si>
    <t>V03AN04</t>
  </si>
  <si>
    <t>V03AN04 [Various:All Other Therapeutic Products:All Other Therapeutic Products:Medical gases]</t>
  </si>
  <si>
    <t>Pharmaceutic Aid (air displacement)</t>
  </si>
  <si>
    <t>N#N</t>
  </si>
  <si>
    <t>CHEMBL29919</t>
  </si>
  <si>
    <t>Elpetrigine (INN, USAN)</t>
  </si>
  <si>
    <t>JZP-4</t>
  </si>
  <si>
    <t>Jazz Pharmaceuticals</t>
  </si>
  <si>
    <t>Nc1cnc(c(N)n1)c2cc(Cl)cc(Cl)c2Cl</t>
  </si>
  <si>
    <t>CHEMBL572878</t>
  </si>
  <si>
    <t>Tozasertib (INN, USAN); Tozasertib Lactate (USAN)</t>
  </si>
  <si>
    <t>MK-045; MK-0457; VX-68; VX-680</t>
  </si>
  <si>
    <t>CN1CCN(CC1)c2cc(Nc3cc(C)[nH]n3)nc(Sc4ccc(NC(=O)C5CC5)cc4)n2</t>
  </si>
  <si>
    <t>CHEMBL514800</t>
  </si>
  <si>
    <t>Apremilast (INN, USAN)</t>
  </si>
  <si>
    <t>CC-10004</t>
  </si>
  <si>
    <t>CCOc1cc(ccc1OC)[C@@H](CS(=O)(=O)C)N2C(=O)c3cccc(NC(=O)C)c3C2=O</t>
  </si>
  <si>
    <t>CHEMBL63440</t>
  </si>
  <si>
    <t>Aloxistatin (INN)</t>
  </si>
  <si>
    <t>CCOC(=O)[C@H]1O[C@@H]1C(=O)N[C@@H](CC(C)C)C(=O)NCCC(C)C</t>
  </si>
  <si>
    <t>CHEMBL1689063</t>
  </si>
  <si>
    <t>Avibactam (INN, USAN); Avibactam Sodium (USAN)</t>
  </si>
  <si>
    <t>NC(=O)[C@@H]1CC[C@@H]2CN1C(=O)N2OS(=O)(=O)O</t>
  </si>
  <si>
    <t>CHEMBL1608183</t>
  </si>
  <si>
    <t>Isoflupredone (BAN, INN); Isoflupredone Acetate (USAN, USP)</t>
  </si>
  <si>
    <t>U-6013</t>
  </si>
  <si>
    <t>CC(=O)OCC(=O)[C@@]1(O)CC[C@H]2[C@@H]3CCC4=CC(=O)C=C[C@]4(C)[C@@]3(F)[C@@H](O)C[C@]12C</t>
  </si>
  <si>
    <t>CHEMBL1079446</t>
  </si>
  <si>
    <t>Methandriol (INN, MI)</t>
  </si>
  <si>
    <t>C[C@]1(O)CC[C@H]2[C@@H]3CC=C4C[C@@H](O)CC[C@]4(C)[C@H]3CC[C@]12C</t>
  </si>
  <si>
    <t>CHEMBL259223</t>
  </si>
  <si>
    <t>Menatetrenone (INN, JAN)</t>
  </si>
  <si>
    <t>CC(=CCC\C(=C\CC\C(=C\CC\C(=C\CC1=C(C)C(=O)c2ccccc2C1=O)\C)\C)\C)C</t>
  </si>
  <si>
    <t>CHEMBL1368146</t>
  </si>
  <si>
    <t>Halazone (INN, USP)</t>
  </si>
  <si>
    <t>OC(=O)c1ccc(cc1)S(=O)(=O)N(Cl)Cl</t>
  </si>
  <si>
    <t>CHEMBL961</t>
  </si>
  <si>
    <t>Ditiocarb Sodium (INN, MI)</t>
  </si>
  <si>
    <t>CCN(CC)C(=S)S</t>
  </si>
  <si>
    <t>CHEMBL8514</t>
  </si>
  <si>
    <t>Butaclamol (INN); Butaclamol Hydrochloride (USAN)</t>
  </si>
  <si>
    <t>AY-23028</t>
  </si>
  <si>
    <t>CC(C)(C)[C@]1(O)CCN2C[C@H]3c4ccccc4CCc5cccc([C@@H]2C1)c35</t>
  </si>
  <si>
    <t>CHEMBL1623992</t>
  </si>
  <si>
    <t>Piperidolate (BAN, INN); Piperidolate Hydrochloride (JAN, MI, USP)</t>
  </si>
  <si>
    <t>A03AA30</t>
  </si>
  <si>
    <t>A03AA30 [Alimentary Tract And Metabolism:Drugs For Functional Gastrointestinal Disorders:Drugs For Functional Gastrointestinal Disorders:Synthetic anticholinergics, esters with tertiary amino group]</t>
  </si>
  <si>
    <t>CCN1CCCC(C1)OC(=O)C(c2ccccc2)c3ccccc3</t>
  </si>
  <si>
    <t>CHEMBL116955</t>
  </si>
  <si>
    <t>Congo Red (MI, USP)</t>
  </si>
  <si>
    <t>NSC-75913</t>
  </si>
  <si>
    <t>Nc1c(cc(c2ccccc12)S(=O)(=O)O)N=Nc3ccc(cc3)c4ccc(cc4)N=Nc5cc(c6ccccc6c5N)S(=O)(=O)O</t>
  </si>
  <si>
    <t>CHEMBL607400</t>
  </si>
  <si>
    <t>Brivaracetam (INN, USAN)</t>
  </si>
  <si>
    <t>UCB-34714</t>
  </si>
  <si>
    <t>CCC[C@H]1CN([C@@H](CC)C(=O)N)C(=O)C1</t>
  </si>
  <si>
    <t>CHEMBL505251</t>
  </si>
  <si>
    <t>Keracyanin (DCF, INN)</t>
  </si>
  <si>
    <t>C[C@@H]1O[C@@H](OC[C@H]2O[C@@H](Oc3cc4c(O)cc(O)cc4[o+]c3c5ccc(O)c(O)c5)[C@H](O)[C@@H](O)[C@@H]2O)[C@H](O)[C@H](O)[C@H]1O</t>
  </si>
  <si>
    <t>CHEMBL18772</t>
  </si>
  <si>
    <t>Quipazine (INN); Quipazine Maleate (USAN)</t>
  </si>
  <si>
    <t>Antidepressant; Oxytocic</t>
  </si>
  <si>
    <t>C1CN(CCN1)c2ccc3ccccc3n2</t>
  </si>
  <si>
    <t>CHEMBL392861</t>
  </si>
  <si>
    <t>Capuride (INN, USAN)</t>
  </si>
  <si>
    <t>MCN-X-94</t>
  </si>
  <si>
    <t>CCC(C)C(CC)C(=O)NC(=O)N</t>
  </si>
  <si>
    <t>CHEMBL307429</t>
  </si>
  <si>
    <t>Duvoglustat (INN, USAN); Duvoglustat Hydrochloride (USAN)</t>
  </si>
  <si>
    <t>AT-2220</t>
  </si>
  <si>
    <t>OC[C@H]1NC[C@H](O)[C@@H](O)[C@@H]1O</t>
  </si>
  <si>
    <t>CHEMBL1184529</t>
  </si>
  <si>
    <t>Acriflavine (MI, NF)</t>
  </si>
  <si>
    <t>C[n+]1c2cc(N)ccc2cc3ccc(N)cc13</t>
  </si>
  <si>
    <t>CHEMBL32</t>
  </si>
  <si>
    <t>Moxifloxacin (BAN, INN); Moxifloxacin Hydrochloride (FDA, USAN)</t>
  </si>
  <si>
    <t>BAY-12-8039; BAY-128039</t>
  </si>
  <si>
    <t>Bayer Healthcare Pharmaceuticals Inc; Alcon Pharmaceuticals Ltd</t>
  </si>
  <si>
    <t>J01MA14; S01AE07</t>
  </si>
  <si>
    <t>J01MA14 [Antiinfectives For Systemic Use:Antibacterials For Systemic Use:Quinolone Antibacterials:Fluoroquinolones]; S01AE07 [Sensory Organs:Ophthalmologicals:Antiinfectives:Fluoroquinolones]</t>
  </si>
  <si>
    <t>COc1c(N2C[C@@H]3CCCN[C@@H]3C2)c(F)cc4C(=O)C(=CN(C5CC5)c14)C(=O)O</t>
  </si>
  <si>
    <t>CHEMBL1201563</t>
  </si>
  <si>
    <t>Interferon Beta-1b (BAN, FDA, USAN, INN)</t>
  </si>
  <si>
    <t>Chiron Corp</t>
  </si>
  <si>
    <t>L03AB08</t>
  </si>
  <si>
    <t>L03AB08 [Antineoplastic And Immunomodulating Agents:Immunostimulants:Immunostimulants:Interferons]</t>
  </si>
  <si>
    <t>CHEMBL1201576</t>
  </si>
  <si>
    <t>Rituximab (BAN, FDA, INN, USAN)</t>
  </si>
  <si>
    <t>IDEC-102; IDEC-C2B8; R-105 IDEC-102; RG-105</t>
  </si>
  <si>
    <t>Idec Pharmaceuticals Corp; Genentech Inc</t>
  </si>
  <si>
    <t>L01XC02</t>
  </si>
  <si>
    <t>L01XC02 [Antineoplastic And Immunomodulating Agents:Antineoplastic Agents:Other Antineoplastic Agents:Monoclonal antibodies]</t>
  </si>
  <si>
    <t>Antineoplastic (microtubule inhibitor); Monoclonal Antibody</t>
  </si>
  <si>
    <t>CHEMBL1201481</t>
  </si>
  <si>
    <t>Porfimer Sodium (BAN, FDA, USAN, INN)</t>
  </si>
  <si>
    <t>CL-184116</t>
  </si>
  <si>
    <t>Pinnacle Biologics Inc</t>
  </si>
  <si>
    <t>L01XD01</t>
  </si>
  <si>
    <t>L01XD01 [Antineoplastic And Immunomodulating Agents:Antineoplastic Agents:Other Antineoplastic Agents:Sensitizers used in photodynamic/radiation therapy]</t>
  </si>
  <si>
    <t>CHEMBL408</t>
  </si>
  <si>
    <t>Troglitazone (BAN, FDA, INN, USAN)</t>
  </si>
  <si>
    <t>CI-991; CS-045; GR-92132X; Gr92132X</t>
  </si>
  <si>
    <t>Sankyo Usa Corp; Pfizer Pharmaceuticals Ltd</t>
  </si>
  <si>
    <t>A10BG01</t>
  </si>
  <si>
    <t>A10BG01 [Alimentary Tract And Metabolism:Drugs Used In Diabetes:Blood Glucose Lowering Drugs, Excl. Insulins:Thiazolidinediones]</t>
  </si>
  <si>
    <t>Cc1c(C)c2OC(C)(COc3ccc(CC4SC(=O)NC4=O)cc3)CCc2c(C)c1O</t>
  </si>
  <si>
    <t>CHEMBL813</t>
  </si>
  <si>
    <t>Eprosartan (BAN, INN, USAN); Eprosartan Mesylate (FDA, BAN, USAN)</t>
  </si>
  <si>
    <t>SK&amp;F-108566; SK-108566; SK&amp;F-108566J; SK&amp;F-108566-J</t>
  </si>
  <si>
    <t>SmithKline Beecham; Abbvie Inc</t>
  </si>
  <si>
    <t>C09CA02</t>
  </si>
  <si>
    <t>C09CA02 [Cardiovascular System:Agents Acting On The Renin-Angiotensin System:Angiotensin Ii Antagonists, Plain:Angiotensin II antagonists, plain]</t>
  </si>
  <si>
    <t>CCCCc1ncc(\C=C(/Cc2cccs2)\C(=O)O)n1Cc3ccc(cc3)C(=O)O</t>
  </si>
  <si>
    <t>CHEMBL539</t>
  </si>
  <si>
    <t>Acetic Acid (NF, JAN); Acetic Acid, Glacial (JAN, FDA)</t>
  </si>
  <si>
    <t>Hi Tech Pharmacal Co Inc; Bayer Pharmaceuticals Corp; Baxter Healthcare Corp; B Braun Medical Inc; Hospira Inc</t>
  </si>
  <si>
    <t>S02AA10; G01AD02</t>
  </si>
  <si>
    <t>S02AA10 [Sensory Organs:Otologicals:Antiinfectives:Antiinfectives]; G01AD02 [Genito Urinary System And Sex Hormones:Gynecological Antiinfectives And Antiseptics:Antiinfectives And Antiseptics, Excl. Combinations:Organic acids]</t>
  </si>
  <si>
    <t>CC(=O)O</t>
  </si>
  <si>
    <t>CHEMBL1239</t>
  </si>
  <si>
    <t>Benzyl Benzoate (JAN, USP, FDA)</t>
  </si>
  <si>
    <t>Lannett Co Inc</t>
  </si>
  <si>
    <t>P03AX01</t>
  </si>
  <si>
    <t>P03AX01 [Antiparasitic Products, Insecticides And Repellents:Ectoparasiticides, Incl. Scabicides, Insecticides And Repellents:Ectoparasiticides, Incl. Scabicides:Other ectoparasiticides, incl. scabicides]</t>
  </si>
  <si>
    <t>O=C(OCc1ccccc1)c2ccccc2</t>
  </si>
  <si>
    <t>CHEMBL981</t>
  </si>
  <si>
    <t>Fenofibric Acid (FDA); Choline Fenofibrate (FDA, USAN, INN)</t>
  </si>
  <si>
    <t>ABT-335</t>
  </si>
  <si>
    <t>Ar Holding Co Inc; Abbvie Inc</t>
  </si>
  <si>
    <t>C10AB11</t>
  </si>
  <si>
    <t>C10AB11 [Cardiovascular System:Lipid Modifying Agents:Lipid Modifying Agents, Plain:Fibrates]</t>
  </si>
  <si>
    <t>CC(C)(Oc1ccc(cc1)C(=O)c2ccc(Cl)cc2)C(=O)O</t>
  </si>
  <si>
    <t>CHEMBL468</t>
  </si>
  <si>
    <t>Thalidomide (BAN, FDA, INN, USAN, USP)</t>
  </si>
  <si>
    <t>K-17</t>
  </si>
  <si>
    <t>L04AX02</t>
  </si>
  <si>
    <t>L04AX02 [Antineoplastic And Immunomodulating Agents:Immunosuppressants:Immunosuppressants:Other immunosuppressants]</t>
  </si>
  <si>
    <t>O=C1CCC(N2C(=O)c3ccccc3C2=O)C(=O)N1</t>
  </si>
  <si>
    <t>CHEMBL1576</t>
  </si>
  <si>
    <t>Ethinamate (BAN, FDA, INN, JAN, USP)</t>
  </si>
  <si>
    <t>Dista Products Co Div Eli Lilly And Co</t>
  </si>
  <si>
    <t>NC(=O)OC1(CCCCC1)C#C</t>
  </si>
  <si>
    <t>CHEMBL387326</t>
  </si>
  <si>
    <t>Quinine (BAN, MI, NF); Quinine Sulfate (FDA, JAN, USP); Quinine Hydrochloride (JAN, MI, NF); Quinine Hydrobromide (MI, NF); Quinine Dihydrochloride (MI, NF); Quinine Ascorbate (USAN); Quinine Phosphate (NF); Quinine Bisulfate (MI, NF); Quinine Salicylate (MI, NF); Quinine Glycerophosphate (NF)</t>
  </si>
  <si>
    <t>Mutual Pharmaceutical Co Inc</t>
  </si>
  <si>
    <t>M09AA72; P01BC01</t>
  </si>
  <si>
    <t>M09AA72 [Musculo-Skeletal System:Other Drugs For Disorders Of The Musculo-Skeletal System:Other Drugs For Disorders Of The Musculo-Skeletal System:Quinine and derivatives]; P01BC01 [Antiparasitic Products, Insecticides And Repellents:Antiprotozoals:Antimalarials:Methanolquinolines]</t>
  </si>
  <si>
    <t>Antimalarial; Deterrent (smoking)</t>
  </si>
  <si>
    <t>COc1ccc2nccc([C@@H](O)[C@@H]3CC4CCN3C[C@@H]4C=C)c2c1</t>
  </si>
  <si>
    <t>CHEMBL25105</t>
  </si>
  <si>
    <t>Hexamidine (BAN, DCF, MI, INN)</t>
  </si>
  <si>
    <t>R01AX07; R02AA18; S01AX08; D08AC04; S03AA05</t>
  </si>
  <si>
    <t>R01AX07 [Respiratory System:Nasal Preparations:Decongestants And Other Nasal Preparations For Topical Use:Other nasal preparations]; R02AA18 [Respiratory System:Throat Preparations:Throat Preparations:Antiseptics]; S01AX08 [Sensory Organs:Ophthalmologicals:Antiinfectives:Other antiinfectives]; D08AC04 [Dermatologicals:Antiseptics And Disinfectants:Antiseptics And Disinfectants:Biguanides and amidines]; S03AA05 [Sensory Organs:Ophthalmological And Otological Preparations:Antiinfectives:Antiinfectives]</t>
  </si>
  <si>
    <t>NC(=N)c1ccc(OCCCCCCOc2ccc(cc2)C(=N)N)cc1</t>
  </si>
  <si>
    <t>CHEMBL1447</t>
  </si>
  <si>
    <t>Lincomycin (BAN, INN, USAN); Lincomycin Hydrochloride (FDA, USP, JAN)</t>
  </si>
  <si>
    <t>U-10149</t>
  </si>
  <si>
    <t>J01FF02</t>
  </si>
  <si>
    <t>J01FF02 [Antiinfectives For Systemic Use:Antibacterials For Systemic Use:Macrolides, Lincosamides And Streptogramins:Lincosamides]</t>
  </si>
  <si>
    <t>CCC[C@@H]1C[C@H](N(C)C1)C(=O)N[C@H]([C@@H](C)O)[C@H]2O[C@H](SC)[C@H](O)[C@@H](O)[C@H]2O</t>
  </si>
  <si>
    <t>CHEMBL1201780</t>
  </si>
  <si>
    <t>Carglumic Acid (FDA, INN, USAN)</t>
  </si>
  <si>
    <t>OE-312 (Laboratory-Code-Designation)</t>
  </si>
  <si>
    <t>Orphan Europe</t>
  </si>
  <si>
    <t>A16AA05</t>
  </si>
  <si>
    <t>A16AA05 [Alimentary Tract And Metabolism:Other Alimentary Tract And Metabolism Products:Other Alimentary Tract And Metabolism Products:Amino acids and derivatives]</t>
  </si>
  <si>
    <t>NC(=O)N[C@@H](CCC(=O)O)C(=O)O</t>
  </si>
  <si>
    <t>CHEMBL839</t>
  </si>
  <si>
    <t>Carteolol (BAN, INN); Carteolol Hydrochloride (FDA, USP, JAN, USAN)</t>
  </si>
  <si>
    <t>ABBOTT-43326; OPC-1085</t>
  </si>
  <si>
    <t>Novartis Pharmaceuticals Corp; Abbvie Inc</t>
  </si>
  <si>
    <t>S01ED55; S01ED05; C07AA15</t>
  </si>
  <si>
    <t>S01ED55 [Sensory Organs:Ophthalmologicals:Antiglaucoma Preparations And Miotics:Beta blocking agents1)]; S01ED05 [Sensory Organs:Ophthalmologicals:Antiglaucoma Preparations And Miotics:Beta blocking agents1)]; C07AA15 [Cardiovascular System:Beta Blocking Agents:Beta Blocking Agents:Beta blocking agents, non-selective]</t>
  </si>
  <si>
    <t>CC(C)(C)NCC(O)COc1cccc2NC(=O)CCc12</t>
  </si>
  <si>
    <t>CHEMBL2106988</t>
  </si>
  <si>
    <t>Penamecillin (BAN, INN, USAN)</t>
  </si>
  <si>
    <t>WY-20788</t>
  </si>
  <si>
    <t>J01CE06</t>
  </si>
  <si>
    <t>J01CE06 [Antiinfectives For Systemic Use:Antibacterials For Systemic Use:Beta-Lactam Antibacterials, Penicillins:Beta-lactamase sensitive penicillins]</t>
  </si>
  <si>
    <t>CC(=O)OCOC(=O)[C@@H]1N2[C@H](SC1(C)C)[C@H](NC(=O)Cc3ccccc3)C2=O</t>
  </si>
  <si>
    <t>CHEMBL2096647</t>
  </si>
  <si>
    <t>Lanthanum Carbonate (FDA, USAN)</t>
  </si>
  <si>
    <t>V03AE03</t>
  </si>
  <si>
    <t>V03AE03 [Various:All Other Therapeutic Products:All Other Therapeutic Products:Drugs for treatment of hyperkalemia and hyperphosphatemia]</t>
  </si>
  <si>
    <t>CHEMBL416146</t>
  </si>
  <si>
    <t>Etoricoxib (BAN, USAN, INN)</t>
  </si>
  <si>
    <t>MK-0663</t>
  </si>
  <si>
    <t>M01AH05</t>
  </si>
  <si>
    <t>M01AH05 [Musculo-Skeletal System:Antiinflammatory And Antirheumatic Products:Antiinflammatory And Antirheumatic Products, Non-Steroids:Coxibs]</t>
  </si>
  <si>
    <t>Cc1ccc(cn1)c2ncc(Cl)cc2c3ccc(cc3)S(=O)(=O)C</t>
  </si>
  <si>
    <t>CHEMBL57004</t>
  </si>
  <si>
    <t>Sitamaquine (BAN, INN)</t>
  </si>
  <si>
    <t>WR-6026</t>
  </si>
  <si>
    <t>CCN(CC)CCCCCCNc1cc(OC)cc2c(C)ccnc12</t>
  </si>
  <si>
    <t>CHEMBL487465</t>
  </si>
  <si>
    <t>Deferitazole (USAN)</t>
  </si>
  <si>
    <t>Shire Pharmaceuticals</t>
  </si>
  <si>
    <t>COCCOCCOCCOc1cccc(C2=N[C@](C)(CS2)C(=O)O)c1O</t>
  </si>
  <si>
    <t>CHEMBL578004</t>
  </si>
  <si>
    <t>Aminoquinol (INN)</t>
  </si>
  <si>
    <t>GNF-Pf-2659</t>
  </si>
  <si>
    <t>CCN(CC)CCCC(C)Nc1cc(\C=C\c2ccccc2Cl)nc3cc(Cl)ccc13</t>
  </si>
  <si>
    <t>CHEMBL317749</t>
  </si>
  <si>
    <t>Terbuficin (INN)</t>
  </si>
  <si>
    <t>CC(C)(C)c1cc(cc(c1O)C(C)(C)C)C(C(=O)O)c2cc(c(O)c(c2)C(C)(C)C)C(C)(C)C</t>
  </si>
  <si>
    <t>CHEMBL1909283</t>
  </si>
  <si>
    <t>Mebanazine (BAN, INN)</t>
  </si>
  <si>
    <t>CC(NN)c1ccccc1</t>
  </si>
  <si>
    <t>CHEMBL82700</t>
  </si>
  <si>
    <t>Strinoline (INN)</t>
  </si>
  <si>
    <t>c1ccc2c(c1)ncc3ncnnc23</t>
  </si>
  <si>
    <t>CHEMBL53929</t>
  </si>
  <si>
    <t>Octopamine (MI, INN)</t>
  </si>
  <si>
    <t>ND-50</t>
  </si>
  <si>
    <t>C01CA18</t>
  </si>
  <si>
    <t>C01CA18 [Cardiovascular System:Cardiac Therapy:Cardiac Stimulants Excl. Cardiac Glycosides:Adrenergic and dopaminergic agents]</t>
  </si>
  <si>
    <t>NCC(O)c1ccc(O)cc1</t>
  </si>
  <si>
    <t>CHEMBL1516410</t>
  </si>
  <si>
    <t>Ecadotril (INN, USAN)</t>
  </si>
  <si>
    <t>BAY-Y-7432; BP 1.02; S.049</t>
  </si>
  <si>
    <t>CC(=O)SC[C@@H](Cc1ccccc1)C(=O)NCC(=O)OCc2ccccc2</t>
  </si>
  <si>
    <t>CHEMBL1256722</t>
  </si>
  <si>
    <t>Razupenem (INN, USAN)</t>
  </si>
  <si>
    <t>PZ-601; SM-216601; SMP-601</t>
  </si>
  <si>
    <t>Dainippon Sumitomo Pharma</t>
  </si>
  <si>
    <t>C[C@@H](O)[C@@H]1[C@H]2[C@@H](C)C(=C(N2C1=O)C(=O)O)Sc3nc(cs3)C4=C[C@H](C)NC4</t>
  </si>
  <si>
    <t>CHEMBL1213251</t>
  </si>
  <si>
    <t>Clobenzorex (DCF, MI, INN)</t>
  </si>
  <si>
    <t>SD-27112</t>
  </si>
  <si>
    <t>A08AA08</t>
  </si>
  <si>
    <t>A08AA08 [Alimentary Tract And Metabolism:Antiobesity Preparations, Excl. Diet Products:Antiobesity Preparations, Excl. Diet Products:Centrally acting antiobesity products]</t>
  </si>
  <si>
    <t>CC(Cc1ccccc1)NCc2ccccc2Cl</t>
  </si>
  <si>
    <t>CHEMBL372764</t>
  </si>
  <si>
    <t>Perifosine (INN)</t>
  </si>
  <si>
    <t>KRX-0401</t>
  </si>
  <si>
    <t>CCCCCCCCCCCCCCCCCCOP(=O)([O-])OC1CC[N+](C)(C)CC1</t>
  </si>
  <si>
    <t>CHEMBL611421</t>
  </si>
  <si>
    <t>Morphine Glucuronide (INN)</t>
  </si>
  <si>
    <t>CN1CC[C@]23[C@@H]4Oc5c(O)cc(OC6O[C@@H]([C@@H](O)[C@H](O)[C@H]6O)C(=O)O)c(C[C@@H]1C2C=C[C@H]4O)c35</t>
  </si>
  <si>
    <t>CHEMBL23811</t>
  </si>
  <si>
    <t>Quazolast (INN, USAN)</t>
  </si>
  <si>
    <t>RHC-3988</t>
  </si>
  <si>
    <t>Anti-Asthmatic; Inhibitor (mediator release)</t>
  </si>
  <si>
    <t>COC(=O)c1oc2c(cc(Cl)c3cccnc23)n1</t>
  </si>
  <si>
    <t>CHEMBL1200951</t>
  </si>
  <si>
    <t>Fluphenazine Enanthate (FDA, USP, JAN); Fluphenazine (BAN, INN); Fluphenazine Maleate (JAN)</t>
  </si>
  <si>
    <t>CCCCCCC(=O)OCCN1CCN(CCCN2c3ccccc3Sc4ccc(cc24)C(F)(F)F)CC1</t>
  </si>
  <si>
    <t>CHEMBL318153</t>
  </si>
  <si>
    <t>Edoxudine (USAN, INN)</t>
  </si>
  <si>
    <t>EDU; EUDR; ORF-15817; RWJ-15817</t>
  </si>
  <si>
    <t>Ortho Pharmaceutical, Canada</t>
  </si>
  <si>
    <t>D06BB09</t>
  </si>
  <si>
    <t>D06BB09 [Dermatologicals:Antibiotics And Chemotherapeutics For Dermatological Use:Chemotherapeutics For Topical Use:Antivirals]</t>
  </si>
  <si>
    <t>CCC1=CN([C@H]2C[C@H](O)[C@@H](CO)O2)C(=O)NC1=O</t>
  </si>
  <si>
    <t>CHEMBL1169</t>
  </si>
  <si>
    <t>Aminosalicylic Acid (USP, FDA); Aminosalicylic Acid Resin Complex (FDA); Aminosalicylate Potassium (USP); Potassium Aminosalicylate (FDA); Aminosalicylate Sodium (FDA, USP); Aminosalicylate Calcium (USP); Calcium Para-Aminosalicylate (JAN)</t>
  </si>
  <si>
    <t>Panray Corp Sub Ormont Drug And Chemical Co Inc; Glenwood Inc; Consolidated Midland Corp; Bristol Myers Squibb Co</t>
  </si>
  <si>
    <t>J04AA01</t>
  </si>
  <si>
    <t>J04AA01 [Antiinfectives For Systemic Use:Antimycobacterials:Drugs For Treatment Of Tuberculosis:Aminosalicylic acid and derivatives]</t>
  </si>
  <si>
    <t>Nc1ccc(C(=O)O)c(O)c1</t>
  </si>
  <si>
    <t>CHEMBL254857</t>
  </si>
  <si>
    <t>Fipexide (DCF, MI, INN)</t>
  </si>
  <si>
    <t>N06BX05</t>
  </si>
  <si>
    <t>N06BX05 [Nervous System:Psychoanaleptics:Psychostimulants, Agents Used For Adhd And Nootropics:Other psychostimulants and nootropics]</t>
  </si>
  <si>
    <t>Clc1ccc(OCC(=O)N2CCN(Cc3ccc4OCOc4c3)CC2)cc1</t>
  </si>
  <si>
    <t>CHEMBL267345</t>
  </si>
  <si>
    <t>Amphotericin B (FDA, USP, INN, JAN); Amphotericin (BAN)</t>
  </si>
  <si>
    <t>Bristol Myers Squibb Co; Astellas Pharma Us Inc; Apothecon Inc Div Bristol Myers Squibb; Alkopharma Usa Inc; Sigma Tau Pharmaceuticals Inc</t>
  </si>
  <si>
    <t>A07AA07; G01AA03; J02AA01; A01AB04</t>
  </si>
  <si>
    <t>A07AA07 [Alimentary Tract And Metabolism:Antidiarrheals, Intestinal Antiinflammatory/Antiinfective :Intestinal Antiinfectives:Antibiotics]; G01AA03 [Genito Urinary System And Sex Hormones:Gynecological Antiinfectives And Antiseptics:Antiinfectives And Antiseptics, Excl. Combinations:Antibiotics]; J02AA01 [Antiinfectives For Systemic Use:Antimycotics For Systemic Use:Antimycotics For Systemic Use:Antibiotics]; A01AB04 [Alimentary Tract And Metabolism:Stomatological Preparations:Stomatological Preparations:Antiinfectives and antiseptics for local oral treatment]</t>
  </si>
  <si>
    <t>C[C@@H]1OC(=O)C[C@H](O)C[C@H](O)CC[C@@H](O)[C@H](O)C[C@H](O)C[C@]2(O)C[C@H](O)[C@H]([C@H](C[C@@H](O[C@@H]3O[C@H](C)[C@@H](O)[C@H](N)[C@@H]3O)\C=C\C=C\C=C\C=C\C=C\C=C\C=C\[C@H](C)[C@@H](O)[C@H]1C)O2)C(=O)O</t>
  </si>
  <si>
    <t>CHEMBL2104264</t>
  </si>
  <si>
    <t>Dietamiphylline (DCF); Etamiphyllin (INN, MI); Etamiphylline (BAN)</t>
  </si>
  <si>
    <t>R03DA06</t>
  </si>
  <si>
    <t>R03DA06 [Respiratory System:Drugs For Obstructive Airway Diseases:Other Systemic Drugs For Obstructive Airway Diseases:Xanthines]</t>
  </si>
  <si>
    <t>CCN(CC)CCn1cnc2N(C)C(=O)N(C)C(=O)c12</t>
  </si>
  <si>
    <t>CHEMBL2104194</t>
  </si>
  <si>
    <t>Enprostil (BAN, INN, JAN, USAN)</t>
  </si>
  <si>
    <t>RS-84135</t>
  </si>
  <si>
    <t>A02BB02</t>
  </si>
  <si>
    <t>A02BB02 [Alimentary Tract And Metabolism:Drugs For Acid Related Disorders:Drugs For Peptic Ulcer And Gastro-Oesophageal Reflux Disease (Gord):Prostaglandins]</t>
  </si>
  <si>
    <t>COC(=O)CCC=C=CC[C@@H]1[C@@H](\C=C\[C@@H](O)COc2ccccc2)[C@H](O)CC1=O</t>
  </si>
  <si>
    <t>CHEMBL2106186</t>
  </si>
  <si>
    <t>Fenquizone (INN, USAN)</t>
  </si>
  <si>
    <t>M.G. 13054</t>
  </si>
  <si>
    <t>C03BA13</t>
  </si>
  <si>
    <t>C03BA13 [Cardiovascular System:Diuretics:Low-Ceiling Diuretics, Excl. Thiazides:Sulfonamides, plain]</t>
  </si>
  <si>
    <t>NS(=O)(=O)c1cc2C(=O)NC(Nc2cc1Cl)c3ccccc3</t>
  </si>
  <si>
    <t>CHEMBL1442422</t>
  </si>
  <si>
    <t>Dibenzepin (BAN, INN); Dibenzepin Hydrochloride (USAN)</t>
  </si>
  <si>
    <t>HF-1927</t>
  </si>
  <si>
    <t>N06AA08</t>
  </si>
  <si>
    <t>N06AA08 [Nervous System:Psychoanaleptics:Antidepressants:Non-selective monoamine reuptake inhibitors]</t>
  </si>
  <si>
    <t>CN(C)CCN1C(=O)c2ccccc2N(C)c3ccccc13</t>
  </si>
  <si>
    <t>CHEMBL1187724</t>
  </si>
  <si>
    <t>Atropine Methylbromide (JAN); Atropine Methonitrate (BAN, INN, JAN); Methylatropine Nitrate (USAN)</t>
  </si>
  <si>
    <t>Sterling Winthrop; Hoechst-Roussel</t>
  </si>
  <si>
    <t>A03BB02</t>
  </si>
  <si>
    <t>A03BB02 [Alimentary Tract And Metabolism:Drugs For Functional Gastrointestinal Disorders:Belladonna And Derivatives, Plain:Belladonna alkaloids, semisynthetic, quaternary ammonium compounds]</t>
  </si>
  <si>
    <t>C[N+]1(C)[C@@H]2CC[C@H]1C[C@H](C2)OC(=O)C(CO)c3ccccc3</t>
  </si>
  <si>
    <t>CHEMBL2110700</t>
  </si>
  <si>
    <t>Penthienate (BAN); Penthienate Bromide (MI, NF)</t>
  </si>
  <si>
    <t>A03AB04</t>
  </si>
  <si>
    <t>A03AB04 [Alimentary Tract And Metabolism:Drugs For Functional Gastrointestinal Disorders:Drugs For Functional Gastrointestinal Disorders:Synthetic anticholinergics, quaternary ammonium compounds]</t>
  </si>
  <si>
    <t>CC[N+](C)(CC)CCOC(=O)C(O)(C1CCCC1)c2cccs2</t>
  </si>
  <si>
    <t>CHEMBL2110780</t>
  </si>
  <si>
    <t>Carbuterol (BAN, INN); Carbuterol Hydrochloride (USAN)</t>
  </si>
  <si>
    <t>SK&amp;F-40383</t>
  </si>
  <si>
    <t>R03AC10; R03CC10</t>
  </si>
  <si>
    <t>R03AC10 [Respiratory System:Drugs For Obstructive Airway Diseases:Adrenergics, Inhalants:Selective beta-2-adrenoreceptor agonists]; R03CC10 [Respiratory System:Drugs For Obstructive Airway Diseases:Adrenergics For Systemic Use:Selective beta-2-adrenoreceptor agonists]</t>
  </si>
  <si>
    <t>CC(C)(C)NCC(O)c1ccc(O)c(NC(=O)N)c1</t>
  </si>
  <si>
    <t>CHEMBL2104426</t>
  </si>
  <si>
    <t>Framycetin (BAN, DCF, INN)</t>
  </si>
  <si>
    <t>D09AA01; S01AA07; R01AX08</t>
  </si>
  <si>
    <t>D09AA01 [Dermatologicals:Medicated Dressings:Medicated Dressings:Medicated dressings with antiinfectives]; S01AA07 [Sensory Organs:Ophthalmologicals:Antiinfectives:Antibiotics]; R01AX08 [Respiratory System:Nasal Preparations:Decongestants And Other Nasal Preparations For Topical Use:Other nasal preparations]</t>
  </si>
  <si>
    <t>NC[C@@H]1O[C@H](O[C@H]2[C@@H](O)[C@H](O[C@@H]3[C@@H](O)[C@H](N)C[C@H](N)[C@H]3O[C@@H]4O[C@H](CN)[C@H](O)[C@@H](O)[C@H]4N)O[C@@H]2CO)[C@H](N)[C@@H](O)[C@@H]1O</t>
  </si>
  <si>
    <t>CHEMBL2106317</t>
  </si>
  <si>
    <t>Iobenzamic Acid (BAN, INN, JAN, USAN)</t>
  </si>
  <si>
    <t>V08AC05</t>
  </si>
  <si>
    <t>V08AC05 [Various:Contrast Media:X-Ray Contrast Media, Iodinated:Watersoluble, hepatotropic X-ray contrast media]</t>
  </si>
  <si>
    <t>Nc1c(I)cc(I)c(C(=O)N(CCC(=O)O)c2ccccc2)c1I</t>
  </si>
  <si>
    <t>CHEMBL1201549</t>
  </si>
  <si>
    <t>Teriparatide Acetate (FDA, USAN)</t>
  </si>
  <si>
    <t>HPTH 1-34 (Acetate salt)</t>
  </si>
  <si>
    <t>Diagnostic Aid (hypocalcemia)</t>
  </si>
  <si>
    <t>CHEMBL1697844</t>
  </si>
  <si>
    <t>Nicofuranose (BAN, DCF, MI, INN)</t>
  </si>
  <si>
    <t>ES-304</t>
  </si>
  <si>
    <t>C10AD03</t>
  </si>
  <si>
    <t>C10AD03 [Cardiovascular System:Lipid Modifying Agents:Lipid Modifying Agents, Plain:Nicotinic acid and derivatives]</t>
  </si>
  <si>
    <t>O[C@]1(COC(=O)c2cccnc2)O[C@H](COC(=O)c3cccnc3)[C@@H](OC(=O)c4cccnc4)[C@@H]1OC(=O)c5cccnc5</t>
  </si>
  <si>
    <t>CHEMBL1201632</t>
  </si>
  <si>
    <t>Imiglucerase (BAN, FDA, USAN, INN)</t>
  </si>
  <si>
    <t>A16AB02</t>
  </si>
  <si>
    <t>A16AB02 [Alimentary Tract And Metabolism:Other Alimentary Tract And Metabolism Products:Other Alimentary Tract And Metabolism Products:Enzymes]</t>
  </si>
  <si>
    <t>CHEMBL1201589</t>
  </si>
  <si>
    <t>Omalizumab (FDA, INN, USAN)</t>
  </si>
  <si>
    <t>IGE25; Olizumab; RG-3648; Rhumab-E25</t>
  </si>
  <si>
    <t>R03DX05</t>
  </si>
  <si>
    <t>R03DX05 [Respiratory System:Drugs For Obstructive Airway Diseases:Other Systemic Drugs For Obstructive Airway Diseases:Other systemic drugs for obstructive airway diseases]</t>
  </si>
  <si>
    <t>CHEMBL7413</t>
  </si>
  <si>
    <t>Methohexital (BAN, INN, USP); Methohexital Sodium (FDA, USP)</t>
  </si>
  <si>
    <t>N01AF01; N05CA15</t>
  </si>
  <si>
    <t>N01AF01 [Nervous System:Anesthetics:Anesthetics, General:Barbiturates, plain]; N05CA15 [Nervous System:Psycholeptics:Hypnotics And Sedatives:Barbiturates, plain]</t>
  </si>
  <si>
    <t>CCC#CC(C)C1(CC=C)C(=O)NC(=O)N(C)C1=O</t>
  </si>
  <si>
    <t>CHEMBL2108717</t>
  </si>
  <si>
    <t>Algenpantucel-L (USAN)</t>
  </si>
  <si>
    <t>HAPA</t>
  </si>
  <si>
    <t>CHEMBL2108574</t>
  </si>
  <si>
    <t>Antithrombin III Human (USP)</t>
  </si>
  <si>
    <t>CHEMBL2108078</t>
  </si>
  <si>
    <t>Parathyroid Hormone (BAN, INN, MI, USAN, USP)</t>
  </si>
  <si>
    <t>ALX1-11</t>
  </si>
  <si>
    <t>Synco Bv; Parke-Davis</t>
  </si>
  <si>
    <t>H05AA03</t>
  </si>
  <si>
    <t>H05AA03 [Systemic Hormonal Preparations, Excl. :Calcium Homeostasis:Parathyroid Hormones And Analogues:Parathyroid hormones and analogues]</t>
  </si>
  <si>
    <t>CHEMBL2107894</t>
  </si>
  <si>
    <t>Technetium (99mTc) Phytate [Injection] (JAN)</t>
  </si>
  <si>
    <t>V09DB07</t>
  </si>
  <si>
    <t>V09DB07 [Various:Diagnostic Radiopharmaceuticals:Hepatic And Reticulo Endothelial System:Technetium (99mTc), particles and colloids]</t>
  </si>
  <si>
    <t>CHEMBL2109430</t>
  </si>
  <si>
    <t>Morab-022</t>
  </si>
  <si>
    <t>MORAb-022</t>
  </si>
  <si>
    <t>CHEMBL2110913</t>
  </si>
  <si>
    <t>Difenoximide (INN); Difenoximide Hydrochloride (USAN)</t>
  </si>
  <si>
    <t>SC-26100</t>
  </si>
  <si>
    <t>O=C(ON1C(=O)CCC1=O)C2(CCN(CCC(C#N)(c3ccccc3)c4ccccc4)CC2)c5ccccc5</t>
  </si>
  <si>
    <t>CHEMBL89598</t>
  </si>
  <si>
    <t>Vigabatrin (BAN, FDA, USAN, INN)</t>
  </si>
  <si>
    <t>MDL-71754</t>
  </si>
  <si>
    <t>N03AG04</t>
  </si>
  <si>
    <t>N03AG04 [Nervous System:Antiepileptics:Antiepileptics:Fatty acid derivatives]</t>
  </si>
  <si>
    <t>Anticonvulsant (tardive dyskinesia)</t>
  </si>
  <si>
    <t>NC(CCC(=O)O)C=C</t>
  </si>
  <si>
    <t>CHEMBL1218</t>
  </si>
  <si>
    <t>Ramelteon (FDA, INN, USAN)</t>
  </si>
  <si>
    <t>TAK-375</t>
  </si>
  <si>
    <t>N05CH02</t>
  </si>
  <si>
    <t>N05CH02 [Nervous System:Psycholeptics:Hypnotics And Sedatives:Melatonin receptor agonists]</t>
  </si>
  <si>
    <t>CCC(=O)NCC[C@@H]1CCc2ccc3OCCc3c12</t>
  </si>
  <si>
    <t>CHEMBL37744</t>
  </si>
  <si>
    <t>Zimeldine (BAN, INN); Zimeldine Hydrochloride (USAN)</t>
  </si>
  <si>
    <t>H 102/09 Hydrochloride</t>
  </si>
  <si>
    <t>N06AB02</t>
  </si>
  <si>
    <t>N06AB02 [Nervous System:Psychoanaleptics:Antidepressants:Selective serotonin reuptake inhibitors]</t>
  </si>
  <si>
    <t>CN(C)C\C=C(\c1ccc(Br)cc1)/c2cccnc2</t>
  </si>
  <si>
    <t>CHEMBL3</t>
  </si>
  <si>
    <t>Nicotine (MI, FDA, USP); Nicotine Bitartrate (USAN)</t>
  </si>
  <si>
    <t>Novartis Consumer Health Inc; Nicobrand; Mcneil Consumer Healthcare; Aveva Drug Delivery Systems Inc; Pharmacia And Upjohn Co</t>
  </si>
  <si>
    <t>CN1CCC[C@H]1c2cccnc2</t>
  </si>
  <si>
    <t>CHEMBL1355</t>
  </si>
  <si>
    <t>Sodium Citrate (JAN, USP, FDA)</t>
  </si>
  <si>
    <t>B Braun Medical Inc; Alcon Laboratories Inc</t>
  </si>
  <si>
    <t>B05CB02</t>
  </si>
  <si>
    <t>B05CB02 [Blood And Blood Forming Organs:Blood Substitutes And Perfusion Solutions:Irrigating Solutions:Salt solutions]</t>
  </si>
  <si>
    <t>Alkalizer (systemic)</t>
  </si>
  <si>
    <t>[Na+].[Na+].[Na+].OC(CC(=O)[O-])(CC(=O)[O-])C(=O)[O-]</t>
  </si>
  <si>
    <t>CHEMBL276832</t>
  </si>
  <si>
    <t>Hydralazine (BAN, INN); Hydralazine Hydrochloride (FDA, USP, JAN)</t>
  </si>
  <si>
    <t>Novartis Pharmaceuticals Corp; Arbor Pharmaceuticals Inc</t>
  </si>
  <si>
    <t>C02DB02</t>
  </si>
  <si>
    <t>C02DB02 [Cardiovascular System:Antihypertensives:Arteriolar Smooth Muscle, Agents Acting On:Hydrazinophthalazine derivatives]</t>
  </si>
  <si>
    <t>NNc1nncc2ccccc12</t>
  </si>
  <si>
    <t>CHEMBL1623738</t>
  </si>
  <si>
    <t>Thonzylamine (BAN, INN); Thonzylamine Hydrochloride (USAN)</t>
  </si>
  <si>
    <t>D04AA01; R06AC06; R01AC06</t>
  </si>
  <si>
    <t>D04AA01 [Dermatologicals:Antipruritics, Incl. Antihistamines, Anesthetics, Etc.:Antipruritics, Incl. Antihistamines, Anesthetics, Etc.:Antihistamines for topical use]; R06AC06 [Respiratory System:Antihistamines For Systemic Use:Antihistamines For Systemic Use:Substituted ethylene diamines]; R01AC06 [Respiratory System:Nasal Preparations:Decongestants And Other Nasal Preparations For Topical Use:Antiallergic agents, excl. corticosteroids]</t>
  </si>
  <si>
    <t>COc1ccc(CN(CCN(C)C)c2ncccn2)cc1</t>
  </si>
  <si>
    <t>CHEMBL1201336</t>
  </si>
  <si>
    <t>Fosphenytoin (BAN, INN); Fosphenytoin Sodium (USAN, USP, FDA)</t>
  </si>
  <si>
    <t>ACC-9653-010; CI-982</t>
  </si>
  <si>
    <t>fos-; -toin</t>
  </si>
  <si>
    <t>phosphoro-derivatives; antiepileptics (hydantoin derivatives)</t>
  </si>
  <si>
    <t>N03AB05</t>
  </si>
  <si>
    <t>N03AB05 [Nervous System:Antiepileptics:Antiepileptics:Hydantoin derivatives]</t>
  </si>
  <si>
    <t>OP(=O)(O)OCN1C(=O)NC(C1=O)(c2ccccc2)c3ccccc3</t>
  </si>
  <si>
    <t>CHEMBL1185</t>
  </si>
  <si>
    <t>Zolmitriptan (BAN, FDA, INN, USAN)</t>
  </si>
  <si>
    <t>311C90</t>
  </si>
  <si>
    <t>Ipr Pharmaceuticals Inc; Astrazeneca Pharmaceuticals Lp</t>
  </si>
  <si>
    <t>N02CC03</t>
  </si>
  <si>
    <t>N02CC03 [Nervous System:Analgesics:Antimigraine Preparations:Selective serotonin (5HT1) agonists]</t>
  </si>
  <si>
    <t>CN(C)CCc1c[nH]c2ccc(C[C@H]3COC(=O)N3)cc12</t>
  </si>
  <si>
    <t>CHEMBL433632</t>
  </si>
  <si>
    <t>Demecolcine (BAN, DCF, INN, MI)</t>
  </si>
  <si>
    <t>C-12669</t>
  </si>
  <si>
    <t>L01CC01</t>
  </si>
  <si>
    <t>L01CC01 [Antineoplastic And Immunomodulating Agents:Antineoplastic Agents:Plant Alkaloids And Other Natural Products:Colchicine derivatives]</t>
  </si>
  <si>
    <t>CNC1CCc2cc(OC)c(OC)c(OC)c2C3=CC=C(OC)C(=O)C=C13</t>
  </si>
  <si>
    <t>CHEMBL2110564</t>
  </si>
  <si>
    <t>Technetium Tc 99m Lidofenin (USP, USAN); Technetium Tc-99m Lidofenin Kit (FDA)</t>
  </si>
  <si>
    <t>Draximage Inc</t>
  </si>
  <si>
    <t>V09DA03</t>
  </si>
  <si>
    <t>V09DA03 [Various:Diagnostic Radiopharmaceuticals:Hepatic And Reticulo Endothelial System:Technetium (99mTc) compounds]</t>
  </si>
  <si>
    <t>CHEMBL525960</t>
  </si>
  <si>
    <t>Bleomycin (INN); Bleomycin Sulfate (FDA, USAN, USP)</t>
  </si>
  <si>
    <t>L01DC01</t>
  </si>
  <si>
    <t>L01DC01 [Antineoplastic And Immunomodulating Agents:Antineoplastic Agents:Cytotoxic Antibiotics And Related Substances:Other cytotoxic antibiotics]</t>
  </si>
  <si>
    <t>C[C@@H](O)[C@@H](NC(=O)[C@@H](C)[C@H](O)[C@@H](C)NC(=O)[C@H](NC(=O)c1nc(nc(N)c1C)[C@H](CC(=O)N)NC[C@H](N)C(=O)N)[C@@H](O[C@@H]2O[C@@H](CO)[C@@H](O)[C@@H](O)[C@@H]2O[C@H]3O[C@H](CO)[C@@H](O)[C@H](OC(=O)N)[C@@H]3O)c4c[nH]cn4)C(=O)NCCc5nc(cs5)c6ncc(s6)C(=O)NCCC[S+](C)C</t>
  </si>
  <si>
    <t>CHEMBL1619</t>
  </si>
  <si>
    <t>Cladribine (BAN, FDA, INN, USAN)</t>
  </si>
  <si>
    <t>RWJ-26251</t>
  </si>
  <si>
    <t>L01BB04</t>
  </si>
  <si>
    <t>L01BB04 [Antineoplastic And Immunomodulating Agents:Antineoplastic Agents:Antimetabolites:Purine analogues]</t>
  </si>
  <si>
    <t>Nc1nc(Cl)nc2c1ncn2[C@H]3C[C@H](O)[C@@H](CO)O3</t>
  </si>
  <si>
    <t>CHEMBL282468</t>
  </si>
  <si>
    <t>Choline Chloride (INN, MI, USP); Choline C-11 (FDA)</t>
  </si>
  <si>
    <t>Mayo Clinic Pet Radiochemistry Facility</t>
  </si>
  <si>
    <t>[Cl-].C[N+](C)(C)CCO</t>
  </si>
  <si>
    <t>CHEMBL549</t>
  </si>
  <si>
    <t>Citalopram (MI, BAN, INN); Citalopram Hydrobromide (FDA, USAN)</t>
  </si>
  <si>
    <t>LU-10-171-B</t>
  </si>
  <si>
    <t>Forest Laboratories Inc; Biovail Laboratories International Srl</t>
  </si>
  <si>
    <t>N06AB04</t>
  </si>
  <si>
    <t>N06AB04 [Nervous System:Psychoanaleptics:Antidepressants:Selective serotonin reuptake inhibitors]</t>
  </si>
  <si>
    <t>CN(C)CCCC1(OCc2cc(ccc12)C#N)c3ccc(F)cc3</t>
  </si>
  <si>
    <t>CHEMBL887</t>
  </si>
  <si>
    <t>Rasagiline (USAN, INN); Rasagiline Mesylate (FDA, USAN)</t>
  </si>
  <si>
    <t>TVP-1012</t>
  </si>
  <si>
    <t>N04BD02</t>
  </si>
  <si>
    <t>N04BD02 [Nervous System:Anti-Parkinson Drugs:Dopaminergic Agents:Monoamine oxidase B inhibitors]</t>
  </si>
  <si>
    <t>C#CCN[C@@H]1CCc2ccccc12</t>
  </si>
  <si>
    <t>CHEMBL509</t>
  </si>
  <si>
    <t>Meclofenamic Acid (BAN, INN, USAN); Meclofenamate Sodium (USAN, USP, FDA)</t>
  </si>
  <si>
    <t>CI-583; INF-4668; CL-583; CL-583.NA SALT</t>
  </si>
  <si>
    <t>M01AG04; M02AA18</t>
  </si>
  <si>
    <t>M01AG04 [Musculo-Skeletal System:Antiinflammatory And Antirheumatic Products:Antiinflammatory And Antirheumatic Products, Non-Steroids:Fenamates]; M02AA18 [Musculo-Skeletal System:Topical Products For Joint And Muscular Pain:Topical Products For Joint And Muscular Pain:Antiinflammatory preparations, non-steroids for topical use]</t>
  </si>
  <si>
    <t>Cc1ccc(Cl)c(Nc2ccccc2C(=O)O)c1Cl</t>
  </si>
  <si>
    <t>CHEMBL1766</t>
  </si>
  <si>
    <t>Desoximetasone (BAN, FDA, INN, USAN, USP)</t>
  </si>
  <si>
    <t>A-41-304; HOE-304; R-2113</t>
  </si>
  <si>
    <t>D07XC02; D07AC03</t>
  </si>
  <si>
    <t>D07XC02 [Dermatologicals:Corticosteroids, Dermatological Preparations:Corticosteroids, Other Combinations:Corticosteroids, potent, other combinations]; D07AC03 [Dermatologicals:Corticosteroids, Dermatological Preparations:Corticosteroids, Plain:Corticosteroids, potent (group III)]</t>
  </si>
  <si>
    <t>C[C@@H]1C[C@H]2[C@@H]3CCC4=CC(=O)C=C[C@]4(C)[C@@]3(F)[C@@H](O)C[C@]2(C)[C@H]1C(=O)CO</t>
  </si>
  <si>
    <t>CHEMBL1201087</t>
  </si>
  <si>
    <t>Cabergoline (FDA, BAN, INN, USAN)</t>
  </si>
  <si>
    <t>FCE-21336</t>
  </si>
  <si>
    <t>N04BC06; G02CB03</t>
  </si>
  <si>
    <t>N04BC06 [Nervous System:Anti-Parkinson Drugs:Dopaminergic Agents:Dopamine agonists]; G02CB03 [Genito Urinary System And Sex Hormones:Other Gynecologicals:Other Gynecologicals:Prolactine inhibitors]</t>
  </si>
  <si>
    <t>Antidyskinetic; Antihyperprolactinemic; Dopamine Agonist</t>
  </si>
  <si>
    <t>CCNC(=O)N(CCCN(C)C)C(=O)[C@@H]1C[C@H]2[C@@H](Cc3c[nH]c4cccc2c34)N(CC=C)C1</t>
  </si>
  <si>
    <t>CHEMBL506247</t>
  </si>
  <si>
    <t>Tannic Acid (FDA, USP)</t>
  </si>
  <si>
    <t>Oc1cc(cc(O)c1O)C(=O)Oc2cc(cc(O)c2O)C(=O)OC[C@H]3O[C@@H](OC(=O)c4cc(O)c(O)c(OC(=O)c5cc(O)c(O)c(O)c5)c4)[C@H](OC(=O)c6cc(O)c(O)c(OC(=O)c7cc(O)c(O)c(O)c7)c6)[C@@H](OC(=O)c8cc(O)c(O)c(OC(=O)c9cc(O)c(O)c(O)c9)c8)[C@@H]3OC(=O)c%10cc(O)c(O)c(OC(=O)c%11cc(O)c(O)c(O)c%11)c%10</t>
  </si>
  <si>
    <t>CHEMBL1200732</t>
  </si>
  <si>
    <t>Amcinonide (FDA, USP, BAN, INN, JAN, USAN)</t>
  </si>
  <si>
    <t>CL-34699</t>
  </si>
  <si>
    <t>D07AC11</t>
  </si>
  <si>
    <t>D07AC11 [Dermatologicals:Corticosteroids, Dermatological Preparations:Corticosteroids, Plain:Corticosteroids, potent (group III)]</t>
  </si>
  <si>
    <t>CC(=O)OCC(=O)[C@@]12OC3(CCCC3)O[C@@H]1C[C@H]4[C@@H]5CCC6=CC(=O)C=C[C@]6(C)[C@@]5(F)[C@@H](O)C[C@]24C</t>
  </si>
  <si>
    <t>CHEMBL90</t>
  </si>
  <si>
    <t>Histamine Dihydrochloride (USAN); Histamine Phosphate (FDA, USP)</t>
  </si>
  <si>
    <t>L03AX14; V04CG03</t>
  </si>
  <si>
    <t>L03AX14 [Antineoplastic And Immunomodulating Agents:Immunostimulants:Immunostimulants:Other immunostimulants]; V04CG03 [Various:Diagnostic Agents:Other Diagnostic Agents:Tests for gastric secretion]</t>
  </si>
  <si>
    <t>NCCc1c[nH]cn1</t>
  </si>
  <si>
    <t>CHEMBL2106499</t>
  </si>
  <si>
    <t>Valtorcitabine (BAN, INN); Valtorcitabine Dihydrochloride (USAN)</t>
  </si>
  <si>
    <t>NM-147</t>
  </si>
  <si>
    <t>Idenix</t>
  </si>
  <si>
    <t>CC(C)[C@H](N)C(=O)O[C@@H]1C[C@H](O[C@H]1CO)N2C=CC(=NC2=O)N</t>
  </si>
  <si>
    <t>CHEMBL216981</t>
  </si>
  <si>
    <t>Navarixin (USAN, INN)</t>
  </si>
  <si>
    <t>SCH-527123</t>
  </si>
  <si>
    <t>CC[C@@H](NC1=C(Nc2cccc(C(=O)N(C)C)c2O)C(=O)C1=O)c3oc(C)cc3</t>
  </si>
  <si>
    <t>CHEMBL2105288</t>
  </si>
  <si>
    <t>Propikacin (INN, USAN)</t>
  </si>
  <si>
    <t>UK-31214</t>
  </si>
  <si>
    <t>NC[C@H]1O[C@H](O[C@@H]2[C@@H](N)C[C@@H](NC(CO)CO)C(O[C@H]3O[C@H](CO)[C@@H](O)[C@H](N)[C@H]3O)[C@H]2O)[C@H](N)[C@@H](O)[C@@H]1O</t>
  </si>
  <si>
    <t>CHEMBL2103901</t>
  </si>
  <si>
    <t>Sinapultide (INN, USAN)</t>
  </si>
  <si>
    <t>ATI 01</t>
  </si>
  <si>
    <t>Acute Therapeutics</t>
  </si>
  <si>
    <t>CC(C)C[C@H](NC(=O)[C@@H](N)CCCCN)C(=O)N[C@@H](CC(C)C)C(=O)N[C@@H](CC(C)C)C(=O)N[C@@H](CC(C)C)C(=O)N[C@@H](CCCCN)C(=O)N[C@@H](CC(C)C)C(=O)N[C@@H](CC(C)C)C(=O)N[C@@H](CC(C)C)C(=O)N[C@@H](CC(C)C)C(=O)N[C@@H](CCCCN)C(=O)N[C@@H](CC(C)C)C(=O)N[C@@H](CC(C)C)C(=O)N[C@@H](CC(C)C)C(=O)N[C@@H](CC(C)C)C(=O)N[C@@H](CCCCN)C(=O)N[C@@H](CC(C)C)C(=O)N[C@@H](CC(C)C)C(=O)N[C@@H](CC(C)C)C(=O)N[C@@H](CC(C)C)C(=O)N[C@@H](CCCCN)C(=O)O</t>
  </si>
  <si>
    <t>CHEMBL2105991</t>
  </si>
  <si>
    <t>Anaxirone (INN)</t>
  </si>
  <si>
    <t>O=C1N(CC2CO2)N(CC3CO3)C(=O)N1CC4CO4</t>
  </si>
  <si>
    <t>CHEMBL2107274</t>
  </si>
  <si>
    <t>Sorbitan Monooleate (NF, USAN); Sorbitan Oleate (BAN, INN)</t>
  </si>
  <si>
    <t>CCCCCCCC\C=C/CCCCCCCC(=O)OCC(O)[C@H]1OC[C@H](O)[C@H]1O</t>
  </si>
  <si>
    <t>CHEMBL2106037</t>
  </si>
  <si>
    <t>Tetronasin 5930 (MI)</t>
  </si>
  <si>
    <t>CO[C@@H](C)[C@H]1C[C@H](C)[C@@H](O1)[C@@H](C)\C=C\[C@@H]2CC[C@@H](C)[C@@H](O2)\C(=C\[C@H]3CCC[C@@H](C)[C@@H]3[C@H](C)C(=O)C4=C(O)COC4=O)\CO</t>
  </si>
  <si>
    <t>CHEMBL2104981</t>
  </si>
  <si>
    <t>Rilapladib (INN, USAN)</t>
  </si>
  <si>
    <t>SB-659032</t>
  </si>
  <si>
    <t>COCCN1CCC(CC1)N(Cc2ccc(cc2)c3ccc(cc3)C(F)(F)F)C(=O)CN4C(=CC(=O)c5ccccc45)SCc6cccc(F)c6F</t>
  </si>
  <si>
    <t>CHEMBL2107419</t>
  </si>
  <si>
    <t>Formebolone (BAN, INN)</t>
  </si>
  <si>
    <t>C[C@]1(O)CC[C@H]2[C@@H]3CCC4=CC(=O)C(=C[C@]4(C)[C@H]3[C@H](O)C[C@]12C)C=O</t>
  </si>
  <si>
    <t>CHEMBL2106890</t>
  </si>
  <si>
    <t>Rimoprogin (INN)</t>
  </si>
  <si>
    <t>CSc1ncc(OCC#CI)cn1</t>
  </si>
  <si>
    <t>CHEMBL2105032</t>
  </si>
  <si>
    <t>Lefradafiban (INN)</t>
  </si>
  <si>
    <t>COC(=O)C[C@@H]1C[C@@H](COc2ccc(cc2)c3ccc(cc3)C(=N)NC(=O)OC)NC1=O</t>
  </si>
  <si>
    <t>CHEMBL2104425</t>
  </si>
  <si>
    <t>Nicofurate (INN)</t>
  </si>
  <si>
    <t>COC(=O)c1cc(oc1C)C(OC(=O)c2cccnc2)C(OC(=O)c3cccnc3)C(COC(=O)c4cccnc4)OC(=O)c5cccnc5</t>
  </si>
  <si>
    <t>CHEMBL2105616</t>
  </si>
  <si>
    <t>Spaglumic Acid (INN)</t>
  </si>
  <si>
    <t>R01AC05; S01GX03</t>
  </si>
  <si>
    <t>R01AC05 [Respiratory System:Nasal Preparations:Decongestants And Other Nasal Preparations For Topical Use:Antiallergic agents, excl. corticosteroids]; S01GX03 [Sensory Organs:Ophthalmologicals:Decongestants And Antiallergics:Other antiallergics]</t>
  </si>
  <si>
    <t>CC(=O)N[C@@H](CC(=O)N[C@@H](CCC(=O)O)C(=O)O)C(=O)O</t>
  </si>
  <si>
    <t>CHEMBL2104133</t>
  </si>
  <si>
    <t>Citenamide (INN, USAN)</t>
  </si>
  <si>
    <t>AY-15613</t>
  </si>
  <si>
    <t>NC(=O)C1c2ccccc2C=Cc3ccccc13</t>
  </si>
  <si>
    <t>CHEMBL2104672</t>
  </si>
  <si>
    <t>Nifurizone (DCF, INN)</t>
  </si>
  <si>
    <t>CB-11380</t>
  </si>
  <si>
    <t>CNC(=O)N1CCN(\N=C/C=C/c2oc(cc2)[N+](=O)[O-])C1=O</t>
  </si>
  <si>
    <t>CHEMBL2107693</t>
  </si>
  <si>
    <t>Tolpronine (BAN, INN, MI)</t>
  </si>
  <si>
    <t>Cc1ccccc1OCC(O)CN2CCC=CC2</t>
  </si>
  <si>
    <t>CHEMBL2107698</t>
  </si>
  <si>
    <t>Troxolamide (INN)</t>
  </si>
  <si>
    <t>CC1(C)CC(C(=O)NC(CO)C(O)CO)C(C)(C)N1O</t>
  </si>
  <si>
    <t>CHEMBL2103934</t>
  </si>
  <si>
    <t>Feneritrol (DCF, INN)</t>
  </si>
  <si>
    <t>SD-149-01</t>
  </si>
  <si>
    <t>CCC(C(=O)OCC(COC(=O)C(CC)c1ccccc1)(COC(=O)C(CC)c2ccccc2)COC(=O)C(CC)c3ccccc3)c4ccccc4</t>
  </si>
  <si>
    <t>CHEMBL2105129</t>
  </si>
  <si>
    <t>Fluindarol (INN)</t>
  </si>
  <si>
    <t>FC(F)(F)c1ccc(cc1)C2C(=O)c3ccccc3C2=O</t>
  </si>
  <si>
    <t>CHEMBL2105911</t>
  </si>
  <si>
    <t>Baquiloprim (BAN, INN)</t>
  </si>
  <si>
    <t>1380U</t>
  </si>
  <si>
    <t>CN(C)c1c(C)cc(Cc2cnc(N)nc2N)c3cccnc13</t>
  </si>
  <si>
    <t>CHEMBL2104220</t>
  </si>
  <si>
    <t>Delmopinol (INN)</t>
  </si>
  <si>
    <t>CCCC(CCC)CCCC1COCCN1CCO</t>
  </si>
  <si>
    <t>CHEMBL2104498</t>
  </si>
  <si>
    <t>Trimoprostil (INN, USAN)</t>
  </si>
  <si>
    <t>Ro-216937000</t>
  </si>
  <si>
    <t>CCCCC(C)(C)[C@H](O)\C=C\[C@H]1[C@H](C)CC(=O)[C@@H]1C\C=C/CCCC(=O)O</t>
  </si>
  <si>
    <t>CHEMBL2108626</t>
  </si>
  <si>
    <t>Onamelatucel-L (USAN)</t>
  </si>
  <si>
    <t>CHEMBL2106778</t>
  </si>
  <si>
    <t>Flufylline (INN)</t>
  </si>
  <si>
    <t>CN1C(=O)N(C)c2ncn(CCN3CCC(CC3)C(=O)c4ccc(F)cc4)c2C1=O</t>
  </si>
  <si>
    <t>CHEMBL2106228</t>
  </si>
  <si>
    <t>Etabenzarone (INN)</t>
  </si>
  <si>
    <t>L-2642</t>
  </si>
  <si>
    <t>CCN(CC)CCOc1ccc(cc1)C(=O)c2c(CC)oc3ccccc23</t>
  </si>
  <si>
    <t>CHEMBL2107786</t>
  </si>
  <si>
    <t>Terutroban (INN)</t>
  </si>
  <si>
    <t>Cc1ccc2C[C@@H](CCc2c1CCC(=O)O)NS(=O)(=O)c3ccc(Cl)cc3</t>
  </si>
  <si>
    <t>CHEMBL2106256</t>
  </si>
  <si>
    <t>Etanterol (INN)</t>
  </si>
  <si>
    <t>CC(Cc1ccc(O)cc1)NCC(O)c2cc(N)cc(CO)c2</t>
  </si>
  <si>
    <t>CHEMBL2105027</t>
  </si>
  <si>
    <t>Hexazole (BAN)</t>
  </si>
  <si>
    <t>CCc1nncn1C2CCCCC2</t>
  </si>
  <si>
    <t>CHEMBL2104586</t>
  </si>
  <si>
    <t>Colestolone (INN, USAN)</t>
  </si>
  <si>
    <t>CL-274471</t>
  </si>
  <si>
    <t>CC(C)CCC[C@@H](C)[C@H]1CC(=O)C2=C3CC[C@H]4C[C@@H](O)CC[C@]4(C)[C@H]3CC[C@]12C</t>
  </si>
  <si>
    <t>CHEMBL38458</t>
  </si>
  <si>
    <t>Ledoxantrone (INN); Ledoxantrone Trihydrochloride (USAN)</t>
  </si>
  <si>
    <t>CI-958</t>
  </si>
  <si>
    <t>Antineoplastic (DNA topoisomerase II inhibitor)</t>
  </si>
  <si>
    <t>CCN(CC)CCn1nc2c3ccc(O)cc3Sc4c(NCCN)ccc1c24</t>
  </si>
  <si>
    <t>CHEMBL2110586</t>
  </si>
  <si>
    <t>Ronacaleret (INN); Ronacaleret Hydrochloride (USAN)</t>
  </si>
  <si>
    <t>SB-751689-A</t>
  </si>
  <si>
    <t>CC(C)(NC[C@@H](O)COc1cc(CCC(=O)O)cc(F)c1F)C2Cc3ccccc3C2</t>
  </si>
  <si>
    <t>CHEMBL1232903</t>
  </si>
  <si>
    <t>Sodium Glycerophosphate (MI, NF)</t>
  </si>
  <si>
    <t>B05XA14</t>
  </si>
  <si>
    <t>B05XA14 [Blood And Blood Forming Organs:Blood Substitutes And Perfusion Solutions:I.V. Solution Additives:Electrolyte solutions]</t>
  </si>
  <si>
    <t>OCC(CO)OP(=O)(O)O</t>
  </si>
  <si>
    <t>CHEMBL554</t>
  </si>
  <si>
    <t>Lapatinib (INN); Lapatinib Ditosylate (FDA, USAN)</t>
  </si>
  <si>
    <t>GW572016F</t>
  </si>
  <si>
    <t>L01XE07</t>
  </si>
  <si>
    <t>L01XE07 [Antineoplastic And Immunomodulating Agents:Antineoplastic Agents:Other Antineoplastic Agents:Protein kinase inhibitors]</t>
  </si>
  <si>
    <t>CS(=O)(=O)CCNCc1oc(cc1)c2ccc3ncnc(Nc4ccc(OCc5cccc(F)c5)c(Cl)c4)c3c2</t>
  </si>
  <si>
    <t>CHEMBL1201264</t>
  </si>
  <si>
    <t>Methantheline Bromide (FDA, USP); Methanthelinium Bromide (DCF, BAN, INN)</t>
  </si>
  <si>
    <t>A03AB07</t>
  </si>
  <si>
    <t>A03AB07 [Alimentary Tract And Metabolism:Drugs For Functional Gastrointestinal Disorders:Drugs For Functional Gastrointestinal Disorders:Synthetic anticholinergics, quaternary ammonium compounds]</t>
  </si>
  <si>
    <t>CC[N+](C)(CC)CCOC(=O)C1c2ccccc2Oc3ccccc13</t>
  </si>
  <si>
    <t>CHEMBL185073</t>
  </si>
  <si>
    <t>Pancuronium Bromide (FDA, BAN, INN, JAN, USAN)</t>
  </si>
  <si>
    <t>ORG NA 97; ORG-NA 97</t>
  </si>
  <si>
    <t>M03AC01</t>
  </si>
  <si>
    <t>M03AC01 [Musculo-Skeletal System:Muscle Relaxants:Muscle Relaxants, Peripherally Acting Agents:Other quaternary ammonium compounds]</t>
  </si>
  <si>
    <t>CC(=O)O[C@H]1C[C@@H]2CC[C@@H]3[C@H](CC[C@@]4(C)[C@H]3C[C@@H]([C@@H]4OC(=O)C)[N+]5(C)CCCCC5)[C@@]2(C)C[C@@H]1[N+]6(C)CCCCC6</t>
  </si>
  <si>
    <t>CHEMBL1201301</t>
  </si>
  <si>
    <t>Mangafodipir (BAN, INN); Mangafodipir Trisodium (FDA, USP, USAN)</t>
  </si>
  <si>
    <t>WIN-59010</t>
  </si>
  <si>
    <t>V08CA05</t>
  </si>
  <si>
    <t>V08CA05 [Various:Contrast Media:Magnetic Resonance Imaging Contrast Media:Paramagnetic contrast media]</t>
  </si>
  <si>
    <t>CHEMBL2096629</t>
  </si>
  <si>
    <t>Ferric Hexacyanoferrate((II)) (FDA); Prussian Blue Insoluble (USAN)</t>
  </si>
  <si>
    <t>Heyl Chemisch Pharmazeutishe Fabrik</t>
  </si>
  <si>
    <t>V03AB31</t>
  </si>
  <si>
    <t>V03AB31 [Various:All Other Therapeutic Products:All Other Therapeutic Products:Antidotes]</t>
  </si>
  <si>
    <t>CHEMBL2109047</t>
  </si>
  <si>
    <t>Interferon Alfa-N3 (FDA, USAN)</t>
  </si>
  <si>
    <t>Interferon Sciences</t>
  </si>
  <si>
    <t>CHEMBL2219734</t>
  </si>
  <si>
    <t>Technetium Tc 99m Mertiatide (USAN, USP); Technetium Tc-99m Mertiatide Kit (FDA)</t>
  </si>
  <si>
    <t>TC-MAG3</t>
  </si>
  <si>
    <t>V09CA03</t>
  </si>
  <si>
    <t>V09CA03 [Various:Diagnostic Radiopharmaceuticals:Renal System:Technetium (99mTc) compounds]</t>
  </si>
  <si>
    <t>CHEMBL1013</t>
  </si>
  <si>
    <t>Loracarbef (USP, BAN, INN, USAN, FDA)</t>
  </si>
  <si>
    <t>LY-163892</t>
  </si>
  <si>
    <t>antibiotics (carbacephem derivatives)</t>
  </si>
  <si>
    <t>J01DC08</t>
  </si>
  <si>
    <t>J01DC08 [Antiinfectives For Systemic Use:Antibacterials For Systemic Use:Other Beta-Lactam Antibacterials:Second-generation cephalosporins]</t>
  </si>
  <si>
    <t>N[C@@H](C(=O)N[C@H]1[C@H]2CCC(=C(N2C1=O)C(=O)O)Cl)c3ccccc3</t>
  </si>
  <si>
    <t>CHEMBL359570</t>
  </si>
  <si>
    <t>Icopezil (INN); Icopezil Maleate (USAN)</t>
  </si>
  <si>
    <t>CP-118954-11</t>
  </si>
  <si>
    <t>Alzheimer's Disease Treatment (cognition enhancer); Cognition Adjuvant; Inhibitor (acetylcholinesterase)</t>
  </si>
  <si>
    <t>O=C1Cc2cc3c(CCC4CCN(Cc5ccccc5)CC4)noc3cc2N1</t>
  </si>
  <si>
    <t>CHEMBL444480</t>
  </si>
  <si>
    <t>Thiodiglycol (INN, MI)</t>
  </si>
  <si>
    <t>OCCSCCO</t>
  </si>
  <si>
    <t>CHEMBL1275868</t>
  </si>
  <si>
    <t>Azelnidipine (INN)</t>
  </si>
  <si>
    <t>CC(C)OC(=O)C1=C(C)NC(=C(C1c2cccc(c2)[N+](=O)[O-])C(=O)OC3CN(C3)C(c4ccccc4)c5ccccc5)N</t>
  </si>
  <si>
    <t>CHEMBL15972</t>
  </si>
  <si>
    <t>Benzaldehyde (NF)</t>
  </si>
  <si>
    <t>O=Cc1ccccc1</t>
  </si>
  <si>
    <t>CHEMBL304902</t>
  </si>
  <si>
    <t>Clothiapine (BAN, USAN); Clotiapine (DCF, INN, JAN)</t>
  </si>
  <si>
    <t>HF-2159</t>
  </si>
  <si>
    <t>N05AH06</t>
  </si>
  <si>
    <t>N05AH06 [Nervous System:Psycholeptics:Antipsychotics:Diazepines, oxazepines, thiazepines and oxepines]</t>
  </si>
  <si>
    <t>CN1CCN(CC1)C2=Nc3ccccc3Sc4ccc(Cl)cc24</t>
  </si>
  <si>
    <t>CHEMBL280527</t>
  </si>
  <si>
    <t>Atevirdine (INN); Atevirdine Mesylate (USAN)</t>
  </si>
  <si>
    <t>U-87201; U-87201E</t>
  </si>
  <si>
    <t>CCNc1cccnc1N2CCN(CC2)C(=O)c3cc4cc(OC)ccc4[nH]3</t>
  </si>
  <si>
    <t>CHEMBL408403</t>
  </si>
  <si>
    <t>Angiotensin II (INN, JAN)</t>
  </si>
  <si>
    <t>CC[C@H](C)[C@H](NC(=O)[C@H](Cc1ccc(O)cc1)NC(=O)[C@@H](NC(=O)[C@H](CCCNC(=N)N)NC(=O)[C@@H](N)CC(=O)O)C(C)C)C(=O)N[C@@H](Cc2cnc[nH]2)C(=O)N3CCC[C@H]3C(=O)N[C@@H](Cc4ccccc4)C(=O)O</t>
  </si>
  <si>
    <t>CHEMBL30116</t>
  </si>
  <si>
    <t>Pipemidic Acid (BAN, DCF, MI, INN); Pipemidic Acid Trihydrate (JAN)</t>
  </si>
  <si>
    <t>J01MB04</t>
  </si>
  <si>
    <t>J01MB04 [Antiinfectives For Systemic Use:Antibacterials For Systemic Use:Quinolone Antibacterials:Other quinolones]</t>
  </si>
  <si>
    <t>CCN1C=C(C(=O)O)C(=O)c2cnc(nc12)N3CCNCC3</t>
  </si>
  <si>
    <t>CHEMBL356479</t>
  </si>
  <si>
    <t>Chlordantoin (USAN); Clodantoin (BAN, INN)</t>
  </si>
  <si>
    <t>G01AX01</t>
  </si>
  <si>
    <t>G01AX01 [Genito Urinary System And Sex Hormones:Gynecological Antiinfectives And Antiseptics:Antiinfectives And Antiseptics, Excl. Combinations:Other antiinfectives and antiseptics]</t>
  </si>
  <si>
    <t>CCCCC(CC)C1NC(=O)N(SC(Cl)(Cl)Cl)C1=O</t>
  </si>
  <si>
    <t>CHEMBL47072</t>
  </si>
  <si>
    <t>Cetobemidone (DCF); Ketobemidone (BAN, MI, INN)</t>
  </si>
  <si>
    <t>N02AB01</t>
  </si>
  <si>
    <t>N02AB01 [Nervous System:Analgesics:Opioids:Phenylpiperidine derivatives]</t>
  </si>
  <si>
    <t>CCC(=O)C1(CCN(C)CC1)c2cccc(O)c2</t>
  </si>
  <si>
    <t>CHEMBL1241855</t>
  </si>
  <si>
    <t>Rigosertib (INN, USAN); Rigosertib Sodium (USAN)</t>
  </si>
  <si>
    <t>ON-01910</t>
  </si>
  <si>
    <t>Onconova Therapeutics</t>
  </si>
  <si>
    <t>COc1cc(OC)c(\C=C\S(=O)(=O)Cc2ccc(OC)c(NCC(=O)O)c2)c(OC)c1</t>
  </si>
  <si>
    <t>CHEMBL377353</t>
  </si>
  <si>
    <t>Salazosulfamide (DCF, INN)</t>
  </si>
  <si>
    <t>NSC-27236</t>
  </si>
  <si>
    <t>NS(=O)(=O)c1ccc(cc1)N=Nc2ccc(O)c(c2)C(=O)O</t>
  </si>
  <si>
    <t>CHEMBL485259</t>
  </si>
  <si>
    <t>Eucalyptol (USAN, USP)</t>
  </si>
  <si>
    <t>CC12CCC(CC1)C(C)(C)O2</t>
  </si>
  <si>
    <t>CHEMBL447629</t>
  </si>
  <si>
    <t>Mitobronitol (BAN, DCF, JAN, MI, INN)</t>
  </si>
  <si>
    <t>DBM</t>
  </si>
  <si>
    <t>L01AX01</t>
  </si>
  <si>
    <t>L01AX01 [Antineoplastic And Immunomodulating Agents:Antineoplastic Agents:Alkylating Agents:Other alkylating agents]</t>
  </si>
  <si>
    <t>O[C@H](CBr)[C@@H](O)[C@H](O)[C@H](O)CBr</t>
  </si>
  <si>
    <t>CHEMBL1231107</t>
  </si>
  <si>
    <t>Cyromazine (BAN, INN, MI)</t>
  </si>
  <si>
    <t>CGA-72662</t>
  </si>
  <si>
    <t>Nc1nc(N)nc(NC2CC2)n1</t>
  </si>
  <si>
    <t>CHEMBL136737</t>
  </si>
  <si>
    <t>Nimustine (MI, INN); Nimustine Hydrochloride (JAN)</t>
  </si>
  <si>
    <t>L01AD06</t>
  </si>
  <si>
    <t>L01AD06 [Antineoplastic And Immunomodulating Agents:Antineoplastic Agents:Alkylating Agents:Nitrosoureas]</t>
  </si>
  <si>
    <t>Cc1ncc(CNC(=O)N(CCCl)N=O)c(N)n1</t>
  </si>
  <si>
    <t>CHEMBL1569318</t>
  </si>
  <si>
    <t>Decominol (INN)</t>
  </si>
  <si>
    <t>CCCCCCCCCCOCC(O)CN</t>
  </si>
  <si>
    <t>CHEMBL83894</t>
  </si>
  <si>
    <t>Fananserin (INN, USAN)</t>
  </si>
  <si>
    <t>RP-62203</t>
  </si>
  <si>
    <t>Fc1ccc(cc1)N2CCN(CCCN3c4cccc5cccc(c45)S3(=O)=O)CC2</t>
  </si>
  <si>
    <t>CHEMBL1742429</t>
  </si>
  <si>
    <t>Draquinolol (INN)</t>
  </si>
  <si>
    <t>COc1ccc2C=C(N(C)C(=O)c2c1)c3ccc(OCC(O)CNC(C)(C)C)cc3</t>
  </si>
  <si>
    <t>CHEMBL1742402</t>
  </si>
  <si>
    <t>Tropanserin (BAN, INN); Tropanserin Hydrochloride (USAN)</t>
  </si>
  <si>
    <t>MDL-72422</t>
  </si>
  <si>
    <t>-anserin; trop-</t>
  </si>
  <si>
    <t>serotonin 5-HT2 receptor antagonists; atropine derivatives</t>
  </si>
  <si>
    <t>Serotonin Receptor Antagonist (specific in migraine)</t>
  </si>
  <si>
    <t>CN1[C@@H]2CC[C@H]1C[C@H](C2)OC(=O)c3cc(C)cc(C)c3</t>
  </si>
  <si>
    <t>CHEMBL1742472</t>
  </si>
  <si>
    <t>Ecastolol (INN)</t>
  </si>
  <si>
    <t>CCCC(=O)Nc1ccc(OCC(O)CNCCc2ccc(OC)c(OC)c2)c(c1)c3oncc3</t>
  </si>
  <si>
    <t>CHEMBL1743044</t>
  </si>
  <si>
    <t>Namilumab (INN)</t>
  </si>
  <si>
    <t>CHEMBL1742991</t>
  </si>
  <si>
    <t>Benralizumab (INN, USAN)</t>
  </si>
  <si>
    <t>BIW-8405; MEDI-563</t>
  </si>
  <si>
    <t>CHEMBL1874750</t>
  </si>
  <si>
    <t>Cinepazide (BAN, DCF, INN, MI); Cinepazide Maleate (JAN)</t>
  </si>
  <si>
    <t>MD-67350 [As Maleate]</t>
  </si>
  <si>
    <t>C04AX27</t>
  </si>
  <si>
    <t>C04AX27 [Cardiovascular System:Peripheral Vasodilators:Peripheral Vasodilators:Other peripheral vasodilators]</t>
  </si>
  <si>
    <t>COc1cc(\C=C\C(=O)N2CCN(CC(=O)N3CCCC3)CC2)cc(OC)c1OC</t>
  </si>
  <si>
    <t>CHEMBL1873035</t>
  </si>
  <si>
    <t>Levoglucose (INN, USAN)</t>
  </si>
  <si>
    <t>FM-602</t>
  </si>
  <si>
    <t>C.B. Fleet</t>
  </si>
  <si>
    <t>OC[C@@H]1OC(O)[C@@H](O)[C@H](O)[C@H]1O</t>
  </si>
  <si>
    <t>CHEMBL1880325</t>
  </si>
  <si>
    <t>Bumetrizole (INN, USAN)</t>
  </si>
  <si>
    <t>Cc1cc(c(O)c(c1)C(C)(C)C)n2nc3ccc(Cl)cc3n2</t>
  </si>
  <si>
    <t>CHEMBL1908354</t>
  </si>
  <si>
    <t>Cefcanel (INN)</t>
  </si>
  <si>
    <t>Cc1nnc(SCC2=C(N3[C@H](SC2)[C@H](NC(=O)[C@H](O)c4ccccc4)C3=O)C(=O)O)s1</t>
  </si>
  <si>
    <t>CHEMBL1908335</t>
  </si>
  <si>
    <t>Depreotide (INN, USAN)</t>
  </si>
  <si>
    <t>P829</t>
  </si>
  <si>
    <t>CC(C)[C@@H]1NC(=O)[C@H](CCCCN)NC(=O)[C@@H](Cc2c[nH]c3ccccc23)NC(=O)[C@H](Cc4ccc(O)cc4)NC(=O)[C@H](Cc5ccccc5)N(C)C(=O)[C@H](CCSCC(=O)NC[C@H](N)C(=O)N[C@@H](CCCCN)C(=O)N[C@@H](CS)C(=O)N[C@@H](CCCCN)C(=O)N)NC1=O</t>
  </si>
  <si>
    <t>CHEMBL115653</t>
  </si>
  <si>
    <t>Cipemastat (INN, USAN)</t>
  </si>
  <si>
    <t>Ro-323555000; Ro-32-03555</t>
  </si>
  <si>
    <t>CN1C(=O)N(C[C@@H]([C@@H](CC2CCCC2)C(=O)N3CCCCC3)C(=O)NO)C(=O)C1(C)C</t>
  </si>
  <si>
    <t>CHEMBL1908332</t>
  </si>
  <si>
    <t>Turosteride (INN)</t>
  </si>
  <si>
    <t>CC(C)NC(=O)N(C(C)C)C(=O)[C@H]1CC[C@H]2[C@@H]3CC[C@H]4N(C)C(=O)CC[C@]4(C)[C@H]3CC[C@]12C</t>
  </si>
  <si>
    <t>CHEMBL1908325</t>
  </si>
  <si>
    <t>Selamectin (INN, USAN)</t>
  </si>
  <si>
    <t>UK-124114</t>
  </si>
  <si>
    <t>CO[C@H]1C[C@H](O[C@H]2[C@@H](C)\C=C\C=C\3/CO[C@@H]4\C(=N/O)\C(=C[C@@H](C(=O)O[C@H]5C[C@@H](C\C=C\2/C)O[C@@]6(CC[C@H](C)[C@H](O6)C7CCCCC7)C5)[C@]34O)C)O[C@@H](C)[C@@H]1O</t>
  </si>
  <si>
    <t>CHEMBL1950554</t>
  </si>
  <si>
    <t>Binodenoson (BAN, INN, USAN)</t>
  </si>
  <si>
    <t>MRE0470</t>
  </si>
  <si>
    <t>King</t>
  </si>
  <si>
    <t>Nc1nc(N\N=C\C2CCCCC2)nc3c1ncn3[C@@H]4O[C@H](CO)[C@@H](O)[C@H]4O</t>
  </si>
  <si>
    <t>CHEMBL1327821</t>
  </si>
  <si>
    <t>Enpiroline (INN); Enpiroline Phosphate (USAN)</t>
  </si>
  <si>
    <t>WR-180409</t>
  </si>
  <si>
    <t>Walter Reed Army Institute Of Research</t>
  </si>
  <si>
    <t>OC(C1CCCCN1)c2cc(nc(c2)C(F)(F)F)c3ccc(cc3)C(F)(F)F</t>
  </si>
  <si>
    <t>CHEMBL1968696</t>
  </si>
  <si>
    <t>Picodralazine (DCF, INN)</t>
  </si>
  <si>
    <t>NNc1nnc(Cc2ccncc2)c3ccccc13</t>
  </si>
  <si>
    <t>CHEMBL2002154</t>
  </si>
  <si>
    <t>Tripalmitin (INN)</t>
  </si>
  <si>
    <t>CCCCCCCCCCCCCCCC(=O)OCC(COC(=O)CCCCCCCCCCCCCCC)OC(=O)CCCCCCCCCCCCCCC</t>
  </si>
  <si>
    <t>CHEMBL2111175</t>
  </si>
  <si>
    <t>Thihexinol Methylbromide (INN, MI, NF)</t>
  </si>
  <si>
    <t>C[N+](C)(C)C1CCC(CC1)C(O)(c2cccs2)c3cccs3</t>
  </si>
  <si>
    <t>CHEMBL2111009</t>
  </si>
  <si>
    <t>Tiodonium Chloride (INN, USAN)</t>
  </si>
  <si>
    <t>DL-164</t>
  </si>
  <si>
    <t>Clc1ccc([I+]c2cccs2)cc1</t>
  </si>
  <si>
    <t>CHEMBL2105631</t>
  </si>
  <si>
    <t>Budiodarone (INN, USAN); Budiodarone Tartrate (USAN)</t>
  </si>
  <si>
    <t>ATI-2042</t>
  </si>
  <si>
    <t>Sci Pharmtech</t>
  </si>
  <si>
    <t>CC[C@H](C)OC(=O)Cc1oc2ccccc2c1C(=O)c3cc(I)c(OCCN(CC)CC)c(I)c3</t>
  </si>
  <si>
    <t>CHEMBL2110719</t>
  </si>
  <si>
    <t>Suricainide (INN); Suricainide Maleate (INN, USAN)</t>
  </si>
  <si>
    <t>AHR-10718</t>
  </si>
  <si>
    <t>CCN(CC)CCNC(=O)N(CCS(=O)(=O)c1ccccc1)C(C)C</t>
  </si>
  <si>
    <t>CHEMBL1201688</t>
  </si>
  <si>
    <t>Fomivirsen (BAN, INN)</t>
  </si>
  <si>
    <t>CHEMBL2108249</t>
  </si>
  <si>
    <t>Ancer-20 (JAN)</t>
  </si>
  <si>
    <t>CHEMBL2109199</t>
  </si>
  <si>
    <t>Mucopolysaccharide Polysulfate (JAN)</t>
  </si>
  <si>
    <t>CHEMBL2108158</t>
  </si>
  <si>
    <t>White Lotion (USP)</t>
  </si>
  <si>
    <t>CHEMBL2108514</t>
  </si>
  <si>
    <t>Ferumoxtran-10 (USAN)</t>
  </si>
  <si>
    <t>BMS-180549; Code 7227</t>
  </si>
  <si>
    <t>Advanced Magnetics</t>
  </si>
  <si>
    <t>CHEMBL2109622</t>
  </si>
  <si>
    <t>Pf-04605412</t>
  </si>
  <si>
    <t>PF-04605412</t>
  </si>
  <si>
    <t>CHEMBL2109468</t>
  </si>
  <si>
    <t>Humax-Il15</t>
  </si>
  <si>
    <t>HuMax-IL15</t>
  </si>
  <si>
    <t>CHEMBL2109053</t>
  </si>
  <si>
    <t>Echinacea Angustifolia (NF)</t>
  </si>
  <si>
    <t>CHEMBL2109344</t>
  </si>
  <si>
    <t>Bt1-322</t>
  </si>
  <si>
    <t>BT1-322</t>
  </si>
  <si>
    <t>CHEMBL2108140</t>
  </si>
  <si>
    <t>Zein (NF)</t>
  </si>
  <si>
    <t>CHEMBL2109514</t>
  </si>
  <si>
    <t>Pti-6d2</t>
  </si>
  <si>
    <t>PTI-6D2</t>
  </si>
  <si>
    <t>CHEMBL2108482</t>
  </si>
  <si>
    <t>Persic Oil (NF)</t>
  </si>
  <si>
    <t>CHEMBL2108504</t>
  </si>
  <si>
    <t>Hawthorn Leaf With Flower, Powdered (NF)</t>
  </si>
  <si>
    <t>CHEMBL2109147</t>
  </si>
  <si>
    <t>Glutaral Disinfectant (NF)</t>
  </si>
  <si>
    <t>CHEMBL64</t>
  </si>
  <si>
    <t>Isoniazid (BAN, FDA, INN, JAN, USP)</t>
  </si>
  <si>
    <t>Panray Corp Sub Ormont Drug And Chemical Co Inc; Hoffmann La Roche Inc; Eli Lilly And Co; Bristol Myers Squibb Co; Sandoz Inc</t>
  </si>
  <si>
    <t>J04AC51; J04AC01</t>
  </si>
  <si>
    <t>J04AC51 [Antiinfectives For Systemic Use:Antimycobacterials:Drugs For Treatment Of Tuberculosis:Hydrazides]; J04AC01 [Antiinfectives For Systemic Use:Antimycobacterials:Drugs For Treatment Of Tuberculosis:Hydrazides]</t>
  </si>
  <si>
    <t>NNC(=O)c1ccncc1</t>
  </si>
  <si>
    <t>CHEMBL1164123</t>
  </si>
  <si>
    <t>Latanoprost (BAN, FDA, INN, USAN)</t>
  </si>
  <si>
    <t>PHXA-41; PHXA41; XA-41; XA41</t>
  </si>
  <si>
    <t>S01EE01</t>
  </si>
  <si>
    <t>S01EE01 [Sensory Organs:Ophthalmologicals:Antiglaucoma Preparations And Miotics:Prostaglandin analogues1)]</t>
  </si>
  <si>
    <t>CC(C)OC(=O)CCC\C=C/C[C@@H]1[C@H](O)C[C@H](O)[C@H]1CC[C@@H](O)CCc2ccccc2</t>
  </si>
  <si>
    <t>CHEMBL1200604</t>
  </si>
  <si>
    <t>Tropicamide (FDA, USP, BAN, INN, JAN, USAN)</t>
  </si>
  <si>
    <t>Alcon Laboratories Inc; Akorn Inc</t>
  </si>
  <si>
    <t>S01FA06; S01FA56</t>
  </si>
  <si>
    <t>S01FA06 [Sensory Organs:Ophthalmologicals:Mydriatics And Cycloplegics:Anticholinergics]; S01FA56 [Sensory Organs:Ophthalmologicals:Mydriatics And Cycloplegics:Anticholinergics]</t>
  </si>
  <si>
    <t>CCN(Cc1ccncc1)C(=O)C(CO)c2ccccc2</t>
  </si>
  <si>
    <t>CHEMBL1474889</t>
  </si>
  <si>
    <t>Clobutinol (MI, INN); Clobutinol Hydrochloride (JAN)</t>
  </si>
  <si>
    <t>KAT-256 [As Hydrochloride]</t>
  </si>
  <si>
    <t>R05DB03</t>
  </si>
  <si>
    <t>R05DB03 [Respiratory System:Cough And Cold Preparations:Cough Suppressants, Excl. Combinations With Expectorants:Other cough suppressants]</t>
  </si>
  <si>
    <t>CC(CN(C)C)C(C)(O)Cc1ccc(Cl)cc1</t>
  </si>
  <si>
    <t>CHEMBL471498</t>
  </si>
  <si>
    <t>Mitiglinide (INN)</t>
  </si>
  <si>
    <t>A10BX08</t>
  </si>
  <si>
    <t>A10BX08 [Alimentary Tract And Metabolism:Drugs Used In Diabetes:Blood Glucose Lowering Drugs, Excl. Insulins:Other blood glucose lowering drugs, excl. insulins]</t>
  </si>
  <si>
    <t>OC(=O)[C@H](CC(=O)N1C[C@H]2CCCC[C@H]2C1)Cc3ccccc3</t>
  </si>
  <si>
    <t>CHEMBL1096882</t>
  </si>
  <si>
    <t>Fludarabine Phosphate (FDA, USP, BAN, USAN); Fludarabine (INN)</t>
  </si>
  <si>
    <t>Sanofi Aventis Us Llc; Sandoz Inc; Genzyme Corp</t>
  </si>
  <si>
    <t>L01BB05</t>
  </si>
  <si>
    <t>L01BB05 [Antineoplastic And Immunomodulating Agents:Antineoplastic Agents:Antimetabolites:Purine analogues]</t>
  </si>
  <si>
    <t>Nc1nc(F)nc2c1ncn2[C@@H]3O[C@H](COP(=O)(O)O)[C@@H](O)[C@@H]3O</t>
  </si>
  <si>
    <t>CHEMBL1200558</t>
  </si>
  <si>
    <t>Bacitracin (FDA, USP, BAN, INN, JAN); Bacitracin Zinc (FDA, USP, BAN)</t>
  </si>
  <si>
    <t>Monarch Pharmaceuticals Inc; GlaxoSmithKline; Combe Inc</t>
  </si>
  <si>
    <t>J01XX10; R02AB04; D06AX05</t>
  </si>
  <si>
    <t>J01XX10 [Antiinfectives For Systemic Use:Antibacterials For Systemic Use:Other Antibacterials:Other antibacterials]; R02AB04 [Respiratory System:Throat Preparations:Throat Preparations:Antibiotics]; D06AX05 [Dermatologicals:Antibiotics And Chemotherapeutics For Dermatological Use:Antibiotics For Topical Use:Other antibiotics for topical use]</t>
  </si>
  <si>
    <t>CC[C@H](C)[C@H](N)C1=N[C@@H](CS1)C(=O)N[C@@H](CC(C)C)C(=O)N[C@H](CCC(=O)O)C(=O)N[C@@H]([C@@H](C)CC)C(=O)N[C@H]2CCCCNC(=O)[C@H](CC(=O)N)NC(=O)[C@@H](CC(=O)O)NC(=O)[C@H](Cc3cnc[nH]3)NC(=O)[C@@H](Cc4ccccc4)NC(=O)[C@@H](NC(=O)[C@@H](CCCN)NC2=O)[C@@H](C)CC</t>
  </si>
  <si>
    <t>CHEMBL119423</t>
  </si>
  <si>
    <t>Tisopurine (INN)</t>
  </si>
  <si>
    <t>M04AA02</t>
  </si>
  <si>
    <t>M04AA02 [Musculo-Skeletal System:Antigout Preparations:Antigout Preparations:Preparations inhibiting uric acid production]</t>
  </si>
  <si>
    <t>Sc1[nH]cnc2nncc12</t>
  </si>
  <si>
    <t>CHEMBL636</t>
  </si>
  <si>
    <t>Rivastigmine (BAN, FDA, INN, USAN); Rivastigmine Tartrate (FDA)</t>
  </si>
  <si>
    <t>ENA-713; SDZ-212-713; SDZ-ENA-713</t>
  </si>
  <si>
    <t>N06DA03</t>
  </si>
  <si>
    <t>N06DA03 [Nervous System:Psychoanaleptics:Anti-Dementia Drugs:Anticholinesterases]</t>
  </si>
  <si>
    <t>CCN(C)C(=O)Oc1cccc(c1)[C@H](C)N(C)C</t>
  </si>
  <si>
    <t>CHEMBL338802</t>
  </si>
  <si>
    <t>Sulfaguanidine (BAN, MI, NF, INN)</t>
  </si>
  <si>
    <t>A07AB03</t>
  </si>
  <si>
    <t>A07AB03 [Alimentary Tract And Metabolism:Antidiarrheals, Intestinal Antiinflammatory/Antiinfective :Intestinal Antiinfectives:Sulfonamides]</t>
  </si>
  <si>
    <t>NC(=NS(=O)(=O)c1ccc(N)cc1)N</t>
  </si>
  <si>
    <t>CHEMBL389621</t>
  </si>
  <si>
    <t>Hydrocortisone (BAN, FDA, INN, JAN, USP)</t>
  </si>
  <si>
    <t>Hi Tech Pharmacal Co Inc; Bayer Pharmaceuticals Corp; Ani Pharmaceuticals Inc; Alcon Pharmaceuticals Ltd; Lederle Laboratories Div American Cyanamid Co</t>
  </si>
  <si>
    <t>D07AA02; S01CB03; R01AD60; C05AA01; D07XA01; A07EA02; A01AC03; H02AB09; S01BA02; S02BA01</t>
  </si>
  <si>
    <t>D07AA02 [Dermatologicals:Corticosteroids, Dermatological Preparations:Corticosteroids, Plain:Corticosteroids, weak (group I)]; S01CB03 [Sensory Organs:Ophthalmologicals:Antiinflammatory Agents And Antiinfectives In Combination:Corticosteroids/antiinfectives/mydriatics in combination]; R01AD60 [Respiratory System:Nasal Preparations:Decongestants And Other Nasal Preparations For Topical Use:Corticosteroids]; C05AA01 [Cardiovascular System:Vasoprotectives:Agents For Treatment Of Hemorrhoids And Anal :Corticosteroids]; D07XA01 [Dermatologicals:Corticosteroids, Dermatological Preparations:Corticosteroids, Other Combinations:Corticosteroids, weak, other combinations]; A07EA02 [Alimentary Tract And Metabolism:Antidiarrheals, Intestinal Antiinflammatory/Antiinfective :Intestinal Antiinflammatory Agents:Corticosteroids acting locally]; A01AC03 [Alimentary Tract And Metabolism:Stomatological Preparations:Stomatological Preparations:Corticosteroids for local oral treatment]; H02AB09 [Systemic Hormonal Preparations, Excl. :Corticosteroids For Systemic Use:Corticosteroids For Systemic Use, Plain:Glucocorticoids]; S01BA02 [Sensory Organs:Ophthalmologicals:Antiinflammatory Agents:Corticosteroids, plain]; S02BA01 [Sensory Organs:Otologicals:Corticosteroids:Corticosteroids]</t>
  </si>
  <si>
    <t>C[C@]12CCC(=O)C=C1CC[C@H]3[C@@H]4CC[C@](O)(C(=O)CO)[C@@]4(C)C[C@H](O)[C@H]23</t>
  </si>
  <si>
    <t>CHEMBL278519</t>
  </si>
  <si>
    <t>Clorindione (BAN, MI, INN)</t>
  </si>
  <si>
    <t>G-25766</t>
  </si>
  <si>
    <t>B01AA09</t>
  </si>
  <si>
    <t>B01AA09 [Blood And Blood Forming Organs:Antithrombotic Agents:Antithrombotic Agents:Vitamin K antagonists]</t>
  </si>
  <si>
    <t>Clc1ccc(cc1)C2C(=O)c3ccccc3C2=O</t>
  </si>
  <si>
    <t>CHEMBL22097</t>
  </si>
  <si>
    <t>Lormetazepam (BAN, JAN, USAN, INN)</t>
  </si>
  <si>
    <t>WY-4082</t>
  </si>
  <si>
    <t>N05CD06</t>
  </si>
  <si>
    <t>N05CD06 [Nervous System:Psycholeptics:Hypnotics And Sedatives:Benzodiazepine derivatives]</t>
  </si>
  <si>
    <t>CN1C(=O)C(O)N=C(c2ccccc2Cl)c3cc(Cl)ccc13</t>
  </si>
  <si>
    <t>CHEMBL1513</t>
  </si>
  <si>
    <t>Irbesartan (USP, BAN, FDA, INN, USAN)</t>
  </si>
  <si>
    <t>BMS-186295; SR-47436</t>
  </si>
  <si>
    <t>C09CA04</t>
  </si>
  <si>
    <t>C09CA04 [Cardiovascular System:Agents Acting On The Renin-Angiotensin System:Angiotensin Ii Antagonists, Plain:Angiotensin II antagonists, plain]</t>
  </si>
  <si>
    <t>Antihypertensive (angiotensin II receptor antagonist)</t>
  </si>
  <si>
    <t>CCCCC1=NC2(CCCC2)C(=O)N1Cc3ccc(cc3)c4ccccc4c5nn[nH]n5</t>
  </si>
  <si>
    <t>CHEMBL82202</t>
  </si>
  <si>
    <t>Pyridoxal Phosphate (JAN); Pyridoxal Calcium Phosphate (JAN)</t>
  </si>
  <si>
    <t>A11HA06</t>
  </si>
  <si>
    <t>A11HA06 [Alimentary Tract And Metabolism:Vitamins:Other Plain Vitamin Preparations:Other plain vitamin preparations]</t>
  </si>
  <si>
    <t>Cc1ncc(COP(=O)(O)O)c(C=O)c1O</t>
  </si>
  <si>
    <t>CHEMBL1200714</t>
  </si>
  <si>
    <t>Chlormezanone (FDA, MI, BAN, INN, JAN)</t>
  </si>
  <si>
    <t>M03BB52; M03BB02; M03BB72</t>
  </si>
  <si>
    <t>M03BB52 [Musculo-Skeletal System:Muscle Relaxants:Muscle Relaxants, Centrally Acting Agents:Oxazol, thiazine, and triazine derivatives]; M03BB02 [Musculo-Skeletal System:Muscle Relaxants:Muscle Relaxants, Centrally Acting Agents:Oxazol, thiazine, and triazine derivatives]; M03BB72 [Musculo-Skeletal System:Muscle Relaxants:Muscle Relaxants, Centrally Acting Agents:Oxazol, thiazine, and triazine derivatives]</t>
  </si>
  <si>
    <t>CN1C(c2ccc(Cl)cc2)S(=O)(=O)CCC1=O</t>
  </si>
  <si>
    <t>CHEMBL746</t>
  </si>
  <si>
    <t>Nedocromil (BAN, INN, USAN); Nedocromil Sodium (USAN, FDA); Nedocromil Calcium (USAN)</t>
  </si>
  <si>
    <t>FPL-59002; FPL-59002KP; FPL-59002KC</t>
  </si>
  <si>
    <t>Sanofi Aventis Us Llc; King Pharmaceuticals Inc; Fisons; Allergan Inc</t>
  </si>
  <si>
    <t>S01GX04; R03BC03; R01AC07</t>
  </si>
  <si>
    <t>S01GX04 [Sensory Organs:Ophthalmologicals:Decongestants And Antiallergics:Other antiallergics]; R03BC03 [Respiratory System:Drugs For Obstructive Airway Diseases:Other Drugs For Obstructive Airway Diseases, Inhalants:Antiallergic agents, excl. corticosteroids]; R01AC07 [Respiratory System:Nasal Preparations:Decongestants And Other Nasal Preparations For Topical Use:Antiallergic agents, excl. corticosteroids]</t>
  </si>
  <si>
    <t>CCCc1c2OC(=CC(=O)c2cc3C(=O)C=C(N(CC)c13)C(=O)O)C(=O)O</t>
  </si>
  <si>
    <t>CHEMBL649</t>
  </si>
  <si>
    <t>Nadolol (BAN, FDA, INN, JAN, USAN, USP)</t>
  </si>
  <si>
    <t>SQ-11725</t>
  </si>
  <si>
    <t>C07AA12</t>
  </si>
  <si>
    <t>C07AA12 [Cardiovascular System:Beta Blocking Agents:Beta Blocking Agents:Beta blocking agents, non-selective]</t>
  </si>
  <si>
    <t>CC(C)(C)NCC(O)COc1cccc2C[C@@H](O)[C@@H](O)Cc12</t>
  </si>
  <si>
    <t>CHEMBL632</t>
  </si>
  <si>
    <t>Betamethasone (BAN, FDA, INN, JAN, USAN, USP)</t>
  </si>
  <si>
    <t>SCH-4831</t>
  </si>
  <si>
    <t>S01CB04; H02AB01; A07EA04; D07AC01; D07XC01; S01BA06; R03BA04; C05AA05; S03BA03; R01AD06; S02BA07</t>
  </si>
  <si>
    <t>S01CB04 [Sensory Organs:Ophthalmologicals:Antiinflammatory Agents And Antiinfectives In Combination:Corticosteroids/antiinfectives/mydriatics in combination]; H02AB01 [Systemic Hormonal Preparations, Excl. :Corticosteroids For Systemic Use:Corticosteroids For Systemic Use, Plain:Glucocorticoids]; A07EA04 [Alimentary Tract And Metabolism:Antidiarrheals, Intestinal Antiinflammatory/Antiinfective :Intestinal Antiinflammatory Agents:Corticosteroids acting locally]; D07AC01 [Dermatologicals:Corticosteroids, Dermatological Preparations:Corticosteroids, Plain:Corticosteroids, potent (group III)]; D07XC01 [Dermatologicals:Corticosteroids, Dermatological Preparations:Corticosteroids, Other Combinations:Corticosteroids, potent, other combinations]; S01BA06 [Sensory Organs:Ophthalmologicals:Antiinflammatory Agents:Corticosteroids, plain]; R03BA04 [Respiratory System:Drugs For Obstructive Airway Diseases:Other Drugs For Obstructive Airway Diseases, Inhalants:Glucocorticoids]; C05AA05 [Cardiovascular System:Vasoprotectives:Agents For Treatment Of Hemorrhoids And Anal :Corticosteroids]; S03BA03 [Sensory Organs:Ophthalmological And Otological Preparations:Corticosteroids:Corticosteroids]; R01AD06 [Respiratory System:Nasal Preparations:Decongestants And Other Nasal Preparations For Topical Use:Corticosteroids]; S02BA07 [Sensory Organs:Otologicals:Corticosteroids:Corticosteroids]</t>
  </si>
  <si>
    <t>C[C@H]1C[C@H]2[C@@H]3CCC4=CC(=O)C=C[C@]4(C)[C@@]3(F)[C@@H](O)C[C@]2(C)[C@@]1(O)C(=O)CO</t>
  </si>
  <si>
    <t>CHEMBL2108667</t>
  </si>
  <si>
    <t>Ibritumomab Tiuxetan (FDA); Yttrium Y 90 Ibritumomab Tiuxetan (USP)</t>
  </si>
  <si>
    <t>BAY-86-5128</t>
  </si>
  <si>
    <t>Spectrum Pharms</t>
  </si>
  <si>
    <t>V10XX02</t>
  </si>
  <si>
    <t>V10XX02 [Various:Therapeutic Radiopharmaceuticals:Other Therapeutic Radiopharmaceuticals:Various therapeutic radiopharmaceuticals]</t>
  </si>
  <si>
    <t>CHEMBL2108751</t>
  </si>
  <si>
    <t>Pectin (USP)</t>
  </si>
  <si>
    <t>Robins; Purdue Frederick; Bristol-Myers Squibb</t>
  </si>
  <si>
    <t>A07BC01</t>
  </si>
  <si>
    <t>A07BC01 [Alimentary Tract And Metabolism:Antidiarrheals, Intestinal Antiinflammatory/Antiinfective :Intestinal Adsorbents:Other intestinal adsorbents]</t>
  </si>
  <si>
    <t>Pharmaceutic Aid (suspending agent); Protectant</t>
  </si>
  <si>
    <t>CHEMBL2110651</t>
  </si>
  <si>
    <t>Tiemonium Iodide (BAN, INN, JAN, MI)</t>
  </si>
  <si>
    <t>TE-114</t>
  </si>
  <si>
    <t>A03AB17</t>
  </si>
  <si>
    <t>A03AB17 [Alimentary Tract And Metabolism:Drugs For Functional Gastrointestinal Disorders:Drugs For Functional Gastrointestinal Disorders:Synthetic anticholinergics, quaternary ammonium compounds]</t>
  </si>
  <si>
    <t>C[N+]1(CCC(O)(c2ccccc2)c3cccs3)CCOCC1</t>
  </si>
  <si>
    <t>CHEMBL2107294</t>
  </si>
  <si>
    <t>Tropatepine (DCF, INN)</t>
  </si>
  <si>
    <t>SD-124817 [As Hydrochloride]</t>
  </si>
  <si>
    <t>-pin(e); trop-</t>
  </si>
  <si>
    <t>tricyclic compounds; atropine derivatives</t>
  </si>
  <si>
    <t>N04AA12</t>
  </si>
  <si>
    <t>N04AA12 [Nervous System:Anti-Parkinson Drugs:Anticholinergic Agents:Tertiary amines]</t>
  </si>
  <si>
    <t>CN1[C@@H]2CC[C@H]1C\C(=C\3/c4ccccc4CSc5ccccc35)\C2</t>
  </si>
  <si>
    <t>CHEMBL2105722</t>
  </si>
  <si>
    <t>Nomegestrol (BAN, INN, USAN)</t>
  </si>
  <si>
    <t>G03DB04</t>
  </si>
  <si>
    <t>G03DB04 [Genito Urinary System And Sex Hormones:Sex Hormones And Modulators Of The Genital System:Progestogens:Pregnadien derivatives]</t>
  </si>
  <si>
    <t>CC(=O)[C@@]1(O)CC[C@H]2[C@@H]3C=C(C)C4=CC(=O)CC[C@@H]4[C@H]3CC[C@]12C</t>
  </si>
  <si>
    <t>CHEMBL2105372</t>
  </si>
  <si>
    <t>Rociverine (INN, MI)</t>
  </si>
  <si>
    <t>A03AA06</t>
  </si>
  <si>
    <t>A03AA06 [Alimentary Tract And Metabolism:Drugs For Functional Gastrointestinal Disorders:Drugs For Functional Gastrointestinal Disorders:Synthetic anticholinergics, esters with tertiary amino group]</t>
  </si>
  <si>
    <t>CCN(CC)CC(C)OC(=O)C1CCCCC1(O)C2CCCCC2</t>
  </si>
  <si>
    <t>CHEMBL2103787</t>
  </si>
  <si>
    <t>Tribenoside (BAN, INN, JAN, USAN)</t>
  </si>
  <si>
    <t>21401-BA</t>
  </si>
  <si>
    <t>C05CX01; C05AX05</t>
  </si>
  <si>
    <t>C05CX01 [Cardiovascular System:Vasoprotectives:Capillary Stabilizing Agents:Other capillary stabilizing agents]; C05AX05 [Cardiovascular System:Vasoprotectives:Agents For Treatment Of Hemorrhoids And Anal :Other agents for treatment of hemorrhoids and anal fissures for topical use]</t>
  </si>
  <si>
    <t>CCCOC1O[C@H]([C@@H](COCc2ccccc2)OCc3ccccc3)[C@H](OCc4ccccc4)[C@H]1O</t>
  </si>
  <si>
    <t>CHEMBL1434</t>
  </si>
  <si>
    <t>Minocycline (BAN, INN, USAN); Minocycline Hydrochloride (FDA, USP, JAN)</t>
  </si>
  <si>
    <t>Ranbaxy Laboratories Ltd; Precision Dermatology Inc; Orapharma Inc; Medicis Pharmaceutical Corp; Rempex Pharmaceuticals Inc</t>
  </si>
  <si>
    <t>J01AA08; A01AB23</t>
  </si>
  <si>
    <t>J01AA08 [Antiinfectives For Systemic Use:Antibacterials For Systemic Use:Tetracyclines:Tetracyclines]; A01AB23 [Alimentary Tract And Metabolism:Stomatological Preparations:Stomatological Preparations:Antiinfectives and antiseptics for local oral treatment]</t>
  </si>
  <si>
    <t>CN(C)[C@H]1[C@@H]2C[C@@H]3Cc4c(ccc(O)c4C(=O)C3=C(O)[C@]2(O)C(=O)C(=C1O)C(=O)N)N(C)C</t>
  </si>
  <si>
    <t>CHEMBL1614658</t>
  </si>
  <si>
    <t>Carumonam (BAN, INN); Carumonam Sodium (JAN, USAN)</t>
  </si>
  <si>
    <t>AMA-1080(2NA); Ro-172301006</t>
  </si>
  <si>
    <t>J01DF02</t>
  </si>
  <si>
    <t>J01DF02 [Antiinfectives For Systemic Use:Antibacterials For Systemic Use:Other Beta-Lactam Antibacterials:Monobactams]</t>
  </si>
  <si>
    <t>NC(=O)OC[C@@H]1[C@H](NC(=O)\C(=N/OCC(=O)O)\c2csc(N)n2)C(=O)N1S(=O)(=O)O</t>
  </si>
  <si>
    <t>CHEMBL2108506</t>
  </si>
  <si>
    <t>Interferon Alfa (INN, JAN)</t>
  </si>
  <si>
    <t>L03AB01</t>
  </si>
  <si>
    <t>L03AB01 [Antineoplastic And Immunomodulating Agents:Immunostimulants:Immunostimulants:Interferons]</t>
  </si>
  <si>
    <t>CHEMBL2109396</t>
  </si>
  <si>
    <t>Amg-888</t>
  </si>
  <si>
    <t>AMG-888; U3-1287</t>
  </si>
  <si>
    <t>CHEMBL2108668</t>
  </si>
  <si>
    <t>Yttrium Y 90 Labetuzumab Tetraxetan (USAN)</t>
  </si>
  <si>
    <t>90Y-DOTA-HMN14</t>
  </si>
  <si>
    <t>CHEMBL2109076</t>
  </si>
  <si>
    <t>Hydroxyethyl Cellulose (NF)</t>
  </si>
  <si>
    <t>Union Carbide; Pilkington Barnes Hind</t>
  </si>
  <si>
    <t>CHEMBL2108052</t>
  </si>
  <si>
    <t>Starch, Corn (NF)</t>
  </si>
  <si>
    <t>CHEMBL2108201</t>
  </si>
  <si>
    <t>Dextranomer (BAN, INN, MI)</t>
  </si>
  <si>
    <t>D03AX02</t>
  </si>
  <si>
    <t>D03AX02 [Dermatologicals:Preparations For Treatment Of Wounds And Ulcers:Cicatrizants:Other cicatrizants]</t>
  </si>
  <si>
    <t>CHEMBL2108727</t>
  </si>
  <si>
    <t>Talimogene Laherparepvec (INN, USAN)</t>
  </si>
  <si>
    <t>CHEMBL2109428</t>
  </si>
  <si>
    <t>Trx-518</t>
  </si>
  <si>
    <t>TRX-518</t>
  </si>
  <si>
    <t>CHEMBL1220</t>
  </si>
  <si>
    <t>Tinidazole (BAN, JAN, USP, FDA, INN, USAN)</t>
  </si>
  <si>
    <t>CP-12574</t>
  </si>
  <si>
    <t>J01XD02; P01AB02</t>
  </si>
  <si>
    <t>J01XD02 [Antiinfectives For Systemic Use:Antibacterials For Systemic Use:Other Antibacterials:Imidazole derivatives]; P01AB02 [Antiparasitic Products, Insecticides And Repellents:Antiprotozoals:Agents Against Amoebiasis And Other Protozoal Diseases:Nitroimidazole derivatives]</t>
  </si>
  <si>
    <t>CCS(=O)(=O)CCn1c(C)ncc1[N+](=O)[O-]</t>
  </si>
  <si>
    <t>CHEMBL188921</t>
  </si>
  <si>
    <t>Buflomedil (BAN, DCF, MI, INN)</t>
  </si>
  <si>
    <t>C04AX20</t>
  </si>
  <si>
    <t>C04AX20 [Cardiovascular System:Peripheral Vasodilators:Peripheral Vasodilators:Other peripheral vasodilators]</t>
  </si>
  <si>
    <t>COc1cc(OC)c(C(=O)CCCN2CCCC2)c(OC)c1</t>
  </si>
  <si>
    <t>CHEMBL243712</t>
  </si>
  <si>
    <t>Amisulpride (BAN, MI, INN)</t>
  </si>
  <si>
    <t>N05AL05</t>
  </si>
  <si>
    <t>N05AL05 [Nervous System:Psycholeptics:Antipsychotics:Benzamides]</t>
  </si>
  <si>
    <t>CCN1CCCC1CNC(=O)c2cc(c(N)cc2OC)S(=O)(=O)CC</t>
  </si>
  <si>
    <t>CHEMBL1069</t>
  </si>
  <si>
    <t>Valsartan (BAN, FDA, INN, USAN)</t>
  </si>
  <si>
    <t>CGP-48933</t>
  </si>
  <si>
    <t>C09CA03</t>
  </si>
  <si>
    <t>C09CA03 [Cardiovascular System:Agents Acting On The Renin-Angiotensin System:Angiotensin Ii Antagonists, Plain:Angiotensin II antagonists, plain]</t>
  </si>
  <si>
    <t>CCCCC(=O)N(Cc1ccc(cc1)c2ccccc2c3nn[nH]n3)[C@@H](C(C)C)C(=O)O</t>
  </si>
  <si>
    <t>CHEMBL790</t>
  </si>
  <si>
    <t>Chlorhexidine (BAN, INN); Chlorhexidine Gluconate (JAN, USAN, USP, FDA); Chlorhexidine Hydrochloride (BAN, JAN, USAN); Chlorhexidine Phosphanilate (USAN)</t>
  </si>
  <si>
    <t>AY-5312; BMY-30120; CHP; WP-973</t>
  </si>
  <si>
    <t>Carefusion 213 Llc; Bristol-Myers Squibb; 3m Health Care Inc; 3m Co; Ecolab Inc</t>
  </si>
  <si>
    <t>D08AC52; R02AA05; D09AA12; S03AA04; S02AA09; A01AB03; B05CA02; D08AC02; S01AX09</t>
  </si>
  <si>
    <t>D08AC52 [Dermatologicals:Antiseptics And Disinfectants:Antiseptics And Disinfectants:Biguanides and amidines]; R02AA05 [Respiratory System:Throat Preparations:Throat Preparations:Antiseptics]; D09AA12 [Dermatologicals:Medicated Dressings:Medicated Dressings:Medicated dressings with antiinfectives]; S03AA04 [Sensory Organs:Ophthalmological And Otological Preparations:Antiinfectives:Antiinfectives]; S02AA09 [Sensory Organs:Otologicals:Antiinfectives:Antiinfectives]; A01AB03 [Alimentary Tract And Metabolism:Stomatological Preparations:Stomatological Preparations:Antiinfectives and antiseptics for local oral treatment]; B05CA02 [Blood And Blood Forming Organs:Blood Substitutes And Perfusion Solutions:Irrigating Solutions:Antiinfectives]; D08AC02 [Dermatologicals:Antiseptics And Disinfectants:Antiseptics And Disinfectants:Biguanides and amidines]; S01AX09 [Sensory Organs:Ophthalmologicals:Antiinfectives:Other antiinfectives]</t>
  </si>
  <si>
    <t>Antimicrobial; Anti-Infective, Topical; Antibacterial</t>
  </si>
  <si>
    <t>Clc1ccc(NC(=N)NC(=N)NCCCCCCNC(=N)NC(=N)Nc2ccc(Cl)cc2)cc1</t>
  </si>
  <si>
    <t>CHEMBL1200545</t>
  </si>
  <si>
    <t>Diflorasone Diacetate (FDA, USP, JAN, USAN); Diflorasone (BAN, INN)</t>
  </si>
  <si>
    <t>U-34865</t>
  </si>
  <si>
    <t>Taro Pharmaceuticals Usa Inc; Pharmacia And Upjohn Co</t>
  </si>
  <si>
    <t>D07AC10</t>
  </si>
  <si>
    <t>D07AC10 [Dermatologicals:Corticosteroids, Dermatological Preparations:Corticosteroids, Plain:Corticosteroids, potent (group III)]</t>
  </si>
  <si>
    <t>C[C@H]1C[C@H]2[C@@H]3C[C@H](F)C4=CC(=O)C=C[C@]4(C)[C@@]3(F)[C@@H](O)C[C@]2(C)[C@@]1(OC(=O)C)C(=O)COC(=O)C</t>
  </si>
  <si>
    <t>CHEMBL802</t>
  </si>
  <si>
    <t>Minoxidil (BAN, USAN, USP, FDA, INN)</t>
  </si>
  <si>
    <t>U-10858</t>
  </si>
  <si>
    <t>Pharmacia And Upjohn Co; Johnson And Johnson Group Consumer Companies</t>
  </si>
  <si>
    <t>C02DC01; D11AX01</t>
  </si>
  <si>
    <t>C02DC01 [Cardiovascular System:Antihypertensives:Arteriolar Smooth Muscle, Agents Acting On:Pyrimidine derivatives]; D11AX01 [Dermatologicals:Other Dermatological Preparations:Other Dermatological Preparations:Other dermatologicals]</t>
  </si>
  <si>
    <t>Antihypertensive; Hair Growth Stimulant (topical)</t>
  </si>
  <si>
    <t>Nc1cc(nc(N)[n+]1[O-])N2CCCCC2</t>
  </si>
  <si>
    <t>CHEMBL1200706</t>
  </si>
  <si>
    <t>Aluminum Hydroxide (FDA, USP)</t>
  </si>
  <si>
    <t>A02AB01</t>
  </si>
  <si>
    <t>A02AB01 [Alimentary Tract And Metabolism:Drugs For Acid Related Disorders:Antacids:Aluminium compounds]</t>
  </si>
  <si>
    <t>[OH-].[OH-].[OH-].[Al+3]</t>
  </si>
  <si>
    <t>CHEMBL1018</t>
  </si>
  <si>
    <t>Dienestrol (BAN, FDA, INN, USP)</t>
  </si>
  <si>
    <t>G03CC02; G03CB01</t>
  </si>
  <si>
    <t>G03CC02 [Genito Urinary System And Sex Hormones:Sex Hormones And Modulators Of The Genital System:Estrogens:Estrogens, combinations with other drugs]; G03CB01 [Genito Urinary System And Sex Hormones:Sex Hormones And Modulators Of The Genital System:Estrogens:Synthetic estrogens, plain]</t>
  </si>
  <si>
    <t>C\C=C(\C(=C\C)\c1ccc(O)cc1)/c2ccc(O)cc2</t>
  </si>
  <si>
    <t>CHEMBL1525</t>
  </si>
  <si>
    <t>Permethrin (BAN, FDA, INN, USAN)</t>
  </si>
  <si>
    <t>Renaissance Pharma Us Holdings Inc; Insight Pharmaceuticals Corp; GlaxoSmithKline</t>
  </si>
  <si>
    <t>P03AC04; P03AC54</t>
  </si>
  <si>
    <t>P03AC04 [Antiparasitic Products, Insecticides And Repellents:Ectoparasiticides, Incl. Scabicides, Insecticides And Repellents:Ectoparasiticides, Incl. Scabicides:Pyrethrines, incl. synthetic compounds]; P03AC54 [Antiparasitic Products, Insecticides And Repellents:Ectoparasiticides, Incl. Scabicides, Insecticides And Repellents:Ectoparasiticides, Incl. Scabicides:Pyrethrines, incl. synthetic compounds]</t>
  </si>
  <si>
    <t>CC1(C)C(C=C(Cl)Cl)C1C(=O)OCc2cccc(Oc3ccccc3)c2</t>
  </si>
  <si>
    <t>CHEMBL313971</t>
  </si>
  <si>
    <t>Zucapsaicin (USAN, INN)</t>
  </si>
  <si>
    <t>Genderm</t>
  </si>
  <si>
    <t>M02AB02</t>
  </si>
  <si>
    <t>M02AB02 [Musculo-Skeletal System:Topical Products For Joint And Muscular Pain:Topical Products For Joint And Muscular Pain:Capsaicin and similar agents]</t>
  </si>
  <si>
    <t>Analgesic (topical)</t>
  </si>
  <si>
    <t>COc1cc(CNC(=O)CCCC\C=C/C(C)C)ccc1O</t>
  </si>
  <si>
    <t>CHEMBL184</t>
  </si>
  <si>
    <t>Aciclovir (BAN, JAN, INN); Acyclovir (USP, FDA, USAN); Acyclovir Sodium (FDA, USAN)</t>
  </si>
  <si>
    <t>BW-248U Sodium</t>
  </si>
  <si>
    <t>Valeant International Barbados Srl; GlaxoSmithKline</t>
  </si>
  <si>
    <t>D06BB53; D06BB03; J05AB01; S01AD03</t>
  </si>
  <si>
    <t>D06BB53 [Dermatologicals:Antibiotics And Chemotherapeutics For Dermatological Use:Chemotherapeutics For Topical Use:Antivirals]; D06BB03 [Dermatologicals:Antibiotics And Chemotherapeutics For Dermatological Use:Chemotherapeutics For Topical Use:Antivirals]; J05AB01 [Antiinfectives For Systemic Use:Antivirals For Systemic Use:Direct Acting Antivirals:Nucleosides and nucleotides excl. reverse transcriptase inhibitors]; S01AD03 [Sensory Organs:Ophthalmologicals:Antiinfectives:Antivirals]</t>
  </si>
  <si>
    <t>NC1=Nc2c(ncn2COCCO)C(=O)N1</t>
  </si>
  <si>
    <t>CHEMBL1201220</t>
  </si>
  <si>
    <t>Amidotrizoic Acid (BAN, JAN); Diatrizoic Acid (USP, USAN); Diatrizoate Sodium (FDA, USP); Meglumine Sodium Amidotrizoate Injection (JAN); Sodium Amidotrizoate (BAN, INN); Diatrizoate Meglumine (FDA, USP); Meglumine Amidotrizoate (BAN); Meglumine Amidotrizoate Injection (JAN); Diatrizoate Sodium I 131 (USAN)</t>
  </si>
  <si>
    <t>Mallinckrodt Medical Inc; Mallinckrodt; Ge Healthcare; Bracco Diagnostics Inc</t>
  </si>
  <si>
    <t>V08AA01</t>
  </si>
  <si>
    <t>V08AA01 [Various:Contrast Media:X-Ray Contrast Media, Iodinated:Watersoluble, nephrotropic, high osmolar X-ray contrast media]</t>
  </si>
  <si>
    <t>CC(=O)Nc1c(I)c(NC(=O)C)c(I)c(C(=O)O)c1I</t>
  </si>
  <si>
    <t>CHEMBL416898</t>
  </si>
  <si>
    <t>Chlorophenothane (NF); Clofenotane (INN); Dicophane (BAN)</t>
  </si>
  <si>
    <t>P03AB01; P03AB51</t>
  </si>
  <si>
    <t>P03AB01 [Antiparasitic Products, Insecticides And Repellents:Ectoparasiticides, Incl. Scabicides, Insecticides And Repellents:Ectoparasiticides, Incl. Scabicides:Chlorine containing products]; P03AB51 [Antiparasitic Products, Insecticides And Repellents:Ectoparasiticides, Incl. Scabicides, Insecticides And Repellents:Ectoparasiticides, Incl. Scabicides:Chlorine containing products]</t>
  </si>
  <si>
    <t>Clc1ccc(cc1)C(c2ccc(Cl)cc2)C(Cl)(Cl)Cl</t>
  </si>
  <si>
    <t>CHEMBL1625750</t>
  </si>
  <si>
    <t>Chloramine-T (MI, NF); Tosylchloramide Sodium (BAN, INN)</t>
  </si>
  <si>
    <t>D08AX04</t>
  </si>
  <si>
    <t>D08AX04 [Dermatologicals:Antiseptics And Disinfectants:Antiseptics And Disinfectants:Other antiseptics and disinfectants]</t>
  </si>
  <si>
    <t>Cc1ccc(cc1)S(=O)(=O)NCl</t>
  </si>
  <si>
    <t>CHEMBL1697842</t>
  </si>
  <si>
    <t>Methallenestril (BAN, MI, INN)</t>
  </si>
  <si>
    <t>-estr-; -tril</t>
  </si>
  <si>
    <t>estrogens; endopeptidase inhibitors</t>
  </si>
  <si>
    <t>G03CC03; G03CB03</t>
  </si>
  <si>
    <t>G03CC03 [Genito Urinary System And Sex Hormones:Sex Hormones And Modulators Of The Genital System:Estrogens:Estrogens, combinations with other drugs]; G03CB03 [Genito Urinary System And Sex Hormones:Sex Hormones And Modulators Of The Genital System:Estrogens:Synthetic estrogens, plain]</t>
  </si>
  <si>
    <t>CCC(c1ccc2cc(OC)ccc2c1)C(C)(C)C(=O)O</t>
  </si>
  <si>
    <t>CHEMBL1276663</t>
  </si>
  <si>
    <t>Cefozopran (INN)</t>
  </si>
  <si>
    <t>J01DE03</t>
  </si>
  <si>
    <t>J01DE03 [Antiinfectives For Systemic Use:Antibacterials For Systemic Use:Other Beta-Lactam Antibacterials:Fourth-generation cephalosporins]</t>
  </si>
  <si>
    <t>CO\N=C(/C(=O)N[C@H]1[C@H]2SCC(=C(N2C1=O)C(=O)[O-])C[n+]3ccn4ncccc34)\c5nsc(N)n5</t>
  </si>
  <si>
    <t>CHEMBL1067</t>
  </si>
  <si>
    <t>Licarbazepine (INN)</t>
  </si>
  <si>
    <t>NC(=O)N1c2ccccc2CC(O)c3ccccc13</t>
  </si>
  <si>
    <t>CHEMBL504459</t>
  </si>
  <si>
    <t>Nogalamycin (INN, USAN)</t>
  </si>
  <si>
    <t>U-15167</t>
  </si>
  <si>
    <t>CO[C@H]1[C@H](C)O[C@@H](O[C@H]2C[C@](C)(O)[C@H](C(=O)OC)c3cc4C(=O)c5c6O[C@@H]7O[C@@](C)([C@H](O)[C@H]([C@@H]7O)N(C)C)c6cc(O)c5C(=O)c4c(O)c23)[C@H](OC)[C@]1(C)OC</t>
  </si>
  <si>
    <t>CHEMBL57242</t>
  </si>
  <si>
    <t>Azilsartan (INN, USAN)</t>
  </si>
  <si>
    <t>TAK-536</t>
  </si>
  <si>
    <t>Takeda Pharmaceutical</t>
  </si>
  <si>
    <t>CCOc1nc2cccc(C(=O)O)c2n1Cc3ccc(cc3)c4ccccc4c5noc(O)n5</t>
  </si>
  <si>
    <t>CHEMBL1410814</t>
  </si>
  <si>
    <t>Tiliquinol (INN)</t>
  </si>
  <si>
    <t>Cc1ccc(O)c2ncccc12</t>
  </si>
  <si>
    <t>CHEMBL159659</t>
  </si>
  <si>
    <t>Levomethadone (INN)</t>
  </si>
  <si>
    <t>N07BC05</t>
  </si>
  <si>
    <t>N07BC05 [Nervous System:Other Nervous System Drugs:Drugs Used In Addictive Disorders:Drugs used in opioid dependence]</t>
  </si>
  <si>
    <t>CCC(=O)C(C[C@@H](C)N(C)C)(c1ccccc1)c2ccccc2</t>
  </si>
  <si>
    <t>CHEMBL39516</t>
  </si>
  <si>
    <t>Fostedil (INN, USAN)</t>
  </si>
  <si>
    <t>A-53986; KB-944</t>
  </si>
  <si>
    <t>Kanebo, Japan; Abbott</t>
  </si>
  <si>
    <t>-dil; fos-</t>
  </si>
  <si>
    <t>vasodilators (undefined group); phosphoro-derivatives</t>
  </si>
  <si>
    <t>Vasodilator (calcium channel blocker)</t>
  </si>
  <si>
    <t>CCOP(=O)(Cc1ccc(cc1)c2nc3ccccc3s2)OCC</t>
  </si>
  <si>
    <t>CHEMBL31836</t>
  </si>
  <si>
    <t>Piperoxan (BAN, INN, MI)</t>
  </si>
  <si>
    <t>C(C1COc2ccccc2O1)N3CCCCC3</t>
  </si>
  <si>
    <t>CHEMBL127349</t>
  </si>
  <si>
    <t>Nifenalol (INN, MI)</t>
  </si>
  <si>
    <t>CC(C)NCC(O)c1ccc(cc1)[N+](=O)[O-]</t>
  </si>
  <si>
    <t>CHEMBL301370</t>
  </si>
  <si>
    <t>Opaviraline (INN)</t>
  </si>
  <si>
    <t>CC[C@@H]1N(C(=O)OC(C)C)c2cc(F)ccc2NC1=O</t>
  </si>
  <si>
    <t>CHEMBL1394319</t>
  </si>
  <si>
    <t>Broquinaldol (INN)</t>
  </si>
  <si>
    <t>Cc1ccc2c(Br)cc(Br)c(O)c2n1</t>
  </si>
  <si>
    <t>CHEMBL278764</t>
  </si>
  <si>
    <t>Suritozole (INN, USAN)</t>
  </si>
  <si>
    <t>MDL-26479</t>
  </si>
  <si>
    <t>CN1N=C(N(C)C1=S)c2cccc(F)c2</t>
  </si>
  <si>
    <t>CHEMBL1697754</t>
  </si>
  <si>
    <t>Malotilate (INN, JAN, USAN)</t>
  </si>
  <si>
    <t>NKK-105</t>
  </si>
  <si>
    <t>Nihon Nohyaku Co., Ltd., Japan</t>
  </si>
  <si>
    <t>Liver Disorder Treatment</t>
  </si>
  <si>
    <t>CC(C)OC(=O)C(=C1SC=CS1)C(=O)OC(C)C</t>
  </si>
  <si>
    <t>CHEMBL18901</t>
  </si>
  <si>
    <t>Efaproxiral (USAN, INN); Efaproxiral Sodium (USAN)</t>
  </si>
  <si>
    <t>RSR13; RSR13 Sodium</t>
  </si>
  <si>
    <t>Allos Therapeutics</t>
  </si>
  <si>
    <t>L01XD06</t>
  </si>
  <si>
    <t>L01XD06 [Antineoplastic And Immunomodulating Agents:Antineoplastic Agents:Other Antineoplastic Agents:Sensitizers used in photodynamic/radiation therapy]</t>
  </si>
  <si>
    <t>Cc1cc(C)cc(NC(=O)Cc2ccc(OC(C)(C)C(=O)O)cc2)c1</t>
  </si>
  <si>
    <t>CHEMBL1697775</t>
  </si>
  <si>
    <t>Tiadenol (DCF, MI, INN)</t>
  </si>
  <si>
    <t>C10AX03</t>
  </si>
  <si>
    <t>C10AX03 [Cardiovascular System:Lipid Modifying Agents:Lipid Modifying Agents, Plain:Other lipid modifying agents]</t>
  </si>
  <si>
    <t>OCCSCCCCCCCCCCSCCO</t>
  </si>
  <si>
    <t>CHEMBL285815</t>
  </si>
  <si>
    <t>Plaunotol (INN, JAN, MI)</t>
  </si>
  <si>
    <t>CC(=CCC\C(=C\CC\C(=C\CC\C(=C\CO)\C)\CO)\C)C</t>
  </si>
  <si>
    <t>CHEMBL456071</t>
  </si>
  <si>
    <t>Halofenate (BAN, INN, USAN)</t>
  </si>
  <si>
    <t>Antihyperlipoproteinemic; Uricosuric</t>
  </si>
  <si>
    <t>CC(=O)NCCOC(=O)C(Oc1cccc(c1)C(F)(F)F)c2ccc(Cl)cc2</t>
  </si>
  <si>
    <t>CHEMBL1909285</t>
  </si>
  <si>
    <t>Nitrefazole (BAN, INN, MI)</t>
  </si>
  <si>
    <t>EMD-15-700</t>
  </si>
  <si>
    <t>Cc1nc(cn1c2ccc(cc2)[N+](=O)[O-])[N+](=O)[O-]</t>
  </si>
  <si>
    <t>CHEMBL64545</t>
  </si>
  <si>
    <t>Meclofenoxate (BAN, DCF, MI, INN); Meclofenoxate Hydrochloride (JAN)</t>
  </si>
  <si>
    <t>N06BX01</t>
  </si>
  <si>
    <t>N06BX01 [Nervous System:Psychoanaleptics:Psychostimulants, Agents Used For Adhd And Nootropics:Other psychostimulants and nootropics]</t>
  </si>
  <si>
    <t>CN(C)CCOC(=O)COc1ccc(Cl)cc1</t>
  </si>
  <si>
    <t>CHEMBL505254</t>
  </si>
  <si>
    <t>Bromacrylide (INN)</t>
  </si>
  <si>
    <t>BrCCC(=O)NCNC(=O)C=C</t>
  </si>
  <si>
    <t>CHEMBL1092581</t>
  </si>
  <si>
    <t>Nesbuvir (INN, USAN)</t>
  </si>
  <si>
    <t>HCV-796</t>
  </si>
  <si>
    <t>Wyeth Pharmaceuticals</t>
  </si>
  <si>
    <t>CNC(=O)c1c(oc2cc(N(CCO)S(=O)(=O)C)c(cc12)C3CC3)c4ccc(F)cc4</t>
  </si>
  <si>
    <t>CHEMBL1222251</t>
  </si>
  <si>
    <t>Inositol (MI, NF)</t>
  </si>
  <si>
    <t>A11HA07</t>
  </si>
  <si>
    <t>A11HA07 [Alimentary Tract And Metabolism:Vitamins:Other Plain Vitamin Preparations:Other plain vitamin preparations]</t>
  </si>
  <si>
    <t>O[C@@H]1[C@H](O)[C@H](O)[C@@H](O)[C@H](O)[C@H]1O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</si>
</sst>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342"/>
  <sheetViews>
    <sheetView tabSelected="1" workbookViewId="0">
      <selection activeCell="I1" sqref="I1:I1048576"/>
    </sheetView>
  </sheetViews>
  <sheetFormatPr defaultRowHeight="15" x14ac:dyDescent="0.25"/>
  <cols>
    <col min="3" max="3" width="28.7109375" customWidth="1"/>
    <col min="4" max="4" width="20.28515625" customWidth="1"/>
    <col min="7" max="7" width="16.28515625" customWidth="1"/>
    <col min="8" max="8" width="13.42578125" customWidth="1"/>
  </cols>
  <sheetData>
    <row r="1" spans="1:2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</row>
    <row r="2" spans="1:24" x14ac:dyDescent="0.25">
      <c r="A2">
        <v>1380836</v>
      </c>
      <c r="B2" t="s">
        <v>119</v>
      </c>
      <c r="C2" t="s">
        <v>120</v>
      </c>
      <c r="D2">
        <v>4</v>
      </c>
      <c r="F2" t="s">
        <v>121</v>
      </c>
      <c r="G2" t="s">
        <v>122</v>
      </c>
      <c r="H2" t="s">
        <v>123</v>
      </c>
      <c r="I2">
        <v>2009</v>
      </c>
      <c r="J2">
        <v>2009</v>
      </c>
      <c r="N2" t="s">
        <v>75</v>
      </c>
      <c r="O2" t="s">
        <v>30</v>
      </c>
      <c r="P2" t="s">
        <v>30</v>
      </c>
      <c r="Q2" t="s">
        <v>31</v>
      </c>
      <c r="R2" t="s">
        <v>30</v>
      </c>
      <c r="S2" t="s">
        <v>30</v>
      </c>
      <c r="T2" t="s">
        <v>40</v>
      </c>
      <c r="U2" t="s">
        <v>30</v>
      </c>
      <c r="V2" t="s">
        <v>40</v>
      </c>
      <c r="W2" t="s">
        <v>124</v>
      </c>
    </row>
    <row r="3" spans="1:24" x14ac:dyDescent="0.25">
      <c r="A3">
        <v>675639</v>
      </c>
      <c r="B3" t="s">
        <v>653</v>
      </c>
      <c r="C3" t="s">
        <v>654</v>
      </c>
      <c r="D3">
        <v>4</v>
      </c>
      <c r="F3" t="s">
        <v>655</v>
      </c>
      <c r="J3">
        <v>1975</v>
      </c>
      <c r="N3" t="s">
        <v>75</v>
      </c>
      <c r="O3" t="s">
        <v>30</v>
      </c>
      <c r="P3" t="s">
        <v>30</v>
      </c>
      <c r="Q3" t="s">
        <v>31</v>
      </c>
      <c r="R3" t="s">
        <v>30</v>
      </c>
      <c r="S3" t="s">
        <v>30</v>
      </c>
      <c r="T3" t="s">
        <v>40</v>
      </c>
      <c r="U3" t="s">
        <v>30</v>
      </c>
      <c r="V3" t="s">
        <v>30</v>
      </c>
      <c r="W3" t="s">
        <v>124</v>
      </c>
    </row>
    <row r="4" spans="1:24" x14ac:dyDescent="0.25">
      <c r="A4">
        <v>139286</v>
      </c>
      <c r="B4" t="s">
        <v>664</v>
      </c>
      <c r="C4" t="s">
        <v>665</v>
      </c>
      <c r="D4">
        <v>4</v>
      </c>
      <c r="E4" t="s">
        <v>666</v>
      </c>
      <c r="F4" t="s">
        <v>667</v>
      </c>
      <c r="G4" t="s">
        <v>668</v>
      </c>
      <c r="H4" t="s">
        <v>669</v>
      </c>
      <c r="I4">
        <v>1974</v>
      </c>
      <c r="J4">
        <v>1984</v>
      </c>
      <c r="K4" t="s">
        <v>670</v>
      </c>
      <c r="L4" t="s">
        <v>671</v>
      </c>
      <c r="M4" t="s">
        <v>672</v>
      </c>
      <c r="N4" t="s">
        <v>45</v>
      </c>
      <c r="O4" t="s">
        <v>40</v>
      </c>
      <c r="P4" t="s">
        <v>30</v>
      </c>
      <c r="Q4" t="s">
        <v>63</v>
      </c>
      <c r="R4" t="s">
        <v>30</v>
      </c>
      <c r="S4" t="s">
        <v>40</v>
      </c>
      <c r="T4" t="s">
        <v>30</v>
      </c>
      <c r="U4" t="s">
        <v>30</v>
      </c>
      <c r="V4" t="s">
        <v>30</v>
      </c>
      <c r="W4" t="s">
        <v>124</v>
      </c>
      <c r="X4" t="s">
        <v>673</v>
      </c>
    </row>
    <row r="5" spans="1:24" x14ac:dyDescent="0.25">
      <c r="A5">
        <v>2393</v>
      </c>
      <c r="B5" t="s">
        <v>690</v>
      </c>
      <c r="C5" t="s">
        <v>691</v>
      </c>
      <c r="D5">
        <v>4</v>
      </c>
      <c r="F5" t="s">
        <v>692</v>
      </c>
      <c r="G5" t="s">
        <v>205</v>
      </c>
      <c r="H5" t="s">
        <v>206</v>
      </c>
      <c r="J5">
        <v>1939</v>
      </c>
      <c r="M5" t="s">
        <v>693</v>
      </c>
      <c r="N5" t="s">
        <v>45</v>
      </c>
      <c r="O5" t="s">
        <v>40</v>
      </c>
      <c r="P5" t="s">
        <v>30</v>
      </c>
      <c r="Q5" t="s">
        <v>46</v>
      </c>
      <c r="R5" t="s">
        <v>30</v>
      </c>
      <c r="S5" t="s">
        <v>40</v>
      </c>
      <c r="T5" t="s">
        <v>30</v>
      </c>
      <c r="U5" t="s">
        <v>30</v>
      </c>
      <c r="V5" t="s">
        <v>30</v>
      </c>
      <c r="W5" t="s">
        <v>124</v>
      </c>
      <c r="X5" t="s">
        <v>694</v>
      </c>
    </row>
    <row r="6" spans="1:24" x14ac:dyDescent="0.25">
      <c r="A6">
        <v>181939</v>
      </c>
      <c r="B6" t="s">
        <v>717</v>
      </c>
      <c r="C6" t="s">
        <v>718</v>
      </c>
      <c r="D6">
        <v>4</v>
      </c>
      <c r="F6" t="s">
        <v>719</v>
      </c>
      <c r="I6">
        <v>1987</v>
      </c>
      <c r="J6">
        <v>1985</v>
      </c>
      <c r="K6" t="s">
        <v>720</v>
      </c>
      <c r="L6" t="s">
        <v>721</v>
      </c>
      <c r="M6" t="s">
        <v>722</v>
      </c>
      <c r="N6" t="s">
        <v>45</v>
      </c>
      <c r="O6" t="s">
        <v>40</v>
      </c>
      <c r="P6" t="s">
        <v>30</v>
      </c>
      <c r="Q6" t="s">
        <v>31</v>
      </c>
      <c r="R6" t="s">
        <v>30</v>
      </c>
      <c r="S6" t="s">
        <v>40</v>
      </c>
      <c r="T6" t="s">
        <v>40</v>
      </c>
      <c r="U6" t="s">
        <v>30</v>
      </c>
      <c r="V6" t="s">
        <v>30</v>
      </c>
      <c r="W6" t="s">
        <v>124</v>
      </c>
      <c r="X6" t="s">
        <v>723</v>
      </c>
    </row>
    <row r="7" spans="1:24" x14ac:dyDescent="0.25">
      <c r="A7">
        <v>622436</v>
      </c>
      <c r="B7" t="s">
        <v>743</v>
      </c>
      <c r="C7" t="s">
        <v>744</v>
      </c>
      <c r="D7">
        <v>4</v>
      </c>
      <c r="F7" t="s">
        <v>745</v>
      </c>
      <c r="J7">
        <v>2004</v>
      </c>
      <c r="N7" t="s">
        <v>45</v>
      </c>
      <c r="O7" t="s">
        <v>30</v>
      </c>
      <c r="P7" t="s">
        <v>30</v>
      </c>
      <c r="Q7" t="s">
        <v>63</v>
      </c>
      <c r="R7" t="s">
        <v>30</v>
      </c>
      <c r="S7" t="s">
        <v>30</v>
      </c>
      <c r="T7" t="s">
        <v>30</v>
      </c>
      <c r="U7" t="s">
        <v>40</v>
      </c>
      <c r="V7" t="s">
        <v>30</v>
      </c>
      <c r="W7" t="s">
        <v>124</v>
      </c>
      <c r="X7" t="s">
        <v>746</v>
      </c>
    </row>
    <row r="8" spans="1:24" x14ac:dyDescent="0.25">
      <c r="A8">
        <v>619</v>
      </c>
      <c r="B8" t="s">
        <v>757</v>
      </c>
      <c r="C8" t="s">
        <v>758</v>
      </c>
      <c r="D8">
        <v>4</v>
      </c>
      <c r="F8" t="s">
        <v>759</v>
      </c>
      <c r="G8" t="e">
        <f>-pamide</f>
        <v>#NAME?</v>
      </c>
      <c r="H8" t="s">
        <v>760</v>
      </c>
      <c r="I8">
        <v>1979</v>
      </c>
      <c r="J8">
        <v>1983</v>
      </c>
      <c r="K8" t="s">
        <v>761</v>
      </c>
      <c r="L8" t="s">
        <v>762</v>
      </c>
      <c r="M8" t="s">
        <v>763</v>
      </c>
      <c r="N8" t="s">
        <v>45</v>
      </c>
      <c r="O8" t="s">
        <v>40</v>
      </c>
      <c r="P8" t="s">
        <v>30</v>
      </c>
      <c r="Q8" t="s">
        <v>46</v>
      </c>
      <c r="R8" t="s">
        <v>30</v>
      </c>
      <c r="S8" t="s">
        <v>40</v>
      </c>
      <c r="T8" t="s">
        <v>30</v>
      </c>
      <c r="U8" t="s">
        <v>30</v>
      </c>
      <c r="V8" t="s">
        <v>30</v>
      </c>
      <c r="W8" t="s">
        <v>124</v>
      </c>
      <c r="X8" t="s">
        <v>764</v>
      </c>
    </row>
    <row r="9" spans="1:24" x14ac:dyDescent="0.25">
      <c r="A9">
        <v>27639</v>
      </c>
      <c r="B9" t="s">
        <v>768</v>
      </c>
      <c r="C9" t="s">
        <v>769</v>
      </c>
      <c r="D9">
        <v>4</v>
      </c>
      <c r="F9" t="s">
        <v>770</v>
      </c>
      <c r="I9">
        <v>2000</v>
      </c>
      <c r="J9">
        <v>2001</v>
      </c>
      <c r="K9" t="s">
        <v>771</v>
      </c>
      <c r="L9" t="s">
        <v>772</v>
      </c>
      <c r="N9" t="s">
        <v>29</v>
      </c>
      <c r="O9" t="s">
        <v>40</v>
      </c>
      <c r="P9" t="s">
        <v>30</v>
      </c>
      <c r="Q9" t="s">
        <v>31</v>
      </c>
      <c r="R9" t="s">
        <v>30</v>
      </c>
      <c r="S9" t="s">
        <v>40</v>
      </c>
      <c r="T9" t="s">
        <v>30</v>
      </c>
      <c r="U9" t="s">
        <v>30</v>
      </c>
      <c r="V9" t="s">
        <v>30</v>
      </c>
      <c r="W9" t="s">
        <v>124</v>
      </c>
      <c r="X9" t="s">
        <v>773</v>
      </c>
    </row>
    <row r="10" spans="1:24" x14ac:dyDescent="0.25">
      <c r="A10">
        <v>604622</v>
      </c>
      <c r="B10" t="s">
        <v>786</v>
      </c>
      <c r="C10" t="s">
        <v>787</v>
      </c>
      <c r="D10">
        <v>4</v>
      </c>
      <c r="F10" t="s">
        <v>788</v>
      </c>
      <c r="G10" t="s">
        <v>789</v>
      </c>
      <c r="H10" t="s">
        <v>790</v>
      </c>
      <c r="I10">
        <v>1993</v>
      </c>
      <c r="J10">
        <v>1994</v>
      </c>
      <c r="K10" t="s">
        <v>791</v>
      </c>
      <c r="L10" t="s">
        <v>792</v>
      </c>
      <c r="M10" t="s">
        <v>793</v>
      </c>
      <c r="N10" t="s">
        <v>29</v>
      </c>
      <c r="O10" t="s">
        <v>30</v>
      </c>
      <c r="P10" t="s">
        <v>30</v>
      </c>
      <c r="Q10" t="s">
        <v>46</v>
      </c>
      <c r="R10" t="s">
        <v>30</v>
      </c>
      <c r="S10" t="s">
        <v>30</v>
      </c>
      <c r="T10" t="s">
        <v>40</v>
      </c>
      <c r="U10" t="s">
        <v>30</v>
      </c>
      <c r="V10" t="s">
        <v>40</v>
      </c>
      <c r="W10" t="s">
        <v>124</v>
      </c>
      <c r="X10" t="s">
        <v>794</v>
      </c>
    </row>
    <row r="11" spans="1:24" x14ac:dyDescent="0.25">
      <c r="A11">
        <v>33809</v>
      </c>
      <c r="B11" t="s">
        <v>795</v>
      </c>
      <c r="C11" t="s">
        <v>796</v>
      </c>
      <c r="D11">
        <v>4</v>
      </c>
      <c r="F11" t="s">
        <v>797</v>
      </c>
      <c r="J11">
        <v>1957</v>
      </c>
      <c r="N11" t="s">
        <v>45</v>
      </c>
      <c r="O11" t="s">
        <v>40</v>
      </c>
      <c r="P11" t="s">
        <v>30</v>
      </c>
      <c r="Q11" t="s">
        <v>63</v>
      </c>
      <c r="R11" t="s">
        <v>30</v>
      </c>
      <c r="S11" t="s">
        <v>40</v>
      </c>
      <c r="T11" t="s">
        <v>30</v>
      </c>
      <c r="U11" t="s">
        <v>30</v>
      </c>
      <c r="V11" t="s">
        <v>30</v>
      </c>
      <c r="W11" t="s">
        <v>798</v>
      </c>
      <c r="X11" t="s">
        <v>799</v>
      </c>
    </row>
    <row r="12" spans="1:24" x14ac:dyDescent="0.25">
      <c r="A12">
        <v>16584</v>
      </c>
      <c r="B12" t="s">
        <v>813</v>
      </c>
      <c r="C12" t="s">
        <v>814</v>
      </c>
      <c r="D12">
        <v>4</v>
      </c>
      <c r="F12" t="s">
        <v>815</v>
      </c>
      <c r="J12">
        <v>1957</v>
      </c>
      <c r="K12" t="s">
        <v>816</v>
      </c>
      <c r="L12" t="s">
        <v>817</v>
      </c>
      <c r="M12" t="s">
        <v>342</v>
      </c>
      <c r="N12" t="s">
        <v>45</v>
      </c>
      <c r="O12" t="s">
        <v>30</v>
      </c>
      <c r="P12" t="s">
        <v>30</v>
      </c>
      <c r="Q12" t="s">
        <v>63</v>
      </c>
      <c r="R12" t="s">
        <v>30</v>
      </c>
      <c r="S12" t="s">
        <v>40</v>
      </c>
      <c r="T12" t="s">
        <v>40</v>
      </c>
      <c r="U12" t="s">
        <v>30</v>
      </c>
      <c r="V12" t="s">
        <v>30</v>
      </c>
      <c r="W12" t="s">
        <v>798</v>
      </c>
      <c r="X12" t="s">
        <v>818</v>
      </c>
    </row>
    <row r="13" spans="1:24" x14ac:dyDescent="0.25">
      <c r="A13">
        <v>94571</v>
      </c>
      <c r="B13" t="s">
        <v>835</v>
      </c>
      <c r="C13" t="s">
        <v>836</v>
      </c>
      <c r="D13">
        <v>4</v>
      </c>
      <c r="E13" t="s">
        <v>837</v>
      </c>
      <c r="F13" t="s">
        <v>838</v>
      </c>
      <c r="J13">
        <v>1951</v>
      </c>
      <c r="K13" t="s">
        <v>839</v>
      </c>
      <c r="L13" t="s">
        <v>840</v>
      </c>
      <c r="M13" t="s">
        <v>841</v>
      </c>
      <c r="N13" t="s">
        <v>45</v>
      </c>
      <c r="O13" t="s">
        <v>30</v>
      </c>
      <c r="P13" t="s">
        <v>30</v>
      </c>
      <c r="Q13" t="s">
        <v>63</v>
      </c>
      <c r="R13" t="s">
        <v>30</v>
      </c>
      <c r="S13" t="s">
        <v>40</v>
      </c>
      <c r="T13" t="s">
        <v>30</v>
      </c>
      <c r="U13" t="s">
        <v>30</v>
      </c>
      <c r="V13" t="s">
        <v>40</v>
      </c>
      <c r="W13" t="s">
        <v>124</v>
      </c>
      <c r="X13" t="s">
        <v>842</v>
      </c>
    </row>
    <row r="14" spans="1:24" x14ac:dyDescent="0.25">
      <c r="A14">
        <v>328153</v>
      </c>
      <c r="B14" t="s">
        <v>901</v>
      </c>
      <c r="C14" t="s">
        <v>902</v>
      </c>
      <c r="D14">
        <v>4</v>
      </c>
      <c r="E14" t="s">
        <v>903</v>
      </c>
      <c r="F14" t="s">
        <v>904</v>
      </c>
      <c r="I14">
        <v>1962</v>
      </c>
      <c r="J14">
        <v>1961</v>
      </c>
      <c r="M14" t="s">
        <v>905</v>
      </c>
      <c r="N14" t="s">
        <v>29</v>
      </c>
      <c r="O14" t="s">
        <v>40</v>
      </c>
      <c r="P14" t="s">
        <v>30</v>
      </c>
      <c r="Q14" t="s">
        <v>31</v>
      </c>
      <c r="R14" t="s">
        <v>30</v>
      </c>
      <c r="S14" t="s">
        <v>40</v>
      </c>
      <c r="T14" t="s">
        <v>30</v>
      </c>
      <c r="U14" t="s">
        <v>30</v>
      </c>
      <c r="V14" t="s">
        <v>30</v>
      </c>
      <c r="W14" t="s">
        <v>798</v>
      </c>
      <c r="X14" t="s">
        <v>906</v>
      </c>
    </row>
    <row r="15" spans="1:24" x14ac:dyDescent="0.25">
      <c r="A15">
        <v>675556</v>
      </c>
      <c r="B15" t="s">
        <v>910</v>
      </c>
      <c r="C15" t="s">
        <v>911</v>
      </c>
      <c r="D15">
        <v>4</v>
      </c>
      <c r="F15" t="s">
        <v>759</v>
      </c>
      <c r="J15">
        <v>1958</v>
      </c>
      <c r="K15" t="s">
        <v>912</v>
      </c>
      <c r="L15" t="s">
        <v>913</v>
      </c>
      <c r="M15" t="s">
        <v>914</v>
      </c>
      <c r="N15" t="s">
        <v>229</v>
      </c>
      <c r="O15" t="s">
        <v>30</v>
      </c>
      <c r="P15" t="s">
        <v>30</v>
      </c>
      <c r="Q15" t="s">
        <v>31</v>
      </c>
      <c r="R15" t="s">
        <v>30</v>
      </c>
      <c r="S15" t="s">
        <v>40</v>
      </c>
      <c r="T15" t="s">
        <v>30</v>
      </c>
      <c r="U15" t="s">
        <v>40</v>
      </c>
      <c r="V15" t="s">
        <v>30</v>
      </c>
      <c r="W15" t="s">
        <v>124</v>
      </c>
    </row>
    <row r="16" spans="1:24" x14ac:dyDescent="0.25">
      <c r="A16">
        <v>675187</v>
      </c>
      <c r="B16" t="s">
        <v>931</v>
      </c>
      <c r="C16" t="s">
        <v>932</v>
      </c>
      <c r="D16">
        <v>4</v>
      </c>
      <c r="F16" t="s">
        <v>933</v>
      </c>
      <c r="G16" t="e">
        <f>-dopa</f>
        <v>#NAME?</v>
      </c>
      <c r="H16" t="s">
        <v>934</v>
      </c>
      <c r="I16">
        <v>1972</v>
      </c>
      <c r="J16">
        <v>1975</v>
      </c>
      <c r="M16" t="s">
        <v>935</v>
      </c>
      <c r="N16" t="s">
        <v>45</v>
      </c>
      <c r="O16" t="s">
        <v>40</v>
      </c>
      <c r="P16" t="s">
        <v>30</v>
      </c>
      <c r="Q16" t="s">
        <v>31</v>
      </c>
      <c r="R16" t="s">
        <v>30</v>
      </c>
      <c r="S16" t="s">
        <v>40</v>
      </c>
      <c r="T16" t="s">
        <v>30</v>
      </c>
      <c r="U16" t="s">
        <v>30</v>
      </c>
      <c r="V16" t="s">
        <v>30</v>
      </c>
      <c r="W16" t="s">
        <v>124</v>
      </c>
      <c r="X16" t="s">
        <v>936</v>
      </c>
    </row>
    <row r="17" spans="1:24" x14ac:dyDescent="0.25">
      <c r="A17">
        <v>712273</v>
      </c>
      <c r="B17" t="s">
        <v>955</v>
      </c>
      <c r="C17" t="s">
        <v>956</v>
      </c>
      <c r="D17">
        <v>4</v>
      </c>
      <c r="E17" t="s">
        <v>957</v>
      </c>
      <c r="F17" t="s">
        <v>958</v>
      </c>
      <c r="G17" t="e">
        <f>-pristone</f>
        <v>#NAME?</v>
      </c>
      <c r="H17" t="s">
        <v>959</v>
      </c>
      <c r="I17">
        <v>1998</v>
      </c>
      <c r="J17">
        <v>2000</v>
      </c>
      <c r="K17" t="s">
        <v>960</v>
      </c>
      <c r="L17" t="s">
        <v>961</v>
      </c>
      <c r="N17" t="s">
        <v>29</v>
      </c>
      <c r="O17" t="s">
        <v>30</v>
      </c>
      <c r="P17" t="s">
        <v>30</v>
      </c>
      <c r="Q17" t="s">
        <v>31</v>
      </c>
      <c r="R17" t="s">
        <v>30</v>
      </c>
      <c r="S17" t="s">
        <v>40</v>
      </c>
      <c r="T17" t="s">
        <v>30</v>
      </c>
      <c r="U17" t="s">
        <v>30</v>
      </c>
      <c r="V17" t="s">
        <v>40</v>
      </c>
      <c r="W17" t="s">
        <v>124</v>
      </c>
      <c r="X17" t="s">
        <v>962</v>
      </c>
    </row>
    <row r="18" spans="1:24" x14ac:dyDescent="0.25">
      <c r="A18">
        <v>674558</v>
      </c>
      <c r="B18" t="s">
        <v>1004</v>
      </c>
      <c r="C18" t="s">
        <v>1005</v>
      </c>
      <c r="D18">
        <v>4</v>
      </c>
      <c r="E18" t="s">
        <v>1006</v>
      </c>
      <c r="F18" t="s">
        <v>1007</v>
      </c>
      <c r="I18">
        <v>1999</v>
      </c>
      <c r="J18">
        <v>2002</v>
      </c>
      <c r="N18" t="s">
        <v>45</v>
      </c>
      <c r="O18" t="s">
        <v>40</v>
      </c>
      <c r="P18" t="s">
        <v>30</v>
      </c>
      <c r="Q18" t="s">
        <v>63</v>
      </c>
      <c r="R18" t="s">
        <v>30</v>
      </c>
      <c r="S18" t="s">
        <v>30</v>
      </c>
      <c r="T18" t="s">
        <v>40</v>
      </c>
      <c r="U18" t="s">
        <v>30</v>
      </c>
      <c r="V18" t="s">
        <v>30</v>
      </c>
      <c r="W18" t="s">
        <v>798</v>
      </c>
      <c r="X18" t="s">
        <v>1008</v>
      </c>
    </row>
    <row r="19" spans="1:24" x14ac:dyDescent="0.25">
      <c r="A19">
        <v>16510</v>
      </c>
      <c r="B19" t="s">
        <v>1019</v>
      </c>
      <c r="C19" t="s">
        <v>1020</v>
      </c>
      <c r="D19">
        <v>4</v>
      </c>
      <c r="F19" t="s">
        <v>1021</v>
      </c>
      <c r="G19" t="e">
        <f>-ac</f>
        <v>#NAME?</v>
      </c>
      <c r="H19" t="s">
        <v>1022</v>
      </c>
      <c r="I19">
        <v>1975</v>
      </c>
      <c r="J19">
        <v>1978</v>
      </c>
      <c r="K19" t="s">
        <v>1023</v>
      </c>
      <c r="L19" t="s">
        <v>1024</v>
      </c>
      <c r="M19" t="s">
        <v>1025</v>
      </c>
      <c r="N19" t="s">
        <v>45</v>
      </c>
      <c r="O19" t="s">
        <v>40</v>
      </c>
      <c r="P19" t="s">
        <v>30</v>
      </c>
      <c r="Q19" t="s">
        <v>31</v>
      </c>
      <c r="R19" t="s">
        <v>40</v>
      </c>
      <c r="S19" t="s">
        <v>40</v>
      </c>
      <c r="T19" t="s">
        <v>30</v>
      </c>
      <c r="U19" t="s">
        <v>30</v>
      </c>
      <c r="V19" t="s">
        <v>40</v>
      </c>
      <c r="W19" t="s">
        <v>124</v>
      </c>
      <c r="X19" t="s">
        <v>1026</v>
      </c>
    </row>
    <row r="20" spans="1:24" x14ac:dyDescent="0.25">
      <c r="A20">
        <v>674456</v>
      </c>
      <c r="B20" t="s">
        <v>1061</v>
      </c>
      <c r="C20" t="s">
        <v>1062</v>
      </c>
      <c r="D20">
        <v>4</v>
      </c>
      <c r="E20" t="s">
        <v>1063</v>
      </c>
      <c r="F20" t="s">
        <v>1064</v>
      </c>
      <c r="G20" t="e">
        <f>-mycin</f>
        <v>#NAME?</v>
      </c>
      <c r="H20" t="s">
        <v>26</v>
      </c>
      <c r="I20">
        <v>1989</v>
      </c>
      <c r="J20">
        <v>1995</v>
      </c>
      <c r="K20" t="s">
        <v>1065</v>
      </c>
      <c r="L20" t="s">
        <v>1066</v>
      </c>
      <c r="M20" t="s">
        <v>453</v>
      </c>
      <c r="N20" t="s">
        <v>29</v>
      </c>
      <c r="O20" t="s">
        <v>30</v>
      </c>
      <c r="P20" t="s">
        <v>30</v>
      </c>
      <c r="Q20" t="s">
        <v>31</v>
      </c>
      <c r="R20" t="s">
        <v>40</v>
      </c>
      <c r="S20" t="s">
        <v>40</v>
      </c>
      <c r="T20" t="s">
        <v>30</v>
      </c>
      <c r="U20" t="s">
        <v>30</v>
      </c>
      <c r="V20" t="s">
        <v>30</v>
      </c>
      <c r="W20" t="s">
        <v>798</v>
      </c>
      <c r="X20" t="s">
        <v>1067</v>
      </c>
    </row>
    <row r="21" spans="1:24" x14ac:dyDescent="0.25">
      <c r="A21">
        <v>261343</v>
      </c>
      <c r="B21" t="s">
        <v>1089</v>
      </c>
      <c r="C21" t="s">
        <v>1090</v>
      </c>
      <c r="D21">
        <v>4</v>
      </c>
      <c r="E21" t="s">
        <v>1091</v>
      </c>
      <c r="F21" t="s">
        <v>1092</v>
      </c>
      <c r="I21">
        <v>1990</v>
      </c>
      <c r="J21">
        <v>1997</v>
      </c>
      <c r="K21" t="s">
        <v>1093</v>
      </c>
      <c r="L21" t="s">
        <v>1094</v>
      </c>
      <c r="M21" t="s">
        <v>1095</v>
      </c>
      <c r="N21" t="s">
        <v>45</v>
      </c>
      <c r="O21" t="s">
        <v>40</v>
      </c>
      <c r="P21" t="s">
        <v>30</v>
      </c>
      <c r="Q21" t="s">
        <v>63</v>
      </c>
      <c r="R21" t="s">
        <v>30</v>
      </c>
      <c r="S21" t="s">
        <v>30</v>
      </c>
      <c r="T21" t="s">
        <v>40</v>
      </c>
      <c r="U21" t="s">
        <v>30</v>
      </c>
      <c r="V21" t="s">
        <v>30</v>
      </c>
      <c r="W21" t="s">
        <v>124</v>
      </c>
      <c r="X21" t="s">
        <v>1096</v>
      </c>
    </row>
    <row r="22" spans="1:24" x14ac:dyDescent="0.25">
      <c r="A22">
        <v>675460</v>
      </c>
      <c r="B22" t="s">
        <v>1110</v>
      </c>
      <c r="C22" t="s">
        <v>1111</v>
      </c>
      <c r="D22">
        <v>4</v>
      </c>
      <c r="F22" t="s">
        <v>1112</v>
      </c>
      <c r="J22">
        <v>1982</v>
      </c>
      <c r="N22" t="s">
        <v>29</v>
      </c>
      <c r="O22" t="s">
        <v>30</v>
      </c>
      <c r="P22" t="s">
        <v>30</v>
      </c>
      <c r="Q22" t="s">
        <v>31</v>
      </c>
      <c r="R22" t="s">
        <v>30</v>
      </c>
      <c r="S22" t="s">
        <v>30</v>
      </c>
      <c r="T22" t="s">
        <v>40</v>
      </c>
      <c r="U22" t="s">
        <v>30</v>
      </c>
      <c r="V22" t="s">
        <v>30</v>
      </c>
      <c r="W22" t="s">
        <v>798</v>
      </c>
    </row>
    <row r="23" spans="1:24" x14ac:dyDescent="0.25">
      <c r="A23">
        <v>419508</v>
      </c>
      <c r="B23" t="s">
        <v>1113</v>
      </c>
      <c r="C23" t="s">
        <v>1114</v>
      </c>
      <c r="D23">
        <v>4</v>
      </c>
      <c r="F23" t="s">
        <v>1115</v>
      </c>
      <c r="G23" t="s">
        <v>122</v>
      </c>
      <c r="H23" t="s">
        <v>123</v>
      </c>
      <c r="J23">
        <v>1982</v>
      </c>
      <c r="K23" t="s">
        <v>1116</v>
      </c>
      <c r="L23" t="s">
        <v>1117</v>
      </c>
      <c r="M23" t="s">
        <v>896</v>
      </c>
      <c r="N23" t="s">
        <v>29</v>
      </c>
      <c r="O23" t="s">
        <v>30</v>
      </c>
      <c r="P23" t="s">
        <v>30</v>
      </c>
      <c r="Q23" t="s">
        <v>31</v>
      </c>
      <c r="R23" t="s">
        <v>30</v>
      </c>
      <c r="S23" t="s">
        <v>30</v>
      </c>
      <c r="T23" t="s">
        <v>40</v>
      </c>
      <c r="U23" t="s">
        <v>30</v>
      </c>
      <c r="V23" t="s">
        <v>30</v>
      </c>
      <c r="W23" t="s">
        <v>798</v>
      </c>
      <c r="X23" t="s">
        <v>1118</v>
      </c>
    </row>
    <row r="24" spans="1:24" x14ac:dyDescent="0.25">
      <c r="A24">
        <v>155006</v>
      </c>
      <c r="B24" t="s">
        <v>1149</v>
      </c>
      <c r="C24" t="s">
        <v>1150</v>
      </c>
      <c r="D24">
        <v>4</v>
      </c>
      <c r="E24" t="s">
        <v>1151</v>
      </c>
      <c r="F24" t="s">
        <v>1152</v>
      </c>
      <c r="G24" t="e">
        <f>-prazole</f>
        <v>#NAME?</v>
      </c>
      <c r="H24" t="s">
        <v>260</v>
      </c>
      <c r="I24">
        <v>1997</v>
      </c>
      <c r="J24">
        <v>2002</v>
      </c>
      <c r="K24" t="s">
        <v>1153</v>
      </c>
      <c r="L24" t="s">
        <v>1154</v>
      </c>
      <c r="M24" t="s">
        <v>1155</v>
      </c>
      <c r="N24" t="s">
        <v>45</v>
      </c>
      <c r="O24" t="s">
        <v>40</v>
      </c>
      <c r="P24" t="s">
        <v>30</v>
      </c>
      <c r="Q24" t="s">
        <v>63</v>
      </c>
      <c r="R24" t="s">
        <v>30</v>
      </c>
      <c r="S24" t="s">
        <v>40</v>
      </c>
      <c r="T24" t="s">
        <v>40</v>
      </c>
      <c r="U24" t="s">
        <v>30</v>
      </c>
      <c r="V24" t="s">
        <v>40</v>
      </c>
      <c r="W24" t="s">
        <v>124</v>
      </c>
      <c r="X24" t="s">
        <v>1156</v>
      </c>
    </row>
    <row r="25" spans="1:24" x14ac:dyDescent="0.25">
      <c r="A25">
        <v>95969</v>
      </c>
      <c r="B25" t="s">
        <v>1167</v>
      </c>
      <c r="C25" t="s">
        <v>1168</v>
      </c>
      <c r="D25">
        <v>4</v>
      </c>
      <c r="E25" t="s">
        <v>1169</v>
      </c>
      <c r="F25" t="s">
        <v>1170</v>
      </c>
      <c r="G25" t="e">
        <f>-azepam</f>
        <v>#NAME?</v>
      </c>
      <c r="H25" t="s">
        <v>1171</v>
      </c>
      <c r="I25">
        <v>1968</v>
      </c>
      <c r="J25">
        <v>1982</v>
      </c>
      <c r="K25" t="s">
        <v>1172</v>
      </c>
      <c r="L25" t="s">
        <v>1173</v>
      </c>
      <c r="M25" t="s">
        <v>693</v>
      </c>
      <c r="N25" t="s">
        <v>45</v>
      </c>
      <c r="O25" t="s">
        <v>40</v>
      </c>
      <c r="P25" t="s">
        <v>30</v>
      </c>
      <c r="Q25" t="s">
        <v>63</v>
      </c>
      <c r="R25" t="s">
        <v>30</v>
      </c>
      <c r="S25" t="s">
        <v>40</v>
      </c>
      <c r="T25" t="s">
        <v>30</v>
      </c>
      <c r="U25" t="s">
        <v>30</v>
      </c>
      <c r="V25" t="s">
        <v>30</v>
      </c>
      <c r="W25" t="s">
        <v>798</v>
      </c>
      <c r="X25" t="s">
        <v>1174</v>
      </c>
    </row>
    <row r="26" spans="1:24" x14ac:dyDescent="0.25">
      <c r="A26">
        <v>675448</v>
      </c>
      <c r="B26" t="s">
        <v>1191</v>
      </c>
      <c r="C26" t="s">
        <v>1192</v>
      </c>
      <c r="D26">
        <v>4</v>
      </c>
      <c r="F26" t="s">
        <v>1193</v>
      </c>
      <c r="I26">
        <v>1986</v>
      </c>
      <c r="J26">
        <v>1991</v>
      </c>
      <c r="M26" t="s">
        <v>1194</v>
      </c>
      <c r="N26" t="s">
        <v>75</v>
      </c>
      <c r="O26" t="s">
        <v>30</v>
      </c>
      <c r="P26" t="s">
        <v>30</v>
      </c>
      <c r="Q26" t="s">
        <v>31</v>
      </c>
      <c r="R26" t="s">
        <v>30</v>
      </c>
      <c r="S26" t="s">
        <v>30</v>
      </c>
      <c r="T26" t="s">
        <v>40</v>
      </c>
      <c r="U26" t="s">
        <v>30</v>
      </c>
      <c r="V26" t="s">
        <v>30</v>
      </c>
      <c r="W26" t="s">
        <v>124</v>
      </c>
    </row>
    <row r="27" spans="1:24" x14ac:dyDescent="0.25">
      <c r="A27">
        <v>418411</v>
      </c>
      <c r="B27" t="s">
        <v>1201</v>
      </c>
      <c r="C27" t="s">
        <v>1202</v>
      </c>
      <c r="D27">
        <v>4</v>
      </c>
      <c r="F27" t="s">
        <v>1203</v>
      </c>
      <c r="J27">
        <v>1949</v>
      </c>
      <c r="K27" t="s">
        <v>1204</v>
      </c>
      <c r="L27" t="s">
        <v>1205</v>
      </c>
      <c r="M27" t="s">
        <v>1206</v>
      </c>
      <c r="N27" t="s">
        <v>45</v>
      </c>
      <c r="O27" t="s">
        <v>40</v>
      </c>
      <c r="P27" t="s">
        <v>30</v>
      </c>
      <c r="Q27" t="s">
        <v>46</v>
      </c>
      <c r="R27" t="s">
        <v>30</v>
      </c>
      <c r="S27" t="s">
        <v>40</v>
      </c>
      <c r="T27" t="s">
        <v>30</v>
      </c>
      <c r="U27" t="s">
        <v>30</v>
      </c>
      <c r="V27" t="s">
        <v>30</v>
      </c>
      <c r="W27" t="s">
        <v>124</v>
      </c>
      <c r="X27" t="s">
        <v>1207</v>
      </c>
    </row>
    <row r="28" spans="1:24" x14ac:dyDescent="0.25">
      <c r="A28">
        <v>363589</v>
      </c>
      <c r="B28" t="s">
        <v>1219</v>
      </c>
      <c r="C28" t="s">
        <v>1220</v>
      </c>
      <c r="D28">
        <v>4</v>
      </c>
      <c r="E28" t="s">
        <v>1221</v>
      </c>
      <c r="F28" t="s">
        <v>1222</v>
      </c>
      <c r="G28" t="e">
        <f>-gliptin</f>
        <v>#NAME?</v>
      </c>
      <c r="H28" t="s">
        <v>1223</v>
      </c>
      <c r="I28">
        <v>2005</v>
      </c>
      <c r="J28">
        <v>2006</v>
      </c>
      <c r="K28" t="s">
        <v>1224</v>
      </c>
      <c r="L28" t="s">
        <v>1225</v>
      </c>
      <c r="N28" t="s">
        <v>45</v>
      </c>
      <c r="O28" t="s">
        <v>40</v>
      </c>
      <c r="P28" t="s">
        <v>30</v>
      </c>
      <c r="Q28" t="s">
        <v>31</v>
      </c>
      <c r="R28" t="s">
        <v>30</v>
      </c>
      <c r="S28" t="s">
        <v>40</v>
      </c>
      <c r="T28" t="s">
        <v>30</v>
      </c>
      <c r="U28" t="s">
        <v>30</v>
      </c>
      <c r="V28" t="s">
        <v>30</v>
      </c>
      <c r="W28" t="s">
        <v>124</v>
      </c>
      <c r="X28" t="s">
        <v>1226</v>
      </c>
    </row>
    <row r="29" spans="1:24" x14ac:dyDescent="0.25">
      <c r="A29">
        <v>675709</v>
      </c>
      <c r="B29" t="s">
        <v>1227</v>
      </c>
      <c r="C29" t="s">
        <v>1228</v>
      </c>
      <c r="D29">
        <v>4</v>
      </c>
      <c r="E29" t="s">
        <v>1229</v>
      </c>
      <c r="F29" t="s">
        <v>1230</v>
      </c>
      <c r="G29" t="e">
        <f>-astine</f>
        <v>#NAME?</v>
      </c>
      <c r="H29" t="s">
        <v>1231</v>
      </c>
      <c r="I29">
        <v>2009</v>
      </c>
      <c r="J29">
        <v>2009</v>
      </c>
      <c r="N29" t="s">
        <v>45</v>
      </c>
      <c r="O29" t="s">
        <v>40</v>
      </c>
      <c r="P29" t="s">
        <v>30</v>
      </c>
      <c r="Q29" t="s">
        <v>31</v>
      </c>
      <c r="R29" t="s">
        <v>30</v>
      </c>
      <c r="S29" t="s">
        <v>30</v>
      </c>
      <c r="T29" t="s">
        <v>30</v>
      </c>
      <c r="U29" t="s">
        <v>40</v>
      </c>
      <c r="V29" t="s">
        <v>30</v>
      </c>
      <c r="W29" t="s">
        <v>124</v>
      </c>
      <c r="X29" t="s">
        <v>1232</v>
      </c>
    </row>
    <row r="30" spans="1:24" x14ac:dyDescent="0.25">
      <c r="A30">
        <v>675562</v>
      </c>
      <c r="B30" t="s">
        <v>1261</v>
      </c>
      <c r="C30" t="s">
        <v>1262</v>
      </c>
      <c r="D30">
        <v>4</v>
      </c>
      <c r="F30" t="s">
        <v>1263</v>
      </c>
      <c r="I30">
        <v>1969</v>
      </c>
      <c r="J30">
        <v>1977</v>
      </c>
      <c r="K30" t="s">
        <v>1264</v>
      </c>
      <c r="L30" t="s">
        <v>1265</v>
      </c>
      <c r="M30" t="s">
        <v>1266</v>
      </c>
      <c r="N30" t="s">
        <v>75</v>
      </c>
      <c r="O30" t="s">
        <v>30</v>
      </c>
      <c r="P30" t="s">
        <v>30</v>
      </c>
      <c r="Q30" t="s">
        <v>31</v>
      </c>
      <c r="R30" t="s">
        <v>30</v>
      </c>
      <c r="S30" t="s">
        <v>40</v>
      </c>
      <c r="T30" t="s">
        <v>30</v>
      </c>
      <c r="U30" t="s">
        <v>30</v>
      </c>
      <c r="V30" t="s">
        <v>30</v>
      </c>
      <c r="W30" t="s">
        <v>124</v>
      </c>
    </row>
    <row r="31" spans="1:24" x14ac:dyDescent="0.25">
      <c r="A31">
        <v>675596</v>
      </c>
      <c r="B31" t="s">
        <v>1267</v>
      </c>
      <c r="C31" t="s">
        <v>1268</v>
      </c>
      <c r="D31">
        <v>4</v>
      </c>
      <c r="E31" t="s">
        <v>1269</v>
      </c>
      <c r="F31" t="s">
        <v>838</v>
      </c>
      <c r="I31">
        <v>2003</v>
      </c>
      <c r="J31">
        <v>2004</v>
      </c>
      <c r="N31" t="s">
        <v>45</v>
      </c>
      <c r="O31" t="s">
        <v>30</v>
      </c>
      <c r="P31" t="s">
        <v>30</v>
      </c>
      <c r="Q31" t="s">
        <v>31</v>
      </c>
      <c r="R31" t="s">
        <v>30</v>
      </c>
      <c r="S31" t="s">
        <v>40</v>
      </c>
      <c r="T31" t="s">
        <v>30</v>
      </c>
      <c r="U31" t="s">
        <v>30</v>
      </c>
      <c r="V31" t="s">
        <v>40</v>
      </c>
      <c r="W31" t="s">
        <v>124</v>
      </c>
    </row>
    <row r="32" spans="1:24" x14ac:dyDescent="0.25">
      <c r="A32">
        <v>675461</v>
      </c>
      <c r="B32" t="s">
        <v>1279</v>
      </c>
      <c r="C32" t="s">
        <v>1280</v>
      </c>
      <c r="D32">
        <v>4</v>
      </c>
      <c r="F32" t="s">
        <v>1281</v>
      </c>
      <c r="J32">
        <v>1978</v>
      </c>
      <c r="N32" t="s">
        <v>75</v>
      </c>
      <c r="O32" t="s">
        <v>30</v>
      </c>
      <c r="P32" t="s">
        <v>30</v>
      </c>
      <c r="Q32" t="s">
        <v>31</v>
      </c>
      <c r="R32" t="s">
        <v>30</v>
      </c>
      <c r="S32" t="s">
        <v>30</v>
      </c>
      <c r="T32" t="s">
        <v>40</v>
      </c>
      <c r="U32" t="s">
        <v>40</v>
      </c>
      <c r="V32" t="s">
        <v>30</v>
      </c>
      <c r="W32" t="s">
        <v>124</v>
      </c>
    </row>
    <row r="33" spans="1:24" x14ac:dyDescent="0.25">
      <c r="A33">
        <v>675482</v>
      </c>
      <c r="B33" t="s">
        <v>1282</v>
      </c>
      <c r="C33" t="s">
        <v>1283</v>
      </c>
      <c r="D33">
        <v>4</v>
      </c>
      <c r="E33" t="s">
        <v>1284</v>
      </c>
      <c r="F33" t="s">
        <v>1285</v>
      </c>
      <c r="G33" t="e">
        <f>-mab</f>
        <v>#NAME?</v>
      </c>
      <c r="H33" t="s">
        <v>546</v>
      </c>
      <c r="I33">
        <v>2002</v>
      </c>
      <c r="J33">
        <v>2002</v>
      </c>
      <c r="K33" t="s">
        <v>1286</v>
      </c>
      <c r="L33" t="s">
        <v>1287</v>
      </c>
      <c r="N33" t="s">
        <v>547</v>
      </c>
      <c r="O33" t="s">
        <v>30</v>
      </c>
      <c r="P33" t="s">
        <v>30</v>
      </c>
      <c r="Q33" t="s">
        <v>31</v>
      </c>
      <c r="R33" t="s">
        <v>30</v>
      </c>
      <c r="S33" t="s">
        <v>30</v>
      </c>
      <c r="T33" t="s">
        <v>40</v>
      </c>
      <c r="U33" t="s">
        <v>30</v>
      </c>
      <c r="V33" t="s">
        <v>40</v>
      </c>
      <c r="W33" t="s">
        <v>124</v>
      </c>
    </row>
    <row r="34" spans="1:24" x14ac:dyDescent="0.25">
      <c r="A34">
        <v>675541</v>
      </c>
      <c r="B34" t="s">
        <v>1288</v>
      </c>
      <c r="C34" t="s">
        <v>1289</v>
      </c>
      <c r="D34">
        <v>4</v>
      </c>
      <c r="F34" t="s">
        <v>1290</v>
      </c>
      <c r="J34">
        <v>1982</v>
      </c>
      <c r="N34" t="s">
        <v>75</v>
      </c>
      <c r="O34" t="s">
        <v>30</v>
      </c>
      <c r="P34" t="s">
        <v>30</v>
      </c>
      <c r="Q34" t="s">
        <v>31</v>
      </c>
      <c r="R34" t="s">
        <v>30</v>
      </c>
      <c r="S34" t="s">
        <v>30</v>
      </c>
      <c r="T34" t="s">
        <v>40</v>
      </c>
      <c r="U34" t="s">
        <v>30</v>
      </c>
      <c r="V34" t="s">
        <v>30</v>
      </c>
      <c r="W34" t="s">
        <v>798</v>
      </c>
    </row>
    <row r="35" spans="1:24" x14ac:dyDescent="0.25">
      <c r="A35">
        <v>675504</v>
      </c>
      <c r="B35" t="s">
        <v>1291</v>
      </c>
      <c r="C35" t="s">
        <v>1292</v>
      </c>
      <c r="D35">
        <v>4</v>
      </c>
      <c r="F35" t="s">
        <v>1293</v>
      </c>
      <c r="G35" t="s">
        <v>1294</v>
      </c>
      <c r="H35" t="s">
        <v>1295</v>
      </c>
      <c r="J35">
        <v>2000</v>
      </c>
      <c r="N35" t="s">
        <v>229</v>
      </c>
      <c r="O35" t="s">
        <v>30</v>
      </c>
      <c r="P35" t="s">
        <v>30</v>
      </c>
      <c r="Q35" t="s">
        <v>31</v>
      </c>
      <c r="R35" t="s">
        <v>30</v>
      </c>
      <c r="S35" t="s">
        <v>30</v>
      </c>
      <c r="T35" t="s">
        <v>30</v>
      </c>
      <c r="U35" t="s">
        <v>40</v>
      </c>
      <c r="V35" t="s">
        <v>30</v>
      </c>
      <c r="W35" t="s">
        <v>798</v>
      </c>
    </row>
    <row r="36" spans="1:24" x14ac:dyDescent="0.25">
      <c r="A36">
        <v>445681</v>
      </c>
      <c r="B36" t="s">
        <v>1356</v>
      </c>
      <c r="C36" t="s">
        <v>1357</v>
      </c>
      <c r="D36">
        <v>4</v>
      </c>
      <c r="E36" t="s">
        <v>1358</v>
      </c>
      <c r="F36" t="s">
        <v>1263</v>
      </c>
      <c r="I36">
        <v>1990</v>
      </c>
      <c r="J36">
        <v>1996</v>
      </c>
      <c r="K36" t="s">
        <v>1359</v>
      </c>
      <c r="L36" t="s">
        <v>1360</v>
      </c>
      <c r="M36" t="s">
        <v>1361</v>
      </c>
      <c r="N36" t="s">
        <v>29</v>
      </c>
      <c r="O36" t="s">
        <v>40</v>
      </c>
      <c r="P36" t="s">
        <v>30</v>
      </c>
      <c r="Q36" t="s">
        <v>31</v>
      </c>
      <c r="R36" t="s">
        <v>30</v>
      </c>
      <c r="S36" t="s">
        <v>40</v>
      </c>
      <c r="T36" t="s">
        <v>30</v>
      </c>
      <c r="U36" t="s">
        <v>30</v>
      </c>
      <c r="V36" t="s">
        <v>30</v>
      </c>
      <c r="W36" t="s">
        <v>124</v>
      </c>
      <c r="X36" t="s">
        <v>1362</v>
      </c>
    </row>
    <row r="37" spans="1:24" x14ac:dyDescent="0.25">
      <c r="A37">
        <v>675551</v>
      </c>
      <c r="B37" t="s">
        <v>1415</v>
      </c>
      <c r="C37" t="s">
        <v>1416</v>
      </c>
      <c r="D37">
        <v>4</v>
      </c>
      <c r="E37" t="s">
        <v>1417</v>
      </c>
      <c r="F37" t="s">
        <v>1418</v>
      </c>
      <c r="I37">
        <v>1992</v>
      </c>
      <c r="J37">
        <v>1996</v>
      </c>
      <c r="M37" t="s">
        <v>1419</v>
      </c>
      <c r="N37" t="s">
        <v>75</v>
      </c>
      <c r="O37" t="s">
        <v>30</v>
      </c>
      <c r="P37" t="s">
        <v>30</v>
      </c>
      <c r="Q37" t="s">
        <v>31</v>
      </c>
      <c r="R37" t="s">
        <v>30</v>
      </c>
      <c r="S37" t="s">
        <v>30</v>
      </c>
      <c r="T37" t="s">
        <v>40</v>
      </c>
      <c r="U37" t="s">
        <v>30</v>
      </c>
      <c r="V37" t="s">
        <v>30</v>
      </c>
      <c r="W37" t="s">
        <v>798</v>
      </c>
    </row>
    <row r="38" spans="1:24" x14ac:dyDescent="0.25">
      <c r="A38">
        <v>504310</v>
      </c>
      <c r="B38" t="s">
        <v>1432</v>
      </c>
      <c r="C38" t="s">
        <v>1433</v>
      </c>
      <c r="D38">
        <v>4</v>
      </c>
      <c r="E38" t="s">
        <v>1434</v>
      </c>
      <c r="F38" t="s">
        <v>1435</v>
      </c>
      <c r="I38">
        <v>1968</v>
      </c>
      <c r="J38">
        <v>1970</v>
      </c>
      <c r="K38" t="s">
        <v>1436</v>
      </c>
      <c r="L38" t="s">
        <v>1437</v>
      </c>
      <c r="M38" t="s">
        <v>793</v>
      </c>
      <c r="N38" t="s">
        <v>45</v>
      </c>
      <c r="O38" t="s">
        <v>30</v>
      </c>
      <c r="P38" t="s">
        <v>30</v>
      </c>
      <c r="Q38" t="s">
        <v>46</v>
      </c>
      <c r="R38" t="s">
        <v>30</v>
      </c>
      <c r="S38" t="s">
        <v>40</v>
      </c>
      <c r="T38" t="s">
        <v>30</v>
      </c>
      <c r="U38" t="s">
        <v>30</v>
      </c>
      <c r="V38" t="s">
        <v>40</v>
      </c>
      <c r="W38" t="s">
        <v>124</v>
      </c>
      <c r="X38" t="s">
        <v>1438</v>
      </c>
    </row>
    <row r="39" spans="1:24" x14ac:dyDescent="0.25">
      <c r="A39">
        <v>8543</v>
      </c>
      <c r="B39" t="s">
        <v>1442</v>
      </c>
      <c r="C39" t="s">
        <v>1443</v>
      </c>
      <c r="D39">
        <v>4</v>
      </c>
      <c r="E39" t="s">
        <v>1444</v>
      </c>
      <c r="F39" t="s">
        <v>1445</v>
      </c>
      <c r="G39" t="e">
        <f>-olol</f>
        <v>#NAME?</v>
      </c>
      <c r="H39" t="s">
        <v>475</v>
      </c>
      <c r="I39">
        <v>1970</v>
      </c>
      <c r="J39">
        <v>1982</v>
      </c>
      <c r="K39" t="s">
        <v>1446</v>
      </c>
      <c r="L39" t="s">
        <v>1447</v>
      </c>
      <c r="M39" t="s">
        <v>1448</v>
      </c>
      <c r="N39" t="s">
        <v>45</v>
      </c>
      <c r="O39" t="s">
        <v>40</v>
      </c>
      <c r="P39" t="s">
        <v>30</v>
      </c>
      <c r="Q39" t="s">
        <v>46</v>
      </c>
      <c r="R39" t="s">
        <v>30</v>
      </c>
      <c r="S39" t="s">
        <v>40</v>
      </c>
      <c r="T39" t="s">
        <v>30</v>
      </c>
      <c r="U39" t="s">
        <v>30</v>
      </c>
      <c r="V39" t="s">
        <v>30</v>
      </c>
      <c r="W39" t="s">
        <v>124</v>
      </c>
      <c r="X39" t="s">
        <v>1449</v>
      </c>
    </row>
    <row r="40" spans="1:24" x14ac:dyDescent="0.25">
      <c r="A40">
        <v>222203</v>
      </c>
      <c r="B40" t="s">
        <v>1474</v>
      </c>
      <c r="C40" t="s">
        <v>1475</v>
      </c>
      <c r="D40">
        <v>4</v>
      </c>
      <c r="E40" t="s">
        <v>1476</v>
      </c>
      <c r="F40" t="s">
        <v>1477</v>
      </c>
      <c r="G40" t="e">
        <f>-prazole</f>
        <v>#NAME?</v>
      </c>
      <c r="H40" t="s">
        <v>260</v>
      </c>
      <c r="I40">
        <v>1995</v>
      </c>
      <c r="J40">
        <v>1999</v>
      </c>
      <c r="K40" t="s">
        <v>1478</v>
      </c>
      <c r="L40" t="s">
        <v>1479</v>
      </c>
      <c r="M40" t="s">
        <v>1480</v>
      </c>
      <c r="N40" t="s">
        <v>45</v>
      </c>
      <c r="O40" t="s">
        <v>40</v>
      </c>
      <c r="P40" t="s">
        <v>30</v>
      </c>
      <c r="Q40" t="s">
        <v>46</v>
      </c>
      <c r="R40" t="s">
        <v>30</v>
      </c>
      <c r="S40" t="s">
        <v>40</v>
      </c>
      <c r="T40" t="s">
        <v>30</v>
      </c>
      <c r="U40" t="s">
        <v>30</v>
      </c>
      <c r="V40" t="s">
        <v>30</v>
      </c>
      <c r="W40" t="s">
        <v>124</v>
      </c>
      <c r="X40" t="s">
        <v>1481</v>
      </c>
    </row>
    <row r="41" spans="1:24" x14ac:dyDescent="0.25">
      <c r="A41">
        <v>675120</v>
      </c>
      <c r="B41" t="s">
        <v>1482</v>
      </c>
      <c r="C41" t="s">
        <v>1483</v>
      </c>
      <c r="D41">
        <v>4</v>
      </c>
      <c r="E41" t="s">
        <v>1484</v>
      </c>
      <c r="F41" t="s">
        <v>1485</v>
      </c>
      <c r="I41">
        <v>1990</v>
      </c>
      <c r="J41">
        <v>1990</v>
      </c>
      <c r="K41" t="s">
        <v>1486</v>
      </c>
      <c r="L41" t="s">
        <v>1487</v>
      </c>
      <c r="M41" t="s">
        <v>693</v>
      </c>
      <c r="N41" t="s">
        <v>45</v>
      </c>
      <c r="O41" t="s">
        <v>40</v>
      </c>
      <c r="P41" t="s">
        <v>30</v>
      </c>
      <c r="Q41" t="s">
        <v>63</v>
      </c>
      <c r="R41" t="s">
        <v>30</v>
      </c>
      <c r="S41" t="s">
        <v>40</v>
      </c>
      <c r="T41" t="s">
        <v>30</v>
      </c>
      <c r="U41" t="s">
        <v>30</v>
      </c>
      <c r="V41" t="s">
        <v>40</v>
      </c>
      <c r="W41" t="s">
        <v>124</v>
      </c>
      <c r="X41" t="s">
        <v>1488</v>
      </c>
    </row>
    <row r="42" spans="1:24" x14ac:dyDescent="0.25">
      <c r="A42">
        <v>675172</v>
      </c>
      <c r="B42" t="s">
        <v>1502</v>
      </c>
      <c r="C42" t="s">
        <v>1503</v>
      </c>
      <c r="D42">
        <v>4</v>
      </c>
      <c r="F42" t="s">
        <v>1504</v>
      </c>
      <c r="G42" t="e">
        <f>-mycin</f>
        <v>#NAME?</v>
      </c>
      <c r="H42" t="s">
        <v>26</v>
      </c>
      <c r="J42">
        <v>1982</v>
      </c>
      <c r="N42" t="s">
        <v>108</v>
      </c>
      <c r="O42" t="s">
        <v>30</v>
      </c>
      <c r="P42" t="s">
        <v>30</v>
      </c>
      <c r="Q42" t="s">
        <v>31</v>
      </c>
      <c r="R42" t="s">
        <v>30</v>
      </c>
      <c r="S42" t="s">
        <v>30</v>
      </c>
      <c r="T42" t="s">
        <v>40</v>
      </c>
      <c r="U42" t="s">
        <v>30</v>
      </c>
      <c r="V42" t="s">
        <v>30</v>
      </c>
      <c r="W42" t="s">
        <v>798</v>
      </c>
      <c r="X42" t="s">
        <v>1505</v>
      </c>
    </row>
    <row r="43" spans="1:24" x14ac:dyDescent="0.25">
      <c r="A43">
        <v>77207</v>
      </c>
      <c r="B43" t="s">
        <v>1527</v>
      </c>
      <c r="C43" t="s">
        <v>1528</v>
      </c>
      <c r="D43">
        <v>4</v>
      </c>
      <c r="E43" t="s">
        <v>1529</v>
      </c>
      <c r="F43" t="s">
        <v>1530</v>
      </c>
      <c r="I43">
        <v>1968</v>
      </c>
      <c r="J43">
        <v>1979</v>
      </c>
      <c r="K43" t="s">
        <v>1531</v>
      </c>
      <c r="L43" t="s">
        <v>1532</v>
      </c>
      <c r="M43" t="s">
        <v>1533</v>
      </c>
      <c r="N43" t="s">
        <v>29</v>
      </c>
      <c r="O43" t="s">
        <v>40</v>
      </c>
      <c r="P43" t="s">
        <v>30</v>
      </c>
      <c r="Q43" t="s">
        <v>31</v>
      </c>
      <c r="R43" t="s">
        <v>30</v>
      </c>
      <c r="S43" t="s">
        <v>30</v>
      </c>
      <c r="T43" t="s">
        <v>40</v>
      </c>
      <c r="U43" t="s">
        <v>30</v>
      </c>
      <c r="V43" t="s">
        <v>40</v>
      </c>
      <c r="W43" t="s">
        <v>124</v>
      </c>
      <c r="X43" t="s">
        <v>1534</v>
      </c>
    </row>
    <row r="44" spans="1:24" x14ac:dyDescent="0.25">
      <c r="A44">
        <v>1376022</v>
      </c>
      <c r="B44" t="s">
        <v>1544</v>
      </c>
      <c r="C44" t="s">
        <v>1545</v>
      </c>
      <c r="D44">
        <v>4</v>
      </c>
      <c r="E44" t="s">
        <v>1546</v>
      </c>
      <c r="F44" t="s">
        <v>1547</v>
      </c>
      <c r="G44" t="e">
        <f>-tide</f>
        <v>#NAME?</v>
      </c>
      <c r="H44" t="s">
        <v>107</v>
      </c>
      <c r="I44">
        <v>1997</v>
      </c>
      <c r="J44">
        <v>2004</v>
      </c>
      <c r="K44" t="s">
        <v>1548</v>
      </c>
      <c r="L44" t="s">
        <v>1549</v>
      </c>
      <c r="N44" t="s">
        <v>108</v>
      </c>
      <c r="O44" t="s">
        <v>30</v>
      </c>
      <c r="P44" t="s">
        <v>30</v>
      </c>
      <c r="Q44" t="s">
        <v>31</v>
      </c>
      <c r="R44" t="s">
        <v>30</v>
      </c>
      <c r="S44" t="s">
        <v>30</v>
      </c>
      <c r="T44" t="s">
        <v>40</v>
      </c>
      <c r="U44" t="s">
        <v>30</v>
      </c>
      <c r="V44" t="s">
        <v>40</v>
      </c>
      <c r="W44" t="s">
        <v>798</v>
      </c>
      <c r="X44" t="s">
        <v>1550</v>
      </c>
    </row>
    <row r="45" spans="1:24" x14ac:dyDescent="0.25">
      <c r="A45">
        <v>1383627</v>
      </c>
      <c r="B45" t="s">
        <v>1625</v>
      </c>
      <c r="C45" t="s">
        <v>1626</v>
      </c>
      <c r="D45">
        <v>4</v>
      </c>
      <c r="F45" t="s">
        <v>1627</v>
      </c>
      <c r="I45">
        <v>2012</v>
      </c>
      <c r="J45">
        <v>2013</v>
      </c>
      <c r="N45" t="s">
        <v>74</v>
      </c>
      <c r="O45" t="s">
        <v>30</v>
      </c>
      <c r="P45" t="s">
        <v>30</v>
      </c>
      <c r="Q45" t="s">
        <v>63</v>
      </c>
      <c r="R45" t="s">
        <v>30</v>
      </c>
      <c r="S45" t="s">
        <v>30</v>
      </c>
      <c r="T45" t="s">
        <v>40</v>
      </c>
      <c r="U45" t="s">
        <v>30</v>
      </c>
      <c r="V45" t="s">
        <v>30</v>
      </c>
      <c r="W45" t="s">
        <v>124</v>
      </c>
      <c r="X45" t="s">
        <v>1628</v>
      </c>
    </row>
    <row r="46" spans="1:24" x14ac:dyDescent="0.25">
      <c r="A46">
        <v>675373</v>
      </c>
      <c r="B46" t="s">
        <v>1746</v>
      </c>
      <c r="C46" t="s">
        <v>1747</v>
      </c>
      <c r="D46">
        <v>4</v>
      </c>
      <c r="F46" t="s">
        <v>1115</v>
      </c>
      <c r="J46">
        <v>1987</v>
      </c>
      <c r="N46" t="s">
        <v>75</v>
      </c>
      <c r="O46" t="s">
        <v>30</v>
      </c>
      <c r="P46" t="s">
        <v>30</v>
      </c>
      <c r="Q46" t="s">
        <v>31</v>
      </c>
      <c r="R46" t="s">
        <v>30</v>
      </c>
      <c r="S46" t="s">
        <v>30</v>
      </c>
      <c r="T46" t="s">
        <v>40</v>
      </c>
      <c r="U46" t="s">
        <v>30</v>
      </c>
      <c r="V46" t="s">
        <v>30</v>
      </c>
      <c r="W46" t="s">
        <v>798</v>
      </c>
    </row>
    <row r="47" spans="1:24" x14ac:dyDescent="0.25">
      <c r="A47">
        <v>675471</v>
      </c>
      <c r="B47" t="s">
        <v>1748</v>
      </c>
      <c r="C47" t="s">
        <v>1749</v>
      </c>
      <c r="D47">
        <v>4</v>
      </c>
      <c r="F47" t="s">
        <v>1750</v>
      </c>
      <c r="N47" t="s">
        <v>75</v>
      </c>
      <c r="O47" t="s">
        <v>30</v>
      </c>
      <c r="P47" t="s">
        <v>30</v>
      </c>
      <c r="Q47" t="s">
        <v>31</v>
      </c>
      <c r="R47" t="s">
        <v>30</v>
      </c>
      <c r="S47" t="s">
        <v>30</v>
      </c>
      <c r="T47" t="s">
        <v>40</v>
      </c>
      <c r="U47" t="s">
        <v>30</v>
      </c>
      <c r="V47" t="s">
        <v>30</v>
      </c>
      <c r="W47" t="s">
        <v>798</v>
      </c>
    </row>
    <row r="48" spans="1:24" x14ac:dyDescent="0.25">
      <c r="A48">
        <v>675543</v>
      </c>
      <c r="B48" t="s">
        <v>1751</v>
      </c>
      <c r="C48" t="s">
        <v>1752</v>
      </c>
      <c r="D48">
        <v>4</v>
      </c>
      <c r="F48" t="s">
        <v>1115</v>
      </c>
      <c r="J48">
        <v>1980</v>
      </c>
      <c r="N48" t="s">
        <v>75</v>
      </c>
      <c r="O48" t="s">
        <v>30</v>
      </c>
      <c r="P48" t="s">
        <v>30</v>
      </c>
      <c r="Q48" t="s">
        <v>31</v>
      </c>
      <c r="R48" t="s">
        <v>30</v>
      </c>
      <c r="S48" t="s">
        <v>30</v>
      </c>
      <c r="T48" t="s">
        <v>40</v>
      </c>
      <c r="U48" t="s">
        <v>30</v>
      </c>
      <c r="V48" t="s">
        <v>30</v>
      </c>
      <c r="W48" t="s">
        <v>798</v>
      </c>
    </row>
    <row r="49" spans="1:24" x14ac:dyDescent="0.25">
      <c r="A49">
        <v>675560</v>
      </c>
      <c r="B49" t="s">
        <v>1753</v>
      </c>
      <c r="C49" t="s">
        <v>1754</v>
      </c>
      <c r="D49">
        <v>4</v>
      </c>
      <c r="F49" t="s">
        <v>1115</v>
      </c>
      <c r="J49">
        <v>1980</v>
      </c>
      <c r="N49" t="s">
        <v>75</v>
      </c>
      <c r="O49" t="s">
        <v>30</v>
      </c>
      <c r="P49" t="s">
        <v>30</v>
      </c>
      <c r="Q49" t="s">
        <v>31</v>
      </c>
      <c r="R49" t="s">
        <v>30</v>
      </c>
      <c r="S49" t="s">
        <v>30</v>
      </c>
      <c r="T49" t="s">
        <v>40</v>
      </c>
      <c r="U49" t="s">
        <v>30</v>
      </c>
      <c r="V49" t="s">
        <v>30</v>
      </c>
      <c r="W49" t="s">
        <v>798</v>
      </c>
    </row>
    <row r="50" spans="1:24" x14ac:dyDescent="0.25">
      <c r="A50">
        <v>675783</v>
      </c>
      <c r="B50" t="s">
        <v>1755</v>
      </c>
      <c r="C50" t="s">
        <v>1756</v>
      </c>
      <c r="D50">
        <v>4</v>
      </c>
      <c r="G50" t="e">
        <f>-stim</f>
        <v>#NAME?</v>
      </c>
      <c r="H50" t="s">
        <v>1757</v>
      </c>
      <c r="I50">
        <v>2007</v>
      </c>
      <c r="J50">
        <v>2008</v>
      </c>
      <c r="K50" t="s">
        <v>1758</v>
      </c>
      <c r="L50" t="s">
        <v>1759</v>
      </c>
      <c r="N50" t="s">
        <v>108</v>
      </c>
      <c r="O50" t="s">
        <v>30</v>
      </c>
      <c r="P50" t="s">
        <v>30</v>
      </c>
      <c r="Q50" t="s">
        <v>31</v>
      </c>
      <c r="R50" t="s">
        <v>30</v>
      </c>
      <c r="S50" t="s">
        <v>30</v>
      </c>
      <c r="T50" t="s">
        <v>40</v>
      </c>
      <c r="U50" t="s">
        <v>30</v>
      </c>
      <c r="V50" t="s">
        <v>30</v>
      </c>
      <c r="W50" t="s">
        <v>798</v>
      </c>
    </row>
    <row r="51" spans="1:24" x14ac:dyDescent="0.25">
      <c r="A51">
        <v>674647</v>
      </c>
      <c r="B51" t="s">
        <v>1760</v>
      </c>
      <c r="C51" t="s">
        <v>1761</v>
      </c>
      <c r="D51">
        <v>4</v>
      </c>
      <c r="F51" t="s">
        <v>1762</v>
      </c>
      <c r="J51">
        <v>1974</v>
      </c>
      <c r="K51" t="s">
        <v>1763</v>
      </c>
      <c r="L51" t="s">
        <v>1764</v>
      </c>
      <c r="N51" t="s">
        <v>74</v>
      </c>
      <c r="O51" t="s">
        <v>30</v>
      </c>
      <c r="P51" t="s">
        <v>30</v>
      </c>
      <c r="Q51" t="s">
        <v>75</v>
      </c>
      <c r="R51" t="s">
        <v>30</v>
      </c>
      <c r="S51" t="s">
        <v>40</v>
      </c>
      <c r="T51" t="s">
        <v>30</v>
      </c>
      <c r="U51" t="s">
        <v>30</v>
      </c>
      <c r="V51" t="s">
        <v>30</v>
      </c>
      <c r="W51" t="s">
        <v>798</v>
      </c>
      <c r="X51" t="s">
        <v>1765</v>
      </c>
    </row>
    <row r="52" spans="1:24" x14ac:dyDescent="0.25">
      <c r="A52">
        <v>36864</v>
      </c>
      <c r="B52" t="s">
        <v>1784</v>
      </c>
      <c r="C52" t="s">
        <v>1785</v>
      </c>
      <c r="D52">
        <v>4</v>
      </c>
      <c r="F52" t="s">
        <v>1370</v>
      </c>
      <c r="I52">
        <v>1965</v>
      </c>
      <c r="J52">
        <v>1966</v>
      </c>
      <c r="K52" t="s">
        <v>1786</v>
      </c>
      <c r="L52" t="s">
        <v>1787</v>
      </c>
      <c r="M52" t="s">
        <v>793</v>
      </c>
      <c r="N52" t="s">
        <v>45</v>
      </c>
      <c r="O52" t="s">
        <v>40</v>
      </c>
      <c r="P52" t="s">
        <v>30</v>
      </c>
      <c r="Q52" t="s">
        <v>63</v>
      </c>
      <c r="R52" t="s">
        <v>30</v>
      </c>
      <c r="S52" t="s">
        <v>40</v>
      </c>
      <c r="T52" t="s">
        <v>30</v>
      </c>
      <c r="U52" t="s">
        <v>30</v>
      </c>
      <c r="V52" t="s">
        <v>30</v>
      </c>
      <c r="W52" t="s">
        <v>124</v>
      </c>
      <c r="X52" t="s">
        <v>1788</v>
      </c>
    </row>
    <row r="53" spans="1:24" x14ac:dyDescent="0.25">
      <c r="A53">
        <v>127755</v>
      </c>
      <c r="B53" t="s">
        <v>1838</v>
      </c>
      <c r="C53" t="s">
        <v>1839</v>
      </c>
      <c r="D53">
        <v>4</v>
      </c>
      <c r="E53" t="s">
        <v>1840</v>
      </c>
      <c r="F53" t="s">
        <v>1841</v>
      </c>
      <c r="I53">
        <v>1963</v>
      </c>
      <c r="J53">
        <v>1964</v>
      </c>
      <c r="K53" t="s">
        <v>1842</v>
      </c>
      <c r="L53" t="s">
        <v>1843</v>
      </c>
      <c r="M53" t="s">
        <v>1844</v>
      </c>
      <c r="N53" t="s">
        <v>45</v>
      </c>
      <c r="O53" t="s">
        <v>40</v>
      </c>
      <c r="P53" t="s">
        <v>30</v>
      </c>
      <c r="Q53" t="s">
        <v>63</v>
      </c>
      <c r="R53" t="s">
        <v>30</v>
      </c>
      <c r="S53" t="s">
        <v>40</v>
      </c>
      <c r="T53" t="s">
        <v>40</v>
      </c>
      <c r="U53" t="s">
        <v>30</v>
      </c>
      <c r="V53" t="s">
        <v>30</v>
      </c>
      <c r="W53" t="s">
        <v>124</v>
      </c>
      <c r="X53" t="s">
        <v>1845</v>
      </c>
    </row>
    <row r="54" spans="1:24" x14ac:dyDescent="0.25">
      <c r="A54">
        <v>674596</v>
      </c>
      <c r="B54" t="s">
        <v>1878</v>
      </c>
      <c r="C54" t="s">
        <v>1879</v>
      </c>
      <c r="D54">
        <v>4</v>
      </c>
      <c r="E54" t="s">
        <v>1880</v>
      </c>
      <c r="F54" t="s">
        <v>1881</v>
      </c>
      <c r="I54">
        <v>1992</v>
      </c>
      <c r="J54">
        <v>1996</v>
      </c>
      <c r="K54" t="s">
        <v>1882</v>
      </c>
      <c r="L54" t="s">
        <v>1883</v>
      </c>
      <c r="M54" t="s">
        <v>793</v>
      </c>
      <c r="N54" t="s">
        <v>29</v>
      </c>
      <c r="O54" t="s">
        <v>30</v>
      </c>
      <c r="P54" t="s">
        <v>30</v>
      </c>
      <c r="Q54" t="s">
        <v>31</v>
      </c>
      <c r="R54" t="s">
        <v>40</v>
      </c>
      <c r="S54" t="s">
        <v>30</v>
      </c>
      <c r="T54" t="s">
        <v>40</v>
      </c>
      <c r="U54" t="s">
        <v>30</v>
      </c>
      <c r="V54" t="s">
        <v>30</v>
      </c>
      <c r="W54" t="s">
        <v>124</v>
      </c>
      <c r="X54" t="s">
        <v>1884</v>
      </c>
    </row>
    <row r="55" spans="1:24" x14ac:dyDescent="0.25">
      <c r="A55">
        <v>1125</v>
      </c>
      <c r="B55" t="s">
        <v>1888</v>
      </c>
      <c r="C55" t="s">
        <v>1889</v>
      </c>
      <c r="D55">
        <v>4</v>
      </c>
      <c r="F55" t="s">
        <v>1890</v>
      </c>
      <c r="G55" t="e">
        <f>-zolamide</f>
        <v>#NAME?</v>
      </c>
      <c r="H55" t="s">
        <v>1891</v>
      </c>
      <c r="J55">
        <v>1953</v>
      </c>
      <c r="K55" t="s">
        <v>1892</v>
      </c>
      <c r="L55" t="s">
        <v>1893</v>
      </c>
      <c r="M55" t="s">
        <v>1894</v>
      </c>
      <c r="N55" t="s">
        <v>45</v>
      </c>
      <c r="O55" t="s">
        <v>40</v>
      </c>
      <c r="P55" t="s">
        <v>30</v>
      </c>
      <c r="Q55" t="s">
        <v>63</v>
      </c>
      <c r="R55" t="s">
        <v>30</v>
      </c>
      <c r="S55" t="s">
        <v>40</v>
      </c>
      <c r="T55" t="s">
        <v>40</v>
      </c>
      <c r="U55" t="s">
        <v>30</v>
      </c>
      <c r="V55" t="s">
        <v>40</v>
      </c>
      <c r="W55" t="s">
        <v>124</v>
      </c>
      <c r="X55" t="s">
        <v>1895</v>
      </c>
    </row>
    <row r="56" spans="1:24" x14ac:dyDescent="0.25">
      <c r="A56">
        <v>2654</v>
      </c>
      <c r="B56" t="s">
        <v>1902</v>
      </c>
      <c r="C56" t="s">
        <v>1903</v>
      </c>
      <c r="D56">
        <v>4</v>
      </c>
      <c r="E56" t="s">
        <v>1904</v>
      </c>
      <c r="F56" t="s">
        <v>1905</v>
      </c>
      <c r="I56">
        <v>1963</v>
      </c>
      <c r="J56">
        <v>1967</v>
      </c>
      <c r="K56" t="s">
        <v>1906</v>
      </c>
      <c r="L56" t="s">
        <v>1907</v>
      </c>
      <c r="M56" t="s">
        <v>1908</v>
      </c>
      <c r="N56" t="s">
        <v>45</v>
      </c>
      <c r="O56" t="s">
        <v>40</v>
      </c>
      <c r="P56" t="s">
        <v>30</v>
      </c>
      <c r="Q56" t="s">
        <v>63</v>
      </c>
      <c r="R56" t="s">
        <v>30</v>
      </c>
      <c r="S56" t="s">
        <v>40</v>
      </c>
      <c r="T56" t="s">
        <v>40</v>
      </c>
      <c r="U56" t="s">
        <v>30</v>
      </c>
      <c r="V56" t="s">
        <v>30</v>
      </c>
      <c r="W56" t="s">
        <v>124</v>
      </c>
      <c r="X56" t="s">
        <v>1909</v>
      </c>
    </row>
    <row r="57" spans="1:24" x14ac:dyDescent="0.25">
      <c r="A57">
        <v>675201</v>
      </c>
      <c r="B57" t="s">
        <v>1965</v>
      </c>
      <c r="C57" t="s">
        <v>1966</v>
      </c>
      <c r="D57">
        <v>4</v>
      </c>
      <c r="E57" t="s">
        <v>1967</v>
      </c>
      <c r="F57" t="s">
        <v>1968</v>
      </c>
      <c r="I57">
        <v>1962</v>
      </c>
      <c r="J57">
        <v>1974</v>
      </c>
      <c r="M57" t="s">
        <v>1969</v>
      </c>
      <c r="N57" t="s">
        <v>45</v>
      </c>
      <c r="O57" t="s">
        <v>40</v>
      </c>
      <c r="P57" t="s">
        <v>30</v>
      </c>
      <c r="Q57" t="s">
        <v>46</v>
      </c>
      <c r="R57" t="s">
        <v>30</v>
      </c>
      <c r="S57" t="s">
        <v>30</v>
      </c>
      <c r="T57" t="s">
        <v>40</v>
      </c>
      <c r="U57" t="s">
        <v>40</v>
      </c>
      <c r="V57" t="s">
        <v>30</v>
      </c>
      <c r="W57" t="s">
        <v>798</v>
      </c>
      <c r="X57" t="s">
        <v>1970</v>
      </c>
    </row>
    <row r="58" spans="1:24" x14ac:dyDescent="0.25">
      <c r="A58">
        <v>675723</v>
      </c>
      <c r="B58" t="s">
        <v>1971</v>
      </c>
      <c r="C58" t="s">
        <v>1972</v>
      </c>
      <c r="D58">
        <v>4</v>
      </c>
      <c r="F58" t="s">
        <v>1115</v>
      </c>
      <c r="G58" t="e">
        <f>-grel</f>
        <v>#NAME?</v>
      </c>
      <c r="H58" t="s">
        <v>183</v>
      </c>
      <c r="I58">
        <v>2004</v>
      </c>
      <c r="J58">
        <v>2009</v>
      </c>
      <c r="K58" t="s">
        <v>1973</v>
      </c>
      <c r="L58" t="s">
        <v>1974</v>
      </c>
      <c r="N58" t="s">
        <v>45</v>
      </c>
      <c r="O58" t="s">
        <v>40</v>
      </c>
      <c r="P58" t="s">
        <v>30</v>
      </c>
      <c r="Q58" t="s">
        <v>46</v>
      </c>
      <c r="R58" t="s">
        <v>40</v>
      </c>
      <c r="S58" t="s">
        <v>40</v>
      </c>
      <c r="T58" t="s">
        <v>30</v>
      </c>
      <c r="U58" t="s">
        <v>30</v>
      </c>
      <c r="V58" t="s">
        <v>40</v>
      </c>
      <c r="W58" t="s">
        <v>124</v>
      </c>
      <c r="X58" t="s">
        <v>1975</v>
      </c>
    </row>
    <row r="59" spans="1:24" x14ac:dyDescent="0.25">
      <c r="A59">
        <v>675715</v>
      </c>
      <c r="B59" t="s">
        <v>1976</v>
      </c>
      <c r="C59" t="s">
        <v>1977</v>
      </c>
      <c r="D59">
        <v>4</v>
      </c>
      <c r="E59" t="s">
        <v>1978</v>
      </c>
      <c r="F59" t="s">
        <v>1979</v>
      </c>
      <c r="I59">
        <v>2006</v>
      </c>
      <c r="J59">
        <v>2008</v>
      </c>
      <c r="K59" t="s">
        <v>1980</v>
      </c>
      <c r="L59" t="s">
        <v>1981</v>
      </c>
      <c r="N59" t="s">
        <v>45</v>
      </c>
      <c r="O59" t="s">
        <v>30</v>
      </c>
      <c r="P59" t="s">
        <v>30</v>
      </c>
      <c r="Q59" t="s">
        <v>31</v>
      </c>
      <c r="R59" t="s">
        <v>30</v>
      </c>
      <c r="S59" t="s">
        <v>40</v>
      </c>
      <c r="T59" t="s">
        <v>30</v>
      </c>
      <c r="U59" t="s">
        <v>30</v>
      </c>
      <c r="V59" t="s">
        <v>30</v>
      </c>
      <c r="W59" t="s">
        <v>124</v>
      </c>
      <c r="X59" t="s">
        <v>1982</v>
      </c>
    </row>
    <row r="60" spans="1:24" x14ac:dyDescent="0.25">
      <c r="A60">
        <v>320522</v>
      </c>
      <c r="B60" t="s">
        <v>1983</v>
      </c>
      <c r="C60" t="s">
        <v>1984</v>
      </c>
      <c r="D60">
        <v>4</v>
      </c>
      <c r="F60" t="s">
        <v>1370</v>
      </c>
      <c r="J60">
        <v>2000</v>
      </c>
      <c r="K60" t="s">
        <v>1985</v>
      </c>
      <c r="L60" t="s">
        <v>1986</v>
      </c>
      <c r="N60" t="s">
        <v>45</v>
      </c>
      <c r="O60" t="s">
        <v>40</v>
      </c>
      <c r="P60" t="s">
        <v>30</v>
      </c>
      <c r="Q60" t="s">
        <v>63</v>
      </c>
      <c r="R60" t="s">
        <v>40</v>
      </c>
      <c r="S60" t="s">
        <v>40</v>
      </c>
      <c r="T60" t="s">
        <v>30</v>
      </c>
      <c r="U60" t="s">
        <v>30</v>
      </c>
      <c r="V60" t="s">
        <v>30</v>
      </c>
      <c r="W60" t="s">
        <v>124</v>
      </c>
      <c r="X60" t="s">
        <v>1987</v>
      </c>
    </row>
    <row r="61" spans="1:24" x14ac:dyDescent="0.25">
      <c r="A61">
        <v>188707</v>
      </c>
      <c r="B61" t="s">
        <v>1988</v>
      </c>
      <c r="C61" t="s">
        <v>1989</v>
      </c>
      <c r="D61">
        <v>4</v>
      </c>
      <c r="E61" t="s">
        <v>1990</v>
      </c>
      <c r="F61" t="s">
        <v>1991</v>
      </c>
      <c r="G61" t="e">
        <f>-pril</f>
        <v>#NAME?</v>
      </c>
      <c r="H61" t="s">
        <v>1992</v>
      </c>
      <c r="I61">
        <v>1995</v>
      </c>
      <c r="J61">
        <v>1995</v>
      </c>
      <c r="K61" t="s">
        <v>1993</v>
      </c>
      <c r="L61" t="s">
        <v>1994</v>
      </c>
      <c r="M61" t="s">
        <v>1995</v>
      </c>
      <c r="N61" t="s">
        <v>45</v>
      </c>
      <c r="O61" t="s">
        <v>40</v>
      </c>
      <c r="P61" t="s">
        <v>30</v>
      </c>
      <c r="Q61" t="s">
        <v>31</v>
      </c>
      <c r="R61" t="s">
        <v>40</v>
      </c>
      <c r="S61" t="s">
        <v>40</v>
      </c>
      <c r="T61" t="s">
        <v>30</v>
      </c>
      <c r="U61" t="s">
        <v>30</v>
      </c>
      <c r="V61" t="s">
        <v>40</v>
      </c>
      <c r="W61" t="s">
        <v>124</v>
      </c>
      <c r="X61" t="s">
        <v>1996</v>
      </c>
    </row>
    <row r="62" spans="1:24" x14ac:dyDescent="0.25">
      <c r="A62">
        <v>390990</v>
      </c>
      <c r="B62" t="s">
        <v>2007</v>
      </c>
      <c r="C62" t="s">
        <v>2008</v>
      </c>
      <c r="D62">
        <v>4</v>
      </c>
      <c r="E62" t="s">
        <v>2009</v>
      </c>
      <c r="F62" t="s">
        <v>2010</v>
      </c>
      <c r="G62" t="e">
        <f>-tide</f>
        <v>#NAME?</v>
      </c>
      <c r="H62" t="s">
        <v>107</v>
      </c>
      <c r="I62">
        <v>2003</v>
      </c>
      <c r="J62">
        <v>2005</v>
      </c>
      <c r="K62" t="s">
        <v>2011</v>
      </c>
      <c r="L62" t="s">
        <v>2012</v>
      </c>
      <c r="N62" t="s">
        <v>108</v>
      </c>
      <c r="O62" t="s">
        <v>30</v>
      </c>
      <c r="P62" t="s">
        <v>30</v>
      </c>
      <c r="Q62" t="s">
        <v>31</v>
      </c>
      <c r="R62" t="s">
        <v>30</v>
      </c>
      <c r="S62" t="s">
        <v>30</v>
      </c>
      <c r="T62" t="s">
        <v>40</v>
      </c>
      <c r="U62" t="s">
        <v>30</v>
      </c>
      <c r="V62" t="s">
        <v>40</v>
      </c>
      <c r="W62" t="s">
        <v>124</v>
      </c>
      <c r="X62" t="s">
        <v>2013</v>
      </c>
    </row>
    <row r="63" spans="1:24" x14ac:dyDescent="0.25">
      <c r="A63">
        <v>581814</v>
      </c>
      <c r="B63" t="s">
        <v>2020</v>
      </c>
      <c r="C63" t="s">
        <v>2021</v>
      </c>
      <c r="D63">
        <v>4</v>
      </c>
      <c r="F63" t="s">
        <v>2022</v>
      </c>
      <c r="G63" t="e">
        <f>-oxin</f>
        <v>#NAME?</v>
      </c>
      <c r="H63" t="s">
        <v>2023</v>
      </c>
      <c r="J63">
        <v>1975</v>
      </c>
      <c r="K63" t="s">
        <v>2024</v>
      </c>
      <c r="L63" t="s">
        <v>2025</v>
      </c>
      <c r="M63" t="s">
        <v>896</v>
      </c>
      <c r="N63" t="s">
        <v>29</v>
      </c>
      <c r="O63" t="s">
        <v>30</v>
      </c>
      <c r="P63" t="s">
        <v>30</v>
      </c>
      <c r="Q63" t="s">
        <v>31</v>
      </c>
      <c r="R63" t="s">
        <v>30</v>
      </c>
      <c r="S63" t="s">
        <v>40</v>
      </c>
      <c r="T63" t="s">
        <v>40</v>
      </c>
      <c r="U63" t="s">
        <v>30</v>
      </c>
      <c r="V63" t="s">
        <v>30</v>
      </c>
      <c r="W63" t="s">
        <v>124</v>
      </c>
      <c r="X63" t="s">
        <v>2026</v>
      </c>
    </row>
    <row r="64" spans="1:24" x14ac:dyDescent="0.25">
      <c r="A64">
        <v>674409</v>
      </c>
      <c r="B64" t="s">
        <v>2032</v>
      </c>
      <c r="C64" t="s">
        <v>2033</v>
      </c>
      <c r="D64">
        <v>4</v>
      </c>
      <c r="F64" t="s">
        <v>2034</v>
      </c>
      <c r="J64">
        <v>1985</v>
      </c>
      <c r="K64" t="s">
        <v>2035</v>
      </c>
      <c r="L64" t="s">
        <v>2036</v>
      </c>
      <c r="M64" t="s">
        <v>2037</v>
      </c>
      <c r="N64" t="s">
        <v>45</v>
      </c>
      <c r="O64" t="s">
        <v>30</v>
      </c>
      <c r="P64" t="s">
        <v>30</v>
      </c>
      <c r="Q64" t="s">
        <v>75</v>
      </c>
      <c r="R64" t="s">
        <v>30</v>
      </c>
      <c r="S64" t="s">
        <v>40</v>
      </c>
      <c r="T64" t="s">
        <v>30</v>
      </c>
      <c r="U64" t="s">
        <v>30</v>
      </c>
      <c r="V64" t="s">
        <v>30</v>
      </c>
      <c r="W64" t="s">
        <v>124</v>
      </c>
      <c r="X64" t="s">
        <v>2038</v>
      </c>
    </row>
    <row r="65" spans="1:24" x14ac:dyDescent="0.25">
      <c r="A65">
        <v>48701</v>
      </c>
      <c r="B65" t="s">
        <v>2046</v>
      </c>
      <c r="C65" t="s">
        <v>2047</v>
      </c>
      <c r="D65">
        <v>4</v>
      </c>
      <c r="E65" t="s">
        <v>2048</v>
      </c>
      <c r="F65" t="s">
        <v>2049</v>
      </c>
      <c r="G65" t="e">
        <f>-vir</f>
        <v>#NAME?</v>
      </c>
      <c r="H65" t="s">
        <v>1259</v>
      </c>
      <c r="I65">
        <v>1994</v>
      </c>
      <c r="J65">
        <v>1996</v>
      </c>
      <c r="K65" t="s">
        <v>2050</v>
      </c>
      <c r="L65" t="s">
        <v>2051</v>
      </c>
      <c r="M65" t="s">
        <v>250</v>
      </c>
      <c r="N65" t="s">
        <v>29</v>
      </c>
      <c r="O65" t="s">
        <v>40</v>
      </c>
      <c r="P65" t="s">
        <v>30</v>
      </c>
      <c r="Q65" t="s">
        <v>31</v>
      </c>
      <c r="R65" t="s">
        <v>30</v>
      </c>
      <c r="S65" t="s">
        <v>30</v>
      </c>
      <c r="T65" t="s">
        <v>40</v>
      </c>
      <c r="U65" t="s">
        <v>30</v>
      </c>
      <c r="V65" t="s">
        <v>40</v>
      </c>
      <c r="W65" t="s">
        <v>124</v>
      </c>
      <c r="X65" t="s">
        <v>2052</v>
      </c>
    </row>
    <row r="66" spans="1:24" x14ac:dyDescent="0.25">
      <c r="A66">
        <v>11305</v>
      </c>
      <c r="B66" t="s">
        <v>2075</v>
      </c>
      <c r="C66" t="s">
        <v>2076</v>
      </c>
      <c r="D66">
        <v>4</v>
      </c>
      <c r="F66" t="s">
        <v>2077</v>
      </c>
      <c r="G66" t="e">
        <f>-stat</f>
        <v>#NAME?</v>
      </c>
      <c r="H66" t="s">
        <v>2078</v>
      </c>
      <c r="I66">
        <v>2005</v>
      </c>
      <c r="J66">
        <v>2006</v>
      </c>
      <c r="K66" t="s">
        <v>2079</v>
      </c>
      <c r="L66" t="s">
        <v>2080</v>
      </c>
      <c r="N66" t="s">
        <v>45</v>
      </c>
      <c r="O66" t="s">
        <v>40</v>
      </c>
      <c r="P66" t="s">
        <v>30</v>
      </c>
      <c r="Q66" t="s">
        <v>63</v>
      </c>
      <c r="R66" t="s">
        <v>30</v>
      </c>
      <c r="S66" t="s">
        <v>40</v>
      </c>
      <c r="T66" t="s">
        <v>30</v>
      </c>
      <c r="U66" t="s">
        <v>30</v>
      </c>
      <c r="V66" t="s">
        <v>30</v>
      </c>
      <c r="W66" t="s">
        <v>124</v>
      </c>
      <c r="X66" t="s">
        <v>2081</v>
      </c>
    </row>
    <row r="67" spans="1:24" x14ac:dyDescent="0.25">
      <c r="A67">
        <v>675477</v>
      </c>
      <c r="B67" t="s">
        <v>2103</v>
      </c>
      <c r="C67" t="s">
        <v>2104</v>
      </c>
      <c r="D67">
        <v>4</v>
      </c>
      <c r="F67" t="s">
        <v>2105</v>
      </c>
      <c r="J67">
        <v>1958</v>
      </c>
      <c r="N67" t="s">
        <v>75</v>
      </c>
      <c r="O67" t="s">
        <v>30</v>
      </c>
      <c r="P67" t="s">
        <v>30</v>
      </c>
      <c r="Q67" t="s">
        <v>31</v>
      </c>
      <c r="R67" t="s">
        <v>30</v>
      </c>
      <c r="S67" t="s">
        <v>30</v>
      </c>
      <c r="T67" t="s">
        <v>30</v>
      </c>
      <c r="U67" t="s">
        <v>40</v>
      </c>
      <c r="V67" t="s">
        <v>30</v>
      </c>
      <c r="W67" t="s">
        <v>798</v>
      </c>
    </row>
    <row r="68" spans="1:24" x14ac:dyDescent="0.25">
      <c r="A68">
        <v>4775</v>
      </c>
      <c r="B68" t="s">
        <v>2124</v>
      </c>
      <c r="C68" t="s">
        <v>2125</v>
      </c>
      <c r="D68">
        <v>4</v>
      </c>
      <c r="F68" t="s">
        <v>2126</v>
      </c>
      <c r="I68">
        <v>1989</v>
      </c>
      <c r="J68">
        <v>1990</v>
      </c>
      <c r="K68" t="s">
        <v>2127</v>
      </c>
      <c r="L68" t="s">
        <v>2128</v>
      </c>
      <c r="M68" t="s">
        <v>2129</v>
      </c>
      <c r="N68" t="s">
        <v>45</v>
      </c>
      <c r="O68" t="s">
        <v>40</v>
      </c>
      <c r="P68" t="s">
        <v>30</v>
      </c>
      <c r="Q68" t="s">
        <v>31</v>
      </c>
      <c r="R68" t="s">
        <v>30</v>
      </c>
      <c r="S68" t="s">
        <v>30</v>
      </c>
      <c r="T68" t="s">
        <v>30</v>
      </c>
      <c r="U68" t="s">
        <v>40</v>
      </c>
      <c r="V68" t="s">
        <v>30</v>
      </c>
      <c r="W68" t="s">
        <v>124</v>
      </c>
      <c r="X68" t="s">
        <v>2130</v>
      </c>
    </row>
    <row r="69" spans="1:24" x14ac:dyDescent="0.25">
      <c r="A69">
        <v>52087</v>
      </c>
      <c r="B69" t="s">
        <v>2138</v>
      </c>
      <c r="C69" t="s">
        <v>2139</v>
      </c>
      <c r="D69">
        <v>4</v>
      </c>
      <c r="E69" t="s">
        <v>2140</v>
      </c>
      <c r="F69" t="s">
        <v>797</v>
      </c>
      <c r="G69" t="e">
        <f>-lutamide</f>
        <v>#NAME?</v>
      </c>
      <c r="H69" t="s">
        <v>2141</v>
      </c>
      <c r="I69">
        <v>1975</v>
      </c>
      <c r="J69">
        <v>1989</v>
      </c>
      <c r="K69" t="s">
        <v>2142</v>
      </c>
      <c r="L69" t="s">
        <v>2143</v>
      </c>
      <c r="N69" t="s">
        <v>45</v>
      </c>
      <c r="O69" t="s">
        <v>40</v>
      </c>
      <c r="P69" t="s">
        <v>30</v>
      </c>
      <c r="Q69" t="s">
        <v>63</v>
      </c>
      <c r="R69" t="s">
        <v>40</v>
      </c>
      <c r="S69" t="s">
        <v>40</v>
      </c>
      <c r="T69" t="s">
        <v>30</v>
      </c>
      <c r="U69" t="s">
        <v>30</v>
      </c>
      <c r="V69" t="s">
        <v>40</v>
      </c>
      <c r="W69" t="s">
        <v>124</v>
      </c>
      <c r="X69" t="s">
        <v>2144</v>
      </c>
    </row>
    <row r="70" spans="1:24" x14ac:dyDescent="0.25">
      <c r="A70">
        <v>345872</v>
      </c>
      <c r="B70" t="s">
        <v>2204</v>
      </c>
      <c r="C70" t="s">
        <v>2205</v>
      </c>
      <c r="D70">
        <v>4</v>
      </c>
      <c r="F70" t="s">
        <v>2206</v>
      </c>
      <c r="I70">
        <v>1966</v>
      </c>
      <c r="M70" t="s">
        <v>2207</v>
      </c>
      <c r="N70" t="s">
        <v>45</v>
      </c>
      <c r="O70" t="s">
        <v>30</v>
      </c>
      <c r="P70" t="s">
        <v>30</v>
      </c>
      <c r="Q70" t="s">
        <v>63</v>
      </c>
      <c r="R70" t="s">
        <v>30</v>
      </c>
      <c r="S70" t="s">
        <v>30</v>
      </c>
      <c r="T70" t="s">
        <v>30</v>
      </c>
      <c r="U70" t="s">
        <v>40</v>
      </c>
      <c r="V70" t="s">
        <v>30</v>
      </c>
      <c r="W70" t="s">
        <v>2208</v>
      </c>
      <c r="X70" t="s">
        <v>2209</v>
      </c>
    </row>
    <row r="71" spans="1:24" x14ac:dyDescent="0.25">
      <c r="A71">
        <v>3345</v>
      </c>
      <c r="B71" t="s">
        <v>2224</v>
      </c>
      <c r="C71" t="s">
        <v>2225</v>
      </c>
      <c r="D71">
        <v>4</v>
      </c>
      <c r="F71" t="s">
        <v>2226</v>
      </c>
      <c r="J71">
        <v>1985</v>
      </c>
      <c r="K71" t="s">
        <v>2227</v>
      </c>
      <c r="L71" t="s">
        <v>2228</v>
      </c>
      <c r="M71" t="s">
        <v>2229</v>
      </c>
      <c r="N71" t="s">
        <v>45</v>
      </c>
      <c r="O71" t="s">
        <v>30</v>
      </c>
      <c r="P71" t="s">
        <v>30</v>
      </c>
      <c r="Q71" t="s">
        <v>31</v>
      </c>
      <c r="R71" t="s">
        <v>30</v>
      </c>
      <c r="S71" t="s">
        <v>30</v>
      </c>
      <c r="T71" t="s">
        <v>40</v>
      </c>
      <c r="U71" t="s">
        <v>30</v>
      </c>
      <c r="V71" t="s">
        <v>30</v>
      </c>
      <c r="W71" t="s">
        <v>124</v>
      </c>
      <c r="X71" t="s">
        <v>2230</v>
      </c>
    </row>
    <row r="72" spans="1:24" x14ac:dyDescent="0.25">
      <c r="A72">
        <v>85305</v>
      </c>
      <c r="B72" t="s">
        <v>2238</v>
      </c>
      <c r="C72" t="s">
        <v>2239</v>
      </c>
      <c r="D72">
        <v>4</v>
      </c>
      <c r="F72" t="s">
        <v>2240</v>
      </c>
      <c r="I72">
        <v>2002</v>
      </c>
      <c r="J72">
        <v>2004</v>
      </c>
      <c r="K72" t="s">
        <v>2241</v>
      </c>
      <c r="L72" t="s">
        <v>2242</v>
      </c>
      <c r="N72" t="s">
        <v>45</v>
      </c>
      <c r="O72" t="s">
        <v>40</v>
      </c>
      <c r="P72" t="s">
        <v>30</v>
      </c>
      <c r="Q72" t="s">
        <v>31</v>
      </c>
      <c r="R72" t="s">
        <v>30</v>
      </c>
      <c r="S72" t="s">
        <v>40</v>
      </c>
      <c r="T72" t="s">
        <v>30</v>
      </c>
      <c r="U72" t="s">
        <v>30</v>
      </c>
      <c r="V72" t="s">
        <v>30</v>
      </c>
      <c r="W72" t="s">
        <v>124</v>
      </c>
      <c r="X72" t="s">
        <v>2243</v>
      </c>
    </row>
    <row r="73" spans="1:24" x14ac:dyDescent="0.25">
      <c r="A73">
        <v>558295</v>
      </c>
      <c r="B73" t="s">
        <v>2258</v>
      </c>
      <c r="C73" t="s">
        <v>2259</v>
      </c>
      <c r="D73">
        <v>4</v>
      </c>
      <c r="F73" t="s">
        <v>2260</v>
      </c>
      <c r="G73" t="e">
        <f>-cillin</f>
        <v>#NAME?</v>
      </c>
      <c r="H73" t="s">
        <v>59</v>
      </c>
      <c r="I73">
        <v>1976</v>
      </c>
      <c r="J73">
        <v>1981</v>
      </c>
      <c r="K73" t="s">
        <v>2261</v>
      </c>
      <c r="L73" t="s">
        <v>2262</v>
      </c>
      <c r="M73" t="s">
        <v>453</v>
      </c>
      <c r="N73" t="s">
        <v>29</v>
      </c>
      <c r="O73" t="s">
        <v>30</v>
      </c>
      <c r="P73" t="s">
        <v>30</v>
      </c>
      <c r="Q73" t="s">
        <v>31</v>
      </c>
      <c r="R73" t="s">
        <v>30</v>
      </c>
      <c r="S73" t="s">
        <v>30</v>
      </c>
      <c r="T73" t="s">
        <v>40</v>
      </c>
      <c r="U73" t="s">
        <v>30</v>
      </c>
      <c r="V73" t="s">
        <v>30</v>
      </c>
      <c r="W73" t="s">
        <v>798</v>
      </c>
      <c r="X73" t="s">
        <v>2263</v>
      </c>
    </row>
    <row r="74" spans="1:24" x14ac:dyDescent="0.25">
      <c r="A74">
        <v>674966</v>
      </c>
      <c r="B74" t="s">
        <v>2264</v>
      </c>
      <c r="C74" t="s">
        <v>2265</v>
      </c>
      <c r="D74">
        <v>4</v>
      </c>
      <c r="F74" t="s">
        <v>2266</v>
      </c>
      <c r="J74">
        <v>1976</v>
      </c>
      <c r="M74" t="s">
        <v>2267</v>
      </c>
      <c r="N74" t="s">
        <v>45</v>
      </c>
      <c r="O74" t="s">
        <v>30</v>
      </c>
      <c r="P74" t="s">
        <v>30</v>
      </c>
      <c r="Q74" t="s">
        <v>75</v>
      </c>
      <c r="R74" t="s">
        <v>30</v>
      </c>
      <c r="S74" t="s">
        <v>30</v>
      </c>
      <c r="T74" t="s">
        <v>30</v>
      </c>
      <c r="U74" t="s">
        <v>40</v>
      </c>
      <c r="V74" t="s">
        <v>30</v>
      </c>
      <c r="W74" t="s">
        <v>124</v>
      </c>
      <c r="X74" t="s">
        <v>2268</v>
      </c>
    </row>
    <row r="75" spans="1:24" x14ac:dyDescent="0.25">
      <c r="A75">
        <v>674934</v>
      </c>
      <c r="B75" t="s">
        <v>2272</v>
      </c>
      <c r="C75" t="s">
        <v>2273</v>
      </c>
      <c r="D75">
        <v>4</v>
      </c>
      <c r="F75" t="s">
        <v>2274</v>
      </c>
      <c r="I75">
        <v>1992</v>
      </c>
      <c r="J75">
        <v>1991</v>
      </c>
      <c r="M75" t="s">
        <v>1017</v>
      </c>
      <c r="N75" t="s">
        <v>74</v>
      </c>
      <c r="O75" t="s">
        <v>30</v>
      </c>
      <c r="P75" t="s">
        <v>30</v>
      </c>
      <c r="Q75" t="s">
        <v>75</v>
      </c>
      <c r="R75" t="s">
        <v>30</v>
      </c>
      <c r="S75" t="s">
        <v>30</v>
      </c>
      <c r="T75" t="s">
        <v>40</v>
      </c>
      <c r="U75" t="s">
        <v>30</v>
      </c>
      <c r="V75" t="s">
        <v>40</v>
      </c>
      <c r="W75" t="s">
        <v>124</v>
      </c>
    </row>
    <row r="76" spans="1:24" x14ac:dyDescent="0.25">
      <c r="A76">
        <v>231062</v>
      </c>
      <c r="B76" t="s">
        <v>2303</v>
      </c>
      <c r="C76" t="s">
        <v>2304</v>
      </c>
      <c r="D76">
        <v>4</v>
      </c>
      <c r="E76" t="s">
        <v>2305</v>
      </c>
      <c r="F76" t="s">
        <v>2306</v>
      </c>
      <c r="I76">
        <v>1961</v>
      </c>
      <c r="J76">
        <v>1987</v>
      </c>
      <c r="K76" t="s">
        <v>2307</v>
      </c>
      <c r="L76" t="s">
        <v>2308</v>
      </c>
      <c r="M76" t="s">
        <v>2309</v>
      </c>
      <c r="N76" t="s">
        <v>45</v>
      </c>
      <c r="O76" t="s">
        <v>40</v>
      </c>
      <c r="P76" t="s">
        <v>30</v>
      </c>
      <c r="Q76" t="s">
        <v>63</v>
      </c>
      <c r="R76" t="s">
        <v>30</v>
      </c>
      <c r="S76" t="s">
        <v>40</v>
      </c>
      <c r="T76" t="s">
        <v>30</v>
      </c>
      <c r="U76" t="s">
        <v>30</v>
      </c>
      <c r="V76" t="s">
        <v>30</v>
      </c>
      <c r="W76" t="s">
        <v>798</v>
      </c>
      <c r="X76" t="s">
        <v>2310</v>
      </c>
    </row>
    <row r="77" spans="1:24" x14ac:dyDescent="0.25">
      <c r="A77">
        <v>699472</v>
      </c>
      <c r="B77" t="s">
        <v>2710</v>
      </c>
      <c r="C77" t="s">
        <v>2711</v>
      </c>
      <c r="D77">
        <v>4</v>
      </c>
      <c r="F77" t="s">
        <v>1263</v>
      </c>
      <c r="J77">
        <v>1964</v>
      </c>
      <c r="M77" t="s">
        <v>453</v>
      </c>
      <c r="N77" t="s">
        <v>29</v>
      </c>
      <c r="O77" t="s">
        <v>30</v>
      </c>
      <c r="P77" t="s">
        <v>30</v>
      </c>
      <c r="Q77" t="s">
        <v>31</v>
      </c>
      <c r="R77" t="s">
        <v>30</v>
      </c>
      <c r="S77" t="s">
        <v>40</v>
      </c>
      <c r="T77" t="s">
        <v>30</v>
      </c>
      <c r="U77" t="s">
        <v>30</v>
      </c>
      <c r="V77" t="s">
        <v>30</v>
      </c>
      <c r="W77" t="s">
        <v>798</v>
      </c>
      <c r="X77" t="s">
        <v>2712</v>
      </c>
    </row>
    <row r="78" spans="1:24" x14ac:dyDescent="0.25">
      <c r="A78">
        <v>1383538</v>
      </c>
      <c r="B78" t="s">
        <v>2791</v>
      </c>
      <c r="C78" t="s">
        <v>2792</v>
      </c>
      <c r="D78">
        <v>4</v>
      </c>
      <c r="E78" t="s">
        <v>2793</v>
      </c>
      <c r="F78" t="s">
        <v>2794</v>
      </c>
      <c r="G78" t="e">
        <f>-tide</f>
        <v>#NAME?</v>
      </c>
      <c r="H78" t="s">
        <v>107</v>
      </c>
      <c r="I78">
        <v>2005</v>
      </c>
      <c r="J78">
        <v>2012</v>
      </c>
      <c r="K78" t="s">
        <v>2795</v>
      </c>
      <c r="L78" t="s">
        <v>2796</v>
      </c>
      <c r="N78" t="s">
        <v>108</v>
      </c>
      <c r="O78" t="s">
        <v>30</v>
      </c>
      <c r="P78" t="s">
        <v>30</v>
      </c>
      <c r="Q78" t="s">
        <v>31</v>
      </c>
      <c r="R78" t="s">
        <v>30</v>
      </c>
      <c r="S78" t="s">
        <v>40</v>
      </c>
      <c r="T78" t="s">
        <v>30</v>
      </c>
      <c r="U78" t="s">
        <v>30</v>
      </c>
      <c r="V78" t="s">
        <v>40</v>
      </c>
      <c r="W78" t="s">
        <v>124</v>
      </c>
      <c r="X78" t="s">
        <v>2797</v>
      </c>
    </row>
    <row r="79" spans="1:24" x14ac:dyDescent="0.25">
      <c r="A79">
        <v>675552</v>
      </c>
      <c r="B79" t="s">
        <v>2820</v>
      </c>
      <c r="C79" t="s">
        <v>2821</v>
      </c>
      <c r="D79">
        <v>4</v>
      </c>
      <c r="F79" t="s">
        <v>2822</v>
      </c>
      <c r="G79" t="s">
        <v>2823</v>
      </c>
      <c r="H79" t="s">
        <v>2824</v>
      </c>
      <c r="J79">
        <v>1999</v>
      </c>
      <c r="N79" t="s">
        <v>45</v>
      </c>
      <c r="O79" t="s">
        <v>30</v>
      </c>
      <c r="P79" t="s">
        <v>30</v>
      </c>
      <c r="Q79" t="s">
        <v>31</v>
      </c>
      <c r="R79" t="s">
        <v>30</v>
      </c>
      <c r="S79" t="s">
        <v>40</v>
      </c>
      <c r="T79" t="s">
        <v>30</v>
      </c>
      <c r="U79" t="s">
        <v>40</v>
      </c>
      <c r="V79" t="s">
        <v>40</v>
      </c>
      <c r="W79" t="s">
        <v>124</v>
      </c>
    </row>
    <row r="80" spans="1:24" x14ac:dyDescent="0.25">
      <c r="A80">
        <v>675411</v>
      </c>
      <c r="B80" t="s">
        <v>2830</v>
      </c>
      <c r="C80" t="s">
        <v>2831</v>
      </c>
      <c r="D80">
        <v>4</v>
      </c>
      <c r="F80" t="s">
        <v>2832</v>
      </c>
      <c r="I80">
        <v>1966</v>
      </c>
      <c r="J80">
        <v>1976</v>
      </c>
      <c r="M80" t="s">
        <v>1194</v>
      </c>
      <c r="N80" t="s">
        <v>75</v>
      </c>
      <c r="O80" t="s">
        <v>30</v>
      </c>
      <c r="P80" t="s">
        <v>30</v>
      </c>
      <c r="Q80" t="s">
        <v>31</v>
      </c>
      <c r="R80" t="s">
        <v>30</v>
      </c>
      <c r="S80" t="s">
        <v>30</v>
      </c>
      <c r="T80" t="s">
        <v>40</v>
      </c>
      <c r="U80" t="s">
        <v>30</v>
      </c>
      <c r="V80" t="s">
        <v>30</v>
      </c>
      <c r="W80" t="s">
        <v>798</v>
      </c>
    </row>
    <row r="81" spans="1:24" x14ac:dyDescent="0.25">
      <c r="A81">
        <v>675595</v>
      </c>
      <c r="B81" t="s">
        <v>2833</v>
      </c>
      <c r="C81" t="s">
        <v>2834</v>
      </c>
      <c r="D81">
        <v>4</v>
      </c>
      <c r="F81" t="s">
        <v>1290</v>
      </c>
      <c r="J81">
        <v>1982</v>
      </c>
      <c r="N81" t="s">
        <v>75</v>
      </c>
      <c r="O81" t="s">
        <v>30</v>
      </c>
      <c r="P81" t="s">
        <v>30</v>
      </c>
      <c r="Q81" t="s">
        <v>31</v>
      </c>
      <c r="R81" t="s">
        <v>30</v>
      </c>
      <c r="S81" t="s">
        <v>30</v>
      </c>
      <c r="T81" t="s">
        <v>40</v>
      </c>
      <c r="U81" t="s">
        <v>30</v>
      </c>
      <c r="V81" t="s">
        <v>30</v>
      </c>
      <c r="W81" t="s">
        <v>798</v>
      </c>
    </row>
    <row r="82" spans="1:24" x14ac:dyDescent="0.25">
      <c r="A82">
        <v>16505</v>
      </c>
      <c r="B82" t="s">
        <v>2838</v>
      </c>
      <c r="C82" t="s">
        <v>2839</v>
      </c>
      <c r="D82">
        <v>4</v>
      </c>
      <c r="F82" t="s">
        <v>2840</v>
      </c>
      <c r="J82">
        <v>1957</v>
      </c>
      <c r="K82" t="s">
        <v>2841</v>
      </c>
      <c r="L82" t="s">
        <v>2842</v>
      </c>
      <c r="M82" t="s">
        <v>342</v>
      </c>
      <c r="N82" t="s">
        <v>45</v>
      </c>
      <c r="O82" t="s">
        <v>40</v>
      </c>
      <c r="P82" t="s">
        <v>30</v>
      </c>
      <c r="Q82" t="s">
        <v>63</v>
      </c>
      <c r="R82" t="s">
        <v>30</v>
      </c>
      <c r="S82" t="s">
        <v>40</v>
      </c>
      <c r="T82" t="s">
        <v>40</v>
      </c>
      <c r="U82" t="s">
        <v>30</v>
      </c>
      <c r="V82" t="s">
        <v>40</v>
      </c>
      <c r="W82" t="s">
        <v>124</v>
      </c>
      <c r="X82" t="s">
        <v>2843</v>
      </c>
    </row>
    <row r="83" spans="1:24" x14ac:dyDescent="0.25">
      <c r="A83">
        <v>675144</v>
      </c>
      <c r="B83" t="s">
        <v>2848</v>
      </c>
      <c r="C83" t="s">
        <v>2849</v>
      </c>
      <c r="D83">
        <v>4</v>
      </c>
      <c r="F83" t="s">
        <v>2850</v>
      </c>
      <c r="G83" t="e">
        <f>-caine</f>
        <v>#NAME?</v>
      </c>
      <c r="H83" t="s">
        <v>394</v>
      </c>
      <c r="I83">
        <v>1998</v>
      </c>
      <c r="J83">
        <v>1999</v>
      </c>
      <c r="K83" t="s">
        <v>2851</v>
      </c>
      <c r="L83" t="s">
        <v>2852</v>
      </c>
      <c r="N83" t="s">
        <v>45</v>
      </c>
      <c r="O83" t="s">
        <v>40</v>
      </c>
      <c r="P83" t="s">
        <v>30</v>
      </c>
      <c r="Q83" t="s">
        <v>31</v>
      </c>
      <c r="R83" t="s">
        <v>30</v>
      </c>
      <c r="S83" t="s">
        <v>30</v>
      </c>
      <c r="T83" t="s">
        <v>40</v>
      </c>
      <c r="U83" t="s">
        <v>30</v>
      </c>
      <c r="V83" t="s">
        <v>30</v>
      </c>
      <c r="W83" t="s">
        <v>798</v>
      </c>
      <c r="X83" t="s">
        <v>2853</v>
      </c>
    </row>
    <row r="84" spans="1:24" x14ac:dyDescent="0.25">
      <c r="A84">
        <v>555972</v>
      </c>
      <c r="B84" t="s">
        <v>2871</v>
      </c>
      <c r="C84" t="s">
        <v>2872</v>
      </c>
      <c r="D84">
        <v>4</v>
      </c>
      <c r="E84" t="s">
        <v>2873</v>
      </c>
      <c r="F84" t="s">
        <v>2874</v>
      </c>
      <c r="I84">
        <v>1967</v>
      </c>
      <c r="J84">
        <v>1971</v>
      </c>
      <c r="K84" t="s">
        <v>2875</v>
      </c>
      <c r="L84" t="s">
        <v>2876</v>
      </c>
      <c r="M84" t="s">
        <v>453</v>
      </c>
      <c r="N84" t="s">
        <v>29</v>
      </c>
      <c r="O84" t="s">
        <v>40</v>
      </c>
      <c r="P84" t="s">
        <v>30</v>
      </c>
      <c r="Q84" t="s">
        <v>31</v>
      </c>
      <c r="R84" t="s">
        <v>30</v>
      </c>
      <c r="S84" t="s">
        <v>40</v>
      </c>
      <c r="T84" t="s">
        <v>30</v>
      </c>
      <c r="U84" t="s">
        <v>30</v>
      </c>
      <c r="V84" t="s">
        <v>40</v>
      </c>
      <c r="W84" t="s">
        <v>124</v>
      </c>
      <c r="X84" t="s">
        <v>2877</v>
      </c>
    </row>
    <row r="85" spans="1:24" x14ac:dyDescent="0.25">
      <c r="A85">
        <v>264400</v>
      </c>
      <c r="B85" t="s">
        <v>2907</v>
      </c>
      <c r="C85" t="s">
        <v>2908</v>
      </c>
      <c r="D85">
        <v>4</v>
      </c>
      <c r="F85" t="s">
        <v>2909</v>
      </c>
      <c r="J85">
        <v>1988</v>
      </c>
      <c r="K85" t="s">
        <v>2910</v>
      </c>
      <c r="L85" t="s">
        <v>2911</v>
      </c>
      <c r="N85" t="s">
        <v>45</v>
      </c>
      <c r="O85" t="s">
        <v>40</v>
      </c>
      <c r="P85" t="s">
        <v>30</v>
      </c>
      <c r="Q85" t="s">
        <v>46</v>
      </c>
      <c r="R85" t="s">
        <v>30</v>
      </c>
      <c r="S85" t="s">
        <v>40</v>
      </c>
      <c r="T85" t="s">
        <v>30</v>
      </c>
      <c r="U85" t="s">
        <v>30</v>
      </c>
      <c r="V85" t="s">
        <v>30</v>
      </c>
      <c r="W85" t="s">
        <v>124</v>
      </c>
      <c r="X85" t="s">
        <v>2912</v>
      </c>
    </row>
    <row r="86" spans="1:24" x14ac:dyDescent="0.25">
      <c r="A86">
        <v>675280</v>
      </c>
      <c r="B86" t="s">
        <v>2926</v>
      </c>
      <c r="C86" t="s">
        <v>2927</v>
      </c>
      <c r="D86">
        <v>4</v>
      </c>
      <c r="F86" t="s">
        <v>2928</v>
      </c>
      <c r="J86">
        <v>1982</v>
      </c>
      <c r="M86" t="s">
        <v>627</v>
      </c>
      <c r="N86" t="s">
        <v>45</v>
      </c>
      <c r="O86" t="s">
        <v>40</v>
      </c>
      <c r="P86" t="s">
        <v>30</v>
      </c>
      <c r="Q86" t="s">
        <v>46</v>
      </c>
      <c r="R86" t="s">
        <v>30</v>
      </c>
      <c r="S86" t="s">
        <v>30</v>
      </c>
      <c r="T86" t="s">
        <v>40</v>
      </c>
      <c r="U86" t="s">
        <v>30</v>
      </c>
      <c r="V86" t="s">
        <v>30</v>
      </c>
      <c r="W86" t="s">
        <v>798</v>
      </c>
      <c r="X86" t="s">
        <v>2929</v>
      </c>
    </row>
    <row r="87" spans="1:24" x14ac:dyDescent="0.25">
      <c r="A87">
        <v>674804</v>
      </c>
      <c r="B87" t="s">
        <v>2949</v>
      </c>
      <c r="C87" t="s">
        <v>2950</v>
      </c>
      <c r="D87">
        <v>4</v>
      </c>
      <c r="F87" t="s">
        <v>2951</v>
      </c>
      <c r="G87" t="s">
        <v>2639</v>
      </c>
      <c r="H87" t="s">
        <v>2640</v>
      </c>
      <c r="I87">
        <v>1962</v>
      </c>
      <c r="J87">
        <v>1982</v>
      </c>
      <c r="K87" t="s">
        <v>2952</v>
      </c>
      <c r="L87" t="s">
        <v>2953</v>
      </c>
      <c r="M87" t="s">
        <v>905</v>
      </c>
      <c r="N87" t="s">
        <v>29</v>
      </c>
      <c r="O87" t="s">
        <v>40</v>
      </c>
      <c r="P87" t="s">
        <v>30</v>
      </c>
      <c r="Q87" t="s">
        <v>31</v>
      </c>
      <c r="R87" t="s">
        <v>30</v>
      </c>
      <c r="S87" t="s">
        <v>40</v>
      </c>
      <c r="T87" t="s">
        <v>30</v>
      </c>
      <c r="U87" t="s">
        <v>30</v>
      </c>
      <c r="V87" t="s">
        <v>30</v>
      </c>
      <c r="W87" t="s">
        <v>798</v>
      </c>
      <c r="X87" t="s">
        <v>2954</v>
      </c>
    </row>
    <row r="88" spans="1:24" x14ac:dyDescent="0.25">
      <c r="A88">
        <v>675545</v>
      </c>
      <c r="B88" t="s">
        <v>2958</v>
      </c>
      <c r="C88" t="s">
        <v>2959</v>
      </c>
      <c r="D88">
        <v>4</v>
      </c>
      <c r="E88" t="s">
        <v>2960</v>
      </c>
      <c r="F88" t="s">
        <v>2961</v>
      </c>
      <c r="G88" t="e">
        <f>-ase</f>
        <v>#NAME?</v>
      </c>
      <c r="H88" t="s">
        <v>2359</v>
      </c>
      <c r="I88">
        <v>2005</v>
      </c>
      <c r="J88">
        <v>2005</v>
      </c>
      <c r="K88" t="s">
        <v>2962</v>
      </c>
      <c r="L88" t="s">
        <v>2963</v>
      </c>
      <c r="N88" t="s">
        <v>2360</v>
      </c>
      <c r="O88" t="s">
        <v>30</v>
      </c>
      <c r="P88" t="s">
        <v>30</v>
      </c>
      <c r="Q88" t="s">
        <v>31</v>
      </c>
      <c r="R88" t="s">
        <v>30</v>
      </c>
      <c r="S88" t="s">
        <v>30</v>
      </c>
      <c r="T88" t="s">
        <v>40</v>
      </c>
      <c r="U88" t="s">
        <v>30</v>
      </c>
      <c r="V88" t="s">
        <v>30</v>
      </c>
      <c r="W88" t="s">
        <v>124</v>
      </c>
    </row>
    <row r="89" spans="1:24" x14ac:dyDescent="0.25">
      <c r="A89">
        <v>96107</v>
      </c>
      <c r="B89" t="s">
        <v>2964</v>
      </c>
      <c r="C89" t="s">
        <v>2965</v>
      </c>
      <c r="D89">
        <v>4</v>
      </c>
      <c r="E89" t="s">
        <v>2966</v>
      </c>
      <c r="F89" t="s">
        <v>759</v>
      </c>
      <c r="I89">
        <v>2011</v>
      </c>
      <c r="J89">
        <v>2012</v>
      </c>
      <c r="N89" t="s">
        <v>45</v>
      </c>
      <c r="O89" t="s">
        <v>40</v>
      </c>
      <c r="P89" t="s">
        <v>30</v>
      </c>
      <c r="Q89" t="s">
        <v>63</v>
      </c>
      <c r="R89" t="s">
        <v>30</v>
      </c>
      <c r="S89" t="s">
        <v>40</v>
      </c>
      <c r="T89" t="s">
        <v>30</v>
      </c>
      <c r="U89" t="s">
        <v>30</v>
      </c>
      <c r="V89" t="s">
        <v>40</v>
      </c>
      <c r="W89" t="s">
        <v>124</v>
      </c>
      <c r="X89" t="s">
        <v>2967</v>
      </c>
    </row>
    <row r="90" spans="1:24" x14ac:dyDescent="0.25">
      <c r="A90">
        <v>247401</v>
      </c>
      <c r="B90" t="s">
        <v>2982</v>
      </c>
      <c r="C90" t="s">
        <v>2983</v>
      </c>
      <c r="D90">
        <v>4</v>
      </c>
      <c r="F90" t="s">
        <v>2984</v>
      </c>
      <c r="G90" t="e">
        <f>-ium</f>
        <v>#NAME?</v>
      </c>
      <c r="H90" t="s">
        <v>288</v>
      </c>
      <c r="J90">
        <v>1982</v>
      </c>
      <c r="N90" t="s">
        <v>45</v>
      </c>
      <c r="O90" t="s">
        <v>40</v>
      </c>
      <c r="P90" t="s">
        <v>30</v>
      </c>
      <c r="Q90" t="s">
        <v>63</v>
      </c>
      <c r="R90" t="s">
        <v>30</v>
      </c>
      <c r="S90" t="s">
        <v>30</v>
      </c>
      <c r="T90" t="s">
        <v>40</v>
      </c>
      <c r="U90" t="s">
        <v>30</v>
      </c>
      <c r="V90" t="s">
        <v>30</v>
      </c>
      <c r="W90" t="s">
        <v>798</v>
      </c>
      <c r="X90" t="s">
        <v>2985</v>
      </c>
    </row>
    <row r="91" spans="1:24" x14ac:dyDescent="0.25">
      <c r="A91">
        <v>675537</v>
      </c>
      <c r="B91" t="s">
        <v>3005</v>
      </c>
      <c r="C91" t="s">
        <v>3006</v>
      </c>
      <c r="D91">
        <v>4</v>
      </c>
      <c r="F91" t="s">
        <v>1170</v>
      </c>
      <c r="G91" t="e">
        <f>-bulin</f>
        <v>#NAME?</v>
      </c>
      <c r="H91" t="s">
        <v>2900</v>
      </c>
      <c r="I91">
        <v>1971</v>
      </c>
      <c r="J91">
        <v>1982</v>
      </c>
      <c r="M91" t="s">
        <v>3007</v>
      </c>
      <c r="N91" t="s">
        <v>75</v>
      </c>
      <c r="O91" t="s">
        <v>30</v>
      </c>
      <c r="P91" t="s">
        <v>30</v>
      </c>
      <c r="Q91" t="s">
        <v>31</v>
      </c>
      <c r="R91" t="s">
        <v>30</v>
      </c>
      <c r="S91" t="s">
        <v>40</v>
      </c>
      <c r="T91" t="s">
        <v>30</v>
      </c>
      <c r="U91" t="s">
        <v>30</v>
      </c>
      <c r="V91" t="s">
        <v>30</v>
      </c>
      <c r="W91" t="s">
        <v>798</v>
      </c>
    </row>
    <row r="92" spans="1:24" x14ac:dyDescent="0.25">
      <c r="A92">
        <v>3799</v>
      </c>
      <c r="B92" t="s">
        <v>3023</v>
      </c>
      <c r="C92" t="s">
        <v>3024</v>
      </c>
      <c r="D92">
        <v>4</v>
      </c>
      <c r="E92" t="s">
        <v>3025</v>
      </c>
      <c r="F92" t="s">
        <v>3026</v>
      </c>
      <c r="I92">
        <v>1967</v>
      </c>
      <c r="J92">
        <v>1974</v>
      </c>
      <c r="K92" t="s">
        <v>3027</v>
      </c>
      <c r="L92" t="s">
        <v>3028</v>
      </c>
      <c r="M92" t="s">
        <v>342</v>
      </c>
      <c r="N92" t="s">
        <v>45</v>
      </c>
      <c r="O92" t="s">
        <v>40</v>
      </c>
      <c r="P92" t="s">
        <v>30</v>
      </c>
      <c r="Q92" t="s">
        <v>46</v>
      </c>
      <c r="R92" t="s">
        <v>30</v>
      </c>
      <c r="S92" t="s">
        <v>40</v>
      </c>
      <c r="T92" t="s">
        <v>30</v>
      </c>
      <c r="U92" t="s">
        <v>30</v>
      </c>
      <c r="V92" t="s">
        <v>30</v>
      </c>
      <c r="W92" t="s">
        <v>798</v>
      </c>
      <c r="X92" t="s">
        <v>3029</v>
      </c>
    </row>
    <row r="93" spans="1:24" x14ac:dyDescent="0.25">
      <c r="A93">
        <v>675292</v>
      </c>
      <c r="B93" t="s">
        <v>3030</v>
      </c>
      <c r="C93" t="s">
        <v>3031</v>
      </c>
      <c r="D93">
        <v>4</v>
      </c>
      <c r="F93" t="s">
        <v>3032</v>
      </c>
      <c r="J93">
        <v>1960</v>
      </c>
      <c r="M93" t="s">
        <v>3033</v>
      </c>
      <c r="N93" t="s">
        <v>45</v>
      </c>
      <c r="O93" t="s">
        <v>40</v>
      </c>
      <c r="P93" t="s">
        <v>30</v>
      </c>
      <c r="Q93" t="s">
        <v>63</v>
      </c>
      <c r="R93" t="s">
        <v>30</v>
      </c>
      <c r="S93" t="s">
        <v>30</v>
      </c>
      <c r="T93" t="s">
        <v>30</v>
      </c>
      <c r="U93" t="s">
        <v>40</v>
      </c>
      <c r="V93" t="s">
        <v>30</v>
      </c>
      <c r="W93" t="s">
        <v>124</v>
      </c>
      <c r="X93" t="s">
        <v>3034</v>
      </c>
    </row>
    <row r="94" spans="1:24" x14ac:dyDescent="0.25">
      <c r="A94">
        <v>8417</v>
      </c>
      <c r="B94" t="s">
        <v>3035</v>
      </c>
      <c r="C94" t="s">
        <v>3036</v>
      </c>
      <c r="D94">
        <v>4</v>
      </c>
      <c r="F94" t="s">
        <v>3037</v>
      </c>
      <c r="J94">
        <v>1959</v>
      </c>
      <c r="K94" t="s">
        <v>3038</v>
      </c>
      <c r="L94" t="s">
        <v>3039</v>
      </c>
      <c r="M94" t="s">
        <v>3040</v>
      </c>
      <c r="N94" t="s">
        <v>45</v>
      </c>
      <c r="O94" t="s">
        <v>40</v>
      </c>
      <c r="P94" t="s">
        <v>30</v>
      </c>
      <c r="Q94" t="s">
        <v>46</v>
      </c>
      <c r="R94" t="s">
        <v>40</v>
      </c>
      <c r="S94" t="s">
        <v>40</v>
      </c>
      <c r="T94" t="s">
        <v>40</v>
      </c>
      <c r="U94" t="s">
        <v>30</v>
      </c>
      <c r="V94" t="s">
        <v>30</v>
      </c>
      <c r="W94" t="s">
        <v>124</v>
      </c>
      <c r="X94" t="s">
        <v>3041</v>
      </c>
    </row>
    <row r="95" spans="1:24" x14ac:dyDescent="0.25">
      <c r="A95">
        <v>2223</v>
      </c>
      <c r="B95" t="s">
        <v>3042</v>
      </c>
      <c r="C95" t="s">
        <v>3043</v>
      </c>
      <c r="D95">
        <v>4</v>
      </c>
      <c r="E95" t="s">
        <v>3044</v>
      </c>
      <c r="F95" t="s">
        <v>3045</v>
      </c>
      <c r="G95" t="e">
        <f>-oxetine</f>
        <v>#NAME?</v>
      </c>
      <c r="H95" t="s">
        <v>3046</v>
      </c>
      <c r="I95">
        <v>1975</v>
      </c>
      <c r="J95">
        <v>1987</v>
      </c>
      <c r="K95" t="s">
        <v>3047</v>
      </c>
      <c r="L95" t="s">
        <v>3048</v>
      </c>
      <c r="M95" t="s">
        <v>367</v>
      </c>
      <c r="N95" t="s">
        <v>45</v>
      </c>
      <c r="O95" t="s">
        <v>40</v>
      </c>
      <c r="P95" t="s">
        <v>30</v>
      </c>
      <c r="Q95" t="s">
        <v>46</v>
      </c>
      <c r="R95" t="s">
        <v>30</v>
      </c>
      <c r="S95" t="s">
        <v>40</v>
      </c>
      <c r="T95" t="s">
        <v>30</v>
      </c>
      <c r="U95" t="s">
        <v>30</v>
      </c>
      <c r="V95" t="s">
        <v>40</v>
      </c>
      <c r="W95" t="s">
        <v>124</v>
      </c>
      <c r="X95" t="s">
        <v>3049</v>
      </c>
    </row>
    <row r="96" spans="1:24" x14ac:dyDescent="0.25">
      <c r="A96">
        <v>674660</v>
      </c>
      <c r="B96" t="s">
        <v>3082</v>
      </c>
      <c r="C96" t="s">
        <v>3083</v>
      </c>
      <c r="D96">
        <v>4</v>
      </c>
      <c r="F96" t="s">
        <v>3084</v>
      </c>
      <c r="J96">
        <v>1949</v>
      </c>
      <c r="M96" t="s">
        <v>3085</v>
      </c>
      <c r="N96" t="s">
        <v>45</v>
      </c>
      <c r="O96" t="s">
        <v>40</v>
      </c>
      <c r="P96" t="s">
        <v>30</v>
      </c>
      <c r="Q96" t="s">
        <v>63</v>
      </c>
      <c r="R96" t="s">
        <v>30</v>
      </c>
      <c r="S96" t="s">
        <v>30</v>
      </c>
      <c r="T96" t="s">
        <v>30</v>
      </c>
      <c r="U96" t="s">
        <v>40</v>
      </c>
      <c r="V96" t="s">
        <v>30</v>
      </c>
      <c r="W96" t="s">
        <v>124</v>
      </c>
      <c r="X96" t="s">
        <v>3086</v>
      </c>
    </row>
    <row r="97" spans="1:24" x14ac:dyDescent="0.25">
      <c r="A97">
        <v>37820</v>
      </c>
      <c r="B97" t="s">
        <v>3094</v>
      </c>
      <c r="C97" t="s">
        <v>3095</v>
      </c>
      <c r="D97">
        <v>4</v>
      </c>
      <c r="F97" t="s">
        <v>2909</v>
      </c>
      <c r="I97">
        <v>1984</v>
      </c>
      <c r="J97">
        <v>1983</v>
      </c>
      <c r="K97" t="s">
        <v>3096</v>
      </c>
      <c r="L97" t="s">
        <v>3097</v>
      </c>
      <c r="M97" t="s">
        <v>3098</v>
      </c>
      <c r="N97" t="s">
        <v>45</v>
      </c>
      <c r="O97" t="s">
        <v>40</v>
      </c>
      <c r="P97" t="s">
        <v>30</v>
      </c>
      <c r="Q97" t="s">
        <v>63</v>
      </c>
      <c r="R97" t="s">
        <v>30</v>
      </c>
      <c r="S97" t="s">
        <v>40</v>
      </c>
      <c r="T97" t="s">
        <v>30</v>
      </c>
      <c r="U97" t="s">
        <v>30</v>
      </c>
      <c r="V97" t="s">
        <v>30</v>
      </c>
      <c r="W97" t="s">
        <v>124</v>
      </c>
      <c r="X97" t="s">
        <v>3099</v>
      </c>
    </row>
    <row r="98" spans="1:24" x14ac:dyDescent="0.25">
      <c r="A98">
        <v>300022</v>
      </c>
      <c r="B98" t="s">
        <v>3132</v>
      </c>
      <c r="C98" t="s">
        <v>3133</v>
      </c>
      <c r="D98">
        <v>4</v>
      </c>
      <c r="E98" t="s">
        <v>3134</v>
      </c>
      <c r="F98" t="s">
        <v>3135</v>
      </c>
      <c r="G98" t="e">
        <f>-platin</f>
        <v>#NAME?</v>
      </c>
      <c r="H98" t="s">
        <v>3136</v>
      </c>
      <c r="I98">
        <v>1983</v>
      </c>
      <c r="J98">
        <v>1989</v>
      </c>
      <c r="K98" t="s">
        <v>3137</v>
      </c>
      <c r="L98" t="s">
        <v>3138</v>
      </c>
      <c r="M98" t="s">
        <v>793</v>
      </c>
      <c r="N98" t="s">
        <v>45</v>
      </c>
      <c r="O98" t="s">
        <v>30</v>
      </c>
      <c r="P98" t="s">
        <v>30</v>
      </c>
      <c r="Q98" t="s">
        <v>75</v>
      </c>
      <c r="R98" t="s">
        <v>30</v>
      </c>
      <c r="S98" t="s">
        <v>30</v>
      </c>
      <c r="T98" t="s">
        <v>40</v>
      </c>
      <c r="U98" t="s">
        <v>30</v>
      </c>
      <c r="V98" t="s">
        <v>40</v>
      </c>
      <c r="W98" t="s">
        <v>124</v>
      </c>
    </row>
    <row r="99" spans="1:24" x14ac:dyDescent="0.25">
      <c r="A99">
        <v>469732</v>
      </c>
      <c r="B99" t="s">
        <v>3157</v>
      </c>
      <c r="C99" t="s">
        <v>3158</v>
      </c>
      <c r="D99">
        <v>4</v>
      </c>
      <c r="F99" t="s">
        <v>3159</v>
      </c>
      <c r="I99">
        <v>1965</v>
      </c>
      <c r="J99">
        <v>1992</v>
      </c>
      <c r="M99" t="s">
        <v>148</v>
      </c>
      <c r="N99" t="s">
        <v>45</v>
      </c>
      <c r="O99" t="s">
        <v>40</v>
      </c>
      <c r="P99" t="s">
        <v>30</v>
      </c>
      <c r="Q99" t="s">
        <v>63</v>
      </c>
      <c r="R99" t="s">
        <v>30</v>
      </c>
      <c r="S99" t="s">
        <v>30</v>
      </c>
      <c r="T99" t="s">
        <v>30</v>
      </c>
      <c r="U99" t="s">
        <v>40</v>
      </c>
      <c r="V99" t="s">
        <v>30</v>
      </c>
      <c r="W99" t="s">
        <v>2208</v>
      </c>
      <c r="X99" t="s">
        <v>3160</v>
      </c>
    </row>
    <row r="100" spans="1:24" x14ac:dyDescent="0.25">
      <c r="A100">
        <v>378218</v>
      </c>
      <c r="B100" t="s">
        <v>3198</v>
      </c>
      <c r="C100" t="s">
        <v>3199</v>
      </c>
      <c r="D100">
        <v>4</v>
      </c>
      <c r="E100" t="s">
        <v>3200</v>
      </c>
      <c r="F100" t="s">
        <v>3201</v>
      </c>
      <c r="I100">
        <v>1966</v>
      </c>
      <c r="J100">
        <v>1982</v>
      </c>
      <c r="K100" t="s">
        <v>3202</v>
      </c>
      <c r="L100" t="s">
        <v>3203</v>
      </c>
      <c r="M100" t="s">
        <v>948</v>
      </c>
      <c r="N100" t="s">
        <v>45</v>
      </c>
      <c r="O100" t="s">
        <v>40</v>
      </c>
      <c r="P100" t="s">
        <v>30</v>
      </c>
      <c r="Q100" t="s">
        <v>63</v>
      </c>
      <c r="R100" t="s">
        <v>30</v>
      </c>
      <c r="S100" t="s">
        <v>40</v>
      </c>
      <c r="T100" t="s">
        <v>30</v>
      </c>
      <c r="U100" t="s">
        <v>30</v>
      </c>
      <c r="V100" t="s">
        <v>30</v>
      </c>
      <c r="W100" t="s">
        <v>798</v>
      </c>
      <c r="X100" t="s">
        <v>3204</v>
      </c>
    </row>
    <row r="101" spans="1:24" x14ac:dyDescent="0.25">
      <c r="A101">
        <v>675496</v>
      </c>
      <c r="B101" t="s">
        <v>3220</v>
      </c>
      <c r="C101" t="s">
        <v>3221</v>
      </c>
      <c r="D101">
        <v>4</v>
      </c>
      <c r="E101" t="s">
        <v>3222</v>
      </c>
      <c r="F101" t="s">
        <v>1485</v>
      </c>
      <c r="I101">
        <v>1967</v>
      </c>
      <c r="J101">
        <v>1969</v>
      </c>
      <c r="M101" t="s">
        <v>3223</v>
      </c>
      <c r="N101" t="s">
        <v>75</v>
      </c>
      <c r="O101" t="s">
        <v>30</v>
      </c>
      <c r="P101" t="s">
        <v>30</v>
      </c>
      <c r="Q101" t="s">
        <v>31</v>
      </c>
      <c r="R101" t="s">
        <v>30</v>
      </c>
      <c r="S101" t="s">
        <v>30</v>
      </c>
      <c r="T101" t="s">
        <v>30</v>
      </c>
      <c r="U101" t="s">
        <v>40</v>
      </c>
      <c r="V101" t="s">
        <v>30</v>
      </c>
      <c r="W101" t="s">
        <v>798</v>
      </c>
    </row>
    <row r="102" spans="1:24" x14ac:dyDescent="0.25">
      <c r="A102">
        <v>35486</v>
      </c>
      <c r="B102" t="s">
        <v>3224</v>
      </c>
      <c r="C102" t="s">
        <v>3225</v>
      </c>
      <c r="D102">
        <v>4</v>
      </c>
      <c r="F102" t="s">
        <v>3226</v>
      </c>
      <c r="J102">
        <v>2009</v>
      </c>
      <c r="M102" t="s">
        <v>697</v>
      </c>
      <c r="N102" t="s">
        <v>45</v>
      </c>
      <c r="O102" t="s">
        <v>40</v>
      </c>
      <c r="P102" t="s">
        <v>30</v>
      </c>
      <c r="Q102" t="s">
        <v>63</v>
      </c>
      <c r="R102" t="s">
        <v>30</v>
      </c>
      <c r="S102" t="s">
        <v>30</v>
      </c>
      <c r="T102" t="s">
        <v>30</v>
      </c>
      <c r="U102" t="s">
        <v>40</v>
      </c>
      <c r="V102" t="s">
        <v>30</v>
      </c>
      <c r="W102" t="s">
        <v>124</v>
      </c>
      <c r="X102" t="s">
        <v>3227</v>
      </c>
    </row>
    <row r="103" spans="1:24" x14ac:dyDescent="0.25">
      <c r="A103">
        <v>8516</v>
      </c>
      <c r="B103" t="s">
        <v>3246</v>
      </c>
      <c r="C103" t="s">
        <v>3247</v>
      </c>
      <c r="D103">
        <v>4</v>
      </c>
      <c r="F103" t="s">
        <v>1504</v>
      </c>
      <c r="J103">
        <v>1958</v>
      </c>
      <c r="K103" t="s">
        <v>3248</v>
      </c>
      <c r="L103" t="s">
        <v>3249</v>
      </c>
      <c r="M103" t="s">
        <v>672</v>
      </c>
      <c r="N103" t="s">
        <v>45</v>
      </c>
      <c r="O103" t="s">
        <v>40</v>
      </c>
      <c r="P103" t="s">
        <v>30</v>
      </c>
      <c r="Q103" t="s">
        <v>63</v>
      </c>
      <c r="R103" t="s">
        <v>30</v>
      </c>
      <c r="S103" t="s">
        <v>40</v>
      </c>
      <c r="T103" t="s">
        <v>30</v>
      </c>
      <c r="U103" t="s">
        <v>30</v>
      </c>
      <c r="V103" t="s">
        <v>30</v>
      </c>
      <c r="W103" t="s">
        <v>124</v>
      </c>
      <c r="X103" t="s">
        <v>3250</v>
      </c>
    </row>
    <row r="104" spans="1:24" x14ac:dyDescent="0.25">
      <c r="A104">
        <v>675725</v>
      </c>
      <c r="B104" t="s">
        <v>3263</v>
      </c>
      <c r="C104" t="s">
        <v>3264</v>
      </c>
      <c r="D104">
        <v>4</v>
      </c>
      <c r="E104" t="s">
        <v>3265</v>
      </c>
      <c r="F104" t="s">
        <v>3266</v>
      </c>
      <c r="I104">
        <v>2005</v>
      </c>
      <c r="J104">
        <v>2007</v>
      </c>
      <c r="K104" t="s">
        <v>3267</v>
      </c>
      <c r="L104" t="s">
        <v>3268</v>
      </c>
      <c r="N104" t="s">
        <v>29</v>
      </c>
      <c r="O104" t="s">
        <v>30</v>
      </c>
      <c r="P104" t="s">
        <v>40</v>
      </c>
      <c r="Q104" t="s">
        <v>31</v>
      </c>
      <c r="R104" t="s">
        <v>30</v>
      </c>
      <c r="S104" t="s">
        <v>40</v>
      </c>
      <c r="T104" t="s">
        <v>30</v>
      </c>
      <c r="U104" t="s">
        <v>30</v>
      </c>
      <c r="V104" t="s">
        <v>30</v>
      </c>
      <c r="W104" t="s">
        <v>124</v>
      </c>
      <c r="X104" t="s">
        <v>3269</v>
      </c>
    </row>
    <row r="105" spans="1:24" x14ac:dyDescent="0.25">
      <c r="A105">
        <v>1248838</v>
      </c>
      <c r="B105" t="s">
        <v>3315</v>
      </c>
      <c r="C105" t="s">
        <v>3316</v>
      </c>
      <c r="D105">
        <v>4</v>
      </c>
      <c r="E105" t="s">
        <v>3317</v>
      </c>
      <c r="F105" t="s">
        <v>3318</v>
      </c>
      <c r="I105">
        <v>2009</v>
      </c>
      <c r="J105">
        <v>2012</v>
      </c>
      <c r="K105" t="s">
        <v>3319</v>
      </c>
      <c r="L105" t="s">
        <v>3320</v>
      </c>
      <c r="N105" t="s">
        <v>45</v>
      </c>
      <c r="O105" t="s">
        <v>40</v>
      </c>
      <c r="P105" t="s">
        <v>30</v>
      </c>
      <c r="Q105" t="s">
        <v>63</v>
      </c>
      <c r="R105" t="s">
        <v>30</v>
      </c>
      <c r="S105" t="s">
        <v>30</v>
      </c>
      <c r="T105" t="s">
        <v>40</v>
      </c>
      <c r="U105" t="s">
        <v>30</v>
      </c>
      <c r="V105" t="s">
        <v>30</v>
      </c>
      <c r="W105" t="s">
        <v>124</v>
      </c>
      <c r="X105" t="s">
        <v>3321</v>
      </c>
    </row>
    <row r="106" spans="1:24" x14ac:dyDescent="0.25">
      <c r="A106">
        <v>152728</v>
      </c>
      <c r="B106" t="s">
        <v>3332</v>
      </c>
      <c r="C106" t="s">
        <v>3333</v>
      </c>
      <c r="D106">
        <v>4</v>
      </c>
      <c r="E106" t="s">
        <v>3334</v>
      </c>
      <c r="F106" t="s">
        <v>1370</v>
      </c>
      <c r="I106">
        <v>1979</v>
      </c>
      <c r="J106">
        <v>1992</v>
      </c>
      <c r="K106" t="s">
        <v>3335</v>
      </c>
      <c r="L106" t="s">
        <v>3336</v>
      </c>
      <c r="M106" t="s">
        <v>3337</v>
      </c>
      <c r="N106" t="s">
        <v>45</v>
      </c>
      <c r="O106" t="s">
        <v>30</v>
      </c>
      <c r="P106" t="s">
        <v>30</v>
      </c>
      <c r="Q106" t="s">
        <v>46</v>
      </c>
      <c r="R106" t="s">
        <v>30</v>
      </c>
      <c r="S106" t="s">
        <v>40</v>
      </c>
      <c r="T106" t="s">
        <v>30</v>
      </c>
      <c r="U106" t="s">
        <v>30</v>
      </c>
      <c r="V106" t="s">
        <v>30</v>
      </c>
      <c r="W106" t="s">
        <v>798</v>
      </c>
      <c r="X106" t="s">
        <v>3338</v>
      </c>
    </row>
    <row r="107" spans="1:24" x14ac:dyDescent="0.25">
      <c r="A107">
        <v>306429</v>
      </c>
      <c r="B107" t="s">
        <v>3339</v>
      </c>
      <c r="C107" t="s">
        <v>3340</v>
      </c>
      <c r="D107">
        <v>4</v>
      </c>
      <c r="F107" t="s">
        <v>3341</v>
      </c>
      <c r="J107">
        <v>1982</v>
      </c>
      <c r="K107" t="s">
        <v>3342</v>
      </c>
      <c r="L107" t="s">
        <v>3343</v>
      </c>
      <c r="M107" t="s">
        <v>3344</v>
      </c>
      <c r="N107" t="s">
        <v>45</v>
      </c>
      <c r="O107" t="s">
        <v>30</v>
      </c>
      <c r="P107" t="s">
        <v>30</v>
      </c>
      <c r="Q107" t="s">
        <v>63</v>
      </c>
      <c r="R107" t="s">
        <v>30</v>
      </c>
      <c r="S107" t="s">
        <v>30</v>
      </c>
      <c r="T107" t="s">
        <v>40</v>
      </c>
      <c r="U107" t="s">
        <v>30</v>
      </c>
      <c r="V107" t="s">
        <v>30</v>
      </c>
      <c r="W107" t="s">
        <v>798</v>
      </c>
      <c r="X107" t="s">
        <v>3345</v>
      </c>
    </row>
    <row r="108" spans="1:24" x14ac:dyDescent="0.25">
      <c r="A108">
        <v>26465</v>
      </c>
      <c r="B108" t="s">
        <v>3346</v>
      </c>
      <c r="C108" t="s">
        <v>3347</v>
      </c>
      <c r="D108">
        <v>4</v>
      </c>
      <c r="E108" t="s">
        <v>3348</v>
      </c>
      <c r="F108" t="s">
        <v>3349</v>
      </c>
      <c r="I108">
        <v>1984</v>
      </c>
      <c r="J108">
        <v>1994</v>
      </c>
      <c r="K108" t="s">
        <v>3350</v>
      </c>
      <c r="L108" t="s">
        <v>3351</v>
      </c>
      <c r="M108" t="s">
        <v>367</v>
      </c>
      <c r="N108" t="s">
        <v>45</v>
      </c>
      <c r="O108" t="s">
        <v>40</v>
      </c>
      <c r="P108" t="s">
        <v>30</v>
      </c>
      <c r="Q108" t="s">
        <v>63</v>
      </c>
      <c r="R108" t="s">
        <v>30</v>
      </c>
      <c r="S108" t="s">
        <v>40</v>
      </c>
      <c r="T108" t="s">
        <v>30</v>
      </c>
      <c r="U108" t="s">
        <v>30</v>
      </c>
      <c r="V108" t="s">
        <v>40</v>
      </c>
      <c r="W108" t="s">
        <v>124</v>
      </c>
      <c r="X108" t="s">
        <v>3352</v>
      </c>
    </row>
    <row r="109" spans="1:24" x14ac:dyDescent="0.25">
      <c r="A109">
        <v>1380904</v>
      </c>
      <c r="B109" t="s">
        <v>3412</v>
      </c>
      <c r="C109" t="s">
        <v>3413</v>
      </c>
      <c r="D109">
        <v>4</v>
      </c>
      <c r="F109" t="s">
        <v>3414</v>
      </c>
      <c r="G109" t="e">
        <f>-mab</f>
        <v>#NAME?</v>
      </c>
      <c r="H109" t="s">
        <v>546</v>
      </c>
      <c r="I109">
        <v>2004</v>
      </c>
      <c r="J109">
        <v>2012</v>
      </c>
      <c r="N109" t="s">
        <v>547</v>
      </c>
      <c r="O109" t="s">
        <v>30</v>
      </c>
      <c r="P109" t="s">
        <v>30</v>
      </c>
      <c r="Q109" t="s">
        <v>31</v>
      </c>
      <c r="R109" t="s">
        <v>30</v>
      </c>
      <c r="S109" t="s">
        <v>30</v>
      </c>
      <c r="T109" t="s">
        <v>40</v>
      </c>
      <c r="U109" t="s">
        <v>30</v>
      </c>
      <c r="V109" t="s">
        <v>30</v>
      </c>
      <c r="W109" t="s">
        <v>124</v>
      </c>
    </row>
    <row r="110" spans="1:24" x14ac:dyDescent="0.25">
      <c r="A110">
        <v>1383175</v>
      </c>
      <c r="B110" t="s">
        <v>3734</v>
      </c>
      <c r="C110" t="s">
        <v>3735</v>
      </c>
      <c r="D110">
        <v>4</v>
      </c>
      <c r="E110">
        <v>29866</v>
      </c>
      <c r="F110" t="s">
        <v>3736</v>
      </c>
      <c r="I110">
        <v>1962</v>
      </c>
      <c r="J110">
        <v>1962</v>
      </c>
      <c r="M110" t="s">
        <v>3737</v>
      </c>
      <c r="N110" t="s">
        <v>45</v>
      </c>
      <c r="O110" t="s">
        <v>40</v>
      </c>
      <c r="P110" t="s">
        <v>30</v>
      </c>
      <c r="Q110" t="s">
        <v>31</v>
      </c>
      <c r="R110" t="s">
        <v>30</v>
      </c>
      <c r="S110" t="s">
        <v>40</v>
      </c>
      <c r="T110" t="s">
        <v>30</v>
      </c>
      <c r="U110" t="s">
        <v>30</v>
      </c>
      <c r="V110" t="s">
        <v>30</v>
      </c>
      <c r="W110" t="s">
        <v>798</v>
      </c>
      <c r="X110" t="s">
        <v>3738</v>
      </c>
    </row>
    <row r="111" spans="1:24" x14ac:dyDescent="0.25">
      <c r="A111">
        <v>26280</v>
      </c>
      <c r="B111" t="s">
        <v>3761</v>
      </c>
      <c r="C111" t="s">
        <v>3762</v>
      </c>
      <c r="D111">
        <v>4</v>
      </c>
      <c r="E111" t="s">
        <v>3763</v>
      </c>
      <c r="F111" t="s">
        <v>1263</v>
      </c>
      <c r="G111" t="e">
        <f>-zolid</f>
        <v>#NAME?</v>
      </c>
      <c r="H111" t="s">
        <v>3764</v>
      </c>
      <c r="I111">
        <v>1997</v>
      </c>
      <c r="J111">
        <v>2000</v>
      </c>
      <c r="K111" t="s">
        <v>3765</v>
      </c>
      <c r="L111" t="s">
        <v>3766</v>
      </c>
      <c r="M111" t="s">
        <v>453</v>
      </c>
      <c r="N111" t="s">
        <v>45</v>
      </c>
      <c r="O111" t="s">
        <v>40</v>
      </c>
      <c r="P111" t="s">
        <v>30</v>
      </c>
      <c r="Q111" t="s">
        <v>31</v>
      </c>
      <c r="R111" t="s">
        <v>30</v>
      </c>
      <c r="S111" t="s">
        <v>40</v>
      </c>
      <c r="T111" t="s">
        <v>40</v>
      </c>
      <c r="U111" t="s">
        <v>30</v>
      </c>
      <c r="V111" t="s">
        <v>30</v>
      </c>
      <c r="W111" t="s">
        <v>124</v>
      </c>
      <c r="X111" t="s">
        <v>3767</v>
      </c>
    </row>
    <row r="112" spans="1:24" x14ac:dyDescent="0.25">
      <c r="A112">
        <v>675495</v>
      </c>
      <c r="B112" t="s">
        <v>3792</v>
      </c>
      <c r="C112" t="s">
        <v>3793</v>
      </c>
      <c r="D112">
        <v>4</v>
      </c>
      <c r="E112" t="s">
        <v>3794</v>
      </c>
      <c r="F112" t="s">
        <v>504</v>
      </c>
      <c r="G112" t="e">
        <f>-mer</f>
        <v>#NAME?</v>
      </c>
      <c r="H112" t="s">
        <v>2375</v>
      </c>
      <c r="I112">
        <v>1997</v>
      </c>
      <c r="J112">
        <v>1998</v>
      </c>
      <c r="K112" t="s">
        <v>3795</v>
      </c>
      <c r="L112" t="s">
        <v>3796</v>
      </c>
      <c r="M112" t="s">
        <v>3797</v>
      </c>
      <c r="N112" t="s">
        <v>229</v>
      </c>
      <c r="O112" t="s">
        <v>30</v>
      </c>
      <c r="P112" t="s">
        <v>30</v>
      </c>
      <c r="Q112" t="s">
        <v>31</v>
      </c>
      <c r="R112" t="s">
        <v>30</v>
      </c>
      <c r="S112" t="s">
        <v>40</v>
      </c>
      <c r="T112" t="s">
        <v>30</v>
      </c>
      <c r="U112" t="s">
        <v>30</v>
      </c>
      <c r="V112" t="s">
        <v>30</v>
      </c>
      <c r="W112" t="s">
        <v>124</v>
      </c>
    </row>
    <row r="113" spans="1:24" x14ac:dyDescent="0.25">
      <c r="A113">
        <v>675202</v>
      </c>
      <c r="B113" t="s">
        <v>3861</v>
      </c>
      <c r="C113" t="s">
        <v>3862</v>
      </c>
      <c r="D113">
        <v>4</v>
      </c>
      <c r="E113" t="s">
        <v>3863</v>
      </c>
      <c r="F113" t="s">
        <v>3864</v>
      </c>
      <c r="I113">
        <v>1992</v>
      </c>
      <c r="J113">
        <v>1997</v>
      </c>
      <c r="K113" t="s">
        <v>3865</v>
      </c>
      <c r="L113" t="s">
        <v>3866</v>
      </c>
      <c r="M113" t="s">
        <v>3867</v>
      </c>
      <c r="N113" t="s">
        <v>45</v>
      </c>
      <c r="O113" t="s">
        <v>40</v>
      </c>
      <c r="P113" t="s">
        <v>30</v>
      </c>
      <c r="Q113" t="s">
        <v>31</v>
      </c>
      <c r="R113" t="s">
        <v>30</v>
      </c>
      <c r="S113" t="s">
        <v>30</v>
      </c>
      <c r="T113" t="s">
        <v>40</v>
      </c>
      <c r="U113" t="s">
        <v>30</v>
      </c>
      <c r="V113" t="s">
        <v>30</v>
      </c>
      <c r="W113" t="s">
        <v>798</v>
      </c>
      <c r="X113" t="s">
        <v>3868</v>
      </c>
    </row>
    <row r="114" spans="1:24" x14ac:dyDescent="0.25">
      <c r="A114">
        <v>1451140</v>
      </c>
      <c r="B114" t="s">
        <v>3869</v>
      </c>
      <c r="C114" t="s">
        <v>3870</v>
      </c>
      <c r="D114">
        <v>4</v>
      </c>
      <c r="F114" t="s">
        <v>3871</v>
      </c>
      <c r="G114" t="e">
        <f>-ectin</f>
        <v>#NAME?</v>
      </c>
      <c r="H114" t="s">
        <v>3872</v>
      </c>
      <c r="I114">
        <v>1979</v>
      </c>
      <c r="J114">
        <v>1996</v>
      </c>
      <c r="K114" t="s">
        <v>3873</v>
      </c>
      <c r="L114" t="s">
        <v>3874</v>
      </c>
      <c r="M114" t="s">
        <v>3875</v>
      </c>
      <c r="N114" t="s">
        <v>75</v>
      </c>
      <c r="O114" t="s">
        <v>30</v>
      </c>
      <c r="P114" t="s">
        <v>30</v>
      </c>
      <c r="Q114" t="s">
        <v>75</v>
      </c>
      <c r="R114" t="s">
        <v>30</v>
      </c>
      <c r="S114" t="s">
        <v>40</v>
      </c>
      <c r="T114" t="s">
        <v>30</v>
      </c>
      <c r="U114" t="s">
        <v>40</v>
      </c>
      <c r="V114" t="s">
        <v>30</v>
      </c>
      <c r="W114" t="s">
        <v>124</v>
      </c>
      <c r="X114" t="s">
        <v>3876</v>
      </c>
    </row>
    <row r="115" spans="1:24" x14ac:dyDescent="0.25">
      <c r="A115">
        <v>675413</v>
      </c>
      <c r="B115" t="s">
        <v>4444</v>
      </c>
      <c r="C115" t="s">
        <v>4445</v>
      </c>
      <c r="D115">
        <v>4</v>
      </c>
      <c r="F115" t="s">
        <v>4446</v>
      </c>
      <c r="G115" t="e">
        <f>-tide</f>
        <v>#NAME?</v>
      </c>
      <c r="H115" t="s">
        <v>107</v>
      </c>
      <c r="I115">
        <v>1998</v>
      </c>
      <c r="J115">
        <v>2001</v>
      </c>
      <c r="K115" t="s">
        <v>4447</v>
      </c>
      <c r="L115" t="s">
        <v>4448</v>
      </c>
      <c r="N115" t="s">
        <v>108</v>
      </c>
      <c r="O115" t="s">
        <v>30</v>
      </c>
      <c r="P115" t="s">
        <v>30</v>
      </c>
      <c r="Q115" t="s">
        <v>31</v>
      </c>
      <c r="R115" t="s">
        <v>30</v>
      </c>
      <c r="S115" t="s">
        <v>30</v>
      </c>
      <c r="T115" t="s">
        <v>40</v>
      </c>
      <c r="U115" t="s">
        <v>30</v>
      </c>
      <c r="V115" t="s">
        <v>30</v>
      </c>
      <c r="W115" t="s">
        <v>124</v>
      </c>
    </row>
    <row r="116" spans="1:24" x14ac:dyDescent="0.25">
      <c r="A116">
        <v>675788</v>
      </c>
      <c r="B116" t="s">
        <v>4452</v>
      </c>
      <c r="C116" t="s">
        <v>4453</v>
      </c>
      <c r="D116">
        <v>4</v>
      </c>
      <c r="E116" t="s">
        <v>4454</v>
      </c>
      <c r="G116" t="e">
        <f>-tide</f>
        <v>#NAME?</v>
      </c>
      <c r="H116" t="s">
        <v>107</v>
      </c>
      <c r="I116">
        <v>2005</v>
      </c>
      <c r="J116">
        <v>2009</v>
      </c>
      <c r="K116" t="s">
        <v>4455</v>
      </c>
      <c r="L116" t="s">
        <v>4456</v>
      </c>
      <c r="N116" t="s">
        <v>108</v>
      </c>
      <c r="O116" t="s">
        <v>30</v>
      </c>
      <c r="P116" t="s">
        <v>30</v>
      </c>
      <c r="Q116" t="s">
        <v>31</v>
      </c>
      <c r="R116" t="s">
        <v>30</v>
      </c>
      <c r="S116" t="s">
        <v>30</v>
      </c>
      <c r="T116" t="s">
        <v>40</v>
      </c>
      <c r="U116" t="s">
        <v>30</v>
      </c>
      <c r="V116" t="s">
        <v>40</v>
      </c>
      <c r="W116" t="s">
        <v>798</v>
      </c>
    </row>
    <row r="117" spans="1:24" x14ac:dyDescent="0.25">
      <c r="A117">
        <v>674275</v>
      </c>
      <c r="B117" t="s">
        <v>4457</v>
      </c>
      <c r="C117" t="s">
        <v>4458</v>
      </c>
      <c r="D117">
        <v>4</v>
      </c>
      <c r="E117" t="s">
        <v>4459</v>
      </c>
      <c r="F117" t="s">
        <v>4460</v>
      </c>
      <c r="I117">
        <v>1962</v>
      </c>
      <c r="J117">
        <v>1962</v>
      </c>
      <c r="K117" t="s">
        <v>4461</v>
      </c>
      <c r="L117" t="s">
        <v>4462</v>
      </c>
      <c r="M117" t="s">
        <v>4463</v>
      </c>
      <c r="N117" t="s">
        <v>29</v>
      </c>
      <c r="O117" t="s">
        <v>40</v>
      </c>
      <c r="P117" t="s">
        <v>30</v>
      </c>
      <c r="Q117" t="s">
        <v>46</v>
      </c>
      <c r="R117" t="s">
        <v>30</v>
      </c>
      <c r="S117" t="s">
        <v>40</v>
      </c>
      <c r="T117" t="s">
        <v>30</v>
      </c>
      <c r="U117" t="s">
        <v>30</v>
      </c>
      <c r="V117" t="s">
        <v>30</v>
      </c>
      <c r="W117" t="s">
        <v>798</v>
      </c>
      <c r="X117" t="s">
        <v>4464</v>
      </c>
    </row>
    <row r="118" spans="1:24" x14ac:dyDescent="0.25">
      <c r="A118">
        <v>2994</v>
      </c>
      <c r="B118" t="s">
        <v>4537</v>
      </c>
      <c r="C118" t="s">
        <v>4538</v>
      </c>
      <c r="D118">
        <v>4</v>
      </c>
      <c r="E118" t="s">
        <v>4539</v>
      </c>
      <c r="F118" t="s">
        <v>4540</v>
      </c>
      <c r="I118">
        <v>1980</v>
      </c>
      <c r="J118">
        <v>1981</v>
      </c>
      <c r="K118" t="s">
        <v>4541</v>
      </c>
      <c r="L118" t="s">
        <v>4542</v>
      </c>
      <c r="M118" t="s">
        <v>1266</v>
      </c>
      <c r="N118" t="s">
        <v>45</v>
      </c>
      <c r="O118" t="s">
        <v>40</v>
      </c>
      <c r="P118" t="s">
        <v>30</v>
      </c>
      <c r="Q118" t="s">
        <v>63</v>
      </c>
      <c r="R118" t="s">
        <v>30</v>
      </c>
      <c r="S118" t="s">
        <v>40</v>
      </c>
      <c r="T118" t="s">
        <v>30</v>
      </c>
      <c r="U118" t="s">
        <v>30</v>
      </c>
      <c r="V118" t="s">
        <v>30</v>
      </c>
      <c r="W118" t="s">
        <v>124</v>
      </c>
      <c r="X118" t="s">
        <v>4543</v>
      </c>
    </row>
    <row r="119" spans="1:24" x14ac:dyDescent="0.25">
      <c r="A119">
        <v>675442</v>
      </c>
      <c r="B119" t="s">
        <v>4548</v>
      </c>
      <c r="C119" t="s">
        <v>4549</v>
      </c>
      <c r="D119">
        <v>4</v>
      </c>
      <c r="F119" t="s">
        <v>4550</v>
      </c>
      <c r="M119" t="s">
        <v>555</v>
      </c>
      <c r="N119" t="s">
        <v>75</v>
      </c>
      <c r="O119" t="s">
        <v>30</v>
      </c>
      <c r="P119" t="s">
        <v>30</v>
      </c>
      <c r="Q119" t="s">
        <v>31</v>
      </c>
      <c r="R119" t="s">
        <v>30</v>
      </c>
      <c r="S119" t="s">
        <v>30</v>
      </c>
      <c r="T119" t="s">
        <v>40</v>
      </c>
      <c r="U119" t="s">
        <v>30</v>
      </c>
      <c r="V119" t="s">
        <v>40</v>
      </c>
      <c r="W119" t="s">
        <v>124</v>
      </c>
    </row>
    <row r="120" spans="1:24" x14ac:dyDescent="0.25">
      <c r="A120">
        <v>27419</v>
      </c>
      <c r="B120" t="s">
        <v>4578</v>
      </c>
      <c r="C120" t="s">
        <v>4579</v>
      </c>
      <c r="D120">
        <v>4</v>
      </c>
      <c r="E120" t="s">
        <v>4580</v>
      </c>
      <c r="F120" t="s">
        <v>1263</v>
      </c>
      <c r="I120">
        <v>1973</v>
      </c>
      <c r="J120">
        <v>1982</v>
      </c>
      <c r="K120" t="s">
        <v>4581</v>
      </c>
      <c r="L120" t="s">
        <v>4582</v>
      </c>
      <c r="M120" t="s">
        <v>693</v>
      </c>
      <c r="N120" t="s">
        <v>45</v>
      </c>
      <c r="O120" t="s">
        <v>40</v>
      </c>
      <c r="P120" t="s">
        <v>30</v>
      </c>
      <c r="Q120" t="s">
        <v>63</v>
      </c>
      <c r="R120" t="s">
        <v>30</v>
      </c>
      <c r="S120" t="s">
        <v>40</v>
      </c>
      <c r="T120" t="s">
        <v>30</v>
      </c>
      <c r="U120" t="s">
        <v>30</v>
      </c>
      <c r="V120" t="s">
        <v>40</v>
      </c>
      <c r="W120" t="s">
        <v>124</v>
      </c>
      <c r="X120" t="s">
        <v>4583</v>
      </c>
    </row>
    <row r="121" spans="1:24" x14ac:dyDescent="0.25">
      <c r="A121">
        <v>1381302</v>
      </c>
      <c r="B121" t="s">
        <v>4639</v>
      </c>
      <c r="C121" t="s">
        <v>4640</v>
      </c>
      <c r="D121">
        <v>4</v>
      </c>
      <c r="E121" t="s">
        <v>4641</v>
      </c>
      <c r="G121" t="e">
        <f>-mab</f>
        <v>#NAME?</v>
      </c>
      <c r="H121" t="s">
        <v>546</v>
      </c>
      <c r="N121" t="s">
        <v>547</v>
      </c>
      <c r="O121" t="s">
        <v>30</v>
      </c>
      <c r="P121" t="s">
        <v>30</v>
      </c>
      <c r="Q121" t="s">
        <v>31</v>
      </c>
      <c r="R121" t="s">
        <v>30</v>
      </c>
      <c r="S121" t="s">
        <v>30</v>
      </c>
      <c r="T121" t="s">
        <v>40</v>
      </c>
      <c r="U121" t="s">
        <v>30</v>
      </c>
      <c r="V121" t="s">
        <v>30</v>
      </c>
      <c r="W121" t="s">
        <v>75</v>
      </c>
    </row>
    <row r="122" spans="1:24" x14ac:dyDescent="0.25">
      <c r="A122">
        <v>1347272</v>
      </c>
      <c r="B122" t="s">
        <v>4803</v>
      </c>
      <c r="C122" t="s">
        <v>4804</v>
      </c>
      <c r="D122">
        <v>4</v>
      </c>
      <c r="E122" t="s">
        <v>4805</v>
      </c>
      <c r="F122" t="s">
        <v>4806</v>
      </c>
      <c r="I122">
        <v>2008</v>
      </c>
      <c r="J122">
        <v>2011</v>
      </c>
      <c r="N122" t="s">
        <v>29</v>
      </c>
      <c r="O122" t="s">
        <v>30</v>
      </c>
      <c r="P122" t="s">
        <v>40</v>
      </c>
      <c r="Q122" t="s">
        <v>75</v>
      </c>
      <c r="R122" t="s">
        <v>30</v>
      </c>
      <c r="S122" t="s">
        <v>30</v>
      </c>
      <c r="T122" t="s">
        <v>30</v>
      </c>
      <c r="U122" t="s">
        <v>40</v>
      </c>
      <c r="V122" t="s">
        <v>30</v>
      </c>
      <c r="W122" t="s">
        <v>124</v>
      </c>
      <c r="X122" t="s">
        <v>4807</v>
      </c>
    </row>
    <row r="123" spans="1:24" x14ac:dyDescent="0.25">
      <c r="A123">
        <v>699417</v>
      </c>
      <c r="B123" t="s">
        <v>4808</v>
      </c>
      <c r="C123" t="s">
        <v>4809</v>
      </c>
      <c r="D123">
        <v>4</v>
      </c>
      <c r="F123" t="s">
        <v>1115</v>
      </c>
      <c r="K123" t="s">
        <v>4810</v>
      </c>
      <c r="L123" t="s">
        <v>4811</v>
      </c>
      <c r="M123" t="s">
        <v>509</v>
      </c>
      <c r="N123" t="s">
        <v>45</v>
      </c>
      <c r="O123" t="s">
        <v>30</v>
      </c>
      <c r="P123" t="s">
        <v>30</v>
      </c>
      <c r="Q123" t="s">
        <v>75</v>
      </c>
      <c r="R123" t="s">
        <v>30</v>
      </c>
      <c r="S123" t="s">
        <v>30</v>
      </c>
      <c r="T123" t="s">
        <v>40</v>
      </c>
      <c r="U123" t="s">
        <v>30</v>
      </c>
      <c r="V123" t="s">
        <v>30</v>
      </c>
      <c r="W123" t="s">
        <v>798</v>
      </c>
      <c r="X123" t="s">
        <v>4812</v>
      </c>
    </row>
    <row r="124" spans="1:24" x14ac:dyDescent="0.25">
      <c r="A124">
        <v>675394</v>
      </c>
      <c r="B124" t="s">
        <v>5012</v>
      </c>
      <c r="C124" t="s">
        <v>5013</v>
      </c>
      <c r="D124">
        <v>4</v>
      </c>
      <c r="F124" t="s">
        <v>5014</v>
      </c>
      <c r="I124">
        <v>1987</v>
      </c>
      <c r="J124">
        <v>1999</v>
      </c>
      <c r="K124" t="s">
        <v>5015</v>
      </c>
      <c r="L124" t="s">
        <v>5016</v>
      </c>
      <c r="M124" t="s">
        <v>5017</v>
      </c>
      <c r="N124" t="s">
        <v>108</v>
      </c>
      <c r="O124" t="s">
        <v>30</v>
      </c>
      <c r="P124" t="s">
        <v>30</v>
      </c>
      <c r="Q124" t="s">
        <v>31</v>
      </c>
      <c r="R124" t="s">
        <v>30</v>
      </c>
      <c r="S124" t="s">
        <v>30</v>
      </c>
      <c r="T124" t="s">
        <v>40</v>
      </c>
      <c r="U124" t="s">
        <v>30</v>
      </c>
      <c r="V124" t="s">
        <v>30</v>
      </c>
      <c r="W124" t="s">
        <v>124</v>
      </c>
    </row>
    <row r="125" spans="1:24" x14ac:dyDescent="0.25">
      <c r="A125">
        <v>675446</v>
      </c>
      <c r="B125" t="s">
        <v>5018</v>
      </c>
      <c r="C125" t="s">
        <v>5019</v>
      </c>
      <c r="D125">
        <v>4</v>
      </c>
      <c r="F125" t="s">
        <v>1115</v>
      </c>
      <c r="J125">
        <v>1999</v>
      </c>
      <c r="N125" t="s">
        <v>75</v>
      </c>
      <c r="O125" t="s">
        <v>30</v>
      </c>
      <c r="P125" t="s">
        <v>30</v>
      </c>
      <c r="Q125" t="s">
        <v>31</v>
      </c>
      <c r="R125" t="s">
        <v>30</v>
      </c>
      <c r="S125" t="s">
        <v>30</v>
      </c>
      <c r="T125" t="s">
        <v>40</v>
      </c>
      <c r="U125" t="s">
        <v>30</v>
      </c>
      <c r="V125" t="s">
        <v>30</v>
      </c>
      <c r="W125" t="s">
        <v>124</v>
      </c>
    </row>
    <row r="126" spans="1:24" x14ac:dyDescent="0.25">
      <c r="A126">
        <v>675530</v>
      </c>
      <c r="B126" t="s">
        <v>5020</v>
      </c>
      <c r="C126" t="s">
        <v>5021</v>
      </c>
      <c r="D126">
        <v>4</v>
      </c>
      <c r="E126" t="s">
        <v>5022</v>
      </c>
      <c r="F126" t="s">
        <v>5023</v>
      </c>
      <c r="I126">
        <v>2001</v>
      </c>
      <c r="J126">
        <v>2004</v>
      </c>
      <c r="K126" t="s">
        <v>5024</v>
      </c>
      <c r="L126" t="s">
        <v>5025</v>
      </c>
      <c r="N126" t="s">
        <v>75</v>
      </c>
      <c r="O126" t="s">
        <v>30</v>
      </c>
      <c r="P126" t="s">
        <v>30</v>
      </c>
      <c r="Q126" t="s">
        <v>31</v>
      </c>
      <c r="R126" t="s">
        <v>30</v>
      </c>
      <c r="S126" t="s">
        <v>30</v>
      </c>
      <c r="T126" t="s">
        <v>40</v>
      </c>
      <c r="U126" t="s">
        <v>30</v>
      </c>
      <c r="V126" t="s">
        <v>30</v>
      </c>
      <c r="W126" t="s">
        <v>798</v>
      </c>
    </row>
    <row r="127" spans="1:24" x14ac:dyDescent="0.25">
      <c r="A127">
        <v>675553</v>
      </c>
      <c r="B127" t="s">
        <v>5026</v>
      </c>
      <c r="C127" t="s">
        <v>5027</v>
      </c>
      <c r="D127">
        <v>4</v>
      </c>
      <c r="F127" t="s">
        <v>5028</v>
      </c>
      <c r="G127" t="e">
        <f>-tant</f>
        <v>#NAME?</v>
      </c>
      <c r="H127" t="s">
        <v>5029</v>
      </c>
      <c r="J127">
        <v>1999</v>
      </c>
      <c r="N127" t="s">
        <v>75</v>
      </c>
      <c r="O127" t="s">
        <v>30</v>
      </c>
      <c r="P127" t="s">
        <v>30</v>
      </c>
      <c r="Q127" t="s">
        <v>31</v>
      </c>
      <c r="R127" t="s">
        <v>30</v>
      </c>
      <c r="S127" t="s">
        <v>30</v>
      </c>
      <c r="T127" t="s">
        <v>40</v>
      </c>
      <c r="U127" t="s">
        <v>30</v>
      </c>
      <c r="V127" t="s">
        <v>30</v>
      </c>
      <c r="W127" t="s">
        <v>124</v>
      </c>
    </row>
    <row r="128" spans="1:24" x14ac:dyDescent="0.25">
      <c r="A128">
        <v>581569</v>
      </c>
      <c r="B128" t="s">
        <v>5043</v>
      </c>
      <c r="C128" t="s">
        <v>5044</v>
      </c>
      <c r="D128">
        <v>4</v>
      </c>
      <c r="F128" t="s">
        <v>504</v>
      </c>
      <c r="G128" t="e">
        <f>-arabine</f>
        <v>#NAME?</v>
      </c>
      <c r="H128" t="s">
        <v>5045</v>
      </c>
      <c r="I128">
        <v>2003</v>
      </c>
      <c r="J128">
        <v>2004</v>
      </c>
      <c r="K128" t="s">
        <v>5046</v>
      </c>
      <c r="L128" t="s">
        <v>5047</v>
      </c>
      <c r="N128" t="s">
        <v>29</v>
      </c>
      <c r="O128" t="s">
        <v>40</v>
      </c>
      <c r="P128" t="s">
        <v>30</v>
      </c>
      <c r="Q128" t="s">
        <v>31</v>
      </c>
      <c r="R128" t="s">
        <v>40</v>
      </c>
      <c r="S128" t="s">
        <v>30</v>
      </c>
      <c r="T128" t="s">
        <v>40</v>
      </c>
      <c r="U128" t="s">
        <v>30</v>
      </c>
      <c r="V128" t="s">
        <v>30</v>
      </c>
      <c r="W128" t="s">
        <v>124</v>
      </c>
      <c r="X128" t="s">
        <v>5048</v>
      </c>
    </row>
    <row r="129" spans="1:24" x14ac:dyDescent="0.25">
      <c r="A129">
        <v>397074</v>
      </c>
      <c r="B129" t="s">
        <v>5052</v>
      </c>
      <c r="C129" t="s">
        <v>5053</v>
      </c>
      <c r="D129">
        <v>4</v>
      </c>
      <c r="E129" t="s">
        <v>5054</v>
      </c>
      <c r="F129" t="s">
        <v>1263</v>
      </c>
      <c r="G129" t="s">
        <v>5055</v>
      </c>
      <c r="H129" t="s">
        <v>5056</v>
      </c>
      <c r="I129">
        <v>1993</v>
      </c>
      <c r="J129">
        <v>1992</v>
      </c>
      <c r="K129" t="s">
        <v>5057</v>
      </c>
      <c r="L129" t="s">
        <v>5058</v>
      </c>
      <c r="M129" t="s">
        <v>5059</v>
      </c>
      <c r="N129" t="s">
        <v>29</v>
      </c>
      <c r="O129" t="s">
        <v>30</v>
      </c>
      <c r="P129" t="s">
        <v>30</v>
      </c>
      <c r="Q129" t="s">
        <v>31</v>
      </c>
      <c r="R129" t="s">
        <v>30</v>
      </c>
      <c r="S129" t="s">
        <v>40</v>
      </c>
      <c r="T129" t="s">
        <v>30</v>
      </c>
      <c r="U129" t="s">
        <v>30</v>
      </c>
      <c r="V129" t="s">
        <v>30</v>
      </c>
      <c r="W129" t="s">
        <v>124</v>
      </c>
      <c r="X129" t="s">
        <v>5060</v>
      </c>
    </row>
    <row r="130" spans="1:24" x14ac:dyDescent="0.25">
      <c r="A130">
        <v>453722</v>
      </c>
      <c r="B130" t="s">
        <v>5061</v>
      </c>
      <c r="C130" t="s">
        <v>5062</v>
      </c>
      <c r="D130">
        <v>4</v>
      </c>
      <c r="E130" t="s">
        <v>5063</v>
      </c>
      <c r="F130" t="s">
        <v>1485</v>
      </c>
      <c r="I130">
        <v>1965</v>
      </c>
      <c r="J130">
        <v>1966</v>
      </c>
      <c r="K130" t="s">
        <v>5064</v>
      </c>
      <c r="L130" t="s">
        <v>5065</v>
      </c>
      <c r="M130" t="s">
        <v>793</v>
      </c>
      <c r="N130" t="s">
        <v>45</v>
      </c>
      <c r="O130" t="s">
        <v>40</v>
      </c>
      <c r="P130" t="s">
        <v>30</v>
      </c>
      <c r="Q130" t="s">
        <v>63</v>
      </c>
      <c r="R130" t="s">
        <v>30</v>
      </c>
      <c r="S130" t="s">
        <v>40</v>
      </c>
      <c r="T130" t="s">
        <v>30</v>
      </c>
      <c r="U130" t="s">
        <v>30</v>
      </c>
      <c r="V130" t="s">
        <v>30</v>
      </c>
      <c r="W130" t="s">
        <v>798</v>
      </c>
      <c r="X130" t="s">
        <v>5066</v>
      </c>
    </row>
    <row r="131" spans="1:24" x14ac:dyDescent="0.25">
      <c r="A131">
        <v>31804</v>
      </c>
      <c r="B131" t="s">
        <v>5076</v>
      </c>
      <c r="C131" t="s">
        <v>5077</v>
      </c>
      <c r="D131">
        <v>4</v>
      </c>
      <c r="F131" t="s">
        <v>5078</v>
      </c>
      <c r="J131">
        <v>1946</v>
      </c>
      <c r="K131" t="s">
        <v>5079</v>
      </c>
      <c r="L131" t="s">
        <v>5080</v>
      </c>
      <c r="M131" t="s">
        <v>871</v>
      </c>
      <c r="N131" t="s">
        <v>45</v>
      </c>
      <c r="O131" t="s">
        <v>40</v>
      </c>
      <c r="P131" t="s">
        <v>30</v>
      </c>
      <c r="Q131" t="s">
        <v>63</v>
      </c>
      <c r="R131" t="s">
        <v>40</v>
      </c>
      <c r="S131" t="s">
        <v>40</v>
      </c>
      <c r="T131" t="s">
        <v>30</v>
      </c>
      <c r="U131" t="s">
        <v>30</v>
      </c>
      <c r="V131" t="s">
        <v>30</v>
      </c>
      <c r="W131" t="s">
        <v>124</v>
      </c>
      <c r="X131" t="s">
        <v>5081</v>
      </c>
    </row>
    <row r="132" spans="1:24" x14ac:dyDescent="0.25">
      <c r="A132">
        <v>83772</v>
      </c>
      <c r="B132" t="s">
        <v>5095</v>
      </c>
      <c r="C132" t="s">
        <v>5096</v>
      </c>
      <c r="D132">
        <v>4</v>
      </c>
      <c r="E132" t="s">
        <v>5097</v>
      </c>
      <c r="F132" t="s">
        <v>5098</v>
      </c>
      <c r="I132">
        <v>1990</v>
      </c>
      <c r="J132">
        <v>1998</v>
      </c>
      <c r="K132" t="s">
        <v>5099</v>
      </c>
      <c r="L132" t="s">
        <v>5100</v>
      </c>
      <c r="M132" t="s">
        <v>1017</v>
      </c>
      <c r="N132" t="s">
        <v>45</v>
      </c>
      <c r="O132" t="s">
        <v>40</v>
      </c>
      <c r="P132" t="s">
        <v>30</v>
      </c>
      <c r="Q132" t="s">
        <v>63</v>
      </c>
      <c r="R132" t="s">
        <v>30</v>
      </c>
      <c r="S132" t="s">
        <v>40</v>
      </c>
      <c r="T132" t="s">
        <v>30</v>
      </c>
      <c r="U132" t="s">
        <v>30</v>
      </c>
      <c r="V132" t="s">
        <v>30</v>
      </c>
      <c r="W132" t="s">
        <v>124</v>
      </c>
      <c r="X132" t="s">
        <v>5101</v>
      </c>
    </row>
    <row r="133" spans="1:24" x14ac:dyDescent="0.25">
      <c r="A133">
        <v>150423</v>
      </c>
      <c r="B133" t="s">
        <v>5102</v>
      </c>
      <c r="C133" t="s">
        <v>5103</v>
      </c>
      <c r="D133">
        <v>4</v>
      </c>
      <c r="E133" t="s">
        <v>5104</v>
      </c>
      <c r="F133" t="s">
        <v>5105</v>
      </c>
      <c r="G133" t="e">
        <f>-caine</f>
        <v>#NAME?</v>
      </c>
      <c r="H133" t="s">
        <v>394</v>
      </c>
      <c r="I133">
        <v>1998</v>
      </c>
      <c r="J133">
        <v>2000</v>
      </c>
      <c r="K133" t="s">
        <v>5106</v>
      </c>
      <c r="L133" t="s">
        <v>5107</v>
      </c>
      <c r="N133" t="s">
        <v>45</v>
      </c>
      <c r="O133" t="s">
        <v>40</v>
      </c>
      <c r="P133" t="s">
        <v>30</v>
      </c>
      <c r="Q133" t="s">
        <v>46</v>
      </c>
      <c r="R133" t="s">
        <v>30</v>
      </c>
      <c r="S133" t="s">
        <v>30</v>
      </c>
      <c r="T133" t="s">
        <v>40</v>
      </c>
      <c r="U133" t="s">
        <v>30</v>
      </c>
      <c r="V133" t="s">
        <v>30</v>
      </c>
      <c r="W133" t="s">
        <v>124</v>
      </c>
      <c r="X133" t="s">
        <v>5108</v>
      </c>
    </row>
    <row r="134" spans="1:24" x14ac:dyDescent="0.25">
      <c r="A134">
        <v>581850</v>
      </c>
      <c r="B134" t="s">
        <v>5150</v>
      </c>
      <c r="C134" t="s">
        <v>5151</v>
      </c>
      <c r="D134">
        <v>4</v>
      </c>
      <c r="E134" t="s">
        <v>5152</v>
      </c>
      <c r="F134" t="s">
        <v>5153</v>
      </c>
      <c r="G134" t="e">
        <f>-vaptan</f>
        <v>#NAME?</v>
      </c>
      <c r="H134" t="s">
        <v>4614</v>
      </c>
      <c r="I134">
        <v>1999</v>
      </c>
      <c r="J134">
        <v>2005</v>
      </c>
      <c r="K134" t="s">
        <v>5154</v>
      </c>
      <c r="L134" t="s">
        <v>5155</v>
      </c>
      <c r="N134" t="s">
        <v>45</v>
      </c>
      <c r="O134" t="s">
        <v>30</v>
      </c>
      <c r="P134" t="s">
        <v>30</v>
      </c>
      <c r="Q134" t="s">
        <v>63</v>
      </c>
      <c r="R134" t="s">
        <v>30</v>
      </c>
      <c r="S134" t="s">
        <v>30</v>
      </c>
      <c r="T134" t="s">
        <v>40</v>
      </c>
      <c r="U134" t="s">
        <v>30</v>
      </c>
      <c r="V134" t="s">
        <v>30</v>
      </c>
      <c r="W134" t="s">
        <v>124</v>
      </c>
      <c r="X134" t="s">
        <v>5156</v>
      </c>
    </row>
    <row r="135" spans="1:24" x14ac:dyDescent="0.25">
      <c r="A135">
        <v>675463</v>
      </c>
      <c r="B135" t="s">
        <v>5157</v>
      </c>
      <c r="C135" t="s">
        <v>5158</v>
      </c>
      <c r="D135">
        <v>4</v>
      </c>
      <c r="F135" t="s">
        <v>5159</v>
      </c>
      <c r="J135">
        <v>1982</v>
      </c>
      <c r="N135" t="s">
        <v>29</v>
      </c>
      <c r="O135" t="s">
        <v>30</v>
      </c>
      <c r="P135" t="s">
        <v>30</v>
      </c>
      <c r="Q135" t="s">
        <v>31</v>
      </c>
      <c r="R135" t="s">
        <v>30</v>
      </c>
      <c r="S135" t="s">
        <v>40</v>
      </c>
      <c r="T135" t="s">
        <v>30</v>
      </c>
      <c r="U135" t="s">
        <v>30</v>
      </c>
      <c r="V135" t="s">
        <v>30</v>
      </c>
      <c r="W135" t="s">
        <v>798</v>
      </c>
    </row>
    <row r="136" spans="1:24" x14ac:dyDescent="0.25">
      <c r="A136">
        <v>178796</v>
      </c>
      <c r="B136" t="s">
        <v>5160</v>
      </c>
      <c r="C136" t="s">
        <v>5161</v>
      </c>
      <c r="D136">
        <v>4</v>
      </c>
      <c r="E136" t="s">
        <v>5162</v>
      </c>
      <c r="F136" t="s">
        <v>5163</v>
      </c>
      <c r="G136" t="s">
        <v>2299</v>
      </c>
      <c r="H136" t="s">
        <v>2813</v>
      </c>
      <c r="I136">
        <v>1988</v>
      </c>
      <c r="J136">
        <v>1991</v>
      </c>
      <c r="K136" t="s">
        <v>5164</v>
      </c>
      <c r="L136" t="s">
        <v>5165</v>
      </c>
      <c r="M136" t="s">
        <v>1266</v>
      </c>
      <c r="N136" t="s">
        <v>29</v>
      </c>
      <c r="O136" t="s">
        <v>40</v>
      </c>
      <c r="P136" t="s">
        <v>30</v>
      </c>
      <c r="Q136" t="s">
        <v>31</v>
      </c>
      <c r="R136" t="s">
        <v>30</v>
      </c>
      <c r="S136" t="s">
        <v>40</v>
      </c>
      <c r="T136" t="s">
        <v>30</v>
      </c>
      <c r="U136" t="s">
        <v>30</v>
      </c>
      <c r="V136" t="s">
        <v>30</v>
      </c>
      <c r="W136" t="s">
        <v>124</v>
      </c>
      <c r="X136" t="s">
        <v>5166</v>
      </c>
    </row>
    <row r="137" spans="1:24" x14ac:dyDescent="0.25">
      <c r="A137">
        <v>88739</v>
      </c>
      <c r="B137" t="s">
        <v>5171</v>
      </c>
      <c r="C137" t="s">
        <v>5172</v>
      </c>
      <c r="D137">
        <v>4</v>
      </c>
      <c r="F137" t="s">
        <v>1991</v>
      </c>
      <c r="J137">
        <v>2008</v>
      </c>
      <c r="K137" t="s">
        <v>5173</v>
      </c>
      <c r="L137" t="s">
        <v>5174</v>
      </c>
      <c r="N137" t="s">
        <v>45</v>
      </c>
      <c r="O137" t="s">
        <v>40</v>
      </c>
      <c r="P137" t="s">
        <v>30</v>
      </c>
      <c r="Q137" t="s">
        <v>31</v>
      </c>
      <c r="R137" t="s">
        <v>30</v>
      </c>
      <c r="S137" t="s">
        <v>40</v>
      </c>
      <c r="T137" t="s">
        <v>40</v>
      </c>
      <c r="U137" t="s">
        <v>30</v>
      </c>
      <c r="V137" t="s">
        <v>30</v>
      </c>
      <c r="W137" t="s">
        <v>124</v>
      </c>
      <c r="X137" t="s">
        <v>5175</v>
      </c>
    </row>
    <row r="138" spans="1:24" x14ac:dyDescent="0.25">
      <c r="A138">
        <v>430250</v>
      </c>
      <c r="B138" t="s">
        <v>5180</v>
      </c>
      <c r="C138" t="s">
        <v>5181</v>
      </c>
      <c r="D138">
        <v>4</v>
      </c>
      <c r="F138" t="s">
        <v>5182</v>
      </c>
      <c r="G138" t="e">
        <f>-cycline</f>
        <v>#NAME?</v>
      </c>
      <c r="H138" t="s">
        <v>5183</v>
      </c>
      <c r="I138">
        <v>1980</v>
      </c>
      <c r="J138">
        <v>1982</v>
      </c>
      <c r="M138" t="s">
        <v>453</v>
      </c>
      <c r="N138" t="s">
        <v>29</v>
      </c>
      <c r="O138" t="s">
        <v>30</v>
      </c>
      <c r="P138" t="s">
        <v>30</v>
      </c>
      <c r="Q138" t="s">
        <v>75</v>
      </c>
      <c r="R138" t="s">
        <v>30</v>
      </c>
      <c r="S138" t="s">
        <v>30</v>
      </c>
      <c r="T138" t="s">
        <v>30</v>
      </c>
      <c r="U138" t="s">
        <v>40</v>
      </c>
      <c r="V138" t="s">
        <v>30</v>
      </c>
      <c r="W138" t="s">
        <v>798</v>
      </c>
      <c r="X138" t="s">
        <v>5184</v>
      </c>
    </row>
    <row r="139" spans="1:24" x14ac:dyDescent="0.25">
      <c r="A139">
        <v>668616</v>
      </c>
      <c r="B139" t="s">
        <v>5204</v>
      </c>
      <c r="C139" t="s">
        <v>5205</v>
      </c>
      <c r="D139">
        <v>4</v>
      </c>
      <c r="F139" t="s">
        <v>5206</v>
      </c>
      <c r="J139">
        <v>1959</v>
      </c>
      <c r="K139" t="s">
        <v>5207</v>
      </c>
      <c r="L139" t="s">
        <v>5208</v>
      </c>
      <c r="M139" t="s">
        <v>296</v>
      </c>
      <c r="N139" t="s">
        <v>45</v>
      </c>
      <c r="O139" t="s">
        <v>40</v>
      </c>
      <c r="P139" t="s">
        <v>30</v>
      </c>
      <c r="Q139" t="s">
        <v>46</v>
      </c>
      <c r="R139" t="s">
        <v>30</v>
      </c>
      <c r="S139" t="s">
        <v>40</v>
      </c>
      <c r="T139" t="s">
        <v>30</v>
      </c>
      <c r="U139" t="s">
        <v>30</v>
      </c>
      <c r="V139" t="s">
        <v>30</v>
      </c>
      <c r="W139" t="s">
        <v>124</v>
      </c>
      <c r="X139" t="s">
        <v>5209</v>
      </c>
    </row>
    <row r="140" spans="1:24" x14ac:dyDescent="0.25">
      <c r="A140">
        <v>10389</v>
      </c>
      <c r="B140" t="s">
        <v>5210</v>
      </c>
      <c r="C140" t="s">
        <v>5211</v>
      </c>
      <c r="D140">
        <v>4</v>
      </c>
      <c r="F140" t="s">
        <v>759</v>
      </c>
      <c r="J140">
        <v>1952</v>
      </c>
      <c r="K140" t="s">
        <v>5212</v>
      </c>
      <c r="L140" t="s">
        <v>5213</v>
      </c>
      <c r="M140" t="s">
        <v>3337</v>
      </c>
      <c r="N140" t="s">
        <v>45</v>
      </c>
      <c r="O140" t="s">
        <v>40</v>
      </c>
      <c r="P140" t="s">
        <v>30</v>
      </c>
      <c r="Q140" t="s">
        <v>46</v>
      </c>
      <c r="R140" t="s">
        <v>30</v>
      </c>
      <c r="S140" t="s">
        <v>40</v>
      </c>
      <c r="T140" t="s">
        <v>30</v>
      </c>
      <c r="U140" t="s">
        <v>30</v>
      </c>
      <c r="V140" t="s">
        <v>40</v>
      </c>
      <c r="W140" t="s">
        <v>124</v>
      </c>
      <c r="X140" t="s">
        <v>5214</v>
      </c>
    </row>
    <row r="141" spans="1:24" x14ac:dyDescent="0.25">
      <c r="A141">
        <v>27713</v>
      </c>
      <c r="B141" t="s">
        <v>5218</v>
      </c>
      <c r="C141" t="s">
        <v>5219</v>
      </c>
      <c r="D141">
        <v>4</v>
      </c>
      <c r="E141" t="s">
        <v>5220</v>
      </c>
      <c r="F141" t="s">
        <v>1445</v>
      </c>
      <c r="I141">
        <v>1971</v>
      </c>
      <c r="J141">
        <v>1980</v>
      </c>
      <c r="K141" t="s">
        <v>5221</v>
      </c>
      <c r="L141" t="s">
        <v>5222</v>
      </c>
      <c r="M141" t="s">
        <v>367</v>
      </c>
      <c r="N141" t="s">
        <v>45</v>
      </c>
      <c r="O141" t="s">
        <v>40</v>
      </c>
      <c r="P141" t="s">
        <v>30</v>
      </c>
      <c r="Q141" t="s">
        <v>63</v>
      </c>
      <c r="R141" t="s">
        <v>30</v>
      </c>
      <c r="S141" t="s">
        <v>40</v>
      </c>
      <c r="T141" t="s">
        <v>30</v>
      </c>
      <c r="U141" t="s">
        <v>30</v>
      </c>
      <c r="V141" t="s">
        <v>40</v>
      </c>
      <c r="W141" t="s">
        <v>124</v>
      </c>
      <c r="X141" t="s">
        <v>5223</v>
      </c>
    </row>
    <row r="142" spans="1:24" x14ac:dyDescent="0.25">
      <c r="A142">
        <v>11143</v>
      </c>
      <c r="B142" t="s">
        <v>5233</v>
      </c>
      <c r="C142" t="s">
        <v>5234</v>
      </c>
      <c r="D142">
        <v>4</v>
      </c>
      <c r="E142" t="s">
        <v>5235</v>
      </c>
      <c r="F142" t="s">
        <v>904</v>
      </c>
      <c r="I142">
        <v>1970</v>
      </c>
      <c r="J142">
        <v>1977</v>
      </c>
      <c r="K142" t="s">
        <v>5236</v>
      </c>
      <c r="L142" t="s">
        <v>5237</v>
      </c>
      <c r="M142" t="s">
        <v>314</v>
      </c>
      <c r="N142" t="s">
        <v>45</v>
      </c>
      <c r="O142" t="s">
        <v>40</v>
      </c>
      <c r="P142" t="s">
        <v>30</v>
      </c>
      <c r="Q142" t="s">
        <v>46</v>
      </c>
      <c r="R142" t="s">
        <v>30</v>
      </c>
      <c r="S142" t="s">
        <v>40</v>
      </c>
      <c r="T142" t="s">
        <v>30</v>
      </c>
      <c r="U142" t="s">
        <v>30</v>
      </c>
      <c r="V142" t="s">
        <v>40</v>
      </c>
      <c r="W142" t="s">
        <v>124</v>
      </c>
      <c r="X142" t="s">
        <v>5238</v>
      </c>
    </row>
    <row r="143" spans="1:24" x14ac:dyDescent="0.25">
      <c r="A143">
        <v>58841</v>
      </c>
      <c r="B143" t="s">
        <v>5239</v>
      </c>
      <c r="C143" t="s">
        <v>5240</v>
      </c>
      <c r="D143">
        <v>4</v>
      </c>
      <c r="E143" t="s">
        <v>5241</v>
      </c>
      <c r="F143" t="s">
        <v>5242</v>
      </c>
      <c r="I143">
        <v>1986</v>
      </c>
      <c r="J143">
        <v>1990</v>
      </c>
      <c r="K143" t="s">
        <v>5243</v>
      </c>
      <c r="L143" t="s">
        <v>5244</v>
      </c>
      <c r="M143" t="s">
        <v>5245</v>
      </c>
      <c r="N143" t="s">
        <v>45</v>
      </c>
      <c r="O143" t="s">
        <v>40</v>
      </c>
      <c r="P143" t="s">
        <v>30</v>
      </c>
      <c r="Q143" t="s">
        <v>46</v>
      </c>
      <c r="R143" t="s">
        <v>30</v>
      </c>
      <c r="S143" t="s">
        <v>30</v>
      </c>
      <c r="T143" t="s">
        <v>40</v>
      </c>
      <c r="U143" t="s">
        <v>40</v>
      </c>
      <c r="V143" t="s">
        <v>30</v>
      </c>
      <c r="W143" t="s">
        <v>124</v>
      </c>
      <c r="X143" t="s">
        <v>5246</v>
      </c>
    </row>
    <row r="144" spans="1:24" x14ac:dyDescent="0.25">
      <c r="A144">
        <v>675275</v>
      </c>
      <c r="B144" t="s">
        <v>5247</v>
      </c>
      <c r="C144" t="s">
        <v>5248</v>
      </c>
      <c r="D144">
        <v>4</v>
      </c>
      <c r="F144" t="s">
        <v>5249</v>
      </c>
      <c r="G144" t="s">
        <v>129</v>
      </c>
      <c r="H144" t="s">
        <v>130</v>
      </c>
      <c r="I144">
        <v>1979</v>
      </c>
      <c r="M144" t="s">
        <v>173</v>
      </c>
      <c r="N144" t="s">
        <v>45</v>
      </c>
      <c r="O144" t="s">
        <v>30</v>
      </c>
      <c r="P144" t="s">
        <v>30</v>
      </c>
      <c r="Q144" t="s">
        <v>46</v>
      </c>
      <c r="R144" t="s">
        <v>30</v>
      </c>
      <c r="S144" t="s">
        <v>30</v>
      </c>
      <c r="T144" t="s">
        <v>40</v>
      </c>
      <c r="U144" t="s">
        <v>30</v>
      </c>
      <c r="V144" t="s">
        <v>30</v>
      </c>
      <c r="W144" t="s">
        <v>798</v>
      </c>
      <c r="X144" t="s">
        <v>5250</v>
      </c>
    </row>
    <row r="145" spans="1:24" x14ac:dyDescent="0.25">
      <c r="A145">
        <v>624125</v>
      </c>
      <c r="B145" t="s">
        <v>5251</v>
      </c>
      <c r="C145" t="s">
        <v>5252</v>
      </c>
      <c r="D145">
        <v>4</v>
      </c>
      <c r="E145" t="s">
        <v>5253</v>
      </c>
      <c r="F145" t="s">
        <v>5254</v>
      </c>
      <c r="I145">
        <v>2002</v>
      </c>
      <c r="J145">
        <v>2004</v>
      </c>
      <c r="K145" t="s">
        <v>5255</v>
      </c>
      <c r="L145" t="s">
        <v>5256</v>
      </c>
      <c r="N145" t="s">
        <v>45</v>
      </c>
      <c r="O145" t="s">
        <v>40</v>
      </c>
      <c r="P145" t="s">
        <v>30</v>
      </c>
      <c r="Q145" t="s">
        <v>63</v>
      </c>
      <c r="R145" t="s">
        <v>40</v>
      </c>
      <c r="S145" t="s">
        <v>30</v>
      </c>
      <c r="T145" t="s">
        <v>30</v>
      </c>
      <c r="U145" t="s">
        <v>40</v>
      </c>
      <c r="V145" t="s">
        <v>30</v>
      </c>
      <c r="W145" t="s">
        <v>124</v>
      </c>
      <c r="X145" t="s">
        <v>5257</v>
      </c>
    </row>
    <row r="146" spans="1:24" x14ac:dyDescent="0.25">
      <c r="A146">
        <v>258371</v>
      </c>
      <c r="B146" t="s">
        <v>5269</v>
      </c>
      <c r="C146" t="s">
        <v>5270</v>
      </c>
      <c r="D146">
        <v>4</v>
      </c>
      <c r="E146" t="s">
        <v>5271</v>
      </c>
      <c r="F146" t="s">
        <v>1991</v>
      </c>
      <c r="I146">
        <v>2004</v>
      </c>
      <c r="J146">
        <v>2007</v>
      </c>
      <c r="K146" t="s">
        <v>5272</v>
      </c>
      <c r="L146" t="s">
        <v>5273</v>
      </c>
      <c r="N146" t="s">
        <v>45</v>
      </c>
      <c r="O146" t="s">
        <v>40</v>
      </c>
      <c r="P146" t="s">
        <v>30</v>
      </c>
      <c r="Q146" t="s">
        <v>31</v>
      </c>
      <c r="R146" t="s">
        <v>30</v>
      </c>
      <c r="S146" t="s">
        <v>30</v>
      </c>
      <c r="T146" t="s">
        <v>30</v>
      </c>
      <c r="U146" t="s">
        <v>40</v>
      </c>
      <c r="V146" t="s">
        <v>40</v>
      </c>
      <c r="W146" t="s">
        <v>124</v>
      </c>
      <c r="X146" t="s">
        <v>5274</v>
      </c>
    </row>
    <row r="147" spans="1:24" x14ac:dyDescent="0.25">
      <c r="A147">
        <v>675416</v>
      </c>
      <c r="B147" t="s">
        <v>5282</v>
      </c>
      <c r="C147" t="s">
        <v>5283</v>
      </c>
      <c r="D147">
        <v>4</v>
      </c>
      <c r="F147" t="s">
        <v>5284</v>
      </c>
      <c r="J147">
        <v>1954</v>
      </c>
      <c r="M147" t="s">
        <v>173</v>
      </c>
      <c r="N147" t="s">
        <v>75</v>
      </c>
      <c r="O147" t="s">
        <v>30</v>
      </c>
      <c r="P147" t="s">
        <v>30</v>
      </c>
      <c r="Q147" t="s">
        <v>31</v>
      </c>
      <c r="R147" t="s">
        <v>30</v>
      </c>
      <c r="S147" t="s">
        <v>30</v>
      </c>
      <c r="T147" t="s">
        <v>30</v>
      </c>
      <c r="U147" t="s">
        <v>40</v>
      </c>
      <c r="V147" t="s">
        <v>30</v>
      </c>
      <c r="W147" t="s">
        <v>798</v>
      </c>
    </row>
    <row r="148" spans="1:24" x14ac:dyDescent="0.25">
      <c r="A148">
        <v>83515</v>
      </c>
      <c r="B148" t="s">
        <v>5307</v>
      </c>
      <c r="C148" t="s">
        <v>5308</v>
      </c>
      <c r="D148">
        <v>4</v>
      </c>
      <c r="E148" t="s">
        <v>5309</v>
      </c>
      <c r="F148" t="s">
        <v>2049</v>
      </c>
      <c r="G148" t="e">
        <f>-vir</f>
        <v>#NAME?</v>
      </c>
      <c r="H148" t="s">
        <v>1259</v>
      </c>
      <c r="I148">
        <v>1996</v>
      </c>
      <c r="J148">
        <v>2002</v>
      </c>
      <c r="K148" t="s">
        <v>5310</v>
      </c>
      <c r="L148" t="s">
        <v>5311</v>
      </c>
      <c r="M148" t="s">
        <v>250</v>
      </c>
      <c r="N148" t="s">
        <v>29</v>
      </c>
      <c r="O148" t="s">
        <v>30</v>
      </c>
      <c r="P148" t="s">
        <v>30</v>
      </c>
      <c r="Q148" t="s">
        <v>63</v>
      </c>
      <c r="R148" t="s">
        <v>40</v>
      </c>
      <c r="S148" t="s">
        <v>40</v>
      </c>
      <c r="T148" t="s">
        <v>30</v>
      </c>
      <c r="U148" t="s">
        <v>30</v>
      </c>
      <c r="V148" t="s">
        <v>40</v>
      </c>
      <c r="W148" t="s">
        <v>124</v>
      </c>
      <c r="X148" t="s">
        <v>5312</v>
      </c>
    </row>
    <row r="149" spans="1:24" x14ac:dyDescent="0.25">
      <c r="A149">
        <v>1063</v>
      </c>
      <c r="B149" t="s">
        <v>5313</v>
      </c>
      <c r="C149" t="s">
        <v>5314</v>
      </c>
      <c r="D149">
        <v>4</v>
      </c>
      <c r="F149" t="s">
        <v>5315</v>
      </c>
      <c r="G149" t="s">
        <v>3021</v>
      </c>
      <c r="H149" t="s">
        <v>1459</v>
      </c>
      <c r="J149">
        <v>1954</v>
      </c>
      <c r="K149" t="s">
        <v>5316</v>
      </c>
      <c r="L149" t="s">
        <v>5317</v>
      </c>
      <c r="M149" t="s">
        <v>5318</v>
      </c>
      <c r="N149" t="s">
        <v>45</v>
      </c>
      <c r="O149" t="s">
        <v>40</v>
      </c>
      <c r="P149" t="s">
        <v>30</v>
      </c>
      <c r="Q149" t="s">
        <v>63</v>
      </c>
      <c r="R149" t="s">
        <v>30</v>
      </c>
      <c r="S149" t="s">
        <v>40</v>
      </c>
      <c r="T149" t="s">
        <v>40</v>
      </c>
      <c r="U149" t="s">
        <v>40</v>
      </c>
      <c r="V149" t="s">
        <v>40</v>
      </c>
      <c r="W149" t="s">
        <v>124</v>
      </c>
      <c r="X149" t="s">
        <v>5319</v>
      </c>
    </row>
    <row r="150" spans="1:24" x14ac:dyDescent="0.25">
      <c r="A150">
        <v>453721</v>
      </c>
      <c r="B150" t="s">
        <v>5337</v>
      </c>
      <c r="C150" t="s">
        <v>5338</v>
      </c>
      <c r="D150">
        <v>4</v>
      </c>
      <c r="E150" t="s">
        <v>5339</v>
      </c>
      <c r="F150" t="s">
        <v>5340</v>
      </c>
      <c r="I150">
        <v>1962</v>
      </c>
      <c r="J150">
        <v>1969</v>
      </c>
      <c r="M150" t="s">
        <v>342</v>
      </c>
      <c r="N150" t="s">
        <v>45</v>
      </c>
      <c r="O150" t="s">
        <v>40</v>
      </c>
      <c r="P150" t="s">
        <v>30</v>
      </c>
      <c r="Q150" t="s">
        <v>63</v>
      </c>
      <c r="R150" t="s">
        <v>40</v>
      </c>
      <c r="S150" t="s">
        <v>40</v>
      </c>
      <c r="T150" t="s">
        <v>30</v>
      </c>
      <c r="U150" t="s">
        <v>30</v>
      </c>
      <c r="V150" t="s">
        <v>30</v>
      </c>
      <c r="W150" t="s">
        <v>798</v>
      </c>
      <c r="X150" t="s">
        <v>5341</v>
      </c>
    </row>
    <row r="151" spans="1:24" x14ac:dyDescent="0.25">
      <c r="A151">
        <v>675190</v>
      </c>
      <c r="B151" t="s">
        <v>5348</v>
      </c>
      <c r="C151" t="s">
        <v>5349</v>
      </c>
      <c r="D151">
        <v>4</v>
      </c>
      <c r="E151" t="s">
        <v>5350</v>
      </c>
      <c r="F151" t="s">
        <v>5351</v>
      </c>
      <c r="G151" t="s">
        <v>129</v>
      </c>
      <c r="H151" t="s">
        <v>130</v>
      </c>
      <c r="I151">
        <v>1968</v>
      </c>
      <c r="K151" t="s">
        <v>5352</v>
      </c>
      <c r="L151" t="s">
        <v>5353</v>
      </c>
      <c r="M151" t="s">
        <v>173</v>
      </c>
      <c r="N151" t="s">
        <v>45</v>
      </c>
      <c r="O151" t="s">
        <v>30</v>
      </c>
      <c r="P151" t="s">
        <v>30</v>
      </c>
      <c r="Q151" t="s">
        <v>63</v>
      </c>
      <c r="R151" t="s">
        <v>30</v>
      </c>
      <c r="S151" t="s">
        <v>30</v>
      </c>
      <c r="T151" t="s">
        <v>40</v>
      </c>
      <c r="U151" t="s">
        <v>30</v>
      </c>
      <c r="V151" t="s">
        <v>30</v>
      </c>
      <c r="W151" t="s">
        <v>798</v>
      </c>
      <c r="X151" t="s">
        <v>5354</v>
      </c>
    </row>
    <row r="152" spans="1:24" x14ac:dyDescent="0.25">
      <c r="A152">
        <v>675677</v>
      </c>
      <c r="B152" t="s">
        <v>5377</v>
      </c>
      <c r="C152" t="s">
        <v>5378</v>
      </c>
      <c r="D152">
        <v>4</v>
      </c>
      <c r="F152" t="s">
        <v>5379</v>
      </c>
      <c r="G152" t="e">
        <f>-ium</f>
        <v>#NAME?</v>
      </c>
      <c r="H152" t="s">
        <v>288</v>
      </c>
      <c r="N152" t="s">
        <v>75</v>
      </c>
      <c r="O152" t="s">
        <v>30</v>
      </c>
      <c r="P152" t="s">
        <v>30</v>
      </c>
      <c r="Q152" t="s">
        <v>31</v>
      </c>
      <c r="R152" t="s">
        <v>30</v>
      </c>
      <c r="S152" t="s">
        <v>30</v>
      </c>
      <c r="T152" t="s">
        <v>30</v>
      </c>
      <c r="U152" t="s">
        <v>40</v>
      </c>
      <c r="V152" t="s">
        <v>30</v>
      </c>
      <c r="W152" t="s">
        <v>798</v>
      </c>
    </row>
    <row r="153" spans="1:24" x14ac:dyDescent="0.25">
      <c r="A153">
        <v>674961</v>
      </c>
      <c r="B153" t="s">
        <v>5385</v>
      </c>
      <c r="C153" t="s">
        <v>5386</v>
      </c>
      <c r="D153">
        <v>4</v>
      </c>
      <c r="F153" t="s">
        <v>5387</v>
      </c>
      <c r="G153" t="s">
        <v>5388</v>
      </c>
      <c r="H153" t="s">
        <v>5389</v>
      </c>
      <c r="J153">
        <v>1955</v>
      </c>
      <c r="K153" t="s">
        <v>5390</v>
      </c>
      <c r="L153" t="s">
        <v>5391</v>
      </c>
      <c r="M153" t="s">
        <v>5392</v>
      </c>
      <c r="N153" t="s">
        <v>29</v>
      </c>
      <c r="O153" t="s">
        <v>40</v>
      </c>
      <c r="P153" t="s">
        <v>30</v>
      </c>
      <c r="Q153" t="s">
        <v>31</v>
      </c>
      <c r="R153" t="s">
        <v>40</v>
      </c>
      <c r="S153" t="s">
        <v>40</v>
      </c>
      <c r="T153" t="s">
        <v>30</v>
      </c>
      <c r="U153" t="s">
        <v>30</v>
      </c>
      <c r="V153" t="s">
        <v>30</v>
      </c>
      <c r="W153" t="s">
        <v>124</v>
      </c>
      <c r="X153" t="s">
        <v>5393</v>
      </c>
    </row>
    <row r="154" spans="1:24" x14ac:dyDescent="0.25">
      <c r="A154">
        <v>119717</v>
      </c>
      <c r="B154" t="s">
        <v>5398</v>
      </c>
      <c r="C154" t="s">
        <v>5399</v>
      </c>
      <c r="D154">
        <v>4</v>
      </c>
      <c r="F154" t="s">
        <v>2077</v>
      </c>
      <c r="J154">
        <v>1957</v>
      </c>
      <c r="K154" t="s">
        <v>5400</v>
      </c>
      <c r="L154" t="s">
        <v>5401</v>
      </c>
      <c r="M154" t="s">
        <v>3033</v>
      </c>
      <c r="N154" t="s">
        <v>45</v>
      </c>
      <c r="O154" t="s">
        <v>40</v>
      </c>
      <c r="P154" t="s">
        <v>30</v>
      </c>
      <c r="Q154" t="s">
        <v>63</v>
      </c>
      <c r="R154" t="s">
        <v>30</v>
      </c>
      <c r="S154" t="s">
        <v>30</v>
      </c>
      <c r="T154" t="s">
        <v>30</v>
      </c>
      <c r="U154" t="s">
        <v>40</v>
      </c>
      <c r="V154" t="s">
        <v>30</v>
      </c>
      <c r="W154" t="s">
        <v>798</v>
      </c>
      <c r="X154" t="s">
        <v>5402</v>
      </c>
    </row>
    <row r="155" spans="1:24" x14ac:dyDescent="0.25">
      <c r="A155">
        <v>674662</v>
      </c>
      <c r="B155" t="s">
        <v>5403</v>
      </c>
      <c r="C155" t="s">
        <v>5404</v>
      </c>
      <c r="D155">
        <v>4</v>
      </c>
      <c r="E155" t="s">
        <v>5405</v>
      </c>
      <c r="F155" t="s">
        <v>442</v>
      </c>
      <c r="I155">
        <v>2002</v>
      </c>
      <c r="J155">
        <v>2004</v>
      </c>
      <c r="K155" t="s">
        <v>5406</v>
      </c>
      <c r="L155" t="s">
        <v>5407</v>
      </c>
      <c r="N155" t="s">
        <v>45</v>
      </c>
      <c r="O155" t="s">
        <v>30</v>
      </c>
      <c r="P155" t="s">
        <v>30</v>
      </c>
      <c r="Q155" t="s">
        <v>75</v>
      </c>
      <c r="R155" t="s">
        <v>40</v>
      </c>
      <c r="S155" t="s">
        <v>40</v>
      </c>
      <c r="T155" t="s">
        <v>30</v>
      </c>
      <c r="U155" t="s">
        <v>30</v>
      </c>
      <c r="V155" t="s">
        <v>30</v>
      </c>
      <c r="W155" t="s">
        <v>124</v>
      </c>
      <c r="X155" t="s">
        <v>5408</v>
      </c>
    </row>
    <row r="156" spans="1:24" x14ac:dyDescent="0.25">
      <c r="A156">
        <v>144940</v>
      </c>
      <c r="B156" t="s">
        <v>5443</v>
      </c>
      <c r="C156" t="s">
        <v>5444</v>
      </c>
      <c r="D156">
        <v>4</v>
      </c>
      <c r="E156" t="s">
        <v>5445</v>
      </c>
      <c r="F156" t="s">
        <v>1445</v>
      </c>
      <c r="G156" t="e">
        <f>-imod</f>
        <v>#NAME?</v>
      </c>
      <c r="H156" t="s">
        <v>2070</v>
      </c>
      <c r="I156">
        <v>2005</v>
      </c>
      <c r="J156">
        <v>2010</v>
      </c>
      <c r="K156" t="s">
        <v>5446</v>
      </c>
      <c r="L156" t="s">
        <v>5447</v>
      </c>
      <c r="N156" t="s">
        <v>29</v>
      </c>
      <c r="O156" t="s">
        <v>40</v>
      </c>
      <c r="P156" t="s">
        <v>40</v>
      </c>
      <c r="Q156" t="s">
        <v>63</v>
      </c>
      <c r="R156" t="s">
        <v>40</v>
      </c>
      <c r="S156" t="s">
        <v>40</v>
      </c>
      <c r="T156" t="s">
        <v>30</v>
      </c>
      <c r="U156" t="s">
        <v>30</v>
      </c>
      <c r="V156" t="s">
        <v>30</v>
      </c>
      <c r="W156" t="s">
        <v>124</v>
      </c>
      <c r="X156" t="s">
        <v>5448</v>
      </c>
    </row>
    <row r="157" spans="1:24" x14ac:dyDescent="0.25">
      <c r="A157">
        <v>675193</v>
      </c>
      <c r="B157" t="s">
        <v>5467</v>
      </c>
      <c r="C157" t="s">
        <v>5468</v>
      </c>
      <c r="D157">
        <v>4</v>
      </c>
      <c r="E157" t="s">
        <v>5469</v>
      </c>
      <c r="F157" t="s">
        <v>1115</v>
      </c>
      <c r="I157">
        <v>1983</v>
      </c>
      <c r="J157">
        <v>1989</v>
      </c>
      <c r="M157" t="s">
        <v>314</v>
      </c>
      <c r="N157" t="s">
        <v>45</v>
      </c>
      <c r="O157" t="s">
        <v>40</v>
      </c>
      <c r="P157" t="s">
        <v>30</v>
      </c>
      <c r="Q157" t="s">
        <v>63</v>
      </c>
      <c r="R157" t="s">
        <v>30</v>
      </c>
      <c r="S157" t="s">
        <v>40</v>
      </c>
      <c r="T157" t="s">
        <v>30</v>
      </c>
      <c r="U157" t="s">
        <v>30</v>
      </c>
      <c r="V157" t="s">
        <v>30</v>
      </c>
      <c r="W157" t="s">
        <v>798</v>
      </c>
      <c r="X157" t="s">
        <v>5470</v>
      </c>
    </row>
    <row r="158" spans="1:24" x14ac:dyDescent="0.25">
      <c r="A158">
        <v>11005</v>
      </c>
      <c r="B158" t="s">
        <v>5471</v>
      </c>
      <c r="C158" t="s">
        <v>5472</v>
      </c>
      <c r="D158">
        <v>4</v>
      </c>
      <c r="F158" t="s">
        <v>2077</v>
      </c>
      <c r="G158" t="s">
        <v>5473</v>
      </c>
      <c r="H158" t="s">
        <v>5474</v>
      </c>
      <c r="J158">
        <v>1961</v>
      </c>
      <c r="K158" t="s">
        <v>5475</v>
      </c>
      <c r="L158" t="s">
        <v>5476</v>
      </c>
      <c r="M158" t="s">
        <v>5477</v>
      </c>
      <c r="N158" t="s">
        <v>45</v>
      </c>
      <c r="O158" t="s">
        <v>40</v>
      </c>
      <c r="P158" t="s">
        <v>30</v>
      </c>
      <c r="Q158" t="s">
        <v>63</v>
      </c>
      <c r="R158" t="s">
        <v>30</v>
      </c>
      <c r="S158" t="s">
        <v>40</v>
      </c>
      <c r="T158" t="s">
        <v>30</v>
      </c>
      <c r="U158" t="s">
        <v>30</v>
      </c>
      <c r="V158" t="s">
        <v>30</v>
      </c>
      <c r="W158" t="s">
        <v>124</v>
      </c>
      <c r="X158" t="s">
        <v>5478</v>
      </c>
    </row>
    <row r="159" spans="1:24" x14ac:dyDescent="0.25">
      <c r="A159">
        <v>675157</v>
      </c>
      <c r="B159" t="s">
        <v>5490</v>
      </c>
      <c r="C159" t="s">
        <v>5491</v>
      </c>
      <c r="D159">
        <v>4</v>
      </c>
      <c r="E159" t="s">
        <v>5492</v>
      </c>
      <c r="F159" t="s">
        <v>5493</v>
      </c>
      <c r="G159" t="e">
        <f>-ium</f>
        <v>#NAME?</v>
      </c>
      <c r="H159" t="s">
        <v>288</v>
      </c>
      <c r="I159">
        <v>1987</v>
      </c>
      <c r="J159">
        <v>1990</v>
      </c>
      <c r="K159" t="s">
        <v>5494</v>
      </c>
      <c r="L159" t="s">
        <v>5495</v>
      </c>
      <c r="M159" t="s">
        <v>3344</v>
      </c>
      <c r="N159" t="s">
        <v>29</v>
      </c>
      <c r="O159" t="s">
        <v>30</v>
      </c>
      <c r="P159" t="s">
        <v>30</v>
      </c>
      <c r="Q159" t="s">
        <v>31</v>
      </c>
      <c r="R159" t="s">
        <v>30</v>
      </c>
      <c r="S159" t="s">
        <v>30</v>
      </c>
      <c r="T159" t="s">
        <v>40</v>
      </c>
      <c r="U159" t="s">
        <v>30</v>
      </c>
      <c r="V159" t="s">
        <v>30</v>
      </c>
      <c r="W159" t="s">
        <v>798</v>
      </c>
      <c r="X159" t="s">
        <v>5496</v>
      </c>
    </row>
    <row r="160" spans="1:24" x14ac:dyDescent="0.25">
      <c r="A160">
        <v>263453</v>
      </c>
      <c r="B160" t="s">
        <v>5534</v>
      </c>
      <c r="C160" t="s">
        <v>5535</v>
      </c>
      <c r="D160">
        <v>4</v>
      </c>
      <c r="E160" t="s">
        <v>5536</v>
      </c>
      <c r="F160" t="s">
        <v>5537</v>
      </c>
      <c r="I160">
        <v>1988</v>
      </c>
      <c r="J160">
        <v>1991</v>
      </c>
      <c r="K160" t="s">
        <v>5538</v>
      </c>
      <c r="L160" t="s">
        <v>5539</v>
      </c>
      <c r="M160" t="s">
        <v>3003</v>
      </c>
      <c r="N160" t="s">
        <v>29</v>
      </c>
      <c r="O160" t="s">
        <v>40</v>
      </c>
      <c r="P160" t="s">
        <v>30</v>
      </c>
      <c r="Q160" t="s">
        <v>31</v>
      </c>
      <c r="R160" t="s">
        <v>30</v>
      </c>
      <c r="S160" t="s">
        <v>40</v>
      </c>
      <c r="T160" t="s">
        <v>30</v>
      </c>
      <c r="U160" t="s">
        <v>30</v>
      </c>
      <c r="V160" t="s">
        <v>30</v>
      </c>
      <c r="W160" t="s">
        <v>124</v>
      </c>
      <c r="X160" t="s">
        <v>5540</v>
      </c>
    </row>
    <row r="161" spans="1:24" x14ac:dyDescent="0.25">
      <c r="A161">
        <v>675297</v>
      </c>
      <c r="B161" t="s">
        <v>5547</v>
      </c>
      <c r="C161" t="s">
        <v>5548</v>
      </c>
      <c r="D161">
        <v>4</v>
      </c>
      <c r="E161" t="s">
        <v>5549</v>
      </c>
      <c r="F161" t="s">
        <v>5550</v>
      </c>
      <c r="G161" t="s">
        <v>3021</v>
      </c>
      <c r="H161" t="s">
        <v>1459</v>
      </c>
      <c r="I161">
        <v>1994</v>
      </c>
      <c r="J161">
        <v>2000</v>
      </c>
      <c r="K161" t="s">
        <v>5551</v>
      </c>
      <c r="L161" t="s">
        <v>5552</v>
      </c>
      <c r="M161" t="s">
        <v>5553</v>
      </c>
      <c r="N161" t="s">
        <v>45</v>
      </c>
      <c r="O161" t="s">
        <v>40</v>
      </c>
      <c r="P161" t="s">
        <v>30</v>
      </c>
      <c r="Q161" t="s">
        <v>63</v>
      </c>
      <c r="R161" t="s">
        <v>40</v>
      </c>
      <c r="S161" t="s">
        <v>40</v>
      </c>
      <c r="T161" t="s">
        <v>30</v>
      </c>
      <c r="U161" t="s">
        <v>30</v>
      </c>
      <c r="V161" t="s">
        <v>30</v>
      </c>
      <c r="W161" t="s">
        <v>124</v>
      </c>
      <c r="X161" t="s">
        <v>5554</v>
      </c>
    </row>
    <row r="162" spans="1:24" x14ac:dyDescent="0.25">
      <c r="A162">
        <v>1380115</v>
      </c>
      <c r="B162" t="s">
        <v>5603</v>
      </c>
      <c r="C162" t="s">
        <v>5604</v>
      </c>
      <c r="D162">
        <v>4</v>
      </c>
      <c r="E162" t="s">
        <v>5605</v>
      </c>
      <c r="F162" t="s">
        <v>504</v>
      </c>
      <c r="G162" t="e">
        <f>-rsen</f>
        <v>#NAME?</v>
      </c>
      <c r="H162" t="s">
        <v>539</v>
      </c>
      <c r="I162">
        <v>2007</v>
      </c>
      <c r="J162">
        <v>2013</v>
      </c>
      <c r="K162" t="s">
        <v>5606</v>
      </c>
      <c r="L162" t="s">
        <v>5607</v>
      </c>
      <c r="N162" t="s">
        <v>540</v>
      </c>
      <c r="O162" t="s">
        <v>30</v>
      </c>
      <c r="P162" t="s">
        <v>30</v>
      </c>
      <c r="Q162" t="s">
        <v>31</v>
      </c>
      <c r="R162" t="s">
        <v>30</v>
      </c>
      <c r="S162" t="s">
        <v>30</v>
      </c>
      <c r="T162" t="s">
        <v>40</v>
      </c>
      <c r="U162" t="s">
        <v>30</v>
      </c>
      <c r="V162" t="s">
        <v>40</v>
      </c>
      <c r="W162" t="s">
        <v>124</v>
      </c>
    </row>
    <row r="163" spans="1:24" x14ac:dyDescent="0.25">
      <c r="A163">
        <v>1369646</v>
      </c>
      <c r="B163" t="s">
        <v>5806</v>
      </c>
      <c r="C163" t="s">
        <v>5807</v>
      </c>
      <c r="D163">
        <v>4</v>
      </c>
      <c r="F163" t="s">
        <v>5808</v>
      </c>
      <c r="J163">
        <v>2000</v>
      </c>
      <c r="N163" t="s">
        <v>45</v>
      </c>
      <c r="O163" t="s">
        <v>30</v>
      </c>
      <c r="P163" t="s">
        <v>30</v>
      </c>
      <c r="Q163" t="s">
        <v>75</v>
      </c>
      <c r="R163" t="s">
        <v>30</v>
      </c>
      <c r="S163" t="s">
        <v>30</v>
      </c>
      <c r="T163" t="s">
        <v>30</v>
      </c>
      <c r="U163" t="s">
        <v>40</v>
      </c>
      <c r="V163" t="s">
        <v>30</v>
      </c>
      <c r="W163" t="s">
        <v>2208</v>
      </c>
      <c r="X163" t="s">
        <v>5809</v>
      </c>
    </row>
    <row r="164" spans="1:24" x14ac:dyDescent="0.25">
      <c r="A164">
        <v>675121</v>
      </c>
      <c r="B164" t="s">
        <v>5833</v>
      </c>
      <c r="C164" t="s">
        <v>5834</v>
      </c>
      <c r="D164">
        <v>4</v>
      </c>
      <c r="F164" t="s">
        <v>5835</v>
      </c>
      <c r="J164">
        <v>1980</v>
      </c>
      <c r="K164" t="s">
        <v>5836</v>
      </c>
      <c r="L164" t="s">
        <v>5837</v>
      </c>
      <c r="M164" t="s">
        <v>5838</v>
      </c>
      <c r="N164" t="s">
        <v>45</v>
      </c>
      <c r="O164" t="s">
        <v>30</v>
      </c>
      <c r="P164" t="s">
        <v>30</v>
      </c>
      <c r="Q164" t="s">
        <v>75</v>
      </c>
      <c r="R164" t="s">
        <v>30</v>
      </c>
      <c r="S164" t="s">
        <v>40</v>
      </c>
      <c r="T164" t="s">
        <v>30</v>
      </c>
      <c r="U164" t="s">
        <v>30</v>
      </c>
      <c r="V164" t="s">
        <v>40</v>
      </c>
      <c r="W164" t="s">
        <v>124</v>
      </c>
      <c r="X164" t="s">
        <v>5839</v>
      </c>
    </row>
    <row r="165" spans="1:24" x14ac:dyDescent="0.25">
      <c r="A165">
        <v>674751</v>
      </c>
      <c r="B165" t="s">
        <v>5977</v>
      </c>
      <c r="C165" t="s">
        <v>5978</v>
      </c>
      <c r="D165">
        <v>4</v>
      </c>
      <c r="F165" t="s">
        <v>5979</v>
      </c>
      <c r="J165">
        <v>1982</v>
      </c>
      <c r="K165" t="s">
        <v>5980</v>
      </c>
      <c r="L165" t="s">
        <v>5981</v>
      </c>
      <c r="M165" t="s">
        <v>4893</v>
      </c>
      <c r="N165" t="s">
        <v>45</v>
      </c>
      <c r="O165" t="s">
        <v>30</v>
      </c>
      <c r="P165" t="s">
        <v>30</v>
      </c>
      <c r="Q165" t="s">
        <v>75</v>
      </c>
      <c r="R165" t="s">
        <v>30</v>
      </c>
      <c r="S165" t="s">
        <v>40</v>
      </c>
      <c r="T165" t="s">
        <v>40</v>
      </c>
      <c r="U165" t="s">
        <v>30</v>
      </c>
      <c r="V165" t="s">
        <v>40</v>
      </c>
      <c r="W165" t="s">
        <v>124</v>
      </c>
      <c r="X165" t="s">
        <v>5982</v>
      </c>
    </row>
    <row r="166" spans="1:24" x14ac:dyDescent="0.25">
      <c r="A166">
        <v>675393</v>
      </c>
      <c r="B166" t="s">
        <v>5983</v>
      </c>
      <c r="C166" t="s">
        <v>5984</v>
      </c>
      <c r="D166">
        <v>4</v>
      </c>
      <c r="F166" t="s">
        <v>5985</v>
      </c>
      <c r="J166">
        <v>1950</v>
      </c>
      <c r="K166" t="s">
        <v>5986</v>
      </c>
      <c r="L166" t="s">
        <v>5987</v>
      </c>
      <c r="M166" t="s">
        <v>5988</v>
      </c>
      <c r="N166" t="s">
        <v>108</v>
      </c>
      <c r="O166" t="s">
        <v>30</v>
      </c>
      <c r="P166" t="s">
        <v>30</v>
      </c>
      <c r="Q166" t="s">
        <v>31</v>
      </c>
      <c r="R166" t="s">
        <v>30</v>
      </c>
      <c r="S166" t="s">
        <v>30</v>
      </c>
      <c r="T166" t="s">
        <v>40</v>
      </c>
      <c r="U166" t="s">
        <v>30</v>
      </c>
      <c r="V166" t="s">
        <v>30</v>
      </c>
      <c r="W166" t="s">
        <v>124</v>
      </c>
    </row>
    <row r="167" spans="1:24" x14ac:dyDescent="0.25">
      <c r="A167">
        <v>675409</v>
      </c>
      <c r="B167" t="s">
        <v>5989</v>
      </c>
      <c r="C167" t="s">
        <v>5990</v>
      </c>
      <c r="D167">
        <v>4</v>
      </c>
      <c r="F167" t="s">
        <v>1170</v>
      </c>
      <c r="G167" t="e">
        <f>-pressin</f>
        <v>#NAME?</v>
      </c>
      <c r="H167" t="s">
        <v>5991</v>
      </c>
      <c r="J167">
        <v>1982</v>
      </c>
      <c r="N167" t="s">
        <v>108</v>
      </c>
      <c r="O167" t="s">
        <v>30</v>
      </c>
      <c r="P167" t="s">
        <v>30</v>
      </c>
      <c r="Q167" t="s">
        <v>31</v>
      </c>
      <c r="R167" t="s">
        <v>30</v>
      </c>
      <c r="S167" t="s">
        <v>30</v>
      </c>
      <c r="T167" t="s">
        <v>40</v>
      </c>
      <c r="U167" t="s">
        <v>30</v>
      </c>
      <c r="V167" t="s">
        <v>30</v>
      </c>
      <c r="W167" t="s">
        <v>798</v>
      </c>
    </row>
    <row r="168" spans="1:24" x14ac:dyDescent="0.25">
      <c r="A168">
        <v>675609</v>
      </c>
      <c r="B168" t="s">
        <v>5992</v>
      </c>
      <c r="C168" t="s">
        <v>5993</v>
      </c>
      <c r="D168">
        <v>4</v>
      </c>
      <c r="F168" t="s">
        <v>5994</v>
      </c>
      <c r="J168">
        <v>1982</v>
      </c>
      <c r="N168" t="s">
        <v>75</v>
      </c>
      <c r="O168" t="s">
        <v>30</v>
      </c>
      <c r="P168" t="s">
        <v>30</v>
      </c>
      <c r="Q168" t="s">
        <v>31</v>
      </c>
      <c r="R168" t="s">
        <v>30</v>
      </c>
      <c r="S168" t="s">
        <v>30</v>
      </c>
      <c r="T168" t="s">
        <v>40</v>
      </c>
      <c r="U168" t="s">
        <v>30</v>
      </c>
      <c r="V168" t="s">
        <v>30</v>
      </c>
      <c r="W168" t="s">
        <v>2208</v>
      </c>
    </row>
    <row r="169" spans="1:24" x14ac:dyDescent="0.25">
      <c r="A169">
        <v>674296</v>
      </c>
      <c r="B169" t="s">
        <v>5995</v>
      </c>
      <c r="C169" t="s">
        <v>5996</v>
      </c>
      <c r="D169">
        <v>4</v>
      </c>
      <c r="F169" t="s">
        <v>5997</v>
      </c>
      <c r="N169" t="s">
        <v>45</v>
      </c>
      <c r="O169" t="s">
        <v>30</v>
      </c>
      <c r="P169" t="s">
        <v>30</v>
      </c>
      <c r="Q169" t="s">
        <v>75</v>
      </c>
      <c r="R169" t="s">
        <v>30</v>
      </c>
      <c r="S169" t="s">
        <v>30</v>
      </c>
      <c r="T169" t="s">
        <v>40</v>
      </c>
      <c r="U169" t="s">
        <v>30</v>
      </c>
      <c r="V169" t="s">
        <v>30</v>
      </c>
      <c r="W169" t="s">
        <v>798</v>
      </c>
      <c r="X169" t="s">
        <v>5998</v>
      </c>
    </row>
    <row r="170" spans="1:24" x14ac:dyDescent="0.25">
      <c r="A170">
        <v>395607</v>
      </c>
      <c r="B170" t="s">
        <v>5999</v>
      </c>
      <c r="C170" t="s">
        <v>6000</v>
      </c>
      <c r="D170">
        <v>4</v>
      </c>
      <c r="E170" t="s">
        <v>6001</v>
      </c>
      <c r="F170" t="s">
        <v>6002</v>
      </c>
      <c r="I170">
        <v>1964</v>
      </c>
      <c r="J170">
        <v>1966</v>
      </c>
      <c r="K170" t="s">
        <v>6003</v>
      </c>
      <c r="L170" t="s">
        <v>6004</v>
      </c>
      <c r="M170" t="s">
        <v>2883</v>
      </c>
      <c r="N170" t="s">
        <v>45</v>
      </c>
      <c r="O170" t="s">
        <v>40</v>
      </c>
      <c r="P170" t="s">
        <v>30</v>
      </c>
      <c r="Q170" t="s">
        <v>63</v>
      </c>
      <c r="R170" t="s">
        <v>40</v>
      </c>
      <c r="S170" t="s">
        <v>40</v>
      </c>
      <c r="T170" t="s">
        <v>40</v>
      </c>
      <c r="U170" t="s">
        <v>30</v>
      </c>
      <c r="V170" t="s">
        <v>30</v>
      </c>
      <c r="W170" t="s">
        <v>124</v>
      </c>
      <c r="X170" t="s">
        <v>6005</v>
      </c>
    </row>
    <row r="171" spans="1:24" x14ac:dyDescent="0.25">
      <c r="A171">
        <v>308422</v>
      </c>
      <c r="B171" t="s">
        <v>6035</v>
      </c>
      <c r="C171" t="s">
        <v>6036</v>
      </c>
      <c r="D171">
        <v>4</v>
      </c>
      <c r="E171" t="s">
        <v>6037</v>
      </c>
      <c r="F171" t="s">
        <v>759</v>
      </c>
      <c r="G171" t="e">
        <f>-arone</f>
        <v>#NAME?</v>
      </c>
      <c r="H171" t="s">
        <v>3497</v>
      </c>
      <c r="I171">
        <v>2004</v>
      </c>
      <c r="J171">
        <v>2009</v>
      </c>
      <c r="K171" t="s">
        <v>6038</v>
      </c>
      <c r="L171" t="s">
        <v>6039</v>
      </c>
      <c r="N171" t="s">
        <v>45</v>
      </c>
      <c r="O171" t="s">
        <v>30</v>
      </c>
      <c r="P171" t="s">
        <v>30</v>
      </c>
      <c r="Q171" t="s">
        <v>63</v>
      </c>
      <c r="R171" t="s">
        <v>30</v>
      </c>
      <c r="S171" t="s">
        <v>40</v>
      </c>
      <c r="T171" t="s">
        <v>30</v>
      </c>
      <c r="U171" t="s">
        <v>30</v>
      </c>
      <c r="V171" t="s">
        <v>40</v>
      </c>
      <c r="W171" t="s">
        <v>124</v>
      </c>
      <c r="X171" t="s">
        <v>6040</v>
      </c>
    </row>
    <row r="172" spans="1:24" x14ac:dyDescent="0.25">
      <c r="A172">
        <v>284208</v>
      </c>
      <c r="B172" t="s">
        <v>6045</v>
      </c>
      <c r="C172" t="s">
        <v>6046</v>
      </c>
      <c r="D172">
        <v>4</v>
      </c>
      <c r="F172" t="s">
        <v>527</v>
      </c>
      <c r="G172" t="e">
        <f>-flurane</f>
        <v>#NAME?</v>
      </c>
      <c r="H172" t="s">
        <v>6047</v>
      </c>
      <c r="I172">
        <v>1962</v>
      </c>
      <c r="K172" t="s">
        <v>6048</v>
      </c>
      <c r="L172" t="s">
        <v>6049</v>
      </c>
      <c r="M172" t="s">
        <v>1804</v>
      </c>
      <c r="N172" t="s">
        <v>45</v>
      </c>
      <c r="O172" t="s">
        <v>40</v>
      </c>
      <c r="P172" t="s">
        <v>30</v>
      </c>
      <c r="Q172" t="s">
        <v>63</v>
      </c>
      <c r="R172" t="s">
        <v>30</v>
      </c>
      <c r="S172" t="s">
        <v>30</v>
      </c>
      <c r="T172" t="s">
        <v>30</v>
      </c>
      <c r="U172" t="s">
        <v>40</v>
      </c>
      <c r="V172" t="s">
        <v>30</v>
      </c>
      <c r="W172" t="s">
        <v>798</v>
      </c>
      <c r="X172" t="s">
        <v>6050</v>
      </c>
    </row>
    <row r="173" spans="1:24" x14ac:dyDescent="0.25">
      <c r="A173">
        <v>16303</v>
      </c>
      <c r="B173" t="s">
        <v>6073</v>
      </c>
      <c r="C173" t="s">
        <v>6074</v>
      </c>
      <c r="D173">
        <v>4</v>
      </c>
      <c r="F173" t="s">
        <v>6075</v>
      </c>
      <c r="J173">
        <v>1962</v>
      </c>
      <c r="K173" t="s">
        <v>6076</v>
      </c>
      <c r="L173" t="s">
        <v>6077</v>
      </c>
      <c r="M173" t="s">
        <v>268</v>
      </c>
      <c r="N173" t="s">
        <v>29</v>
      </c>
      <c r="O173" t="s">
        <v>40</v>
      </c>
      <c r="P173" t="s">
        <v>30</v>
      </c>
      <c r="Q173" t="s">
        <v>31</v>
      </c>
      <c r="R173" t="s">
        <v>30</v>
      </c>
      <c r="S173" t="s">
        <v>40</v>
      </c>
      <c r="T173" t="s">
        <v>30</v>
      </c>
      <c r="U173" t="s">
        <v>30</v>
      </c>
      <c r="V173" t="s">
        <v>30</v>
      </c>
      <c r="W173" t="s">
        <v>124</v>
      </c>
      <c r="X173" t="s">
        <v>6078</v>
      </c>
    </row>
    <row r="174" spans="1:24" x14ac:dyDescent="0.25">
      <c r="A174">
        <v>442013</v>
      </c>
      <c r="B174" t="s">
        <v>6085</v>
      </c>
      <c r="C174" t="s">
        <v>6086</v>
      </c>
      <c r="D174">
        <v>4</v>
      </c>
      <c r="F174" t="s">
        <v>6087</v>
      </c>
      <c r="I174">
        <v>1988</v>
      </c>
      <c r="J174">
        <v>1987</v>
      </c>
      <c r="K174" t="s">
        <v>6088</v>
      </c>
      <c r="L174" t="s">
        <v>6089</v>
      </c>
      <c r="M174" t="s">
        <v>6090</v>
      </c>
      <c r="N174" t="s">
        <v>29</v>
      </c>
      <c r="O174" t="s">
        <v>40</v>
      </c>
      <c r="P174" t="s">
        <v>30</v>
      </c>
      <c r="Q174" t="s">
        <v>31</v>
      </c>
      <c r="R174" t="s">
        <v>30</v>
      </c>
      <c r="S174" t="s">
        <v>40</v>
      </c>
      <c r="T174" t="s">
        <v>30</v>
      </c>
      <c r="U174" t="s">
        <v>30</v>
      </c>
      <c r="V174" t="s">
        <v>30</v>
      </c>
      <c r="W174" t="s">
        <v>124</v>
      </c>
      <c r="X174" t="s">
        <v>6091</v>
      </c>
    </row>
    <row r="175" spans="1:24" x14ac:dyDescent="0.25">
      <c r="A175">
        <v>674411</v>
      </c>
      <c r="B175" t="s">
        <v>6098</v>
      </c>
      <c r="C175" t="s">
        <v>6099</v>
      </c>
      <c r="D175">
        <v>4</v>
      </c>
      <c r="F175" t="s">
        <v>6100</v>
      </c>
      <c r="J175">
        <v>1997</v>
      </c>
      <c r="K175" t="s">
        <v>6101</v>
      </c>
      <c r="L175" t="s">
        <v>6102</v>
      </c>
      <c r="N175" t="s">
        <v>45</v>
      </c>
      <c r="O175" t="s">
        <v>30</v>
      </c>
      <c r="P175" t="s">
        <v>30</v>
      </c>
      <c r="Q175" t="s">
        <v>75</v>
      </c>
      <c r="R175" t="s">
        <v>30</v>
      </c>
      <c r="S175" t="s">
        <v>40</v>
      </c>
      <c r="T175" t="s">
        <v>30</v>
      </c>
      <c r="U175" t="s">
        <v>30</v>
      </c>
      <c r="V175" t="s">
        <v>30</v>
      </c>
      <c r="W175" t="s">
        <v>798</v>
      </c>
    </row>
    <row r="176" spans="1:24" x14ac:dyDescent="0.25">
      <c r="A176">
        <v>208661</v>
      </c>
      <c r="B176" t="s">
        <v>6108</v>
      </c>
      <c r="C176" t="s">
        <v>6109</v>
      </c>
      <c r="D176">
        <v>4</v>
      </c>
      <c r="F176" t="s">
        <v>6110</v>
      </c>
      <c r="I176">
        <v>1988</v>
      </c>
      <c r="J176">
        <v>1994</v>
      </c>
      <c r="K176" t="s">
        <v>6111</v>
      </c>
      <c r="L176" t="s">
        <v>6112</v>
      </c>
      <c r="N176" t="s">
        <v>45</v>
      </c>
      <c r="O176" t="s">
        <v>40</v>
      </c>
      <c r="P176" t="s">
        <v>30</v>
      </c>
      <c r="Q176" t="s">
        <v>46</v>
      </c>
      <c r="R176" t="s">
        <v>30</v>
      </c>
      <c r="S176" t="s">
        <v>30</v>
      </c>
      <c r="T176" t="s">
        <v>30</v>
      </c>
      <c r="U176" t="s">
        <v>40</v>
      </c>
      <c r="V176" t="s">
        <v>30</v>
      </c>
      <c r="W176" t="s">
        <v>2208</v>
      </c>
      <c r="X176" t="s">
        <v>6113</v>
      </c>
    </row>
    <row r="177" spans="1:24" x14ac:dyDescent="0.25">
      <c r="A177">
        <v>2524</v>
      </c>
      <c r="B177" t="s">
        <v>6134</v>
      </c>
      <c r="C177" t="s">
        <v>6135</v>
      </c>
      <c r="D177">
        <v>4</v>
      </c>
      <c r="F177" t="s">
        <v>6136</v>
      </c>
      <c r="I177">
        <v>1966</v>
      </c>
      <c r="J177">
        <v>1983</v>
      </c>
      <c r="M177" t="s">
        <v>693</v>
      </c>
      <c r="N177" t="s">
        <v>45</v>
      </c>
      <c r="O177" t="s">
        <v>40</v>
      </c>
      <c r="P177" t="s">
        <v>30</v>
      </c>
      <c r="Q177" t="s">
        <v>63</v>
      </c>
      <c r="R177" t="s">
        <v>30</v>
      </c>
      <c r="S177" t="s">
        <v>40</v>
      </c>
      <c r="T177" t="s">
        <v>30</v>
      </c>
      <c r="U177" t="s">
        <v>30</v>
      </c>
      <c r="V177" t="s">
        <v>30</v>
      </c>
      <c r="W177" t="s">
        <v>124</v>
      </c>
      <c r="X177" t="s">
        <v>6137</v>
      </c>
    </row>
    <row r="178" spans="1:24" x14ac:dyDescent="0.25">
      <c r="A178">
        <v>675749</v>
      </c>
      <c r="B178" t="s">
        <v>6185</v>
      </c>
      <c r="C178" t="s">
        <v>6186</v>
      </c>
      <c r="D178">
        <v>4</v>
      </c>
      <c r="E178" t="s">
        <v>6187</v>
      </c>
      <c r="F178" t="s">
        <v>504</v>
      </c>
      <c r="G178" t="e">
        <f>-mer</f>
        <v>#NAME?</v>
      </c>
      <c r="H178" t="s">
        <v>2375</v>
      </c>
      <c r="I178">
        <v>2006</v>
      </c>
      <c r="J178">
        <v>2007</v>
      </c>
      <c r="N178" t="s">
        <v>229</v>
      </c>
      <c r="O178" t="s">
        <v>30</v>
      </c>
      <c r="P178" t="s">
        <v>30</v>
      </c>
      <c r="Q178" t="s">
        <v>75</v>
      </c>
      <c r="R178" t="s">
        <v>30</v>
      </c>
      <c r="S178" t="s">
        <v>40</v>
      </c>
      <c r="T178" t="s">
        <v>30</v>
      </c>
      <c r="U178" t="s">
        <v>30</v>
      </c>
      <c r="V178" t="s">
        <v>30</v>
      </c>
      <c r="W178" t="s">
        <v>124</v>
      </c>
      <c r="X178" t="s">
        <v>6188</v>
      </c>
    </row>
    <row r="179" spans="1:24" x14ac:dyDescent="0.25">
      <c r="A179">
        <v>674687</v>
      </c>
      <c r="B179" t="s">
        <v>6196</v>
      </c>
      <c r="C179" t="s">
        <v>6197</v>
      </c>
      <c r="D179">
        <v>4</v>
      </c>
      <c r="F179" t="s">
        <v>6198</v>
      </c>
      <c r="J179">
        <v>1990</v>
      </c>
      <c r="K179" t="s">
        <v>6199</v>
      </c>
      <c r="L179" t="s">
        <v>6200</v>
      </c>
      <c r="M179" t="s">
        <v>6201</v>
      </c>
      <c r="N179" t="s">
        <v>45</v>
      </c>
      <c r="O179" t="s">
        <v>30</v>
      </c>
      <c r="P179" t="s">
        <v>30</v>
      </c>
      <c r="Q179" t="s">
        <v>75</v>
      </c>
      <c r="R179" t="s">
        <v>30</v>
      </c>
      <c r="S179" t="s">
        <v>30</v>
      </c>
      <c r="T179" t="s">
        <v>30</v>
      </c>
      <c r="U179" t="s">
        <v>30</v>
      </c>
      <c r="V179" t="s">
        <v>30</v>
      </c>
      <c r="W179" t="s">
        <v>124</v>
      </c>
      <c r="X179" t="s">
        <v>6202</v>
      </c>
    </row>
    <row r="180" spans="1:24" x14ac:dyDescent="0.25">
      <c r="A180">
        <v>2046</v>
      </c>
      <c r="B180" t="s">
        <v>6203</v>
      </c>
      <c r="C180" t="s">
        <v>6204</v>
      </c>
      <c r="D180">
        <v>4</v>
      </c>
      <c r="E180" t="s">
        <v>6205</v>
      </c>
      <c r="F180" t="s">
        <v>6206</v>
      </c>
      <c r="G180" t="e">
        <f>-semide</f>
        <v>#NAME?</v>
      </c>
      <c r="H180" t="s">
        <v>4373</v>
      </c>
      <c r="I180">
        <v>1964</v>
      </c>
      <c r="J180">
        <v>1966</v>
      </c>
      <c r="K180" t="s">
        <v>6207</v>
      </c>
      <c r="L180" t="s">
        <v>6208</v>
      </c>
      <c r="M180" t="s">
        <v>1908</v>
      </c>
      <c r="N180" t="s">
        <v>45</v>
      </c>
      <c r="O180" t="s">
        <v>40</v>
      </c>
      <c r="P180" t="s">
        <v>30</v>
      </c>
      <c r="Q180" t="s">
        <v>63</v>
      </c>
      <c r="R180" t="s">
        <v>30</v>
      </c>
      <c r="S180" t="s">
        <v>40</v>
      </c>
      <c r="T180" t="s">
        <v>40</v>
      </c>
      <c r="U180" t="s">
        <v>30</v>
      </c>
      <c r="V180" t="s">
        <v>40</v>
      </c>
      <c r="W180" t="s">
        <v>124</v>
      </c>
      <c r="X180" t="s">
        <v>6209</v>
      </c>
    </row>
    <row r="181" spans="1:24" x14ac:dyDescent="0.25">
      <c r="A181">
        <v>311503</v>
      </c>
      <c r="B181" t="s">
        <v>6214</v>
      </c>
      <c r="C181" t="s">
        <v>6215</v>
      </c>
      <c r="D181">
        <v>4</v>
      </c>
      <c r="F181" t="s">
        <v>6216</v>
      </c>
      <c r="J181">
        <v>1982</v>
      </c>
      <c r="M181" t="s">
        <v>3790</v>
      </c>
      <c r="N181" t="s">
        <v>45</v>
      </c>
      <c r="O181" t="s">
        <v>30</v>
      </c>
      <c r="P181" t="s">
        <v>30</v>
      </c>
      <c r="Q181" t="s">
        <v>75</v>
      </c>
      <c r="R181" t="s">
        <v>30</v>
      </c>
      <c r="S181" t="s">
        <v>30</v>
      </c>
      <c r="T181" t="s">
        <v>30</v>
      </c>
      <c r="U181" t="s">
        <v>30</v>
      </c>
      <c r="V181" t="s">
        <v>30</v>
      </c>
      <c r="W181" t="s">
        <v>798</v>
      </c>
      <c r="X181" t="s">
        <v>6217</v>
      </c>
    </row>
    <row r="182" spans="1:24" x14ac:dyDescent="0.25">
      <c r="A182">
        <v>660560</v>
      </c>
      <c r="B182" t="s">
        <v>6228</v>
      </c>
      <c r="C182" t="s">
        <v>6229</v>
      </c>
      <c r="D182">
        <v>4</v>
      </c>
      <c r="F182" t="s">
        <v>3026</v>
      </c>
      <c r="G182" t="s">
        <v>1566</v>
      </c>
      <c r="H182" t="s">
        <v>1567</v>
      </c>
      <c r="I182">
        <v>1963</v>
      </c>
      <c r="J182">
        <v>1962</v>
      </c>
      <c r="M182" t="s">
        <v>2544</v>
      </c>
      <c r="N182" t="s">
        <v>45</v>
      </c>
      <c r="O182" t="s">
        <v>40</v>
      </c>
      <c r="P182" t="s">
        <v>30</v>
      </c>
      <c r="Q182" t="s">
        <v>31</v>
      </c>
      <c r="R182" t="s">
        <v>30</v>
      </c>
      <c r="S182" t="s">
        <v>40</v>
      </c>
      <c r="T182" t="s">
        <v>30</v>
      </c>
      <c r="U182" t="s">
        <v>30</v>
      </c>
      <c r="V182" t="s">
        <v>30</v>
      </c>
      <c r="W182" t="s">
        <v>798</v>
      </c>
      <c r="X182" t="s">
        <v>6230</v>
      </c>
    </row>
    <row r="183" spans="1:24" x14ac:dyDescent="0.25">
      <c r="A183">
        <v>56432</v>
      </c>
      <c r="B183" t="s">
        <v>6240</v>
      </c>
      <c r="C183" t="s">
        <v>6241</v>
      </c>
      <c r="D183">
        <v>4</v>
      </c>
      <c r="E183" t="s">
        <v>6242</v>
      </c>
      <c r="F183" t="s">
        <v>6243</v>
      </c>
      <c r="G183" t="e">
        <f>-cillin</f>
        <v>#NAME?</v>
      </c>
      <c r="H183" t="s">
        <v>59</v>
      </c>
      <c r="I183">
        <v>1962</v>
      </c>
      <c r="J183">
        <v>1971</v>
      </c>
      <c r="K183" t="s">
        <v>6244</v>
      </c>
      <c r="L183" t="s">
        <v>6245</v>
      </c>
      <c r="M183" t="s">
        <v>453</v>
      </c>
      <c r="N183" t="s">
        <v>29</v>
      </c>
      <c r="O183" t="s">
        <v>40</v>
      </c>
      <c r="P183" t="s">
        <v>30</v>
      </c>
      <c r="Q183" t="s">
        <v>31</v>
      </c>
      <c r="R183" t="s">
        <v>30</v>
      </c>
      <c r="S183" t="s">
        <v>40</v>
      </c>
      <c r="T183" t="s">
        <v>40</v>
      </c>
      <c r="U183" t="s">
        <v>30</v>
      </c>
      <c r="V183" t="s">
        <v>30</v>
      </c>
      <c r="W183" t="s">
        <v>124</v>
      </c>
      <c r="X183" t="s">
        <v>6246</v>
      </c>
    </row>
    <row r="184" spans="1:24" x14ac:dyDescent="0.25">
      <c r="A184">
        <v>675184</v>
      </c>
      <c r="B184" t="s">
        <v>6255</v>
      </c>
      <c r="C184" t="s">
        <v>6256</v>
      </c>
      <c r="D184">
        <v>4</v>
      </c>
      <c r="F184" t="s">
        <v>2077</v>
      </c>
      <c r="I184">
        <v>1963</v>
      </c>
      <c r="J184">
        <v>1962</v>
      </c>
      <c r="M184" t="s">
        <v>627</v>
      </c>
      <c r="N184" t="s">
        <v>45</v>
      </c>
      <c r="O184" t="s">
        <v>40</v>
      </c>
      <c r="P184" t="s">
        <v>30</v>
      </c>
      <c r="Q184" t="s">
        <v>31</v>
      </c>
      <c r="R184" t="s">
        <v>40</v>
      </c>
      <c r="S184" t="s">
        <v>30</v>
      </c>
      <c r="T184" t="s">
        <v>40</v>
      </c>
      <c r="U184" t="s">
        <v>30</v>
      </c>
      <c r="V184" t="s">
        <v>30</v>
      </c>
      <c r="W184" t="s">
        <v>124</v>
      </c>
      <c r="X184" t="s">
        <v>6257</v>
      </c>
    </row>
    <row r="185" spans="1:24" x14ac:dyDescent="0.25">
      <c r="A185">
        <v>3599</v>
      </c>
      <c r="B185" t="s">
        <v>6258</v>
      </c>
      <c r="C185" t="s">
        <v>6259</v>
      </c>
      <c r="D185">
        <v>4</v>
      </c>
      <c r="E185" t="s">
        <v>6260</v>
      </c>
      <c r="F185" t="s">
        <v>3349</v>
      </c>
      <c r="G185" t="e">
        <f>-spirone</f>
        <v>#NAME?</v>
      </c>
      <c r="H185" t="s">
        <v>1147</v>
      </c>
      <c r="I185">
        <v>1973</v>
      </c>
      <c r="J185">
        <v>1986</v>
      </c>
      <c r="K185" t="s">
        <v>6261</v>
      </c>
      <c r="L185" t="s">
        <v>6262</v>
      </c>
      <c r="M185" t="s">
        <v>1273</v>
      </c>
      <c r="N185" t="s">
        <v>45</v>
      </c>
      <c r="O185" t="s">
        <v>40</v>
      </c>
      <c r="P185" t="s">
        <v>30</v>
      </c>
      <c r="Q185" t="s">
        <v>63</v>
      </c>
      <c r="R185" t="s">
        <v>40</v>
      </c>
      <c r="S185" t="s">
        <v>40</v>
      </c>
      <c r="T185" t="s">
        <v>30</v>
      </c>
      <c r="U185" t="s">
        <v>30</v>
      </c>
      <c r="V185" t="s">
        <v>30</v>
      </c>
      <c r="W185" t="s">
        <v>124</v>
      </c>
      <c r="X185" t="s">
        <v>6263</v>
      </c>
    </row>
    <row r="186" spans="1:24" x14ac:dyDescent="0.25">
      <c r="A186">
        <v>208749</v>
      </c>
      <c r="B186" t="s">
        <v>6264</v>
      </c>
      <c r="C186" t="s">
        <v>6265</v>
      </c>
      <c r="D186">
        <v>4</v>
      </c>
      <c r="E186" t="s">
        <v>6266</v>
      </c>
      <c r="F186" t="s">
        <v>6267</v>
      </c>
      <c r="G186" t="e">
        <f>-caine</f>
        <v>#NAME?</v>
      </c>
      <c r="H186" t="s">
        <v>394</v>
      </c>
      <c r="I186">
        <v>1966</v>
      </c>
      <c r="J186">
        <v>1965</v>
      </c>
      <c r="K186" t="s">
        <v>6268</v>
      </c>
      <c r="L186" t="s">
        <v>6269</v>
      </c>
      <c r="M186" t="s">
        <v>1522</v>
      </c>
      <c r="N186" t="s">
        <v>45</v>
      </c>
      <c r="O186" t="s">
        <v>40</v>
      </c>
      <c r="P186" t="s">
        <v>30</v>
      </c>
      <c r="Q186" t="s">
        <v>46</v>
      </c>
      <c r="R186" t="s">
        <v>30</v>
      </c>
      <c r="S186" t="s">
        <v>30</v>
      </c>
      <c r="T186" t="s">
        <v>40</v>
      </c>
      <c r="U186" t="s">
        <v>40</v>
      </c>
      <c r="V186" t="s">
        <v>30</v>
      </c>
      <c r="W186" t="s">
        <v>124</v>
      </c>
      <c r="X186" t="s">
        <v>6270</v>
      </c>
    </row>
    <row r="187" spans="1:24" x14ac:dyDescent="0.25">
      <c r="A187">
        <v>66273</v>
      </c>
      <c r="B187" t="s">
        <v>6271</v>
      </c>
      <c r="C187" t="s">
        <v>6272</v>
      </c>
      <c r="D187">
        <v>4</v>
      </c>
      <c r="F187" t="s">
        <v>6273</v>
      </c>
      <c r="J187">
        <v>2003</v>
      </c>
      <c r="K187" t="s">
        <v>6274</v>
      </c>
      <c r="L187" t="s">
        <v>6275</v>
      </c>
      <c r="M187" t="s">
        <v>1395</v>
      </c>
      <c r="N187" t="s">
        <v>45</v>
      </c>
      <c r="O187" t="s">
        <v>40</v>
      </c>
      <c r="P187" t="s">
        <v>30</v>
      </c>
      <c r="Q187" t="s">
        <v>46</v>
      </c>
      <c r="R187" t="s">
        <v>30</v>
      </c>
      <c r="S187" t="s">
        <v>40</v>
      </c>
      <c r="T187" t="s">
        <v>30</v>
      </c>
      <c r="U187" t="s">
        <v>30</v>
      </c>
      <c r="V187" t="s">
        <v>30</v>
      </c>
      <c r="W187" t="s">
        <v>124</v>
      </c>
      <c r="X187" t="s">
        <v>6276</v>
      </c>
    </row>
    <row r="188" spans="1:24" x14ac:dyDescent="0.25">
      <c r="A188">
        <v>660529</v>
      </c>
      <c r="B188" t="s">
        <v>6277</v>
      </c>
      <c r="C188" t="s">
        <v>6278</v>
      </c>
      <c r="D188">
        <v>4</v>
      </c>
      <c r="E188" t="s">
        <v>6279</v>
      </c>
      <c r="F188" t="s">
        <v>5550</v>
      </c>
      <c r="I188">
        <v>2006</v>
      </c>
      <c r="J188">
        <v>2008</v>
      </c>
      <c r="K188" t="s">
        <v>6280</v>
      </c>
      <c r="L188" t="s">
        <v>6281</v>
      </c>
      <c r="N188" t="s">
        <v>29</v>
      </c>
      <c r="O188" t="s">
        <v>40</v>
      </c>
      <c r="P188" t="s">
        <v>30</v>
      </c>
      <c r="Q188" t="s">
        <v>46</v>
      </c>
      <c r="R188" t="s">
        <v>30</v>
      </c>
      <c r="S188" t="s">
        <v>30</v>
      </c>
      <c r="T188" t="s">
        <v>40</v>
      </c>
      <c r="U188" t="s">
        <v>30</v>
      </c>
      <c r="V188" t="s">
        <v>30</v>
      </c>
      <c r="W188" t="s">
        <v>124</v>
      </c>
      <c r="X188" t="s">
        <v>6282</v>
      </c>
    </row>
    <row r="189" spans="1:24" x14ac:dyDescent="0.25">
      <c r="A189">
        <v>54722</v>
      </c>
      <c r="B189" t="s">
        <v>6287</v>
      </c>
      <c r="C189" t="s">
        <v>6288</v>
      </c>
      <c r="D189">
        <v>4</v>
      </c>
      <c r="E189" t="s">
        <v>6289</v>
      </c>
      <c r="F189" t="s">
        <v>6290</v>
      </c>
      <c r="I189">
        <v>1995</v>
      </c>
      <c r="J189">
        <v>1994</v>
      </c>
      <c r="K189" t="s">
        <v>6291</v>
      </c>
      <c r="L189" t="s">
        <v>6292</v>
      </c>
      <c r="M189" t="s">
        <v>6293</v>
      </c>
      <c r="N189" t="s">
        <v>45</v>
      </c>
      <c r="O189" t="s">
        <v>40</v>
      </c>
      <c r="P189" t="s">
        <v>30</v>
      </c>
      <c r="Q189" t="s">
        <v>63</v>
      </c>
      <c r="R189" t="s">
        <v>30</v>
      </c>
      <c r="S189" t="s">
        <v>40</v>
      </c>
      <c r="T189" t="s">
        <v>30</v>
      </c>
      <c r="U189" t="s">
        <v>30</v>
      </c>
      <c r="V189" t="s">
        <v>40</v>
      </c>
      <c r="W189" t="s">
        <v>124</v>
      </c>
      <c r="X189" t="s">
        <v>6294</v>
      </c>
    </row>
    <row r="190" spans="1:24" x14ac:dyDescent="0.25">
      <c r="A190">
        <v>431376</v>
      </c>
      <c r="B190" t="s">
        <v>6302</v>
      </c>
      <c r="C190" t="s">
        <v>6303</v>
      </c>
      <c r="D190">
        <v>4</v>
      </c>
      <c r="E190" t="s">
        <v>6304</v>
      </c>
      <c r="F190" t="s">
        <v>6305</v>
      </c>
      <c r="I190">
        <v>2009</v>
      </c>
      <c r="J190">
        <v>2010</v>
      </c>
      <c r="N190" t="s">
        <v>29</v>
      </c>
      <c r="O190" t="s">
        <v>40</v>
      </c>
      <c r="P190" t="s">
        <v>30</v>
      </c>
      <c r="Q190" t="s">
        <v>31</v>
      </c>
      <c r="R190" t="s">
        <v>30</v>
      </c>
      <c r="S190" t="s">
        <v>40</v>
      </c>
      <c r="T190" t="s">
        <v>30</v>
      </c>
      <c r="U190" t="s">
        <v>30</v>
      </c>
      <c r="V190" t="s">
        <v>30</v>
      </c>
      <c r="W190" t="s">
        <v>124</v>
      </c>
      <c r="X190" t="s">
        <v>6306</v>
      </c>
    </row>
    <row r="191" spans="1:24" x14ac:dyDescent="0.25">
      <c r="A191">
        <v>674858</v>
      </c>
      <c r="B191" t="s">
        <v>6341</v>
      </c>
      <c r="C191" t="s">
        <v>6342</v>
      </c>
      <c r="D191">
        <v>4</v>
      </c>
      <c r="E191" t="s">
        <v>6343</v>
      </c>
      <c r="F191" t="s">
        <v>6344</v>
      </c>
      <c r="I191">
        <v>1976</v>
      </c>
      <c r="J191">
        <v>1984</v>
      </c>
      <c r="K191" t="s">
        <v>6345</v>
      </c>
      <c r="L191" t="s">
        <v>6346</v>
      </c>
      <c r="M191" t="s">
        <v>6347</v>
      </c>
      <c r="N191" t="s">
        <v>29</v>
      </c>
      <c r="O191" t="s">
        <v>40</v>
      </c>
      <c r="P191" t="s">
        <v>30</v>
      </c>
      <c r="Q191" t="s">
        <v>31</v>
      </c>
      <c r="R191" t="s">
        <v>30</v>
      </c>
      <c r="S191" t="s">
        <v>40</v>
      </c>
      <c r="T191" t="s">
        <v>30</v>
      </c>
      <c r="U191" t="s">
        <v>30</v>
      </c>
      <c r="V191" t="s">
        <v>30</v>
      </c>
      <c r="W191" t="s">
        <v>798</v>
      </c>
      <c r="X191" t="s">
        <v>6348</v>
      </c>
    </row>
    <row r="192" spans="1:24" x14ac:dyDescent="0.25">
      <c r="A192">
        <v>675601</v>
      </c>
      <c r="B192" t="s">
        <v>6355</v>
      </c>
      <c r="C192" t="s">
        <v>6356</v>
      </c>
      <c r="D192">
        <v>4</v>
      </c>
      <c r="F192" t="s">
        <v>5249</v>
      </c>
      <c r="J192">
        <v>1998</v>
      </c>
      <c r="N192" t="s">
        <v>75</v>
      </c>
      <c r="O192" t="s">
        <v>30</v>
      </c>
      <c r="P192" t="s">
        <v>30</v>
      </c>
      <c r="Q192" t="s">
        <v>31</v>
      </c>
      <c r="R192" t="s">
        <v>30</v>
      </c>
      <c r="S192" t="s">
        <v>40</v>
      </c>
      <c r="T192" t="s">
        <v>30</v>
      </c>
      <c r="U192" t="s">
        <v>30</v>
      </c>
      <c r="V192" t="s">
        <v>30</v>
      </c>
      <c r="W192" t="s">
        <v>798</v>
      </c>
    </row>
    <row r="193" spans="1:24" x14ac:dyDescent="0.25">
      <c r="A193">
        <v>674753</v>
      </c>
      <c r="B193" t="s">
        <v>6357</v>
      </c>
      <c r="C193" t="s">
        <v>6358</v>
      </c>
      <c r="D193">
        <v>4</v>
      </c>
      <c r="F193" t="s">
        <v>759</v>
      </c>
      <c r="J193">
        <v>1982</v>
      </c>
      <c r="K193" t="s">
        <v>6359</v>
      </c>
      <c r="L193" t="s">
        <v>6360</v>
      </c>
      <c r="N193" t="s">
        <v>45</v>
      </c>
      <c r="O193" t="s">
        <v>40</v>
      </c>
      <c r="P193" t="s">
        <v>30</v>
      </c>
      <c r="Q193" t="s">
        <v>46</v>
      </c>
      <c r="R193" t="s">
        <v>30</v>
      </c>
      <c r="S193" t="s">
        <v>40</v>
      </c>
      <c r="T193" t="s">
        <v>30</v>
      </c>
      <c r="U193" t="s">
        <v>30</v>
      </c>
      <c r="V193" t="s">
        <v>30</v>
      </c>
      <c r="W193" t="s">
        <v>798</v>
      </c>
      <c r="X193" t="s">
        <v>6361</v>
      </c>
    </row>
    <row r="194" spans="1:24" x14ac:dyDescent="0.25">
      <c r="A194">
        <v>394996</v>
      </c>
      <c r="B194" t="s">
        <v>6377</v>
      </c>
      <c r="C194" t="s">
        <v>6378</v>
      </c>
      <c r="D194">
        <v>4</v>
      </c>
      <c r="E194" t="s">
        <v>6379</v>
      </c>
      <c r="F194" t="s">
        <v>6380</v>
      </c>
      <c r="G194" t="e">
        <f>-vir</f>
        <v>#NAME?</v>
      </c>
      <c r="H194" t="s">
        <v>6167</v>
      </c>
      <c r="I194">
        <v>2006</v>
      </c>
      <c r="J194">
        <v>2011</v>
      </c>
      <c r="K194" t="s">
        <v>6381</v>
      </c>
      <c r="L194" t="s">
        <v>6382</v>
      </c>
      <c r="N194" t="s">
        <v>108</v>
      </c>
      <c r="O194" t="s">
        <v>30</v>
      </c>
      <c r="P194" t="s">
        <v>30</v>
      </c>
      <c r="Q194" t="s">
        <v>31</v>
      </c>
      <c r="R194" t="s">
        <v>30</v>
      </c>
      <c r="S194" t="s">
        <v>40</v>
      </c>
      <c r="T194" t="s">
        <v>30</v>
      </c>
      <c r="U194" t="s">
        <v>30</v>
      </c>
      <c r="V194" t="s">
        <v>40</v>
      </c>
      <c r="W194" t="s">
        <v>124</v>
      </c>
      <c r="X194" t="s">
        <v>6383</v>
      </c>
    </row>
    <row r="195" spans="1:24" x14ac:dyDescent="0.25">
      <c r="A195">
        <v>674812</v>
      </c>
      <c r="B195" t="s">
        <v>6394</v>
      </c>
      <c r="C195" t="s">
        <v>6395</v>
      </c>
      <c r="D195">
        <v>4</v>
      </c>
      <c r="F195" t="s">
        <v>6396</v>
      </c>
      <c r="J195">
        <v>1985</v>
      </c>
      <c r="M195" t="s">
        <v>4893</v>
      </c>
      <c r="N195" t="s">
        <v>45</v>
      </c>
      <c r="O195" t="s">
        <v>40</v>
      </c>
      <c r="P195" t="s">
        <v>30</v>
      </c>
      <c r="Q195" t="s">
        <v>31</v>
      </c>
      <c r="R195" t="s">
        <v>30</v>
      </c>
      <c r="S195" t="s">
        <v>40</v>
      </c>
      <c r="T195" t="s">
        <v>30</v>
      </c>
      <c r="U195" t="s">
        <v>30</v>
      </c>
      <c r="V195" t="s">
        <v>30</v>
      </c>
      <c r="W195" t="s">
        <v>798</v>
      </c>
      <c r="X195" t="s">
        <v>6397</v>
      </c>
    </row>
    <row r="196" spans="1:24" x14ac:dyDescent="0.25">
      <c r="A196">
        <v>32842</v>
      </c>
      <c r="B196" t="s">
        <v>6408</v>
      </c>
      <c r="C196" t="s">
        <v>6409</v>
      </c>
      <c r="D196">
        <v>4</v>
      </c>
      <c r="F196" t="s">
        <v>1115</v>
      </c>
      <c r="G196" t="s">
        <v>2404</v>
      </c>
      <c r="H196" t="s">
        <v>2405</v>
      </c>
      <c r="J196">
        <v>1939</v>
      </c>
      <c r="K196" t="s">
        <v>6410</v>
      </c>
      <c r="L196" t="s">
        <v>6411</v>
      </c>
      <c r="M196" t="s">
        <v>6412</v>
      </c>
      <c r="N196" t="s">
        <v>45</v>
      </c>
      <c r="O196" t="s">
        <v>40</v>
      </c>
      <c r="P196" t="s">
        <v>30</v>
      </c>
      <c r="Q196" t="s">
        <v>63</v>
      </c>
      <c r="R196" t="s">
        <v>30</v>
      </c>
      <c r="S196" t="s">
        <v>40</v>
      </c>
      <c r="T196" t="s">
        <v>30</v>
      </c>
      <c r="U196" t="s">
        <v>30</v>
      </c>
      <c r="V196" t="s">
        <v>30</v>
      </c>
      <c r="W196" t="s">
        <v>798</v>
      </c>
      <c r="X196" t="s">
        <v>6413</v>
      </c>
    </row>
    <row r="197" spans="1:24" x14ac:dyDescent="0.25">
      <c r="A197">
        <v>508532</v>
      </c>
      <c r="B197" t="s">
        <v>6434</v>
      </c>
      <c r="C197" t="s">
        <v>6435</v>
      </c>
      <c r="D197">
        <v>4</v>
      </c>
      <c r="E197" t="s">
        <v>6436</v>
      </c>
      <c r="F197" t="s">
        <v>1370</v>
      </c>
      <c r="I197">
        <v>2006</v>
      </c>
      <c r="J197">
        <v>2007</v>
      </c>
      <c r="K197" t="s">
        <v>6437</v>
      </c>
      <c r="L197" t="s">
        <v>6438</v>
      </c>
      <c r="N197" t="s">
        <v>29</v>
      </c>
      <c r="O197" t="s">
        <v>30</v>
      </c>
      <c r="P197" t="s">
        <v>30</v>
      </c>
      <c r="Q197" t="s">
        <v>31</v>
      </c>
      <c r="R197" t="s">
        <v>30</v>
      </c>
      <c r="S197" t="s">
        <v>30</v>
      </c>
      <c r="T197" t="s">
        <v>30</v>
      </c>
      <c r="U197" t="s">
        <v>40</v>
      </c>
      <c r="V197" t="s">
        <v>30</v>
      </c>
      <c r="W197" t="s">
        <v>124</v>
      </c>
      <c r="X197" t="s">
        <v>6439</v>
      </c>
    </row>
    <row r="198" spans="1:24" x14ac:dyDescent="0.25">
      <c r="A198">
        <v>458729</v>
      </c>
      <c r="B198" t="s">
        <v>6453</v>
      </c>
      <c r="C198" t="s">
        <v>6454</v>
      </c>
      <c r="D198">
        <v>4</v>
      </c>
      <c r="E198" t="s">
        <v>6455</v>
      </c>
      <c r="F198" t="s">
        <v>6456</v>
      </c>
      <c r="G198" t="s">
        <v>460</v>
      </c>
      <c r="H198" t="s">
        <v>461</v>
      </c>
      <c r="I198">
        <v>1983</v>
      </c>
      <c r="J198">
        <v>1985</v>
      </c>
      <c r="K198" t="s">
        <v>6457</v>
      </c>
      <c r="L198" t="s">
        <v>6458</v>
      </c>
      <c r="M198" t="s">
        <v>453</v>
      </c>
      <c r="N198" t="s">
        <v>29</v>
      </c>
      <c r="O198" t="s">
        <v>30</v>
      </c>
      <c r="P198" t="s">
        <v>30</v>
      </c>
      <c r="Q198" t="s">
        <v>31</v>
      </c>
      <c r="R198" t="s">
        <v>30</v>
      </c>
      <c r="S198" t="s">
        <v>30</v>
      </c>
      <c r="T198" t="s">
        <v>40</v>
      </c>
      <c r="U198" t="s">
        <v>30</v>
      </c>
      <c r="V198" t="s">
        <v>30</v>
      </c>
      <c r="W198" t="s">
        <v>124</v>
      </c>
      <c r="X198" t="s">
        <v>6459</v>
      </c>
    </row>
    <row r="199" spans="1:24" x14ac:dyDescent="0.25">
      <c r="A199">
        <v>675593</v>
      </c>
      <c r="B199" t="s">
        <v>6488</v>
      </c>
      <c r="C199" t="s">
        <v>6489</v>
      </c>
      <c r="D199">
        <v>4</v>
      </c>
      <c r="E199" t="s">
        <v>6490</v>
      </c>
      <c r="F199" t="s">
        <v>6491</v>
      </c>
      <c r="I199">
        <v>1971</v>
      </c>
      <c r="J199">
        <v>1982</v>
      </c>
      <c r="K199" t="s">
        <v>6492</v>
      </c>
      <c r="L199" t="s">
        <v>6493</v>
      </c>
      <c r="M199" t="s">
        <v>3223</v>
      </c>
      <c r="N199" t="s">
        <v>75</v>
      </c>
      <c r="O199" t="s">
        <v>30</v>
      </c>
      <c r="P199" t="s">
        <v>30</v>
      </c>
      <c r="Q199" t="s">
        <v>31</v>
      </c>
      <c r="R199" t="s">
        <v>30</v>
      </c>
      <c r="S199" t="s">
        <v>30</v>
      </c>
      <c r="T199" t="s">
        <v>40</v>
      </c>
      <c r="U199" t="s">
        <v>30</v>
      </c>
      <c r="V199" t="s">
        <v>30</v>
      </c>
      <c r="W199" t="s">
        <v>798</v>
      </c>
    </row>
    <row r="200" spans="1:24" x14ac:dyDescent="0.25">
      <c r="A200">
        <v>675455</v>
      </c>
      <c r="B200" t="s">
        <v>6497</v>
      </c>
      <c r="C200" t="s">
        <v>6498</v>
      </c>
      <c r="D200">
        <v>4</v>
      </c>
      <c r="F200" t="s">
        <v>6499</v>
      </c>
      <c r="N200" t="s">
        <v>75</v>
      </c>
      <c r="O200" t="s">
        <v>30</v>
      </c>
      <c r="P200" t="s">
        <v>30</v>
      </c>
      <c r="Q200" t="s">
        <v>31</v>
      </c>
      <c r="R200" t="s">
        <v>30</v>
      </c>
      <c r="S200" t="s">
        <v>30</v>
      </c>
      <c r="T200" t="s">
        <v>30</v>
      </c>
      <c r="U200" t="s">
        <v>30</v>
      </c>
      <c r="V200" t="s">
        <v>30</v>
      </c>
      <c r="W200" t="s">
        <v>798</v>
      </c>
    </row>
    <row r="201" spans="1:24" x14ac:dyDescent="0.25">
      <c r="A201">
        <v>675224</v>
      </c>
      <c r="B201" t="s">
        <v>6534</v>
      </c>
      <c r="C201" t="s">
        <v>6535</v>
      </c>
      <c r="D201">
        <v>4</v>
      </c>
      <c r="F201" t="s">
        <v>759</v>
      </c>
      <c r="J201">
        <v>1982</v>
      </c>
      <c r="N201" t="s">
        <v>45</v>
      </c>
      <c r="O201" t="s">
        <v>40</v>
      </c>
      <c r="P201" t="s">
        <v>30</v>
      </c>
      <c r="Q201" t="s">
        <v>46</v>
      </c>
      <c r="R201" t="s">
        <v>30</v>
      </c>
      <c r="S201" t="s">
        <v>40</v>
      </c>
      <c r="T201" t="s">
        <v>30</v>
      </c>
      <c r="U201" t="s">
        <v>30</v>
      </c>
      <c r="V201" t="s">
        <v>30</v>
      </c>
      <c r="W201" t="s">
        <v>798</v>
      </c>
      <c r="X201" t="s">
        <v>6536</v>
      </c>
    </row>
    <row r="202" spans="1:24" x14ac:dyDescent="0.25">
      <c r="A202">
        <v>675170</v>
      </c>
      <c r="B202" t="s">
        <v>6537</v>
      </c>
      <c r="C202" t="s">
        <v>6538</v>
      </c>
      <c r="D202">
        <v>4</v>
      </c>
      <c r="E202" t="s">
        <v>6539</v>
      </c>
      <c r="F202" t="s">
        <v>5493</v>
      </c>
      <c r="G202" t="e">
        <f>-ium</f>
        <v>#NAME?</v>
      </c>
      <c r="H202" t="s">
        <v>288</v>
      </c>
      <c r="I202">
        <v>1984</v>
      </c>
      <c r="J202">
        <v>1984</v>
      </c>
      <c r="K202" t="s">
        <v>6540</v>
      </c>
      <c r="L202" t="s">
        <v>6541</v>
      </c>
      <c r="M202" t="s">
        <v>3344</v>
      </c>
      <c r="N202" t="s">
        <v>29</v>
      </c>
      <c r="O202" t="s">
        <v>30</v>
      </c>
      <c r="P202" t="s">
        <v>30</v>
      </c>
      <c r="Q202" t="s">
        <v>31</v>
      </c>
      <c r="R202" t="s">
        <v>30</v>
      </c>
      <c r="S202" t="s">
        <v>30</v>
      </c>
      <c r="T202" t="s">
        <v>40</v>
      </c>
      <c r="U202" t="s">
        <v>30</v>
      </c>
      <c r="V202" t="s">
        <v>40</v>
      </c>
      <c r="W202" t="s">
        <v>124</v>
      </c>
      <c r="X202" t="s">
        <v>6542</v>
      </c>
    </row>
    <row r="203" spans="1:24" x14ac:dyDescent="0.25">
      <c r="A203">
        <v>500520</v>
      </c>
      <c r="B203" t="s">
        <v>6546</v>
      </c>
      <c r="C203" t="s">
        <v>6547</v>
      </c>
      <c r="D203">
        <v>4</v>
      </c>
      <c r="E203" t="s">
        <v>6548</v>
      </c>
      <c r="F203" t="s">
        <v>5153</v>
      </c>
      <c r="G203" t="e">
        <f>-fungin</f>
        <v>#NAME?</v>
      </c>
      <c r="H203" t="s">
        <v>6549</v>
      </c>
      <c r="I203">
        <v>2004</v>
      </c>
      <c r="J203">
        <v>2005</v>
      </c>
      <c r="K203" t="s">
        <v>6550</v>
      </c>
      <c r="L203" t="s">
        <v>6551</v>
      </c>
      <c r="N203" t="s">
        <v>29</v>
      </c>
      <c r="O203" t="s">
        <v>30</v>
      </c>
      <c r="P203" t="s">
        <v>30</v>
      </c>
      <c r="Q203" t="s">
        <v>31</v>
      </c>
      <c r="R203" t="s">
        <v>30</v>
      </c>
      <c r="S203" t="s">
        <v>30</v>
      </c>
      <c r="T203" t="s">
        <v>40</v>
      </c>
      <c r="U203" t="s">
        <v>30</v>
      </c>
      <c r="V203" t="s">
        <v>30</v>
      </c>
      <c r="W203" t="s">
        <v>124</v>
      </c>
      <c r="X203" t="s">
        <v>6552</v>
      </c>
    </row>
    <row r="204" spans="1:24" x14ac:dyDescent="0.25">
      <c r="A204">
        <v>675270</v>
      </c>
      <c r="B204" t="s">
        <v>6992</v>
      </c>
      <c r="C204" t="s">
        <v>6993</v>
      </c>
      <c r="D204">
        <v>4</v>
      </c>
      <c r="F204" t="s">
        <v>2077</v>
      </c>
      <c r="J204">
        <v>1954</v>
      </c>
      <c r="K204" t="s">
        <v>6994</v>
      </c>
      <c r="L204" t="s">
        <v>6995</v>
      </c>
      <c r="M204" t="s">
        <v>6996</v>
      </c>
      <c r="N204" t="s">
        <v>45</v>
      </c>
      <c r="O204" t="s">
        <v>40</v>
      </c>
      <c r="P204" t="s">
        <v>30</v>
      </c>
      <c r="Q204" t="s">
        <v>31</v>
      </c>
      <c r="R204" t="s">
        <v>30</v>
      </c>
      <c r="S204" t="s">
        <v>30</v>
      </c>
      <c r="T204" t="s">
        <v>40</v>
      </c>
      <c r="U204" t="s">
        <v>30</v>
      </c>
      <c r="V204" t="s">
        <v>30</v>
      </c>
      <c r="W204" t="s">
        <v>124</v>
      </c>
      <c r="X204" t="s">
        <v>6997</v>
      </c>
    </row>
    <row r="205" spans="1:24" x14ac:dyDescent="0.25">
      <c r="A205">
        <v>675405</v>
      </c>
      <c r="B205" t="s">
        <v>7033</v>
      </c>
      <c r="C205" t="s">
        <v>7034</v>
      </c>
      <c r="D205">
        <v>4</v>
      </c>
      <c r="F205" t="s">
        <v>7035</v>
      </c>
      <c r="I205">
        <v>1978</v>
      </c>
      <c r="J205">
        <v>1976</v>
      </c>
      <c r="K205" t="s">
        <v>7036</v>
      </c>
      <c r="L205" t="s">
        <v>7037</v>
      </c>
      <c r="M205" t="s">
        <v>7038</v>
      </c>
      <c r="N205" t="s">
        <v>75</v>
      </c>
      <c r="O205" t="s">
        <v>30</v>
      </c>
      <c r="P205" t="s">
        <v>30</v>
      </c>
      <c r="Q205" t="s">
        <v>31</v>
      </c>
      <c r="R205" t="s">
        <v>30</v>
      </c>
      <c r="S205" t="s">
        <v>30</v>
      </c>
      <c r="T205" t="s">
        <v>40</v>
      </c>
      <c r="U205" t="s">
        <v>30</v>
      </c>
      <c r="V205" t="s">
        <v>30</v>
      </c>
      <c r="W205" t="s">
        <v>798</v>
      </c>
    </row>
    <row r="206" spans="1:24" x14ac:dyDescent="0.25">
      <c r="A206">
        <v>675501</v>
      </c>
      <c r="B206" t="s">
        <v>7039</v>
      </c>
      <c r="C206" t="s">
        <v>7040</v>
      </c>
      <c r="D206">
        <v>4</v>
      </c>
      <c r="F206" t="s">
        <v>1115</v>
      </c>
      <c r="J206">
        <v>1960</v>
      </c>
      <c r="K206" t="s">
        <v>7041</v>
      </c>
      <c r="L206" t="s">
        <v>7042</v>
      </c>
      <c r="N206" t="s">
        <v>75</v>
      </c>
      <c r="O206" t="s">
        <v>30</v>
      </c>
      <c r="P206" t="s">
        <v>30</v>
      </c>
      <c r="Q206" t="s">
        <v>31</v>
      </c>
      <c r="R206" t="s">
        <v>30</v>
      </c>
      <c r="S206" t="s">
        <v>30</v>
      </c>
      <c r="T206" t="s">
        <v>40</v>
      </c>
      <c r="U206" t="s">
        <v>30</v>
      </c>
      <c r="V206" t="s">
        <v>30</v>
      </c>
      <c r="W206" t="s">
        <v>798</v>
      </c>
    </row>
    <row r="207" spans="1:24" x14ac:dyDescent="0.25">
      <c r="A207">
        <v>675547</v>
      </c>
      <c r="B207" t="s">
        <v>7043</v>
      </c>
      <c r="C207" t="s">
        <v>7044</v>
      </c>
      <c r="D207">
        <v>4</v>
      </c>
      <c r="F207" t="s">
        <v>1290</v>
      </c>
      <c r="J207">
        <v>1982</v>
      </c>
      <c r="N207" t="s">
        <v>75</v>
      </c>
      <c r="O207" t="s">
        <v>30</v>
      </c>
      <c r="P207" t="s">
        <v>30</v>
      </c>
      <c r="Q207" t="s">
        <v>31</v>
      </c>
      <c r="R207" t="s">
        <v>30</v>
      </c>
      <c r="S207" t="s">
        <v>30</v>
      </c>
      <c r="T207" t="s">
        <v>40</v>
      </c>
      <c r="U207" t="s">
        <v>30</v>
      </c>
      <c r="V207" t="s">
        <v>30</v>
      </c>
      <c r="W207" t="s">
        <v>798</v>
      </c>
    </row>
    <row r="208" spans="1:24" x14ac:dyDescent="0.25">
      <c r="A208">
        <v>675782</v>
      </c>
      <c r="B208" t="s">
        <v>7045</v>
      </c>
      <c r="C208" t="s">
        <v>7046</v>
      </c>
      <c r="D208">
        <v>4</v>
      </c>
      <c r="E208" t="s">
        <v>7047</v>
      </c>
      <c r="F208" t="s">
        <v>7048</v>
      </c>
      <c r="G208" t="e">
        <f>-mab</f>
        <v>#NAME?</v>
      </c>
      <c r="H208" t="s">
        <v>546</v>
      </c>
      <c r="I208">
        <v>2003</v>
      </c>
      <c r="J208">
        <v>2008</v>
      </c>
      <c r="K208" t="s">
        <v>7049</v>
      </c>
      <c r="L208" t="s">
        <v>7050</v>
      </c>
      <c r="N208" t="s">
        <v>547</v>
      </c>
      <c r="O208" t="s">
        <v>30</v>
      </c>
      <c r="P208" t="s">
        <v>30</v>
      </c>
      <c r="Q208" t="s">
        <v>31</v>
      </c>
      <c r="R208" t="s">
        <v>30</v>
      </c>
      <c r="S208" t="s">
        <v>30</v>
      </c>
      <c r="T208" t="s">
        <v>40</v>
      </c>
      <c r="U208" t="s">
        <v>30</v>
      </c>
      <c r="V208" t="s">
        <v>40</v>
      </c>
      <c r="W208" t="s">
        <v>798</v>
      </c>
    </row>
    <row r="209" spans="1:24" x14ac:dyDescent="0.25">
      <c r="A209">
        <v>675605</v>
      </c>
      <c r="B209" t="s">
        <v>7051</v>
      </c>
      <c r="C209" t="s">
        <v>7052</v>
      </c>
      <c r="D209">
        <v>4</v>
      </c>
      <c r="E209" t="s">
        <v>7053</v>
      </c>
      <c r="F209" t="s">
        <v>7054</v>
      </c>
      <c r="J209">
        <v>1998</v>
      </c>
      <c r="K209" t="s">
        <v>7055</v>
      </c>
      <c r="L209" t="s">
        <v>7056</v>
      </c>
      <c r="N209" t="s">
        <v>75</v>
      </c>
      <c r="O209" t="s">
        <v>30</v>
      </c>
      <c r="P209" t="s">
        <v>30</v>
      </c>
      <c r="Q209" t="s">
        <v>31</v>
      </c>
      <c r="R209" t="s">
        <v>30</v>
      </c>
      <c r="S209" t="s">
        <v>30</v>
      </c>
      <c r="T209" t="s">
        <v>40</v>
      </c>
      <c r="U209" t="s">
        <v>30</v>
      </c>
      <c r="V209" t="s">
        <v>30</v>
      </c>
      <c r="W209" t="s">
        <v>798</v>
      </c>
    </row>
    <row r="210" spans="1:24" x14ac:dyDescent="0.25">
      <c r="A210">
        <v>164064</v>
      </c>
      <c r="B210" t="s">
        <v>7057</v>
      </c>
      <c r="C210" t="s">
        <v>7058</v>
      </c>
      <c r="D210">
        <v>4</v>
      </c>
      <c r="E210" t="s">
        <v>7059</v>
      </c>
      <c r="F210" t="s">
        <v>5249</v>
      </c>
      <c r="I210">
        <v>1974</v>
      </c>
      <c r="J210">
        <v>1976</v>
      </c>
      <c r="K210" t="s">
        <v>7060</v>
      </c>
      <c r="L210" t="s">
        <v>7061</v>
      </c>
      <c r="M210" t="s">
        <v>4527</v>
      </c>
      <c r="N210" t="s">
        <v>108</v>
      </c>
      <c r="O210" t="s">
        <v>30</v>
      </c>
      <c r="P210" t="s">
        <v>30</v>
      </c>
      <c r="Q210" t="s">
        <v>31</v>
      </c>
      <c r="R210" t="s">
        <v>30</v>
      </c>
      <c r="S210" t="s">
        <v>30</v>
      </c>
      <c r="T210" t="s">
        <v>40</v>
      </c>
      <c r="U210" t="s">
        <v>30</v>
      </c>
      <c r="V210" t="s">
        <v>30</v>
      </c>
      <c r="W210" t="s">
        <v>124</v>
      </c>
      <c r="X210" t="s">
        <v>7062</v>
      </c>
    </row>
    <row r="211" spans="1:24" x14ac:dyDescent="0.25">
      <c r="A211">
        <v>214701</v>
      </c>
      <c r="B211" t="s">
        <v>7071</v>
      </c>
      <c r="C211" t="s">
        <v>7072</v>
      </c>
      <c r="D211">
        <v>4</v>
      </c>
      <c r="E211">
        <v>64716</v>
      </c>
      <c r="F211" t="s">
        <v>1115</v>
      </c>
      <c r="G211" t="e">
        <f>-oxacin</f>
        <v>#NAME?</v>
      </c>
      <c r="H211" t="s">
        <v>1472</v>
      </c>
      <c r="I211">
        <v>1974</v>
      </c>
      <c r="J211">
        <v>1980</v>
      </c>
      <c r="K211" t="s">
        <v>7073</v>
      </c>
      <c r="L211" t="s">
        <v>7074</v>
      </c>
      <c r="M211" t="s">
        <v>453</v>
      </c>
      <c r="N211" t="s">
        <v>45</v>
      </c>
      <c r="O211" t="s">
        <v>40</v>
      </c>
      <c r="P211" t="s">
        <v>30</v>
      </c>
      <c r="Q211" t="s">
        <v>63</v>
      </c>
      <c r="R211" t="s">
        <v>30</v>
      </c>
      <c r="S211" t="s">
        <v>40</v>
      </c>
      <c r="T211" t="s">
        <v>30</v>
      </c>
      <c r="U211" t="s">
        <v>30</v>
      </c>
      <c r="V211" t="s">
        <v>30</v>
      </c>
      <c r="W211" t="s">
        <v>798</v>
      </c>
      <c r="X211" t="s">
        <v>7075</v>
      </c>
    </row>
    <row r="212" spans="1:24" x14ac:dyDescent="0.25">
      <c r="A212">
        <v>630886</v>
      </c>
      <c r="B212" t="s">
        <v>7127</v>
      </c>
      <c r="C212" t="s">
        <v>7128</v>
      </c>
      <c r="D212">
        <v>4</v>
      </c>
      <c r="F212" t="s">
        <v>5153</v>
      </c>
      <c r="G212" t="e">
        <f>-lutamide</f>
        <v>#NAME?</v>
      </c>
      <c r="H212" t="s">
        <v>2141</v>
      </c>
      <c r="J212">
        <v>2012</v>
      </c>
      <c r="N212" t="s">
        <v>45</v>
      </c>
      <c r="O212" t="s">
        <v>40</v>
      </c>
      <c r="P212" t="s">
        <v>30</v>
      </c>
      <c r="Q212" t="s">
        <v>63</v>
      </c>
      <c r="R212" t="s">
        <v>30</v>
      </c>
      <c r="S212" t="s">
        <v>40</v>
      </c>
      <c r="T212" t="s">
        <v>30</v>
      </c>
      <c r="U212" t="s">
        <v>30</v>
      </c>
      <c r="V212" t="s">
        <v>30</v>
      </c>
      <c r="W212" t="s">
        <v>124</v>
      </c>
      <c r="X212" t="s">
        <v>7129</v>
      </c>
    </row>
    <row r="213" spans="1:24" x14ac:dyDescent="0.25">
      <c r="A213">
        <v>674922</v>
      </c>
      <c r="B213" t="s">
        <v>7149</v>
      </c>
      <c r="C213" t="s">
        <v>7150</v>
      </c>
      <c r="D213">
        <v>4</v>
      </c>
      <c r="E213">
        <v>39435</v>
      </c>
      <c r="F213" t="s">
        <v>1115</v>
      </c>
      <c r="I213">
        <v>1965</v>
      </c>
      <c r="J213">
        <v>1970</v>
      </c>
      <c r="M213" t="s">
        <v>453</v>
      </c>
      <c r="N213" t="s">
        <v>29</v>
      </c>
      <c r="O213" t="s">
        <v>40</v>
      </c>
      <c r="P213" t="s">
        <v>30</v>
      </c>
      <c r="Q213" t="s">
        <v>31</v>
      </c>
      <c r="R213" t="s">
        <v>30</v>
      </c>
      <c r="S213" t="s">
        <v>40</v>
      </c>
      <c r="T213" t="s">
        <v>30</v>
      </c>
      <c r="U213" t="s">
        <v>30</v>
      </c>
      <c r="V213" t="s">
        <v>30</v>
      </c>
      <c r="W213" t="s">
        <v>798</v>
      </c>
      <c r="X213" t="s">
        <v>7151</v>
      </c>
    </row>
    <row r="214" spans="1:24" x14ac:dyDescent="0.25">
      <c r="A214">
        <v>421089</v>
      </c>
      <c r="B214" t="s">
        <v>7189</v>
      </c>
      <c r="C214" t="s">
        <v>7190</v>
      </c>
      <c r="D214">
        <v>4</v>
      </c>
      <c r="F214" t="s">
        <v>5387</v>
      </c>
      <c r="J214">
        <v>1950</v>
      </c>
      <c r="K214" t="s">
        <v>7191</v>
      </c>
      <c r="L214" t="s">
        <v>7192</v>
      </c>
      <c r="M214" t="s">
        <v>7193</v>
      </c>
      <c r="N214" t="s">
        <v>45</v>
      </c>
      <c r="O214" t="s">
        <v>40</v>
      </c>
      <c r="P214" t="s">
        <v>30</v>
      </c>
      <c r="Q214" t="s">
        <v>63</v>
      </c>
      <c r="R214" t="s">
        <v>30</v>
      </c>
      <c r="S214" t="s">
        <v>40</v>
      </c>
      <c r="T214" t="s">
        <v>30</v>
      </c>
      <c r="U214" t="s">
        <v>30</v>
      </c>
      <c r="V214" t="s">
        <v>30</v>
      </c>
      <c r="W214" t="s">
        <v>124</v>
      </c>
      <c r="X214" t="s">
        <v>7194</v>
      </c>
    </row>
    <row r="215" spans="1:24" x14ac:dyDescent="0.25">
      <c r="A215">
        <v>675082</v>
      </c>
      <c r="B215" t="s">
        <v>7202</v>
      </c>
      <c r="C215" t="s">
        <v>7203</v>
      </c>
      <c r="D215">
        <v>4</v>
      </c>
      <c r="F215" t="s">
        <v>5808</v>
      </c>
      <c r="J215">
        <v>2000</v>
      </c>
      <c r="N215" t="s">
        <v>45</v>
      </c>
      <c r="O215" t="s">
        <v>40</v>
      </c>
      <c r="P215" t="s">
        <v>30</v>
      </c>
      <c r="Q215" t="s">
        <v>63</v>
      </c>
      <c r="R215" t="s">
        <v>30</v>
      </c>
      <c r="S215" t="s">
        <v>30</v>
      </c>
      <c r="T215" t="s">
        <v>30</v>
      </c>
      <c r="U215" t="s">
        <v>40</v>
      </c>
      <c r="V215" t="s">
        <v>30</v>
      </c>
      <c r="W215" t="s">
        <v>2208</v>
      </c>
      <c r="X215" t="s">
        <v>7204</v>
      </c>
    </row>
    <row r="216" spans="1:24" x14ac:dyDescent="0.25">
      <c r="A216">
        <v>44905</v>
      </c>
      <c r="B216" t="s">
        <v>7223</v>
      </c>
      <c r="C216" t="s">
        <v>7224</v>
      </c>
      <c r="D216">
        <v>4</v>
      </c>
      <c r="E216" t="s">
        <v>7225</v>
      </c>
      <c r="F216" t="s">
        <v>7226</v>
      </c>
      <c r="I216">
        <v>1989</v>
      </c>
      <c r="J216">
        <v>1999</v>
      </c>
      <c r="K216" t="s">
        <v>7227</v>
      </c>
      <c r="L216" t="s">
        <v>7228</v>
      </c>
      <c r="M216" t="s">
        <v>7229</v>
      </c>
      <c r="N216" t="s">
        <v>45</v>
      </c>
      <c r="O216" t="s">
        <v>40</v>
      </c>
      <c r="P216" t="s">
        <v>30</v>
      </c>
      <c r="Q216" t="s">
        <v>31</v>
      </c>
      <c r="R216" t="s">
        <v>30</v>
      </c>
      <c r="S216" t="s">
        <v>30</v>
      </c>
      <c r="T216" t="s">
        <v>40</v>
      </c>
      <c r="U216" t="s">
        <v>30</v>
      </c>
      <c r="V216" t="s">
        <v>30</v>
      </c>
      <c r="W216" t="s">
        <v>124</v>
      </c>
      <c r="X216" t="s">
        <v>7230</v>
      </c>
    </row>
    <row r="217" spans="1:24" x14ac:dyDescent="0.25">
      <c r="A217">
        <v>469580</v>
      </c>
      <c r="B217" t="s">
        <v>7240</v>
      </c>
      <c r="C217" t="s">
        <v>7241</v>
      </c>
      <c r="D217">
        <v>4</v>
      </c>
      <c r="F217" t="s">
        <v>759</v>
      </c>
      <c r="J217">
        <v>1956</v>
      </c>
      <c r="K217" t="s">
        <v>7242</v>
      </c>
      <c r="L217" t="s">
        <v>7243</v>
      </c>
      <c r="M217" t="s">
        <v>2544</v>
      </c>
      <c r="N217" t="s">
        <v>45</v>
      </c>
      <c r="O217" t="s">
        <v>40</v>
      </c>
      <c r="P217" t="s">
        <v>30</v>
      </c>
      <c r="Q217" t="s">
        <v>46</v>
      </c>
      <c r="R217" t="s">
        <v>30</v>
      </c>
      <c r="S217" t="s">
        <v>40</v>
      </c>
      <c r="T217" t="s">
        <v>30</v>
      </c>
      <c r="U217" t="s">
        <v>30</v>
      </c>
      <c r="V217" t="s">
        <v>30</v>
      </c>
      <c r="W217" t="s">
        <v>124</v>
      </c>
      <c r="X217" t="s">
        <v>7244</v>
      </c>
    </row>
    <row r="218" spans="1:24" x14ac:dyDescent="0.25">
      <c r="A218">
        <v>334337</v>
      </c>
      <c r="B218" t="s">
        <v>7252</v>
      </c>
      <c r="C218" t="s">
        <v>7253</v>
      </c>
      <c r="D218">
        <v>4</v>
      </c>
      <c r="E218" t="s">
        <v>7254</v>
      </c>
      <c r="F218" t="s">
        <v>7255</v>
      </c>
      <c r="G218" t="e">
        <f>-conazole</f>
        <v>#NAME?</v>
      </c>
      <c r="H218" t="s">
        <v>917</v>
      </c>
      <c r="I218">
        <v>1999</v>
      </c>
      <c r="J218">
        <v>2006</v>
      </c>
      <c r="K218" t="s">
        <v>7256</v>
      </c>
      <c r="L218" t="s">
        <v>7257</v>
      </c>
      <c r="N218" t="s">
        <v>45</v>
      </c>
      <c r="O218" t="s">
        <v>30</v>
      </c>
      <c r="P218" t="s">
        <v>30</v>
      </c>
      <c r="Q218" t="s">
        <v>31</v>
      </c>
      <c r="R218" t="s">
        <v>30</v>
      </c>
      <c r="S218" t="s">
        <v>40</v>
      </c>
      <c r="T218" t="s">
        <v>30</v>
      </c>
      <c r="U218" t="s">
        <v>30</v>
      </c>
      <c r="V218" t="s">
        <v>30</v>
      </c>
      <c r="W218" t="s">
        <v>124</v>
      </c>
      <c r="X218" t="s">
        <v>7258</v>
      </c>
    </row>
    <row r="219" spans="1:24" x14ac:dyDescent="0.25">
      <c r="A219">
        <v>60319</v>
      </c>
      <c r="B219" t="s">
        <v>7259</v>
      </c>
      <c r="C219" t="s">
        <v>7260</v>
      </c>
      <c r="D219">
        <v>4</v>
      </c>
      <c r="E219" t="s">
        <v>7261</v>
      </c>
      <c r="F219" t="s">
        <v>7262</v>
      </c>
      <c r="I219">
        <v>1978</v>
      </c>
      <c r="J219">
        <v>1991</v>
      </c>
      <c r="K219" t="s">
        <v>7263</v>
      </c>
      <c r="L219" t="s">
        <v>7264</v>
      </c>
      <c r="M219" t="s">
        <v>7265</v>
      </c>
      <c r="N219" t="s">
        <v>45</v>
      </c>
      <c r="O219" t="s">
        <v>40</v>
      </c>
      <c r="P219" t="s">
        <v>30</v>
      </c>
      <c r="Q219" t="s">
        <v>63</v>
      </c>
      <c r="R219" t="s">
        <v>40</v>
      </c>
      <c r="S219" t="s">
        <v>40</v>
      </c>
      <c r="T219" t="s">
        <v>30</v>
      </c>
      <c r="U219" t="s">
        <v>30</v>
      </c>
      <c r="V219" t="s">
        <v>40</v>
      </c>
      <c r="W219" t="s">
        <v>124</v>
      </c>
      <c r="X219" t="s">
        <v>7266</v>
      </c>
    </row>
    <row r="220" spans="1:24" x14ac:dyDescent="0.25">
      <c r="A220">
        <v>675628</v>
      </c>
      <c r="B220" t="s">
        <v>7270</v>
      </c>
      <c r="C220" t="s">
        <v>7271</v>
      </c>
      <c r="D220">
        <v>4</v>
      </c>
      <c r="F220" t="s">
        <v>7272</v>
      </c>
      <c r="I220">
        <v>2006</v>
      </c>
      <c r="J220">
        <v>2006</v>
      </c>
      <c r="K220" t="s">
        <v>7273</v>
      </c>
      <c r="L220" t="s">
        <v>7274</v>
      </c>
      <c r="N220" t="s">
        <v>75</v>
      </c>
      <c r="O220" t="s">
        <v>30</v>
      </c>
      <c r="P220" t="s">
        <v>30</v>
      </c>
      <c r="Q220" t="s">
        <v>31</v>
      </c>
      <c r="R220" t="s">
        <v>30</v>
      </c>
      <c r="S220" t="s">
        <v>30</v>
      </c>
      <c r="T220" t="s">
        <v>30</v>
      </c>
      <c r="U220" t="s">
        <v>40</v>
      </c>
      <c r="V220" t="s">
        <v>30</v>
      </c>
      <c r="W220" t="s">
        <v>124</v>
      </c>
    </row>
    <row r="221" spans="1:24" x14ac:dyDescent="0.25">
      <c r="A221">
        <v>698282</v>
      </c>
      <c r="B221" t="s">
        <v>7278</v>
      </c>
      <c r="C221" t="s">
        <v>7279</v>
      </c>
      <c r="D221">
        <v>4</v>
      </c>
      <c r="F221" t="s">
        <v>7280</v>
      </c>
      <c r="I221">
        <v>1989</v>
      </c>
      <c r="J221">
        <v>1994</v>
      </c>
      <c r="K221" t="s">
        <v>7281</v>
      </c>
      <c r="L221" t="s">
        <v>7282</v>
      </c>
      <c r="M221" t="s">
        <v>7283</v>
      </c>
      <c r="N221" t="s">
        <v>29</v>
      </c>
      <c r="O221" t="s">
        <v>40</v>
      </c>
      <c r="P221" t="s">
        <v>30</v>
      </c>
      <c r="Q221" t="s">
        <v>31</v>
      </c>
      <c r="R221" t="s">
        <v>30</v>
      </c>
      <c r="S221" t="s">
        <v>30</v>
      </c>
      <c r="T221" t="s">
        <v>40</v>
      </c>
      <c r="U221" t="s">
        <v>30</v>
      </c>
      <c r="V221" t="s">
        <v>30</v>
      </c>
      <c r="W221" t="s">
        <v>124</v>
      </c>
      <c r="X221" t="s">
        <v>7284</v>
      </c>
    </row>
    <row r="222" spans="1:24" x14ac:dyDescent="0.25">
      <c r="A222">
        <v>17170</v>
      </c>
      <c r="B222" t="s">
        <v>7285</v>
      </c>
      <c r="C222" t="s">
        <v>7286</v>
      </c>
      <c r="D222">
        <v>4</v>
      </c>
      <c r="E222" t="s">
        <v>7287</v>
      </c>
      <c r="F222" t="s">
        <v>7288</v>
      </c>
      <c r="G222" t="e">
        <f>-vir</f>
        <v>#NAME?</v>
      </c>
      <c r="H222" t="s">
        <v>7289</v>
      </c>
      <c r="I222">
        <v>1995</v>
      </c>
      <c r="J222">
        <v>1996</v>
      </c>
      <c r="K222" t="s">
        <v>7290</v>
      </c>
      <c r="L222" t="s">
        <v>7291</v>
      </c>
      <c r="M222" t="s">
        <v>250</v>
      </c>
      <c r="N222" t="s">
        <v>45</v>
      </c>
      <c r="O222" t="s">
        <v>30</v>
      </c>
      <c r="P222" t="s">
        <v>30</v>
      </c>
      <c r="Q222" t="s">
        <v>31</v>
      </c>
      <c r="R222" t="s">
        <v>30</v>
      </c>
      <c r="S222" t="s">
        <v>40</v>
      </c>
      <c r="T222" t="s">
        <v>30</v>
      </c>
      <c r="U222" t="s">
        <v>30</v>
      </c>
      <c r="V222" t="s">
        <v>30</v>
      </c>
      <c r="W222" t="s">
        <v>124</v>
      </c>
      <c r="X222" t="s">
        <v>7292</v>
      </c>
    </row>
    <row r="223" spans="1:24" x14ac:dyDescent="0.25">
      <c r="A223">
        <v>140117</v>
      </c>
      <c r="B223" t="s">
        <v>7293</v>
      </c>
      <c r="C223" t="s">
        <v>7294</v>
      </c>
      <c r="D223">
        <v>4</v>
      </c>
      <c r="E223" t="s">
        <v>7295</v>
      </c>
      <c r="F223" t="s">
        <v>7296</v>
      </c>
      <c r="I223">
        <v>1993</v>
      </c>
      <c r="J223">
        <v>1996</v>
      </c>
      <c r="K223" t="s">
        <v>7297</v>
      </c>
      <c r="L223" t="s">
        <v>7298</v>
      </c>
      <c r="M223" t="s">
        <v>7299</v>
      </c>
      <c r="N223" t="s">
        <v>45</v>
      </c>
      <c r="O223" t="s">
        <v>40</v>
      </c>
      <c r="P223" t="s">
        <v>30</v>
      </c>
      <c r="Q223" t="s">
        <v>63</v>
      </c>
      <c r="R223" t="s">
        <v>30</v>
      </c>
      <c r="S223" t="s">
        <v>40</v>
      </c>
      <c r="T223" t="s">
        <v>30</v>
      </c>
      <c r="U223" t="s">
        <v>30</v>
      </c>
      <c r="V223" t="s">
        <v>30</v>
      </c>
      <c r="W223" t="s">
        <v>124</v>
      </c>
      <c r="X223" t="s">
        <v>7300</v>
      </c>
    </row>
    <row r="224" spans="1:24" x14ac:dyDescent="0.25">
      <c r="A224">
        <v>675142</v>
      </c>
      <c r="B224" t="s">
        <v>7304</v>
      </c>
      <c r="C224" t="s">
        <v>7305</v>
      </c>
      <c r="D224">
        <v>4</v>
      </c>
      <c r="E224" t="s">
        <v>7306</v>
      </c>
      <c r="F224" t="s">
        <v>7307</v>
      </c>
      <c r="I224">
        <v>2007</v>
      </c>
      <c r="J224">
        <v>2007</v>
      </c>
      <c r="K224" t="s">
        <v>7308</v>
      </c>
      <c r="L224" t="s">
        <v>7309</v>
      </c>
      <c r="N224" t="s">
        <v>45</v>
      </c>
      <c r="O224" t="s">
        <v>40</v>
      </c>
      <c r="P224" t="s">
        <v>30</v>
      </c>
      <c r="Q224" t="s">
        <v>31</v>
      </c>
      <c r="R224" t="s">
        <v>30</v>
      </c>
      <c r="S224" t="s">
        <v>40</v>
      </c>
      <c r="T224" t="s">
        <v>30</v>
      </c>
      <c r="U224" t="s">
        <v>30</v>
      </c>
      <c r="V224" t="s">
        <v>40</v>
      </c>
      <c r="W224" t="s">
        <v>124</v>
      </c>
      <c r="X224" t="s">
        <v>7310</v>
      </c>
    </row>
    <row r="225" spans="1:24" x14ac:dyDescent="0.25">
      <c r="A225">
        <v>444750</v>
      </c>
      <c r="B225" t="s">
        <v>7333</v>
      </c>
      <c r="C225" t="s">
        <v>7334</v>
      </c>
      <c r="D225">
        <v>4</v>
      </c>
      <c r="E225" t="s">
        <v>7335</v>
      </c>
      <c r="F225" t="s">
        <v>7336</v>
      </c>
      <c r="G225" t="e">
        <f>-pril</f>
        <v>#NAME?</v>
      </c>
      <c r="H225" t="s">
        <v>1992</v>
      </c>
      <c r="I225">
        <v>1978</v>
      </c>
      <c r="J225">
        <v>1981</v>
      </c>
      <c r="K225" t="s">
        <v>7337</v>
      </c>
      <c r="L225" t="s">
        <v>7338</v>
      </c>
      <c r="M225" t="s">
        <v>1995</v>
      </c>
      <c r="N225" t="s">
        <v>45</v>
      </c>
      <c r="O225" t="s">
        <v>40</v>
      </c>
      <c r="P225" t="s">
        <v>30</v>
      </c>
      <c r="Q225" t="s">
        <v>31</v>
      </c>
      <c r="R225" t="s">
        <v>30</v>
      </c>
      <c r="S225" t="s">
        <v>40</v>
      </c>
      <c r="T225" t="s">
        <v>30</v>
      </c>
      <c r="U225" t="s">
        <v>30</v>
      </c>
      <c r="V225" t="s">
        <v>40</v>
      </c>
      <c r="W225" t="s">
        <v>124</v>
      </c>
      <c r="X225" t="s">
        <v>7339</v>
      </c>
    </row>
    <row r="226" spans="1:24" x14ac:dyDescent="0.25">
      <c r="A226">
        <v>674519</v>
      </c>
      <c r="B226" t="s">
        <v>7346</v>
      </c>
      <c r="C226" t="s">
        <v>7347</v>
      </c>
      <c r="D226">
        <v>4</v>
      </c>
      <c r="F226" t="s">
        <v>7348</v>
      </c>
      <c r="J226">
        <v>1997</v>
      </c>
      <c r="M226" t="s">
        <v>7349</v>
      </c>
      <c r="N226" t="s">
        <v>74</v>
      </c>
      <c r="O226" t="s">
        <v>30</v>
      </c>
      <c r="P226" t="s">
        <v>30</v>
      </c>
      <c r="Q226" t="s">
        <v>75</v>
      </c>
      <c r="R226" t="s">
        <v>30</v>
      </c>
      <c r="S226" t="s">
        <v>30</v>
      </c>
      <c r="T226" t="s">
        <v>40</v>
      </c>
      <c r="U226" t="s">
        <v>30</v>
      </c>
      <c r="V226" t="s">
        <v>30</v>
      </c>
      <c r="W226" t="s">
        <v>124</v>
      </c>
      <c r="X226" t="s">
        <v>7350</v>
      </c>
    </row>
    <row r="227" spans="1:24" x14ac:dyDescent="0.25">
      <c r="A227">
        <v>674611</v>
      </c>
      <c r="B227" t="s">
        <v>7362</v>
      </c>
      <c r="C227" t="s">
        <v>7363</v>
      </c>
      <c r="D227">
        <v>4</v>
      </c>
      <c r="E227" t="s">
        <v>7364</v>
      </c>
      <c r="F227" t="s">
        <v>7365</v>
      </c>
      <c r="I227">
        <v>1966</v>
      </c>
      <c r="J227">
        <v>1974</v>
      </c>
      <c r="M227" t="s">
        <v>1908</v>
      </c>
      <c r="N227" t="s">
        <v>29</v>
      </c>
      <c r="O227" t="s">
        <v>40</v>
      </c>
      <c r="P227" t="s">
        <v>30</v>
      </c>
      <c r="Q227" t="s">
        <v>31</v>
      </c>
      <c r="R227" t="s">
        <v>30</v>
      </c>
      <c r="S227" t="s">
        <v>40</v>
      </c>
      <c r="T227" t="s">
        <v>30</v>
      </c>
      <c r="U227" t="s">
        <v>30</v>
      </c>
      <c r="V227" t="s">
        <v>30</v>
      </c>
      <c r="W227" t="s">
        <v>798</v>
      </c>
      <c r="X227" t="s">
        <v>7366</v>
      </c>
    </row>
    <row r="228" spans="1:24" x14ac:dyDescent="0.25">
      <c r="A228">
        <v>38898</v>
      </c>
      <c r="B228" t="s">
        <v>7367</v>
      </c>
      <c r="C228" t="s">
        <v>7368</v>
      </c>
      <c r="D228">
        <v>4</v>
      </c>
      <c r="E228" t="s">
        <v>7369</v>
      </c>
      <c r="F228" t="s">
        <v>759</v>
      </c>
      <c r="I228">
        <v>1995</v>
      </c>
      <c r="J228">
        <v>1995</v>
      </c>
      <c r="K228" t="s">
        <v>7370</v>
      </c>
      <c r="L228" t="s">
        <v>7371</v>
      </c>
      <c r="M228" t="s">
        <v>7372</v>
      </c>
      <c r="N228" t="s">
        <v>45</v>
      </c>
      <c r="O228" t="s">
        <v>40</v>
      </c>
      <c r="P228" t="s">
        <v>30</v>
      </c>
      <c r="Q228" t="s">
        <v>63</v>
      </c>
      <c r="R228" t="s">
        <v>30</v>
      </c>
      <c r="S228" t="s">
        <v>40</v>
      </c>
      <c r="T228" t="s">
        <v>30</v>
      </c>
      <c r="U228" t="s">
        <v>30</v>
      </c>
      <c r="V228" t="s">
        <v>30</v>
      </c>
      <c r="W228" t="s">
        <v>124</v>
      </c>
      <c r="X228" t="s">
        <v>7373</v>
      </c>
    </row>
    <row r="229" spans="1:24" x14ac:dyDescent="0.25">
      <c r="A229">
        <v>515239</v>
      </c>
      <c r="B229" t="s">
        <v>7404</v>
      </c>
      <c r="C229" t="s">
        <v>7405</v>
      </c>
      <c r="D229">
        <v>4</v>
      </c>
      <c r="F229" t="s">
        <v>7406</v>
      </c>
      <c r="G229" t="e">
        <f>-thiazide</f>
        <v>#NAME?</v>
      </c>
      <c r="H229" t="s">
        <v>682</v>
      </c>
      <c r="J229">
        <v>1959</v>
      </c>
      <c r="K229" t="s">
        <v>7407</v>
      </c>
      <c r="L229" t="s">
        <v>7408</v>
      </c>
      <c r="M229" t="s">
        <v>763</v>
      </c>
      <c r="N229" t="s">
        <v>45</v>
      </c>
      <c r="O229" t="s">
        <v>40</v>
      </c>
      <c r="P229" t="s">
        <v>30</v>
      </c>
      <c r="Q229" t="s">
        <v>46</v>
      </c>
      <c r="R229" t="s">
        <v>30</v>
      </c>
      <c r="S229" t="s">
        <v>40</v>
      </c>
      <c r="T229" t="s">
        <v>30</v>
      </c>
      <c r="U229" t="s">
        <v>30</v>
      </c>
      <c r="V229" t="s">
        <v>30</v>
      </c>
      <c r="W229" t="s">
        <v>124</v>
      </c>
      <c r="X229" t="s">
        <v>7409</v>
      </c>
    </row>
    <row r="230" spans="1:24" x14ac:dyDescent="0.25">
      <c r="A230">
        <v>67010</v>
      </c>
      <c r="B230" t="s">
        <v>7421</v>
      </c>
      <c r="C230" t="s">
        <v>7422</v>
      </c>
      <c r="D230">
        <v>4</v>
      </c>
      <c r="E230" t="s">
        <v>7423</v>
      </c>
      <c r="F230" t="s">
        <v>904</v>
      </c>
      <c r="G230" t="e">
        <f>-coxib</f>
        <v>#NAME?</v>
      </c>
      <c r="H230" t="s">
        <v>7424</v>
      </c>
      <c r="I230">
        <v>1998</v>
      </c>
      <c r="J230">
        <v>2001</v>
      </c>
      <c r="K230" t="s">
        <v>7425</v>
      </c>
      <c r="L230" t="s">
        <v>7426</v>
      </c>
      <c r="N230" t="s">
        <v>45</v>
      </c>
      <c r="O230" t="s">
        <v>40</v>
      </c>
      <c r="P230" t="s">
        <v>30</v>
      </c>
      <c r="Q230" t="s">
        <v>63</v>
      </c>
      <c r="R230" t="s">
        <v>30</v>
      </c>
      <c r="S230" t="s">
        <v>40</v>
      </c>
      <c r="T230" t="s">
        <v>30</v>
      </c>
      <c r="U230" t="s">
        <v>30</v>
      </c>
      <c r="V230" t="s">
        <v>40</v>
      </c>
      <c r="W230" t="s">
        <v>798</v>
      </c>
      <c r="X230" t="s">
        <v>7427</v>
      </c>
    </row>
    <row r="231" spans="1:24" x14ac:dyDescent="0.25">
      <c r="A231">
        <v>674521</v>
      </c>
      <c r="B231" t="s">
        <v>7461</v>
      </c>
      <c r="C231" t="s">
        <v>7462</v>
      </c>
      <c r="D231">
        <v>4</v>
      </c>
      <c r="F231" t="s">
        <v>7463</v>
      </c>
      <c r="M231" t="s">
        <v>173</v>
      </c>
      <c r="N231" t="s">
        <v>45</v>
      </c>
      <c r="O231" t="s">
        <v>30</v>
      </c>
      <c r="P231" t="s">
        <v>30</v>
      </c>
      <c r="Q231" t="s">
        <v>31</v>
      </c>
      <c r="R231" t="s">
        <v>30</v>
      </c>
      <c r="S231" t="s">
        <v>30</v>
      </c>
      <c r="T231" t="s">
        <v>40</v>
      </c>
      <c r="U231" t="s">
        <v>30</v>
      </c>
      <c r="V231" t="s">
        <v>30</v>
      </c>
      <c r="W231" t="s">
        <v>798</v>
      </c>
      <c r="X231" t="s">
        <v>7464</v>
      </c>
    </row>
    <row r="232" spans="1:24" x14ac:dyDescent="0.25">
      <c r="A232">
        <v>675194</v>
      </c>
      <c r="B232" t="s">
        <v>7477</v>
      </c>
      <c r="C232" t="s">
        <v>7478</v>
      </c>
      <c r="D232">
        <v>4</v>
      </c>
      <c r="F232" t="s">
        <v>5249</v>
      </c>
      <c r="I232">
        <v>1962</v>
      </c>
      <c r="J232">
        <v>1962</v>
      </c>
      <c r="K232" t="s">
        <v>7479</v>
      </c>
      <c r="L232" t="s">
        <v>7480</v>
      </c>
      <c r="M232" t="s">
        <v>173</v>
      </c>
      <c r="N232" t="s">
        <v>45</v>
      </c>
      <c r="O232" t="s">
        <v>30</v>
      </c>
      <c r="P232" t="s">
        <v>30</v>
      </c>
      <c r="Q232" t="s">
        <v>63</v>
      </c>
      <c r="R232" t="s">
        <v>30</v>
      </c>
      <c r="S232" t="s">
        <v>40</v>
      </c>
      <c r="T232" t="s">
        <v>30</v>
      </c>
      <c r="U232" t="s">
        <v>30</v>
      </c>
      <c r="V232" t="s">
        <v>30</v>
      </c>
      <c r="W232" t="s">
        <v>798</v>
      </c>
      <c r="X232" t="s">
        <v>7481</v>
      </c>
    </row>
    <row r="233" spans="1:24" x14ac:dyDescent="0.25">
      <c r="A233">
        <v>675281</v>
      </c>
      <c r="B233" t="s">
        <v>7485</v>
      </c>
      <c r="C233" t="s">
        <v>7486</v>
      </c>
      <c r="D233">
        <v>4</v>
      </c>
      <c r="F233" t="s">
        <v>6136</v>
      </c>
      <c r="G233" t="s">
        <v>3021</v>
      </c>
      <c r="H233" t="s">
        <v>1459</v>
      </c>
      <c r="K233" t="s">
        <v>7487</v>
      </c>
      <c r="L233" t="s">
        <v>7488</v>
      </c>
      <c r="N233" t="s">
        <v>45</v>
      </c>
      <c r="O233" t="s">
        <v>30</v>
      </c>
      <c r="P233" t="s">
        <v>30</v>
      </c>
      <c r="Q233" t="s">
        <v>46</v>
      </c>
      <c r="R233" t="s">
        <v>30</v>
      </c>
      <c r="S233" t="s">
        <v>30</v>
      </c>
      <c r="T233" t="s">
        <v>40</v>
      </c>
      <c r="U233" t="s">
        <v>30</v>
      </c>
      <c r="V233" t="s">
        <v>30</v>
      </c>
      <c r="W233" t="s">
        <v>798</v>
      </c>
    </row>
    <row r="234" spans="1:24" x14ac:dyDescent="0.25">
      <c r="A234">
        <v>1378021</v>
      </c>
      <c r="B234" t="s">
        <v>7527</v>
      </c>
      <c r="C234" t="s">
        <v>7528</v>
      </c>
      <c r="D234">
        <v>4</v>
      </c>
      <c r="E234" t="s">
        <v>7529</v>
      </c>
      <c r="F234" t="s">
        <v>7530</v>
      </c>
      <c r="G234" t="e">
        <f>-tide</f>
        <v>#NAME?</v>
      </c>
      <c r="H234" t="s">
        <v>107</v>
      </c>
      <c r="I234">
        <v>2011</v>
      </c>
      <c r="J234">
        <v>2012</v>
      </c>
      <c r="K234" t="s">
        <v>7531</v>
      </c>
      <c r="L234" t="s">
        <v>7532</v>
      </c>
      <c r="N234" t="s">
        <v>108</v>
      </c>
      <c r="O234" t="s">
        <v>30</v>
      </c>
      <c r="P234" t="s">
        <v>30</v>
      </c>
      <c r="Q234" t="s">
        <v>31</v>
      </c>
      <c r="R234" t="s">
        <v>30</v>
      </c>
      <c r="S234" t="s">
        <v>30</v>
      </c>
      <c r="T234" t="s">
        <v>40</v>
      </c>
      <c r="U234" t="s">
        <v>30</v>
      </c>
      <c r="V234" t="s">
        <v>30</v>
      </c>
      <c r="W234" t="s">
        <v>124</v>
      </c>
      <c r="X234" t="s">
        <v>7533</v>
      </c>
    </row>
    <row r="235" spans="1:24" x14ac:dyDescent="0.25">
      <c r="A235">
        <v>675274</v>
      </c>
      <c r="B235" t="s">
        <v>7534</v>
      </c>
      <c r="C235" t="s">
        <v>7535</v>
      </c>
      <c r="D235">
        <v>4</v>
      </c>
      <c r="F235" t="s">
        <v>1115</v>
      </c>
      <c r="J235">
        <v>1982</v>
      </c>
      <c r="K235" t="s">
        <v>7536</v>
      </c>
      <c r="L235" t="s">
        <v>7537</v>
      </c>
      <c r="N235" t="s">
        <v>45</v>
      </c>
      <c r="O235" t="s">
        <v>40</v>
      </c>
      <c r="P235" t="s">
        <v>30</v>
      </c>
      <c r="Q235" t="s">
        <v>63</v>
      </c>
      <c r="R235" t="s">
        <v>30</v>
      </c>
      <c r="S235" t="s">
        <v>30</v>
      </c>
      <c r="T235" t="s">
        <v>40</v>
      </c>
      <c r="U235" t="s">
        <v>30</v>
      </c>
      <c r="V235" t="s">
        <v>30</v>
      </c>
      <c r="W235" t="s">
        <v>798</v>
      </c>
      <c r="X235" t="s">
        <v>7538</v>
      </c>
    </row>
    <row r="236" spans="1:24" x14ac:dyDescent="0.25">
      <c r="A236">
        <v>99320</v>
      </c>
      <c r="B236" t="s">
        <v>7539</v>
      </c>
      <c r="C236" t="s">
        <v>7540</v>
      </c>
      <c r="D236">
        <v>4</v>
      </c>
      <c r="F236" t="s">
        <v>7541</v>
      </c>
      <c r="J236">
        <v>1986</v>
      </c>
      <c r="M236" t="s">
        <v>7542</v>
      </c>
      <c r="N236" t="s">
        <v>45</v>
      </c>
      <c r="O236" t="s">
        <v>40</v>
      </c>
      <c r="P236" t="s">
        <v>30</v>
      </c>
      <c r="Q236" t="s">
        <v>46</v>
      </c>
      <c r="R236" t="s">
        <v>30</v>
      </c>
      <c r="S236" t="s">
        <v>30</v>
      </c>
      <c r="T236" t="s">
        <v>30</v>
      </c>
      <c r="U236" t="s">
        <v>40</v>
      </c>
      <c r="V236" t="s">
        <v>30</v>
      </c>
      <c r="W236" t="s">
        <v>124</v>
      </c>
      <c r="X236" t="s">
        <v>7543</v>
      </c>
    </row>
    <row r="237" spans="1:24" x14ac:dyDescent="0.25">
      <c r="A237">
        <v>436204</v>
      </c>
      <c r="B237" t="s">
        <v>7544</v>
      </c>
      <c r="C237" t="s">
        <v>7545</v>
      </c>
      <c r="D237">
        <v>4</v>
      </c>
      <c r="F237" t="s">
        <v>7546</v>
      </c>
      <c r="J237">
        <v>1969</v>
      </c>
      <c r="M237" t="s">
        <v>7547</v>
      </c>
      <c r="N237" t="s">
        <v>45</v>
      </c>
      <c r="O237" t="s">
        <v>40</v>
      </c>
      <c r="P237" t="s">
        <v>30</v>
      </c>
      <c r="Q237" t="s">
        <v>46</v>
      </c>
      <c r="R237" t="s">
        <v>30</v>
      </c>
      <c r="S237" t="s">
        <v>30</v>
      </c>
      <c r="T237" t="s">
        <v>30</v>
      </c>
      <c r="U237" t="s">
        <v>40</v>
      </c>
      <c r="V237" t="s">
        <v>30</v>
      </c>
      <c r="W237" t="s">
        <v>124</v>
      </c>
      <c r="X237" t="s">
        <v>7548</v>
      </c>
    </row>
    <row r="238" spans="1:24" x14ac:dyDescent="0.25">
      <c r="A238">
        <v>1285392</v>
      </c>
      <c r="B238" t="s">
        <v>7567</v>
      </c>
      <c r="C238" t="s">
        <v>7568</v>
      </c>
      <c r="D238">
        <v>4</v>
      </c>
      <c r="E238" t="s">
        <v>7569</v>
      </c>
      <c r="F238" t="s">
        <v>7570</v>
      </c>
      <c r="G238" t="e">
        <f>-afil</f>
        <v>#NAME?</v>
      </c>
      <c r="H238" t="s">
        <v>7571</v>
      </c>
      <c r="I238">
        <v>2000</v>
      </c>
      <c r="J238">
        <v>2011</v>
      </c>
      <c r="N238" t="s">
        <v>45</v>
      </c>
      <c r="O238" t="s">
        <v>40</v>
      </c>
      <c r="P238" t="s">
        <v>30</v>
      </c>
      <c r="Q238" t="s">
        <v>31</v>
      </c>
      <c r="R238" t="s">
        <v>30</v>
      </c>
      <c r="S238" t="s">
        <v>40</v>
      </c>
      <c r="T238" t="s">
        <v>30</v>
      </c>
      <c r="U238" t="s">
        <v>30</v>
      </c>
      <c r="V238" t="s">
        <v>30</v>
      </c>
      <c r="W238" t="s">
        <v>124</v>
      </c>
      <c r="X238" t="s">
        <v>7572</v>
      </c>
    </row>
    <row r="239" spans="1:24" x14ac:dyDescent="0.25">
      <c r="A239">
        <v>674490</v>
      </c>
      <c r="B239" t="s">
        <v>7738</v>
      </c>
      <c r="C239" t="s">
        <v>7739</v>
      </c>
      <c r="D239">
        <v>4</v>
      </c>
      <c r="F239" t="s">
        <v>7740</v>
      </c>
      <c r="J239">
        <v>2000</v>
      </c>
      <c r="K239" t="s">
        <v>7741</v>
      </c>
      <c r="L239" t="s">
        <v>7742</v>
      </c>
      <c r="M239" t="s">
        <v>6201</v>
      </c>
      <c r="N239" t="s">
        <v>45</v>
      </c>
      <c r="O239" t="s">
        <v>30</v>
      </c>
      <c r="P239" t="s">
        <v>30</v>
      </c>
      <c r="Q239" t="s">
        <v>75</v>
      </c>
      <c r="R239" t="s">
        <v>30</v>
      </c>
      <c r="S239" t="s">
        <v>40</v>
      </c>
      <c r="T239" t="s">
        <v>30</v>
      </c>
      <c r="U239" t="s">
        <v>30</v>
      </c>
      <c r="V239" t="s">
        <v>30</v>
      </c>
      <c r="W239" t="s">
        <v>2208</v>
      </c>
      <c r="X239" t="s">
        <v>7743</v>
      </c>
    </row>
    <row r="240" spans="1:24" x14ac:dyDescent="0.25">
      <c r="A240">
        <v>140107</v>
      </c>
      <c r="B240" t="s">
        <v>7744</v>
      </c>
      <c r="C240" t="s">
        <v>7745</v>
      </c>
      <c r="D240">
        <v>4</v>
      </c>
      <c r="E240" t="s">
        <v>7746</v>
      </c>
      <c r="F240" t="s">
        <v>7747</v>
      </c>
      <c r="G240" t="e">
        <f>-ac</f>
        <v>#NAME?</v>
      </c>
      <c r="H240" t="s">
        <v>1022</v>
      </c>
      <c r="I240">
        <v>1986</v>
      </c>
      <c r="J240">
        <v>2005</v>
      </c>
      <c r="K240" t="s">
        <v>7748</v>
      </c>
      <c r="L240" t="s">
        <v>7749</v>
      </c>
      <c r="M240" t="s">
        <v>179</v>
      </c>
      <c r="N240" t="s">
        <v>45</v>
      </c>
      <c r="O240" t="s">
        <v>40</v>
      </c>
      <c r="P240" t="s">
        <v>30</v>
      </c>
      <c r="Q240" t="s">
        <v>63</v>
      </c>
      <c r="R240" t="s">
        <v>30</v>
      </c>
      <c r="S240" t="s">
        <v>30</v>
      </c>
      <c r="T240" t="s">
        <v>30</v>
      </c>
      <c r="U240" t="s">
        <v>40</v>
      </c>
      <c r="V240" t="s">
        <v>30</v>
      </c>
      <c r="W240" t="s">
        <v>124</v>
      </c>
      <c r="X240" t="s">
        <v>7750</v>
      </c>
    </row>
    <row r="241" spans="1:24" x14ac:dyDescent="0.25">
      <c r="A241">
        <v>419580</v>
      </c>
      <c r="B241" t="s">
        <v>7779</v>
      </c>
      <c r="C241" t="s">
        <v>7780</v>
      </c>
      <c r="D241">
        <v>4</v>
      </c>
      <c r="F241" t="s">
        <v>7781</v>
      </c>
      <c r="J241">
        <v>1984</v>
      </c>
      <c r="K241" t="s">
        <v>7782</v>
      </c>
      <c r="L241" t="s">
        <v>7783</v>
      </c>
      <c r="M241" t="s">
        <v>4393</v>
      </c>
      <c r="N241" t="s">
        <v>29</v>
      </c>
      <c r="O241" t="s">
        <v>40</v>
      </c>
      <c r="P241" t="s">
        <v>30</v>
      </c>
      <c r="Q241" t="s">
        <v>31</v>
      </c>
      <c r="R241" t="s">
        <v>30</v>
      </c>
      <c r="S241" t="s">
        <v>40</v>
      </c>
      <c r="T241" t="s">
        <v>40</v>
      </c>
      <c r="U241" t="s">
        <v>30</v>
      </c>
      <c r="V241" t="s">
        <v>40</v>
      </c>
      <c r="W241" t="s">
        <v>124</v>
      </c>
      <c r="X241" t="s">
        <v>7784</v>
      </c>
    </row>
    <row r="242" spans="1:24" x14ac:dyDescent="0.25">
      <c r="A242">
        <v>67617</v>
      </c>
      <c r="B242" t="s">
        <v>7785</v>
      </c>
      <c r="C242" t="s">
        <v>7786</v>
      </c>
      <c r="D242">
        <v>4</v>
      </c>
      <c r="E242" t="s">
        <v>7787</v>
      </c>
      <c r="F242" t="s">
        <v>7788</v>
      </c>
      <c r="I242">
        <v>1963</v>
      </c>
      <c r="J242">
        <v>1967</v>
      </c>
      <c r="K242" t="s">
        <v>7789</v>
      </c>
      <c r="L242" t="s">
        <v>7790</v>
      </c>
      <c r="M242" t="s">
        <v>7791</v>
      </c>
      <c r="N242" t="s">
        <v>45</v>
      </c>
      <c r="O242" t="s">
        <v>40</v>
      </c>
      <c r="P242" t="s">
        <v>30</v>
      </c>
      <c r="Q242" t="s">
        <v>31</v>
      </c>
      <c r="R242" t="s">
        <v>30</v>
      </c>
      <c r="S242" t="s">
        <v>40</v>
      </c>
      <c r="T242" t="s">
        <v>30</v>
      </c>
      <c r="U242" t="s">
        <v>30</v>
      </c>
      <c r="V242" t="s">
        <v>30</v>
      </c>
      <c r="W242" t="s">
        <v>124</v>
      </c>
      <c r="X242" t="s">
        <v>7792</v>
      </c>
    </row>
    <row r="243" spans="1:24" x14ac:dyDescent="0.25">
      <c r="A243">
        <v>453832</v>
      </c>
      <c r="B243" t="s">
        <v>7800</v>
      </c>
      <c r="C243" t="s">
        <v>7801</v>
      </c>
      <c r="D243">
        <v>4</v>
      </c>
      <c r="E243" t="s">
        <v>7802</v>
      </c>
      <c r="F243" t="s">
        <v>7803</v>
      </c>
      <c r="G243" t="e">
        <f>-thiazide</f>
        <v>#NAME?</v>
      </c>
      <c r="H243" t="s">
        <v>682</v>
      </c>
      <c r="I243">
        <v>1961</v>
      </c>
      <c r="J243">
        <v>1961</v>
      </c>
      <c r="K243" t="s">
        <v>7804</v>
      </c>
      <c r="L243" t="s">
        <v>7805</v>
      </c>
      <c r="M243" t="s">
        <v>763</v>
      </c>
      <c r="N243" t="s">
        <v>45</v>
      </c>
      <c r="O243" t="s">
        <v>40</v>
      </c>
      <c r="P243" t="s">
        <v>30</v>
      </c>
      <c r="Q243" t="s">
        <v>46</v>
      </c>
      <c r="R243" t="s">
        <v>30</v>
      </c>
      <c r="S243" t="s">
        <v>40</v>
      </c>
      <c r="T243" t="s">
        <v>30</v>
      </c>
      <c r="U243" t="s">
        <v>30</v>
      </c>
      <c r="V243" t="s">
        <v>30</v>
      </c>
      <c r="W243" t="s">
        <v>798</v>
      </c>
      <c r="X243" t="s">
        <v>7806</v>
      </c>
    </row>
    <row r="244" spans="1:24" x14ac:dyDescent="0.25">
      <c r="A244">
        <v>358192</v>
      </c>
      <c r="B244" t="s">
        <v>7814</v>
      </c>
      <c r="C244" t="s">
        <v>7815</v>
      </c>
      <c r="D244">
        <v>4</v>
      </c>
      <c r="E244" t="s">
        <v>7816</v>
      </c>
      <c r="F244" t="s">
        <v>1485</v>
      </c>
      <c r="I244">
        <v>1990</v>
      </c>
      <c r="J244">
        <v>1997</v>
      </c>
      <c r="K244" t="s">
        <v>7817</v>
      </c>
      <c r="L244" t="s">
        <v>7818</v>
      </c>
      <c r="M244" t="s">
        <v>7819</v>
      </c>
      <c r="N244" t="s">
        <v>45</v>
      </c>
      <c r="O244" t="s">
        <v>30</v>
      </c>
      <c r="P244" t="s">
        <v>30</v>
      </c>
      <c r="Q244" t="s">
        <v>46</v>
      </c>
      <c r="R244" t="s">
        <v>30</v>
      </c>
      <c r="S244" t="s">
        <v>40</v>
      </c>
      <c r="T244" t="s">
        <v>30</v>
      </c>
      <c r="U244" t="s">
        <v>30</v>
      </c>
      <c r="V244" t="s">
        <v>30</v>
      </c>
      <c r="W244" t="s">
        <v>798</v>
      </c>
      <c r="X244" t="s">
        <v>7820</v>
      </c>
    </row>
    <row r="245" spans="1:24" x14ac:dyDescent="0.25">
      <c r="A245">
        <v>94484</v>
      </c>
      <c r="B245" t="s">
        <v>7824</v>
      </c>
      <c r="C245" t="s">
        <v>7825</v>
      </c>
      <c r="D245">
        <v>4</v>
      </c>
      <c r="F245" t="s">
        <v>3026</v>
      </c>
      <c r="J245">
        <v>1959</v>
      </c>
      <c r="M245" t="s">
        <v>4393</v>
      </c>
      <c r="N245" t="s">
        <v>29</v>
      </c>
      <c r="O245" t="s">
        <v>40</v>
      </c>
      <c r="P245" t="s">
        <v>30</v>
      </c>
      <c r="Q245" t="s">
        <v>31</v>
      </c>
      <c r="R245" t="s">
        <v>30</v>
      </c>
      <c r="S245" t="s">
        <v>40</v>
      </c>
      <c r="T245" t="s">
        <v>40</v>
      </c>
      <c r="U245" t="s">
        <v>40</v>
      </c>
      <c r="V245" t="s">
        <v>40</v>
      </c>
      <c r="W245" t="s">
        <v>124</v>
      </c>
      <c r="X245" t="s">
        <v>7826</v>
      </c>
    </row>
    <row r="246" spans="1:24" x14ac:dyDescent="0.25">
      <c r="A246">
        <v>674688</v>
      </c>
      <c r="B246" t="s">
        <v>7832</v>
      </c>
      <c r="C246" t="s">
        <v>7833</v>
      </c>
      <c r="D246">
        <v>4</v>
      </c>
      <c r="E246" t="s">
        <v>7834</v>
      </c>
      <c r="F246" t="s">
        <v>1370</v>
      </c>
      <c r="I246">
        <v>1991</v>
      </c>
      <c r="J246">
        <v>1990</v>
      </c>
      <c r="K246" t="s">
        <v>7835</v>
      </c>
      <c r="L246" t="s">
        <v>7836</v>
      </c>
      <c r="M246" t="s">
        <v>7837</v>
      </c>
      <c r="N246" t="s">
        <v>45</v>
      </c>
      <c r="O246" t="s">
        <v>30</v>
      </c>
      <c r="P246" t="s">
        <v>30</v>
      </c>
      <c r="Q246" t="s">
        <v>46</v>
      </c>
      <c r="R246" t="s">
        <v>30</v>
      </c>
      <c r="S246" t="s">
        <v>30</v>
      </c>
      <c r="T246" t="s">
        <v>40</v>
      </c>
      <c r="U246" t="s">
        <v>30</v>
      </c>
      <c r="V246" t="s">
        <v>30</v>
      </c>
      <c r="W246" t="s">
        <v>798</v>
      </c>
      <c r="X246" t="s">
        <v>7838</v>
      </c>
    </row>
    <row r="247" spans="1:24" x14ac:dyDescent="0.25">
      <c r="A247">
        <v>674549</v>
      </c>
      <c r="B247" t="s">
        <v>7857</v>
      </c>
      <c r="C247" t="s">
        <v>7858</v>
      </c>
      <c r="D247">
        <v>4</v>
      </c>
      <c r="F247" t="s">
        <v>3201</v>
      </c>
      <c r="G247" t="s">
        <v>4695</v>
      </c>
      <c r="H247" t="s">
        <v>2824</v>
      </c>
      <c r="J247">
        <v>1982</v>
      </c>
      <c r="K247" t="s">
        <v>7859</v>
      </c>
      <c r="L247" t="s">
        <v>7860</v>
      </c>
      <c r="M247" t="s">
        <v>7861</v>
      </c>
      <c r="N247" t="s">
        <v>45</v>
      </c>
      <c r="O247" t="s">
        <v>40</v>
      </c>
      <c r="P247" t="s">
        <v>30</v>
      </c>
      <c r="Q247" t="s">
        <v>63</v>
      </c>
      <c r="R247" t="s">
        <v>40</v>
      </c>
      <c r="S247" t="s">
        <v>40</v>
      </c>
      <c r="T247" t="s">
        <v>40</v>
      </c>
      <c r="U247" t="s">
        <v>30</v>
      </c>
      <c r="V247" t="s">
        <v>30</v>
      </c>
      <c r="W247" t="s">
        <v>798</v>
      </c>
      <c r="X247" t="s">
        <v>7862</v>
      </c>
    </row>
    <row r="248" spans="1:24" x14ac:dyDescent="0.25">
      <c r="A248">
        <v>674805</v>
      </c>
      <c r="B248" t="s">
        <v>7880</v>
      </c>
      <c r="C248" t="s">
        <v>7881</v>
      </c>
      <c r="D248">
        <v>4</v>
      </c>
      <c r="F248" t="s">
        <v>7882</v>
      </c>
      <c r="J248">
        <v>1972</v>
      </c>
      <c r="K248" t="s">
        <v>7883</v>
      </c>
      <c r="L248" t="s">
        <v>7884</v>
      </c>
      <c r="M248" t="s">
        <v>342</v>
      </c>
      <c r="N248" t="s">
        <v>45</v>
      </c>
      <c r="O248" t="s">
        <v>30</v>
      </c>
      <c r="P248" t="s">
        <v>30</v>
      </c>
      <c r="Q248" t="s">
        <v>63</v>
      </c>
      <c r="R248" t="s">
        <v>40</v>
      </c>
      <c r="S248" t="s">
        <v>30</v>
      </c>
      <c r="T248" t="s">
        <v>40</v>
      </c>
      <c r="U248" t="s">
        <v>30</v>
      </c>
      <c r="V248" t="s">
        <v>40</v>
      </c>
      <c r="W248" t="s">
        <v>124</v>
      </c>
      <c r="X248" t="s">
        <v>7885</v>
      </c>
    </row>
    <row r="249" spans="1:24" x14ac:dyDescent="0.25">
      <c r="A249">
        <v>675007</v>
      </c>
      <c r="B249" t="s">
        <v>7890</v>
      </c>
      <c r="C249" t="s">
        <v>7891</v>
      </c>
      <c r="D249">
        <v>4</v>
      </c>
      <c r="E249" t="s">
        <v>7892</v>
      </c>
      <c r="F249" t="s">
        <v>7893</v>
      </c>
      <c r="G249" t="s">
        <v>2404</v>
      </c>
      <c r="H249" t="s">
        <v>2405</v>
      </c>
      <c r="I249">
        <v>1972</v>
      </c>
      <c r="J249">
        <v>1975</v>
      </c>
      <c r="M249" t="s">
        <v>453</v>
      </c>
      <c r="N249" t="s">
        <v>45</v>
      </c>
      <c r="O249" t="s">
        <v>40</v>
      </c>
      <c r="P249" t="s">
        <v>30</v>
      </c>
      <c r="Q249" t="s">
        <v>63</v>
      </c>
      <c r="R249" t="s">
        <v>30</v>
      </c>
      <c r="S249" t="s">
        <v>40</v>
      </c>
      <c r="T249" t="s">
        <v>30</v>
      </c>
      <c r="U249" t="s">
        <v>30</v>
      </c>
      <c r="V249" t="s">
        <v>30</v>
      </c>
      <c r="W249" t="s">
        <v>798</v>
      </c>
      <c r="X249" t="s">
        <v>7894</v>
      </c>
    </row>
    <row r="250" spans="1:24" x14ac:dyDescent="0.25">
      <c r="A250">
        <v>611679</v>
      </c>
      <c r="B250" t="s">
        <v>7911</v>
      </c>
      <c r="C250" t="s">
        <v>7912</v>
      </c>
      <c r="D250">
        <v>4</v>
      </c>
      <c r="E250" t="s">
        <v>7913</v>
      </c>
      <c r="F250" t="s">
        <v>5387</v>
      </c>
      <c r="I250">
        <v>1962</v>
      </c>
      <c r="J250">
        <v>1962</v>
      </c>
      <c r="M250" t="s">
        <v>5768</v>
      </c>
      <c r="N250" t="s">
        <v>45</v>
      </c>
      <c r="O250" t="s">
        <v>40</v>
      </c>
      <c r="P250" t="s">
        <v>30</v>
      </c>
      <c r="Q250" t="s">
        <v>46</v>
      </c>
      <c r="R250" t="s">
        <v>30</v>
      </c>
      <c r="S250" t="s">
        <v>40</v>
      </c>
      <c r="T250" t="s">
        <v>30</v>
      </c>
      <c r="U250" t="s">
        <v>30</v>
      </c>
      <c r="V250" t="s">
        <v>30</v>
      </c>
      <c r="W250" t="s">
        <v>124</v>
      </c>
      <c r="X250" t="s">
        <v>7914</v>
      </c>
    </row>
    <row r="251" spans="1:24" x14ac:dyDescent="0.25">
      <c r="A251">
        <v>9097</v>
      </c>
      <c r="B251" t="s">
        <v>7925</v>
      </c>
      <c r="C251" t="s">
        <v>7926</v>
      </c>
      <c r="D251">
        <v>4</v>
      </c>
      <c r="E251" t="s">
        <v>7927</v>
      </c>
      <c r="F251" t="s">
        <v>7928</v>
      </c>
      <c r="G251" t="e">
        <f>-taxel</f>
        <v>#NAME?</v>
      </c>
      <c r="H251" t="s">
        <v>7929</v>
      </c>
      <c r="I251">
        <v>1994</v>
      </c>
      <c r="J251">
        <v>1996</v>
      </c>
      <c r="K251" t="s">
        <v>7930</v>
      </c>
      <c r="L251" t="s">
        <v>7931</v>
      </c>
      <c r="M251" t="s">
        <v>793</v>
      </c>
      <c r="N251" t="s">
        <v>29</v>
      </c>
      <c r="O251" t="s">
        <v>30</v>
      </c>
      <c r="P251" t="s">
        <v>30</v>
      </c>
      <c r="Q251" t="s">
        <v>31</v>
      </c>
      <c r="R251" t="s">
        <v>30</v>
      </c>
      <c r="S251" t="s">
        <v>30</v>
      </c>
      <c r="T251" t="s">
        <v>40</v>
      </c>
      <c r="U251" t="s">
        <v>30</v>
      </c>
      <c r="V251" t="s">
        <v>40</v>
      </c>
      <c r="W251" t="s">
        <v>124</v>
      </c>
      <c r="X251" t="s">
        <v>7932</v>
      </c>
    </row>
    <row r="252" spans="1:24" x14ac:dyDescent="0.25">
      <c r="A252">
        <v>150452</v>
      </c>
      <c r="B252" t="s">
        <v>7963</v>
      </c>
      <c r="C252" t="s">
        <v>7964</v>
      </c>
      <c r="D252">
        <v>4</v>
      </c>
      <c r="F252" t="s">
        <v>7965</v>
      </c>
      <c r="G252" t="e">
        <f>-toin</f>
        <v>#NAME?</v>
      </c>
      <c r="H252" t="s">
        <v>870</v>
      </c>
      <c r="J252">
        <v>1957</v>
      </c>
      <c r="K252" t="s">
        <v>7966</v>
      </c>
      <c r="L252" t="s">
        <v>7967</v>
      </c>
      <c r="M252" t="s">
        <v>871</v>
      </c>
      <c r="N252" t="s">
        <v>45</v>
      </c>
      <c r="O252" t="s">
        <v>40</v>
      </c>
      <c r="P252" t="s">
        <v>30</v>
      </c>
      <c r="Q252" t="s">
        <v>46</v>
      </c>
      <c r="R252" t="s">
        <v>30</v>
      </c>
      <c r="S252" t="s">
        <v>40</v>
      </c>
      <c r="T252" t="s">
        <v>30</v>
      </c>
      <c r="U252" t="s">
        <v>30</v>
      </c>
      <c r="V252" t="s">
        <v>30</v>
      </c>
      <c r="W252" t="s">
        <v>124</v>
      </c>
      <c r="X252" t="s">
        <v>7968</v>
      </c>
    </row>
    <row r="253" spans="1:24" x14ac:dyDescent="0.25">
      <c r="A253">
        <v>674840</v>
      </c>
      <c r="B253" t="s">
        <v>7985</v>
      </c>
      <c r="C253" t="s">
        <v>7986</v>
      </c>
      <c r="D253">
        <v>4</v>
      </c>
      <c r="E253" t="s">
        <v>7987</v>
      </c>
      <c r="F253" t="s">
        <v>7463</v>
      </c>
      <c r="I253">
        <v>1975</v>
      </c>
      <c r="J253">
        <v>1978</v>
      </c>
      <c r="K253" t="s">
        <v>7988</v>
      </c>
      <c r="L253" t="s">
        <v>7989</v>
      </c>
      <c r="M253" t="s">
        <v>173</v>
      </c>
      <c r="N253" t="s">
        <v>29</v>
      </c>
      <c r="O253" t="s">
        <v>30</v>
      </c>
      <c r="P253" t="s">
        <v>30</v>
      </c>
      <c r="Q253" t="s">
        <v>31</v>
      </c>
      <c r="R253" t="s">
        <v>30</v>
      </c>
      <c r="S253" t="s">
        <v>30</v>
      </c>
      <c r="T253" t="s">
        <v>40</v>
      </c>
      <c r="U253" t="s">
        <v>30</v>
      </c>
      <c r="V253" t="s">
        <v>30</v>
      </c>
      <c r="W253" t="s">
        <v>798</v>
      </c>
      <c r="X253" t="s">
        <v>7990</v>
      </c>
    </row>
    <row r="254" spans="1:24" x14ac:dyDescent="0.25">
      <c r="A254">
        <v>105442</v>
      </c>
      <c r="B254" t="s">
        <v>8035</v>
      </c>
      <c r="C254" t="s">
        <v>8036</v>
      </c>
      <c r="D254">
        <v>4</v>
      </c>
      <c r="E254" t="s">
        <v>8037</v>
      </c>
      <c r="F254" t="s">
        <v>8038</v>
      </c>
      <c r="I254">
        <v>1997</v>
      </c>
      <c r="J254">
        <v>1996</v>
      </c>
      <c r="K254" t="s">
        <v>8039</v>
      </c>
      <c r="L254" t="s">
        <v>8040</v>
      </c>
      <c r="M254" t="s">
        <v>268</v>
      </c>
      <c r="N254" t="s">
        <v>45</v>
      </c>
      <c r="O254" t="s">
        <v>30</v>
      </c>
      <c r="P254" t="s">
        <v>30</v>
      </c>
      <c r="Q254" t="s">
        <v>63</v>
      </c>
      <c r="R254" t="s">
        <v>30</v>
      </c>
      <c r="S254" t="s">
        <v>30</v>
      </c>
      <c r="T254" t="s">
        <v>30</v>
      </c>
      <c r="U254" t="s">
        <v>40</v>
      </c>
      <c r="V254" t="s">
        <v>30</v>
      </c>
      <c r="W254" t="s">
        <v>2208</v>
      </c>
      <c r="X254" t="s">
        <v>8041</v>
      </c>
    </row>
    <row r="255" spans="1:24" x14ac:dyDescent="0.25">
      <c r="A255">
        <v>675279</v>
      </c>
      <c r="B255" t="s">
        <v>8042</v>
      </c>
      <c r="C255" t="s">
        <v>8043</v>
      </c>
      <c r="D255">
        <v>4</v>
      </c>
      <c r="E255" t="s">
        <v>8044</v>
      </c>
      <c r="F255" t="s">
        <v>2984</v>
      </c>
      <c r="I255">
        <v>1962</v>
      </c>
      <c r="J255">
        <v>1982</v>
      </c>
      <c r="M255" t="s">
        <v>342</v>
      </c>
      <c r="N255" t="s">
        <v>45</v>
      </c>
      <c r="O255" t="s">
        <v>40</v>
      </c>
      <c r="P255" t="s">
        <v>30</v>
      </c>
      <c r="Q255" t="s">
        <v>63</v>
      </c>
      <c r="R255" t="s">
        <v>30</v>
      </c>
      <c r="S255" t="s">
        <v>40</v>
      </c>
      <c r="T255" t="s">
        <v>30</v>
      </c>
      <c r="U255" t="s">
        <v>30</v>
      </c>
      <c r="V255" t="s">
        <v>30</v>
      </c>
      <c r="W255" t="s">
        <v>798</v>
      </c>
      <c r="X255" t="s">
        <v>8045</v>
      </c>
    </row>
    <row r="256" spans="1:24" x14ac:dyDescent="0.25">
      <c r="A256">
        <v>87771</v>
      </c>
      <c r="B256" t="s">
        <v>8046</v>
      </c>
      <c r="C256" t="s">
        <v>8047</v>
      </c>
      <c r="D256">
        <v>4</v>
      </c>
      <c r="E256" t="s">
        <v>8048</v>
      </c>
      <c r="F256" t="s">
        <v>8049</v>
      </c>
      <c r="I256">
        <v>1973</v>
      </c>
      <c r="J256">
        <v>1982</v>
      </c>
      <c r="M256" t="s">
        <v>627</v>
      </c>
      <c r="N256" t="s">
        <v>108</v>
      </c>
      <c r="O256" t="s">
        <v>30</v>
      </c>
      <c r="P256" t="s">
        <v>30</v>
      </c>
      <c r="Q256" t="s">
        <v>31</v>
      </c>
      <c r="R256" t="s">
        <v>30</v>
      </c>
      <c r="S256" t="s">
        <v>30</v>
      </c>
      <c r="T256" t="s">
        <v>40</v>
      </c>
      <c r="U256" t="s">
        <v>30</v>
      </c>
      <c r="V256" t="s">
        <v>30</v>
      </c>
      <c r="W256" t="s">
        <v>798</v>
      </c>
      <c r="X256" t="s">
        <v>8050</v>
      </c>
    </row>
    <row r="257" spans="1:24" x14ac:dyDescent="0.25">
      <c r="A257">
        <v>388373</v>
      </c>
      <c r="B257" t="s">
        <v>8438</v>
      </c>
      <c r="C257" t="s">
        <v>8439</v>
      </c>
      <c r="D257">
        <v>4</v>
      </c>
      <c r="F257" t="s">
        <v>8440</v>
      </c>
      <c r="I257">
        <v>1963</v>
      </c>
      <c r="J257">
        <v>1943</v>
      </c>
      <c r="K257" t="s">
        <v>8441</v>
      </c>
      <c r="L257" t="s">
        <v>8442</v>
      </c>
      <c r="M257" t="s">
        <v>3737</v>
      </c>
      <c r="N257" t="s">
        <v>29</v>
      </c>
      <c r="O257" t="s">
        <v>40</v>
      </c>
      <c r="P257" t="s">
        <v>30</v>
      </c>
      <c r="Q257" t="s">
        <v>31</v>
      </c>
      <c r="R257" t="s">
        <v>30</v>
      </c>
      <c r="S257" t="s">
        <v>40</v>
      </c>
      <c r="T257" t="s">
        <v>30</v>
      </c>
      <c r="U257" t="s">
        <v>30</v>
      </c>
      <c r="V257" t="s">
        <v>30</v>
      </c>
      <c r="W257" t="s">
        <v>124</v>
      </c>
      <c r="X257" t="s">
        <v>8443</v>
      </c>
    </row>
    <row r="258" spans="1:24" x14ac:dyDescent="0.25">
      <c r="A258">
        <v>675508</v>
      </c>
      <c r="B258" t="s">
        <v>8572</v>
      </c>
      <c r="C258" t="s">
        <v>8573</v>
      </c>
      <c r="D258">
        <v>4</v>
      </c>
      <c r="E258" t="s">
        <v>8574</v>
      </c>
      <c r="F258" t="s">
        <v>5023</v>
      </c>
      <c r="I258">
        <v>2000</v>
      </c>
      <c r="J258">
        <v>2000</v>
      </c>
      <c r="K258" t="s">
        <v>8575</v>
      </c>
      <c r="L258" t="s">
        <v>8576</v>
      </c>
      <c r="N258" t="s">
        <v>75</v>
      </c>
      <c r="O258" t="s">
        <v>30</v>
      </c>
      <c r="P258" t="s">
        <v>30</v>
      </c>
      <c r="Q258" t="s">
        <v>31</v>
      </c>
      <c r="R258" t="s">
        <v>30</v>
      </c>
      <c r="S258" t="s">
        <v>30</v>
      </c>
      <c r="T258" t="s">
        <v>40</v>
      </c>
      <c r="U258" t="s">
        <v>30</v>
      </c>
      <c r="V258" t="s">
        <v>30</v>
      </c>
      <c r="W258" t="s">
        <v>124</v>
      </c>
    </row>
    <row r="259" spans="1:24" x14ac:dyDescent="0.25">
      <c r="A259">
        <v>373981</v>
      </c>
      <c r="B259" t="s">
        <v>8600</v>
      </c>
      <c r="C259" t="s">
        <v>8601</v>
      </c>
      <c r="D259">
        <v>4</v>
      </c>
      <c r="E259" t="s">
        <v>8602</v>
      </c>
      <c r="F259" t="s">
        <v>8603</v>
      </c>
      <c r="I259">
        <v>2010</v>
      </c>
      <c r="J259">
        <v>2012</v>
      </c>
      <c r="N259" t="s">
        <v>45</v>
      </c>
      <c r="O259" t="s">
        <v>30</v>
      </c>
      <c r="P259" t="s">
        <v>30</v>
      </c>
      <c r="Q259" t="s">
        <v>31</v>
      </c>
      <c r="R259" t="s">
        <v>30</v>
      </c>
      <c r="S259" t="s">
        <v>40</v>
      </c>
      <c r="T259" t="s">
        <v>30</v>
      </c>
      <c r="U259" t="s">
        <v>30</v>
      </c>
      <c r="V259" t="s">
        <v>40</v>
      </c>
      <c r="W259" t="s">
        <v>124</v>
      </c>
      <c r="X259" t="s">
        <v>8604</v>
      </c>
    </row>
    <row r="260" spans="1:24" x14ac:dyDescent="0.25">
      <c r="A260">
        <v>267825</v>
      </c>
      <c r="B260" t="s">
        <v>8629</v>
      </c>
      <c r="C260" t="s">
        <v>8630</v>
      </c>
      <c r="D260">
        <v>4</v>
      </c>
      <c r="E260" t="s">
        <v>8631</v>
      </c>
      <c r="F260" t="s">
        <v>8632</v>
      </c>
      <c r="I260">
        <v>1993</v>
      </c>
      <c r="J260">
        <v>1998</v>
      </c>
      <c r="K260" t="s">
        <v>8633</v>
      </c>
      <c r="L260" t="s">
        <v>8634</v>
      </c>
      <c r="M260" t="s">
        <v>8635</v>
      </c>
      <c r="N260" t="s">
        <v>45</v>
      </c>
      <c r="O260" t="s">
        <v>40</v>
      </c>
      <c r="P260" t="s">
        <v>30</v>
      </c>
      <c r="Q260" t="s">
        <v>63</v>
      </c>
      <c r="R260" t="s">
        <v>30</v>
      </c>
      <c r="S260" t="s">
        <v>40</v>
      </c>
      <c r="T260" t="s">
        <v>30</v>
      </c>
      <c r="U260" t="s">
        <v>30</v>
      </c>
      <c r="V260" t="s">
        <v>40</v>
      </c>
      <c r="W260" t="s">
        <v>124</v>
      </c>
      <c r="X260" t="s">
        <v>8636</v>
      </c>
    </row>
    <row r="261" spans="1:24" x14ac:dyDescent="0.25">
      <c r="A261">
        <v>674473</v>
      </c>
      <c r="B261" t="s">
        <v>8641</v>
      </c>
      <c r="C261" t="s">
        <v>8642</v>
      </c>
      <c r="D261">
        <v>4</v>
      </c>
      <c r="F261" t="s">
        <v>8643</v>
      </c>
      <c r="I261">
        <v>1989</v>
      </c>
      <c r="J261">
        <v>1992</v>
      </c>
      <c r="M261" t="s">
        <v>8223</v>
      </c>
      <c r="N261" t="s">
        <v>45</v>
      </c>
      <c r="O261" t="s">
        <v>40</v>
      </c>
      <c r="P261" t="s">
        <v>30</v>
      </c>
      <c r="Q261" t="s">
        <v>63</v>
      </c>
      <c r="R261" t="s">
        <v>30</v>
      </c>
      <c r="S261" t="s">
        <v>30</v>
      </c>
      <c r="T261" t="s">
        <v>30</v>
      </c>
      <c r="U261" t="s">
        <v>40</v>
      </c>
      <c r="V261" t="s">
        <v>30</v>
      </c>
      <c r="W261" t="s">
        <v>2208</v>
      </c>
      <c r="X261" t="s">
        <v>8644</v>
      </c>
    </row>
    <row r="262" spans="1:24" x14ac:dyDescent="0.25">
      <c r="A262">
        <v>675546</v>
      </c>
      <c r="B262" t="s">
        <v>8767</v>
      </c>
      <c r="C262" t="s">
        <v>8768</v>
      </c>
      <c r="D262">
        <v>4</v>
      </c>
      <c r="E262" t="s">
        <v>8769</v>
      </c>
      <c r="F262" t="s">
        <v>5078</v>
      </c>
      <c r="G262" t="e">
        <f>-tant</f>
        <v>#NAME?</v>
      </c>
      <c r="H262" t="s">
        <v>5029</v>
      </c>
      <c r="I262">
        <v>1989</v>
      </c>
      <c r="J262">
        <v>1991</v>
      </c>
      <c r="M262" t="s">
        <v>7837</v>
      </c>
      <c r="N262" t="s">
        <v>75</v>
      </c>
      <c r="O262" t="s">
        <v>30</v>
      </c>
      <c r="P262" t="s">
        <v>30</v>
      </c>
      <c r="Q262" t="s">
        <v>31</v>
      </c>
      <c r="R262" t="s">
        <v>30</v>
      </c>
      <c r="S262" t="s">
        <v>30</v>
      </c>
      <c r="T262" t="s">
        <v>40</v>
      </c>
      <c r="U262" t="s">
        <v>30</v>
      </c>
      <c r="V262" t="s">
        <v>30</v>
      </c>
      <c r="W262" t="s">
        <v>124</v>
      </c>
    </row>
    <row r="263" spans="1:24" x14ac:dyDescent="0.25">
      <c r="A263">
        <v>675242</v>
      </c>
      <c r="B263" t="s">
        <v>8770</v>
      </c>
      <c r="C263" t="s">
        <v>8771</v>
      </c>
      <c r="D263">
        <v>4</v>
      </c>
      <c r="E263" t="s">
        <v>8772</v>
      </c>
      <c r="F263" t="s">
        <v>8773</v>
      </c>
      <c r="G263" t="s">
        <v>129</v>
      </c>
      <c r="H263" t="s">
        <v>130</v>
      </c>
      <c r="I263">
        <v>1982</v>
      </c>
      <c r="J263">
        <v>1985</v>
      </c>
      <c r="K263" t="s">
        <v>8774</v>
      </c>
      <c r="L263" t="s">
        <v>8775</v>
      </c>
      <c r="M263" t="s">
        <v>173</v>
      </c>
      <c r="N263" t="s">
        <v>45</v>
      </c>
      <c r="O263" t="s">
        <v>30</v>
      </c>
      <c r="P263" t="s">
        <v>30</v>
      </c>
      <c r="Q263" t="s">
        <v>63</v>
      </c>
      <c r="R263" t="s">
        <v>30</v>
      </c>
      <c r="S263" t="s">
        <v>30</v>
      </c>
      <c r="T263" t="s">
        <v>40</v>
      </c>
      <c r="U263" t="s">
        <v>30</v>
      </c>
      <c r="V263" t="s">
        <v>30</v>
      </c>
      <c r="W263" t="s">
        <v>124</v>
      </c>
      <c r="X263" t="s">
        <v>8776</v>
      </c>
    </row>
    <row r="264" spans="1:24" x14ac:dyDescent="0.25">
      <c r="A264">
        <v>271725</v>
      </c>
      <c r="B264" t="s">
        <v>8814</v>
      </c>
      <c r="C264" t="s">
        <v>8815</v>
      </c>
      <c r="D264">
        <v>4</v>
      </c>
      <c r="E264" t="s">
        <v>8816</v>
      </c>
      <c r="F264" t="s">
        <v>2984</v>
      </c>
      <c r="I264">
        <v>1967</v>
      </c>
      <c r="J264">
        <v>1974</v>
      </c>
      <c r="K264" t="s">
        <v>8817</v>
      </c>
      <c r="L264" t="s">
        <v>8818</v>
      </c>
      <c r="M264" t="s">
        <v>8819</v>
      </c>
      <c r="N264" t="s">
        <v>45</v>
      </c>
      <c r="O264" t="s">
        <v>30</v>
      </c>
      <c r="P264" t="s">
        <v>30</v>
      </c>
      <c r="Q264" t="s">
        <v>31</v>
      </c>
      <c r="R264" t="s">
        <v>30</v>
      </c>
      <c r="S264" t="s">
        <v>30</v>
      </c>
      <c r="T264" t="s">
        <v>40</v>
      </c>
      <c r="U264" t="s">
        <v>30</v>
      </c>
      <c r="V264" t="s">
        <v>30</v>
      </c>
      <c r="W264" t="s">
        <v>798</v>
      </c>
      <c r="X264" t="s">
        <v>8820</v>
      </c>
    </row>
    <row r="265" spans="1:24" x14ac:dyDescent="0.25">
      <c r="A265">
        <v>1381771</v>
      </c>
      <c r="B265" t="s">
        <v>9166</v>
      </c>
      <c r="C265" t="s">
        <v>9167</v>
      </c>
      <c r="D265">
        <v>4</v>
      </c>
      <c r="E265" t="s">
        <v>9168</v>
      </c>
      <c r="J265">
        <v>2004</v>
      </c>
      <c r="N265" t="s">
        <v>547</v>
      </c>
      <c r="O265" t="s">
        <v>30</v>
      </c>
      <c r="P265" t="s">
        <v>30</v>
      </c>
      <c r="Q265" t="s">
        <v>31</v>
      </c>
      <c r="R265" t="s">
        <v>30</v>
      </c>
      <c r="S265" t="s">
        <v>30</v>
      </c>
      <c r="T265" t="s">
        <v>40</v>
      </c>
      <c r="U265" t="s">
        <v>30</v>
      </c>
      <c r="V265" t="s">
        <v>30</v>
      </c>
      <c r="W265" t="s">
        <v>75</v>
      </c>
    </row>
    <row r="266" spans="1:24" x14ac:dyDescent="0.25">
      <c r="A266">
        <v>880</v>
      </c>
      <c r="B266" t="s">
        <v>9323</v>
      </c>
      <c r="C266" t="s">
        <v>9324</v>
      </c>
      <c r="D266">
        <v>4</v>
      </c>
      <c r="F266" t="s">
        <v>9325</v>
      </c>
      <c r="J266">
        <v>1956</v>
      </c>
      <c r="K266" t="s">
        <v>9326</v>
      </c>
      <c r="L266" t="s">
        <v>9327</v>
      </c>
      <c r="M266" t="s">
        <v>627</v>
      </c>
      <c r="N266" t="s">
        <v>45</v>
      </c>
      <c r="O266" t="s">
        <v>40</v>
      </c>
      <c r="P266" t="s">
        <v>30</v>
      </c>
      <c r="Q266" t="s">
        <v>46</v>
      </c>
      <c r="R266" t="s">
        <v>30</v>
      </c>
      <c r="S266" t="s">
        <v>40</v>
      </c>
      <c r="T266" t="s">
        <v>30</v>
      </c>
      <c r="U266" t="s">
        <v>30</v>
      </c>
      <c r="V266" t="s">
        <v>30</v>
      </c>
      <c r="W266" t="s">
        <v>124</v>
      </c>
      <c r="X266" t="s">
        <v>9328</v>
      </c>
    </row>
    <row r="267" spans="1:24" x14ac:dyDescent="0.25">
      <c r="A267">
        <v>675467</v>
      </c>
      <c r="B267" t="s">
        <v>9348</v>
      </c>
      <c r="C267" t="s">
        <v>9349</v>
      </c>
      <c r="D267">
        <v>4</v>
      </c>
      <c r="E267" t="s">
        <v>9350</v>
      </c>
      <c r="F267" t="s">
        <v>2984</v>
      </c>
      <c r="G267" t="s">
        <v>4695</v>
      </c>
      <c r="H267" t="s">
        <v>2824</v>
      </c>
      <c r="J267">
        <v>1957</v>
      </c>
      <c r="K267" t="s">
        <v>9351</v>
      </c>
      <c r="L267" t="s">
        <v>9352</v>
      </c>
      <c r="N267" t="s">
        <v>229</v>
      </c>
      <c r="O267" t="s">
        <v>30</v>
      </c>
      <c r="P267" t="s">
        <v>30</v>
      </c>
      <c r="Q267" t="s">
        <v>31</v>
      </c>
      <c r="R267" t="s">
        <v>40</v>
      </c>
      <c r="S267" t="s">
        <v>30</v>
      </c>
      <c r="T267" t="s">
        <v>40</v>
      </c>
      <c r="U267" t="s">
        <v>30</v>
      </c>
      <c r="V267" t="s">
        <v>30</v>
      </c>
      <c r="W267" t="s">
        <v>798</v>
      </c>
    </row>
    <row r="268" spans="1:24" x14ac:dyDescent="0.25">
      <c r="A268">
        <v>1121961</v>
      </c>
      <c r="B268" t="s">
        <v>9364</v>
      </c>
      <c r="C268" t="s">
        <v>9365</v>
      </c>
      <c r="D268">
        <v>4</v>
      </c>
      <c r="E268" t="s">
        <v>9366</v>
      </c>
      <c r="F268" t="s">
        <v>9048</v>
      </c>
      <c r="J268">
        <v>1996</v>
      </c>
      <c r="K268" t="s">
        <v>9367</v>
      </c>
      <c r="L268" t="s">
        <v>9368</v>
      </c>
      <c r="M268" t="s">
        <v>1194</v>
      </c>
      <c r="N268" t="s">
        <v>547</v>
      </c>
      <c r="O268" t="s">
        <v>30</v>
      </c>
      <c r="P268" t="s">
        <v>30</v>
      </c>
      <c r="Q268" t="s">
        <v>31</v>
      </c>
      <c r="R268" t="s">
        <v>30</v>
      </c>
      <c r="S268" t="s">
        <v>30</v>
      </c>
      <c r="T268" t="s">
        <v>40</v>
      </c>
      <c r="U268" t="s">
        <v>30</v>
      </c>
      <c r="V268" t="s">
        <v>30</v>
      </c>
      <c r="W268" t="s">
        <v>124</v>
      </c>
    </row>
    <row r="269" spans="1:24" x14ac:dyDescent="0.25">
      <c r="A269">
        <v>1248731</v>
      </c>
      <c r="B269" t="s">
        <v>9372</v>
      </c>
      <c r="C269" t="s">
        <v>9373</v>
      </c>
      <c r="D269">
        <v>4</v>
      </c>
      <c r="E269" t="s">
        <v>9374</v>
      </c>
      <c r="F269" t="s">
        <v>9375</v>
      </c>
      <c r="G269" t="e">
        <f>-imus</f>
        <v>#NAME?</v>
      </c>
      <c r="H269" t="s">
        <v>9376</v>
      </c>
      <c r="I269">
        <v>2003</v>
      </c>
      <c r="J269">
        <v>2009</v>
      </c>
      <c r="K269" t="s">
        <v>9377</v>
      </c>
      <c r="L269" t="s">
        <v>9378</v>
      </c>
      <c r="N269" t="s">
        <v>29</v>
      </c>
      <c r="O269" t="s">
        <v>30</v>
      </c>
      <c r="P269" t="s">
        <v>30</v>
      </c>
      <c r="Q269" t="s">
        <v>31</v>
      </c>
      <c r="R269" t="s">
        <v>30</v>
      </c>
      <c r="S269" t="s">
        <v>40</v>
      </c>
      <c r="T269" t="s">
        <v>30</v>
      </c>
      <c r="U269" t="s">
        <v>30</v>
      </c>
      <c r="V269" t="s">
        <v>40</v>
      </c>
      <c r="W269" t="s">
        <v>124</v>
      </c>
      <c r="X269" t="s">
        <v>9379</v>
      </c>
    </row>
    <row r="270" spans="1:24" x14ac:dyDescent="0.25">
      <c r="A270">
        <v>674873</v>
      </c>
      <c r="B270" t="s">
        <v>9529</v>
      </c>
      <c r="C270" t="s">
        <v>9530</v>
      </c>
      <c r="D270">
        <v>4</v>
      </c>
      <c r="E270" t="s">
        <v>9531</v>
      </c>
      <c r="F270" t="s">
        <v>1112</v>
      </c>
      <c r="I270">
        <v>1961</v>
      </c>
      <c r="J270">
        <v>1982</v>
      </c>
      <c r="K270" t="s">
        <v>9532</v>
      </c>
      <c r="L270" t="s">
        <v>9533</v>
      </c>
      <c r="M270" t="s">
        <v>627</v>
      </c>
      <c r="N270" t="s">
        <v>45</v>
      </c>
      <c r="O270" t="s">
        <v>40</v>
      </c>
      <c r="P270" t="s">
        <v>30</v>
      </c>
      <c r="Q270" t="s">
        <v>46</v>
      </c>
      <c r="R270" t="s">
        <v>30</v>
      </c>
      <c r="S270" t="s">
        <v>40</v>
      </c>
      <c r="T270" t="s">
        <v>30</v>
      </c>
      <c r="U270" t="s">
        <v>30</v>
      </c>
      <c r="V270" t="s">
        <v>30</v>
      </c>
      <c r="W270" t="s">
        <v>798</v>
      </c>
      <c r="X270" t="s">
        <v>9534</v>
      </c>
    </row>
    <row r="271" spans="1:24" x14ac:dyDescent="0.25">
      <c r="A271">
        <v>674780</v>
      </c>
      <c r="B271" t="s">
        <v>9535</v>
      </c>
      <c r="C271" t="s">
        <v>9536</v>
      </c>
      <c r="D271">
        <v>4</v>
      </c>
      <c r="F271" t="s">
        <v>6198</v>
      </c>
      <c r="J271">
        <v>1990</v>
      </c>
      <c r="M271" t="s">
        <v>6845</v>
      </c>
      <c r="N271" t="s">
        <v>29</v>
      </c>
      <c r="O271" t="s">
        <v>40</v>
      </c>
      <c r="P271" t="s">
        <v>30</v>
      </c>
      <c r="Q271" t="s">
        <v>31</v>
      </c>
      <c r="R271" t="s">
        <v>30</v>
      </c>
      <c r="S271" t="s">
        <v>30</v>
      </c>
      <c r="T271" t="s">
        <v>30</v>
      </c>
      <c r="U271" t="s">
        <v>30</v>
      </c>
      <c r="V271" t="s">
        <v>30</v>
      </c>
      <c r="W271" t="s">
        <v>124</v>
      </c>
      <c r="X271" t="s">
        <v>9537</v>
      </c>
    </row>
    <row r="272" spans="1:24" x14ac:dyDescent="0.25">
      <c r="A272">
        <v>37266</v>
      </c>
      <c r="B272" t="s">
        <v>9538</v>
      </c>
      <c r="C272" t="s">
        <v>9539</v>
      </c>
      <c r="D272">
        <v>4</v>
      </c>
      <c r="F272" t="s">
        <v>1370</v>
      </c>
      <c r="J272">
        <v>1956</v>
      </c>
      <c r="K272" t="s">
        <v>9540</v>
      </c>
      <c r="L272" t="s">
        <v>9541</v>
      </c>
      <c r="M272" t="s">
        <v>9542</v>
      </c>
      <c r="N272" t="s">
        <v>45</v>
      </c>
      <c r="O272" t="s">
        <v>40</v>
      </c>
      <c r="P272" t="s">
        <v>30</v>
      </c>
      <c r="Q272" t="s">
        <v>63</v>
      </c>
      <c r="R272" t="s">
        <v>30</v>
      </c>
      <c r="S272" t="s">
        <v>40</v>
      </c>
      <c r="T272" t="s">
        <v>40</v>
      </c>
      <c r="U272" t="s">
        <v>40</v>
      </c>
      <c r="V272" t="s">
        <v>40</v>
      </c>
      <c r="W272" t="s">
        <v>124</v>
      </c>
      <c r="X272" t="s">
        <v>9543</v>
      </c>
    </row>
    <row r="273" spans="1:24" x14ac:dyDescent="0.25">
      <c r="A273">
        <v>1369642</v>
      </c>
      <c r="B273" t="s">
        <v>9773</v>
      </c>
      <c r="C273" t="s">
        <v>9774</v>
      </c>
      <c r="D273">
        <v>4</v>
      </c>
      <c r="F273" t="s">
        <v>759</v>
      </c>
      <c r="J273">
        <v>1983</v>
      </c>
      <c r="M273" t="s">
        <v>6201</v>
      </c>
      <c r="N273" t="s">
        <v>74</v>
      </c>
      <c r="O273" t="s">
        <v>30</v>
      </c>
      <c r="P273" t="s">
        <v>30</v>
      </c>
      <c r="Q273" t="s">
        <v>75</v>
      </c>
      <c r="R273" t="s">
        <v>30</v>
      </c>
      <c r="S273" t="s">
        <v>40</v>
      </c>
      <c r="T273" t="s">
        <v>30</v>
      </c>
      <c r="U273" t="s">
        <v>30</v>
      </c>
      <c r="V273" t="s">
        <v>30</v>
      </c>
      <c r="W273" t="s">
        <v>2208</v>
      </c>
      <c r="X273" t="s">
        <v>9775</v>
      </c>
    </row>
    <row r="274" spans="1:24" x14ac:dyDescent="0.25">
      <c r="A274">
        <v>675430</v>
      </c>
      <c r="B274" t="s">
        <v>9806</v>
      </c>
      <c r="C274" t="s">
        <v>9807</v>
      </c>
      <c r="D274">
        <v>4</v>
      </c>
      <c r="F274" t="s">
        <v>2909</v>
      </c>
      <c r="I274">
        <v>1985</v>
      </c>
      <c r="J274">
        <v>1982</v>
      </c>
      <c r="K274" t="s">
        <v>9808</v>
      </c>
      <c r="L274" t="s">
        <v>9809</v>
      </c>
      <c r="M274" t="s">
        <v>9810</v>
      </c>
      <c r="N274" t="s">
        <v>75</v>
      </c>
      <c r="O274" t="s">
        <v>30</v>
      </c>
      <c r="P274" t="s">
        <v>30</v>
      </c>
      <c r="Q274" t="s">
        <v>31</v>
      </c>
      <c r="R274" t="s">
        <v>30</v>
      </c>
      <c r="S274" t="s">
        <v>40</v>
      </c>
      <c r="T274" t="s">
        <v>30</v>
      </c>
      <c r="U274" t="s">
        <v>30</v>
      </c>
      <c r="V274" t="s">
        <v>30</v>
      </c>
      <c r="W274" t="s">
        <v>798</v>
      </c>
    </row>
    <row r="275" spans="1:24" x14ac:dyDescent="0.25">
      <c r="A275">
        <v>675535</v>
      </c>
      <c r="B275" t="s">
        <v>9811</v>
      </c>
      <c r="C275" t="s">
        <v>9812</v>
      </c>
      <c r="D275">
        <v>4</v>
      </c>
      <c r="F275" t="s">
        <v>1115</v>
      </c>
      <c r="J275">
        <v>1966</v>
      </c>
      <c r="N275" t="s">
        <v>75</v>
      </c>
      <c r="O275" t="s">
        <v>30</v>
      </c>
      <c r="P275" t="s">
        <v>30</v>
      </c>
      <c r="Q275" t="s">
        <v>31</v>
      </c>
      <c r="R275" t="s">
        <v>30</v>
      </c>
      <c r="S275" t="s">
        <v>30</v>
      </c>
      <c r="T275" t="s">
        <v>40</v>
      </c>
      <c r="U275" t="s">
        <v>30</v>
      </c>
      <c r="V275" t="s">
        <v>30</v>
      </c>
      <c r="W275" t="s">
        <v>798</v>
      </c>
    </row>
    <row r="276" spans="1:24" x14ac:dyDescent="0.25">
      <c r="A276">
        <v>1382994</v>
      </c>
      <c r="B276" t="s">
        <v>9870</v>
      </c>
      <c r="C276" t="s">
        <v>9871</v>
      </c>
      <c r="D276">
        <v>4</v>
      </c>
      <c r="F276" t="s">
        <v>9872</v>
      </c>
      <c r="J276">
        <v>1973</v>
      </c>
      <c r="M276" t="s">
        <v>1194</v>
      </c>
      <c r="N276" t="s">
        <v>45</v>
      </c>
      <c r="O276" t="s">
        <v>30</v>
      </c>
      <c r="P276" t="s">
        <v>30</v>
      </c>
      <c r="Q276" t="s">
        <v>75</v>
      </c>
      <c r="R276" t="s">
        <v>30</v>
      </c>
      <c r="S276" t="s">
        <v>30</v>
      </c>
      <c r="T276" t="s">
        <v>40</v>
      </c>
      <c r="U276" t="s">
        <v>30</v>
      </c>
      <c r="V276" t="s">
        <v>30</v>
      </c>
      <c r="W276" t="s">
        <v>798</v>
      </c>
    </row>
    <row r="277" spans="1:24" x14ac:dyDescent="0.25">
      <c r="A277">
        <v>151310</v>
      </c>
      <c r="B277" t="s">
        <v>9905</v>
      </c>
      <c r="C277" t="s">
        <v>9906</v>
      </c>
      <c r="D277">
        <v>4</v>
      </c>
      <c r="F277" t="s">
        <v>9907</v>
      </c>
      <c r="J277">
        <v>1958</v>
      </c>
      <c r="K277" t="s">
        <v>9908</v>
      </c>
      <c r="L277" t="s">
        <v>9909</v>
      </c>
      <c r="M277" t="s">
        <v>9910</v>
      </c>
      <c r="N277" t="s">
        <v>45</v>
      </c>
      <c r="O277" t="s">
        <v>40</v>
      </c>
      <c r="P277" t="s">
        <v>30</v>
      </c>
      <c r="Q277" t="s">
        <v>63</v>
      </c>
      <c r="R277" t="s">
        <v>30</v>
      </c>
      <c r="S277" t="s">
        <v>40</v>
      </c>
      <c r="T277" t="s">
        <v>30</v>
      </c>
      <c r="U277" t="s">
        <v>30</v>
      </c>
      <c r="V277" t="s">
        <v>30</v>
      </c>
      <c r="W277" t="s">
        <v>798</v>
      </c>
      <c r="X277" t="s">
        <v>9911</v>
      </c>
    </row>
    <row r="278" spans="1:24" x14ac:dyDescent="0.25">
      <c r="A278">
        <v>1358889</v>
      </c>
      <c r="B278" t="s">
        <v>10068</v>
      </c>
      <c r="C278" t="s">
        <v>10069</v>
      </c>
      <c r="D278">
        <v>4</v>
      </c>
      <c r="F278" t="s">
        <v>6499</v>
      </c>
      <c r="I278">
        <v>1963</v>
      </c>
      <c r="M278" t="s">
        <v>7437</v>
      </c>
      <c r="N278" t="s">
        <v>74</v>
      </c>
      <c r="O278" t="s">
        <v>30</v>
      </c>
      <c r="P278" t="s">
        <v>30</v>
      </c>
      <c r="Q278" t="s">
        <v>63</v>
      </c>
      <c r="R278" t="s">
        <v>30</v>
      </c>
      <c r="S278" t="s">
        <v>30</v>
      </c>
      <c r="T278" t="s">
        <v>40</v>
      </c>
      <c r="U278" t="s">
        <v>30</v>
      </c>
      <c r="V278" t="s">
        <v>30</v>
      </c>
      <c r="W278" t="s">
        <v>798</v>
      </c>
    </row>
    <row r="279" spans="1:24" x14ac:dyDescent="0.25">
      <c r="A279">
        <v>1449158</v>
      </c>
      <c r="B279" t="s">
        <v>10102</v>
      </c>
      <c r="C279" t="s">
        <v>10103</v>
      </c>
      <c r="D279">
        <v>4</v>
      </c>
      <c r="E279" t="s">
        <v>10104</v>
      </c>
      <c r="F279" t="s">
        <v>10105</v>
      </c>
      <c r="G279" t="e">
        <f>-porfin</f>
        <v>#NAME?</v>
      </c>
      <c r="H279" t="s">
        <v>6613</v>
      </c>
      <c r="I279">
        <v>1993</v>
      </c>
      <c r="J279">
        <v>2000</v>
      </c>
      <c r="K279" t="s">
        <v>10106</v>
      </c>
      <c r="L279" t="s">
        <v>10107</v>
      </c>
      <c r="M279" t="s">
        <v>793</v>
      </c>
      <c r="N279" t="s">
        <v>29</v>
      </c>
      <c r="O279" t="s">
        <v>30</v>
      </c>
      <c r="P279" t="s">
        <v>30</v>
      </c>
      <c r="Q279" t="s">
        <v>75</v>
      </c>
      <c r="R279" t="s">
        <v>30</v>
      </c>
      <c r="S279" t="s">
        <v>30</v>
      </c>
      <c r="T279" t="s">
        <v>40</v>
      </c>
      <c r="U279" t="s">
        <v>30</v>
      </c>
      <c r="V279" t="s">
        <v>30</v>
      </c>
      <c r="W279" t="s">
        <v>124</v>
      </c>
      <c r="X279" t="s">
        <v>10108</v>
      </c>
    </row>
    <row r="280" spans="1:24" x14ac:dyDescent="0.25">
      <c r="A280">
        <v>675505</v>
      </c>
      <c r="B280" t="s">
        <v>10114</v>
      </c>
      <c r="C280" t="s">
        <v>10115</v>
      </c>
      <c r="D280">
        <v>4</v>
      </c>
      <c r="F280" t="s">
        <v>1115</v>
      </c>
      <c r="J280">
        <v>1979</v>
      </c>
      <c r="N280" t="s">
        <v>75</v>
      </c>
      <c r="O280" t="s">
        <v>30</v>
      </c>
      <c r="P280" t="s">
        <v>30</v>
      </c>
      <c r="Q280" t="s">
        <v>31</v>
      </c>
      <c r="R280" t="s">
        <v>30</v>
      </c>
      <c r="S280" t="s">
        <v>30</v>
      </c>
      <c r="T280" t="s">
        <v>40</v>
      </c>
      <c r="U280" t="s">
        <v>30</v>
      </c>
      <c r="V280" t="s">
        <v>30</v>
      </c>
      <c r="W280" t="s">
        <v>798</v>
      </c>
    </row>
    <row r="281" spans="1:24" x14ac:dyDescent="0.25">
      <c r="A281">
        <v>469763</v>
      </c>
      <c r="B281" t="s">
        <v>10122</v>
      </c>
      <c r="C281" t="s">
        <v>10123</v>
      </c>
      <c r="D281">
        <v>4</v>
      </c>
      <c r="E281" t="s">
        <v>10124</v>
      </c>
      <c r="F281" t="s">
        <v>10125</v>
      </c>
      <c r="G281" t="e">
        <f>-astine</f>
        <v>#NAME?</v>
      </c>
      <c r="H281" t="s">
        <v>1231</v>
      </c>
      <c r="I281">
        <v>1969</v>
      </c>
      <c r="J281">
        <v>1977</v>
      </c>
      <c r="K281" t="s">
        <v>10126</v>
      </c>
      <c r="L281" t="s">
        <v>10127</v>
      </c>
      <c r="M281" t="s">
        <v>1395</v>
      </c>
      <c r="N281" t="s">
        <v>45</v>
      </c>
      <c r="O281" t="s">
        <v>40</v>
      </c>
      <c r="P281" t="s">
        <v>30</v>
      </c>
      <c r="Q281" t="s">
        <v>31</v>
      </c>
      <c r="R281" t="s">
        <v>30</v>
      </c>
      <c r="S281" t="s">
        <v>40</v>
      </c>
      <c r="T281" t="s">
        <v>30</v>
      </c>
      <c r="U281" t="s">
        <v>30</v>
      </c>
      <c r="V281" t="s">
        <v>30</v>
      </c>
      <c r="W281" t="s">
        <v>2208</v>
      </c>
      <c r="X281" t="s">
        <v>10128</v>
      </c>
    </row>
    <row r="282" spans="1:24" x14ac:dyDescent="0.25">
      <c r="A282">
        <v>675136</v>
      </c>
      <c r="B282" t="s">
        <v>10140</v>
      </c>
      <c r="C282" t="s">
        <v>10141</v>
      </c>
      <c r="D282">
        <v>4</v>
      </c>
      <c r="E282" t="s">
        <v>10142</v>
      </c>
      <c r="F282" t="s">
        <v>10143</v>
      </c>
      <c r="G282" t="e">
        <f>-tide</f>
        <v>#NAME?</v>
      </c>
      <c r="H282" t="s">
        <v>107</v>
      </c>
      <c r="I282">
        <v>1992</v>
      </c>
      <c r="J282">
        <v>2007</v>
      </c>
      <c r="M282" t="s">
        <v>793</v>
      </c>
      <c r="N282" t="s">
        <v>108</v>
      </c>
      <c r="O282" t="s">
        <v>30</v>
      </c>
      <c r="P282" t="s">
        <v>30</v>
      </c>
      <c r="Q282" t="s">
        <v>31</v>
      </c>
      <c r="R282" t="s">
        <v>30</v>
      </c>
      <c r="S282" t="s">
        <v>30</v>
      </c>
      <c r="T282" t="s">
        <v>40</v>
      </c>
      <c r="U282" t="s">
        <v>30</v>
      </c>
      <c r="V282" t="s">
        <v>30</v>
      </c>
      <c r="W282" t="s">
        <v>124</v>
      </c>
      <c r="X282" t="s">
        <v>10144</v>
      </c>
    </row>
    <row r="283" spans="1:24" x14ac:dyDescent="0.25">
      <c r="A283">
        <v>369179</v>
      </c>
      <c r="B283" t="s">
        <v>10145</v>
      </c>
      <c r="C283" t="s">
        <v>10146</v>
      </c>
      <c r="D283">
        <v>4</v>
      </c>
      <c r="F283" t="s">
        <v>10147</v>
      </c>
      <c r="I283">
        <v>1963</v>
      </c>
      <c r="J283">
        <v>1970</v>
      </c>
      <c r="K283" t="s">
        <v>10148</v>
      </c>
      <c r="L283" t="s">
        <v>10149</v>
      </c>
      <c r="M283" t="s">
        <v>6845</v>
      </c>
      <c r="N283" t="s">
        <v>45</v>
      </c>
      <c r="O283" t="s">
        <v>40</v>
      </c>
      <c r="P283" t="s">
        <v>30</v>
      </c>
      <c r="Q283" t="s">
        <v>31</v>
      </c>
      <c r="R283" t="s">
        <v>30</v>
      </c>
      <c r="S283" t="s">
        <v>40</v>
      </c>
      <c r="T283" t="s">
        <v>30</v>
      </c>
      <c r="U283" t="s">
        <v>30</v>
      </c>
      <c r="V283" t="s">
        <v>40</v>
      </c>
      <c r="W283" t="s">
        <v>124</v>
      </c>
      <c r="X283" t="s">
        <v>10150</v>
      </c>
    </row>
    <row r="284" spans="1:24" x14ac:dyDescent="0.25">
      <c r="A284">
        <v>675611</v>
      </c>
      <c r="B284" t="s">
        <v>10157</v>
      </c>
      <c r="C284" t="s">
        <v>10158</v>
      </c>
      <c r="D284">
        <v>4</v>
      </c>
      <c r="F284" t="s">
        <v>1370</v>
      </c>
      <c r="I284">
        <v>1962</v>
      </c>
      <c r="J284">
        <v>1990</v>
      </c>
      <c r="K284" t="s">
        <v>10159</v>
      </c>
      <c r="L284" t="s">
        <v>10160</v>
      </c>
      <c r="M284" t="s">
        <v>282</v>
      </c>
      <c r="N284" t="s">
        <v>75</v>
      </c>
      <c r="O284" t="s">
        <v>30</v>
      </c>
      <c r="P284" t="s">
        <v>30</v>
      </c>
      <c r="Q284" t="s">
        <v>31</v>
      </c>
      <c r="R284" t="s">
        <v>30</v>
      </c>
      <c r="S284" t="s">
        <v>30</v>
      </c>
      <c r="T284" t="s">
        <v>40</v>
      </c>
      <c r="U284" t="s">
        <v>30</v>
      </c>
      <c r="V284" t="s">
        <v>30</v>
      </c>
      <c r="W284" t="s">
        <v>798</v>
      </c>
    </row>
    <row r="285" spans="1:24" x14ac:dyDescent="0.25">
      <c r="A285">
        <v>1380774</v>
      </c>
      <c r="B285" t="s">
        <v>10211</v>
      </c>
      <c r="C285" t="s">
        <v>10212</v>
      </c>
      <c r="D285">
        <v>4</v>
      </c>
      <c r="E285" t="s">
        <v>10213</v>
      </c>
      <c r="F285" t="s">
        <v>10214</v>
      </c>
      <c r="I285">
        <v>1987</v>
      </c>
      <c r="J285">
        <v>1986</v>
      </c>
      <c r="K285" t="s">
        <v>10215</v>
      </c>
      <c r="L285" t="s">
        <v>10216</v>
      </c>
      <c r="M285" t="s">
        <v>10217</v>
      </c>
      <c r="N285" t="s">
        <v>108</v>
      </c>
      <c r="O285" t="s">
        <v>30</v>
      </c>
      <c r="P285" t="s">
        <v>30</v>
      </c>
      <c r="Q285" t="s">
        <v>31</v>
      </c>
      <c r="R285" t="s">
        <v>30</v>
      </c>
      <c r="S285" t="s">
        <v>30</v>
      </c>
      <c r="T285" t="s">
        <v>40</v>
      </c>
      <c r="U285" t="s">
        <v>30</v>
      </c>
      <c r="V285" t="s">
        <v>40</v>
      </c>
      <c r="W285" t="s">
        <v>124</v>
      </c>
    </row>
    <row r="286" spans="1:24" x14ac:dyDescent="0.25">
      <c r="A286">
        <v>1383009</v>
      </c>
      <c r="B286" t="s">
        <v>10229</v>
      </c>
      <c r="C286" t="s">
        <v>10230</v>
      </c>
      <c r="D286">
        <v>4</v>
      </c>
      <c r="E286" t="s">
        <v>10231</v>
      </c>
      <c r="F286" t="s">
        <v>10232</v>
      </c>
      <c r="G286" t="s">
        <v>129</v>
      </c>
      <c r="H286" t="s">
        <v>130</v>
      </c>
      <c r="I286">
        <v>2009</v>
      </c>
      <c r="J286">
        <v>2011</v>
      </c>
      <c r="K286" t="s">
        <v>10231</v>
      </c>
      <c r="L286" t="s">
        <v>10233</v>
      </c>
      <c r="N286" t="s">
        <v>29</v>
      </c>
      <c r="O286" t="s">
        <v>40</v>
      </c>
      <c r="P286" t="s">
        <v>30</v>
      </c>
      <c r="Q286" t="s">
        <v>31</v>
      </c>
      <c r="R286" t="s">
        <v>30</v>
      </c>
      <c r="S286" t="s">
        <v>30</v>
      </c>
      <c r="T286" t="s">
        <v>40</v>
      </c>
      <c r="U286" t="s">
        <v>30</v>
      </c>
      <c r="V286" t="s">
        <v>30</v>
      </c>
      <c r="W286" t="s">
        <v>124</v>
      </c>
      <c r="X286" t="s">
        <v>10234</v>
      </c>
    </row>
    <row r="287" spans="1:24" x14ac:dyDescent="0.25">
      <c r="A287">
        <v>705778</v>
      </c>
      <c r="B287" t="s">
        <v>10348</v>
      </c>
      <c r="C287" t="s">
        <v>10349</v>
      </c>
      <c r="D287">
        <v>4</v>
      </c>
      <c r="E287" t="s">
        <v>10350</v>
      </c>
      <c r="F287" t="s">
        <v>10351</v>
      </c>
      <c r="G287" t="e">
        <f>-terol</f>
        <v>#NAME?</v>
      </c>
      <c r="H287" t="s">
        <v>827</v>
      </c>
      <c r="I287">
        <v>1997</v>
      </c>
      <c r="J287">
        <v>2001</v>
      </c>
      <c r="K287" t="s">
        <v>10352</v>
      </c>
      <c r="L287" t="s">
        <v>10353</v>
      </c>
      <c r="M287" t="s">
        <v>1310</v>
      </c>
      <c r="N287" t="s">
        <v>45</v>
      </c>
      <c r="O287" t="s">
        <v>40</v>
      </c>
      <c r="P287" t="s">
        <v>30</v>
      </c>
      <c r="Q287" t="s">
        <v>46</v>
      </c>
      <c r="R287" t="s">
        <v>30</v>
      </c>
      <c r="S287" t="s">
        <v>30</v>
      </c>
      <c r="T287" t="s">
        <v>30</v>
      </c>
      <c r="U287" t="s">
        <v>40</v>
      </c>
      <c r="V287" t="s">
        <v>40</v>
      </c>
      <c r="W287" t="s">
        <v>124</v>
      </c>
      <c r="X287" t="s">
        <v>10354</v>
      </c>
    </row>
    <row r="288" spans="1:24" x14ac:dyDescent="0.25">
      <c r="A288">
        <v>675542</v>
      </c>
      <c r="B288" t="s">
        <v>10391</v>
      </c>
      <c r="C288" t="s">
        <v>10392</v>
      </c>
      <c r="D288">
        <v>4</v>
      </c>
      <c r="F288" t="s">
        <v>1115</v>
      </c>
      <c r="J288">
        <v>1966</v>
      </c>
      <c r="N288" t="s">
        <v>75</v>
      </c>
      <c r="O288" t="s">
        <v>30</v>
      </c>
      <c r="P288" t="s">
        <v>30</v>
      </c>
      <c r="Q288" t="s">
        <v>31</v>
      </c>
      <c r="R288" t="s">
        <v>30</v>
      </c>
      <c r="S288" t="s">
        <v>30</v>
      </c>
      <c r="T288" t="s">
        <v>40</v>
      </c>
      <c r="U288" t="s">
        <v>30</v>
      </c>
      <c r="V288" t="s">
        <v>30</v>
      </c>
      <c r="W288" t="s">
        <v>798</v>
      </c>
    </row>
    <row r="289" spans="1:24" x14ac:dyDescent="0.25">
      <c r="A289">
        <v>675615</v>
      </c>
      <c r="B289" t="s">
        <v>10393</v>
      </c>
      <c r="C289" t="s">
        <v>10394</v>
      </c>
      <c r="D289">
        <v>4</v>
      </c>
      <c r="F289" t="s">
        <v>1290</v>
      </c>
      <c r="J289">
        <v>1982</v>
      </c>
      <c r="N289" t="s">
        <v>75</v>
      </c>
      <c r="O289" t="s">
        <v>30</v>
      </c>
      <c r="P289" t="s">
        <v>30</v>
      </c>
      <c r="Q289" t="s">
        <v>31</v>
      </c>
      <c r="R289" t="s">
        <v>30</v>
      </c>
      <c r="S289" t="s">
        <v>30</v>
      </c>
      <c r="T289" t="s">
        <v>40</v>
      </c>
      <c r="U289" t="s">
        <v>30</v>
      </c>
      <c r="V289" t="s">
        <v>30</v>
      </c>
      <c r="W289" t="s">
        <v>798</v>
      </c>
    </row>
    <row r="290" spans="1:24" x14ac:dyDescent="0.25">
      <c r="A290">
        <v>675781</v>
      </c>
      <c r="B290" t="s">
        <v>10411</v>
      </c>
      <c r="C290" t="s">
        <v>10412</v>
      </c>
      <c r="D290">
        <v>4</v>
      </c>
      <c r="E290" t="s">
        <v>10413</v>
      </c>
      <c r="F290" t="s">
        <v>10414</v>
      </c>
      <c r="G290" t="e">
        <f>-cept</f>
        <v>#NAME?</v>
      </c>
      <c r="H290" t="s">
        <v>10415</v>
      </c>
      <c r="I290">
        <v>2006</v>
      </c>
      <c r="J290">
        <v>2008</v>
      </c>
      <c r="K290" t="s">
        <v>10416</v>
      </c>
      <c r="L290" t="s">
        <v>10417</v>
      </c>
      <c r="N290" t="s">
        <v>108</v>
      </c>
      <c r="O290" t="s">
        <v>30</v>
      </c>
      <c r="P290" t="s">
        <v>30</v>
      </c>
      <c r="Q290" t="s">
        <v>31</v>
      </c>
      <c r="R290" t="s">
        <v>30</v>
      </c>
      <c r="S290" t="s">
        <v>30</v>
      </c>
      <c r="T290" t="s">
        <v>40</v>
      </c>
      <c r="U290" t="s">
        <v>30</v>
      </c>
      <c r="V290" t="s">
        <v>30</v>
      </c>
      <c r="W290" t="s">
        <v>798</v>
      </c>
    </row>
    <row r="291" spans="1:24" x14ac:dyDescent="0.25">
      <c r="A291">
        <v>495572</v>
      </c>
      <c r="B291" t="s">
        <v>10418</v>
      </c>
      <c r="C291" t="s">
        <v>10419</v>
      </c>
      <c r="D291">
        <v>4</v>
      </c>
      <c r="E291" t="s">
        <v>10420</v>
      </c>
      <c r="F291" t="s">
        <v>10421</v>
      </c>
      <c r="G291" t="e">
        <f>-arotene</f>
        <v>#NAME?</v>
      </c>
      <c r="H291" t="s">
        <v>10422</v>
      </c>
      <c r="I291">
        <v>1994</v>
      </c>
      <c r="J291">
        <v>1997</v>
      </c>
      <c r="K291" t="s">
        <v>10423</v>
      </c>
      <c r="L291" t="s">
        <v>10424</v>
      </c>
      <c r="M291" t="s">
        <v>1082</v>
      </c>
      <c r="N291" t="s">
        <v>45</v>
      </c>
      <c r="O291" t="s">
        <v>40</v>
      </c>
      <c r="P291" t="s">
        <v>30</v>
      </c>
      <c r="Q291" t="s">
        <v>63</v>
      </c>
      <c r="R291" t="s">
        <v>40</v>
      </c>
      <c r="S291" t="s">
        <v>30</v>
      </c>
      <c r="T291" t="s">
        <v>30</v>
      </c>
      <c r="U291" t="s">
        <v>40</v>
      </c>
      <c r="V291" t="s">
        <v>30</v>
      </c>
      <c r="W291" t="s">
        <v>124</v>
      </c>
      <c r="X291" t="s">
        <v>10425</v>
      </c>
    </row>
    <row r="292" spans="1:24" x14ac:dyDescent="0.25">
      <c r="A292">
        <v>49869</v>
      </c>
      <c r="B292" t="s">
        <v>10426</v>
      </c>
      <c r="C292" t="s">
        <v>10427</v>
      </c>
      <c r="D292">
        <v>4</v>
      </c>
      <c r="F292" t="s">
        <v>1170</v>
      </c>
      <c r="J292">
        <v>1982</v>
      </c>
      <c r="K292" t="s">
        <v>10428</v>
      </c>
      <c r="L292" t="s">
        <v>10429</v>
      </c>
      <c r="M292" t="s">
        <v>871</v>
      </c>
      <c r="N292" t="s">
        <v>45</v>
      </c>
      <c r="O292" t="s">
        <v>40</v>
      </c>
      <c r="P292" t="s">
        <v>30</v>
      </c>
      <c r="Q292" t="s">
        <v>46</v>
      </c>
      <c r="R292" t="s">
        <v>30</v>
      </c>
      <c r="S292" t="s">
        <v>40</v>
      </c>
      <c r="T292" t="s">
        <v>30</v>
      </c>
      <c r="U292" t="s">
        <v>30</v>
      </c>
      <c r="V292" t="s">
        <v>30</v>
      </c>
      <c r="W292" t="s">
        <v>798</v>
      </c>
      <c r="X292" t="s">
        <v>10430</v>
      </c>
    </row>
    <row r="293" spans="1:24" x14ac:dyDescent="0.25">
      <c r="A293">
        <v>454076</v>
      </c>
      <c r="B293" t="s">
        <v>10431</v>
      </c>
      <c r="C293" t="s">
        <v>10432</v>
      </c>
      <c r="D293">
        <v>4</v>
      </c>
      <c r="E293" t="s">
        <v>10433</v>
      </c>
      <c r="F293" t="s">
        <v>10434</v>
      </c>
      <c r="I293">
        <v>1963</v>
      </c>
      <c r="J293">
        <v>1963</v>
      </c>
      <c r="K293" t="s">
        <v>10435</v>
      </c>
      <c r="L293" t="s">
        <v>10436</v>
      </c>
      <c r="M293" t="s">
        <v>10437</v>
      </c>
      <c r="N293" t="s">
        <v>45</v>
      </c>
      <c r="O293" t="s">
        <v>40</v>
      </c>
      <c r="P293" t="s">
        <v>30</v>
      </c>
      <c r="Q293" t="s">
        <v>31</v>
      </c>
      <c r="R293" t="s">
        <v>30</v>
      </c>
      <c r="S293" t="s">
        <v>40</v>
      </c>
      <c r="T293" t="s">
        <v>30</v>
      </c>
      <c r="U293" t="s">
        <v>30</v>
      </c>
      <c r="V293" t="s">
        <v>30</v>
      </c>
      <c r="W293" t="s">
        <v>2208</v>
      </c>
      <c r="X293" t="s">
        <v>10438</v>
      </c>
    </row>
    <row r="294" spans="1:24" x14ac:dyDescent="0.25">
      <c r="A294">
        <v>674833</v>
      </c>
      <c r="B294" t="s">
        <v>10439</v>
      </c>
      <c r="C294" t="s">
        <v>10440</v>
      </c>
      <c r="D294">
        <v>4</v>
      </c>
      <c r="F294" t="s">
        <v>10441</v>
      </c>
      <c r="I294">
        <v>1992</v>
      </c>
      <c r="J294">
        <v>1985</v>
      </c>
      <c r="M294" t="s">
        <v>10442</v>
      </c>
      <c r="N294" t="s">
        <v>45</v>
      </c>
      <c r="O294" t="s">
        <v>40</v>
      </c>
      <c r="P294" t="s">
        <v>30</v>
      </c>
      <c r="Q294" t="s">
        <v>46</v>
      </c>
      <c r="R294" t="s">
        <v>30</v>
      </c>
      <c r="S294" t="s">
        <v>30</v>
      </c>
      <c r="T294" t="s">
        <v>30</v>
      </c>
      <c r="U294" t="s">
        <v>30</v>
      </c>
      <c r="V294" t="s">
        <v>30</v>
      </c>
      <c r="W294" t="s">
        <v>798</v>
      </c>
      <c r="X294" t="s">
        <v>10443</v>
      </c>
    </row>
    <row r="295" spans="1:24" x14ac:dyDescent="0.25">
      <c r="A295">
        <v>675468</v>
      </c>
      <c r="B295" t="s">
        <v>10456</v>
      </c>
      <c r="C295" t="s">
        <v>10457</v>
      </c>
      <c r="D295">
        <v>4</v>
      </c>
      <c r="F295" t="s">
        <v>2105</v>
      </c>
      <c r="J295">
        <v>1982</v>
      </c>
      <c r="K295" t="s">
        <v>10458</v>
      </c>
      <c r="L295" t="s">
        <v>10459</v>
      </c>
      <c r="N295" t="s">
        <v>229</v>
      </c>
      <c r="O295" t="s">
        <v>30</v>
      </c>
      <c r="P295" t="s">
        <v>30</v>
      </c>
      <c r="Q295" t="s">
        <v>31</v>
      </c>
      <c r="R295" t="s">
        <v>40</v>
      </c>
      <c r="S295" t="s">
        <v>40</v>
      </c>
      <c r="T295" t="s">
        <v>30</v>
      </c>
      <c r="U295" t="s">
        <v>30</v>
      </c>
      <c r="V295" t="s">
        <v>40</v>
      </c>
      <c r="W295" t="s">
        <v>798</v>
      </c>
    </row>
    <row r="296" spans="1:24" x14ac:dyDescent="0.25">
      <c r="A296">
        <v>240769</v>
      </c>
      <c r="B296" t="s">
        <v>10460</v>
      </c>
      <c r="C296" t="s">
        <v>10461</v>
      </c>
      <c r="D296">
        <v>4</v>
      </c>
      <c r="F296" t="s">
        <v>10462</v>
      </c>
      <c r="J296">
        <v>1982</v>
      </c>
      <c r="K296" t="s">
        <v>10463</v>
      </c>
      <c r="L296" t="s">
        <v>10464</v>
      </c>
      <c r="N296" t="s">
        <v>45</v>
      </c>
      <c r="O296" t="s">
        <v>40</v>
      </c>
      <c r="P296" t="s">
        <v>30</v>
      </c>
      <c r="Q296" t="s">
        <v>63</v>
      </c>
      <c r="R296" t="s">
        <v>30</v>
      </c>
      <c r="S296" t="s">
        <v>40</v>
      </c>
      <c r="T296" t="s">
        <v>40</v>
      </c>
      <c r="U296" t="s">
        <v>30</v>
      </c>
      <c r="V296" t="s">
        <v>30</v>
      </c>
      <c r="W296" t="s">
        <v>124</v>
      </c>
      <c r="X296" t="s">
        <v>10465</v>
      </c>
    </row>
    <row r="297" spans="1:24" x14ac:dyDescent="0.25">
      <c r="A297">
        <v>717</v>
      </c>
      <c r="B297" t="s">
        <v>10478</v>
      </c>
      <c r="C297" t="s">
        <v>10479</v>
      </c>
      <c r="D297">
        <v>4</v>
      </c>
      <c r="E297" t="s">
        <v>10480</v>
      </c>
      <c r="F297" t="s">
        <v>10481</v>
      </c>
      <c r="G297" t="e">
        <f>-lutamide</f>
        <v>#NAME?</v>
      </c>
      <c r="H297" t="s">
        <v>2141</v>
      </c>
      <c r="I297">
        <v>1994</v>
      </c>
      <c r="J297">
        <v>1995</v>
      </c>
      <c r="K297" t="s">
        <v>10482</v>
      </c>
      <c r="L297" t="s">
        <v>10483</v>
      </c>
      <c r="M297" t="s">
        <v>793</v>
      </c>
      <c r="N297" t="s">
        <v>45</v>
      </c>
      <c r="O297" t="s">
        <v>40</v>
      </c>
      <c r="P297" t="s">
        <v>30</v>
      </c>
      <c r="Q297" t="s">
        <v>46</v>
      </c>
      <c r="R297" t="s">
        <v>30</v>
      </c>
      <c r="S297" t="s">
        <v>40</v>
      </c>
      <c r="T297" t="s">
        <v>30</v>
      </c>
      <c r="U297" t="s">
        <v>30</v>
      </c>
      <c r="V297" t="s">
        <v>30</v>
      </c>
      <c r="W297" t="s">
        <v>124</v>
      </c>
      <c r="X297" t="s">
        <v>10484</v>
      </c>
    </row>
    <row r="298" spans="1:24" x14ac:dyDescent="0.25">
      <c r="A298">
        <v>675598</v>
      </c>
      <c r="B298" t="s">
        <v>10491</v>
      </c>
      <c r="C298" t="s">
        <v>10492</v>
      </c>
      <c r="D298">
        <v>4</v>
      </c>
      <c r="F298" t="s">
        <v>10493</v>
      </c>
      <c r="G298" t="e">
        <f>-ase</f>
        <v>#NAME?</v>
      </c>
      <c r="H298" t="s">
        <v>2359</v>
      </c>
      <c r="J298">
        <v>1996</v>
      </c>
      <c r="K298" t="s">
        <v>10494</v>
      </c>
      <c r="L298" t="s">
        <v>10495</v>
      </c>
      <c r="N298" t="s">
        <v>2360</v>
      </c>
      <c r="O298" t="s">
        <v>30</v>
      </c>
      <c r="P298" t="s">
        <v>30</v>
      </c>
      <c r="Q298" t="s">
        <v>31</v>
      </c>
      <c r="R298" t="s">
        <v>30</v>
      </c>
      <c r="S298" t="s">
        <v>40</v>
      </c>
      <c r="T298" t="s">
        <v>30</v>
      </c>
      <c r="U298" t="s">
        <v>30</v>
      </c>
      <c r="V298" t="s">
        <v>30</v>
      </c>
      <c r="W298" t="s">
        <v>124</v>
      </c>
    </row>
    <row r="299" spans="1:24" x14ac:dyDescent="0.25">
      <c r="A299">
        <v>257016</v>
      </c>
      <c r="B299" t="s">
        <v>10499</v>
      </c>
      <c r="C299" t="s">
        <v>10500</v>
      </c>
      <c r="D299">
        <v>4</v>
      </c>
      <c r="F299" t="s">
        <v>759</v>
      </c>
      <c r="G299" t="s">
        <v>10501</v>
      </c>
      <c r="H299" t="s">
        <v>10502</v>
      </c>
      <c r="J299">
        <v>1953</v>
      </c>
      <c r="N299" t="s">
        <v>45</v>
      </c>
      <c r="O299" t="s">
        <v>40</v>
      </c>
      <c r="P299" t="s">
        <v>30</v>
      </c>
      <c r="Q299" t="s">
        <v>63</v>
      </c>
      <c r="R299" t="s">
        <v>30</v>
      </c>
      <c r="S299" t="s">
        <v>30</v>
      </c>
      <c r="T299" t="s">
        <v>40</v>
      </c>
      <c r="U299" t="s">
        <v>30</v>
      </c>
      <c r="V299" t="s">
        <v>30</v>
      </c>
      <c r="W299" t="s">
        <v>798</v>
      </c>
      <c r="X299" t="s">
        <v>10503</v>
      </c>
    </row>
    <row r="300" spans="1:24" x14ac:dyDescent="0.25">
      <c r="A300">
        <v>675698</v>
      </c>
      <c r="B300" t="s">
        <v>10504</v>
      </c>
      <c r="C300" t="s">
        <v>10505</v>
      </c>
      <c r="D300">
        <v>4</v>
      </c>
      <c r="E300" t="s">
        <v>10506</v>
      </c>
      <c r="F300" t="s">
        <v>10507</v>
      </c>
      <c r="G300" t="s">
        <v>5473</v>
      </c>
      <c r="H300" t="s">
        <v>5474</v>
      </c>
      <c r="I300">
        <v>2006</v>
      </c>
      <c r="J300">
        <v>2010</v>
      </c>
      <c r="K300" t="s">
        <v>10508</v>
      </c>
      <c r="L300" t="s">
        <v>10509</v>
      </c>
      <c r="N300" t="s">
        <v>45</v>
      </c>
      <c r="O300" t="s">
        <v>40</v>
      </c>
      <c r="P300" t="s">
        <v>30</v>
      </c>
      <c r="Q300" t="s">
        <v>63</v>
      </c>
      <c r="R300" t="s">
        <v>30</v>
      </c>
      <c r="S300" t="s">
        <v>30</v>
      </c>
      <c r="T300" t="s">
        <v>30</v>
      </c>
      <c r="U300" t="s">
        <v>40</v>
      </c>
      <c r="V300" t="s">
        <v>30</v>
      </c>
      <c r="W300" t="s">
        <v>124</v>
      </c>
      <c r="X300" t="s">
        <v>10510</v>
      </c>
    </row>
    <row r="301" spans="1:24" x14ac:dyDescent="0.25">
      <c r="A301">
        <v>674781</v>
      </c>
      <c r="B301" t="s">
        <v>10520</v>
      </c>
      <c r="C301" t="s">
        <v>10521</v>
      </c>
      <c r="D301">
        <v>4</v>
      </c>
      <c r="F301" t="s">
        <v>1203</v>
      </c>
      <c r="K301" t="s">
        <v>10522</v>
      </c>
      <c r="L301" t="s">
        <v>10523</v>
      </c>
      <c r="M301" t="s">
        <v>555</v>
      </c>
      <c r="N301" t="s">
        <v>74</v>
      </c>
      <c r="O301" t="s">
        <v>30</v>
      </c>
      <c r="P301" t="s">
        <v>30</v>
      </c>
      <c r="Q301" t="s">
        <v>75</v>
      </c>
      <c r="R301" t="s">
        <v>30</v>
      </c>
      <c r="S301" t="s">
        <v>40</v>
      </c>
      <c r="T301" t="s">
        <v>30</v>
      </c>
      <c r="U301" t="s">
        <v>30</v>
      </c>
      <c r="V301" t="s">
        <v>30</v>
      </c>
      <c r="W301" t="s">
        <v>798</v>
      </c>
    </row>
    <row r="302" spans="1:24" x14ac:dyDescent="0.25">
      <c r="A302">
        <v>675774</v>
      </c>
      <c r="B302" t="s">
        <v>10524</v>
      </c>
      <c r="C302" t="s">
        <v>10525</v>
      </c>
      <c r="D302">
        <v>4</v>
      </c>
      <c r="E302" t="s">
        <v>10526</v>
      </c>
      <c r="F302" t="s">
        <v>10527</v>
      </c>
      <c r="G302" t="e">
        <f>-cept</f>
        <v>#NAME?</v>
      </c>
      <c r="H302" t="s">
        <v>10528</v>
      </c>
      <c r="I302">
        <v>2004</v>
      </c>
      <c r="J302">
        <v>2006</v>
      </c>
      <c r="K302" t="s">
        <v>10529</v>
      </c>
      <c r="L302" t="s">
        <v>10530</v>
      </c>
      <c r="N302" t="s">
        <v>108</v>
      </c>
      <c r="O302" t="s">
        <v>30</v>
      </c>
      <c r="P302" t="s">
        <v>30</v>
      </c>
      <c r="Q302" t="s">
        <v>31</v>
      </c>
      <c r="R302" t="s">
        <v>30</v>
      </c>
      <c r="S302" t="s">
        <v>30</v>
      </c>
      <c r="T302" t="s">
        <v>40</v>
      </c>
      <c r="U302" t="s">
        <v>30</v>
      </c>
      <c r="V302" t="s">
        <v>30</v>
      </c>
      <c r="W302" t="s">
        <v>798</v>
      </c>
    </row>
    <row r="303" spans="1:24" x14ac:dyDescent="0.25">
      <c r="A303">
        <v>148004</v>
      </c>
      <c r="B303" t="s">
        <v>10531</v>
      </c>
      <c r="C303" t="s">
        <v>10532</v>
      </c>
      <c r="D303">
        <v>4</v>
      </c>
      <c r="E303" t="s">
        <v>10533</v>
      </c>
      <c r="F303" t="s">
        <v>10534</v>
      </c>
      <c r="I303">
        <v>1965</v>
      </c>
      <c r="J303">
        <v>1970</v>
      </c>
      <c r="K303" t="s">
        <v>10535</v>
      </c>
      <c r="L303" t="s">
        <v>10536</v>
      </c>
      <c r="M303" t="s">
        <v>342</v>
      </c>
      <c r="N303" t="s">
        <v>45</v>
      </c>
      <c r="O303" t="s">
        <v>40</v>
      </c>
      <c r="P303" t="s">
        <v>30</v>
      </c>
      <c r="Q303" t="s">
        <v>46</v>
      </c>
      <c r="R303" t="s">
        <v>30</v>
      </c>
      <c r="S303" t="s">
        <v>40</v>
      </c>
      <c r="T303" t="s">
        <v>40</v>
      </c>
      <c r="U303" t="s">
        <v>30</v>
      </c>
      <c r="V303" t="s">
        <v>40</v>
      </c>
      <c r="W303" t="s">
        <v>798</v>
      </c>
      <c r="X303" t="s">
        <v>10537</v>
      </c>
    </row>
    <row r="304" spans="1:24" x14ac:dyDescent="0.25">
      <c r="A304">
        <v>675408</v>
      </c>
      <c r="B304" t="s">
        <v>10541</v>
      </c>
      <c r="C304" t="s">
        <v>10542</v>
      </c>
      <c r="D304">
        <v>4</v>
      </c>
      <c r="F304" t="s">
        <v>2832</v>
      </c>
      <c r="I304">
        <v>1966</v>
      </c>
      <c r="K304" t="s">
        <v>10543</v>
      </c>
      <c r="L304" t="s">
        <v>10544</v>
      </c>
      <c r="M304" t="s">
        <v>10545</v>
      </c>
      <c r="N304" t="s">
        <v>75</v>
      </c>
      <c r="O304" t="s">
        <v>30</v>
      </c>
      <c r="P304" t="s">
        <v>30</v>
      </c>
      <c r="Q304" t="s">
        <v>31</v>
      </c>
      <c r="R304" t="s">
        <v>30</v>
      </c>
      <c r="S304" t="s">
        <v>30</v>
      </c>
      <c r="T304" t="s">
        <v>40</v>
      </c>
      <c r="U304" t="s">
        <v>30</v>
      </c>
      <c r="V304" t="s">
        <v>30</v>
      </c>
      <c r="W304" t="s">
        <v>124</v>
      </c>
    </row>
    <row r="305" spans="1:24" x14ac:dyDescent="0.25">
      <c r="A305">
        <v>1340894</v>
      </c>
      <c r="B305" t="s">
        <v>10546</v>
      </c>
      <c r="C305" t="s">
        <v>10547</v>
      </c>
      <c r="D305">
        <v>4</v>
      </c>
      <c r="E305" t="s">
        <v>10548</v>
      </c>
      <c r="F305" t="s">
        <v>1370</v>
      </c>
      <c r="G305" t="e">
        <f>-rafenib</f>
        <v>#NAME?</v>
      </c>
      <c r="H305" t="s">
        <v>10549</v>
      </c>
      <c r="I305">
        <v>2010</v>
      </c>
      <c r="J305">
        <v>2013</v>
      </c>
      <c r="N305" t="s">
        <v>45</v>
      </c>
      <c r="O305" t="s">
        <v>30</v>
      </c>
      <c r="P305" t="s">
        <v>30</v>
      </c>
      <c r="Q305" t="s">
        <v>63</v>
      </c>
      <c r="R305" t="s">
        <v>30</v>
      </c>
      <c r="S305" t="s">
        <v>40</v>
      </c>
      <c r="T305" t="s">
        <v>30</v>
      </c>
      <c r="U305" t="s">
        <v>30</v>
      </c>
      <c r="V305" t="s">
        <v>30</v>
      </c>
      <c r="W305" t="s">
        <v>124</v>
      </c>
      <c r="X305" t="s">
        <v>10550</v>
      </c>
    </row>
    <row r="306" spans="1:24" x14ac:dyDescent="0.25">
      <c r="A306">
        <v>675445</v>
      </c>
      <c r="B306" t="s">
        <v>10554</v>
      </c>
      <c r="C306" t="s">
        <v>10555</v>
      </c>
      <c r="D306">
        <v>4</v>
      </c>
      <c r="F306" t="s">
        <v>1290</v>
      </c>
      <c r="J306">
        <v>2001</v>
      </c>
      <c r="N306" t="s">
        <v>75</v>
      </c>
      <c r="O306" t="s">
        <v>30</v>
      </c>
      <c r="P306" t="s">
        <v>30</v>
      </c>
      <c r="Q306" t="s">
        <v>31</v>
      </c>
      <c r="R306" t="s">
        <v>30</v>
      </c>
      <c r="S306" t="s">
        <v>30</v>
      </c>
      <c r="T306" t="s">
        <v>40</v>
      </c>
      <c r="U306" t="s">
        <v>30</v>
      </c>
      <c r="V306" t="s">
        <v>30</v>
      </c>
      <c r="W306" t="s">
        <v>124</v>
      </c>
    </row>
    <row r="307" spans="1:24" x14ac:dyDescent="0.25">
      <c r="A307">
        <v>155045</v>
      </c>
      <c r="B307" t="s">
        <v>10556</v>
      </c>
      <c r="C307" t="s">
        <v>10557</v>
      </c>
      <c r="D307">
        <v>4</v>
      </c>
      <c r="E307" t="s">
        <v>10558</v>
      </c>
      <c r="F307" t="s">
        <v>1203</v>
      </c>
      <c r="G307" t="e">
        <f ca="1">-pin(e)</f>
        <v>#NAME?</v>
      </c>
      <c r="H307" t="s">
        <v>272</v>
      </c>
      <c r="I307">
        <v>1971</v>
      </c>
      <c r="J307">
        <v>1980</v>
      </c>
      <c r="K307" t="s">
        <v>10559</v>
      </c>
      <c r="L307" t="s">
        <v>10560</v>
      </c>
      <c r="M307" t="s">
        <v>367</v>
      </c>
      <c r="N307" t="s">
        <v>45</v>
      </c>
      <c r="O307" t="s">
        <v>40</v>
      </c>
      <c r="P307" t="s">
        <v>30</v>
      </c>
      <c r="Q307" t="s">
        <v>63</v>
      </c>
      <c r="R307" t="s">
        <v>30</v>
      </c>
      <c r="S307" t="s">
        <v>40</v>
      </c>
      <c r="T307" t="s">
        <v>30</v>
      </c>
      <c r="U307" t="s">
        <v>30</v>
      </c>
      <c r="V307" t="s">
        <v>40</v>
      </c>
      <c r="W307" t="s">
        <v>124</v>
      </c>
      <c r="X307" t="s">
        <v>10561</v>
      </c>
    </row>
    <row r="308" spans="1:24" x14ac:dyDescent="0.25">
      <c r="A308">
        <v>364693</v>
      </c>
      <c r="B308" t="s">
        <v>10562</v>
      </c>
      <c r="C308" t="s">
        <v>10563</v>
      </c>
      <c r="D308">
        <v>4</v>
      </c>
      <c r="F308" t="s">
        <v>10564</v>
      </c>
      <c r="J308">
        <v>1953</v>
      </c>
      <c r="K308" t="s">
        <v>10565</v>
      </c>
      <c r="L308" t="s">
        <v>10566</v>
      </c>
      <c r="M308" t="s">
        <v>793</v>
      </c>
      <c r="N308" t="s">
        <v>45</v>
      </c>
      <c r="O308" t="s">
        <v>40</v>
      </c>
      <c r="P308" t="s">
        <v>30</v>
      </c>
      <c r="Q308" t="s">
        <v>63</v>
      </c>
      <c r="R308" t="s">
        <v>40</v>
      </c>
      <c r="S308" t="s">
        <v>40</v>
      </c>
      <c r="T308" t="s">
        <v>30</v>
      </c>
      <c r="U308" t="s">
        <v>30</v>
      </c>
      <c r="V308" t="s">
        <v>40</v>
      </c>
      <c r="W308" t="s">
        <v>124</v>
      </c>
      <c r="X308" t="s">
        <v>10567</v>
      </c>
    </row>
    <row r="309" spans="1:24" x14ac:dyDescent="0.25">
      <c r="A309">
        <v>8633</v>
      </c>
      <c r="B309" t="s">
        <v>10568</v>
      </c>
      <c r="C309" t="s">
        <v>10569</v>
      </c>
      <c r="D309">
        <v>4</v>
      </c>
      <c r="E309" t="s">
        <v>10570</v>
      </c>
      <c r="F309" t="s">
        <v>10571</v>
      </c>
      <c r="I309">
        <v>1977</v>
      </c>
      <c r="J309">
        <v>1978</v>
      </c>
      <c r="K309" t="s">
        <v>10572</v>
      </c>
      <c r="L309" t="s">
        <v>10573</v>
      </c>
      <c r="M309" t="s">
        <v>793</v>
      </c>
      <c r="N309" t="s">
        <v>74</v>
      </c>
      <c r="O309" t="s">
        <v>30</v>
      </c>
      <c r="P309" t="s">
        <v>30</v>
      </c>
      <c r="Q309" t="s">
        <v>63</v>
      </c>
      <c r="R309" t="s">
        <v>30</v>
      </c>
      <c r="S309" t="s">
        <v>30</v>
      </c>
      <c r="T309" t="s">
        <v>40</v>
      </c>
      <c r="U309" t="s">
        <v>30</v>
      </c>
      <c r="V309" t="s">
        <v>40</v>
      </c>
      <c r="W309" t="s">
        <v>124</v>
      </c>
    </row>
    <row r="310" spans="1:24" x14ac:dyDescent="0.25">
      <c r="A310">
        <v>430506</v>
      </c>
      <c r="B310" t="s">
        <v>10584</v>
      </c>
      <c r="C310" t="s">
        <v>10585</v>
      </c>
      <c r="D310">
        <v>4</v>
      </c>
      <c r="F310" t="s">
        <v>2260</v>
      </c>
      <c r="G310" t="e">
        <f>-cillin</f>
        <v>#NAME?</v>
      </c>
      <c r="H310" t="s">
        <v>59</v>
      </c>
      <c r="I310">
        <v>1976</v>
      </c>
      <c r="J310">
        <v>1982</v>
      </c>
      <c r="K310" t="s">
        <v>10586</v>
      </c>
      <c r="L310" t="s">
        <v>10587</v>
      </c>
      <c r="M310" t="s">
        <v>453</v>
      </c>
      <c r="N310" t="s">
        <v>29</v>
      </c>
      <c r="O310" t="s">
        <v>40</v>
      </c>
      <c r="P310" t="s">
        <v>30</v>
      </c>
      <c r="Q310" t="s">
        <v>31</v>
      </c>
      <c r="R310" t="s">
        <v>30</v>
      </c>
      <c r="S310" t="s">
        <v>30</v>
      </c>
      <c r="T310" t="s">
        <v>40</v>
      </c>
      <c r="U310" t="s">
        <v>30</v>
      </c>
      <c r="V310" t="s">
        <v>30</v>
      </c>
      <c r="W310" t="s">
        <v>798</v>
      </c>
      <c r="X310" t="s">
        <v>10588</v>
      </c>
    </row>
    <row r="311" spans="1:24" x14ac:dyDescent="0.25">
      <c r="A311">
        <v>80209</v>
      </c>
      <c r="B311" t="s">
        <v>10589</v>
      </c>
      <c r="C311" t="s">
        <v>10590</v>
      </c>
      <c r="D311">
        <v>4</v>
      </c>
      <c r="E311" t="s">
        <v>10591</v>
      </c>
      <c r="F311" t="s">
        <v>2928</v>
      </c>
      <c r="I311">
        <v>1962</v>
      </c>
      <c r="J311">
        <v>1967</v>
      </c>
      <c r="K311" t="s">
        <v>10592</v>
      </c>
      <c r="L311" t="s">
        <v>10593</v>
      </c>
      <c r="M311" t="s">
        <v>342</v>
      </c>
      <c r="N311" t="s">
        <v>45</v>
      </c>
      <c r="O311" t="s">
        <v>30</v>
      </c>
      <c r="P311" t="s">
        <v>30</v>
      </c>
      <c r="Q311" t="s">
        <v>63</v>
      </c>
      <c r="R311" t="s">
        <v>30</v>
      </c>
      <c r="S311" t="s">
        <v>40</v>
      </c>
      <c r="T311" t="s">
        <v>40</v>
      </c>
      <c r="U311" t="s">
        <v>30</v>
      </c>
      <c r="V311" t="s">
        <v>30</v>
      </c>
      <c r="W311" t="s">
        <v>798</v>
      </c>
      <c r="X311" t="s">
        <v>10594</v>
      </c>
    </row>
    <row r="312" spans="1:24" x14ac:dyDescent="0.25">
      <c r="A312">
        <v>408842</v>
      </c>
      <c r="B312" t="s">
        <v>10595</v>
      </c>
      <c r="C312" t="s">
        <v>10596</v>
      </c>
      <c r="D312">
        <v>4</v>
      </c>
      <c r="E312" t="s">
        <v>10597</v>
      </c>
      <c r="F312" t="s">
        <v>10598</v>
      </c>
      <c r="G312" t="e">
        <f>-sartan</f>
        <v>#NAME?</v>
      </c>
      <c r="H312" t="s">
        <v>3818</v>
      </c>
      <c r="I312">
        <v>1992</v>
      </c>
      <c r="J312">
        <v>1995</v>
      </c>
      <c r="K312" t="s">
        <v>10599</v>
      </c>
      <c r="L312" t="s">
        <v>10600</v>
      </c>
      <c r="M312" t="s">
        <v>627</v>
      </c>
      <c r="N312" t="s">
        <v>45</v>
      </c>
      <c r="O312" t="s">
        <v>40</v>
      </c>
      <c r="P312" t="s">
        <v>30</v>
      </c>
      <c r="Q312" t="s">
        <v>63</v>
      </c>
      <c r="R312" t="s">
        <v>30</v>
      </c>
      <c r="S312" t="s">
        <v>40</v>
      </c>
      <c r="T312" t="s">
        <v>30</v>
      </c>
      <c r="U312" t="s">
        <v>30</v>
      </c>
      <c r="V312" t="s">
        <v>40</v>
      </c>
      <c r="W312" t="s">
        <v>124</v>
      </c>
      <c r="X312" t="s">
        <v>10601</v>
      </c>
    </row>
    <row r="313" spans="1:24" x14ac:dyDescent="0.25">
      <c r="A313">
        <v>1377987</v>
      </c>
      <c r="B313" t="s">
        <v>10602</v>
      </c>
      <c r="C313" t="s">
        <v>10603</v>
      </c>
      <c r="D313">
        <v>4</v>
      </c>
      <c r="E313" t="s">
        <v>10604</v>
      </c>
      <c r="F313" t="s">
        <v>10605</v>
      </c>
      <c r="G313" t="e">
        <f>-tinib</f>
        <v>#NAME?</v>
      </c>
      <c r="H313" t="s">
        <v>1371</v>
      </c>
      <c r="I313">
        <v>2010</v>
      </c>
      <c r="J313">
        <v>2012</v>
      </c>
      <c r="N313" t="s">
        <v>45</v>
      </c>
      <c r="O313" t="s">
        <v>30</v>
      </c>
      <c r="P313" t="s">
        <v>30</v>
      </c>
      <c r="Q313" t="s">
        <v>63</v>
      </c>
      <c r="R313" t="s">
        <v>30</v>
      </c>
      <c r="S313" t="s">
        <v>40</v>
      </c>
      <c r="T313" t="s">
        <v>30</v>
      </c>
      <c r="U313" t="s">
        <v>30</v>
      </c>
      <c r="V313" t="s">
        <v>40</v>
      </c>
      <c r="W313" t="s">
        <v>124</v>
      </c>
      <c r="X313" t="s">
        <v>10606</v>
      </c>
    </row>
    <row r="314" spans="1:24" x14ac:dyDescent="0.25">
      <c r="A314">
        <v>2327</v>
      </c>
      <c r="B314" t="s">
        <v>10677</v>
      </c>
      <c r="C314" t="s">
        <v>10678</v>
      </c>
      <c r="D314">
        <v>4</v>
      </c>
      <c r="F314" t="s">
        <v>10679</v>
      </c>
      <c r="G314" t="s">
        <v>205</v>
      </c>
      <c r="H314" t="s">
        <v>206</v>
      </c>
      <c r="J314">
        <v>1973</v>
      </c>
      <c r="K314" t="s">
        <v>10680</v>
      </c>
      <c r="L314" t="s">
        <v>10681</v>
      </c>
      <c r="M314" t="s">
        <v>693</v>
      </c>
      <c r="N314" t="s">
        <v>45</v>
      </c>
      <c r="O314" t="s">
        <v>40</v>
      </c>
      <c r="P314" t="s">
        <v>30</v>
      </c>
      <c r="Q314" t="s">
        <v>46</v>
      </c>
      <c r="R314" t="s">
        <v>30</v>
      </c>
      <c r="S314" t="s">
        <v>40</v>
      </c>
      <c r="T314" t="s">
        <v>40</v>
      </c>
      <c r="U314" t="s">
        <v>40</v>
      </c>
      <c r="V314" t="s">
        <v>30</v>
      </c>
      <c r="W314" t="s">
        <v>124</v>
      </c>
      <c r="X314" t="s">
        <v>10682</v>
      </c>
    </row>
    <row r="315" spans="1:24" x14ac:dyDescent="0.25">
      <c r="A315">
        <v>19469</v>
      </c>
      <c r="B315" t="s">
        <v>10694</v>
      </c>
      <c r="C315" t="s">
        <v>10695</v>
      </c>
      <c r="D315">
        <v>4</v>
      </c>
      <c r="F315" t="s">
        <v>5078</v>
      </c>
      <c r="J315">
        <v>1961</v>
      </c>
      <c r="K315" t="s">
        <v>10696</v>
      </c>
      <c r="L315" t="s">
        <v>10697</v>
      </c>
      <c r="M315" t="s">
        <v>693</v>
      </c>
      <c r="N315" t="s">
        <v>45</v>
      </c>
      <c r="O315" t="s">
        <v>40</v>
      </c>
      <c r="P315" t="s">
        <v>30</v>
      </c>
      <c r="Q315" t="s">
        <v>46</v>
      </c>
      <c r="R315" t="s">
        <v>30</v>
      </c>
      <c r="S315" t="s">
        <v>40</v>
      </c>
      <c r="T315" t="s">
        <v>30</v>
      </c>
      <c r="U315" t="s">
        <v>30</v>
      </c>
      <c r="V315" t="s">
        <v>30</v>
      </c>
      <c r="W315" t="s">
        <v>798</v>
      </c>
      <c r="X315" t="s">
        <v>10698</v>
      </c>
    </row>
    <row r="316" spans="1:24" x14ac:dyDescent="0.25">
      <c r="A316">
        <v>675119</v>
      </c>
      <c r="B316" t="s">
        <v>10715</v>
      </c>
      <c r="C316" t="s">
        <v>10716</v>
      </c>
      <c r="D316">
        <v>4</v>
      </c>
      <c r="F316" t="s">
        <v>10717</v>
      </c>
      <c r="J316">
        <v>1959</v>
      </c>
      <c r="K316" t="s">
        <v>10718</v>
      </c>
      <c r="L316" t="s">
        <v>10719</v>
      </c>
      <c r="M316" t="s">
        <v>367</v>
      </c>
      <c r="N316" t="s">
        <v>45</v>
      </c>
      <c r="O316" t="s">
        <v>40</v>
      </c>
      <c r="P316" t="s">
        <v>30</v>
      </c>
      <c r="Q316" t="s">
        <v>63</v>
      </c>
      <c r="R316" t="s">
        <v>30</v>
      </c>
      <c r="S316" t="s">
        <v>40</v>
      </c>
      <c r="T316" t="s">
        <v>30</v>
      </c>
      <c r="U316" t="s">
        <v>30</v>
      </c>
      <c r="V316" t="s">
        <v>40</v>
      </c>
      <c r="W316" t="s">
        <v>124</v>
      </c>
      <c r="X316" t="s">
        <v>10720</v>
      </c>
    </row>
    <row r="317" spans="1:24" x14ac:dyDescent="0.25">
      <c r="A317">
        <v>674997</v>
      </c>
      <c r="B317" t="s">
        <v>10730</v>
      </c>
      <c r="C317" t="s">
        <v>10731</v>
      </c>
      <c r="D317">
        <v>4</v>
      </c>
      <c r="E317" t="s">
        <v>10732</v>
      </c>
      <c r="F317" t="s">
        <v>10733</v>
      </c>
      <c r="G317" t="s">
        <v>460</v>
      </c>
      <c r="H317" t="s">
        <v>461</v>
      </c>
      <c r="I317">
        <v>1978</v>
      </c>
      <c r="J317">
        <v>1984</v>
      </c>
      <c r="K317" t="s">
        <v>10734</v>
      </c>
      <c r="L317" t="s">
        <v>10735</v>
      </c>
      <c r="M317" t="s">
        <v>453</v>
      </c>
      <c r="N317" t="s">
        <v>29</v>
      </c>
      <c r="O317" t="s">
        <v>30</v>
      </c>
      <c r="P317" t="s">
        <v>30</v>
      </c>
      <c r="Q317" t="s">
        <v>31</v>
      </c>
      <c r="R317" t="s">
        <v>30</v>
      </c>
      <c r="S317" t="s">
        <v>30</v>
      </c>
      <c r="T317" t="s">
        <v>40</v>
      </c>
      <c r="U317" t="s">
        <v>30</v>
      </c>
      <c r="V317" t="s">
        <v>30</v>
      </c>
      <c r="W317" t="s">
        <v>798</v>
      </c>
      <c r="X317" t="s">
        <v>10736</v>
      </c>
    </row>
    <row r="318" spans="1:24" x14ac:dyDescent="0.25">
      <c r="A318">
        <v>1381964</v>
      </c>
      <c r="B318" t="s">
        <v>10944</v>
      </c>
      <c r="C318" t="s">
        <v>10945</v>
      </c>
      <c r="D318">
        <v>4</v>
      </c>
      <c r="E318" t="s">
        <v>10946</v>
      </c>
      <c r="N318" t="s">
        <v>547</v>
      </c>
      <c r="O318" t="s">
        <v>30</v>
      </c>
      <c r="P318" t="s">
        <v>30</v>
      </c>
      <c r="Q318" t="s">
        <v>31</v>
      </c>
      <c r="R318" t="s">
        <v>30</v>
      </c>
      <c r="S318" t="s">
        <v>30</v>
      </c>
      <c r="T318" t="s">
        <v>40</v>
      </c>
      <c r="U318" t="s">
        <v>30</v>
      </c>
      <c r="V318" t="s">
        <v>30</v>
      </c>
      <c r="W318" t="s">
        <v>75</v>
      </c>
    </row>
    <row r="319" spans="1:24" x14ac:dyDescent="0.25">
      <c r="A319">
        <v>374548</v>
      </c>
      <c r="B319" t="s">
        <v>10972</v>
      </c>
      <c r="C319" t="s">
        <v>10973</v>
      </c>
      <c r="D319">
        <v>4</v>
      </c>
      <c r="E319" t="s">
        <v>10974</v>
      </c>
      <c r="F319" t="s">
        <v>1445</v>
      </c>
      <c r="G319" t="e">
        <f>-rozole</f>
        <v>#NAME?</v>
      </c>
      <c r="H319" t="s">
        <v>6429</v>
      </c>
      <c r="I319">
        <v>1993</v>
      </c>
      <c r="J319">
        <v>1997</v>
      </c>
      <c r="K319" t="s">
        <v>10975</v>
      </c>
      <c r="L319" t="s">
        <v>10976</v>
      </c>
      <c r="M319" t="s">
        <v>793</v>
      </c>
      <c r="N319" t="s">
        <v>45</v>
      </c>
      <c r="O319" t="s">
        <v>40</v>
      </c>
      <c r="P319" t="s">
        <v>30</v>
      </c>
      <c r="Q319" t="s">
        <v>63</v>
      </c>
      <c r="R319" t="s">
        <v>30</v>
      </c>
      <c r="S319" t="s">
        <v>40</v>
      </c>
      <c r="T319" t="s">
        <v>30</v>
      </c>
      <c r="U319" t="s">
        <v>30</v>
      </c>
      <c r="V319" t="s">
        <v>30</v>
      </c>
      <c r="W319" t="s">
        <v>124</v>
      </c>
      <c r="X319" t="s">
        <v>10977</v>
      </c>
    </row>
    <row r="320" spans="1:24" x14ac:dyDescent="0.25">
      <c r="A320">
        <v>105568</v>
      </c>
      <c r="B320" t="s">
        <v>11002</v>
      </c>
      <c r="C320" t="s">
        <v>11003</v>
      </c>
      <c r="D320">
        <v>4</v>
      </c>
      <c r="N320" t="s">
        <v>45</v>
      </c>
      <c r="O320" t="s">
        <v>30</v>
      </c>
      <c r="P320" t="s">
        <v>30</v>
      </c>
      <c r="Q320" t="s">
        <v>63</v>
      </c>
      <c r="R320" t="s">
        <v>30</v>
      </c>
      <c r="S320" t="s">
        <v>40</v>
      </c>
      <c r="T320" t="s">
        <v>30</v>
      </c>
      <c r="U320" t="s">
        <v>30</v>
      </c>
      <c r="V320" t="s">
        <v>30</v>
      </c>
      <c r="W320" t="s">
        <v>798</v>
      </c>
      <c r="X320" t="s">
        <v>11004</v>
      </c>
    </row>
    <row r="321" spans="1:24" x14ac:dyDescent="0.25">
      <c r="A321">
        <v>1383005</v>
      </c>
      <c r="B321" t="s">
        <v>11025</v>
      </c>
      <c r="C321" t="s">
        <v>11026</v>
      </c>
      <c r="D321">
        <v>4</v>
      </c>
      <c r="F321" t="s">
        <v>1762</v>
      </c>
      <c r="K321" t="s">
        <v>11027</v>
      </c>
      <c r="L321" t="s">
        <v>11028</v>
      </c>
      <c r="M321" t="s">
        <v>11029</v>
      </c>
      <c r="N321" t="s">
        <v>45</v>
      </c>
      <c r="O321" t="s">
        <v>30</v>
      </c>
      <c r="P321" t="s">
        <v>30</v>
      </c>
      <c r="Q321" t="s">
        <v>75</v>
      </c>
      <c r="R321" t="s">
        <v>30</v>
      </c>
      <c r="S321" t="s">
        <v>30</v>
      </c>
      <c r="T321" t="s">
        <v>40</v>
      </c>
      <c r="U321" t="s">
        <v>30</v>
      </c>
      <c r="V321" t="s">
        <v>30</v>
      </c>
      <c r="W321" t="s">
        <v>124</v>
      </c>
    </row>
    <row r="322" spans="1:24" x14ac:dyDescent="0.25">
      <c r="A322">
        <v>1381820</v>
      </c>
      <c r="B322" t="s">
        <v>11241</v>
      </c>
      <c r="C322" t="s">
        <v>11242</v>
      </c>
      <c r="D322">
        <v>4</v>
      </c>
      <c r="E322" t="s">
        <v>11243</v>
      </c>
      <c r="N322" t="s">
        <v>547</v>
      </c>
      <c r="O322" t="s">
        <v>30</v>
      </c>
      <c r="P322" t="s">
        <v>30</v>
      </c>
      <c r="Q322" t="s">
        <v>31</v>
      </c>
      <c r="R322" t="s">
        <v>30</v>
      </c>
      <c r="S322" t="s">
        <v>30</v>
      </c>
      <c r="T322" t="s">
        <v>40</v>
      </c>
      <c r="U322" t="s">
        <v>30</v>
      </c>
      <c r="V322" t="s">
        <v>30</v>
      </c>
      <c r="W322" t="s">
        <v>75</v>
      </c>
    </row>
    <row r="323" spans="1:24" x14ac:dyDescent="0.25">
      <c r="A323">
        <v>11775</v>
      </c>
      <c r="B323" t="s">
        <v>11287</v>
      </c>
      <c r="C323" t="s">
        <v>11288</v>
      </c>
      <c r="D323">
        <v>4</v>
      </c>
      <c r="F323" t="s">
        <v>1370</v>
      </c>
      <c r="J323">
        <v>1982</v>
      </c>
      <c r="K323" t="s">
        <v>11289</v>
      </c>
      <c r="L323" t="s">
        <v>11290</v>
      </c>
      <c r="N323" t="s">
        <v>45</v>
      </c>
      <c r="O323" t="s">
        <v>40</v>
      </c>
      <c r="P323" t="s">
        <v>30</v>
      </c>
      <c r="Q323" t="s">
        <v>46</v>
      </c>
      <c r="R323" t="s">
        <v>30</v>
      </c>
      <c r="S323" t="s">
        <v>30</v>
      </c>
      <c r="T323" t="s">
        <v>40</v>
      </c>
      <c r="U323" t="s">
        <v>30</v>
      </c>
      <c r="V323" t="s">
        <v>30</v>
      </c>
      <c r="W323" t="s">
        <v>798</v>
      </c>
      <c r="X323" t="s">
        <v>11291</v>
      </c>
    </row>
    <row r="324" spans="1:24" x14ac:dyDescent="0.25">
      <c r="A324">
        <v>1376024</v>
      </c>
      <c r="B324" t="s">
        <v>11292</v>
      </c>
      <c r="C324" t="s">
        <v>11293</v>
      </c>
      <c r="D324">
        <v>4</v>
      </c>
      <c r="F324" t="s">
        <v>11294</v>
      </c>
      <c r="I324">
        <v>2004</v>
      </c>
      <c r="J324">
        <v>2002</v>
      </c>
      <c r="K324" t="s">
        <v>11295</v>
      </c>
      <c r="L324" t="s">
        <v>11296</v>
      </c>
      <c r="N324" t="s">
        <v>75</v>
      </c>
      <c r="O324" t="s">
        <v>30</v>
      </c>
      <c r="P324" t="s">
        <v>30</v>
      </c>
      <c r="Q324" t="s">
        <v>31</v>
      </c>
      <c r="R324" t="s">
        <v>30</v>
      </c>
      <c r="S324" t="s">
        <v>30</v>
      </c>
      <c r="T324" t="s">
        <v>40</v>
      </c>
      <c r="U324" t="s">
        <v>30</v>
      </c>
      <c r="V324" t="s">
        <v>30</v>
      </c>
      <c r="W324" t="s">
        <v>798</v>
      </c>
      <c r="X324" t="s">
        <v>11297</v>
      </c>
    </row>
    <row r="325" spans="1:24" x14ac:dyDescent="0.25">
      <c r="A325">
        <v>1336999</v>
      </c>
      <c r="B325" t="s">
        <v>11298</v>
      </c>
      <c r="C325" t="s">
        <v>11299</v>
      </c>
      <c r="D325">
        <v>4</v>
      </c>
      <c r="F325" t="s">
        <v>11300</v>
      </c>
      <c r="I325">
        <v>2008</v>
      </c>
      <c r="J325">
        <v>2010</v>
      </c>
      <c r="N325" t="s">
        <v>74</v>
      </c>
      <c r="O325" t="s">
        <v>30</v>
      </c>
      <c r="P325" t="s">
        <v>30</v>
      </c>
      <c r="Q325" t="s">
        <v>75</v>
      </c>
      <c r="R325" t="s">
        <v>30</v>
      </c>
      <c r="S325" t="s">
        <v>40</v>
      </c>
      <c r="T325" t="s">
        <v>30</v>
      </c>
      <c r="U325" t="s">
        <v>30</v>
      </c>
      <c r="V325" t="s">
        <v>30</v>
      </c>
      <c r="W325" t="s">
        <v>124</v>
      </c>
      <c r="X325" t="s">
        <v>11301</v>
      </c>
    </row>
    <row r="326" spans="1:24" x14ac:dyDescent="0.25">
      <c r="A326">
        <v>386457</v>
      </c>
      <c r="B326" t="s">
        <v>11311</v>
      </c>
      <c r="C326" t="s">
        <v>11312</v>
      </c>
      <c r="D326">
        <v>4</v>
      </c>
      <c r="E326" t="s">
        <v>11313</v>
      </c>
      <c r="F326" t="s">
        <v>7262</v>
      </c>
      <c r="I326">
        <v>1990</v>
      </c>
      <c r="J326">
        <v>1995</v>
      </c>
      <c r="M326" t="s">
        <v>9865</v>
      </c>
      <c r="N326" t="s">
        <v>45</v>
      </c>
      <c r="O326" t="s">
        <v>40</v>
      </c>
      <c r="P326" t="s">
        <v>30</v>
      </c>
      <c r="Q326" t="s">
        <v>63</v>
      </c>
      <c r="R326" t="s">
        <v>40</v>
      </c>
      <c r="S326" t="s">
        <v>40</v>
      </c>
      <c r="T326" t="s">
        <v>40</v>
      </c>
      <c r="U326" t="s">
        <v>30</v>
      </c>
      <c r="V326" t="s">
        <v>40</v>
      </c>
      <c r="W326" t="s">
        <v>124</v>
      </c>
      <c r="X326" t="s">
        <v>11314</v>
      </c>
    </row>
    <row r="327" spans="1:24" x14ac:dyDescent="0.25">
      <c r="A327">
        <v>139281</v>
      </c>
      <c r="B327" t="s">
        <v>11327</v>
      </c>
      <c r="C327" t="s">
        <v>11328</v>
      </c>
      <c r="D327">
        <v>4</v>
      </c>
      <c r="E327" t="s">
        <v>11329</v>
      </c>
      <c r="F327" t="s">
        <v>10717</v>
      </c>
      <c r="G327" t="e">
        <f>-etanide</f>
        <v>#NAME?</v>
      </c>
      <c r="H327" t="s">
        <v>2892</v>
      </c>
      <c r="I327">
        <v>1976</v>
      </c>
      <c r="J327">
        <v>1983</v>
      </c>
      <c r="K327" t="s">
        <v>11330</v>
      </c>
      <c r="L327" t="s">
        <v>11331</v>
      </c>
      <c r="M327" t="s">
        <v>1908</v>
      </c>
      <c r="N327" t="s">
        <v>45</v>
      </c>
      <c r="O327" t="s">
        <v>40</v>
      </c>
      <c r="P327" t="s">
        <v>30</v>
      </c>
      <c r="Q327" t="s">
        <v>63</v>
      </c>
      <c r="R327" t="s">
        <v>30</v>
      </c>
      <c r="S327" t="s">
        <v>40</v>
      </c>
      <c r="T327" t="s">
        <v>40</v>
      </c>
      <c r="U327" t="s">
        <v>30</v>
      </c>
      <c r="V327" t="s">
        <v>40</v>
      </c>
      <c r="W327" t="s">
        <v>124</v>
      </c>
      <c r="X327" t="s">
        <v>11332</v>
      </c>
    </row>
    <row r="328" spans="1:24" x14ac:dyDescent="0.25">
      <c r="A328">
        <v>33055</v>
      </c>
      <c r="B328" t="s">
        <v>11340</v>
      </c>
      <c r="C328" t="s">
        <v>11341</v>
      </c>
      <c r="D328">
        <v>4</v>
      </c>
      <c r="E328" t="s">
        <v>11342</v>
      </c>
      <c r="F328" t="s">
        <v>3032</v>
      </c>
      <c r="G328" t="e">
        <f>-cillin</f>
        <v>#NAME?</v>
      </c>
      <c r="H328" t="s">
        <v>59</v>
      </c>
      <c r="I328">
        <v>1977</v>
      </c>
      <c r="J328">
        <v>1981</v>
      </c>
      <c r="K328" t="s">
        <v>11343</v>
      </c>
      <c r="L328" t="s">
        <v>11344</v>
      </c>
      <c r="M328" t="s">
        <v>453</v>
      </c>
      <c r="N328" t="s">
        <v>29</v>
      </c>
      <c r="O328" t="s">
        <v>30</v>
      </c>
      <c r="P328" t="s">
        <v>30</v>
      </c>
      <c r="Q328" t="s">
        <v>31</v>
      </c>
      <c r="R328" t="s">
        <v>30</v>
      </c>
      <c r="S328" t="s">
        <v>30</v>
      </c>
      <c r="T328" t="s">
        <v>40</v>
      </c>
      <c r="U328" t="s">
        <v>30</v>
      </c>
      <c r="V328" t="s">
        <v>30</v>
      </c>
      <c r="W328" t="s">
        <v>124</v>
      </c>
      <c r="X328" t="s">
        <v>11345</v>
      </c>
    </row>
    <row r="329" spans="1:24" x14ac:dyDescent="0.25">
      <c r="A329">
        <v>674721</v>
      </c>
      <c r="B329" t="s">
        <v>11361</v>
      </c>
      <c r="C329" t="s">
        <v>11362</v>
      </c>
      <c r="D329">
        <v>4</v>
      </c>
      <c r="E329" t="s">
        <v>11363</v>
      </c>
      <c r="F329" t="s">
        <v>1762</v>
      </c>
      <c r="G329" t="s">
        <v>129</v>
      </c>
      <c r="H329" t="s">
        <v>130</v>
      </c>
      <c r="I329">
        <v>1969</v>
      </c>
      <c r="K329" t="s">
        <v>11364</v>
      </c>
      <c r="L329" t="s">
        <v>11365</v>
      </c>
      <c r="M329" t="s">
        <v>173</v>
      </c>
      <c r="N329" t="s">
        <v>45</v>
      </c>
      <c r="O329" t="s">
        <v>30</v>
      </c>
      <c r="P329" t="s">
        <v>30</v>
      </c>
      <c r="Q329" t="s">
        <v>46</v>
      </c>
      <c r="R329" t="s">
        <v>30</v>
      </c>
      <c r="S329" t="s">
        <v>40</v>
      </c>
      <c r="T329" t="s">
        <v>30</v>
      </c>
      <c r="U329" t="s">
        <v>30</v>
      </c>
      <c r="V329" t="s">
        <v>30</v>
      </c>
      <c r="W329" t="s">
        <v>798</v>
      </c>
      <c r="X329" t="s">
        <v>11366</v>
      </c>
    </row>
    <row r="330" spans="1:24" x14ac:dyDescent="0.25">
      <c r="A330">
        <v>1328912</v>
      </c>
      <c r="B330" t="s">
        <v>11406</v>
      </c>
      <c r="C330" t="s">
        <v>11407</v>
      </c>
      <c r="D330">
        <v>4</v>
      </c>
      <c r="E330" t="s">
        <v>11408</v>
      </c>
      <c r="F330" t="s">
        <v>570</v>
      </c>
      <c r="G330" t="e">
        <f>-mab</f>
        <v>#NAME?</v>
      </c>
      <c r="H330" t="s">
        <v>546</v>
      </c>
      <c r="I330">
        <v>2003</v>
      </c>
      <c r="J330">
        <v>2012</v>
      </c>
      <c r="K330" t="s">
        <v>11409</v>
      </c>
      <c r="L330" t="s">
        <v>11410</v>
      </c>
      <c r="N330" t="s">
        <v>547</v>
      </c>
      <c r="O330" t="s">
        <v>30</v>
      </c>
      <c r="P330" t="s">
        <v>30</v>
      </c>
      <c r="Q330" t="s">
        <v>31</v>
      </c>
      <c r="R330" t="s">
        <v>30</v>
      </c>
      <c r="S330" t="s">
        <v>30</v>
      </c>
      <c r="T330" t="s">
        <v>40</v>
      </c>
      <c r="U330" t="s">
        <v>30</v>
      </c>
      <c r="V330" t="s">
        <v>40</v>
      </c>
      <c r="W330" t="s">
        <v>124</v>
      </c>
    </row>
    <row r="331" spans="1:24" x14ac:dyDescent="0.25">
      <c r="A331">
        <v>675524</v>
      </c>
      <c r="B331" t="s">
        <v>11503</v>
      </c>
      <c r="C331" t="s">
        <v>11504</v>
      </c>
      <c r="D331">
        <v>4</v>
      </c>
      <c r="E331" t="s">
        <v>11505</v>
      </c>
      <c r="F331" t="s">
        <v>3032</v>
      </c>
      <c r="G331" t="e">
        <f>-mab</f>
        <v>#NAME?</v>
      </c>
      <c r="H331" t="s">
        <v>546</v>
      </c>
      <c r="I331">
        <v>2000</v>
      </c>
      <c r="J331">
        <v>2000</v>
      </c>
      <c r="K331" t="s">
        <v>11506</v>
      </c>
      <c r="L331" t="s">
        <v>11507</v>
      </c>
      <c r="N331" t="s">
        <v>547</v>
      </c>
      <c r="O331" t="s">
        <v>30</v>
      </c>
      <c r="P331" t="s">
        <v>30</v>
      </c>
      <c r="Q331" t="s">
        <v>31</v>
      </c>
      <c r="R331" t="s">
        <v>30</v>
      </c>
      <c r="S331" t="s">
        <v>30</v>
      </c>
      <c r="T331" t="s">
        <v>40</v>
      </c>
      <c r="U331" t="s">
        <v>30</v>
      </c>
      <c r="V331" t="s">
        <v>40</v>
      </c>
      <c r="W331" t="s">
        <v>798</v>
      </c>
    </row>
    <row r="332" spans="1:24" x14ac:dyDescent="0.25">
      <c r="A332">
        <v>511465</v>
      </c>
      <c r="B332" t="s">
        <v>11522</v>
      </c>
      <c r="C332" t="s">
        <v>11523</v>
      </c>
      <c r="D332">
        <v>4</v>
      </c>
      <c r="E332" t="s">
        <v>11524</v>
      </c>
      <c r="F332" t="s">
        <v>10534</v>
      </c>
      <c r="G332" t="e">
        <f>-tide</f>
        <v>#NAME?</v>
      </c>
      <c r="H332" t="s">
        <v>107</v>
      </c>
      <c r="I332">
        <v>1987</v>
      </c>
      <c r="J332">
        <v>1988</v>
      </c>
      <c r="K332" t="s">
        <v>11525</v>
      </c>
      <c r="L332" t="s">
        <v>11526</v>
      </c>
      <c r="M332" t="s">
        <v>11527</v>
      </c>
      <c r="N332" t="s">
        <v>108</v>
      </c>
      <c r="O332" t="s">
        <v>30</v>
      </c>
      <c r="P332" t="s">
        <v>30</v>
      </c>
      <c r="Q332" t="s">
        <v>31</v>
      </c>
      <c r="R332" t="s">
        <v>30</v>
      </c>
      <c r="S332" t="s">
        <v>30</v>
      </c>
      <c r="T332" t="s">
        <v>40</v>
      </c>
      <c r="U332" t="s">
        <v>30</v>
      </c>
      <c r="V332" t="s">
        <v>30</v>
      </c>
      <c r="W332" t="s">
        <v>124</v>
      </c>
      <c r="X332" t="s">
        <v>11528</v>
      </c>
    </row>
    <row r="333" spans="1:24" x14ac:dyDescent="0.25">
      <c r="A333">
        <v>3859</v>
      </c>
      <c r="B333" t="s">
        <v>11535</v>
      </c>
      <c r="C333" t="s">
        <v>11536</v>
      </c>
      <c r="D333">
        <v>4</v>
      </c>
      <c r="E333" t="s">
        <v>11537</v>
      </c>
      <c r="F333" t="s">
        <v>11538</v>
      </c>
      <c r="G333" t="e">
        <f>-peridol</f>
        <v>#NAME?</v>
      </c>
      <c r="H333" t="s">
        <v>736</v>
      </c>
      <c r="I333">
        <v>1965</v>
      </c>
      <c r="J333">
        <v>1967</v>
      </c>
      <c r="K333" t="s">
        <v>11539</v>
      </c>
      <c r="L333" t="s">
        <v>11540</v>
      </c>
      <c r="M333" t="s">
        <v>11541</v>
      </c>
      <c r="N333" t="s">
        <v>45</v>
      </c>
      <c r="O333" t="s">
        <v>40</v>
      </c>
      <c r="P333" t="s">
        <v>30</v>
      </c>
      <c r="Q333" t="s">
        <v>63</v>
      </c>
      <c r="R333" t="s">
        <v>30</v>
      </c>
      <c r="S333" t="s">
        <v>40</v>
      </c>
      <c r="T333" t="s">
        <v>40</v>
      </c>
      <c r="U333" t="s">
        <v>30</v>
      </c>
      <c r="V333" t="s">
        <v>40</v>
      </c>
      <c r="W333" t="s">
        <v>124</v>
      </c>
      <c r="X333" t="s">
        <v>11542</v>
      </c>
    </row>
    <row r="334" spans="1:24" x14ac:dyDescent="0.25">
      <c r="A334">
        <v>672807</v>
      </c>
      <c r="B334" t="s">
        <v>11564</v>
      </c>
      <c r="C334" t="s">
        <v>11565</v>
      </c>
      <c r="D334">
        <v>4</v>
      </c>
      <c r="E334" t="s">
        <v>11566</v>
      </c>
      <c r="F334" t="s">
        <v>1370</v>
      </c>
      <c r="G334" t="e">
        <f>-terol</f>
        <v>#NAME?</v>
      </c>
      <c r="H334" t="s">
        <v>827</v>
      </c>
      <c r="I334">
        <v>2009</v>
      </c>
      <c r="J334">
        <v>2013</v>
      </c>
      <c r="N334" t="s">
        <v>45</v>
      </c>
      <c r="O334" t="s">
        <v>40</v>
      </c>
      <c r="P334" t="s">
        <v>30</v>
      </c>
      <c r="Q334" t="s">
        <v>31</v>
      </c>
      <c r="R334" t="s">
        <v>30</v>
      </c>
      <c r="S334" t="s">
        <v>30</v>
      </c>
      <c r="T334" t="s">
        <v>30</v>
      </c>
      <c r="U334" t="s">
        <v>40</v>
      </c>
      <c r="V334" t="s">
        <v>40</v>
      </c>
      <c r="W334" t="s">
        <v>124</v>
      </c>
      <c r="X334" t="s">
        <v>11567</v>
      </c>
    </row>
    <row r="335" spans="1:24" x14ac:dyDescent="0.25">
      <c r="A335">
        <v>12608</v>
      </c>
      <c r="B335" t="s">
        <v>11582</v>
      </c>
      <c r="C335" t="s">
        <v>11583</v>
      </c>
      <c r="D335">
        <v>4</v>
      </c>
      <c r="E335" t="s">
        <v>11584</v>
      </c>
      <c r="F335" t="s">
        <v>1263</v>
      </c>
      <c r="G335" t="e">
        <f>-ilide</f>
        <v>#NAME?</v>
      </c>
      <c r="H335" t="s">
        <v>6676</v>
      </c>
      <c r="I335">
        <v>1990</v>
      </c>
      <c r="J335">
        <v>1995</v>
      </c>
      <c r="K335" t="s">
        <v>11585</v>
      </c>
      <c r="L335" t="s">
        <v>11586</v>
      </c>
      <c r="M335" t="s">
        <v>314</v>
      </c>
      <c r="N335" t="s">
        <v>45</v>
      </c>
      <c r="O335" t="s">
        <v>40</v>
      </c>
      <c r="P335" t="s">
        <v>30</v>
      </c>
      <c r="Q335" t="s">
        <v>46</v>
      </c>
      <c r="R335" t="s">
        <v>30</v>
      </c>
      <c r="S335" t="s">
        <v>30</v>
      </c>
      <c r="T335" t="s">
        <v>40</v>
      </c>
      <c r="U335" t="s">
        <v>30</v>
      </c>
      <c r="V335" t="s">
        <v>40</v>
      </c>
      <c r="W335" t="s">
        <v>124</v>
      </c>
      <c r="X335" t="s">
        <v>11587</v>
      </c>
    </row>
    <row r="336" spans="1:24" x14ac:dyDescent="0.25">
      <c r="A336">
        <v>675383</v>
      </c>
      <c r="B336" t="s">
        <v>11668</v>
      </c>
      <c r="C336" t="s">
        <v>11669</v>
      </c>
      <c r="D336">
        <v>4</v>
      </c>
      <c r="E336" t="s">
        <v>11670</v>
      </c>
      <c r="F336" t="s">
        <v>759</v>
      </c>
      <c r="I336">
        <v>1999</v>
      </c>
      <c r="J336">
        <v>2000</v>
      </c>
      <c r="K336" t="s">
        <v>11671</v>
      </c>
      <c r="L336" t="s">
        <v>11672</v>
      </c>
      <c r="N336" t="s">
        <v>75</v>
      </c>
      <c r="O336" t="s">
        <v>30</v>
      </c>
      <c r="P336" t="s">
        <v>30</v>
      </c>
      <c r="Q336" t="s">
        <v>31</v>
      </c>
      <c r="R336" t="s">
        <v>30</v>
      </c>
      <c r="S336" t="s">
        <v>30</v>
      </c>
      <c r="T336" t="s">
        <v>40</v>
      </c>
      <c r="U336" t="s">
        <v>30</v>
      </c>
      <c r="V336" t="s">
        <v>30</v>
      </c>
      <c r="W336" t="s">
        <v>124</v>
      </c>
    </row>
    <row r="337" spans="1:24" x14ac:dyDescent="0.25">
      <c r="A337">
        <v>336913</v>
      </c>
      <c r="B337" t="s">
        <v>11708</v>
      </c>
      <c r="C337" t="s">
        <v>11709</v>
      </c>
      <c r="D337">
        <v>4</v>
      </c>
      <c r="E337" t="s">
        <v>11710</v>
      </c>
      <c r="F337" t="s">
        <v>11711</v>
      </c>
      <c r="G337" t="e">
        <f>-rubicin</f>
        <v>#NAME?</v>
      </c>
      <c r="H337" t="s">
        <v>2415</v>
      </c>
      <c r="I337">
        <v>1976</v>
      </c>
      <c r="J337">
        <v>1979</v>
      </c>
      <c r="K337" t="s">
        <v>11712</v>
      </c>
      <c r="L337" t="s">
        <v>11713</v>
      </c>
      <c r="M337" t="s">
        <v>793</v>
      </c>
      <c r="N337" t="s">
        <v>29</v>
      </c>
      <c r="O337" t="s">
        <v>30</v>
      </c>
      <c r="P337" t="s">
        <v>30</v>
      </c>
      <c r="Q337" t="s">
        <v>31</v>
      </c>
      <c r="R337" t="s">
        <v>30</v>
      </c>
      <c r="S337" t="s">
        <v>30</v>
      </c>
      <c r="T337" t="s">
        <v>40</v>
      </c>
      <c r="U337" t="s">
        <v>30</v>
      </c>
      <c r="V337" t="s">
        <v>40</v>
      </c>
      <c r="W337" t="s">
        <v>124</v>
      </c>
      <c r="X337" t="s">
        <v>11714</v>
      </c>
    </row>
    <row r="338" spans="1:24" x14ac:dyDescent="0.25">
      <c r="A338">
        <v>674816</v>
      </c>
      <c r="B338" t="s">
        <v>11729</v>
      </c>
      <c r="C338" t="s">
        <v>11730</v>
      </c>
      <c r="D338">
        <v>4</v>
      </c>
      <c r="E338" t="s">
        <v>11731</v>
      </c>
      <c r="F338" t="s">
        <v>11732</v>
      </c>
      <c r="G338" t="s">
        <v>37</v>
      </c>
      <c r="H338" t="s">
        <v>38</v>
      </c>
      <c r="I338">
        <v>1990</v>
      </c>
      <c r="J338">
        <v>1998</v>
      </c>
      <c r="K338" t="s">
        <v>11733</v>
      </c>
      <c r="L338" t="s">
        <v>11734</v>
      </c>
      <c r="M338" t="s">
        <v>11735</v>
      </c>
      <c r="N338" t="s">
        <v>29</v>
      </c>
      <c r="O338" t="s">
        <v>40</v>
      </c>
      <c r="P338" t="s">
        <v>30</v>
      </c>
      <c r="Q338" t="s">
        <v>31</v>
      </c>
      <c r="R338" t="s">
        <v>40</v>
      </c>
      <c r="S338" t="s">
        <v>30</v>
      </c>
      <c r="T338" t="s">
        <v>30</v>
      </c>
      <c r="U338" t="s">
        <v>40</v>
      </c>
      <c r="V338" t="s">
        <v>30</v>
      </c>
      <c r="W338" t="s">
        <v>124</v>
      </c>
      <c r="X338" t="s">
        <v>11736</v>
      </c>
    </row>
    <row r="339" spans="1:24" x14ac:dyDescent="0.25">
      <c r="A339">
        <v>1121962</v>
      </c>
      <c r="B339" t="s">
        <v>11737</v>
      </c>
      <c r="C339" t="s">
        <v>11738</v>
      </c>
      <c r="D339">
        <v>4</v>
      </c>
      <c r="E339" t="s">
        <v>11739</v>
      </c>
      <c r="J339">
        <v>1991</v>
      </c>
      <c r="N339" t="s">
        <v>547</v>
      </c>
      <c r="O339" t="s">
        <v>30</v>
      </c>
      <c r="P339" t="s">
        <v>30</v>
      </c>
      <c r="Q339" t="s">
        <v>31</v>
      </c>
      <c r="R339" t="s">
        <v>30</v>
      </c>
      <c r="S339" t="s">
        <v>30</v>
      </c>
      <c r="T339" t="s">
        <v>40</v>
      </c>
      <c r="U339" t="s">
        <v>30</v>
      </c>
      <c r="V339" t="s">
        <v>30</v>
      </c>
      <c r="W339" t="s">
        <v>798</v>
      </c>
    </row>
    <row r="340" spans="1:24" x14ac:dyDescent="0.25">
      <c r="A340">
        <v>1383006</v>
      </c>
      <c r="B340" t="s">
        <v>11787</v>
      </c>
      <c r="C340" t="s">
        <v>11788</v>
      </c>
      <c r="D340">
        <v>4</v>
      </c>
      <c r="F340" t="s">
        <v>7463</v>
      </c>
      <c r="J340">
        <v>1996</v>
      </c>
      <c r="K340" t="s">
        <v>11789</v>
      </c>
      <c r="L340" t="s">
        <v>11790</v>
      </c>
      <c r="M340" t="s">
        <v>1194</v>
      </c>
      <c r="N340" t="s">
        <v>45</v>
      </c>
      <c r="O340" t="s">
        <v>30</v>
      </c>
      <c r="P340" t="s">
        <v>30</v>
      </c>
      <c r="Q340" t="s">
        <v>75</v>
      </c>
      <c r="R340" t="s">
        <v>30</v>
      </c>
      <c r="S340" t="s">
        <v>30</v>
      </c>
      <c r="T340" t="s">
        <v>40</v>
      </c>
      <c r="U340" t="s">
        <v>30</v>
      </c>
      <c r="V340" t="s">
        <v>30</v>
      </c>
      <c r="W340" t="s">
        <v>124</v>
      </c>
    </row>
    <row r="341" spans="1:24" x14ac:dyDescent="0.25">
      <c r="A341">
        <v>37493</v>
      </c>
      <c r="B341" t="s">
        <v>11791</v>
      </c>
      <c r="C341" t="s">
        <v>11792</v>
      </c>
      <c r="D341">
        <v>4</v>
      </c>
      <c r="F341" t="s">
        <v>11793</v>
      </c>
      <c r="J341">
        <v>1981</v>
      </c>
      <c r="K341" t="s">
        <v>11794</v>
      </c>
      <c r="L341" t="s">
        <v>11795</v>
      </c>
      <c r="M341" t="s">
        <v>3003</v>
      </c>
      <c r="N341" t="s">
        <v>45</v>
      </c>
      <c r="O341" t="s">
        <v>30</v>
      </c>
      <c r="P341" t="s">
        <v>30</v>
      </c>
      <c r="Q341" t="s">
        <v>63</v>
      </c>
      <c r="R341" t="s">
        <v>30</v>
      </c>
      <c r="S341" t="s">
        <v>30</v>
      </c>
      <c r="T341" t="s">
        <v>40</v>
      </c>
      <c r="U341" t="s">
        <v>40</v>
      </c>
      <c r="V341" t="s">
        <v>40</v>
      </c>
      <c r="W341" t="s">
        <v>124</v>
      </c>
      <c r="X341" t="s">
        <v>11796</v>
      </c>
    </row>
    <row r="342" spans="1:24" x14ac:dyDescent="0.25">
      <c r="A342">
        <v>675815</v>
      </c>
      <c r="B342" t="s">
        <v>11797</v>
      </c>
      <c r="C342" t="s">
        <v>11798</v>
      </c>
      <c r="D342">
        <v>4</v>
      </c>
      <c r="E342" t="s">
        <v>11799</v>
      </c>
      <c r="F342" t="s">
        <v>1290</v>
      </c>
      <c r="G342" t="e">
        <f>-tide</f>
        <v>#NAME?</v>
      </c>
      <c r="H342" t="s">
        <v>11800</v>
      </c>
      <c r="I342">
        <v>2007</v>
      </c>
      <c r="J342">
        <v>2010</v>
      </c>
      <c r="K342" t="s">
        <v>11801</v>
      </c>
      <c r="L342" t="s">
        <v>11802</v>
      </c>
      <c r="N342" t="s">
        <v>108</v>
      </c>
      <c r="O342" t="s">
        <v>30</v>
      </c>
      <c r="P342" t="s">
        <v>30</v>
      </c>
      <c r="Q342" t="s">
        <v>31</v>
      </c>
      <c r="R342" t="s">
        <v>30</v>
      </c>
      <c r="S342" t="s">
        <v>30</v>
      </c>
      <c r="T342" t="s">
        <v>40</v>
      </c>
      <c r="U342" t="s">
        <v>30</v>
      </c>
      <c r="V342" t="s">
        <v>40</v>
      </c>
      <c r="W342" t="s">
        <v>124</v>
      </c>
    </row>
    <row r="343" spans="1:24" x14ac:dyDescent="0.25">
      <c r="A343">
        <v>36662</v>
      </c>
      <c r="B343" t="s">
        <v>11803</v>
      </c>
      <c r="C343" t="s">
        <v>11804</v>
      </c>
      <c r="D343">
        <v>4</v>
      </c>
      <c r="E343" t="s">
        <v>11805</v>
      </c>
      <c r="F343" t="s">
        <v>11806</v>
      </c>
      <c r="G343" t="s">
        <v>2750</v>
      </c>
      <c r="H343" t="s">
        <v>707</v>
      </c>
      <c r="I343">
        <v>1988</v>
      </c>
      <c r="J343">
        <v>1995</v>
      </c>
      <c r="K343" t="s">
        <v>11807</v>
      </c>
      <c r="L343" t="s">
        <v>11808</v>
      </c>
      <c r="M343" t="s">
        <v>8021</v>
      </c>
      <c r="N343" t="s">
        <v>45</v>
      </c>
      <c r="O343" t="s">
        <v>40</v>
      </c>
      <c r="P343" t="s">
        <v>30</v>
      </c>
      <c r="Q343" t="s">
        <v>46</v>
      </c>
      <c r="R343" t="s">
        <v>30</v>
      </c>
      <c r="S343" t="s">
        <v>40</v>
      </c>
      <c r="T343" t="s">
        <v>30</v>
      </c>
      <c r="U343" t="s">
        <v>30</v>
      </c>
      <c r="V343" t="s">
        <v>30</v>
      </c>
      <c r="W343" t="s">
        <v>124</v>
      </c>
      <c r="X343" t="s">
        <v>11809</v>
      </c>
    </row>
    <row r="344" spans="1:24" x14ac:dyDescent="0.25">
      <c r="A344">
        <v>1380450</v>
      </c>
      <c r="B344" t="s">
        <v>11810</v>
      </c>
      <c r="C344" t="s">
        <v>11811</v>
      </c>
      <c r="D344">
        <v>4</v>
      </c>
      <c r="E344" t="s">
        <v>11812</v>
      </c>
      <c r="F344" t="s">
        <v>5550</v>
      </c>
      <c r="G344" t="e">
        <f>-mer</f>
        <v>#NAME?</v>
      </c>
      <c r="H344" t="s">
        <v>2375</v>
      </c>
      <c r="I344">
        <v>1998</v>
      </c>
      <c r="J344">
        <v>2012</v>
      </c>
      <c r="N344" t="s">
        <v>229</v>
      </c>
      <c r="O344" t="s">
        <v>30</v>
      </c>
      <c r="P344" t="s">
        <v>30</v>
      </c>
      <c r="Q344" t="s">
        <v>31</v>
      </c>
      <c r="R344" t="s">
        <v>30</v>
      </c>
      <c r="S344" t="s">
        <v>40</v>
      </c>
      <c r="T344" t="s">
        <v>30</v>
      </c>
      <c r="U344" t="s">
        <v>30</v>
      </c>
      <c r="V344" t="s">
        <v>30</v>
      </c>
      <c r="W344" t="s">
        <v>124</v>
      </c>
    </row>
    <row r="345" spans="1:24" x14ac:dyDescent="0.25">
      <c r="A345">
        <v>675374</v>
      </c>
      <c r="B345" t="s">
        <v>11813</v>
      </c>
      <c r="C345" t="s">
        <v>11814</v>
      </c>
      <c r="D345">
        <v>4</v>
      </c>
      <c r="F345" t="s">
        <v>10493</v>
      </c>
      <c r="G345" t="e">
        <f>-ase</f>
        <v>#NAME?</v>
      </c>
      <c r="H345" t="s">
        <v>2359</v>
      </c>
      <c r="J345">
        <v>1996</v>
      </c>
      <c r="K345" t="s">
        <v>10494</v>
      </c>
      <c r="L345" t="s">
        <v>10495</v>
      </c>
      <c r="N345" t="s">
        <v>2360</v>
      </c>
      <c r="O345" t="s">
        <v>30</v>
      </c>
      <c r="P345" t="s">
        <v>30</v>
      </c>
      <c r="Q345" t="s">
        <v>31</v>
      </c>
      <c r="R345" t="s">
        <v>30</v>
      </c>
      <c r="S345" t="s">
        <v>40</v>
      </c>
      <c r="T345" t="s">
        <v>30</v>
      </c>
      <c r="U345" t="s">
        <v>30</v>
      </c>
      <c r="V345" t="s">
        <v>30</v>
      </c>
      <c r="W345" t="s">
        <v>124</v>
      </c>
    </row>
    <row r="346" spans="1:24" x14ac:dyDescent="0.25">
      <c r="A346">
        <v>675436</v>
      </c>
      <c r="B346" t="s">
        <v>11815</v>
      </c>
      <c r="C346" t="s">
        <v>11816</v>
      </c>
      <c r="D346">
        <v>4</v>
      </c>
      <c r="F346" t="s">
        <v>1290</v>
      </c>
      <c r="J346">
        <v>1982</v>
      </c>
      <c r="N346" t="s">
        <v>75</v>
      </c>
      <c r="O346" t="s">
        <v>30</v>
      </c>
      <c r="P346" t="s">
        <v>30</v>
      </c>
      <c r="Q346" t="s">
        <v>31</v>
      </c>
      <c r="R346" t="s">
        <v>30</v>
      </c>
      <c r="S346" t="s">
        <v>30</v>
      </c>
      <c r="T346" t="s">
        <v>40</v>
      </c>
      <c r="U346" t="s">
        <v>30</v>
      </c>
      <c r="V346" t="s">
        <v>30</v>
      </c>
      <c r="W346" t="s">
        <v>798</v>
      </c>
    </row>
    <row r="347" spans="1:24" x14ac:dyDescent="0.25">
      <c r="A347">
        <v>410802</v>
      </c>
      <c r="B347" t="s">
        <v>11817</v>
      </c>
      <c r="C347" t="s">
        <v>11818</v>
      </c>
      <c r="D347">
        <v>4</v>
      </c>
      <c r="E347" t="s">
        <v>11819</v>
      </c>
      <c r="F347" t="s">
        <v>11820</v>
      </c>
      <c r="G347" t="e">
        <f>-afil</f>
        <v>#NAME?</v>
      </c>
      <c r="H347" t="s">
        <v>7571</v>
      </c>
      <c r="I347">
        <v>1997</v>
      </c>
      <c r="J347">
        <v>1998</v>
      </c>
      <c r="K347" t="s">
        <v>11821</v>
      </c>
      <c r="L347" t="s">
        <v>11822</v>
      </c>
      <c r="M347" t="s">
        <v>11823</v>
      </c>
      <c r="N347" t="s">
        <v>45</v>
      </c>
      <c r="O347" t="s">
        <v>40</v>
      </c>
      <c r="P347" t="s">
        <v>30</v>
      </c>
      <c r="Q347" t="s">
        <v>63</v>
      </c>
      <c r="R347" t="s">
        <v>30</v>
      </c>
      <c r="S347" t="s">
        <v>40</v>
      </c>
      <c r="T347" t="s">
        <v>40</v>
      </c>
      <c r="U347" t="s">
        <v>30</v>
      </c>
      <c r="V347" t="s">
        <v>40</v>
      </c>
      <c r="W347" t="s">
        <v>124</v>
      </c>
      <c r="X347" t="s">
        <v>11824</v>
      </c>
    </row>
    <row r="348" spans="1:24" x14ac:dyDescent="0.25">
      <c r="A348">
        <v>675060</v>
      </c>
      <c r="B348" t="s">
        <v>11825</v>
      </c>
      <c r="C348" t="s">
        <v>11826</v>
      </c>
      <c r="D348">
        <v>4</v>
      </c>
      <c r="E348" t="s">
        <v>11827</v>
      </c>
      <c r="F348" t="s">
        <v>11828</v>
      </c>
      <c r="G348" t="e">
        <f>-onide</f>
        <v>#NAME?</v>
      </c>
      <c r="H348" t="s">
        <v>356</v>
      </c>
      <c r="I348">
        <v>1970</v>
      </c>
      <c r="J348">
        <v>1972</v>
      </c>
      <c r="K348" t="s">
        <v>11829</v>
      </c>
      <c r="L348" t="s">
        <v>11830</v>
      </c>
      <c r="M348" t="s">
        <v>1025</v>
      </c>
      <c r="N348" t="s">
        <v>29</v>
      </c>
      <c r="O348" t="s">
        <v>40</v>
      </c>
      <c r="P348" t="s">
        <v>30</v>
      </c>
      <c r="Q348" t="s">
        <v>31</v>
      </c>
      <c r="R348" t="s">
        <v>40</v>
      </c>
      <c r="S348" t="s">
        <v>30</v>
      </c>
      <c r="T348" t="s">
        <v>30</v>
      </c>
      <c r="U348" t="s">
        <v>40</v>
      </c>
      <c r="V348" t="s">
        <v>30</v>
      </c>
      <c r="W348" t="s">
        <v>124</v>
      </c>
      <c r="X348" t="s">
        <v>11831</v>
      </c>
    </row>
    <row r="349" spans="1:24" x14ac:dyDescent="0.25">
      <c r="A349">
        <v>430642</v>
      </c>
      <c r="B349" t="s">
        <v>11832</v>
      </c>
      <c r="C349" t="s">
        <v>11833</v>
      </c>
      <c r="D349">
        <v>4</v>
      </c>
      <c r="E349" t="s">
        <v>11834</v>
      </c>
      <c r="F349" t="s">
        <v>11835</v>
      </c>
      <c r="G349" t="s">
        <v>460</v>
      </c>
      <c r="H349" t="s">
        <v>461</v>
      </c>
      <c r="I349">
        <v>1987</v>
      </c>
      <c r="J349">
        <v>1989</v>
      </c>
      <c r="K349" t="s">
        <v>11836</v>
      </c>
      <c r="L349" t="s">
        <v>11837</v>
      </c>
      <c r="M349" t="s">
        <v>453</v>
      </c>
      <c r="N349" t="s">
        <v>29</v>
      </c>
      <c r="O349" t="s">
        <v>30</v>
      </c>
      <c r="P349" t="s">
        <v>30</v>
      </c>
      <c r="Q349" t="s">
        <v>31</v>
      </c>
      <c r="R349" t="s">
        <v>30</v>
      </c>
      <c r="S349" t="s">
        <v>40</v>
      </c>
      <c r="T349" t="s">
        <v>30</v>
      </c>
      <c r="U349" t="s">
        <v>30</v>
      </c>
      <c r="V349" t="s">
        <v>30</v>
      </c>
      <c r="W349" t="s">
        <v>124</v>
      </c>
      <c r="X349" t="s">
        <v>11838</v>
      </c>
    </row>
    <row r="350" spans="1:24" x14ac:dyDescent="0.25">
      <c r="A350">
        <v>1153572</v>
      </c>
      <c r="B350" t="s">
        <v>11839</v>
      </c>
      <c r="C350" t="s">
        <v>11840</v>
      </c>
      <c r="D350">
        <v>4</v>
      </c>
      <c r="E350" t="s">
        <v>11841</v>
      </c>
      <c r="F350" t="s">
        <v>11842</v>
      </c>
      <c r="G350" t="e">
        <f>-tinib</f>
        <v>#NAME?</v>
      </c>
      <c r="H350" t="s">
        <v>1371</v>
      </c>
      <c r="I350">
        <v>2009</v>
      </c>
      <c r="J350">
        <v>2011</v>
      </c>
      <c r="K350" t="s">
        <v>11843</v>
      </c>
      <c r="L350" t="s">
        <v>11844</v>
      </c>
      <c r="N350" t="s">
        <v>45</v>
      </c>
      <c r="O350" t="s">
        <v>40</v>
      </c>
      <c r="P350" t="s">
        <v>40</v>
      </c>
      <c r="Q350" t="s">
        <v>31</v>
      </c>
      <c r="R350" t="s">
        <v>30</v>
      </c>
      <c r="S350" t="s">
        <v>40</v>
      </c>
      <c r="T350" t="s">
        <v>30</v>
      </c>
      <c r="U350" t="s">
        <v>30</v>
      </c>
      <c r="V350" t="s">
        <v>30</v>
      </c>
      <c r="W350" t="s">
        <v>124</v>
      </c>
      <c r="X350" t="s">
        <v>11845</v>
      </c>
    </row>
    <row r="351" spans="1:24" x14ac:dyDescent="0.25">
      <c r="A351">
        <v>231013</v>
      </c>
      <c r="B351" t="s">
        <v>11846</v>
      </c>
      <c r="C351" t="s">
        <v>11847</v>
      </c>
      <c r="D351">
        <v>4</v>
      </c>
      <c r="F351" t="s">
        <v>1445</v>
      </c>
      <c r="J351">
        <v>1948</v>
      </c>
      <c r="K351" t="s">
        <v>11848</v>
      </c>
      <c r="L351" t="s">
        <v>11849</v>
      </c>
      <c r="M351" t="s">
        <v>1395</v>
      </c>
      <c r="N351" t="s">
        <v>45</v>
      </c>
      <c r="O351" t="s">
        <v>40</v>
      </c>
      <c r="P351" t="s">
        <v>30</v>
      </c>
      <c r="Q351" t="s">
        <v>63</v>
      </c>
      <c r="R351" t="s">
        <v>30</v>
      </c>
      <c r="S351" t="s">
        <v>40</v>
      </c>
      <c r="T351" t="s">
        <v>30</v>
      </c>
      <c r="U351" t="s">
        <v>30</v>
      </c>
      <c r="V351" t="s">
        <v>30</v>
      </c>
      <c r="W351" t="s">
        <v>798</v>
      </c>
      <c r="X351" t="s">
        <v>11850</v>
      </c>
    </row>
    <row r="352" spans="1:24" x14ac:dyDescent="0.25">
      <c r="A352">
        <v>675164</v>
      </c>
      <c r="B352" t="s">
        <v>11851</v>
      </c>
      <c r="C352" t="s">
        <v>11852</v>
      </c>
      <c r="D352">
        <v>4</v>
      </c>
      <c r="E352" t="s">
        <v>11853</v>
      </c>
      <c r="F352" t="s">
        <v>759</v>
      </c>
      <c r="I352">
        <v>1962</v>
      </c>
      <c r="J352">
        <v>1979</v>
      </c>
      <c r="K352" t="s">
        <v>11854</v>
      </c>
      <c r="L352" t="s">
        <v>11855</v>
      </c>
      <c r="M352" t="s">
        <v>1310</v>
      </c>
      <c r="N352" t="s">
        <v>45</v>
      </c>
      <c r="O352" t="s">
        <v>40</v>
      </c>
      <c r="P352" t="s">
        <v>30</v>
      </c>
      <c r="Q352" t="s">
        <v>46</v>
      </c>
      <c r="R352" t="s">
        <v>30</v>
      </c>
      <c r="S352" t="s">
        <v>30</v>
      </c>
      <c r="T352" t="s">
        <v>30</v>
      </c>
      <c r="U352" t="s">
        <v>40</v>
      </c>
      <c r="V352" t="s">
        <v>30</v>
      </c>
      <c r="W352" t="s">
        <v>798</v>
      </c>
      <c r="X352" t="s">
        <v>11856</v>
      </c>
    </row>
    <row r="353" spans="1:24" x14ac:dyDescent="0.25">
      <c r="A353">
        <v>1277553</v>
      </c>
      <c r="B353" t="s">
        <v>11857</v>
      </c>
      <c r="C353" t="s">
        <v>11858</v>
      </c>
      <c r="D353">
        <v>4</v>
      </c>
      <c r="E353" t="s">
        <v>11859</v>
      </c>
      <c r="F353" t="s">
        <v>11860</v>
      </c>
      <c r="G353" t="e">
        <f>-rafenib</f>
        <v>#NAME?</v>
      </c>
      <c r="H353" t="s">
        <v>10549</v>
      </c>
      <c r="I353">
        <v>2011</v>
      </c>
      <c r="J353">
        <v>2012</v>
      </c>
      <c r="K353" t="s">
        <v>11861</v>
      </c>
      <c r="L353" t="s">
        <v>11862</v>
      </c>
      <c r="N353" t="s">
        <v>45</v>
      </c>
      <c r="O353" t="s">
        <v>40</v>
      </c>
      <c r="P353" t="s">
        <v>30</v>
      </c>
      <c r="Q353" t="s">
        <v>63</v>
      </c>
      <c r="R353" t="s">
        <v>30</v>
      </c>
      <c r="S353" t="s">
        <v>40</v>
      </c>
      <c r="T353" t="s">
        <v>30</v>
      </c>
      <c r="U353" t="s">
        <v>30</v>
      </c>
      <c r="V353" t="s">
        <v>40</v>
      </c>
      <c r="W353" t="s">
        <v>124</v>
      </c>
      <c r="X353" t="s">
        <v>11863</v>
      </c>
    </row>
    <row r="354" spans="1:24" x14ac:dyDescent="0.25">
      <c r="A354">
        <v>675540</v>
      </c>
      <c r="B354" t="s">
        <v>11864</v>
      </c>
      <c r="C354" t="s">
        <v>11865</v>
      </c>
      <c r="D354">
        <v>4</v>
      </c>
      <c r="F354" t="s">
        <v>759</v>
      </c>
      <c r="J354">
        <v>1953</v>
      </c>
      <c r="K354" t="s">
        <v>11866</v>
      </c>
      <c r="L354" t="s">
        <v>11867</v>
      </c>
      <c r="N354" t="s">
        <v>75</v>
      </c>
      <c r="O354" t="s">
        <v>30</v>
      </c>
      <c r="P354" t="s">
        <v>30</v>
      </c>
      <c r="Q354" t="s">
        <v>31</v>
      </c>
      <c r="R354" t="s">
        <v>30</v>
      </c>
      <c r="S354" t="s">
        <v>30</v>
      </c>
      <c r="T354" t="s">
        <v>40</v>
      </c>
      <c r="U354" t="s">
        <v>30</v>
      </c>
      <c r="V354" t="s">
        <v>30</v>
      </c>
      <c r="W354" t="s">
        <v>798</v>
      </c>
    </row>
    <row r="355" spans="1:24" x14ac:dyDescent="0.25">
      <c r="A355">
        <v>118617</v>
      </c>
      <c r="B355" t="s">
        <v>11868</v>
      </c>
      <c r="C355" t="s">
        <v>11869</v>
      </c>
      <c r="D355">
        <v>4</v>
      </c>
      <c r="E355" t="s">
        <v>11870</v>
      </c>
      <c r="F355" t="s">
        <v>11871</v>
      </c>
      <c r="I355">
        <v>1971</v>
      </c>
      <c r="J355">
        <v>1976</v>
      </c>
      <c r="K355" t="s">
        <v>11872</v>
      </c>
      <c r="L355" t="s">
        <v>11873</v>
      </c>
      <c r="M355" t="s">
        <v>1025</v>
      </c>
      <c r="N355" t="s">
        <v>45</v>
      </c>
      <c r="O355" t="s">
        <v>40</v>
      </c>
      <c r="P355" t="s">
        <v>30</v>
      </c>
      <c r="Q355" t="s">
        <v>63</v>
      </c>
      <c r="R355" t="s">
        <v>30</v>
      </c>
      <c r="S355" t="s">
        <v>40</v>
      </c>
      <c r="T355" t="s">
        <v>30</v>
      </c>
      <c r="U355" t="s">
        <v>30</v>
      </c>
      <c r="V355" t="s">
        <v>40</v>
      </c>
      <c r="W355" t="s">
        <v>124</v>
      </c>
      <c r="X355" t="s">
        <v>11874</v>
      </c>
    </row>
    <row r="356" spans="1:24" x14ac:dyDescent="0.25">
      <c r="A356">
        <v>567195</v>
      </c>
      <c r="B356" t="s">
        <v>11875</v>
      </c>
      <c r="C356" t="s">
        <v>11876</v>
      </c>
      <c r="D356">
        <v>4</v>
      </c>
      <c r="E356" t="s">
        <v>11877</v>
      </c>
      <c r="F356" t="s">
        <v>11878</v>
      </c>
      <c r="I356">
        <v>1990</v>
      </c>
      <c r="J356">
        <v>1995</v>
      </c>
      <c r="K356" t="s">
        <v>11879</v>
      </c>
      <c r="L356" t="s">
        <v>11880</v>
      </c>
      <c r="M356" t="s">
        <v>11881</v>
      </c>
      <c r="N356" t="s">
        <v>45</v>
      </c>
      <c r="O356" t="s">
        <v>40</v>
      </c>
      <c r="P356" t="s">
        <v>30</v>
      </c>
      <c r="Q356" t="s">
        <v>31</v>
      </c>
      <c r="R356" t="s">
        <v>30</v>
      </c>
      <c r="S356" t="s">
        <v>30</v>
      </c>
      <c r="T356" t="s">
        <v>40</v>
      </c>
      <c r="U356" t="s">
        <v>30</v>
      </c>
      <c r="V356" t="s">
        <v>30</v>
      </c>
      <c r="W356" t="s">
        <v>124</v>
      </c>
      <c r="X356" t="s">
        <v>11882</v>
      </c>
    </row>
    <row r="357" spans="1:24" x14ac:dyDescent="0.25">
      <c r="A357">
        <v>321964</v>
      </c>
      <c r="B357" t="s">
        <v>11883</v>
      </c>
      <c r="C357" t="s">
        <v>11884</v>
      </c>
      <c r="D357">
        <v>4</v>
      </c>
      <c r="E357" t="s">
        <v>11885</v>
      </c>
      <c r="F357" t="s">
        <v>11886</v>
      </c>
      <c r="I357">
        <v>1997</v>
      </c>
      <c r="J357">
        <v>1998</v>
      </c>
      <c r="K357" t="s">
        <v>11887</v>
      </c>
      <c r="L357" t="s">
        <v>11888</v>
      </c>
      <c r="M357" t="s">
        <v>2544</v>
      </c>
      <c r="N357" t="s">
        <v>45</v>
      </c>
      <c r="O357" t="s">
        <v>30</v>
      </c>
      <c r="P357" t="s">
        <v>30</v>
      </c>
      <c r="Q357" t="s">
        <v>31</v>
      </c>
      <c r="R357" t="s">
        <v>30</v>
      </c>
      <c r="S357" t="s">
        <v>40</v>
      </c>
      <c r="T357" t="s">
        <v>30</v>
      </c>
      <c r="U357" t="s">
        <v>30</v>
      </c>
      <c r="V357" t="s">
        <v>30</v>
      </c>
      <c r="W357" t="s">
        <v>124</v>
      </c>
      <c r="X357" t="s">
        <v>11889</v>
      </c>
    </row>
    <row r="358" spans="1:24" x14ac:dyDescent="0.25">
      <c r="A358">
        <v>574499</v>
      </c>
      <c r="B358" t="s">
        <v>11890</v>
      </c>
      <c r="C358" t="s">
        <v>11891</v>
      </c>
      <c r="D358">
        <v>4</v>
      </c>
      <c r="F358" t="s">
        <v>11892</v>
      </c>
      <c r="J358">
        <v>1976</v>
      </c>
      <c r="M358" t="s">
        <v>5506</v>
      </c>
      <c r="N358" t="s">
        <v>45</v>
      </c>
      <c r="O358" t="s">
        <v>40</v>
      </c>
      <c r="P358" t="s">
        <v>30</v>
      </c>
      <c r="Q358" t="s">
        <v>46</v>
      </c>
      <c r="R358" t="s">
        <v>40</v>
      </c>
      <c r="S358" t="s">
        <v>40</v>
      </c>
      <c r="T358" t="s">
        <v>30</v>
      </c>
      <c r="U358" t="s">
        <v>30</v>
      </c>
      <c r="V358" t="s">
        <v>30</v>
      </c>
      <c r="W358" t="s">
        <v>124</v>
      </c>
      <c r="X358" t="s">
        <v>11893</v>
      </c>
    </row>
    <row r="359" spans="1:24" x14ac:dyDescent="0.25">
      <c r="A359">
        <v>13474</v>
      </c>
      <c r="B359" t="s">
        <v>11894</v>
      </c>
      <c r="C359" t="s">
        <v>11895</v>
      </c>
      <c r="D359">
        <v>4</v>
      </c>
      <c r="E359" t="s">
        <v>11896</v>
      </c>
      <c r="F359" t="s">
        <v>11897</v>
      </c>
      <c r="I359">
        <v>1999</v>
      </c>
      <c r="J359">
        <v>1999</v>
      </c>
      <c r="K359" t="s">
        <v>11898</v>
      </c>
      <c r="L359" t="s">
        <v>11899</v>
      </c>
      <c r="N359" t="s">
        <v>45</v>
      </c>
      <c r="O359" t="s">
        <v>40</v>
      </c>
      <c r="P359" t="s">
        <v>30</v>
      </c>
      <c r="Q359" t="s">
        <v>63</v>
      </c>
      <c r="R359" t="s">
        <v>30</v>
      </c>
      <c r="S359" t="s">
        <v>30</v>
      </c>
      <c r="T359" t="s">
        <v>30</v>
      </c>
      <c r="U359" t="s">
        <v>40</v>
      </c>
      <c r="V359" t="s">
        <v>30</v>
      </c>
      <c r="W359" t="s">
        <v>798</v>
      </c>
      <c r="X359" t="s">
        <v>11900</v>
      </c>
    </row>
    <row r="360" spans="1:24" x14ac:dyDescent="0.25">
      <c r="A360">
        <v>495109</v>
      </c>
      <c r="B360" t="s">
        <v>11905</v>
      </c>
      <c r="C360" t="s">
        <v>11906</v>
      </c>
      <c r="D360">
        <v>4</v>
      </c>
      <c r="E360" t="s">
        <v>11907</v>
      </c>
      <c r="F360" t="s">
        <v>11908</v>
      </c>
      <c r="G360" t="e">
        <f ca="1">-ifen(e)</f>
        <v>#NAME?</v>
      </c>
      <c r="H360" t="s">
        <v>4990</v>
      </c>
      <c r="I360">
        <v>1988</v>
      </c>
      <c r="J360">
        <v>1997</v>
      </c>
      <c r="K360" t="s">
        <v>11909</v>
      </c>
      <c r="L360" t="s">
        <v>11910</v>
      </c>
      <c r="M360" t="s">
        <v>11911</v>
      </c>
      <c r="N360" t="s">
        <v>45</v>
      </c>
      <c r="O360" t="s">
        <v>30</v>
      </c>
      <c r="P360" t="s">
        <v>30</v>
      </c>
      <c r="Q360" t="s">
        <v>63</v>
      </c>
      <c r="R360" t="s">
        <v>40</v>
      </c>
      <c r="S360" t="s">
        <v>40</v>
      </c>
      <c r="T360" t="s">
        <v>30</v>
      </c>
      <c r="U360" t="s">
        <v>30</v>
      </c>
      <c r="V360" t="s">
        <v>40</v>
      </c>
      <c r="W360" t="s">
        <v>124</v>
      </c>
      <c r="X360" t="s">
        <v>11912</v>
      </c>
    </row>
    <row r="361" spans="1:24" x14ac:dyDescent="0.25">
      <c r="A361">
        <v>674725</v>
      </c>
      <c r="B361" t="s">
        <v>11913</v>
      </c>
      <c r="C361" t="s">
        <v>11914</v>
      </c>
      <c r="D361">
        <v>4</v>
      </c>
      <c r="E361" t="s">
        <v>11915</v>
      </c>
      <c r="F361" t="s">
        <v>1263</v>
      </c>
      <c r="G361" t="s">
        <v>37</v>
      </c>
      <c r="H361" t="s">
        <v>38</v>
      </c>
      <c r="I361">
        <v>1962</v>
      </c>
      <c r="J361">
        <v>1982</v>
      </c>
      <c r="M361" t="s">
        <v>4208</v>
      </c>
      <c r="N361" t="s">
        <v>29</v>
      </c>
      <c r="O361" t="s">
        <v>40</v>
      </c>
      <c r="P361" t="s">
        <v>30</v>
      </c>
      <c r="Q361" t="s">
        <v>31</v>
      </c>
      <c r="R361" t="s">
        <v>30</v>
      </c>
      <c r="S361" t="s">
        <v>40</v>
      </c>
      <c r="T361" t="s">
        <v>30</v>
      </c>
      <c r="U361" t="s">
        <v>30</v>
      </c>
      <c r="V361" t="s">
        <v>30</v>
      </c>
      <c r="W361" t="s">
        <v>798</v>
      </c>
      <c r="X361" t="s">
        <v>11916</v>
      </c>
    </row>
    <row r="362" spans="1:24" x14ac:dyDescent="0.25">
      <c r="A362">
        <v>674817</v>
      </c>
      <c r="B362" t="s">
        <v>11917</v>
      </c>
      <c r="C362" t="s">
        <v>11918</v>
      </c>
      <c r="D362">
        <v>4</v>
      </c>
      <c r="F362" t="s">
        <v>11919</v>
      </c>
      <c r="G362" t="s">
        <v>1294</v>
      </c>
      <c r="H362" t="s">
        <v>1295</v>
      </c>
      <c r="I362">
        <v>1991</v>
      </c>
      <c r="J362">
        <v>1993</v>
      </c>
      <c r="K362" t="s">
        <v>11920</v>
      </c>
      <c r="L362" t="s">
        <v>11921</v>
      </c>
      <c r="M362" t="s">
        <v>11922</v>
      </c>
      <c r="N362" t="s">
        <v>45</v>
      </c>
      <c r="O362" t="s">
        <v>30</v>
      </c>
      <c r="P362" t="s">
        <v>30</v>
      </c>
      <c r="Q362" t="s">
        <v>63</v>
      </c>
      <c r="R362" t="s">
        <v>30</v>
      </c>
      <c r="S362" t="s">
        <v>40</v>
      </c>
      <c r="T362" t="s">
        <v>30</v>
      </c>
      <c r="U362" t="s">
        <v>30</v>
      </c>
      <c r="V362" t="s">
        <v>30</v>
      </c>
      <c r="W362" t="s">
        <v>798</v>
      </c>
      <c r="X362" t="s">
        <v>11923</v>
      </c>
    </row>
    <row r="363" spans="1:24" x14ac:dyDescent="0.25">
      <c r="A363">
        <v>675622</v>
      </c>
      <c r="B363" t="s">
        <v>11924</v>
      </c>
      <c r="C363" t="s">
        <v>11925</v>
      </c>
      <c r="D363">
        <v>4</v>
      </c>
      <c r="F363" t="s">
        <v>11926</v>
      </c>
      <c r="J363">
        <v>2006</v>
      </c>
      <c r="M363" t="s">
        <v>11927</v>
      </c>
      <c r="N363" t="s">
        <v>75</v>
      </c>
      <c r="O363" t="s">
        <v>30</v>
      </c>
      <c r="P363" t="s">
        <v>30</v>
      </c>
      <c r="Q363" t="s">
        <v>31</v>
      </c>
      <c r="R363" t="s">
        <v>30</v>
      </c>
      <c r="S363" t="s">
        <v>30</v>
      </c>
      <c r="T363" t="s">
        <v>30</v>
      </c>
      <c r="U363" t="s">
        <v>40</v>
      </c>
      <c r="V363" t="s">
        <v>30</v>
      </c>
      <c r="W363" t="s">
        <v>124</v>
      </c>
    </row>
    <row r="364" spans="1:24" x14ac:dyDescent="0.25">
      <c r="A364">
        <v>88797</v>
      </c>
      <c r="B364" t="s">
        <v>11928</v>
      </c>
      <c r="C364" t="s">
        <v>11929</v>
      </c>
      <c r="D364">
        <v>4</v>
      </c>
      <c r="E364" t="s">
        <v>11930</v>
      </c>
      <c r="F364" t="s">
        <v>1445</v>
      </c>
      <c r="G364" t="e">
        <f>-tinib</f>
        <v>#NAME?</v>
      </c>
      <c r="H364" t="s">
        <v>1371</v>
      </c>
      <c r="J364">
        <v>2001</v>
      </c>
      <c r="K364" t="s">
        <v>11931</v>
      </c>
      <c r="L364" t="s">
        <v>11932</v>
      </c>
      <c r="N364" t="s">
        <v>45</v>
      </c>
      <c r="O364" t="s">
        <v>40</v>
      </c>
      <c r="P364" t="s">
        <v>30</v>
      </c>
      <c r="Q364" t="s">
        <v>63</v>
      </c>
      <c r="R364" t="s">
        <v>30</v>
      </c>
      <c r="S364" t="s">
        <v>40</v>
      </c>
      <c r="T364" t="s">
        <v>30</v>
      </c>
      <c r="U364" t="s">
        <v>30</v>
      </c>
      <c r="V364" t="s">
        <v>30</v>
      </c>
      <c r="W364" t="s">
        <v>124</v>
      </c>
      <c r="X364" t="s">
        <v>11933</v>
      </c>
    </row>
    <row r="365" spans="1:24" x14ac:dyDescent="0.25">
      <c r="A365">
        <v>147981</v>
      </c>
      <c r="B365" t="s">
        <v>11934</v>
      </c>
      <c r="C365" t="s">
        <v>11935</v>
      </c>
      <c r="D365">
        <v>4</v>
      </c>
      <c r="F365" t="s">
        <v>11936</v>
      </c>
      <c r="G365" t="e">
        <f>-caine</f>
        <v>#NAME?</v>
      </c>
      <c r="H365" t="s">
        <v>394</v>
      </c>
      <c r="J365">
        <v>1960</v>
      </c>
      <c r="K365" t="s">
        <v>11937</v>
      </c>
      <c r="L365" t="s">
        <v>11938</v>
      </c>
      <c r="M365" t="s">
        <v>1522</v>
      </c>
      <c r="N365" t="s">
        <v>45</v>
      </c>
      <c r="O365" t="s">
        <v>40</v>
      </c>
      <c r="P365" t="s">
        <v>30</v>
      </c>
      <c r="Q365" t="s">
        <v>46</v>
      </c>
      <c r="R365" t="s">
        <v>30</v>
      </c>
      <c r="S365" t="s">
        <v>30</v>
      </c>
      <c r="T365" t="s">
        <v>40</v>
      </c>
      <c r="U365" t="s">
        <v>30</v>
      </c>
      <c r="V365" t="s">
        <v>30</v>
      </c>
      <c r="W365" t="s">
        <v>124</v>
      </c>
      <c r="X365" t="s">
        <v>11939</v>
      </c>
    </row>
    <row r="366" spans="1:24" x14ac:dyDescent="0.25">
      <c r="A366">
        <v>675369</v>
      </c>
      <c r="B366" t="s">
        <v>11940</v>
      </c>
      <c r="C366" t="s">
        <v>11941</v>
      </c>
      <c r="D366">
        <v>4</v>
      </c>
      <c r="F366" t="s">
        <v>11942</v>
      </c>
      <c r="J366">
        <v>2004</v>
      </c>
      <c r="N366" t="s">
        <v>75</v>
      </c>
      <c r="O366" t="s">
        <v>30</v>
      </c>
      <c r="P366" t="s">
        <v>30</v>
      </c>
      <c r="Q366" t="s">
        <v>31</v>
      </c>
      <c r="R366" t="s">
        <v>30</v>
      </c>
      <c r="S366" t="s">
        <v>30</v>
      </c>
      <c r="T366" t="s">
        <v>40</v>
      </c>
      <c r="U366" t="s">
        <v>30</v>
      </c>
      <c r="V366" t="s">
        <v>30</v>
      </c>
      <c r="W366" t="s">
        <v>124</v>
      </c>
    </row>
    <row r="367" spans="1:24" x14ac:dyDescent="0.25">
      <c r="A367">
        <v>405365</v>
      </c>
      <c r="B367" t="s">
        <v>11943</v>
      </c>
      <c r="C367" t="s">
        <v>11944</v>
      </c>
      <c r="D367">
        <v>4</v>
      </c>
      <c r="E367" t="s">
        <v>11945</v>
      </c>
      <c r="F367" t="s">
        <v>11946</v>
      </c>
      <c r="G367" t="e">
        <f>-dipine</f>
        <v>#NAME?</v>
      </c>
      <c r="H367" t="s">
        <v>318</v>
      </c>
      <c r="I367">
        <v>1985</v>
      </c>
      <c r="J367">
        <v>1991</v>
      </c>
      <c r="K367" t="s">
        <v>11947</v>
      </c>
      <c r="L367" t="s">
        <v>11948</v>
      </c>
      <c r="M367" t="s">
        <v>1448</v>
      </c>
      <c r="N367" t="s">
        <v>45</v>
      </c>
      <c r="O367" t="s">
        <v>40</v>
      </c>
      <c r="P367" t="s">
        <v>30</v>
      </c>
      <c r="Q367" t="s">
        <v>46</v>
      </c>
      <c r="R367" t="s">
        <v>30</v>
      </c>
      <c r="S367" t="s">
        <v>40</v>
      </c>
      <c r="T367" t="s">
        <v>30</v>
      </c>
      <c r="U367" t="s">
        <v>30</v>
      </c>
      <c r="V367" t="s">
        <v>30</v>
      </c>
      <c r="W367" t="s">
        <v>124</v>
      </c>
      <c r="X367" t="s">
        <v>11949</v>
      </c>
    </row>
    <row r="368" spans="1:24" x14ac:dyDescent="0.25">
      <c r="A368">
        <v>8062</v>
      </c>
      <c r="B368" t="s">
        <v>11950</v>
      </c>
      <c r="C368" t="s">
        <v>11951</v>
      </c>
      <c r="D368">
        <v>4</v>
      </c>
      <c r="E368" t="s">
        <v>11952</v>
      </c>
      <c r="F368" t="s">
        <v>11953</v>
      </c>
      <c r="G368" t="e">
        <f>-taxel</f>
        <v>#NAME?</v>
      </c>
      <c r="H368" t="s">
        <v>7929</v>
      </c>
      <c r="I368">
        <v>1993</v>
      </c>
      <c r="J368">
        <v>1992</v>
      </c>
      <c r="K368" t="s">
        <v>11954</v>
      </c>
      <c r="L368" t="s">
        <v>11955</v>
      </c>
      <c r="M368" t="s">
        <v>793</v>
      </c>
      <c r="N368" t="s">
        <v>29</v>
      </c>
      <c r="O368" t="s">
        <v>30</v>
      </c>
      <c r="P368" t="s">
        <v>30</v>
      </c>
      <c r="Q368" t="s">
        <v>31</v>
      </c>
      <c r="R368" t="s">
        <v>30</v>
      </c>
      <c r="S368" t="s">
        <v>30</v>
      </c>
      <c r="T368" t="s">
        <v>40</v>
      </c>
      <c r="U368" t="s">
        <v>30</v>
      </c>
      <c r="V368" t="s">
        <v>40</v>
      </c>
      <c r="W368" t="s">
        <v>124</v>
      </c>
      <c r="X368" t="s">
        <v>11956</v>
      </c>
    </row>
    <row r="369" spans="1:24" x14ac:dyDescent="0.25">
      <c r="A369">
        <v>675604</v>
      </c>
      <c r="B369" t="s">
        <v>11962</v>
      </c>
      <c r="C369" t="s">
        <v>11963</v>
      </c>
      <c r="D369">
        <v>4</v>
      </c>
      <c r="E369" t="s">
        <v>11964</v>
      </c>
      <c r="F369" t="s">
        <v>11965</v>
      </c>
      <c r="G369" t="e">
        <f>-mer</f>
        <v>#NAME?</v>
      </c>
      <c r="H369" t="s">
        <v>2375</v>
      </c>
      <c r="I369">
        <v>1997</v>
      </c>
      <c r="J369">
        <v>1996</v>
      </c>
      <c r="K369" t="s">
        <v>11966</v>
      </c>
      <c r="L369" t="s">
        <v>11967</v>
      </c>
      <c r="M369" t="s">
        <v>9865</v>
      </c>
      <c r="N369" t="s">
        <v>229</v>
      </c>
      <c r="O369" t="s">
        <v>30</v>
      </c>
      <c r="P369" t="s">
        <v>30</v>
      </c>
      <c r="Q369" t="s">
        <v>31</v>
      </c>
      <c r="R369" t="s">
        <v>30</v>
      </c>
      <c r="S369" t="s">
        <v>30</v>
      </c>
      <c r="T369" t="s">
        <v>40</v>
      </c>
      <c r="U369" t="s">
        <v>30</v>
      </c>
      <c r="V369" t="s">
        <v>40</v>
      </c>
      <c r="W369" t="s">
        <v>124</v>
      </c>
    </row>
    <row r="370" spans="1:24" x14ac:dyDescent="0.25">
      <c r="A370">
        <v>254975</v>
      </c>
      <c r="B370" t="s">
        <v>11980</v>
      </c>
      <c r="C370" t="s">
        <v>11981</v>
      </c>
      <c r="D370">
        <v>4</v>
      </c>
      <c r="E370" t="s">
        <v>11982</v>
      </c>
      <c r="F370" t="s">
        <v>11983</v>
      </c>
      <c r="G370" t="e">
        <f>-olol</f>
        <v>#NAME?</v>
      </c>
      <c r="H370" t="s">
        <v>475</v>
      </c>
      <c r="I370">
        <v>1977</v>
      </c>
      <c r="J370">
        <v>1987</v>
      </c>
      <c r="K370" t="s">
        <v>11984</v>
      </c>
      <c r="L370" t="s">
        <v>11985</v>
      </c>
      <c r="M370" t="s">
        <v>476</v>
      </c>
      <c r="N370" t="s">
        <v>45</v>
      </c>
      <c r="O370" t="s">
        <v>40</v>
      </c>
      <c r="P370" t="s">
        <v>30</v>
      </c>
      <c r="Q370" t="s">
        <v>31</v>
      </c>
      <c r="R370" t="s">
        <v>30</v>
      </c>
      <c r="S370" t="s">
        <v>40</v>
      </c>
      <c r="T370" t="s">
        <v>30</v>
      </c>
      <c r="U370" t="s">
        <v>30</v>
      </c>
      <c r="V370" t="s">
        <v>30</v>
      </c>
      <c r="W370" t="s">
        <v>124</v>
      </c>
      <c r="X370" t="s">
        <v>11986</v>
      </c>
    </row>
    <row r="371" spans="1:24" x14ac:dyDescent="0.25">
      <c r="A371">
        <v>1380168</v>
      </c>
      <c r="B371" t="s">
        <v>12000</v>
      </c>
      <c r="C371" t="s">
        <v>12001</v>
      </c>
      <c r="D371">
        <v>4</v>
      </c>
      <c r="E371" t="s">
        <v>12002</v>
      </c>
      <c r="F371" t="s">
        <v>12003</v>
      </c>
      <c r="I371">
        <v>2002</v>
      </c>
      <c r="J371">
        <v>2004</v>
      </c>
      <c r="N371" t="s">
        <v>75</v>
      </c>
      <c r="O371" t="s">
        <v>30</v>
      </c>
      <c r="P371" t="s">
        <v>30</v>
      </c>
      <c r="Q371" t="s">
        <v>31</v>
      </c>
      <c r="R371" t="s">
        <v>30</v>
      </c>
      <c r="S371" t="s">
        <v>30</v>
      </c>
      <c r="T371" t="s">
        <v>40</v>
      </c>
      <c r="U371" t="s">
        <v>30</v>
      </c>
      <c r="V371" t="s">
        <v>30</v>
      </c>
      <c r="W371" t="s">
        <v>124</v>
      </c>
    </row>
    <row r="372" spans="1:24" x14ac:dyDescent="0.25">
      <c r="A372">
        <v>16415</v>
      </c>
      <c r="B372" t="s">
        <v>12073</v>
      </c>
      <c r="C372" t="s">
        <v>12074</v>
      </c>
      <c r="D372">
        <v>4</v>
      </c>
      <c r="E372" t="s">
        <v>12075</v>
      </c>
      <c r="F372" t="s">
        <v>2984</v>
      </c>
      <c r="G372" t="e">
        <f>-fibrate</f>
        <v>#NAME?</v>
      </c>
      <c r="H372" t="s">
        <v>325</v>
      </c>
      <c r="I372">
        <v>1963</v>
      </c>
      <c r="J372">
        <v>1967</v>
      </c>
      <c r="K372" t="s">
        <v>12076</v>
      </c>
      <c r="L372" t="s">
        <v>12077</v>
      </c>
      <c r="M372" t="s">
        <v>1266</v>
      </c>
      <c r="N372" t="s">
        <v>45</v>
      </c>
      <c r="O372" t="s">
        <v>40</v>
      </c>
      <c r="P372" t="s">
        <v>30</v>
      </c>
      <c r="Q372" t="s">
        <v>63</v>
      </c>
      <c r="R372" t="s">
        <v>40</v>
      </c>
      <c r="S372" t="s">
        <v>40</v>
      </c>
      <c r="T372" t="s">
        <v>30</v>
      </c>
      <c r="U372" t="s">
        <v>30</v>
      </c>
      <c r="V372" t="s">
        <v>30</v>
      </c>
      <c r="W372" t="s">
        <v>798</v>
      </c>
      <c r="X372" t="s">
        <v>12078</v>
      </c>
    </row>
    <row r="373" spans="1:24" x14ac:dyDescent="0.25">
      <c r="A373">
        <v>97</v>
      </c>
      <c r="B373" t="s">
        <v>12106</v>
      </c>
      <c r="C373" t="s">
        <v>12107</v>
      </c>
      <c r="D373">
        <v>4</v>
      </c>
      <c r="E373" t="s">
        <v>12108</v>
      </c>
      <c r="F373" t="s">
        <v>7803</v>
      </c>
      <c r="G373" t="e">
        <f>-azosin</f>
        <v>#NAME?</v>
      </c>
      <c r="H373" t="s">
        <v>12109</v>
      </c>
      <c r="I373">
        <v>1968</v>
      </c>
      <c r="J373">
        <v>1976</v>
      </c>
      <c r="K373" t="s">
        <v>12110</v>
      </c>
      <c r="L373" t="s">
        <v>12111</v>
      </c>
      <c r="M373" t="s">
        <v>627</v>
      </c>
      <c r="N373" t="s">
        <v>45</v>
      </c>
      <c r="O373" t="s">
        <v>40</v>
      </c>
      <c r="P373" t="s">
        <v>30</v>
      </c>
      <c r="Q373" t="s">
        <v>63</v>
      </c>
      <c r="R373" t="s">
        <v>30</v>
      </c>
      <c r="S373" t="s">
        <v>40</v>
      </c>
      <c r="T373" t="s">
        <v>30</v>
      </c>
      <c r="U373" t="s">
        <v>30</v>
      </c>
      <c r="V373" t="s">
        <v>30</v>
      </c>
      <c r="W373" t="s">
        <v>124</v>
      </c>
      <c r="X373" t="s">
        <v>12112</v>
      </c>
    </row>
    <row r="374" spans="1:24" x14ac:dyDescent="0.25">
      <c r="A374">
        <v>88232</v>
      </c>
      <c r="B374" t="s">
        <v>12132</v>
      </c>
      <c r="C374" t="s">
        <v>12133</v>
      </c>
      <c r="D374">
        <v>4</v>
      </c>
      <c r="E374" t="s">
        <v>12134</v>
      </c>
      <c r="F374" t="s">
        <v>10481</v>
      </c>
      <c r="G374" t="e">
        <f>-tinib</f>
        <v>#NAME?</v>
      </c>
      <c r="H374" t="s">
        <v>1371</v>
      </c>
      <c r="I374">
        <v>2002</v>
      </c>
      <c r="J374">
        <v>2003</v>
      </c>
      <c r="K374" t="s">
        <v>12135</v>
      </c>
      <c r="L374" t="s">
        <v>12136</v>
      </c>
      <c r="N374" t="s">
        <v>45</v>
      </c>
      <c r="O374" t="s">
        <v>40</v>
      </c>
      <c r="P374" t="s">
        <v>30</v>
      </c>
      <c r="Q374" t="s">
        <v>63</v>
      </c>
      <c r="R374" t="s">
        <v>30</v>
      </c>
      <c r="S374" t="s">
        <v>40</v>
      </c>
      <c r="T374" t="s">
        <v>30</v>
      </c>
      <c r="U374" t="s">
        <v>30</v>
      </c>
      <c r="V374" t="s">
        <v>30</v>
      </c>
      <c r="W374" t="s">
        <v>798</v>
      </c>
      <c r="X374" t="s">
        <v>12137</v>
      </c>
    </row>
    <row r="375" spans="1:24" x14ac:dyDescent="0.25">
      <c r="A375">
        <v>378315</v>
      </c>
      <c r="B375" t="s">
        <v>12225</v>
      </c>
      <c r="C375" t="s">
        <v>12226</v>
      </c>
      <c r="D375">
        <v>4</v>
      </c>
      <c r="E375" t="s">
        <v>12227</v>
      </c>
      <c r="F375" t="s">
        <v>12228</v>
      </c>
      <c r="I375">
        <v>1993</v>
      </c>
      <c r="J375">
        <v>1992</v>
      </c>
      <c r="K375" t="s">
        <v>12229</v>
      </c>
      <c r="L375" t="s">
        <v>12230</v>
      </c>
      <c r="M375" t="s">
        <v>12231</v>
      </c>
      <c r="N375" t="s">
        <v>45</v>
      </c>
      <c r="O375" t="s">
        <v>30</v>
      </c>
      <c r="P375" t="s">
        <v>30</v>
      </c>
      <c r="Q375" t="s">
        <v>31</v>
      </c>
      <c r="R375" t="s">
        <v>30</v>
      </c>
      <c r="S375" t="s">
        <v>40</v>
      </c>
      <c r="T375" t="s">
        <v>30</v>
      </c>
      <c r="U375" t="s">
        <v>30</v>
      </c>
      <c r="V375" t="s">
        <v>30</v>
      </c>
      <c r="W375" t="s">
        <v>124</v>
      </c>
      <c r="X375" t="s">
        <v>12232</v>
      </c>
    </row>
    <row r="376" spans="1:24" x14ac:dyDescent="0.25">
      <c r="A376">
        <v>296388</v>
      </c>
      <c r="B376" t="s">
        <v>12233</v>
      </c>
      <c r="C376" t="s">
        <v>12234</v>
      </c>
      <c r="D376">
        <v>4</v>
      </c>
      <c r="E376" t="s">
        <v>12235</v>
      </c>
      <c r="F376" t="s">
        <v>12236</v>
      </c>
      <c r="G376" t="e">
        <f>-virine</f>
        <v>#NAME?</v>
      </c>
      <c r="H376" t="s">
        <v>12237</v>
      </c>
      <c r="I376">
        <v>2009</v>
      </c>
      <c r="J376">
        <v>2011</v>
      </c>
      <c r="K376" t="s">
        <v>12238</v>
      </c>
      <c r="L376" t="s">
        <v>12239</v>
      </c>
      <c r="N376" t="s">
        <v>45</v>
      </c>
      <c r="O376" t="s">
        <v>30</v>
      </c>
      <c r="P376" t="s">
        <v>30</v>
      </c>
      <c r="Q376" t="s">
        <v>63</v>
      </c>
      <c r="R376" t="s">
        <v>30</v>
      </c>
      <c r="S376" t="s">
        <v>40</v>
      </c>
      <c r="T376" t="s">
        <v>30</v>
      </c>
      <c r="U376" t="s">
        <v>30</v>
      </c>
      <c r="V376" t="s">
        <v>30</v>
      </c>
      <c r="W376" t="s">
        <v>124</v>
      </c>
      <c r="X376" t="s">
        <v>12240</v>
      </c>
    </row>
    <row r="377" spans="1:24" x14ac:dyDescent="0.25">
      <c r="A377">
        <v>304798</v>
      </c>
      <c r="B377" t="s">
        <v>12245</v>
      </c>
      <c r="C377" t="s">
        <v>12246</v>
      </c>
      <c r="D377">
        <v>4</v>
      </c>
      <c r="E377" t="s">
        <v>12247</v>
      </c>
      <c r="F377" t="s">
        <v>11946</v>
      </c>
      <c r="G377" t="e">
        <f>-estrant</f>
        <v>#NAME?</v>
      </c>
      <c r="H377" t="s">
        <v>12248</v>
      </c>
      <c r="I377">
        <v>1998</v>
      </c>
      <c r="J377">
        <v>2002</v>
      </c>
      <c r="K377" t="s">
        <v>12249</v>
      </c>
      <c r="L377" t="s">
        <v>12250</v>
      </c>
      <c r="N377" t="s">
        <v>29</v>
      </c>
      <c r="O377" t="s">
        <v>30</v>
      </c>
      <c r="P377" t="s">
        <v>30</v>
      </c>
      <c r="Q377" t="s">
        <v>31</v>
      </c>
      <c r="R377" t="s">
        <v>30</v>
      </c>
      <c r="S377" t="s">
        <v>30</v>
      </c>
      <c r="T377" t="s">
        <v>40</v>
      </c>
      <c r="U377" t="s">
        <v>30</v>
      </c>
      <c r="V377" t="s">
        <v>30</v>
      </c>
      <c r="W377" t="s">
        <v>124</v>
      </c>
      <c r="X377" t="s">
        <v>12251</v>
      </c>
    </row>
    <row r="378" spans="1:24" x14ac:dyDescent="0.25">
      <c r="A378">
        <v>33576</v>
      </c>
      <c r="B378" t="s">
        <v>12252</v>
      </c>
      <c r="C378" t="s">
        <v>12253</v>
      </c>
      <c r="D378">
        <v>4</v>
      </c>
      <c r="E378" t="s">
        <v>12254</v>
      </c>
      <c r="F378" t="s">
        <v>12255</v>
      </c>
      <c r="G378" t="e">
        <f>-anib</f>
        <v>#NAME?</v>
      </c>
      <c r="H378" t="s">
        <v>2595</v>
      </c>
      <c r="I378">
        <v>2006</v>
      </c>
      <c r="J378">
        <v>2011</v>
      </c>
      <c r="K378" t="s">
        <v>12256</v>
      </c>
      <c r="L378" t="s">
        <v>12257</v>
      </c>
      <c r="N378" t="s">
        <v>45</v>
      </c>
      <c r="O378" t="s">
        <v>30</v>
      </c>
      <c r="P378" t="s">
        <v>30</v>
      </c>
      <c r="Q378" t="s">
        <v>63</v>
      </c>
      <c r="R378" t="s">
        <v>30</v>
      </c>
      <c r="S378" t="s">
        <v>40</v>
      </c>
      <c r="T378" t="s">
        <v>30</v>
      </c>
      <c r="U378" t="s">
        <v>30</v>
      </c>
      <c r="V378" t="s">
        <v>40</v>
      </c>
      <c r="W378" t="s">
        <v>124</v>
      </c>
      <c r="X378" t="s">
        <v>12258</v>
      </c>
    </row>
    <row r="379" spans="1:24" x14ac:dyDescent="0.25">
      <c r="A379">
        <v>59519</v>
      </c>
      <c r="B379" t="s">
        <v>12275</v>
      </c>
      <c r="C379" t="s">
        <v>12276</v>
      </c>
      <c r="D379">
        <v>4</v>
      </c>
      <c r="E379" t="s">
        <v>12277</v>
      </c>
      <c r="F379" t="s">
        <v>12278</v>
      </c>
      <c r="G379" t="e">
        <f ca="1">-pin(e)</f>
        <v>#NAME?</v>
      </c>
      <c r="H379" t="s">
        <v>272</v>
      </c>
      <c r="I379">
        <v>1969</v>
      </c>
      <c r="J379">
        <v>1975</v>
      </c>
      <c r="K379" t="s">
        <v>12279</v>
      </c>
      <c r="L379" t="s">
        <v>12280</v>
      </c>
      <c r="M379" t="s">
        <v>1273</v>
      </c>
      <c r="N379" t="s">
        <v>45</v>
      </c>
      <c r="O379" t="s">
        <v>40</v>
      </c>
      <c r="P379" t="s">
        <v>30</v>
      </c>
      <c r="Q379" t="s">
        <v>63</v>
      </c>
      <c r="R379" t="s">
        <v>30</v>
      </c>
      <c r="S379" t="s">
        <v>40</v>
      </c>
      <c r="T379" t="s">
        <v>40</v>
      </c>
      <c r="U379" t="s">
        <v>40</v>
      </c>
      <c r="V379" t="s">
        <v>40</v>
      </c>
      <c r="W379" t="s">
        <v>124</v>
      </c>
      <c r="X379" t="s">
        <v>12281</v>
      </c>
    </row>
    <row r="380" spans="1:24" x14ac:dyDescent="0.25">
      <c r="A380">
        <v>675703</v>
      </c>
      <c r="B380" t="s">
        <v>12286</v>
      </c>
      <c r="C380" t="s">
        <v>12287</v>
      </c>
      <c r="D380">
        <v>4</v>
      </c>
      <c r="E380" t="s">
        <v>12288</v>
      </c>
      <c r="F380" t="s">
        <v>7882</v>
      </c>
      <c r="I380">
        <v>2003</v>
      </c>
      <c r="J380">
        <v>2007</v>
      </c>
      <c r="K380" t="s">
        <v>12289</v>
      </c>
      <c r="L380" t="s">
        <v>12290</v>
      </c>
      <c r="N380" t="s">
        <v>29</v>
      </c>
      <c r="O380" t="s">
        <v>30</v>
      </c>
      <c r="P380" t="s">
        <v>30</v>
      </c>
      <c r="Q380" t="s">
        <v>31</v>
      </c>
      <c r="R380" t="s">
        <v>30</v>
      </c>
      <c r="S380" t="s">
        <v>30</v>
      </c>
      <c r="T380" t="s">
        <v>40</v>
      </c>
      <c r="U380" t="s">
        <v>30</v>
      </c>
      <c r="V380" t="s">
        <v>40</v>
      </c>
      <c r="W380" t="s">
        <v>124</v>
      </c>
      <c r="X380" t="s">
        <v>12291</v>
      </c>
    </row>
    <row r="381" spans="1:24" x14ac:dyDescent="0.25">
      <c r="A381">
        <v>373806</v>
      </c>
      <c r="B381" t="s">
        <v>12292</v>
      </c>
      <c r="C381" t="s">
        <v>12293</v>
      </c>
      <c r="D381">
        <v>4</v>
      </c>
      <c r="E381" t="s">
        <v>12294</v>
      </c>
      <c r="F381" t="s">
        <v>1370</v>
      </c>
      <c r="G381" t="e">
        <f>-vir</f>
        <v>#NAME?</v>
      </c>
      <c r="H381" t="s">
        <v>12295</v>
      </c>
      <c r="I381">
        <v>1997</v>
      </c>
      <c r="J381">
        <v>1999</v>
      </c>
      <c r="K381" t="s">
        <v>12296</v>
      </c>
      <c r="L381" t="s">
        <v>12297</v>
      </c>
      <c r="M381" t="s">
        <v>12298</v>
      </c>
      <c r="N381" t="s">
        <v>45</v>
      </c>
      <c r="O381" t="s">
        <v>30</v>
      </c>
      <c r="P381" t="s">
        <v>30</v>
      </c>
      <c r="Q381" t="s">
        <v>31</v>
      </c>
      <c r="R381" t="s">
        <v>30</v>
      </c>
      <c r="S381" t="s">
        <v>30</v>
      </c>
      <c r="T381" t="s">
        <v>30</v>
      </c>
      <c r="U381" t="s">
        <v>40</v>
      </c>
      <c r="V381" t="s">
        <v>30</v>
      </c>
      <c r="W381" t="s">
        <v>124</v>
      </c>
      <c r="X381" t="s">
        <v>12299</v>
      </c>
    </row>
    <row r="382" spans="1:24" x14ac:dyDescent="0.25">
      <c r="A382">
        <v>1376145</v>
      </c>
      <c r="B382" t="s">
        <v>12365</v>
      </c>
      <c r="C382" t="s">
        <v>12366</v>
      </c>
      <c r="D382">
        <v>4</v>
      </c>
      <c r="E382" t="s">
        <v>12367</v>
      </c>
      <c r="F382" t="s">
        <v>1370</v>
      </c>
      <c r="G382" t="e">
        <f>-tinib</f>
        <v>#NAME?</v>
      </c>
      <c r="H382" t="s">
        <v>1371</v>
      </c>
      <c r="I382">
        <v>2011</v>
      </c>
      <c r="J382">
        <v>2013</v>
      </c>
      <c r="N382" t="s">
        <v>45</v>
      </c>
      <c r="O382" t="s">
        <v>30</v>
      </c>
      <c r="P382" t="s">
        <v>30</v>
      </c>
      <c r="Q382" t="s">
        <v>63</v>
      </c>
      <c r="R382" t="s">
        <v>30</v>
      </c>
      <c r="S382" t="s">
        <v>40</v>
      </c>
      <c r="T382" t="s">
        <v>30</v>
      </c>
      <c r="U382" t="s">
        <v>30</v>
      </c>
      <c r="V382" t="s">
        <v>30</v>
      </c>
      <c r="W382" t="s">
        <v>124</v>
      </c>
      <c r="X382" t="s">
        <v>12368</v>
      </c>
    </row>
    <row r="383" spans="1:24" x14ac:dyDescent="0.25">
      <c r="A383">
        <v>675487</v>
      </c>
      <c r="B383" t="s">
        <v>12392</v>
      </c>
      <c r="C383" t="s">
        <v>12393</v>
      </c>
      <c r="D383">
        <v>4</v>
      </c>
      <c r="F383" t="s">
        <v>12394</v>
      </c>
      <c r="G383" t="e">
        <f>-mab</f>
        <v>#NAME?</v>
      </c>
      <c r="H383" t="s">
        <v>12395</v>
      </c>
      <c r="J383">
        <v>2003</v>
      </c>
      <c r="N383" t="s">
        <v>547</v>
      </c>
      <c r="O383" t="s">
        <v>30</v>
      </c>
      <c r="P383" t="s">
        <v>30</v>
      </c>
      <c r="Q383" t="s">
        <v>31</v>
      </c>
      <c r="R383" t="s">
        <v>30</v>
      </c>
      <c r="S383" t="s">
        <v>30</v>
      </c>
      <c r="T383" t="s">
        <v>40</v>
      </c>
      <c r="U383" t="s">
        <v>30</v>
      </c>
      <c r="V383" t="s">
        <v>40</v>
      </c>
      <c r="W383" t="s">
        <v>124</v>
      </c>
    </row>
    <row r="384" spans="1:24" x14ac:dyDescent="0.25">
      <c r="A384">
        <v>675617</v>
      </c>
      <c r="B384" t="s">
        <v>12396</v>
      </c>
      <c r="C384" t="s">
        <v>12397</v>
      </c>
      <c r="D384">
        <v>4</v>
      </c>
      <c r="E384" t="s">
        <v>9637</v>
      </c>
      <c r="F384" t="s">
        <v>12398</v>
      </c>
      <c r="G384" t="e">
        <f>-mab</f>
        <v>#NAME?</v>
      </c>
      <c r="H384" t="s">
        <v>546</v>
      </c>
      <c r="I384">
        <v>1996</v>
      </c>
      <c r="J384">
        <v>1998</v>
      </c>
      <c r="K384" t="s">
        <v>12399</v>
      </c>
      <c r="L384" t="s">
        <v>12400</v>
      </c>
      <c r="N384" t="s">
        <v>547</v>
      </c>
      <c r="O384" t="s">
        <v>30</v>
      </c>
      <c r="P384" t="s">
        <v>30</v>
      </c>
      <c r="Q384" t="s">
        <v>31</v>
      </c>
      <c r="R384" t="s">
        <v>30</v>
      </c>
      <c r="S384" t="s">
        <v>30</v>
      </c>
      <c r="T384" t="s">
        <v>40</v>
      </c>
      <c r="U384" t="s">
        <v>30</v>
      </c>
      <c r="V384" t="s">
        <v>40</v>
      </c>
      <c r="W384" t="s">
        <v>124</v>
      </c>
    </row>
    <row r="385" spans="1:24" x14ac:dyDescent="0.25">
      <c r="A385">
        <v>674890</v>
      </c>
      <c r="B385" t="s">
        <v>12411</v>
      </c>
      <c r="C385" t="s">
        <v>12412</v>
      </c>
      <c r="D385">
        <v>4</v>
      </c>
      <c r="F385" t="s">
        <v>12413</v>
      </c>
      <c r="G385" t="e">
        <f>-ium</f>
        <v>#NAME?</v>
      </c>
      <c r="H385" t="s">
        <v>288</v>
      </c>
      <c r="K385" t="s">
        <v>12414</v>
      </c>
      <c r="L385" t="s">
        <v>12415</v>
      </c>
      <c r="M385" t="s">
        <v>12416</v>
      </c>
      <c r="N385" t="s">
        <v>45</v>
      </c>
      <c r="O385" t="s">
        <v>30</v>
      </c>
      <c r="P385" t="s">
        <v>30</v>
      </c>
      <c r="Q385" t="s">
        <v>75</v>
      </c>
      <c r="R385" t="s">
        <v>30</v>
      </c>
      <c r="S385" t="s">
        <v>30</v>
      </c>
      <c r="T385" t="s">
        <v>40</v>
      </c>
      <c r="U385" t="s">
        <v>30</v>
      </c>
      <c r="V385" t="s">
        <v>30</v>
      </c>
      <c r="W385" t="s">
        <v>124</v>
      </c>
      <c r="X385" t="s">
        <v>12417</v>
      </c>
    </row>
    <row r="386" spans="1:24" x14ac:dyDescent="0.25">
      <c r="A386">
        <v>150451</v>
      </c>
      <c r="B386" t="s">
        <v>12427</v>
      </c>
      <c r="C386" t="s">
        <v>12428</v>
      </c>
      <c r="D386">
        <v>4</v>
      </c>
      <c r="E386" t="s">
        <v>12429</v>
      </c>
      <c r="F386" t="s">
        <v>12430</v>
      </c>
      <c r="G386" t="e">
        <f>-bamate</f>
        <v>#NAME?</v>
      </c>
      <c r="H386" t="s">
        <v>12431</v>
      </c>
      <c r="I386">
        <v>1992</v>
      </c>
      <c r="J386">
        <v>1993</v>
      </c>
      <c r="K386" t="s">
        <v>12432</v>
      </c>
      <c r="L386" t="s">
        <v>12433</v>
      </c>
      <c r="M386" t="s">
        <v>12434</v>
      </c>
      <c r="N386" t="s">
        <v>45</v>
      </c>
      <c r="O386" t="s">
        <v>40</v>
      </c>
      <c r="P386" t="s">
        <v>30</v>
      </c>
      <c r="Q386" t="s">
        <v>63</v>
      </c>
      <c r="R386" t="s">
        <v>30</v>
      </c>
      <c r="S386" t="s">
        <v>40</v>
      </c>
      <c r="T386" t="s">
        <v>30</v>
      </c>
      <c r="U386" t="s">
        <v>30</v>
      </c>
      <c r="V386" t="s">
        <v>40</v>
      </c>
      <c r="W386" t="s">
        <v>124</v>
      </c>
      <c r="X386" t="s">
        <v>12435</v>
      </c>
    </row>
    <row r="387" spans="1:24" x14ac:dyDescent="0.25">
      <c r="A387">
        <v>3965</v>
      </c>
      <c r="B387" t="s">
        <v>12571</v>
      </c>
      <c r="C387" t="s">
        <v>12572</v>
      </c>
      <c r="D387">
        <v>4</v>
      </c>
      <c r="E387" t="s">
        <v>12573</v>
      </c>
      <c r="F387" t="s">
        <v>12574</v>
      </c>
      <c r="G387" t="s">
        <v>10501</v>
      </c>
      <c r="H387" t="s">
        <v>10502</v>
      </c>
      <c r="I387">
        <v>2007</v>
      </c>
      <c r="J387">
        <v>1984</v>
      </c>
      <c r="K387" t="s">
        <v>12575</v>
      </c>
      <c r="L387" t="s">
        <v>12576</v>
      </c>
      <c r="N387" t="s">
        <v>45</v>
      </c>
      <c r="O387" t="s">
        <v>40</v>
      </c>
      <c r="P387" t="s">
        <v>30</v>
      </c>
      <c r="Q387" t="s">
        <v>63</v>
      </c>
      <c r="R387" t="s">
        <v>30</v>
      </c>
      <c r="S387" t="s">
        <v>30</v>
      </c>
      <c r="T387" t="s">
        <v>40</v>
      </c>
      <c r="U387" t="s">
        <v>40</v>
      </c>
      <c r="V387" t="s">
        <v>30</v>
      </c>
      <c r="W387" t="s">
        <v>124</v>
      </c>
      <c r="X387" t="s">
        <v>12577</v>
      </c>
    </row>
    <row r="388" spans="1:24" x14ac:dyDescent="0.25">
      <c r="A388">
        <v>405366</v>
      </c>
      <c r="B388" t="s">
        <v>12589</v>
      </c>
      <c r="C388" t="s">
        <v>12590</v>
      </c>
      <c r="D388">
        <v>4</v>
      </c>
      <c r="E388" t="s">
        <v>12591</v>
      </c>
      <c r="F388" t="s">
        <v>12592</v>
      </c>
      <c r="G388" t="s">
        <v>668</v>
      </c>
      <c r="H388" t="s">
        <v>669</v>
      </c>
      <c r="I388">
        <v>1992</v>
      </c>
      <c r="J388">
        <v>1995</v>
      </c>
      <c r="K388" t="s">
        <v>12593</v>
      </c>
      <c r="L388" t="s">
        <v>12594</v>
      </c>
      <c r="M388" t="s">
        <v>12595</v>
      </c>
      <c r="N388" t="s">
        <v>45</v>
      </c>
      <c r="O388" t="s">
        <v>40</v>
      </c>
      <c r="P388" t="s">
        <v>30</v>
      </c>
      <c r="Q388" t="s">
        <v>31</v>
      </c>
      <c r="R388" t="s">
        <v>30</v>
      </c>
      <c r="S388" t="s">
        <v>40</v>
      </c>
      <c r="T388" t="s">
        <v>30</v>
      </c>
      <c r="U388" t="s">
        <v>30</v>
      </c>
      <c r="V388" t="s">
        <v>30</v>
      </c>
      <c r="W388" t="s">
        <v>124</v>
      </c>
      <c r="X388" t="s">
        <v>12596</v>
      </c>
    </row>
    <row r="389" spans="1:24" x14ac:dyDescent="0.25">
      <c r="A389">
        <v>120086</v>
      </c>
      <c r="B389" t="s">
        <v>12654</v>
      </c>
      <c r="C389" t="s">
        <v>12655</v>
      </c>
      <c r="D389">
        <v>4</v>
      </c>
      <c r="E389" t="s">
        <v>12656</v>
      </c>
      <c r="K389" t="s">
        <v>12657</v>
      </c>
      <c r="L389" t="s">
        <v>12658</v>
      </c>
      <c r="N389" t="s">
        <v>29</v>
      </c>
      <c r="O389" t="s">
        <v>40</v>
      </c>
      <c r="P389" t="s">
        <v>30</v>
      </c>
      <c r="Q389" t="s">
        <v>31</v>
      </c>
      <c r="R389" t="s">
        <v>30</v>
      </c>
      <c r="S389" t="s">
        <v>40</v>
      </c>
      <c r="T389" t="s">
        <v>30</v>
      </c>
      <c r="U389" t="s">
        <v>30</v>
      </c>
      <c r="V389" t="s">
        <v>30</v>
      </c>
      <c r="W389" t="s">
        <v>798</v>
      </c>
      <c r="X389" t="s">
        <v>12659</v>
      </c>
    </row>
    <row r="390" spans="1:24" x14ac:dyDescent="0.25">
      <c r="A390">
        <v>28477</v>
      </c>
      <c r="B390" t="s">
        <v>12690</v>
      </c>
      <c r="C390" t="s">
        <v>12691</v>
      </c>
      <c r="D390">
        <v>4</v>
      </c>
      <c r="E390" t="s">
        <v>12692</v>
      </c>
      <c r="F390" t="s">
        <v>1485</v>
      </c>
      <c r="I390">
        <v>1962</v>
      </c>
      <c r="J390">
        <v>1982</v>
      </c>
      <c r="K390" t="s">
        <v>12693</v>
      </c>
      <c r="L390" t="s">
        <v>12694</v>
      </c>
      <c r="M390" t="s">
        <v>627</v>
      </c>
      <c r="N390" t="s">
        <v>45</v>
      </c>
      <c r="O390" t="s">
        <v>40</v>
      </c>
      <c r="P390" t="s">
        <v>30</v>
      </c>
      <c r="Q390" t="s">
        <v>63</v>
      </c>
      <c r="R390" t="s">
        <v>30</v>
      </c>
      <c r="S390" t="s">
        <v>40</v>
      </c>
      <c r="T390" t="s">
        <v>30</v>
      </c>
      <c r="U390" t="s">
        <v>30</v>
      </c>
      <c r="V390" t="s">
        <v>30</v>
      </c>
      <c r="W390" t="s">
        <v>798</v>
      </c>
      <c r="X390" t="s">
        <v>12695</v>
      </c>
    </row>
    <row r="391" spans="1:24" x14ac:dyDescent="0.25">
      <c r="A391">
        <v>61680</v>
      </c>
      <c r="B391" t="s">
        <v>12705</v>
      </c>
      <c r="C391" t="s">
        <v>12706</v>
      </c>
      <c r="D391">
        <v>4</v>
      </c>
      <c r="E391" t="s">
        <v>12707</v>
      </c>
      <c r="F391" t="s">
        <v>12708</v>
      </c>
      <c r="I391">
        <v>1983</v>
      </c>
      <c r="J391">
        <v>1986</v>
      </c>
      <c r="K391" t="s">
        <v>12709</v>
      </c>
      <c r="L391" t="s">
        <v>12710</v>
      </c>
      <c r="M391" t="s">
        <v>4259</v>
      </c>
      <c r="N391" t="s">
        <v>45</v>
      </c>
      <c r="O391" t="s">
        <v>30</v>
      </c>
      <c r="P391" t="s">
        <v>30</v>
      </c>
      <c r="Q391" t="s">
        <v>31</v>
      </c>
      <c r="R391" t="s">
        <v>30</v>
      </c>
      <c r="S391" t="s">
        <v>30</v>
      </c>
      <c r="T391" t="s">
        <v>40</v>
      </c>
      <c r="U391" t="s">
        <v>40</v>
      </c>
      <c r="V391" t="s">
        <v>40</v>
      </c>
      <c r="W391" t="s">
        <v>124</v>
      </c>
      <c r="X391" t="s">
        <v>12711</v>
      </c>
    </row>
    <row r="392" spans="1:24" x14ac:dyDescent="0.25">
      <c r="A392">
        <v>282991</v>
      </c>
      <c r="B392" t="s">
        <v>12712</v>
      </c>
      <c r="C392" t="s">
        <v>12713</v>
      </c>
      <c r="D392">
        <v>4</v>
      </c>
      <c r="E392" t="s">
        <v>12714</v>
      </c>
      <c r="F392" t="s">
        <v>12715</v>
      </c>
      <c r="G392" t="e">
        <f>-tapide</f>
        <v>#NAME?</v>
      </c>
      <c r="H392" t="s">
        <v>7322</v>
      </c>
      <c r="I392">
        <v>2009</v>
      </c>
      <c r="J392">
        <v>2012</v>
      </c>
      <c r="K392" t="s">
        <v>12716</v>
      </c>
      <c r="L392" t="s">
        <v>12717</v>
      </c>
      <c r="N392" t="s">
        <v>45</v>
      </c>
      <c r="O392" t="s">
        <v>30</v>
      </c>
      <c r="P392" t="s">
        <v>30</v>
      </c>
      <c r="Q392" t="s">
        <v>63</v>
      </c>
      <c r="R392" t="s">
        <v>30</v>
      </c>
      <c r="S392" t="s">
        <v>40</v>
      </c>
      <c r="T392" t="s">
        <v>30</v>
      </c>
      <c r="U392" t="s">
        <v>30</v>
      </c>
      <c r="V392" t="s">
        <v>40</v>
      </c>
      <c r="W392" t="s">
        <v>124</v>
      </c>
      <c r="X392" t="s">
        <v>12718</v>
      </c>
    </row>
    <row r="393" spans="1:24" x14ac:dyDescent="0.25">
      <c r="A393">
        <v>508755</v>
      </c>
      <c r="B393" t="s">
        <v>12719</v>
      </c>
      <c r="C393" t="s">
        <v>12720</v>
      </c>
      <c r="D393">
        <v>4</v>
      </c>
      <c r="E393" t="s">
        <v>12721</v>
      </c>
      <c r="F393" t="s">
        <v>1504</v>
      </c>
      <c r="G393" t="s">
        <v>460</v>
      </c>
      <c r="H393" t="s">
        <v>461</v>
      </c>
      <c r="I393">
        <v>1979</v>
      </c>
      <c r="J393">
        <v>1982</v>
      </c>
      <c r="K393" t="s">
        <v>12722</v>
      </c>
      <c r="L393" t="s">
        <v>12723</v>
      </c>
      <c r="M393" t="s">
        <v>453</v>
      </c>
      <c r="N393" t="s">
        <v>29</v>
      </c>
      <c r="O393" t="s">
        <v>30</v>
      </c>
      <c r="P393" t="s">
        <v>30</v>
      </c>
      <c r="Q393" t="s">
        <v>31</v>
      </c>
      <c r="R393" t="s">
        <v>30</v>
      </c>
      <c r="S393" t="s">
        <v>30</v>
      </c>
      <c r="T393" t="s">
        <v>40</v>
      </c>
      <c r="U393" t="s">
        <v>30</v>
      </c>
      <c r="V393" t="s">
        <v>30</v>
      </c>
      <c r="W393" t="s">
        <v>798</v>
      </c>
      <c r="X393" t="s">
        <v>12724</v>
      </c>
    </row>
    <row r="394" spans="1:24" x14ac:dyDescent="0.25">
      <c r="A394">
        <v>49931</v>
      </c>
      <c r="B394" t="s">
        <v>12753</v>
      </c>
      <c r="C394" t="s">
        <v>12754</v>
      </c>
      <c r="D394">
        <v>4</v>
      </c>
      <c r="E394" t="s">
        <v>12755</v>
      </c>
      <c r="F394" t="s">
        <v>12756</v>
      </c>
      <c r="G394" t="e">
        <f>-trexate</f>
        <v>#NAME?</v>
      </c>
      <c r="H394" t="s">
        <v>12757</v>
      </c>
      <c r="I394">
        <v>1961</v>
      </c>
      <c r="J394">
        <v>1953</v>
      </c>
      <c r="K394" t="s">
        <v>12758</v>
      </c>
      <c r="L394" t="s">
        <v>12759</v>
      </c>
      <c r="M394" t="s">
        <v>793</v>
      </c>
      <c r="N394" t="s">
        <v>29</v>
      </c>
      <c r="O394" t="s">
        <v>30</v>
      </c>
      <c r="P394" t="s">
        <v>30</v>
      </c>
      <c r="Q394" t="s">
        <v>31</v>
      </c>
      <c r="R394" t="s">
        <v>30</v>
      </c>
      <c r="S394" t="s">
        <v>40</v>
      </c>
      <c r="T394" t="s">
        <v>40</v>
      </c>
      <c r="U394" t="s">
        <v>30</v>
      </c>
      <c r="V394" t="s">
        <v>40</v>
      </c>
      <c r="W394" t="s">
        <v>124</v>
      </c>
      <c r="X394" t="s">
        <v>12760</v>
      </c>
    </row>
    <row r="395" spans="1:24" x14ac:dyDescent="0.25">
      <c r="A395">
        <v>675235</v>
      </c>
      <c r="B395" t="s">
        <v>12779</v>
      </c>
      <c r="C395" t="s">
        <v>12780</v>
      </c>
      <c r="D395">
        <v>4</v>
      </c>
      <c r="E395" t="s">
        <v>12781</v>
      </c>
      <c r="F395" t="s">
        <v>12782</v>
      </c>
      <c r="G395" t="e">
        <f>-cet</f>
        <v>#NAME?</v>
      </c>
      <c r="H395" t="s">
        <v>12783</v>
      </c>
      <c r="I395">
        <v>2002</v>
      </c>
      <c r="J395">
        <v>2004</v>
      </c>
      <c r="K395" t="s">
        <v>12784</v>
      </c>
      <c r="L395" t="s">
        <v>12785</v>
      </c>
      <c r="N395" t="s">
        <v>45</v>
      </c>
      <c r="O395" t="s">
        <v>30</v>
      </c>
      <c r="P395" t="s">
        <v>30</v>
      </c>
      <c r="Q395" t="s">
        <v>31</v>
      </c>
      <c r="R395" t="s">
        <v>30</v>
      </c>
      <c r="S395" t="s">
        <v>40</v>
      </c>
      <c r="T395" t="s">
        <v>30</v>
      </c>
      <c r="U395" t="s">
        <v>30</v>
      </c>
      <c r="V395" t="s">
        <v>30</v>
      </c>
      <c r="W395" t="s">
        <v>124</v>
      </c>
      <c r="X395" t="s">
        <v>12786</v>
      </c>
    </row>
    <row r="396" spans="1:24" x14ac:dyDescent="0.25">
      <c r="A396">
        <v>1380067</v>
      </c>
      <c r="B396" t="s">
        <v>12828</v>
      </c>
      <c r="C396" t="s">
        <v>12829</v>
      </c>
      <c r="D396">
        <v>4</v>
      </c>
      <c r="E396" t="s">
        <v>12830</v>
      </c>
      <c r="F396" t="s">
        <v>12831</v>
      </c>
      <c r="G396" t="s">
        <v>2639</v>
      </c>
      <c r="H396" t="s">
        <v>2640</v>
      </c>
      <c r="I396">
        <v>1966</v>
      </c>
      <c r="J396">
        <v>1968</v>
      </c>
      <c r="M396" t="s">
        <v>905</v>
      </c>
      <c r="N396" t="s">
        <v>29</v>
      </c>
      <c r="O396" t="s">
        <v>40</v>
      </c>
      <c r="P396" t="s">
        <v>30</v>
      </c>
      <c r="Q396" t="s">
        <v>46</v>
      </c>
      <c r="R396" t="s">
        <v>30</v>
      </c>
      <c r="S396" t="s">
        <v>40</v>
      </c>
      <c r="T396" t="s">
        <v>30</v>
      </c>
      <c r="U396" t="s">
        <v>30</v>
      </c>
      <c r="V396" t="s">
        <v>30</v>
      </c>
      <c r="W396" t="s">
        <v>124</v>
      </c>
      <c r="X396" t="s">
        <v>12832</v>
      </c>
    </row>
    <row r="397" spans="1:24" x14ac:dyDescent="0.25">
      <c r="A397">
        <v>55033</v>
      </c>
      <c r="B397" t="s">
        <v>12870</v>
      </c>
      <c r="C397" t="s">
        <v>12871</v>
      </c>
      <c r="D397">
        <v>4</v>
      </c>
      <c r="E397" t="s">
        <v>12872</v>
      </c>
      <c r="F397" t="s">
        <v>1263</v>
      </c>
      <c r="G397" t="e">
        <f>-prost</f>
        <v>#NAME?</v>
      </c>
      <c r="H397" t="s">
        <v>238</v>
      </c>
      <c r="I397">
        <v>1971</v>
      </c>
      <c r="J397">
        <v>1982</v>
      </c>
      <c r="K397" t="s">
        <v>12873</v>
      </c>
      <c r="L397" t="s">
        <v>12874</v>
      </c>
      <c r="M397" t="s">
        <v>11631</v>
      </c>
      <c r="N397" t="s">
        <v>29</v>
      </c>
      <c r="O397" t="s">
        <v>40</v>
      </c>
      <c r="P397" t="s">
        <v>30</v>
      </c>
      <c r="Q397" t="s">
        <v>31</v>
      </c>
      <c r="R397" t="s">
        <v>30</v>
      </c>
      <c r="S397" t="s">
        <v>30</v>
      </c>
      <c r="T397" t="s">
        <v>40</v>
      </c>
      <c r="U397" t="s">
        <v>30</v>
      </c>
      <c r="V397" t="s">
        <v>30</v>
      </c>
      <c r="W397" t="s">
        <v>798</v>
      </c>
      <c r="X397" t="s">
        <v>12875</v>
      </c>
    </row>
    <row r="398" spans="1:24" x14ac:dyDescent="0.25">
      <c r="A398">
        <v>1449357</v>
      </c>
      <c r="B398" t="s">
        <v>12891</v>
      </c>
      <c r="C398" t="s">
        <v>12892</v>
      </c>
      <c r="D398">
        <v>4</v>
      </c>
      <c r="E398" t="s">
        <v>12893</v>
      </c>
      <c r="F398" t="s">
        <v>1750</v>
      </c>
      <c r="I398">
        <v>1971</v>
      </c>
      <c r="J398">
        <v>1976</v>
      </c>
      <c r="M398" t="s">
        <v>1194</v>
      </c>
      <c r="N398" t="s">
        <v>45</v>
      </c>
      <c r="O398" t="s">
        <v>30</v>
      </c>
      <c r="P398" t="s">
        <v>30</v>
      </c>
      <c r="Q398" t="s">
        <v>75</v>
      </c>
      <c r="R398" t="s">
        <v>30</v>
      </c>
      <c r="S398" t="s">
        <v>30</v>
      </c>
      <c r="T398" t="s">
        <v>40</v>
      </c>
      <c r="U398" t="s">
        <v>30</v>
      </c>
      <c r="V398" t="s">
        <v>30</v>
      </c>
      <c r="W398" t="s">
        <v>798</v>
      </c>
    </row>
    <row r="399" spans="1:24" x14ac:dyDescent="0.25">
      <c r="A399">
        <v>228121</v>
      </c>
      <c r="B399" t="s">
        <v>12898</v>
      </c>
      <c r="C399" t="s">
        <v>12899</v>
      </c>
      <c r="D399">
        <v>4</v>
      </c>
      <c r="E399" t="s">
        <v>12900</v>
      </c>
      <c r="F399" t="s">
        <v>2928</v>
      </c>
      <c r="G399" t="e">
        <f>-vir</f>
        <v>#NAME?</v>
      </c>
      <c r="H399" t="s">
        <v>12295</v>
      </c>
      <c r="I399">
        <v>1998</v>
      </c>
      <c r="J399">
        <v>1999</v>
      </c>
      <c r="K399" t="s">
        <v>12901</v>
      </c>
      <c r="L399" t="s">
        <v>12902</v>
      </c>
      <c r="N399" t="s">
        <v>45</v>
      </c>
      <c r="O399" t="s">
        <v>40</v>
      </c>
      <c r="P399" t="s">
        <v>30</v>
      </c>
      <c r="Q399" t="s">
        <v>31</v>
      </c>
      <c r="R399" t="s">
        <v>40</v>
      </c>
      <c r="S399" t="s">
        <v>40</v>
      </c>
      <c r="T399" t="s">
        <v>30</v>
      </c>
      <c r="U399" t="s">
        <v>30</v>
      </c>
      <c r="V399" t="s">
        <v>30</v>
      </c>
      <c r="W399" t="s">
        <v>124</v>
      </c>
      <c r="X399" t="s">
        <v>12903</v>
      </c>
    </row>
    <row r="400" spans="1:24" x14ac:dyDescent="0.25">
      <c r="A400">
        <v>421208</v>
      </c>
      <c r="B400" t="s">
        <v>12920</v>
      </c>
      <c r="C400" t="s">
        <v>12921</v>
      </c>
      <c r="D400">
        <v>4</v>
      </c>
      <c r="F400" t="s">
        <v>12922</v>
      </c>
      <c r="G400" t="e">
        <f>-uracil</f>
        <v>#NAME?</v>
      </c>
      <c r="H400" t="s">
        <v>12923</v>
      </c>
      <c r="J400">
        <v>1947</v>
      </c>
      <c r="K400" t="s">
        <v>12924</v>
      </c>
      <c r="L400" t="s">
        <v>12925</v>
      </c>
      <c r="M400" t="s">
        <v>7193</v>
      </c>
      <c r="N400" t="s">
        <v>29</v>
      </c>
      <c r="O400" t="s">
        <v>40</v>
      </c>
      <c r="P400" t="s">
        <v>30</v>
      </c>
      <c r="Q400" t="s">
        <v>63</v>
      </c>
      <c r="R400" t="s">
        <v>30</v>
      </c>
      <c r="S400" t="s">
        <v>40</v>
      </c>
      <c r="T400" t="s">
        <v>30</v>
      </c>
      <c r="U400" t="s">
        <v>30</v>
      </c>
      <c r="V400" t="s">
        <v>40</v>
      </c>
      <c r="W400" t="s">
        <v>124</v>
      </c>
      <c r="X400" t="s">
        <v>12926</v>
      </c>
    </row>
    <row r="401" spans="1:24" x14ac:dyDescent="0.25">
      <c r="A401">
        <v>520664</v>
      </c>
      <c r="B401" t="s">
        <v>12951</v>
      </c>
      <c r="C401" t="s">
        <v>12952</v>
      </c>
      <c r="D401">
        <v>4</v>
      </c>
      <c r="E401" t="s">
        <v>12953</v>
      </c>
      <c r="F401" t="s">
        <v>12954</v>
      </c>
      <c r="G401" t="e">
        <f>-zomib</f>
        <v>#NAME?</v>
      </c>
      <c r="H401" t="s">
        <v>12955</v>
      </c>
      <c r="I401">
        <v>2006</v>
      </c>
      <c r="J401">
        <v>2009</v>
      </c>
      <c r="N401" t="s">
        <v>108</v>
      </c>
      <c r="O401" t="s">
        <v>30</v>
      </c>
      <c r="P401" t="s">
        <v>30</v>
      </c>
      <c r="Q401" t="s">
        <v>31</v>
      </c>
      <c r="R401" t="s">
        <v>30</v>
      </c>
      <c r="S401" t="s">
        <v>30</v>
      </c>
      <c r="T401" t="s">
        <v>40</v>
      </c>
      <c r="U401" t="s">
        <v>30</v>
      </c>
      <c r="V401" t="s">
        <v>30</v>
      </c>
      <c r="W401" t="s">
        <v>124</v>
      </c>
      <c r="X401" t="s">
        <v>12956</v>
      </c>
    </row>
    <row r="402" spans="1:24" x14ac:dyDescent="0.25">
      <c r="A402">
        <v>674544</v>
      </c>
      <c r="B402" t="s">
        <v>12961</v>
      </c>
      <c r="C402" t="s">
        <v>12962</v>
      </c>
      <c r="D402">
        <v>4</v>
      </c>
      <c r="E402" t="s">
        <v>12963</v>
      </c>
      <c r="F402" t="s">
        <v>5249</v>
      </c>
      <c r="G402" t="s">
        <v>12964</v>
      </c>
      <c r="H402" t="s">
        <v>12965</v>
      </c>
      <c r="I402">
        <v>1990</v>
      </c>
      <c r="J402">
        <v>1992</v>
      </c>
      <c r="K402" t="s">
        <v>12966</v>
      </c>
      <c r="L402" t="s">
        <v>12967</v>
      </c>
      <c r="M402" t="s">
        <v>1419</v>
      </c>
      <c r="N402" t="s">
        <v>45</v>
      </c>
      <c r="O402" t="s">
        <v>30</v>
      </c>
      <c r="P402" t="s">
        <v>30</v>
      </c>
      <c r="Q402" t="s">
        <v>75</v>
      </c>
      <c r="R402" t="s">
        <v>30</v>
      </c>
      <c r="S402" t="s">
        <v>30</v>
      </c>
      <c r="T402" t="s">
        <v>40</v>
      </c>
      <c r="U402" t="s">
        <v>30</v>
      </c>
      <c r="V402" t="s">
        <v>40</v>
      </c>
      <c r="W402" t="s">
        <v>124</v>
      </c>
    </row>
    <row r="403" spans="1:24" x14ac:dyDescent="0.25">
      <c r="A403">
        <v>675777</v>
      </c>
      <c r="B403" t="s">
        <v>12992</v>
      </c>
      <c r="C403" t="s">
        <v>12993</v>
      </c>
      <c r="D403">
        <v>4</v>
      </c>
      <c r="E403" t="s">
        <v>12994</v>
      </c>
      <c r="G403" t="e">
        <f>-ase</f>
        <v>#NAME?</v>
      </c>
      <c r="H403" t="s">
        <v>2359</v>
      </c>
      <c r="I403">
        <v>2002</v>
      </c>
      <c r="J403">
        <v>2006</v>
      </c>
      <c r="K403" t="s">
        <v>12995</v>
      </c>
      <c r="L403" t="s">
        <v>12996</v>
      </c>
      <c r="N403" t="s">
        <v>2360</v>
      </c>
      <c r="O403" t="s">
        <v>30</v>
      </c>
      <c r="P403" t="s">
        <v>30</v>
      </c>
      <c r="Q403" t="s">
        <v>31</v>
      </c>
      <c r="R403" t="s">
        <v>30</v>
      </c>
      <c r="S403" t="s">
        <v>30</v>
      </c>
      <c r="T403" t="s">
        <v>40</v>
      </c>
      <c r="U403" t="s">
        <v>30</v>
      </c>
      <c r="V403" t="s">
        <v>40</v>
      </c>
      <c r="W403" t="s">
        <v>798</v>
      </c>
    </row>
    <row r="404" spans="1:24" x14ac:dyDescent="0.25">
      <c r="A404">
        <v>675625</v>
      </c>
      <c r="B404" t="s">
        <v>13003</v>
      </c>
      <c r="C404" t="s">
        <v>13004</v>
      </c>
      <c r="D404">
        <v>4</v>
      </c>
      <c r="F404" t="s">
        <v>13005</v>
      </c>
      <c r="G404" t="s">
        <v>129</v>
      </c>
      <c r="H404" t="s">
        <v>130</v>
      </c>
      <c r="I404">
        <v>2005</v>
      </c>
      <c r="J404">
        <v>2006</v>
      </c>
      <c r="N404" t="s">
        <v>75</v>
      </c>
      <c r="O404" t="s">
        <v>30</v>
      </c>
      <c r="P404" t="s">
        <v>30</v>
      </c>
      <c r="Q404" t="s">
        <v>31</v>
      </c>
      <c r="R404" t="s">
        <v>30</v>
      </c>
      <c r="S404" t="s">
        <v>30</v>
      </c>
      <c r="T404" t="s">
        <v>30</v>
      </c>
      <c r="U404" t="s">
        <v>40</v>
      </c>
      <c r="V404" t="s">
        <v>30</v>
      </c>
      <c r="W404" t="s">
        <v>2208</v>
      </c>
    </row>
    <row r="405" spans="1:24" x14ac:dyDescent="0.25">
      <c r="A405">
        <v>13756</v>
      </c>
      <c r="B405" t="s">
        <v>13016</v>
      </c>
      <c r="C405" t="s">
        <v>13017</v>
      </c>
      <c r="D405">
        <v>4</v>
      </c>
      <c r="E405" t="s">
        <v>13018</v>
      </c>
      <c r="F405" t="s">
        <v>1445</v>
      </c>
      <c r="G405" t="e">
        <f>-olol</f>
        <v>#NAME?</v>
      </c>
      <c r="H405" t="s">
        <v>475</v>
      </c>
      <c r="I405">
        <v>1968</v>
      </c>
      <c r="J405">
        <v>1983</v>
      </c>
      <c r="K405" t="s">
        <v>13019</v>
      </c>
      <c r="L405" t="s">
        <v>13020</v>
      </c>
      <c r="M405" t="s">
        <v>3003</v>
      </c>
      <c r="N405" t="s">
        <v>45</v>
      </c>
      <c r="O405" t="s">
        <v>40</v>
      </c>
      <c r="P405" t="s">
        <v>30</v>
      </c>
      <c r="Q405" t="s">
        <v>46</v>
      </c>
      <c r="R405" t="s">
        <v>30</v>
      </c>
      <c r="S405" t="s">
        <v>40</v>
      </c>
      <c r="T405" t="s">
        <v>30</v>
      </c>
      <c r="U405" t="s">
        <v>30</v>
      </c>
      <c r="V405" t="s">
        <v>30</v>
      </c>
      <c r="W405" t="s">
        <v>798</v>
      </c>
      <c r="X405" t="s">
        <v>13021</v>
      </c>
    </row>
    <row r="406" spans="1:24" x14ac:dyDescent="0.25">
      <c r="A406">
        <v>7501</v>
      </c>
      <c r="B406" t="s">
        <v>13022</v>
      </c>
      <c r="C406" t="s">
        <v>13023</v>
      </c>
      <c r="D406">
        <v>4</v>
      </c>
      <c r="E406" t="s">
        <v>13024</v>
      </c>
      <c r="F406" t="s">
        <v>13025</v>
      </c>
      <c r="G406" t="e">
        <f>-tecan</f>
        <v>#NAME?</v>
      </c>
      <c r="H406" t="s">
        <v>8275</v>
      </c>
      <c r="I406">
        <v>1990</v>
      </c>
      <c r="J406">
        <v>1996</v>
      </c>
      <c r="K406" t="s">
        <v>13026</v>
      </c>
      <c r="L406" t="s">
        <v>13027</v>
      </c>
      <c r="M406" t="s">
        <v>13028</v>
      </c>
      <c r="N406" t="s">
        <v>29</v>
      </c>
      <c r="O406" t="s">
        <v>40</v>
      </c>
      <c r="P406" t="s">
        <v>30</v>
      </c>
      <c r="Q406" t="s">
        <v>31</v>
      </c>
      <c r="R406" t="s">
        <v>30</v>
      </c>
      <c r="S406" t="s">
        <v>40</v>
      </c>
      <c r="T406" t="s">
        <v>40</v>
      </c>
      <c r="U406" t="s">
        <v>30</v>
      </c>
      <c r="V406" t="s">
        <v>40</v>
      </c>
      <c r="W406" t="s">
        <v>124</v>
      </c>
      <c r="X406" t="s">
        <v>13029</v>
      </c>
    </row>
    <row r="407" spans="1:24" x14ac:dyDescent="0.25">
      <c r="A407">
        <v>360723</v>
      </c>
      <c r="B407" t="s">
        <v>13040</v>
      </c>
      <c r="C407" t="s">
        <v>13041</v>
      </c>
      <c r="D407">
        <v>4</v>
      </c>
      <c r="E407" t="s">
        <v>13042</v>
      </c>
      <c r="F407" t="s">
        <v>13043</v>
      </c>
      <c r="G407" t="e">
        <f>-gliptin</f>
        <v>#NAME?</v>
      </c>
      <c r="H407" t="s">
        <v>1223</v>
      </c>
      <c r="I407">
        <v>2007</v>
      </c>
      <c r="J407">
        <v>2009</v>
      </c>
      <c r="K407" t="s">
        <v>13044</v>
      </c>
      <c r="L407" t="s">
        <v>13045</v>
      </c>
      <c r="N407" t="s">
        <v>45</v>
      </c>
      <c r="O407" t="s">
        <v>40</v>
      </c>
      <c r="P407" t="s">
        <v>30</v>
      </c>
      <c r="Q407" t="s">
        <v>46</v>
      </c>
      <c r="R407" t="s">
        <v>30</v>
      </c>
      <c r="S407" t="s">
        <v>40</v>
      </c>
      <c r="T407" t="s">
        <v>30</v>
      </c>
      <c r="U407" t="s">
        <v>30</v>
      </c>
      <c r="V407" t="s">
        <v>30</v>
      </c>
      <c r="W407" t="s">
        <v>124</v>
      </c>
      <c r="X407" t="s">
        <v>13046</v>
      </c>
    </row>
    <row r="408" spans="1:24" x14ac:dyDescent="0.25">
      <c r="A408">
        <v>16759</v>
      </c>
      <c r="B408" t="s">
        <v>13047</v>
      </c>
      <c r="C408" t="s">
        <v>13048</v>
      </c>
      <c r="D408">
        <v>4</v>
      </c>
      <c r="E408" t="s">
        <v>13049</v>
      </c>
      <c r="F408" t="s">
        <v>13050</v>
      </c>
      <c r="G408" t="e">
        <f>-prilat</f>
        <v>#NAME?</v>
      </c>
      <c r="H408" t="s">
        <v>1467</v>
      </c>
      <c r="I408">
        <v>1984</v>
      </c>
      <c r="J408">
        <v>1988</v>
      </c>
      <c r="M408" t="s">
        <v>627</v>
      </c>
      <c r="N408" t="s">
        <v>45</v>
      </c>
      <c r="O408" t="s">
        <v>40</v>
      </c>
      <c r="P408" t="s">
        <v>30</v>
      </c>
      <c r="Q408" t="s">
        <v>31</v>
      </c>
      <c r="R408" t="s">
        <v>30</v>
      </c>
      <c r="S408" t="s">
        <v>30</v>
      </c>
      <c r="T408" t="s">
        <v>40</v>
      </c>
      <c r="U408" t="s">
        <v>30</v>
      </c>
      <c r="V408" t="s">
        <v>40</v>
      </c>
      <c r="W408" t="s">
        <v>124</v>
      </c>
      <c r="X408" t="s">
        <v>13051</v>
      </c>
    </row>
    <row r="409" spans="1:24" x14ac:dyDescent="0.25">
      <c r="A409">
        <v>1285394</v>
      </c>
      <c r="B409" t="s">
        <v>13068</v>
      </c>
      <c r="C409" t="s">
        <v>13069</v>
      </c>
      <c r="D409">
        <v>4</v>
      </c>
      <c r="E409" t="s">
        <v>13070</v>
      </c>
      <c r="F409" t="s">
        <v>1222</v>
      </c>
      <c r="G409" t="e">
        <f>-prost</f>
        <v>#NAME?</v>
      </c>
      <c r="H409" t="s">
        <v>238</v>
      </c>
      <c r="I409">
        <v>2010</v>
      </c>
      <c r="J409">
        <v>2012</v>
      </c>
      <c r="K409" t="s">
        <v>13071</v>
      </c>
      <c r="L409" t="s">
        <v>13072</v>
      </c>
      <c r="N409" t="s">
        <v>29</v>
      </c>
      <c r="O409" t="s">
        <v>40</v>
      </c>
      <c r="P409" t="s">
        <v>30</v>
      </c>
      <c r="Q409" t="s">
        <v>31</v>
      </c>
      <c r="R409" t="s">
        <v>40</v>
      </c>
      <c r="S409" t="s">
        <v>30</v>
      </c>
      <c r="T409" t="s">
        <v>30</v>
      </c>
      <c r="U409" t="s">
        <v>40</v>
      </c>
      <c r="V409" t="s">
        <v>30</v>
      </c>
      <c r="W409" t="s">
        <v>124</v>
      </c>
      <c r="X409" t="s">
        <v>13073</v>
      </c>
    </row>
    <row r="410" spans="1:24" x14ac:dyDescent="0.25">
      <c r="A410">
        <v>438486</v>
      </c>
      <c r="B410" t="s">
        <v>13112</v>
      </c>
      <c r="C410" t="s">
        <v>13113</v>
      </c>
      <c r="D410">
        <v>4</v>
      </c>
      <c r="F410" t="s">
        <v>1203</v>
      </c>
      <c r="G410" t="e">
        <f>-cycline</f>
        <v>#NAME?</v>
      </c>
      <c r="H410" t="s">
        <v>5183</v>
      </c>
      <c r="J410">
        <v>1950</v>
      </c>
      <c r="K410" t="s">
        <v>13114</v>
      </c>
      <c r="L410" t="s">
        <v>13115</v>
      </c>
      <c r="M410" t="s">
        <v>13116</v>
      </c>
      <c r="N410" t="s">
        <v>29</v>
      </c>
      <c r="O410" t="s">
        <v>30</v>
      </c>
      <c r="P410" t="s">
        <v>30</v>
      </c>
      <c r="Q410" t="s">
        <v>31</v>
      </c>
      <c r="R410" t="s">
        <v>30</v>
      </c>
      <c r="S410" t="s">
        <v>30</v>
      </c>
      <c r="T410" t="s">
        <v>30</v>
      </c>
      <c r="U410" t="s">
        <v>40</v>
      </c>
      <c r="V410" t="s">
        <v>30</v>
      </c>
      <c r="W410" t="s">
        <v>798</v>
      </c>
      <c r="X410" t="s">
        <v>13117</v>
      </c>
    </row>
    <row r="411" spans="1:24" x14ac:dyDescent="0.25">
      <c r="A411">
        <v>1369610</v>
      </c>
      <c r="B411" t="s">
        <v>13199</v>
      </c>
      <c r="C411" t="s">
        <v>13200</v>
      </c>
      <c r="D411">
        <v>4</v>
      </c>
      <c r="E411" t="s">
        <v>13201</v>
      </c>
      <c r="F411" t="s">
        <v>13202</v>
      </c>
      <c r="G411" t="e">
        <f>-plasmin</f>
        <v>#NAME?</v>
      </c>
      <c r="H411" t="s">
        <v>13203</v>
      </c>
      <c r="I411">
        <v>2009</v>
      </c>
      <c r="J411">
        <v>2010</v>
      </c>
      <c r="N411" t="s">
        <v>75</v>
      </c>
      <c r="O411" t="s">
        <v>30</v>
      </c>
      <c r="P411" t="s">
        <v>30</v>
      </c>
      <c r="Q411" t="s">
        <v>31</v>
      </c>
      <c r="R411" t="s">
        <v>30</v>
      </c>
      <c r="S411" t="s">
        <v>30</v>
      </c>
      <c r="T411" t="s">
        <v>40</v>
      </c>
      <c r="U411" t="s">
        <v>30</v>
      </c>
      <c r="V411" t="s">
        <v>30</v>
      </c>
      <c r="W411" t="s">
        <v>124</v>
      </c>
    </row>
    <row r="412" spans="1:24" x14ac:dyDescent="0.25">
      <c r="A412">
        <v>1450253</v>
      </c>
      <c r="B412" t="s">
        <v>13347</v>
      </c>
      <c r="C412" t="s">
        <v>13348</v>
      </c>
      <c r="D412">
        <v>4</v>
      </c>
      <c r="E412" t="s">
        <v>13349</v>
      </c>
      <c r="F412" t="s">
        <v>1445</v>
      </c>
      <c r="G412" t="s">
        <v>2299</v>
      </c>
      <c r="H412" t="s">
        <v>2813</v>
      </c>
      <c r="I412">
        <v>1989</v>
      </c>
      <c r="J412">
        <v>1993</v>
      </c>
      <c r="K412" t="s">
        <v>13350</v>
      </c>
      <c r="L412" t="s">
        <v>13351</v>
      </c>
      <c r="M412" t="s">
        <v>13352</v>
      </c>
      <c r="N412" t="s">
        <v>45</v>
      </c>
      <c r="O412" t="s">
        <v>40</v>
      </c>
      <c r="P412" t="s">
        <v>30</v>
      </c>
      <c r="Q412" t="s">
        <v>46</v>
      </c>
      <c r="R412" t="s">
        <v>30</v>
      </c>
      <c r="S412" t="s">
        <v>40</v>
      </c>
      <c r="T412" t="s">
        <v>30</v>
      </c>
      <c r="U412" t="s">
        <v>30</v>
      </c>
      <c r="V412" t="s">
        <v>30</v>
      </c>
      <c r="W412" t="s">
        <v>124</v>
      </c>
      <c r="X412" t="s">
        <v>13353</v>
      </c>
    </row>
    <row r="413" spans="1:24" x14ac:dyDescent="0.25">
      <c r="A413">
        <v>675424</v>
      </c>
      <c r="B413" t="s">
        <v>13375</v>
      </c>
      <c r="C413" t="s">
        <v>13376</v>
      </c>
      <c r="D413">
        <v>4</v>
      </c>
      <c r="F413" t="s">
        <v>13377</v>
      </c>
      <c r="G413" t="e">
        <f>-tide</f>
        <v>#NAME?</v>
      </c>
      <c r="H413" t="s">
        <v>5872</v>
      </c>
      <c r="I413">
        <v>1974</v>
      </c>
      <c r="J413">
        <v>1978</v>
      </c>
      <c r="M413" t="s">
        <v>13378</v>
      </c>
      <c r="N413" t="s">
        <v>108</v>
      </c>
      <c r="O413" t="s">
        <v>30</v>
      </c>
      <c r="P413" t="s">
        <v>30</v>
      </c>
      <c r="Q413" t="s">
        <v>31</v>
      </c>
      <c r="R413" t="s">
        <v>30</v>
      </c>
      <c r="S413" t="s">
        <v>30</v>
      </c>
      <c r="T413" t="s">
        <v>40</v>
      </c>
      <c r="U413" t="s">
        <v>30</v>
      </c>
      <c r="V413" t="s">
        <v>30</v>
      </c>
      <c r="W413" t="s">
        <v>798</v>
      </c>
    </row>
    <row r="414" spans="1:24" x14ac:dyDescent="0.25">
      <c r="A414">
        <v>675581</v>
      </c>
      <c r="B414" t="s">
        <v>13379</v>
      </c>
      <c r="C414" t="s">
        <v>13380</v>
      </c>
      <c r="D414">
        <v>4</v>
      </c>
      <c r="E414" t="s">
        <v>13381</v>
      </c>
      <c r="F414" t="s">
        <v>13382</v>
      </c>
      <c r="G414" t="e">
        <f>-mab</f>
        <v>#NAME?</v>
      </c>
      <c r="H414" t="s">
        <v>546</v>
      </c>
      <c r="J414">
        <v>1998</v>
      </c>
      <c r="K414" t="s">
        <v>13383</v>
      </c>
      <c r="L414" t="s">
        <v>13384</v>
      </c>
      <c r="N414" t="s">
        <v>547</v>
      </c>
      <c r="O414" t="s">
        <v>30</v>
      </c>
      <c r="P414" t="s">
        <v>30</v>
      </c>
      <c r="Q414" t="s">
        <v>31</v>
      </c>
      <c r="R414" t="s">
        <v>30</v>
      </c>
      <c r="S414" t="s">
        <v>30</v>
      </c>
      <c r="T414" t="s">
        <v>40</v>
      </c>
      <c r="U414" t="s">
        <v>30</v>
      </c>
      <c r="V414" t="s">
        <v>40</v>
      </c>
      <c r="W414" t="s">
        <v>124</v>
      </c>
    </row>
    <row r="415" spans="1:24" x14ac:dyDescent="0.25">
      <c r="A415">
        <v>80965</v>
      </c>
      <c r="B415" t="s">
        <v>13540</v>
      </c>
      <c r="C415" t="s">
        <v>13541</v>
      </c>
      <c r="D415">
        <v>4</v>
      </c>
      <c r="E415" t="s">
        <v>13542</v>
      </c>
      <c r="F415" t="s">
        <v>13543</v>
      </c>
      <c r="G415" t="e">
        <f>-pidem</f>
        <v>#NAME?</v>
      </c>
      <c r="H415" t="s">
        <v>8436</v>
      </c>
      <c r="I415">
        <v>1987</v>
      </c>
      <c r="J415">
        <v>1992</v>
      </c>
      <c r="K415" t="s">
        <v>13544</v>
      </c>
      <c r="L415" t="s">
        <v>13545</v>
      </c>
      <c r="M415" t="s">
        <v>693</v>
      </c>
      <c r="N415" t="s">
        <v>45</v>
      </c>
      <c r="O415" t="s">
        <v>40</v>
      </c>
      <c r="P415" t="s">
        <v>30</v>
      </c>
      <c r="Q415" t="s">
        <v>63</v>
      </c>
      <c r="R415" t="s">
        <v>30</v>
      </c>
      <c r="S415" t="s">
        <v>40</v>
      </c>
      <c r="T415" t="s">
        <v>30</v>
      </c>
      <c r="U415" t="s">
        <v>40</v>
      </c>
      <c r="V415" t="s">
        <v>40</v>
      </c>
      <c r="W415" t="s">
        <v>124</v>
      </c>
      <c r="X415" t="s">
        <v>13546</v>
      </c>
    </row>
    <row r="416" spans="1:24" x14ac:dyDescent="0.25">
      <c r="A416">
        <v>21523</v>
      </c>
      <c r="B416" t="s">
        <v>13626</v>
      </c>
      <c r="C416" t="s">
        <v>13627</v>
      </c>
      <c r="D416">
        <v>4</v>
      </c>
      <c r="E416" t="s">
        <v>13628</v>
      </c>
      <c r="F416" t="s">
        <v>10481</v>
      </c>
      <c r="G416" t="e">
        <f>-ast</f>
        <v>#NAME?</v>
      </c>
      <c r="H416" t="s">
        <v>13629</v>
      </c>
      <c r="I416">
        <v>1995</v>
      </c>
      <c r="J416">
        <v>1996</v>
      </c>
      <c r="K416" t="s">
        <v>13630</v>
      </c>
      <c r="L416" t="s">
        <v>13631</v>
      </c>
      <c r="M416" t="s">
        <v>13632</v>
      </c>
      <c r="N416" t="s">
        <v>45</v>
      </c>
      <c r="O416" t="s">
        <v>30</v>
      </c>
      <c r="P416" t="s">
        <v>30</v>
      </c>
      <c r="Q416" t="s">
        <v>63</v>
      </c>
      <c r="R416" t="s">
        <v>30</v>
      </c>
      <c r="S416" t="s">
        <v>40</v>
      </c>
      <c r="T416" t="s">
        <v>30</v>
      </c>
      <c r="U416" t="s">
        <v>30</v>
      </c>
      <c r="V416" t="s">
        <v>30</v>
      </c>
      <c r="W416" t="s">
        <v>124</v>
      </c>
      <c r="X416" t="s">
        <v>13633</v>
      </c>
    </row>
    <row r="417" spans="1:24" x14ac:dyDescent="0.25">
      <c r="A417">
        <v>9495</v>
      </c>
      <c r="B417" t="s">
        <v>13634</v>
      </c>
      <c r="C417" t="s">
        <v>13635</v>
      </c>
      <c r="D417">
        <v>4</v>
      </c>
      <c r="E417" t="s">
        <v>13636</v>
      </c>
      <c r="F417" t="s">
        <v>13637</v>
      </c>
      <c r="G417" t="s">
        <v>2299</v>
      </c>
      <c r="H417" t="s">
        <v>2813</v>
      </c>
      <c r="I417">
        <v>1987</v>
      </c>
      <c r="J417">
        <v>1987</v>
      </c>
      <c r="K417" t="s">
        <v>13638</v>
      </c>
      <c r="L417" t="s">
        <v>13639</v>
      </c>
      <c r="M417" t="s">
        <v>13352</v>
      </c>
      <c r="N417" t="s">
        <v>29</v>
      </c>
      <c r="O417" t="s">
        <v>40</v>
      </c>
      <c r="P417" t="s">
        <v>30</v>
      </c>
      <c r="Q417" t="s">
        <v>31</v>
      </c>
      <c r="R417" t="s">
        <v>30</v>
      </c>
      <c r="S417" t="s">
        <v>40</v>
      </c>
      <c r="T417" t="s">
        <v>30</v>
      </c>
      <c r="U417" t="s">
        <v>30</v>
      </c>
      <c r="V417" t="s">
        <v>30</v>
      </c>
      <c r="W417" t="s">
        <v>124</v>
      </c>
      <c r="X417" t="s">
        <v>13640</v>
      </c>
    </row>
    <row r="418" spans="1:24" x14ac:dyDescent="0.25">
      <c r="A418">
        <v>397524</v>
      </c>
      <c r="B418" t="s">
        <v>13655</v>
      </c>
      <c r="C418" t="s">
        <v>13656</v>
      </c>
      <c r="D418">
        <v>4</v>
      </c>
      <c r="E418" t="s">
        <v>13657</v>
      </c>
      <c r="F418" t="s">
        <v>3349</v>
      </c>
      <c r="G418" t="e">
        <f>-xaban</f>
        <v>#NAME?</v>
      </c>
      <c r="H418" t="s">
        <v>929</v>
      </c>
      <c r="I418">
        <v>2005</v>
      </c>
      <c r="J418">
        <v>2012</v>
      </c>
      <c r="K418" t="s">
        <v>13658</v>
      </c>
      <c r="L418" t="s">
        <v>13659</v>
      </c>
      <c r="N418" t="s">
        <v>45</v>
      </c>
      <c r="O418" t="s">
        <v>40</v>
      </c>
      <c r="P418" t="s">
        <v>30</v>
      </c>
      <c r="Q418" t="s">
        <v>63</v>
      </c>
      <c r="R418" t="s">
        <v>30</v>
      </c>
      <c r="S418" t="s">
        <v>40</v>
      </c>
      <c r="T418" t="s">
        <v>30</v>
      </c>
      <c r="U418" t="s">
        <v>30</v>
      </c>
      <c r="V418" t="s">
        <v>40</v>
      </c>
      <c r="W418" t="s">
        <v>124</v>
      </c>
      <c r="X418" t="s">
        <v>13660</v>
      </c>
    </row>
    <row r="419" spans="1:24" x14ac:dyDescent="0.25">
      <c r="A419">
        <v>317124</v>
      </c>
      <c r="B419" t="s">
        <v>13688</v>
      </c>
      <c r="C419" t="s">
        <v>13689</v>
      </c>
      <c r="D419">
        <v>4</v>
      </c>
      <c r="E419" t="s">
        <v>13690</v>
      </c>
      <c r="F419" t="s">
        <v>13691</v>
      </c>
      <c r="G419" t="e">
        <f>-nil</f>
        <v>#NAME?</v>
      </c>
      <c r="H419" t="s">
        <v>336</v>
      </c>
      <c r="I419">
        <v>1994</v>
      </c>
      <c r="J419">
        <v>1998</v>
      </c>
      <c r="K419" t="s">
        <v>13692</v>
      </c>
      <c r="L419" t="s">
        <v>13693</v>
      </c>
      <c r="M419" t="s">
        <v>13694</v>
      </c>
      <c r="N419" t="s">
        <v>45</v>
      </c>
      <c r="O419" t="s">
        <v>40</v>
      </c>
      <c r="P419" t="s">
        <v>30</v>
      </c>
      <c r="Q419" t="s">
        <v>46</v>
      </c>
      <c r="R419" t="s">
        <v>30</v>
      </c>
      <c r="S419" t="s">
        <v>40</v>
      </c>
      <c r="T419" t="s">
        <v>30</v>
      </c>
      <c r="U419" t="s">
        <v>30</v>
      </c>
      <c r="V419" t="s">
        <v>40</v>
      </c>
      <c r="W419" t="s">
        <v>124</v>
      </c>
      <c r="X419" t="s">
        <v>13695</v>
      </c>
    </row>
    <row r="420" spans="1:24" x14ac:dyDescent="0.25">
      <c r="A420">
        <v>673030</v>
      </c>
      <c r="B420" t="s">
        <v>13732</v>
      </c>
      <c r="C420" t="s">
        <v>13733</v>
      </c>
      <c r="D420">
        <v>4</v>
      </c>
      <c r="E420" t="s">
        <v>13734</v>
      </c>
      <c r="F420" t="s">
        <v>13735</v>
      </c>
      <c r="G420" t="e">
        <f>-ium</f>
        <v>#NAME?</v>
      </c>
      <c r="H420" t="s">
        <v>288</v>
      </c>
      <c r="I420">
        <v>1976</v>
      </c>
      <c r="J420">
        <v>1986</v>
      </c>
      <c r="K420" t="s">
        <v>13736</v>
      </c>
      <c r="L420" t="s">
        <v>13737</v>
      </c>
      <c r="M420" t="s">
        <v>13738</v>
      </c>
      <c r="N420" t="s">
        <v>45</v>
      </c>
      <c r="O420" t="s">
        <v>40</v>
      </c>
      <c r="P420" t="s">
        <v>30</v>
      </c>
      <c r="Q420" t="s">
        <v>63</v>
      </c>
      <c r="R420" t="s">
        <v>30</v>
      </c>
      <c r="S420" t="s">
        <v>30</v>
      </c>
      <c r="T420" t="s">
        <v>40</v>
      </c>
      <c r="U420" t="s">
        <v>30</v>
      </c>
      <c r="V420" t="s">
        <v>30</v>
      </c>
      <c r="W420" t="s">
        <v>124</v>
      </c>
      <c r="X420" t="s">
        <v>13739</v>
      </c>
    </row>
    <row r="421" spans="1:24" x14ac:dyDescent="0.25">
      <c r="A421">
        <v>421034</v>
      </c>
      <c r="B421" t="s">
        <v>13740</v>
      </c>
      <c r="C421" t="s">
        <v>13741</v>
      </c>
      <c r="D421">
        <v>4</v>
      </c>
      <c r="E421" t="s">
        <v>13742</v>
      </c>
      <c r="F421" t="s">
        <v>13743</v>
      </c>
      <c r="G421" t="e">
        <f>-triptan</f>
        <v>#NAME?</v>
      </c>
      <c r="H421" t="s">
        <v>10653</v>
      </c>
      <c r="I421">
        <v>1997</v>
      </c>
      <c r="J421">
        <v>2002</v>
      </c>
      <c r="K421" t="s">
        <v>13744</v>
      </c>
      <c r="L421" t="s">
        <v>13745</v>
      </c>
      <c r="N421" t="s">
        <v>45</v>
      </c>
      <c r="O421" t="s">
        <v>40</v>
      </c>
      <c r="P421" t="s">
        <v>30</v>
      </c>
      <c r="Q421" t="s">
        <v>31</v>
      </c>
      <c r="R421" t="s">
        <v>30</v>
      </c>
      <c r="S421" t="s">
        <v>40</v>
      </c>
      <c r="T421" t="s">
        <v>30</v>
      </c>
      <c r="U421" t="s">
        <v>30</v>
      </c>
      <c r="V421" t="s">
        <v>30</v>
      </c>
      <c r="W421" t="s">
        <v>124</v>
      </c>
      <c r="X421" t="s">
        <v>13746</v>
      </c>
    </row>
    <row r="422" spans="1:24" x14ac:dyDescent="0.25">
      <c r="A422">
        <v>79047</v>
      </c>
      <c r="B422" t="s">
        <v>13750</v>
      </c>
      <c r="C422" t="s">
        <v>13751</v>
      </c>
      <c r="D422">
        <v>4</v>
      </c>
      <c r="E422" t="s">
        <v>13752</v>
      </c>
      <c r="F422" t="s">
        <v>13753</v>
      </c>
      <c r="G422" t="e">
        <f>-triptan</f>
        <v>#NAME?</v>
      </c>
      <c r="H422" t="s">
        <v>10653</v>
      </c>
      <c r="I422">
        <v>1996</v>
      </c>
      <c r="J422">
        <v>1998</v>
      </c>
      <c r="K422" t="s">
        <v>13754</v>
      </c>
      <c r="L422" t="s">
        <v>13755</v>
      </c>
      <c r="M422" t="s">
        <v>10654</v>
      </c>
      <c r="N422" t="s">
        <v>45</v>
      </c>
      <c r="O422" t="s">
        <v>40</v>
      </c>
      <c r="P422" t="s">
        <v>30</v>
      </c>
      <c r="Q422" t="s">
        <v>63</v>
      </c>
      <c r="R422" t="s">
        <v>30</v>
      </c>
      <c r="S422" t="s">
        <v>40</v>
      </c>
      <c r="T422" t="s">
        <v>30</v>
      </c>
      <c r="U422" t="s">
        <v>30</v>
      </c>
      <c r="V422" t="s">
        <v>30</v>
      </c>
      <c r="W422" t="s">
        <v>124</v>
      </c>
      <c r="X422" t="s">
        <v>13756</v>
      </c>
    </row>
    <row r="423" spans="1:24" x14ac:dyDescent="0.25">
      <c r="A423">
        <v>65494</v>
      </c>
      <c r="B423" t="s">
        <v>13768</v>
      </c>
      <c r="C423" t="s">
        <v>13769</v>
      </c>
      <c r="D423">
        <v>4</v>
      </c>
      <c r="E423" t="s">
        <v>13770</v>
      </c>
      <c r="F423" t="s">
        <v>2928</v>
      </c>
      <c r="G423" t="e">
        <f>-citabine</f>
        <v>#NAME?</v>
      </c>
      <c r="H423" t="s">
        <v>7920</v>
      </c>
      <c r="I423">
        <v>1991</v>
      </c>
      <c r="J423">
        <v>1992</v>
      </c>
      <c r="K423" t="s">
        <v>13771</v>
      </c>
      <c r="L423" t="s">
        <v>13772</v>
      </c>
      <c r="M423" t="s">
        <v>250</v>
      </c>
      <c r="N423" t="s">
        <v>29</v>
      </c>
      <c r="O423" t="s">
        <v>40</v>
      </c>
      <c r="P423" t="s">
        <v>30</v>
      </c>
      <c r="Q423" t="s">
        <v>31</v>
      </c>
      <c r="R423" t="s">
        <v>30</v>
      </c>
      <c r="S423" t="s">
        <v>40</v>
      </c>
      <c r="T423" t="s">
        <v>30</v>
      </c>
      <c r="U423" t="s">
        <v>30</v>
      </c>
      <c r="V423" t="s">
        <v>40</v>
      </c>
      <c r="W423" t="s">
        <v>798</v>
      </c>
      <c r="X423" t="s">
        <v>13773</v>
      </c>
    </row>
    <row r="424" spans="1:24" x14ac:dyDescent="0.25">
      <c r="A424">
        <v>2265</v>
      </c>
      <c r="B424" t="s">
        <v>13804</v>
      </c>
      <c r="C424" t="s">
        <v>13805</v>
      </c>
      <c r="D424">
        <v>4</v>
      </c>
      <c r="F424" t="s">
        <v>13806</v>
      </c>
      <c r="G424" t="s">
        <v>2404</v>
      </c>
      <c r="H424" t="s">
        <v>2405</v>
      </c>
      <c r="J424">
        <v>1949</v>
      </c>
      <c r="K424" t="s">
        <v>13807</v>
      </c>
      <c r="L424" t="s">
        <v>13808</v>
      </c>
      <c r="M424" t="s">
        <v>453</v>
      </c>
      <c r="N424" t="s">
        <v>45</v>
      </c>
      <c r="O424" t="s">
        <v>40</v>
      </c>
      <c r="P424" t="s">
        <v>30</v>
      </c>
      <c r="Q424" t="s">
        <v>63</v>
      </c>
      <c r="R424" t="s">
        <v>30</v>
      </c>
      <c r="S424" t="s">
        <v>40</v>
      </c>
      <c r="T424" t="s">
        <v>30</v>
      </c>
      <c r="U424" t="s">
        <v>30</v>
      </c>
      <c r="V424" t="s">
        <v>30</v>
      </c>
      <c r="W424" t="s">
        <v>798</v>
      </c>
      <c r="X424" t="s">
        <v>13809</v>
      </c>
    </row>
    <row r="425" spans="1:24" x14ac:dyDescent="0.25">
      <c r="A425">
        <v>242716</v>
      </c>
      <c r="B425" t="s">
        <v>13829</v>
      </c>
      <c r="C425" t="s">
        <v>13830</v>
      </c>
      <c r="D425">
        <v>4</v>
      </c>
      <c r="E425" t="s">
        <v>13831</v>
      </c>
      <c r="F425" t="s">
        <v>13832</v>
      </c>
      <c r="G425" t="s">
        <v>13833</v>
      </c>
      <c r="H425" t="s">
        <v>13834</v>
      </c>
      <c r="I425">
        <v>1985</v>
      </c>
      <c r="J425">
        <v>1994</v>
      </c>
      <c r="K425" t="s">
        <v>13835</v>
      </c>
      <c r="L425" t="s">
        <v>13836</v>
      </c>
      <c r="M425" t="s">
        <v>1310</v>
      </c>
      <c r="N425" t="s">
        <v>45</v>
      </c>
      <c r="O425" t="s">
        <v>40</v>
      </c>
      <c r="P425" t="s">
        <v>30</v>
      </c>
      <c r="Q425" t="s">
        <v>46</v>
      </c>
      <c r="R425" t="s">
        <v>30</v>
      </c>
      <c r="S425" t="s">
        <v>30</v>
      </c>
      <c r="T425" t="s">
        <v>30</v>
      </c>
      <c r="U425" t="s">
        <v>40</v>
      </c>
      <c r="V425" t="s">
        <v>30</v>
      </c>
      <c r="W425" t="s">
        <v>124</v>
      </c>
      <c r="X425" t="s">
        <v>13837</v>
      </c>
    </row>
    <row r="426" spans="1:24" x14ac:dyDescent="0.25">
      <c r="A426">
        <v>88100</v>
      </c>
      <c r="B426" t="s">
        <v>13851</v>
      </c>
      <c r="C426" t="s">
        <v>13852</v>
      </c>
      <c r="D426">
        <v>4</v>
      </c>
      <c r="E426" t="s">
        <v>13853</v>
      </c>
      <c r="F426" t="s">
        <v>13854</v>
      </c>
      <c r="G426" t="e">
        <f>-vir</f>
        <v>#NAME?</v>
      </c>
      <c r="H426" t="s">
        <v>7289</v>
      </c>
      <c r="I426">
        <v>1995</v>
      </c>
      <c r="J426">
        <v>1996</v>
      </c>
      <c r="K426" t="s">
        <v>13855</v>
      </c>
      <c r="L426" t="s">
        <v>13856</v>
      </c>
      <c r="M426" t="s">
        <v>250</v>
      </c>
      <c r="N426" t="s">
        <v>45</v>
      </c>
      <c r="O426" t="s">
        <v>30</v>
      </c>
      <c r="P426" t="s">
        <v>30</v>
      </c>
      <c r="Q426" t="s">
        <v>31</v>
      </c>
      <c r="R426" t="s">
        <v>30</v>
      </c>
      <c r="S426" t="s">
        <v>40</v>
      </c>
      <c r="T426" t="s">
        <v>30</v>
      </c>
      <c r="U426" t="s">
        <v>30</v>
      </c>
      <c r="V426" t="s">
        <v>40</v>
      </c>
      <c r="W426" t="s">
        <v>124</v>
      </c>
      <c r="X426" t="s">
        <v>13857</v>
      </c>
    </row>
    <row r="427" spans="1:24" x14ac:dyDescent="0.25">
      <c r="A427">
        <v>674888</v>
      </c>
      <c r="B427" t="s">
        <v>13910</v>
      </c>
      <c r="C427" t="s">
        <v>13911</v>
      </c>
      <c r="D427">
        <v>4</v>
      </c>
      <c r="E427" t="s">
        <v>13912</v>
      </c>
      <c r="F427" t="s">
        <v>5387</v>
      </c>
      <c r="G427" t="e">
        <f>-pristin</f>
        <v>#NAME?</v>
      </c>
      <c r="H427" t="s">
        <v>4414</v>
      </c>
      <c r="I427">
        <v>1993</v>
      </c>
      <c r="J427">
        <v>1999</v>
      </c>
      <c r="M427" t="s">
        <v>453</v>
      </c>
      <c r="N427" t="s">
        <v>29</v>
      </c>
      <c r="O427" t="s">
        <v>30</v>
      </c>
      <c r="P427" t="s">
        <v>30</v>
      </c>
      <c r="Q427" t="s">
        <v>31</v>
      </c>
      <c r="R427" t="s">
        <v>30</v>
      </c>
      <c r="S427" t="s">
        <v>30</v>
      </c>
      <c r="T427" t="s">
        <v>40</v>
      </c>
      <c r="U427" t="s">
        <v>30</v>
      </c>
      <c r="V427" t="s">
        <v>30</v>
      </c>
      <c r="W427" t="s">
        <v>124</v>
      </c>
      <c r="X427" t="s">
        <v>13913</v>
      </c>
    </row>
    <row r="428" spans="1:24" x14ac:dyDescent="0.25">
      <c r="A428">
        <v>674423</v>
      </c>
      <c r="B428" t="s">
        <v>13914</v>
      </c>
      <c r="C428" t="s">
        <v>13915</v>
      </c>
      <c r="D428">
        <v>4</v>
      </c>
      <c r="E428" t="s">
        <v>13916</v>
      </c>
      <c r="F428" t="s">
        <v>13917</v>
      </c>
      <c r="G428" t="e">
        <f>-azepam</f>
        <v>#NAME?</v>
      </c>
      <c r="H428" t="s">
        <v>1171</v>
      </c>
      <c r="I428">
        <v>1976</v>
      </c>
      <c r="J428">
        <v>1985</v>
      </c>
      <c r="K428" t="s">
        <v>13918</v>
      </c>
      <c r="L428" t="s">
        <v>13919</v>
      </c>
      <c r="M428" t="s">
        <v>693</v>
      </c>
      <c r="N428" t="s">
        <v>45</v>
      </c>
      <c r="O428" t="s">
        <v>30</v>
      </c>
      <c r="P428" t="s">
        <v>30</v>
      </c>
      <c r="Q428" t="s">
        <v>63</v>
      </c>
      <c r="R428" t="s">
        <v>30</v>
      </c>
      <c r="S428" t="s">
        <v>40</v>
      </c>
      <c r="T428" t="s">
        <v>30</v>
      </c>
      <c r="U428" t="s">
        <v>30</v>
      </c>
      <c r="V428" t="s">
        <v>30</v>
      </c>
      <c r="W428" t="s">
        <v>124</v>
      </c>
      <c r="X428" t="s">
        <v>13920</v>
      </c>
    </row>
    <row r="429" spans="1:24" x14ac:dyDescent="0.25">
      <c r="A429">
        <v>675206</v>
      </c>
      <c r="B429" t="s">
        <v>14023</v>
      </c>
      <c r="C429" t="s">
        <v>14024</v>
      </c>
      <c r="D429">
        <v>4</v>
      </c>
      <c r="E429" t="s">
        <v>14025</v>
      </c>
      <c r="F429" t="s">
        <v>14026</v>
      </c>
      <c r="G429" t="e">
        <f>-relin</f>
        <v>#NAME?</v>
      </c>
      <c r="H429" t="s">
        <v>3552</v>
      </c>
      <c r="I429">
        <v>1985</v>
      </c>
      <c r="J429">
        <v>1991</v>
      </c>
      <c r="K429" t="s">
        <v>14027</v>
      </c>
      <c r="L429" t="s">
        <v>14028</v>
      </c>
      <c r="M429" t="s">
        <v>13341</v>
      </c>
      <c r="N429" t="s">
        <v>108</v>
      </c>
      <c r="O429" t="s">
        <v>30</v>
      </c>
      <c r="P429" t="s">
        <v>30</v>
      </c>
      <c r="Q429" t="s">
        <v>31</v>
      </c>
      <c r="R429" t="s">
        <v>30</v>
      </c>
      <c r="S429" t="s">
        <v>30</v>
      </c>
      <c r="T429" t="s">
        <v>40</v>
      </c>
      <c r="U429" t="s">
        <v>30</v>
      </c>
      <c r="V429" t="s">
        <v>30</v>
      </c>
      <c r="W429" t="s">
        <v>124</v>
      </c>
      <c r="X429" t="s">
        <v>14029</v>
      </c>
    </row>
    <row r="430" spans="1:24" x14ac:dyDescent="0.25">
      <c r="A430">
        <v>656783</v>
      </c>
      <c r="B430" t="s">
        <v>14039</v>
      </c>
      <c r="C430" t="s">
        <v>14040</v>
      </c>
      <c r="D430">
        <v>4</v>
      </c>
      <c r="E430" t="s">
        <v>14041</v>
      </c>
      <c r="F430" t="s">
        <v>5078</v>
      </c>
      <c r="G430" t="e">
        <f>-curium</f>
        <v>#NAME?</v>
      </c>
      <c r="H430" t="s">
        <v>14042</v>
      </c>
      <c r="I430">
        <v>1990</v>
      </c>
      <c r="J430">
        <v>1992</v>
      </c>
      <c r="K430" t="s">
        <v>14043</v>
      </c>
      <c r="L430" t="s">
        <v>14044</v>
      </c>
      <c r="M430" t="s">
        <v>3344</v>
      </c>
      <c r="N430" t="s">
        <v>45</v>
      </c>
      <c r="O430" t="s">
        <v>30</v>
      </c>
      <c r="P430" t="s">
        <v>30</v>
      </c>
      <c r="Q430" t="s">
        <v>46</v>
      </c>
      <c r="R430" t="s">
        <v>30</v>
      </c>
      <c r="S430" t="s">
        <v>30</v>
      </c>
      <c r="T430" t="s">
        <v>40</v>
      </c>
      <c r="U430" t="s">
        <v>30</v>
      </c>
      <c r="V430" t="s">
        <v>30</v>
      </c>
      <c r="W430" t="s">
        <v>798</v>
      </c>
      <c r="X430" t="s">
        <v>14045</v>
      </c>
    </row>
    <row r="431" spans="1:24" x14ac:dyDescent="0.25">
      <c r="A431">
        <v>1158403</v>
      </c>
      <c r="B431" t="s">
        <v>14050</v>
      </c>
      <c r="C431" t="s">
        <v>14051</v>
      </c>
      <c r="D431">
        <v>4</v>
      </c>
      <c r="F431" t="s">
        <v>1547</v>
      </c>
      <c r="G431" t="e">
        <f>-tide</f>
        <v>#NAME?</v>
      </c>
      <c r="H431" t="s">
        <v>107</v>
      </c>
      <c r="J431">
        <v>2004</v>
      </c>
      <c r="K431" t="s">
        <v>1548</v>
      </c>
      <c r="L431" t="s">
        <v>1549</v>
      </c>
      <c r="N431" t="s">
        <v>108</v>
      </c>
      <c r="O431" t="s">
        <v>30</v>
      </c>
      <c r="P431" t="s">
        <v>30</v>
      </c>
      <c r="Q431" t="s">
        <v>31</v>
      </c>
      <c r="R431" t="s">
        <v>30</v>
      </c>
      <c r="S431" t="s">
        <v>30</v>
      </c>
      <c r="T431" t="s">
        <v>40</v>
      </c>
      <c r="U431" t="s">
        <v>30</v>
      </c>
      <c r="V431" t="s">
        <v>40</v>
      </c>
      <c r="W431" t="s">
        <v>124</v>
      </c>
    </row>
    <row r="432" spans="1:24" x14ac:dyDescent="0.25">
      <c r="A432">
        <v>111871</v>
      </c>
      <c r="B432" t="s">
        <v>14052</v>
      </c>
      <c r="C432" t="s">
        <v>14053</v>
      </c>
      <c r="D432">
        <v>4</v>
      </c>
      <c r="E432" t="s">
        <v>14054</v>
      </c>
      <c r="F432" t="s">
        <v>14055</v>
      </c>
      <c r="G432" t="e">
        <f>-fentanil</f>
        <v>#NAME?</v>
      </c>
      <c r="H432" t="s">
        <v>4392</v>
      </c>
      <c r="I432">
        <v>1992</v>
      </c>
      <c r="J432">
        <v>1996</v>
      </c>
      <c r="K432" t="s">
        <v>14056</v>
      </c>
      <c r="L432" t="s">
        <v>14057</v>
      </c>
      <c r="M432" t="s">
        <v>179</v>
      </c>
      <c r="N432" t="s">
        <v>45</v>
      </c>
      <c r="O432" t="s">
        <v>40</v>
      </c>
      <c r="P432" t="s">
        <v>30</v>
      </c>
      <c r="Q432" t="s">
        <v>63</v>
      </c>
      <c r="R432" t="s">
        <v>30</v>
      </c>
      <c r="S432" t="s">
        <v>30</v>
      </c>
      <c r="T432" t="s">
        <v>40</v>
      </c>
      <c r="U432" t="s">
        <v>30</v>
      </c>
      <c r="V432" t="s">
        <v>30</v>
      </c>
      <c r="W432" t="s">
        <v>124</v>
      </c>
      <c r="X432" t="s">
        <v>14058</v>
      </c>
    </row>
    <row r="433" spans="1:24" x14ac:dyDescent="0.25">
      <c r="A433">
        <v>89672</v>
      </c>
      <c r="B433" t="s">
        <v>14059</v>
      </c>
      <c r="C433" t="s">
        <v>14060</v>
      </c>
      <c r="D433">
        <v>4</v>
      </c>
      <c r="E433" t="s">
        <v>14061</v>
      </c>
      <c r="F433" t="s">
        <v>797</v>
      </c>
      <c r="G433" t="s">
        <v>14062</v>
      </c>
      <c r="H433" t="s">
        <v>14063</v>
      </c>
      <c r="I433">
        <v>1967</v>
      </c>
      <c r="J433">
        <v>1977</v>
      </c>
      <c r="K433" t="s">
        <v>14064</v>
      </c>
      <c r="L433" t="s">
        <v>14065</v>
      </c>
      <c r="M433" t="s">
        <v>1395</v>
      </c>
      <c r="N433" t="s">
        <v>45</v>
      </c>
      <c r="O433" t="s">
        <v>40</v>
      </c>
      <c r="P433" t="s">
        <v>30</v>
      </c>
      <c r="Q433" t="s">
        <v>63</v>
      </c>
      <c r="R433" t="s">
        <v>30</v>
      </c>
      <c r="S433" t="s">
        <v>40</v>
      </c>
      <c r="T433" t="s">
        <v>30</v>
      </c>
      <c r="U433" t="s">
        <v>30</v>
      </c>
      <c r="V433" t="s">
        <v>30</v>
      </c>
      <c r="W433" t="s">
        <v>798</v>
      </c>
      <c r="X433" t="s">
        <v>14066</v>
      </c>
    </row>
    <row r="434" spans="1:24" x14ac:dyDescent="0.25">
      <c r="A434">
        <v>1285396</v>
      </c>
      <c r="B434" t="s">
        <v>14084</v>
      </c>
      <c r="C434" t="s">
        <v>14085</v>
      </c>
      <c r="D434">
        <v>4</v>
      </c>
      <c r="E434" t="s">
        <v>14086</v>
      </c>
      <c r="F434" t="s">
        <v>14087</v>
      </c>
      <c r="G434" t="e">
        <f>-tant</f>
        <v>#NAME?</v>
      </c>
      <c r="H434" t="s">
        <v>5029</v>
      </c>
      <c r="I434">
        <v>2003</v>
      </c>
      <c r="J434">
        <v>2012</v>
      </c>
      <c r="N434" t="s">
        <v>75</v>
      </c>
      <c r="O434" t="s">
        <v>30</v>
      </c>
      <c r="P434" t="s">
        <v>40</v>
      </c>
      <c r="Q434" t="s">
        <v>31</v>
      </c>
      <c r="R434" t="s">
        <v>30</v>
      </c>
      <c r="S434" t="s">
        <v>30</v>
      </c>
      <c r="T434" t="s">
        <v>40</v>
      </c>
      <c r="U434" t="s">
        <v>40</v>
      </c>
      <c r="V434" t="s">
        <v>30</v>
      </c>
      <c r="W434" t="s">
        <v>124</v>
      </c>
    </row>
    <row r="435" spans="1:24" x14ac:dyDescent="0.25">
      <c r="A435">
        <v>1340892</v>
      </c>
      <c r="B435" t="s">
        <v>14221</v>
      </c>
      <c r="C435" t="s">
        <v>14222</v>
      </c>
      <c r="D435">
        <v>4</v>
      </c>
      <c r="E435" t="s">
        <v>14223</v>
      </c>
      <c r="F435" t="s">
        <v>14224</v>
      </c>
      <c r="G435" t="e">
        <f>-sartan</f>
        <v>#NAME?</v>
      </c>
      <c r="H435" t="s">
        <v>3818</v>
      </c>
      <c r="I435">
        <v>2007</v>
      </c>
      <c r="J435">
        <v>2011</v>
      </c>
      <c r="K435" t="s">
        <v>14225</v>
      </c>
      <c r="L435" t="s">
        <v>14226</v>
      </c>
      <c r="N435" t="s">
        <v>45</v>
      </c>
      <c r="O435" t="s">
        <v>30</v>
      </c>
      <c r="P435" t="s">
        <v>30</v>
      </c>
      <c r="Q435" t="s">
        <v>63</v>
      </c>
      <c r="R435" t="s">
        <v>40</v>
      </c>
      <c r="S435" t="s">
        <v>40</v>
      </c>
      <c r="T435" t="s">
        <v>30</v>
      </c>
      <c r="U435" t="s">
        <v>30</v>
      </c>
      <c r="V435" t="s">
        <v>40</v>
      </c>
      <c r="W435" t="s">
        <v>124</v>
      </c>
      <c r="X435" t="s">
        <v>14227</v>
      </c>
    </row>
    <row r="436" spans="1:24" x14ac:dyDescent="0.25">
      <c r="A436">
        <v>1381057</v>
      </c>
      <c r="B436" t="s">
        <v>14268</v>
      </c>
      <c r="C436" t="s">
        <v>14269</v>
      </c>
      <c r="D436">
        <v>4</v>
      </c>
      <c r="E436" t="s">
        <v>14270</v>
      </c>
      <c r="F436" t="s">
        <v>570</v>
      </c>
      <c r="G436" t="e">
        <f>-ase</f>
        <v>#NAME?</v>
      </c>
      <c r="H436" t="s">
        <v>3419</v>
      </c>
      <c r="I436">
        <v>1997</v>
      </c>
      <c r="J436">
        <v>2000</v>
      </c>
      <c r="K436" t="s">
        <v>14271</v>
      </c>
      <c r="L436" t="s">
        <v>14272</v>
      </c>
      <c r="N436" t="s">
        <v>2360</v>
      </c>
      <c r="O436" t="s">
        <v>30</v>
      </c>
      <c r="P436" t="s">
        <v>30</v>
      </c>
      <c r="Q436" t="s">
        <v>31</v>
      </c>
      <c r="R436" t="s">
        <v>30</v>
      </c>
      <c r="S436" t="s">
        <v>30</v>
      </c>
      <c r="T436" t="s">
        <v>40</v>
      </c>
      <c r="U436" t="s">
        <v>30</v>
      </c>
      <c r="V436" t="s">
        <v>30</v>
      </c>
      <c r="W436" t="s">
        <v>124</v>
      </c>
    </row>
    <row r="437" spans="1:24" x14ac:dyDescent="0.25">
      <c r="A437">
        <v>1381304</v>
      </c>
      <c r="B437" t="s">
        <v>14435</v>
      </c>
      <c r="C437" t="s">
        <v>14436</v>
      </c>
      <c r="D437">
        <v>4</v>
      </c>
      <c r="E437" t="s">
        <v>14437</v>
      </c>
      <c r="F437" t="s">
        <v>14438</v>
      </c>
      <c r="G437" t="e">
        <f>-mab</f>
        <v>#NAME?</v>
      </c>
      <c r="H437" t="s">
        <v>546</v>
      </c>
      <c r="I437">
        <v>1993</v>
      </c>
      <c r="J437">
        <v>1996</v>
      </c>
      <c r="K437" t="s">
        <v>14439</v>
      </c>
      <c r="L437" t="s">
        <v>14440</v>
      </c>
      <c r="M437" t="s">
        <v>14441</v>
      </c>
      <c r="N437" t="s">
        <v>547</v>
      </c>
      <c r="O437" t="s">
        <v>30</v>
      </c>
      <c r="P437" t="s">
        <v>30</v>
      </c>
      <c r="Q437" t="s">
        <v>31</v>
      </c>
      <c r="R437" t="s">
        <v>30</v>
      </c>
      <c r="S437" t="s">
        <v>30</v>
      </c>
      <c r="T437" t="s">
        <v>40</v>
      </c>
      <c r="U437" t="s">
        <v>30</v>
      </c>
      <c r="V437" t="s">
        <v>30</v>
      </c>
      <c r="W437" t="s">
        <v>798</v>
      </c>
    </row>
    <row r="438" spans="1:24" x14ac:dyDescent="0.25">
      <c r="A438">
        <v>921</v>
      </c>
      <c r="B438" t="s">
        <v>14554</v>
      </c>
      <c r="C438" t="s">
        <v>14555</v>
      </c>
      <c r="D438">
        <v>4</v>
      </c>
      <c r="F438" t="s">
        <v>14556</v>
      </c>
      <c r="G438" t="e">
        <f>-toin</f>
        <v>#NAME?</v>
      </c>
      <c r="H438" t="s">
        <v>870</v>
      </c>
      <c r="I438">
        <v>1975</v>
      </c>
      <c r="J438">
        <v>1953</v>
      </c>
      <c r="K438" t="s">
        <v>14557</v>
      </c>
      <c r="L438" t="s">
        <v>14558</v>
      </c>
      <c r="M438" t="s">
        <v>871</v>
      </c>
      <c r="N438" t="s">
        <v>45</v>
      </c>
      <c r="O438" t="s">
        <v>40</v>
      </c>
      <c r="P438" t="s">
        <v>30</v>
      </c>
      <c r="Q438" t="s">
        <v>63</v>
      </c>
      <c r="R438" t="s">
        <v>30</v>
      </c>
      <c r="S438" t="s">
        <v>40</v>
      </c>
      <c r="T438" t="s">
        <v>40</v>
      </c>
      <c r="U438" t="s">
        <v>30</v>
      </c>
      <c r="V438" t="s">
        <v>40</v>
      </c>
      <c r="W438" t="s">
        <v>124</v>
      </c>
      <c r="X438" t="s">
        <v>14559</v>
      </c>
    </row>
    <row r="439" spans="1:24" x14ac:dyDescent="0.25">
      <c r="A439">
        <v>675080</v>
      </c>
      <c r="B439" t="s">
        <v>14581</v>
      </c>
      <c r="C439" t="s">
        <v>14582</v>
      </c>
      <c r="D439">
        <v>4</v>
      </c>
      <c r="E439" t="s">
        <v>14583</v>
      </c>
      <c r="F439" t="s">
        <v>1477</v>
      </c>
      <c r="G439" t="e">
        <f>-citabine</f>
        <v>#NAME?</v>
      </c>
      <c r="H439" t="s">
        <v>7920</v>
      </c>
      <c r="I439">
        <v>1989</v>
      </c>
      <c r="J439">
        <v>2006</v>
      </c>
      <c r="K439" t="s">
        <v>14584</v>
      </c>
      <c r="L439" t="s">
        <v>14585</v>
      </c>
      <c r="M439" t="s">
        <v>793</v>
      </c>
      <c r="N439" t="s">
        <v>29</v>
      </c>
      <c r="O439" t="s">
        <v>40</v>
      </c>
      <c r="P439" t="s">
        <v>30</v>
      </c>
      <c r="Q439" t="s">
        <v>31</v>
      </c>
      <c r="R439" t="s">
        <v>40</v>
      </c>
      <c r="S439" t="s">
        <v>30</v>
      </c>
      <c r="T439" t="s">
        <v>40</v>
      </c>
      <c r="U439" t="s">
        <v>30</v>
      </c>
      <c r="V439" t="s">
        <v>30</v>
      </c>
      <c r="W439" t="s">
        <v>124</v>
      </c>
      <c r="X439" t="s">
        <v>14586</v>
      </c>
    </row>
    <row r="440" spans="1:24" x14ac:dyDescent="0.25">
      <c r="A440">
        <v>249414</v>
      </c>
      <c r="B440" t="s">
        <v>14587</v>
      </c>
      <c r="C440" t="s">
        <v>14588</v>
      </c>
      <c r="D440">
        <v>4</v>
      </c>
      <c r="E440" t="s">
        <v>14589</v>
      </c>
      <c r="F440" t="s">
        <v>759</v>
      </c>
      <c r="G440" t="e">
        <f>-lutamide</f>
        <v>#NAME?</v>
      </c>
      <c r="H440" t="s">
        <v>2141</v>
      </c>
      <c r="I440">
        <v>1995</v>
      </c>
      <c r="J440">
        <v>1996</v>
      </c>
      <c r="K440" t="s">
        <v>14590</v>
      </c>
      <c r="L440" t="s">
        <v>14591</v>
      </c>
      <c r="M440" t="s">
        <v>793</v>
      </c>
      <c r="N440" t="s">
        <v>45</v>
      </c>
      <c r="O440" t="s">
        <v>40</v>
      </c>
      <c r="P440" t="s">
        <v>30</v>
      </c>
      <c r="Q440" t="s">
        <v>63</v>
      </c>
      <c r="R440" t="s">
        <v>30</v>
      </c>
      <c r="S440" t="s">
        <v>40</v>
      </c>
      <c r="T440" t="s">
        <v>30</v>
      </c>
      <c r="U440" t="s">
        <v>30</v>
      </c>
      <c r="V440" t="s">
        <v>40</v>
      </c>
      <c r="W440" t="s">
        <v>124</v>
      </c>
      <c r="X440" t="s">
        <v>14592</v>
      </c>
    </row>
    <row r="441" spans="1:24" x14ac:dyDescent="0.25">
      <c r="A441">
        <v>175106</v>
      </c>
      <c r="B441" t="s">
        <v>14609</v>
      </c>
      <c r="C441" t="s">
        <v>14610</v>
      </c>
      <c r="D441">
        <v>4</v>
      </c>
      <c r="E441" t="s">
        <v>14611</v>
      </c>
      <c r="F441" t="s">
        <v>14612</v>
      </c>
      <c r="G441" t="e">
        <f>-imibe</f>
        <v>#NAME?</v>
      </c>
      <c r="H441" t="s">
        <v>14613</v>
      </c>
      <c r="I441">
        <v>1999</v>
      </c>
      <c r="J441">
        <v>2002</v>
      </c>
      <c r="K441" t="s">
        <v>14614</v>
      </c>
      <c r="L441" t="s">
        <v>14615</v>
      </c>
      <c r="N441" t="s">
        <v>45</v>
      </c>
      <c r="O441" t="s">
        <v>40</v>
      </c>
      <c r="P441" t="s">
        <v>30</v>
      </c>
      <c r="Q441" t="s">
        <v>31</v>
      </c>
      <c r="R441" t="s">
        <v>30</v>
      </c>
      <c r="S441" t="s">
        <v>40</v>
      </c>
      <c r="T441" t="s">
        <v>30</v>
      </c>
      <c r="U441" t="s">
        <v>30</v>
      </c>
      <c r="V441" t="s">
        <v>30</v>
      </c>
      <c r="W441" t="s">
        <v>124</v>
      </c>
      <c r="X441" t="s">
        <v>14616</v>
      </c>
    </row>
    <row r="442" spans="1:24" x14ac:dyDescent="0.25">
      <c r="A442">
        <v>191902</v>
      </c>
      <c r="B442" t="s">
        <v>14640</v>
      </c>
      <c r="C442" t="s">
        <v>14641</v>
      </c>
      <c r="D442">
        <v>4</v>
      </c>
      <c r="F442" t="s">
        <v>7255</v>
      </c>
      <c r="G442" t="e">
        <f>-tide</f>
        <v>#NAME?</v>
      </c>
      <c r="H442" t="s">
        <v>14642</v>
      </c>
      <c r="J442">
        <v>1998</v>
      </c>
      <c r="K442" t="s">
        <v>14643</v>
      </c>
      <c r="L442" t="s">
        <v>14644</v>
      </c>
      <c r="N442" t="s">
        <v>108</v>
      </c>
      <c r="O442" t="s">
        <v>30</v>
      </c>
      <c r="P442" t="s">
        <v>30</v>
      </c>
      <c r="Q442" t="s">
        <v>31</v>
      </c>
      <c r="R442" t="s">
        <v>30</v>
      </c>
      <c r="S442" t="s">
        <v>30</v>
      </c>
      <c r="T442" t="s">
        <v>40</v>
      </c>
      <c r="U442" t="s">
        <v>30</v>
      </c>
      <c r="V442" t="s">
        <v>30</v>
      </c>
      <c r="W442" t="s">
        <v>124</v>
      </c>
      <c r="X442" t="s">
        <v>14645</v>
      </c>
    </row>
    <row r="443" spans="1:24" x14ac:dyDescent="0.25">
      <c r="A443">
        <v>252155</v>
      </c>
      <c r="B443" t="s">
        <v>14649</v>
      </c>
      <c r="C443" t="s">
        <v>14650</v>
      </c>
      <c r="D443">
        <v>4</v>
      </c>
      <c r="E443" t="s">
        <v>14651</v>
      </c>
      <c r="F443" t="s">
        <v>14652</v>
      </c>
      <c r="G443" t="e">
        <f>-racetam</f>
        <v>#NAME?</v>
      </c>
      <c r="H443" t="s">
        <v>1139</v>
      </c>
      <c r="I443">
        <v>1999</v>
      </c>
      <c r="J443">
        <v>1999</v>
      </c>
      <c r="K443" t="s">
        <v>14653</v>
      </c>
      <c r="L443" t="s">
        <v>14654</v>
      </c>
      <c r="N443" t="s">
        <v>45</v>
      </c>
      <c r="O443" t="s">
        <v>40</v>
      </c>
      <c r="P443" t="s">
        <v>30</v>
      </c>
      <c r="Q443" t="s">
        <v>31</v>
      </c>
      <c r="R443" t="s">
        <v>30</v>
      </c>
      <c r="S443" t="s">
        <v>40</v>
      </c>
      <c r="T443" t="s">
        <v>40</v>
      </c>
      <c r="U443" t="s">
        <v>30</v>
      </c>
      <c r="V443" t="s">
        <v>40</v>
      </c>
      <c r="W443" t="s">
        <v>124</v>
      </c>
      <c r="X443" t="s">
        <v>14655</v>
      </c>
    </row>
    <row r="444" spans="1:24" x14ac:dyDescent="0.25">
      <c r="A444">
        <v>685974</v>
      </c>
      <c r="B444" t="s">
        <v>14656</v>
      </c>
      <c r="C444" t="s">
        <v>14657</v>
      </c>
      <c r="D444">
        <v>4</v>
      </c>
      <c r="E444" t="s">
        <v>14658</v>
      </c>
      <c r="F444" t="s">
        <v>1477</v>
      </c>
      <c r="G444" t="e">
        <f>-ampanel</f>
        <v>#NAME?</v>
      </c>
      <c r="H444" t="s">
        <v>14659</v>
      </c>
      <c r="I444">
        <v>2006</v>
      </c>
      <c r="J444">
        <v>2012</v>
      </c>
      <c r="K444" t="s">
        <v>14660</v>
      </c>
      <c r="L444" t="s">
        <v>14661</v>
      </c>
      <c r="N444" t="s">
        <v>45</v>
      </c>
      <c r="O444" t="s">
        <v>40</v>
      </c>
      <c r="P444" t="s">
        <v>30</v>
      </c>
      <c r="Q444" t="s">
        <v>63</v>
      </c>
      <c r="R444" t="s">
        <v>30</v>
      </c>
      <c r="S444" t="s">
        <v>40</v>
      </c>
      <c r="T444" t="s">
        <v>30</v>
      </c>
      <c r="U444" t="s">
        <v>30</v>
      </c>
      <c r="V444" t="s">
        <v>40</v>
      </c>
      <c r="W444" t="s">
        <v>124</v>
      </c>
      <c r="X444" t="s">
        <v>14662</v>
      </c>
    </row>
    <row r="445" spans="1:24" x14ac:dyDescent="0.25">
      <c r="A445">
        <v>26590</v>
      </c>
      <c r="B445" t="s">
        <v>14667</v>
      </c>
      <c r="C445" t="s">
        <v>14668</v>
      </c>
      <c r="D445">
        <v>4</v>
      </c>
      <c r="E445" t="s">
        <v>14669</v>
      </c>
      <c r="F445" t="s">
        <v>2077</v>
      </c>
      <c r="G445" t="e">
        <f>-bendazole</f>
        <v>#NAME?</v>
      </c>
      <c r="H445" t="s">
        <v>947</v>
      </c>
      <c r="I445">
        <v>1962</v>
      </c>
      <c r="J445">
        <v>1967</v>
      </c>
      <c r="K445" t="s">
        <v>14670</v>
      </c>
      <c r="L445" t="s">
        <v>14671</v>
      </c>
      <c r="M445" t="s">
        <v>948</v>
      </c>
      <c r="N445" t="s">
        <v>45</v>
      </c>
      <c r="O445" t="s">
        <v>40</v>
      </c>
      <c r="P445" t="s">
        <v>30</v>
      </c>
      <c r="Q445" t="s">
        <v>63</v>
      </c>
      <c r="R445" t="s">
        <v>30</v>
      </c>
      <c r="S445" t="s">
        <v>40</v>
      </c>
      <c r="T445" t="s">
        <v>30</v>
      </c>
      <c r="U445" t="s">
        <v>30</v>
      </c>
      <c r="V445" t="s">
        <v>30</v>
      </c>
      <c r="W445" t="s">
        <v>798</v>
      </c>
      <c r="X445" t="s">
        <v>14672</v>
      </c>
    </row>
    <row r="446" spans="1:24" x14ac:dyDescent="0.25">
      <c r="A446">
        <v>161281</v>
      </c>
      <c r="B446" t="s">
        <v>14692</v>
      </c>
      <c r="C446" t="s">
        <v>14693</v>
      </c>
      <c r="D446">
        <v>4</v>
      </c>
      <c r="E446" t="s">
        <v>14694</v>
      </c>
      <c r="F446" t="s">
        <v>14695</v>
      </c>
      <c r="G446" t="e">
        <f>-axine</f>
        <v>#NAME?</v>
      </c>
      <c r="H446" t="s">
        <v>14696</v>
      </c>
      <c r="I446">
        <v>2003</v>
      </c>
      <c r="J446">
        <v>2008</v>
      </c>
      <c r="K446" t="s">
        <v>14697</v>
      </c>
      <c r="L446" t="s">
        <v>14698</v>
      </c>
      <c r="N446" t="s">
        <v>45</v>
      </c>
      <c r="O446" t="s">
        <v>40</v>
      </c>
      <c r="P446" t="s">
        <v>30</v>
      </c>
      <c r="Q446" t="s">
        <v>46</v>
      </c>
      <c r="R446" t="s">
        <v>30</v>
      </c>
      <c r="S446" t="s">
        <v>40</v>
      </c>
      <c r="T446" t="s">
        <v>30</v>
      </c>
      <c r="U446" t="s">
        <v>30</v>
      </c>
      <c r="V446" t="s">
        <v>40</v>
      </c>
      <c r="W446" t="s">
        <v>124</v>
      </c>
      <c r="X446" t="s">
        <v>14699</v>
      </c>
    </row>
    <row r="447" spans="1:24" x14ac:dyDescent="0.25">
      <c r="A447">
        <v>675567</v>
      </c>
      <c r="B447" t="s">
        <v>14719</v>
      </c>
      <c r="C447" t="s">
        <v>14720</v>
      </c>
      <c r="D447">
        <v>4</v>
      </c>
      <c r="F447" t="s">
        <v>14721</v>
      </c>
      <c r="G447" t="e">
        <f>-vir</f>
        <v>#NAME?</v>
      </c>
      <c r="H447" t="s">
        <v>1259</v>
      </c>
      <c r="J447">
        <v>1982</v>
      </c>
      <c r="N447" t="s">
        <v>29</v>
      </c>
      <c r="O447" t="s">
        <v>30</v>
      </c>
      <c r="P447" t="s">
        <v>30</v>
      </c>
      <c r="Q447" t="s">
        <v>31</v>
      </c>
      <c r="R447" t="s">
        <v>30</v>
      </c>
      <c r="S447" t="s">
        <v>40</v>
      </c>
      <c r="T447" t="s">
        <v>30</v>
      </c>
      <c r="U447" t="s">
        <v>30</v>
      </c>
      <c r="V447" t="s">
        <v>30</v>
      </c>
      <c r="W447" t="s">
        <v>798</v>
      </c>
    </row>
    <row r="448" spans="1:24" x14ac:dyDescent="0.25">
      <c r="A448">
        <v>19573</v>
      </c>
      <c r="B448" t="s">
        <v>14752</v>
      </c>
      <c r="C448" t="s">
        <v>14753</v>
      </c>
      <c r="D448">
        <v>4</v>
      </c>
      <c r="E448" t="s">
        <v>14754</v>
      </c>
      <c r="F448" t="s">
        <v>14755</v>
      </c>
      <c r="G448" t="s">
        <v>2041</v>
      </c>
      <c r="H448" t="s">
        <v>1259</v>
      </c>
      <c r="I448">
        <v>1994</v>
      </c>
      <c r="J448">
        <v>1997</v>
      </c>
      <c r="K448" t="s">
        <v>14756</v>
      </c>
      <c r="L448" t="s">
        <v>14757</v>
      </c>
      <c r="M448" t="s">
        <v>250</v>
      </c>
      <c r="N448" t="s">
        <v>45</v>
      </c>
      <c r="O448" t="s">
        <v>40</v>
      </c>
      <c r="P448" t="s">
        <v>30</v>
      </c>
      <c r="Q448" t="s">
        <v>63</v>
      </c>
      <c r="R448" t="s">
        <v>30</v>
      </c>
      <c r="S448" t="s">
        <v>40</v>
      </c>
      <c r="T448" t="s">
        <v>30</v>
      </c>
      <c r="U448" t="s">
        <v>30</v>
      </c>
      <c r="V448" t="s">
        <v>30</v>
      </c>
      <c r="W448" t="s">
        <v>124</v>
      </c>
      <c r="X448" t="s">
        <v>14758</v>
      </c>
    </row>
    <row r="449" spans="1:24" x14ac:dyDescent="0.25">
      <c r="A449">
        <v>17224</v>
      </c>
      <c r="B449" t="s">
        <v>14759</v>
      </c>
      <c r="C449" t="s">
        <v>14760</v>
      </c>
      <c r="D449">
        <v>4</v>
      </c>
      <c r="E449" t="s">
        <v>14761</v>
      </c>
      <c r="F449" t="s">
        <v>14762</v>
      </c>
      <c r="G449" t="e">
        <f>-vir</f>
        <v>#NAME?</v>
      </c>
      <c r="H449" t="s">
        <v>7289</v>
      </c>
      <c r="I449">
        <v>1996</v>
      </c>
      <c r="J449">
        <v>1997</v>
      </c>
      <c r="K449" t="s">
        <v>14763</v>
      </c>
      <c r="L449" t="s">
        <v>14764</v>
      </c>
      <c r="M449" t="s">
        <v>250</v>
      </c>
      <c r="N449" t="s">
        <v>45</v>
      </c>
      <c r="O449" t="s">
        <v>30</v>
      </c>
      <c r="P449" t="s">
        <v>30</v>
      </c>
      <c r="Q449" t="s">
        <v>31</v>
      </c>
      <c r="R449" t="s">
        <v>30</v>
      </c>
      <c r="S449" t="s">
        <v>40</v>
      </c>
      <c r="T449" t="s">
        <v>30</v>
      </c>
      <c r="U449" t="s">
        <v>30</v>
      </c>
      <c r="V449" t="s">
        <v>30</v>
      </c>
      <c r="W449" t="s">
        <v>124</v>
      </c>
      <c r="X449" t="s">
        <v>14765</v>
      </c>
    </row>
    <row r="450" spans="1:24" x14ac:dyDescent="0.25">
      <c r="A450">
        <v>9372</v>
      </c>
      <c r="B450" t="s">
        <v>14766</v>
      </c>
      <c r="C450" t="s">
        <v>14767</v>
      </c>
      <c r="D450">
        <v>4</v>
      </c>
      <c r="E450" t="s">
        <v>14768</v>
      </c>
      <c r="F450" t="s">
        <v>1477</v>
      </c>
      <c r="G450" t="e">
        <f>-pezil</f>
        <v>#NAME?</v>
      </c>
      <c r="H450" t="s">
        <v>14769</v>
      </c>
      <c r="I450">
        <v>1997</v>
      </c>
      <c r="J450">
        <v>1996</v>
      </c>
      <c r="K450" t="s">
        <v>14770</v>
      </c>
      <c r="L450" t="s">
        <v>14771</v>
      </c>
      <c r="M450" t="s">
        <v>14772</v>
      </c>
      <c r="N450" t="s">
        <v>45</v>
      </c>
      <c r="O450" t="s">
        <v>40</v>
      </c>
      <c r="P450" t="s">
        <v>30</v>
      </c>
      <c r="Q450" t="s">
        <v>46</v>
      </c>
      <c r="R450" t="s">
        <v>30</v>
      </c>
      <c r="S450" t="s">
        <v>40</v>
      </c>
      <c r="T450" t="s">
        <v>30</v>
      </c>
      <c r="U450" t="s">
        <v>30</v>
      </c>
      <c r="V450" t="s">
        <v>30</v>
      </c>
      <c r="W450" t="s">
        <v>124</v>
      </c>
      <c r="X450" t="s">
        <v>14773</v>
      </c>
    </row>
    <row r="451" spans="1:24" x14ac:dyDescent="0.25">
      <c r="A451">
        <v>1279</v>
      </c>
      <c r="B451" t="s">
        <v>14778</v>
      </c>
      <c r="C451" t="s">
        <v>14779</v>
      </c>
      <c r="D451">
        <v>4</v>
      </c>
      <c r="E451" t="s">
        <v>14780</v>
      </c>
      <c r="F451" t="s">
        <v>14781</v>
      </c>
      <c r="G451" t="e">
        <f>-olol</f>
        <v>#NAME?</v>
      </c>
      <c r="H451" t="s">
        <v>475</v>
      </c>
      <c r="I451">
        <v>1976</v>
      </c>
      <c r="J451">
        <v>1981</v>
      </c>
      <c r="K451" t="s">
        <v>14782</v>
      </c>
      <c r="L451" t="s">
        <v>14783</v>
      </c>
      <c r="M451" t="s">
        <v>476</v>
      </c>
      <c r="N451" t="s">
        <v>45</v>
      </c>
      <c r="O451" t="s">
        <v>40</v>
      </c>
      <c r="P451" t="s">
        <v>30</v>
      </c>
      <c r="Q451" t="s">
        <v>46</v>
      </c>
      <c r="R451" t="s">
        <v>30</v>
      </c>
      <c r="S451" t="s">
        <v>40</v>
      </c>
      <c r="T451" t="s">
        <v>40</v>
      </c>
      <c r="U451" t="s">
        <v>30</v>
      </c>
      <c r="V451" t="s">
        <v>40</v>
      </c>
      <c r="W451" t="s">
        <v>124</v>
      </c>
      <c r="X451" t="s">
        <v>14784</v>
      </c>
    </row>
    <row r="452" spans="1:24" x14ac:dyDescent="0.25">
      <c r="A452">
        <v>561520</v>
      </c>
      <c r="B452" t="s">
        <v>14789</v>
      </c>
      <c r="C452" t="s">
        <v>14790</v>
      </c>
      <c r="D452">
        <v>4</v>
      </c>
      <c r="E452" t="s">
        <v>14791</v>
      </c>
      <c r="F452" t="s">
        <v>14792</v>
      </c>
      <c r="G452" t="e">
        <f>-gatran</f>
        <v>#NAME?</v>
      </c>
      <c r="H452" t="s">
        <v>3243</v>
      </c>
      <c r="I452">
        <v>2008</v>
      </c>
      <c r="J452">
        <v>2010</v>
      </c>
      <c r="K452" t="s">
        <v>14793</v>
      </c>
      <c r="L452" t="s">
        <v>14794</v>
      </c>
      <c r="N452" t="s">
        <v>45</v>
      </c>
      <c r="O452" t="s">
        <v>30</v>
      </c>
      <c r="P452" t="s">
        <v>30</v>
      </c>
      <c r="Q452" t="s">
        <v>63</v>
      </c>
      <c r="R452" t="s">
        <v>40</v>
      </c>
      <c r="S452" t="s">
        <v>40</v>
      </c>
      <c r="T452" t="s">
        <v>30</v>
      </c>
      <c r="U452" t="s">
        <v>30</v>
      </c>
      <c r="V452" t="s">
        <v>40</v>
      </c>
      <c r="W452" t="s">
        <v>124</v>
      </c>
      <c r="X452" t="s">
        <v>14795</v>
      </c>
    </row>
    <row r="453" spans="1:24" x14ac:dyDescent="0.25">
      <c r="A453">
        <v>1381331</v>
      </c>
      <c r="B453" t="s">
        <v>15207</v>
      </c>
      <c r="C453" t="s">
        <v>15208</v>
      </c>
      <c r="D453">
        <v>4</v>
      </c>
      <c r="F453" t="s">
        <v>313</v>
      </c>
      <c r="G453" t="e">
        <f>-cogin</f>
        <v>#NAME?</v>
      </c>
      <c r="H453" t="s">
        <v>15209</v>
      </c>
      <c r="I453">
        <v>2000</v>
      </c>
      <c r="J453">
        <v>2001</v>
      </c>
      <c r="K453" t="s">
        <v>15210</v>
      </c>
      <c r="L453" t="s">
        <v>15211</v>
      </c>
      <c r="N453" t="s">
        <v>75</v>
      </c>
      <c r="O453" t="s">
        <v>30</v>
      </c>
      <c r="P453" t="s">
        <v>30</v>
      </c>
      <c r="Q453" t="s">
        <v>31</v>
      </c>
      <c r="R453" t="s">
        <v>30</v>
      </c>
      <c r="S453" t="s">
        <v>30</v>
      </c>
      <c r="T453" t="s">
        <v>40</v>
      </c>
      <c r="U453" t="s">
        <v>30</v>
      </c>
      <c r="V453" t="s">
        <v>30</v>
      </c>
      <c r="W453" t="s">
        <v>124</v>
      </c>
    </row>
    <row r="454" spans="1:24" x14ac:dyDescent="0.25">
      <c r="A454">
        <v>1380847</v>
      </c>
      <c r="B454" t="s">
        <v>15212</v>
      </c>
      <c r="C454" t="s">
        <v>15213</v>
      </c>
      <c r="D454">
        <v>4</v>
      </c>
      <c r="F454" t="s">
        <v>15214</v>
      </c>
      <c r="G454" t="e">
        <f>-mab</f>
        <v>#NAME?</v>
      </c>
      <c r="H454" t="s">
        <v>15215</v>
      </c>
      <c r="K454" t="s">
        <v>15216</v>
      </c>
      <c r="L454" t="s">
        <v>15217</v>
      </c>
      <c r="N454" t="s">
        <v>547</v>
      </c>
      <c r="O454" t="s">
        <v>30</v>
      </c>
      <c r="P454" t="s">
        <v>30</v>
      </c>
      <c r="Q454" t="s">
        <v>31</v>
      </c>
      <c r="R454" t="s">
        <v>30</v>
      </c>
      <c r="S454" t="s">
        <v>30</v>
      </c>
      <c r="T454" t="s">
        <v>40</v>
      </c>
      <c r="U454" t="s">
        <v>30</v>
      </c>
      <c r="V454" t="s">
        <v>30</v>
      </c>
      <c r="W454" t="s">
        <v>75</v>
      </c>
    </row>
    <row r="455" spans="1:24" x14ac:dyDescent="0.25">
      <c r="A455">
        <v>392195</v>
      </c>
      <c r="B455" t="s">
        <v>15288</v>
      </c>
      <c r="C455" t="s">
        <v>15289</v>
      </c>
      <c r="D455">
        <v>4</v>
      </c>
      <c r="F455" t="s">
        <v>15290</v>
      </c>
      <c r="G455" t="e">
        <f>-tocin</f>
        <v>#NAME?</v>
      </c>
      <c r="H455" t="s">
        <v>1730</v>
      </c>
      <c r="J455">
        <v>1980</v>
      </c>
      <c r="K455" t="s">
        <v>15291</v>
      </c>
      <c r="L455" t="s">
        <v>15292</v>
      </c>
      <c r="M455" t="s">
        <v>7015</v>
      </c>
      <c r="N455" t="s">
        <v>108</v>
      </c>
      <c r="O455" t="s">
        <v>30</v>
      </c>
      <c r="P455" t="s">
        <v>30</v>
      </c>
      <c r="Q455" t="s">
        <v>31</v>
      </c>
      <c r="R455" t="s">
        <v>30</v>
      </c>
      <c r="S455" t="s">
        <v>30</v>
      </c>
      <c r="T455" t="s">
        <v>40</v>
      </c>
      <c r="U455" t="s">
        <v>40</v>
      </c>
      <c r="V455" t="s">
        <v>40</v>
      </c>
      <c r="W455" t="s">
        <v>124</v>
      </c>
      <c r="X455" t="s">
        <v>15293</v>
      </c>
    </row>
    <row r="456" spans="1:24" x14ac:dyDescent="0.25">
      <c r="A456">
        <v>674883</v>
      </c>
      <c r="B456" t="s">
        <v>15303</v>
      </c>
      <c r="C456" t="s">
        <v>15304</v>
      </c>
      <c r="D456">
        <v>4</v>
      </c>
      <c r="E456" t="s">
        <v>15305</v>
      </c>
      <c r="F456" t="s">
        <v>5249</v>
      </c>
      <c r="G456" t="s">
        <v>129</v>
      </c>
      <c r="H456" t="s">
        <v>130</v>
      </c>
      <c r="I456">
        <v>1979</v>
      </c>
      <c r="J456">
        <v>1985</v>
      </c>
      <c r="K456" t="s">
        <v>15306</v>
      </c>
      <c r="L456" t="s">
        <v>15307</v>
      </c>
      <c r="M456" t="s">
        <v>173</v>
      </c>
      <c r="N456" t="s">
        <v>45</v>
      </c>
      <c r="O456" t="s">
        <v>30</v>
      </c>
      <c r="P456" t="s">
        <v>30</v>
      </c>
      <c r="Q456" t="s">
        <v>31</v>
      </c>
      <c r="R456" t="s">
        <v>30</v>
      </c>
      <c r="S456" t="s">
        <v>30</v>
      </c>
      <c r="T456" t="s">
        <v>40</v>
      </c>
      <c r="U456" t="s">
        <v>30</v>
      </c>
      <c r="V456" t="s">
        <v>30</v>
      </c>
      <c r="W456" t="s">
        <v>124</v>
      </c>
      <c r="X456" t="s">
        <v>15308</v>
      </c>
    </row>
    <row r="457" spans="1:24" x14ac:dyDescent="0.25">
      <c r="A457">
        <v>229058</v>
      </c>
      <c r="B457" t="s">
        <v>15313</v>
      </c>
      <c r="C457" t="s">
        <v>15314</v>
      </c>
      <c r="D457">
        <v>4</v>
      </c>
      <c r="E457" t="s">
        <v>15315</v>
      </c>
      <c r="F457" t="s">
        <v>15316</v>
      </c>
      <c r="I457">
        <v>1962</v>
      </c>
      <c r="J457">
        <v>1975</v>
      </c>
      <c r="K457" t="s">
        <v>15317</v>
      </c>
      <c r="L457" t="s">
        <v>15318</v>
      </c>
      <c r="M457" t="s">
        <v>2544</v>
      </c>
      <c r="N457" t="s">
        <v>45</v>
      </c>
      <c r="O457" t="s">
        <v>40</v>
      </c>
      <c r="P457" t="s">
        <v>30</v>
      </c>
      <c r="Q457" t="s">
        <v>46</v>
      </c>
      <c r="R457" t="s">
        <v>30</v>
      </c>
      <c r="S457" t="s">
        <v>40</v>
      </c>
      <c r="T457" t="s">
        <v>30</v>
      </c>
      <c r="U457" t="s">
        <v>40</v>
      </c>
      <c r="V457" t="s">
        <v>30</v>
      </c>
      <c r="W457" t="s">
        <v>2208</v>
      </c>
      <c r="X457" t="s">
        <v>15319</v>
      </c>
    </row>
    <row r="458" spans="1:24" x14ac:dyDescent="0.25">
      <c r="A458">
        <v>465356</v>
      </c>
      <c r="B458" t="s">
        <v>15320</v>
      </c>
      <c r="C458" t="s">
        <v>15321</v>
      </c>
      <c r="D458">
        <v>4</v>
      </c>
      <c r="F458" t="s">
        <v>1445</v>
      </c>
      <c r="J458">
        <v>1982</v>
      </c>
      <c r="K458" t="s">
        <v>15322</v>
      </c>
      <c r="L458" t="s">
        <v>15323</v>
      </c>
      <c r="M458" t="s">
        <v>896</v>
      </c>
      <c r="N458" t="s">
        <v>29</v>
      </c>
      <c r="O458" t="s">
        <v>30</v>
      </c>
      <c r="P458" t="s">
        <v>30</v>
      </c>
      <c r="Q458" t="s">
        <v>31</v>
      </c>
      <c r="R458" t="s">
        <v>30</v>
      </c>
      <c r="S458" t="s">
        <v>30</v>
      </c>
      <c r="T458" t="s">
        <v>40</v>
      </c>
      <c r="U458" t="s">
        <v>30</v>
      </c>
      <c r="V458" t="s">
        <v>30</v>
      </c>
      <c r="W458" t="s">
        <v>798</v>
      </c>
      <c r="X458" t="s">
        <v>15324</v>
      </c>
    </row>
    <row r="459" spans="1:24" x14ac:dyDescent="0.25">
      <c r="A459">
        <v>675097</v>
      </c>
      <c r="B459" t="s">
        <v>15328</v>
      </c>
      <c r="C459" t="s">
        <v>15329</v>
      </c>
      <c r="D459">
        <v>4</v>
      </c>
      <c r="F459" t="s">
        <v>15330</v>
      </c>
      <c r="J459">
        <v>1973</v>
      </c>
      <c r="M459" t="s">
        <v>905</v>
      </c>
      <c r="N459" t="s">
        <v>29</v>
      </c>
      <c r="O459" t="s">
        <v>40</v>
      </c>
      <c r="P459" t="s">
        <v>30</v>
      </c>
      <c r="Q459" t="s">
        <v>31</v>
      </c>
      <c r="R459" t="s">
        <v>40</v>
      </c>
      <c r="S459" t="s">
        <v>40</v>
      </c>
      <c r="T459" t="s">
        <v>40</v>
      </c>
      <c r="U459" t="s">
        <v>40</v>
      </c>
      <c r="V459" t="s">
        <v>30</v>
      </c>
      <c r="W459" t="s">
        <v>124</v>
      </c>
      <c r="X459" t="s">
        <v>15331</v>
      </c>
    </row>
    <row r="460" spans="1:24" x14ac:dyDescent="0.25">
      <c r="A460">
        <v>27229</v>
      </c>
      <c r="B460" t="s">
        <v>15338</v>
      </c>
      <c r="C460" t="s">
        <v>15339</v>
      </c>
      <c r="D460">
        <v>4</v>
      </c>
      <c r="F460" t="s">
        <v>15340</v>
      </c>
      <c r="G460" t="s">
        <v>3526</v>
      </c>
      <c r="H460" t="s">
        <v>38</v>
      </c>
      <c r="J460">
        <v>1955</v>
      </c>
      <c r="K460" t="s">
        <v>15341</v>
      </c>
      <c r="L460" t="s">
        <v>15342</v>
      </c>
      <c r="M460" t="s">
        <v>4208</v>
      </c>
      <c r="N460" t="s">
        <v>29</v>
      </c>
      <c r="O460" t="s">
        <v>40</v>
      </c>
      <c r="P460" t="s">
        <v>30</v>
      </c>
      <c r="Q460" t="s">
        <v>31</v>
      </c>
      <c r="R460" t="s">
        <v>30</v>
      </c>
      <c r="S460" t="s">
        <v>40</v>
      </c>
      <c r="T460" t="s">
        <v>30</v>
      </c>
      <c r="U460" t="s">
        <v>30</v>
      </c>
      <c r="V460" t="s">
        <v>30</v>
      </c>
      <c r="W460" t="s">
        <v>124</v>
      </c>
      <c r="X460" t="s">
        <v>15343</v>
      </c>
    </row>
    <row r="461" spans="1:24" x14ac:dyDescent="0.25">
      <c r="A461">
        <v>675561</v>
      </c>
      <c r="B461" t="s">
        <v>15349</v>
      </c>
      <c r="C461" t="s">
        <v>15350</v>
      </c>
      <c r="D461">
        <v>4</v>
      </c>
      <c r="F461" t="s">
        <v>15351</v>
      </c>
      <c r="G461" t="e">
        <f>-ase</f>
        <v>#NAME?</v>
      </c>
      <c r="H461" t="s">
        <v>2359</v>
      </c>
      <c r="I461">
        <v>2004</v>
      </c>
      <c r="J461">
        <v>2004</v>
      </c>
      <c r="K461" t="s">
        <v>2962</v>
      </c>
      <c r="L461" t="s">
        <v>2963</v>
      </c>
      <c r="N461" t="s">
        <v>2360</v>
      </c>
      <c r="O461" t="s">
        <v>30</v>
      </c>
      <c r="P461" t="s">
        <v>30</v>
      </c>
      <c r="Q461" t="s">
        <v>31</v>
      </c>
      <c r="R461" t="s">
        <v>30</v>
      </c>
      <c r="S461" t="s">
        <v>30</v>
      </c>
      <c r="T461" t="s">
        <v>40</v>
      </c>
      <c r="U461" t="s">
        <v>30</v>
      </c>
      <c r="V461" t="s">
        <v>30</v>
      </c>
      <c r="W461" t="s">
        <v>124</v>
      </c>
    </row>
    <row r="462" spans="1:24" x14ac:dyDescent="0.25">
      <c r="A462">
        <v>675214</v>
      </c>
      <c r="B462" t="s">
        <v>15352</v>
      </c>
      <c r="C462" t="s">
        <v>15353</v>
      </c>
      <c r="D462">
        <v>4</v>
      </c>
      <c r="F462" t="s">
        <v>1504</v>
      </c>
      <c r="G462" t="s">
        <v>5388</v>
      </c>
      <c r="H462" t="s">
        <v>5389</v>
      </c>
      <c r="J462">
        <v>1956</v>
      </c>
      <c r="N462" t="s">
        <v>29</v>
      </c>
      <c r="O462" t="s">
        <v>40</v>
      </c>
      <c r="P462" t="s">
        <v>30</v>
      </c>
      <c r="Q462" t="s">
        <v>31</v>
      </c>
      <c r="R462" t="s">
        <v>40</v>
      </c>
      <c r="S462" t="s">
        <v>30</v>
      </c>
      <c r="T462" t="s">
        <v>30</v>
      </c>
      <c r="U462" t="s">
        <v>40</v>
      </c>
      <c r="V462" t="s">
        <v>30</v>
      </c>
      <c r="W462" t="s">
        <v>798</v>
      </c>
      <c r="X462" t="s">
        <v>15354</v>
      </c>
    </row>
    <row r="463" spans="1:24" x14ac:dyDescent="0.25">
      <c r="A463">
        <v>1370034</v>
      </c>
      <c r="B463" t="s">
        <v>15355</v>
      </c>
      <c r="C463" t="s">
        <v>15356</v>
      </c>
      <c r="D463">
        <v>4</v>
      </c>
      <c r="F463" t="s">
        <v>15357</v>
      </c>
      <c r="J463">
        <v>1981</v>
      </c>
      <c r="K463" t="s">
        <v>15358</v>
      </c>
      <c r="L463" t="s">
        <v>15359</v>
      </c>
      <c r="M463" t="s">
        <v>627</v>
      </c>
      <c r="N463" t="s">
        <v>45</v>
      </c>
      <c r="O463" t="s">
        <v>30</v>
      </c>
      <c r="P463" t="s">
        <v>30</v>
      </c>
      <c r="Q463" t="s">
        <v>63</v>
      </c>
      <c r="R463" t="s">
        <v>30</v>
      </c>
      <c r="S463" t="s">
        <v>30</v>
      </c>
      <c r="T463" t="s">
        <v>40</v>
      </c>
      <c r="U463" t="s">
        <v>30</v>
      </c>
      <c r="V463" t="s">
        <v>40</v>
      </c>
      <c r="W463" t="s">
        <v>124</v>
      </c>
    </row>
    <row r="464" spans="1:24" x14ac:dyDescent="0.25">
      <c r="A464">
        <v>384948</v>
      </c>
      <c r="B464" t="s">
        <v>15360</v>
      </c>
      <c r="C464" t="s">
        <v>15361</v>
      </c>
      <c r="D464">
        <v>4</v>
      </c>
      <c r="E464" t="s">
        <v>15362</v>
      </c>
      <c r="F464" t="s">
        <v>15363</v>
      </c>
      <c r="I464">
        <v>1970</v>
      </c>
      <c r="J464">
        <v>1990</v>
      </c>
      <c r="K464" t="s">
        <v>15364</v>
      </c>
      <c r="L464" t="s">
        <v>15365</v>
      </c>
      <c r="M464" t="s">
        <v>15366</v>
      </c>
      <c r="N464" t="s">
        <v>45</v>
      </c>
      <c r="O464" t="s">
        <v>40</v>
      </c>
      <c r="P464" t="s">
        <v>30</v>
      </c>
      <c r="Q464" t="s">
        <v>31</v>
      </c>
      <c r="R464" t="s">
        <v>30</v>
      </c>
      <c r="S464" t="s">
        <v>40</v>
      </c>
      <c r="T464" t="s">
        <v>30</v>
      </c>
      <c r="U464" t="s">
        <v>30</v>
      </c>
      <c r="V464" t="s">
        <v>30</v>
      </c>
      <c r="W464" t="s">
        <v>798</v>
      </c>
      <c r="X464" t="s">
        <v>15367</v>
      </c>
    </row>
    <row r="465" spans="1:24" x14ac:dyDescent="0.25">
      <c r="A465">
        <v>675289</v>
      </c>
      <c r="B465" t="s">
        <v>15368</v>
      </c>
      <c r="C465" t="s">
        <v>15369</v>
      </c>
      <c r="D465">
        <v>4</v>
      </c>
      <c r="F465" t="s">
        <v>15370</v>
      </c>
      <c r="J465">
        <v>1974</v>
      </c>
      <c r="K465" t="s">
        <v>15371</v>
      </c>
      <c r="L465" t="s">
        <v>15372</v>
      </c>
      <c r="M465" t="s">
        <v>15373</v>
      </c>
      <c r="N465" t="s">
        <v>45</v>
      </c>
      <c r="O465" t="s">
        <v>40</v>
      </c>
      <c r="P465" t="s">
        <v>30</v>
      </c>
      <c r="Q465" t="s">
        <v>46</v>
      </c>
      <c r="R465" t="s">
        <v>30</v>
      </c>
      <c r="S465" t="s">
        <v>30</v>
      </c>
      <c r="T465" t="s">
        <v>30</v>
      </c>
      <c r="U465" t="s">
        <v>40</v>
      </c>
      <c r="V465" t="s">
        <v>30</v>
      </c>
      <c r="W465" t="s">
        <v>124</v>
      </c>
      <c r="X465" t="s">
        <v>15374</v>
      </c>
    </row>
    <row r="466" spans="1:24" x14ac:dyDescent="0.25">
      <c r="A466">
        <v>674876</v>
      </c>
      <c r="B466" t="s">
        <v>15379</v>
      </c>
      <c r="C466" t="s">
        <v>15380</v>
      </c>
      <c r="D466">
        <v>4</v>
      </c>
      <c r="F466" t="s">
        <v>15381</v>
      </c>
      <c r="K466" t="s">
        <v>15382</v>
      </c>
      <c r="L466" t="s">
        <v>15383</v>
      </c>
      <c r="M466" t="s">
        <v>4893</v>
      </c>
      <c r="N466" t="s">
        <v>74</v>
      </c>
      <c r="O466" t="s">
        <v>30</v>
      </c>
      <c r="P466" t="s">
        <v>30</v>
      </c>
      <c r="Q466" t="s">
        <v>75</v>
      </c>
      <c r="R466" t="s">
        <v>30</v>
      </c>
      <c r="S466" t="s">
        <v>30</v>
      </c>
      <c r="T466" t="s">
        <v>40</v>
      </c>
      <c r="U466" t="s">
        <v>30</v>
      </c>
      <c r="V466" t="s">
        <v>30</v>
      </c>
      <c r="W466" t="s">
        <v>124</v>
      </c>
      <c r="X466" t="s">
        <v>15384</v>
      </c>
    </row>
    <row r="467" spans="1:24" x14ac:dyDescent="0.25">
      <c r="A467">
        <v>674789</v>
      </c>
      <c r="B467" t="s">
        <v>15385</v>
      </c>
      <c r="C467" t="s">
        <v>15386</v>
      </c>
      <c r="D467">
        <v>4</v>
      </c>
      <c r="E467" t="s">
        <v>15387</v>
      </c>
      <c r="F467" t="s">
        <v>15388</v>
      </c>
      <c r="I467">
        <v>1963</v>
      </c>
      <c r="J467">
        <v>1996</v>
      </c>
      <c r="M467" t="s">
        <v>15389</v>
      </c>
      <c r="N467" t="s">
        <v>45</v>
      </c>
      <c r="O467" t="s">
        <v>30</v>
      </c>
      <c r="P467" t="s">
        <v>30</v>
      </c>
      <c r="Q467" t="s">
        <v>63</v>
      </c>
      <c r="R467" t="s">
        <v>30</v>
      </c>
      <c r="S467" t="s">
        <v>40</v>
      </c>
      <c r="T467" t="s">
        <v>30</v>
      </c>
      <c r="U467" t="s">
        <v>30</v>
      </c>
      <c r="V467" t="s">
        <v>30</v>
      </c>
      <c r="W467" t="s">
        <v>2208</v>
      </c>
      <c r="X467" t="s">
        <v>15390</v>
      </c>
    </row>
    <row r="468" spans="1:24" x14ac:dyDescent="0.25">
      <c r="A468">
        <v>27609</v>
      </c>
      <c r="B468" t="s">
        <v>15391</v>
      </c>
      <c r="C468" t="s">
        <v>15392</v>
      </c>
      <c r="D468">
        <v>4</v>
      </c>
      <c r="E468" t="s">
        <v>15393</v>
      </c>
      <c r="F468" t="s">
        <v>15394</v>
      </c>
      <c r="I468">
        <v>1969</v>
      </c>
      <c r="J468">
        <v>1974</v>
      </c>
      <c r="K468" t="s">
        <v>15395</v>
      </c>
      <c r="L468" t="s">
        <v>15396</v>
      </c>
      <c r="M468" t="s">
        <v>627</v>
      </c>
      <c r="N468" t="s">
        <v>45</v>
      </c>
      <c r="O468" t="s">
        <v>40</v>
      </c>
      <c r="P468" t="s">
        <v>30</v>
      </c>
      <c r="Q468" t="s">
        <v>63</v>
      </c>
      <c r="R468" t="s">
        <v>30</v>
      </c>
      <c r="S468" t="s">
        <v>40</v>
      </c>
      <c r="T468" t="s">
        <v>40</v>
      </c>
      <c r="U468" t="s">
        <v>40</v>
      </c>
      <c r="V468" t="s">
        <v>40</v>
      </c>
      <c r="W468" t="s">
        <v>124</v>
      </c>
      <c r="X468" t="s">
        <v>15397</v>
      </c>
    </row>
    <row r="469" spans="1:24" x14ac:dyDescent="0.25">
      <c r="A469">
        <v>674641</v>
      </c>
      <c r="B469" t="s">
        <v>15398</v>
      </c>
      <c r="C469" t="s">
        <v>15399</v>
      </c>
      <c r="D469">
        <v>4</v>
      </c>
      <c r="E469" t="s">
        <v>15400</v>
      </c>
      <c r="F469" t="s">
        <v>1445</v>
      </c>
      <c r="G469" t="e">
        <f>-pressin</f>
        <v>#NAME?</v>
      </c>
      <c r="H469" t="s">
        <v>5991</v>
      </c>
      <c r="I469">
        <v>1965</v>
      </c>
      <c r="J469">
        <v>1982</v>
      </c>
      <c r="K469" t="s">
        <v>15401</v>
      </c>
      <c r="L469" t="s">
        <v>15402</v>
      </c>
      <c r="M469" t="s">
        <v>15403</v>
      </c>
      <c r="N469" t="s">
        <v>108</v>
      </c>
      <c r="O469" t="s">
        <v>30</v>
      </c>
      <c r="P469" t="s">
        <v>30</v>
      </c>
      <c r="Q469" t="s">
        <v>31</v>
      </c>
      <c r="R469" t="s">
        <v>30</v>
      </c>
      <c r="S469" t="s">
        <v>30</v>
      </c>
      <c r="T469" t="s">
        <v>30</v>
      </c>
      <c r="U469" t="s">
        <v>40</v>
      </c>
      <c r="V469" t="s">
        <v>30</v>
      </c>
      <c r="W469" t="s">
        <v>798</v>
      </c>
      <c r="X469" t="s">
        <v>15404</v>
      </c>
    </row>
    <row r="470" spans="1:24" x14ac:dyDescent="0.25">
      <c r="A470">
        <v>674819</v>
      </c>
      <c r="B470" t="s">
        <v>15405</v>
      </c>
      <c r="C470" t="s">
        <v>15406</v>
      </c>
      <c r="D470">
        <v>4</v>
      </c>
      <c r="F470" t="s">
        <v>2105</v>
      </c>
      <c r="I470">
        <v>1964</v>
      </c>
      <c r="J470">
        <v>1982</v>
      </c>
      <c r="M470" t="s">
        <v>7791</v>
      </c>
      <c r="N470" t="s">
        <v>45</v>
      </c>
      <c r="O470" t="s">
        <v>40</v>
      </c>
      <c r="P470" t="s">
        <v>30</v>
      </c>
      <c r="Q470" t="s">
        <v>63</v>
      </c>
      <c r="R470" t="s">
        <v>30</v>
      </c>
      <c r="S470" t="s">
        <v>40</v>
      </c>
      <c r="T470" t="s">
        <v>30</v>
      </c>
      <c r="U470" t="s">
        <v>30</v>
      </c>
      <c r="V470" t="s">
        <v>30</v>
      </c>
      <c r="W470" t="s">
        <v>798</v>
      </c>
      <c r="X470" t="s">
        <v>15407</v>
      </c>
    </row>
    <row r="471" spans="1:24" x14ac:dyDescent="0.25">
      <c r="A471">
        <v>469217</v>
      </c>
      <c r="B471" t="s">
        <v>15408</v>
      </c>
      <c r="C471" t="s">
        <v>15409</v>
      </c>
      <c r="D471">
        <v>4</v>
      </c>
      <c r="F471" t="s">
        <v>15410</v>
      </c>
      <c r="K471" t="s">
        <v>15411</v>
      </c>
      <c r="L471" t="s">
        <v>15412</v>
      </c>
      <c r="M471" t="s">
        <v>15413</v>
      </c>
      <c r="N471" t="s">
        <v>29</v>
      </c>
      <c r="O471" t="s">
        <v>30</v>
      </c>
      <c r="P471" t="s">
        <v>30</v>
      </c>
      <c r="Q471" t="s">
        <v>31</v>
      </c>
      <c r="R471" t="s">
        <v>30</v>
      </c>
      <c r="S471" t="s">
        <v>40</v>
      </c>
      <c r="T471" t="s">
        <v>40</v>
      </c>
      <c r="U471" t="s">
        <v>30</v>
      </c>
      <c r="V471" t="s">
        <v>30</v>
      </c>
      <c r="W471" t="s">
        <v>124</v>
      </c>
      <c r="X471" t="s">
        <v>15414</v>
      </c>
    </row>
    <row r="472" spans="1:24" x14ac:dyDescent="0.25">
      <c r="A472">
        <v>364141</v>
      </c>
      <c r="B472" t="s">
        <v>15415</v>
      </c>
      <c r="C472" t="s">
        <v>15416</v>
      </c>
      <c r="D472">
        <v>4</v>
      </c>
      <c r="E472" t="s">
        <v>15417</v>
      </c>
      <c r="F472" t="s">
        <v>10564</v>
      </c>
      <c r="I472">
        <v>1967</v>
      </c>
      <c r="J472">
        <v>1984</v>
      </c>
      <c r="K472" t="s">
        <v>15418</v>
      </c>
      <c r="L472" t="s">
        <v>15419</v>
      </c>
      <c r="M472" t="s">
        <v>342</v>
      </c>
      <c r="N472" t="s">
        <v>45</v>
      </c>
      <c r="O472" t="s">
        <v>30</v>
      </c>
      <c r="P472" t="s">
        <v>30</v>
      </c>
      <c r="Q472" t="s">
        <v>63</v>
      </c>
      <c r="R472" t="s">
        <v>30</v>
      </c>
      <c r="S472" t="s">
        <v>40</v>
      </c>
      <c r="T472" t="s">
        <v>30</v>
      </c>
      <c r="U472" t="s">
        <v>30</v>
      </c>
      <c r="V472" t="s">
        <v>30</v>
      </c>
      <c r="W472" t="s">
        <v>124</v>
      </c>
      <c r="X472" t="s">
        <v>15420</v>
      </c>
    </row>
    <row r="473" spans="1:24" x14ac:dyDescent="0.25">
      <c r="A473">
        <v>674861</v>
      </c>
      <c r="B473" t="s">
        <v>15421</v>
      </c>
      <c r="C473" t="s">
        <v>15422</v>
      </c>
      <c r="D473">
        <v>4</v>
      </c>
      <c r="F473" t="s">
        <v>15423</v>
      </c>
      <c r="J473">
        <v>1953</v>
      </c>
      <c r="M473" t="s">
        <v>453</v>
      </c>
      <c r="N473" t="s">
        <v>45</v>
      </c>
      <c r="O473" t="s">
        <v>40</v>
      </c>
      <c r="P473" t="s">
        <v>30</v>
      </c>
      <c r="Q473" t="s">
        <v>63</v>
      </c>
      <c r="R473" t="s">
        <v>40</v>
      </c>
      <c r="S473" t="s">
        <v>40</v>
      </c>
      <c r="T473" t="s">
        <v>30</v>
      </c>
      <c r="U473" t="s">
        <v>30</v>
      </c>
      <c r="V473" t="s">
        <v>30</v>
      </c>
      <c r="W473" t="s">
        <v>124</v>
      </c>
      <c r="X473" t="s">
        <v>15424</v>
      </c>
    </row>
    <row r="474" spans="1:24" x14ac:dyDescent="0.25">
      <c r="A474">
        <v>441571</v>
      </c>
      <c r="B474" t="s">
        <v>15425</v>
      </c>
      <c r="C474" t="s">
        <v>15426</v>
      </c>
      <c r="D474">
        <v>4</v>
      </c>
      <c r="F474" t="s">
        <v>15427</v>
      </c>
      <c r="K474" t="s">
        <v>15428</v>
      </c>
      <c r="L474" t="s">
        <v>15429</v>
      </c>
      <c r="M474" t="s">
        <v>15430</v>
      </c>
      <c r="N474" t="s">
        <v>45</v>
      </c>
      <c r="O474" t="s">
        <v>30</v>
      </c>
      <c r="P474" t="s">
        <v>30</v>
      </c>
      <c r="Q474" t="s">
        <v>31</v>
      </c>
      <c r="R474" t="s">
        <v>30</v>
      </c>
      <c r="S474" t="s">
        <v>40</v>
      </c>
      <c r="T474" t="s">
        <v>40</v>
      </c>
      <c r="U474" t="s">
        <v>30</v>
      </c>
      <c r="V474" t="s">
        <v>40</v>
      </c>
      <c r="W474" t="s">
        <v>124</v>
      </c>
      <c r="X474" t="s">
        <v>15431</v>
      </c>
    </row>
    <row r="475" spans="1:24" x14ac:dyDescent="0.25">
      <c r="A475">
        <v>675438</v>
      </c>
      <c r="B475" t="s">
        <v>15432</v>
      </c>
      <c r="C475" t="s">
        <v>15433</v>
      </c>
      <c r="D475">
        <v>4</v>
      </c>
      <c r="F475" t="s">
        <v>1112</v>
      </c>
      <c r="J475">
        <v>1982</v>
      </c>
      <c r="K475" t="s">
        <v>15434</v>
      </c>
      <c r="L475" t="s">
        <v>15435</v>
      </c>
      <c r="N475" t="s">
        <v>29</v>
      </c>
      <c r="O475" t="s">
        <v>30</v>
      </c>
      <c r="P475" t="s">
        <v>30</v>
      </c>
      <c r="Q475" t="s">
        <v>31</v>
      </c>
      <c r="R475" t="s">
        <v>30</v>
      </c>
      <c r="S475" t="s">
        <v>40</v>
      </c>
      <c r="T475" t="s">
        <v>30</v>
      </c>
      <c r="U475" t="s">
        <v>30</v>
      </c>
      <c r="V475" t="s">
        <v>30</v>
      </c>
      <c r="W475" t="s">
        <v>798</v>
      </c>
    </row>
    <row r="476" spans="1:24" x14ac:dyDescent="0.25">
      <c r="A476">
        <v>27368</v>
      </c>
      <c r="B476" t="s">
        <v>15445</v>
      </c>
      <c r="C476" t="s">
        <v>15446</v>
      </c>
      <c r="D476">
        <v>4</v>
      </c>
      <c r="F476" t="s">
        <v>15447</v>
      </c>
      <c r="J476">
        <v>1951</v>
      </c>
      <c r="K476" t="s">
        <v>15448</v>
      </c>
      <c r="L476" t="s">
        <v>15449</v>
      </c>
      <c r="M476" t="s">
        <v>15450</v>
      </c>
      <c r="N476" t="s">
        <v>45</v>
      </c>
      <c r="O476" t="s">
        <v>40</v>
      </c>
      <c r="P476" t="s">
        <v>30</v>
      </c>
      <c r="Q476" t="s">
        <v>46</v>
      </c>
      <c r="R476" t="s">
        <v>30</v>
      </c>
      <c r="S476" t="s">
        <v>40</v>
      </c>
      <c r="T476" t="s">
        <v>40</v>
      </c>
      <c r="U476" t="s">
        <v>40</v>
      </c>
      <c r="V476" t="s">
        <v>40</v>
      </c>
      <c r="W476" t="s">
        <v>124</v>
      </c>
      <c r="X476" t="s">
        <v>15451</v>
      </c>
    </row>
    <row r="477" spans="1:24" x14ac:dyDescent="0.25">
      <c r="A477">
        <v>184737</v>
      </c>
      <c r="B477" t="s">
        <v>15459</v>
      </c>
      <c r="C477" t="s">
        <v>15460</v>
      </c>
      <c r="D477">
        <v>4</v>
      </c>
      <c r="F477" t="s">
        <v>15461</v>
      </c>
      <c r="I477">
        <v>1964</v>
      </c>
      <c r="J477">
        <v>1973</v>
      </c>
      <c r="M477" t="s">
        <v>15462</v>
      </c>
      <c r="N477" t="s">
        <v>45</v>
      </c>
      <c r="O477" t="s">
        <v>30</v>
      </c>
      <c r="P477" t="s">
        <v>30</v>
      </c>
      <c r="Q477" t="s">
        <v>31</v>
      </c>
      <c r="R477" t="s">
        <v>30</v>
      </c>
      <c r="S477" t="s">
        <v>30</v>
      </c>
      <c r="T477" t="s">
        <v>40</v>
      </c>
      <c r="U477" t="s">
        <v>30</v>
      </c>
      <c r="V477" t="s">
        <v>30</v>
      </c>
      <c r="W477" t="s">
        <v>798</v>
      </c>
      <c r="X477" t="s">
        <v>15463</v>
      </c>
    </row>
    <row r="478" spans="1:24" x14ac:dyDescent="0.25">
      <c r="A478">
        <v>63445</v>
      </c>
      <c r="B478" t="s">
        <v>15558</v>
      </c>
      <c r="C478" t="s">
        <v>15559</v>
      </c>
      <c r="D478">
        <v>4</v>
      </c>
      <c r="E478" t="s">
        <v>15560</v>
      </c>
      <c r="F478" t="s">
        <v>1504</v>
      </c>
      <c r="I478">
        <v>1975</v>
      </c>
      <c r="J478">
        <v>1980</v>
      </c>
      <c r="K478" t="s">
        <v>15561</v>
      </c>
      <c r="L478" t="s">
        <v>15562</v>
      </c>
      <c r="M478" t="s">
        <v>12356</v>
      </c>
      <c r="N478" t="s">
        <v>45</v>
      </c>
      <c r="O478" t="s">
        <v>40</v>
      </c>
      <c r="P478" t="s">
        <v>30</v>
      </c>
      <c r="Q478" t="s">
        <v>46</v>
      </c>
      <c r="R478" t="s">
        <v>30</v>
      </c>
      <c r="S478" t="s">
        <v>40</v>
      </c>
      <c r="T478" t="s">
        <v>30</v>
      </c>
      <c r="U478" t="s">
        <v>30</v>
      </c>
      <c r="V478" t="s">
        <v>30</v>
      </c>
      <c r="W478" t="s">
        <v>798</v>
      </c>
      <c r="X478" t="s">
        <v>15563</v>
      </c>
    </row>
    <row r="479" spans="1:24" x14ac:dyDescent="0.25">
      <c r="A479">
        <v>238429</v>
      </c>
      <c r="B479" t="s">
        <v>15564</v>
      </c>
      <c r="C479" t="s">
        <v>15565</v>
      </c>
      <c r="D479">
        <v>4</v>
      </c>
      <c r="E479" t="s">
        <v>15566</v>
      </c>
      <c r="F479" t="s">
        <v>3037</v>
      </c>
      <c r="G479" t="e">
        <f>-flurane</f>
        <v>#NAME?</v>
      </c>
      <c r="H479" t="s">
        <v>6047</v>
      </c>
      <c r="I479">
        <v>1970</v>
      </c>
      <c r="J479">
        <v>1972</v>
      </c>
      <c r="K479" t="s">
        <v>15567</v>
      </c>
      <c r="L479" t="s">
        <v>15568</v>
      </c>
      <c r="M479" t="s">
        <v>1804</v>
      </c>
      <c r="N479" t="s">
        <v>45</v>
      </c>
      <c r="O479" t="s">
        <v>40</v>
      </c>
      <c r="P479" t="s">
        <v>30</v>
      </c>
      <c r="Q479" t="s">
        <v>46</v>
      </c>
      <c r="R479" t="s">
        <v>30</v>
      </c>
      <c r="S479" t="s">
        <v>30</v>
      </c>
      <c r="T479" t="s">
        <v>30</v>
      </c>
      <c r="U479" t="s">
        <v>40</v>
      </c>
      <c r="V479" t="s">
        <v>30</v>
      </c>
      <c r="W479" t="s">
        <v>124</v>
      </c>
      <c r="X479" t="s">
        <v>15569</v>
      </c>
    </row>
    <row r="480" spans="1:24" x14ac:dyDescent="0.25">
      <c r="A480">
        <v>675516</v>
      </c>
      <c r="B480" t="s">
        <v>15570</v>
      </c>
      <c r="C480" t="s">
        <v>15571</v>
      </c>
      <c r="D480">
        <v>4</v>
      </c>
      <c r="E480" t="s">
        <v>15572</v>
      </c>
      <c r="F480" t="s">
        <v>15573</v>
      </c>
      <c r="I480">
        <v>1963</v>
      </c>
      <c r="J480">
        <v>1970</v>
      </c>
      <c r="M480" t="s">
        <v>453</v>
      </c>
      <c r="N480" t="s">
        <v>29</v>
      </c>
      <c r="O480" t="s">
        <v>30</v>
      </c>
      <c r="P480" t="s">
        <v>30</v>
      </c>
      <c r="Q480" t="s">
        <v>31</v>
      </c>
      <c r="R480" t="s">
        <v>30</v>
      </c>
      <c r="S480" t="s">
        <v>30</v>
      </c>
      <c r="T480" t="s">
        <v>40</v>
      </c>
      <c r="U480" t="s">
        <v>30</v>
      </c>
      <c r="V480" t="s">
        <v>30</v>
      </c>
      <c r="W480" t="s">
        <v>124</v>
      </c>
    </row>
    <row r="481" spans="1:24" x14ac:dyDescent="0.25">
      <c r="A481">
        <v>675699</v>
      </c>
      <c r="B481" t="s">
        <v>15574</v>
      </c>
      <c r="C481" t="s">
        <v>15575</v>
      </c>
      <c r="D481">
        <v>4</v>
      </c>
      <c r="E481" t="s">
        <v>15576</v>
      </c>
      <c r="F481" t="s">
        <v>15577</v>
      </c>
      <c r="G481" t="e">
        <f>-taxel</f>
        <v>#NAME?</v>
      </c>
      <c r="H481" t="s">
        <v>7929</v>
      </c>
      <c r="I481">
        <v>2010</v>
      </c>
      <c r="J481">
        <v>2010</v>
      </c>
      <c r="K481" t="s">
        <v>15578</v>
      </c>
      <c r="L481" t="s">
        <v>15579</v>
      </c>
      <c r="N481" t="s">
        <v>29</v>
      </c>
      <c r="O481" t="s">
        <v>30</v>
      </c>
      <c r="P481" t="s">
        <v>30</v>
      </c>
      <c r="Q481" t="s">
        <v>31</v>
      </c>
      <c r="R481" t="s">
        <v>30</v>
      </c>
      <c r="S481" t="s">
        <v>30</v>
      </c>
      <c r="T481" t="s">
        <v>40</v>
      </c>
      <c r="U481" t="s">
        <v>30</v>
      </c>
      <c r="V481" t="s">
        <v>40</v>
      </c>
      <c r="W481" t="s">
        <v>124</v>
      </c>
      <c r="X481" t="s">
        <v>15580</v>
      </c>
    </row>
    <row r="482" spans="1:24" x14ac:dyDescent="0.25">
      <c r="A482">
        <v>675526</v>
      </c>
      <c r="B482" t="s">
        <v>15581</v>
      </c>
      <c r="C482" t="s">
        <v>15582</v>
      </c>
      <c r="D482">
        <v>4</v>
      </c>
      <c r="F482" t="s">
        <v>1290</v>
      </c>
      <c r="J482">
        <v>1982</v>
      </c>
      <c r="N482" t="s">
        <v>75</v>
      </c>
      <c r="O482" t="s">
        <v>30</v>
      </c>
      <c r="P482" t="s">
        <v>30</v>
      </c>
      <c r="Q482" t="s">
        <v>31</v>
      </c>
      <c r="R482" t="s">
        <v>30</v>
      </c>
      <c r="S482" t="s">
        <v>30</v>
      </c>
      <c r="T482" t="s">
        <v>40</v>
      </c>
      <c r="U482" t="s">
        <v>30</v>
      </c>
      <c r="V482" t="s">
        <v>30</v>
      </c>
      <c r="W482" t="s">
        <v>798</v>
      </c>
    </row>
    <row r="483" spans="1:24" x14ac:dyDescent="0.25">
      <c r="A483">
        <v>675570</v>
      </c>
      <c r="B483" t="s">
        <v>15583</v>
      </c>
      <c r="C483" t="s">
        <v>15584</v>
      </c>
      <c r="D483">
        <v>4</v>
      </c>
      <c r="F483" t="s">
        <v>15585</v>
      </c>
      <c r="I483">
        <v>1997</v>
      </c>
      <c r="J483">
        <v>1993</v>
      </c>
      <c r="K483" t="s">
        <v>15586</v>
      </c>
      <c r="L483" t="s">
        <v>15587</v>
      </c>
      <c r="M483" t="s">
        <v>15588</v>
      </c>
      <c r="N483" t="s">
        <v>2360</v>
      </c>
      <c r="O483" t="s">
        <v>30</v>
      </c>
      <c r="P483" t="s">
        <v>30</v>
      </c>
      <c r="Q483" t="s">
        <v>31</v>
      </c>
      <c r="R483" t="s">
        <v>30</v>
      </c>
      <c r="S483" t="s">
        <v>30</v>
      </c>
      <c r="T483" t="s">
        <v>40</v>
      </c>
      <c r="U483" t="s">
        <v>30</v>
      </c>
      <c r="V483" t="s">
        <v>30</v>
      </c>
      <c r="W483" t="s">
        <v>124</v>
      </c>
    </row>
    <row r="484" spans="1:24" x14ac:dyDescent="0.25">
      <c r="A484">
        <v>675627</v>
      </c>
      <c r="B484" t="s">
        <v>15589</v>
      </c>
      <c r="C484" t="s">
        <v>15590</v>
      </c>
      <c r="D484">
        <v>4</v>
      </c>
      <c r="E484" t="s">
        <v>15591</v>
      </c>
      <c r="F484" t="s">
        <v>15592</v>
      </c>
      <c r="G484" t="e">
        <f>-ermin</f>
        <v>#NAME?</v>
      </c>
      <c r="H484" t="s">
        <v>15593</v>
      </c>
      <c r="I484">
        <v>2004</v>
      </c>
      <c r="J484">
        <v>2005</v>
      </c>
      <c r="K484" t="s">
        <v>15594</v>
      </c>
      <c r="L484" t="s">
        <v>15595</v>
      </c>
      <c r="N484" t="s">
        <v>108</v>
      </c>
      <c r="O484" t="s">
        <v>30</v>
      </c>
      <c r="P484" t="s">
        <v>30</v>
      </c>
      <c r="Q484" t="s">
        <v>31</v>
      </c>
      <c r="R484" t="s">
        <v>30</v>
      </c>
      <c r="S484" t="s">
        <v>30</v>
      </c>
      <c r="T484" t="s">
        <v>40</v>
      </c>
      <c r="U484" t="s">
        <v>30</v>
      </c>
      <c r="V484" t="s">
        <v>30</v>
      </c>
      <c r="W484" t="s">
        <v>798</v>
      </c>
    </row>
    <row r="485" spans="1:24" x14ac:dyDescent="0.25">
      <c r="A485">
        <v>88317</v>
      </c>
      <c r="B485" t="s">
        <v>15596</v>
      </c>
      <c r="C485" t="s">
        <v>15597</v>
      </c>
      <c r="D485">
        <v>4</v>
      </c>
      <c r="G485" t="s">
        <v>15598</v>
      </c>
      <c r="H485" t="s">
        <v>15599</v>
      </c>
      <c r="K485" t="s">
        <v>15600</v>
      </c>
      <c r="L485" t="s">
        <v>15601</v>
      </c>
      <c r="N485" t="s">
        <v>29</v>
      </c>
      <c r="O485" t="s">
        <v>40</v>
      </c>
      <c r="P485" t="s">
        <v>30</v>
      </c>
      <c r="Q485" t="s">
        <v>31</v>
      </c>
      <c r="R485" t="s">
        <v>40</v>
      </c>
      <c r="S485" t="s">
        <v>30</v>
      </c>
      <c r="T485" t="s">
        <v>40</v>
      </c>
      <c r="U485" t="s">
        <v>30</v>
      </c>
      <c r="V485" t="s">
        <v>30</v>
      </c>
      <c r="W485" t="s">
        <v>798</v>
      </c>
      <c r="X485" t="s">
        <v>15602</v>
      </c>
    </row>
    <row r="486" spans="1:24" x14ac:dyDescent="0.25">
      <c r="A486">
        <v>2465</v>
      </c>
      <c r="B486" t="s">
        <v>15603</v>
      </c>
      <c r="C486" t="s">
        <v>15604</v>
      </c>
      <c r="D486">
        <v>4</v>
      </c>
      <c r="E486" t="s">
        <v>15605</v>
      </c>
      <c r="F486" t="s">
        <v>2928</v>
      </c>
      <c r="G486" t="e">
        <f>-azepam</f>
        <v>#NAME?</v>
      </c>
      <c r="H486" t="s">
        <v>1171</v>
      </c>
      <c r="I486">
        <v>1969</v>
      </c>
      <c r="J486">
        <v>1975</v>
      </c>
      <c r="K486" t="s">
        <v>15606</v>
      </c>
      <c r="L486" t="s">
        <v>15607</v>
      </c>
      <c r="M486" t="s">
        <v>871</v>
      </c>
      <c r="N486" t="s">
        <v>45</v>
      </c>
      <c r="O486" t="s">
        <v>40</v>
      </c>
      <c r="P486" t="s">
        <v>30</v>
      </c>
      <c r="Q486" t="s">
        <v>63</v>
      </c>
      <c r="R486" t="s">
        <v>30</v>
      </c>
      <c r="S486" t="s">
        <v>40</v>
      </c>
      <c r="T486" t="s">
        <v>30</v>
      </c>
      <c r="U486" t="s">
        <v>30</v>
      </c>
      <c r="V486" t="s">
        <v>30</v>
      </c>
      <c r="W486" t="s">
        <v>124</v>
      </c>
      <c r="X486" t="s">
        <v>15608</v>
      </c>
    </row>
    <row r="487" spans="1:24" x14ac:dyDescent="0.25">
      <c r="A487">
        <v>7714</v>
      </c>
      <c r="B487" t="s">
        <v>15609</v>
      </c>
      <c r="C487" t="s">
        <v>15610</v>
      </c>
      <c r="D487">
        <v>4</v>
      </c>
      <c r="E487" t="s">
        <v>15611</v>
      </c>
      <c r="F487" t="s">
        <v>15612</v>
      </c>
      <c r="G487" t="e">
        <f>-peridone</f>
        <v>#NAME?</v>
      </c>
      <c r="H487" t="s">
        <v>3531</v>
      </c>
      <c r="I487">
        <v>1989</v>
      </c>
      <c r="J487">
        <v>1993</v>
      </c>
      <c r="K487" t="s">
        <v>15613</v>
      </c>
      <c r="L487" t="s">
        <v>15614</v>
      </c>
      <c r="M487" t="s">
        <v>15615</v>
      </c>
      <c r="N487" t="s">
        <v>45</v>
      </c>
      <c r="O487" t="s">
        <v>40</v>
      </c>
      <c r="P487" t="s">
        <v>30</v>
      </c>
      <c r="Q487" t="s">
        <v>63</v>
      </c>
      <c r="R487" t="s">
        <v>30</v>
      </c>
      <c r="S487" t="s">
        <v>40</v>
      </c>
      <c r="T487" t="s">
        <v>40</v>
      </c>
      <c r="U487" t="s">
        <v>30</v>
      </c>
      <c r="V487" t="s">
        <v>40</v>
      </c>
      <c r="W487" t="s">
        <v>124</v>
      </c>
      <c r="X487" t="s">
        <v>15616</v>
      </c>
    </row>
    <row r="488" spans="1:24" x14ac:dyDescent="0.25">
      <c r="A488">
        <v>122901</v>
      </c>
      <c r="B488" t="s">
        <v>15617</v>
      </c>
      <c r="C488" t="s">
        <v>15618</v>
      </c>
      <c r="D488">
        <v>4</v>
      </c>
      <c r="E488" t="s">
        <v>15619</v>
      </c>
      <c r="F488" t="s">
        <v>11706</v>
      </c>
      <c r="G488" t="e">
        <f>-stat</f>
        <v>#NAME?</v>
      </c>
      <c r="H488" t="s">
        <v>505</v>
      </c>
      <c r="I488">
        <v>2003</v>
      </c>
      <c r="J488">
        <v>2003</v>
      </c>
      <c r="K488" t="s">
        <v>15620</v>
      </c>
      <c r="L488" t="s">
        <v>15621</v>
      </c>
      <c r="N488" t="s">
        <v>29</v>
      </c>
      <c r="O488" t="s">
        <v>40</v>
      </c>
      <c r="P488" t="s">
        <v>40</v>
      </c>
      <c r="Q488" t="s">
        <v>31</v>
      </c>
      <c r="R488" t="s">
        <v>30</v>
      </c>
      <c r="S488" t="s">
        <v>40</v>
      </c>
      <c r="T488" t="s">
        <v>30</v>
      </c>
      <c r="U488" t="s">
        <v>30</v>
      </c>
      <c r="V488" t="s">
        <v>30</v>
      </c>
      <c r="W488" t="s">
        <v>124</v>
      </c>
      <c r="X488" t="s">
        <v>15622</v>
      </c>
    </row>
    <row r="489" spans="1:24" x14ac:dyDescent="0.25">
      <c r="A489">
        <v>27150</v>
      </c>
      <c r="B489" t="s">
        <v>15623</v>
      </c>
      <c r="C489" t="s">
        <v>15624</v>
      </c>
      <c r="D489">
        <v>4</v>
      </c>
      <c r="E489" t="s">
        <v>15625</v>
      </c>
      <c r="F489" t="s">
        <v>15626</v>
      </c>
      <c r="J489">
        <v>1950</v>
      </c>
      <c r="K489" t="s">
        <v>15627</v>
      </c>
      <c r="L489" t="s">
        <v>15628</v>
      </c>
      <c r="M489" t="s">
        <v>314</v>
      </c>
      <c r="N489" t="s">
        <v>29</v>
      </c>
      <c r="O489" t="s">
        <v>40</v>
      </c>
      <c r="P489" t="s">
        <v>30</v>
      </c>
      <c r="Q489" t="s">
        <v>31</v>
      </c>
      <c r="R489" t="s">
        <v>30</v>
      </c>
      <c r="S489" t="s">
        <v>40</v>
      </c>
      <c r="T489" t="s">
        <v>40</v>
      </c>
      <c r="U489" t="s">
        <v>30</v>
      </c>
      <c r="V489" t="s">
        <v>40</v>
      </c>
      <c r="W489" t="s">
        <v>124</v>
      </c>
      <c r="X489" t="s">
        <v>15629</v>
      </c>
    </row>
    <row r="490" spans="1:24" x14ac:dyDescent="0.25">
      <c r="A490">
        <v>6643</v>
      </c>
      <c r="B490" t="s">
        <v>15630</v>
      </c>
      <c r="C490" t="s">
        <v>15631</v>
      </c>
      <c r="D490">
        <v>4</v>
      </c>
      <c r="E490" t="s">
        <v>15632</v>
      </c>
      <c r="F490" t="s">
        <v>15633</v>
      </c>
      <c r="G490" t="e">
        <f>-oxetine</f>
        <v>#NAME?</v>
      </c>
      <c r="H490" t="s">
        <v>3046</v>
      </c>
      <c r="I490">
        <v>1989</v>
      </c>
      <c r="J490">
        <v>1992</v>
      </c>
      <c r="K490" t="s">
        <v>15634</v>
      </c>
      <c r="L490" t="s">
        <v>15635</v>
      </c>
      <c r="M490" t="s">
        <v>367</v>
      </c>
      <c r="N490" t="s">
        <v>45</v>
      </c>
      <c r="O490" t="s">
        <v>40</v>
      </c>
      <c r="P490" t="s">
        <v>30</v>
      </c>
      <c r="Q490" t="s">
        <v>31</v>
      </c>
      <c r="R490" t="s">
        <v>30</v>
      </c>
      <c r="S490" t="s">
        <v>40</v>
      </c>
      <c r="T490" t="s">
        <v>30</v>
      </c>
      <c r="U490" t="s">
        <v>30</v>
      </c>
      <c r="V490" t="s">
        <v>40</v>
      </c>
      <c r="W490" t="s">
        <v>124</v>
      </c>
      <c r="X490" t="s">
        <v>15636</v>
      </c>
    </row>
    <row r="491" spans="1:24" x14ac:dyDescent="0.25">
      <c r="A491">
        <v>1795</v>
      </c>
      <c r="B491" t="s">
        <v>15637</v>
      </c>
      <c r="C491" t="s">
        <v>15638</v>
      </c>
      <c r="D491">
        <v>4</v>
      </c>
      <c r="E491" t="s">
        <v>15639</v>
      </c>
      <c r="F491" t="s">
        <v>15640</v>
      </c>
      <c r="G491" t="e">
        <f>-oxacin</f>
        <v>#NAME?</v>
      </c>
      <c r="H491" t="s">
        <v>1472</v>
      </c>
      <c r="I491">
        <v>1996</v>
      </c>
      <c r="J491">
        <v>1996</v>
      </c>
      <c r="K491" t="s">
        <v>15641</v>
      </c>
      <c r="L491" t="s">
        <v>15642</v>
      </c>
      <c r="M491" t="s">
        <v>453</v>
      </c>
      <c r="N491" t="s">
        <v>45</v>
      </c>
      <c r="O491" t="s">
        <v>40</v>
      </c>
      <c r="P491" t="s">
        <v>30</v>
      </c>
      <c r="Q491" t="s">
        <v>31</v>
      </c>
      <c r="R491" t="s">
        <v>30</v>
      </c>
      <c r="S491" t="s">
        <v>40</v>
      </c>
      <c r="T491" t="s">
        <v>40</v>
      </c>
      <c r="U491" t="s">
        <v>40</v>
      </c>
      <c r="V491" t="s">
        <v>40</v>
      </c>
      <c r="W491" t="s">
        <v>124</v>
      </c>
      <c r="X491" t="s">
        <v>15643</v>
      </c>
    </row>
    <row r="492" spans="1:24" x14ac:dyDescent="0.25">
      <c r="A492">
        <v>675133</v>
      </c>
      <c r="B492" t="s">
        <v>15644</v>
      </c>
      <c r="C492" t="s">
        <v>15645</v>
      </c>
      <c r="D492">
        <v>4</v>
      </c>
      <c r="E492" t="s">
        <v>15646</v>
      </c>
      <c r="F492" t="s">
        <v>3032</v>
      </c>
      <c r="G492" t="e">
        <f>-imus</f>
        <v>#NAME?</v>
      </c>
      <c r="H492" t="s">
        <v>9376</v>
      </c>
      <c r="I492">
        <v>2004</v>
      </c>
      <c r="J492">
        <v>2007</v>
      </c>
      <c r="K492" t="s">
        <v>15647</v>
      </c>
      <c r="L492" t="s">
        <v>15648</v>
      </c>
      <c r="N492" t="s">
        <v>29</v>
      </c>
      <c r="O492" t="s">
        <v>30</v>
      </c>
      <c r="P492" t="s">
        <v>30</v>
      </c>
      <c r="Q492" t="s">
        <v>31</v>
      </c>
      <c r="R492" t="s">
        <v>30</v>
      </c>
      <c r="S492" t="s">
        <v>30</v>
      </c>
      <c r="T492" t="s">
        <v>40</v>
      </c>
      <c r="U492" t="s">
        <v>30</v>
      </c>
      <c r="V492" t="s">
        <v>30</v>
      </c>
      <c r="W492" t="s">
        <v>124</v>
      </c>
      <c r="X492" t="s">
        <v>15649</v>
      </c>
    </row>
    <row r="493" spans="1:24" x14ac:dyDescent="0.25">
      <c r="A493">
        <v>13048</v>
      </c>
      <c r="B493" t="s">
        <v>15650</v>
      </c>
      <c r="C493" t="s">
        <v>15651</v>
      </c>
      <c r="D493">
        <v>4</v>
      </c>
      <c r="E493" t="s">
        <v>15652</v>
      </c>
      <c r="F493" t="s">
        <v>15653</v>
      </c>
      <c r="G493" t="e">
        <f>-tinib</f>
        <v>#NAME?</v>
      </c>
      <c r="H493" t="s">
        <v>1371</v>
      </c>
      <c r="J493">
        <v>2006</v>
      </c>
      <c r="K493" t="s">
        <v>15654</v>
      </c>
      <c r="L493" t="s">
        <v>15655</v>
      </c>
      <c r="N493" t="s">
        <v>45</v>
      </c>
      <c r="O493" t="s">
        <v>40</v>
      </c>
      <c r="P493" t="s">
        <v>30</v>
      </c>
      <c r="Q493" t="s">
        <v>63</v>
      </c>
      <c r="R493" t="s">
        <v>30</v>
      </c>
      <c r="S493" t="s">
        <v>40</v>
      </c>
      <c r="T493" t="s">
        <v>30</v>
      </c>
      <c r="U493" t="s">
        <v>30</v>
      </c>
      <c r="V493" t="s">
        <v>40</v>
      </c>
      <c r="W493" t="s">
        <v>124</v>
      </c>
      <c r="X493" t="s">
        <v>15656</v>
      </c>
    </row>
    <row r="494" spans="1:24" x14ac:dyDescent="0.25">
      <c r="A494">
        <v>123976</v>
      </c>
      <c r="B494" t="s">
        <v>15657</v>
      </c>
      <c r="C494" t="s">
        <v>15658</v>
      </c>
      <c r="D494">
        <v>4</v>
      </c>
      <c r="E494" t="s">
        <v>15659</v>
      </c>
      <c r="F494" t="s">
        <v>1263</v>
      </c>
      <c r="G494" t="s">
        <v>4343</v>
      </c>
      <c r="H494" t="s">
        <v>4344</v>
      </c>
      <c r="I494">
        <v>1968</v>
      </c>
      <c r="J494">
        <v>1982</v>
      </c>
      <c r="M494" t="s">
        <v>627</v>
      </c>
      <c r="N494" t="s">
        <v>45</v>
      </c>
      <c r="O494" t="s">
        <v>40</v>
      </c>
      <c r="P494" t="s">
        <v>30</v>
      </c>
      <c r="Q494" t="s">
        <v>46</v>
      </c>
      <c r="R494" t="s">
        <v>30</v>
      </c>
      <c r="S494" t="s">
        <v>40</v>
      </c>
      <c r="T494" t="s">
        <v>30</v>
      </c>
      <c r="U494" t="s">
        <v>30</v>
      </c>
      <c r="V494" t="s">
        <v>30</v>
      </c>
      <c r="W494" t="s">
        <v>798</v>
      </c>
      <c r="X494" t="s">
        <v>15660</v>
      </c>
    </row>
    <row r="495" spans="1:24" x14ac:dyDescent="0.25">
      <c r="A495">
        <v>604621</v>
      </c>
      <c r="B495" t="s">
        <v>15661</v>
      </c>
      <c r="C495" t="s">
        <v>15662</v>
      </c>
      <c r="D495">
        <v>4</v>
      </c>
      <c r="E495" t="s">
        <v>15663</v>
      </c>
      <c r="F495" t="s">
        <v>15664</v>
      </c>
      <c r="I495">
        <v>2004</v>
      </c>
      <c r="J495">
        <v>2009</v>
      </c>
      <c r="K495" t="s">
        <v>15665</v>
      </c>
      <c r="L495" t="s">
        <v>15666</v>
      </c>
      <c r="N495" t="s">
        <v>29</v>
      </c>
      <c r="O495" t="s">
        <v>30</v>
      </c>
      <c r="P495" t="s">
        <v>30</v>
      </c>
      <c r="Q495" t="s">
        <v>31</v>
      </c>
      <c r="R495" t="s">
        <v>30</v>
      </c>
      <c r="S495" t="s">
        <v>30</v>
      </c>
      <c r="T495" t="s">
        <v>40</v>
      </c>
      <c r="U495" t="s">
        <v>30</v>
      </c>
      <c r="V495" t="s">
        <v>40</v>
      </c>
      <c r="W495" t="s">
        <v>124</v>
      </c>
      <c r="X495" t="s">
        <v>15667</v>
      </c>
    </row>
    <row r="496" spans="1:24" x14ac:dyDescent="0.25">
      <c r="A496">
        <v>668275</v>
      </c>
      <c r="B496" t="s">
        <v>15668</v>
      </c>
      <c r="C496" t="s">
        <v>15669</v>
      </c>
      <c r="D496">
        <v>4</v>
      </c>
      <c r="E496" t="s">
        <v>15670</v>
      </c>
      <c r="F496" t="s">
        <v>2794</v>
      </c>
      <c r="G496" t="e">
        <f>-ium</f>
        <v>#NAME?</v>
      </c>
      <c r="H496" t="s">
        <v>288</v>
      </c>
      <c r="I496">
        <v>2007</v>
      </c>
      <c r="J496">
        <v>2012</v>
      </c>
      <c r="K496" t="s">
        <v>15671</v>
      </c>
      <c r="L496" t="s">
        <v>15672</v>
      </c>
      <c r="N496" t="s">
        <v>45</v>
      </c>
      <c r="O496" t="s">
        <v>40</v>
      </c>
      <c r="P496" t="s">
        <v>30</v>
      </c>
      <c r="Q496" t="s">
        <v>31</v>
      </c>
      <c r="R496" t="s">
        <v>30</v>
      </c>
      <c r="S496" t="s">
        <v>30</v>
      </c>
      <c r="T496" t="s">
        <v>30</v>
      </c>
      <c r="U496" t="s">
        <v>40</v>
      </c>
      <c r="V496" t="s">
        <v>30</v>
      </c>
      <c r="W496" t="s">
        <v>124</v>
      </c>
      <c r="X496" t="s">
        <v>15673</v>
      </c>
    </row>
    <row r="497" spans="1:24" x14ac:dyDescent="0.25">
      <c r="A497">
        <v>675502</v>
      </c>
      <c r="B497" t="s">
        <v>16089</v>
      </c>
      <c r="C497" t="s">
        <v>16090</v>
      </c>
      <c r="D497">
        <v>4</v>
      </c>
      <c r="E497" t="s">
        <v>16091</v>
      </c>
      <c r="F497" t="s">
        <v>16092</v>
      </c>
      <c r="G497" t="e">
        <f>-mab</f>
        <v>#NAME?</v>
      </c>
      <c r="H497" t="s">
        <v>546</v>
      </c>
      <c r="I497">
        <v>1994</v>
      </c>
      <c r="J497">
        <v>1996</v>
      </c>
      <c r="M497" t="s">
        <v>4307</v>
      </c>
      <c r="N497" t="s">
        <v>547</v>
      </c>
      <c r="O497" t="s">
        <v>30</v>
      </c>
      <c r="P497" t="s">
        <v>30</v>
      </c>
      <c r="Q497" t="s">
        <v>31</v>
      </c>
      <c r="R497" t="s">
        <v>30</v>
      </c>
      <c r="S497" t="s">
        <v>30</v>
      </c>
      <c r="T497" t="s">
        <v>40</v>
      </c>
      <c r="U497" t="s">
        <v>30</v>
      </c>
      <c r="V497" t="s">
        <v>30</v>
      </c>
      <c r="W497" t="s">
        <v>75</v>
      </c>
    </row>
    <row r="498" spans="1:24" x14ac:dyDescent="0.25">
      <c r="A498">
        <v>675363</v>
      </c>
      <c r="B498" t="s">
        <v>16093</v>
      </c>
      <c r="C498" t="s">
        <v>16094</v>
      </c>
      <c r="D498">
        <v>4</v>
      </c>
      <c r="F498" t="s">
        <v>12782</v>
      </c>
      <c r="G498" t="s">
        <v>16074</v>
      </c>
      <c r="H498" t="s">
        <v>16075</v>
      </c>
      <c r="I498">
        <v>2000</v>
      </c>
      <c r="J498">
        <v>2002</v>
      </c>
      <c r="K498" t="s">
        <v>16095</v>
      </c>
      <c r="L498" t="s">
        <v>16096</v>
      </c>
      <c r="N498" t="s">
        <v>108</v>
      </c>
      <c r="O498" t="s">
        <v>30</v>
      </c>
      <c r="P498" t="s">
        <v>30</v>
      </c>
      <c r="Q498" t="s">
        <v>31</v>
      </c>
      <c r="R498" t="s">
        <v>30</v>
      </c>
      <c r="S498" t="s">
        <v>30</v>
      </c>
      <c r="T498" t="s">
        <v>40</v>
      </c>
      <c r="U498" t="s">
        <v>30</v>
      </c>
      <c r="V498" t="s">
        <v>30</v>
      </c>
      <c r="W498" t="s">
        <v>124</v>
      </c>
    </row>
    <row r="499" spans="1:24" x14ac:dyDescent="0.25">
      <c r="A499">
        <v>675787</v>
      </c>
      <c r="B499" t="s">
        <v>16097</v>
      </c>
      <c r="C499" t="s">
        <v>16098</v>
      </c>
      <c r="D499">
        <v>4</v>
      </c>
      <c r="E499" t="s">
        <v>16099</v>
      </c>
      <c r="F499" t="s">
        <v>16100</v>
      </c>
      <c r="G499" t="e">
        <f>-mab</f>
        <v>#NAME?</v>
      </c>
      <c r="H499" t="s">
        <v>546</v>
      </c>
      <c r="I499">
        <v>2009</v>
      </c>
      <c r="J499">
        <v>2009</v>
      </c>
      <c r="K499" t="s">
        <v>16101</v>
      </c>
      <c r="L499" t="s">
        <v>16102</v>
      </c>
      <c r="N499" t="s">
        <v>547</v>
      </c>
      <c r="O499" t="s">
        <v>30</v>
      </c>
      <c r="P499" t="s">
        <v>30</v>
      </c>
      <c r="Q499" t="s">
        <v>31</v>
      </c>
      <c r="R499" t="s">
        <v>30</v>
      </c>
      <c r="S499" t="s">
        <v>30</v>
      </c>
      <c r="T499" t="s">
        <v>40</v>
      </c>
      <c r="U499" t="s">
        <v>30</v>
      </c>
      <c r="V499" t="s">
        <v>40</v>
      </c>
      <c r="W499" t="s">
        <v>798</v>
      </c>
    </row>
    <row r="500" spans="1:24" x14ac:dyDescent="0.25">
      <c r="A500">
        <v>369464</v>
      </c>
      <c r="B500" t="s">
        <v>16113</v>
      </c>
      <c r="C500" t="s">
        <v>16114</v>
      </c>
      <c r="D500">
        <v>4</v>
      </c>
      <c r="E500" t="s">
        <v>16115</v>
      </c>
      <c r="F500" t="s">
        <v>16116</v>
      </c>
      <c r="G500" t="e">
        <f>-formin</f>
        <v>#NAME?</v>
      </c>
      <c r="H500" t="s">
        <v>6866</v>
      </c>
      <c r="I500">
        <v>1969</v>
      </c>
      <c r="J500">
        <v>1995</v>
      </c>
      <c r="K500" t="s">
        <v>16117</v>
      </c>
      <c r="L500" t="s">
        <v>16118</v>
      </c>
      <c r="M500" t="s">
        <v>672</v>
      </c>
      <c r="N500" t="s">
        <v>45</v>
      </c>
      <c r="O500" t="s">
        <v>40</v>
      </c>
      <c r="P500" t="s">
        <v>30</v>
      </c>
      <c r="Q500" t="s">
        <v>63</v>
      </c>
      <c r="R500" t="s">
        <v>30</v>
      </c>
      <c r="S500" t="s">
        <v>40</v>
      </c>
      <c r="T500" t="s">
        <v>30</v>
      </c>
      <c r="U500" t="s">
        <v>30</v>
      </c>
      <c r="V500" t="s">
        <v>40</v>
      </c>
      <c r="W500" t="s">
        <v>124</v>
      </c>
      <c r="X500" t="s">
        <v>16119</v>
      </c>
    </row>
    <row r="501" spans="1:24" x14ac:dyDescent="0.25">
      <c r="A501">
        <v>602271</v>
      </c>
      <c r="B501" t="s">
        <v>16157</v>
      </c>
      <c r="C501" t="s">
        <v>16158</v>
      </c>
      <c r="D501">
        <v>4</v>
      </c>
      <c r="E501" t="s">
        <v>16159</v>
      </c>
      <c r="F501" t="s">
        <v>1979</v>
      </c>
      <c r="G501" t="e">
        <f>-tinib</f>
        <v>#NAME?</v>
      </c>
      <c r="H501" t="s">
        <v>1371</v>
      </c>
      <c r="I501">
        <v>2009</v>
      </c>
      <c r="J501">
        <v>2011</v>
      </c>
      <c r="K501" t="s">
        <v>16160</v>
      </c>
      <c r="L501" t="s">
        <v>16161</v>
      </c>
      <c r="N501" t="s">
        <v>45</v>
      </c>
      <c r="O501" t="s">
        <v>40</v>
      </c>
      <c r="P501" t="s">
        <v>40</v>
      </c>
      <c r="Q501" t="s">
        <v>31</v>
      </c>
      <c r="R501" t="s">
        <v>30</v>
      </c>
      <c r="S501" t="s">
        <v>40</v>
      </c>
      <c r="T501" t="s">
        <v>30</v>
      </c>
      <c r="U501" t="s">
        <v>30</v>
      </c>
      <c r="V501" t="s">
        <v>30</v>
      </c>
      <c r="W501" t="s">
        <v>124</v>
      </c>
      <c r="X501" t="s">
        <v>16162</v>
      </c>
    </row>
    <row r="502" spans="1:24" x14ac:dyDescent="0.25">
      <c r="A502">
        <v>426660</v>
      </c>
      <c r="B502" t="s">
        <v>16163</v>
      </c>
      <c r="C502" t="s">
        <v>16164</v>
      </c>
      <c r="D502">
        <v>4</v>
      </c>
      <c r="E502" t="s">
        <v>16165</v>
      </c>
      <c r="F502" t="s">
        <v>1445</v>
      </c>
      <c r="G502" t="e">
        <f>-tinib</f>
        <v>#NAME?</v>
      </c>
      <c r="H502" t="s">
        <v>1371</v>
      </c>
      <c r="I502">
        <v>2006</v>
      </c>
      <c r="J502">
        <v>2007</v>
      </c>
      <c r="K502" t="s">
        <v>16166</v>
      </c>
      <c r="L502" t="s">
        <v>16167</v>
      </c>
      <c r="N502" t="s">
        <v>45</v>
      </c>
      <c r="O502" t="s">
        <v>30</v>
      </c>
      <c r="P502" t="s">
        <v>30</v>
      </c>
      <c r="Q502" t="s">
        <v>63</v>
      </c>
      <c r="R502" t="s">
        <v>30</v>
      </c>
      <c r="S502" t="s">
        <v>40</v>
      </c>
      <c r="T502" t="s">
        <v>30</v>
      </c>
      <c r="U502" t="s">
        <v>30</v>
      </c>
      <c r="V502" t="s">
        <v>40</v>
      </c>
      <c r="W502" t="s">
        <v>124</v>
      </c>
      <c r="X502" t="s">
        <v>16168</v>
      </c>
    </row>
    <row r="503" spans="1:24" x14ac:dyDescent="0.25">
      <c r="A503">
        <v>674897</v>
      </c>
      <c r="B503" t="s">
        <v>16185</v>
      </c>
      <c r="C503" t="s">
        <v>16186</v>
      </c>
      <c r="D503">
        <v>4</v>
      </c>
      <c r="F503" t="s">
        <v>5493</v>
      </c>
      <c r="G503" t="s">
        <v>16187</v>
      </c>
      <c r="H503" t="s">
        <v>16188</v>
      </c>
      <c r="I503">
        <v>1965</v>
      </c>
      <c r="J503">
        <v>1983</v>
      </c>
      <c r="M503" t="s">
        <v>4463</v>
      </c>
      <c r="N503" t="s">
        <v>29</v>
      </c>
      <c r="O503" t="s">
        <v>30</v>
      </c>
      <c r="P503" t="s">
        <v>30</v>
      </c>
      <c r="Q503" t="s">
        <v>31</v>
      </c>
      <c r="R503" t="s">
        <v>40</v>
      </c>
      <c r="S503" t="s">
        <v>30</v>
      </c>
      <c r="T503" t="s">
        <v>40</v>
      </c>
      <c r="U503" t="s">
        <v>30</v>
      </c>
      <c r="V503" t="s">
        <v>30</v>
      </c>
      <c r="W503" t="s">
        <v>124</v>
      </c>
      <c r="X503" t="s">
        <v>16189</v>
      </c>
    </row>
    <row r="504" spans="1:24" x14ac:dyDescent="0.25">
      <c r="A504">
        <v>675539</v>
      </c>
      <c r="B504" t="s">
        <v>16195</v>
      </c>
      <c r="C504" t="s">
        <v>16196</v>
      </c>
      <c r="D504">
        <v>4</v>
      </c>
      <c r="F504" t="s">
        <v>16197</v>
      </c>
      <c r="G504" t="e">
        <f>-ase</f>
        <v>#NAME?</v>
      </c>
      <c r="H504" t="s">
        <v>2359</v>
      </c>
      <c r="J504">
        <v>1964</v>
      </c>
      <c r="K504" t="s">
        <v>16198</v>
      </c>
      <c r="L504" t="s">
        <v>16199</v>
      </c>
      <c r="N504" t="s">
        <v>2360</v>
      </c>
      <c r="O504" t="s">
        <v>30</v>
      </c>
      <c r="P504" t="s">
        <v>30</v>
      </c>
      <c r="Q504" t="s">
        <v>31</v>
      </c>
      <c r="R504" t="s">
        <v>30</v>
      </c>
      <c r="S504" t="s">
        <v>30</v>
      </c>
      <c r="T504" t="s">
        <v>30</v>
      </c>
      <c r="U504" t="s">
        <v>40</v>
      </c>
      <c r="V504" t="s">
        <v>30</v>
      </c>
      <c r="W504" t="s">
        <v>798</v>
      </c>
    </row>
    <row r="505" spans="1:24" x14ac:dyDescent="0.25">
      <c r="A505">
        <v>374064</v>
      </c>
      <c r="B505" t="s">
        <v>16240</v>
      </c>
      <c r="C505" t="s">
        <v>16241</v>
      </c>
      <c r="D505">
        <v>4</v>
      </c>
      <c r="E505" t="s">
        <v>16242</v>
      </c>
      <c r="F505" t="s">
        <v>16243</v>
      </c>
      <c r="G505" t="e">
        <f>-cillin</f>
        <v>#NAME?</v>
      </c>
      <c r="H505" t="s">
        <v>59</v>
      </c>
      <c r="I505">
        <v>1963</v>
      </c>
      <c r="J505">
        <v>1965</v>
      </c>
      <c r="K505" t="s">
        <v>16244</v>
      </c>
      <c r="L505" t="s">
        <v>16245</v>
      </c>
      <c r="M505" t="s">
        <v>453</v>
      </c>
      <c r="N505" t="s">
        <v>29</v>
      </c>
      <c r="O505" t="s">
        <v>40</v>
      </c>
      <c r="P505" t="s">
        <v>30</v>
      </c>
      <c r="Q505" t="s">
        <v>31</v>
      </c>
      <c r="R505" t="s">
        <v>30</v>
      </c>
      <c r="S505" t="s">
        <v>40</v>
      </c>
      <c r="T505" t="s">
        <v>40</v>
      </c>
      <c r="U505" t="s">
        <v>30</v>
      </c>
      <c r="V505" t="s">
        <v>30</v>
      </c>
      <c r="W505" t="s">
        <v>124</v>
      </c>
      <c r="X505" t="s">
        <v>16246</v>
      </c>
    </row>
    <row r="506" spans="1:24" x14ac:dyDescent="0.25">
      <c r="A506">
        <v>499624</v>
      </c>
      <c r="B506" t="s">
        <v>16247</v>
      </c>
      <c r="C506" t="s">
        <v>16248</v>
      </c>
      <c r="D506">
        <v>4</v>
      </c>
      <c r="E506" t="s">
        <v>16249</v>
      </c>
      <c r="F506" t="s">
        <v>16250</v>
      </c>
      <c r="G506" t="s">
        <v>16251</v>
      </c>
      <c r="H506" t="s">
        <v>16252</v>
      </c>
      <c r="I506">
        <v>1999</v>
      </c>
      <c r="J506">
        <v>2003</v>
      </c>
      <c r="K506" t="s">
        <v>16253</v>
      </c>
      <c r="L506" t="s">
        <v>16254</v>
      </c>
      <c r="N506" t="s">
        <v>45</v>
      </c>
      <c r="O506" t="s">
        <v>30</v>
      </c>
      <c r="P506" t="s">
        <v>30</v>
      </c>
      <c r="Q506" t="s">
        <v>31</v>
      </c>
      <c r="R506" t="s">
        <v>40</v>
      </c>
      <c r="S506" t="s">
        <v>40</v>
      </c>
      <c r="T506" t="s">
        <v>30</v>
      </c>
      <c r="U506" t="s">
        <v>30</v>
      </c>
      <c r="V506" t="s">
        <v>30</v>
      </c>
      <c r="W506" t="s">
        <v>124</v>
      </c>
      <c r="X506" t="s">
        <v>16255</v>
      </c>
    </row>
    <row r="507" spans="1:24" x14ac:dyDescent="0.25">
      <c r="A507">
        <v>694073</v>
      </c>
      <c r="B507" t="s">
        <v>16264</v>
      </c>
      <c r="C507" t="s">
        <v>16265</v>
      </c>
      <c r="D507">
        <v>4</v>
      </c>
      <c r="F507" t="s">
        <v>16266</v>
      </c>
      <c r="J507">
        <v>2010</v>
      </c>
      <c r="K507" t="s">
        <v>16267</v>
      </c>
      <c r="L507" t="s">
        <v>16268</v>
      </c>
      <c r="N507" t="s">
        <v>229</v>
      </c>
      <c r="O507" t="s">
        <v>30</v>
      </c>
      <c r="P507" t="s">
        <v>30</v>
      </c>
      <c r="Q507" t="s">
        <v>63</v>
      </c>
      <c r="R507" t="s">
        <v>30</v>
      </c>
      <c r="S507" t="s">
        <v>30</v>
      </c>
      <c r="T507" t="s">
        <v>40</v>
      </c>
      <c r="U507" t="s">
        <v>30</v>
      </c>
      <c r="V507" t="s">
        <v>30</v>
      </c>
      <c r="W507" t="s">
        <v>124</v>
      </c>
      <c r="X507" t="s">
        <v>16269</v>
      </c>
    </row>
    <row r="508" spans="1:24" x14ac:dyDescent="0.25">
      <c r="A508">
        <v>582303</v>
      </c>
      <c r="B508" t="s">
        <v>16270</v>
      </c>
      <c r="C508" t="s">
        <v>16271</v>
      </c>
      <c r="D508">
        <v>4</v>
      </c>
      <c r="E508" t="s">
        <v>16272</v>
      </c>
      <c r="F508" t="s">
        <v>16273</v>
      </c>
      <c r="G508" t="e">
        <f>-mulin</f>
        <v>#NAME?</v>
      </c>
      <c r="H508" t="s">
        <v>16274</v>
      </c>
      <c r="I508">
        <v>2004</v>
      </c>
      <c r="J508">
        <v>2007</v>
      </c>
      <c r="K508" t="s">
        <v>16275</v>
      </c>
      <c r="L508" t="s">
        <v>16276</v>
      </c>
      <c r="N508" t="s">
        <v>45</v>
      </c>
      <c r="O508" t="s">
        <v>30</v>
      </c>
      <c r="P508" t="s">
        <v>30</v>
      </c>
      <c r="Q508" t="s">
        <v>46</v>
      </c>
      <c r="R508" t="s">
        <v>30</v>
      </c>
      <c r="S508" t="s">
        <v>30</v>
      </c>
      <c r="T508" t="s">
        <v>30</v>
      </c>
      <c r="U508" t="s">
        <v>40</v>
      </c>
      <c r="V508" t="s">
        <v>30</v>
      </c>
      <c r="W508" t="s">
        <v>124</v>
      </c>
      <c r="X508" t="s">
        <v>16277</v>
      </c>
    </row>
    <row r="509" spans="1:24" x14ac:dyDescent="0.25">
      <c r="A509">
        <v>368538</v>
      </c>
      <c r="B509" t="s">
        <v>16284</v>
      </c>
      <c r="C509" t="s">
        <v>16285</v>
      </c>
      <c r="D509">
        <v>4</v>
      </c>
      <c r="E509" t="s">
        <v>16286</v>
      </c>
      <c r="F509" t="s">
        <v>16287</v>
      </c>
      <c r="G509" t="e">
        <f>-uracil</f>
        <v>#NAME?</v>
      </c>
      <c r="H509" t="s">
        <v>12923</v>
      </c>
      <c r="I509">
        <v>1962</v>
      </c>
      <c r="J509">
        <v>1962</v>
      </c>
      <c r="K509" t="s">
        <v>16288</v>
      </c>
      <c r="L509" t="s">
        <v>16289</v>
      </c>
      <c r="M509" t="s">
        <v>793</v>
      </c>
      <c r="N509" t="s">
        <v>29</v>
      </c>
      <c r="O509" t="s">
        <v>40</v>
      </c>
      <c r="P509" t="s">
        <v>30</v>
      </c>
      <c r="Q509" t="s">
        <v>63</v>
      </c>
      <c r="R509" t="s">
        <v>30</v>
      </c>
      <c r="S509" t="s">
        <v>30</v>
      </c>
      <c r="T509" t="s">
        <v>40</v>
      </c>
      <c r="U509" t="s">
        <v>40</v>
      </c>
      <c r="V509" t="s">
        <v>40</v>
      </c>
      <c r="W509" t="s">
        <v>124</v>
      </c>
      <c r="X509" t="s">
        <v>16290</v>
      </c>
    </row>
    <row r="510" spans="1:24" x14ac:dyDescent="0.25">
      <c r="A510">
        <v>1120185</v>
      </c>
      <c r="B510" t="s">
        <v>16291</v>
      </c>
      <c r="C510" t="s">
        <v>16292</v>
      </c>
      <c r="D510">
        <v>4</v>
      </c>
      <c r="E510" t="s">
        <v>16293</v>
      </c>
      <c r="F510" t="s">
        <v>16294</v>
      </c>
      <c r="I510">
        <v>2012</v>
      </c>
      <c r="J510">
        <v>2012</v>
      </c>
      <c r="K510" t="s">
        <v>16295</v>
      </c>
      <c r="L510" t="s">
        <v>16296</v>
      </c>
      <c r="N510" t="s">
        <v>45</v>
      </c>
      <c r="O510" t="s">
        <v>40</v>
      </c>
      <c r="P510" t="s">
        <v>30</v>
      </c>
      <c r="Q510" t="s">
        <v>63</v>
      </c>
      <c r="R510" t="s">
        <v>30</v>
      </c>
      <c r="S510" t="s">
        <v>40</v>
      </c>
      <c r="T510" t="s">
        <v>30</v>
      </c>
      <c r="U510" t="s">
        <v>30</v>
      </c>
      <c r="V510" t="s">
        <v>30</v>
      </c>
      <c r="W510" t="s">
        <v>124</v>
      </c>
      <c r="X510" t="s">
        <v>16297</v>
      </c>
    </row>
    <row r="511" spans="1:24" x14ac:dyDescent="0.25">
      <c r="A511">
        <v>675428</v>
      </c>
      <c r="B511" t="s">
        <v>16298</v>
      </c>
      <c r="C511" t="s">
        <v>16299</v>
      </c>
      <c r="D511">
        <v>4</v>
      </c>
      <c r="E511" t="s">
        <v>16300</v>
      </c>
      <c r="F511" t="s">
        <v>15612</v>
      </c>
      <c r="I511">
        <v>1988</v>
      </c>
      <c r="J511">
        <v>1996</v>
      </c>
      <c r="K511" t="s">
        <v>16301</v>
      </c>
      <c r="L511" t="s">
        <v>16302</v>
      </c>
      <c r="M511" t="s">
        <v>16303</v>
      </c>
      <c r="N511" t="s">
        <v>229</v>
      </c>
      <c r="O511" t="s">
        <v>30</v>
      </c>
      <c r="P511" t="s">
        <v>30</v>
      </c>
      <c r="Q511" t="s">
        <v>31</v>
      </c>
      <c r="R511" t="s">
        <v>30</v>
      </c>
      <c r="S511" t="s">
        <v>40</v>
      </c>
      <c r="T511" t="s">
        <v>30</v>
      </c>
      <c r="U511" t="s">
        <v>30</v>
      </c>
      <c r="V511" t="s">
        <v>30</v>
      </c>
      <c r="W511" t="s">
        <v>124</v>
      </c>
    </row>
    <row r="512" spans="1:24" x14ac:dyDescent="0.25">
      <c r="A512">
        <v>27626</v>
      </c>
      <c r="B512" t="s">
        <v>16304</v>
      </c>
      <c r="C512" t="s">
        <v>16305</v>
      </c>
      <c r="D512">
        <v>4</v>
      </c>
      <c r="F512" t="s">
        <v>16306</v>
      </c>
      <c r="G512" t="s">
        <v>2823</v>
      </c>
      <c r="H512" t="s">
        <v>2824</v>
      </c>
      <c r="J512">
        <v>1975</v>
      </c>
      <c r="K512" t="s">
        <v>16307</v>
      </c>
      <c r="L512" t="s">
        <v>16308</v>
      </c>
      <c r="M512" t="s">
        <v>7861</v>
      </c>
      <c r="N512" t="s">
        <v>29</v>
      </c>
      <c r="O512" t="s">
        <v>40</v>
      </c>
      <c r="P512" t="s">
        <v>30</v>
      </c>
      <c r="Q512" t="s">
        <v>31</v>
      </c>
      <c r="R512" t="s">
        <v>30</v>
      </c>
      <c r="S512" t="s">
        <v>40</v>
      </c>
      <c r="T512" t="s">
        <v>30</v>
      </c>
      <c r="U512" t="s">
        <v>40</v>
      </c>
      <c r="V512" t="s">
        <v>40</v>
      </c>
      <c r="W512" t="s">
        <v>124</v>
      </c>
      <c r="X512" t="s">
        <v>16309</v>
      </c>
    </row>
    <row r="513" spans="1:24" x14ac:dyDescent="0.25">
      <c r="A513">
        <v>675711</v>
      </c>
      <c r="B513" t="s">
        <v>16310</v>
      </c>
      <c r="C513" t="s">
        <v>16311</v>
      </c>
      <c r="D513">
        <v>4</v>
      </c>
      <c r="E513" t="s">
        <v>16312</v>
      </c>
      <c r="F513" t="s">
        <v>16313</v>
      </c>
      <c r="G513" t="e">
        <f>-oxacin</f>
        <v>#NAME?</v>
      </c>
      <c r="H513" t="s">
        <v>1472</v>
      </c>
      <c r="I513">
        <v>2007</v>
      </c>
      <c r="J513">
        <v>2009</v>
      </c>
      <c r="K513" t="s">
        <v>16314</v>
      </c>
      <c r="L513" t="s">
        <v>16315</v>
      </c>
      <c r="N513" t="s">
        <v>45</v>
      </c>
      <c r="O513" t="s">
        <v>40</v>
      </c>
      <c r="P513" t="s">
        <v>30</v>
      </c>
      <c r="Q513" t="s">
        <v>31</v>
      </c>
      <c r="R513" t="s">
        <v>30</v>
      </c>
      <c r="S513" t="s">
        <v>30</v>
      </c>
      <c r="T513" t="s">
        <v>30</v>
      </c>
      <c r="U513" t="s">
        <v>40</v>
      </c>
      <c r="V513" t="s">
        <v>30</v>
      </c>
      <c r="W513" t="s">
        <v>124</v>
      </c>
      <c r="X513" t="s">
        <v>16316</v>
      </c>
    </row>
    <row r="514" spans="1:24" x14ac:dyDescent="0.25">
      <c r="A514">
        <v>390877</v>
      </c>
      <c r="B514" t="s">
        <v>16317</v>
      </c>
      <c r="C514" t="s">
        <v>16318</v>
      </c>
      <c r="D514">
        <v>4</v>
      </c>
      <c r="E514" t="s">
        <v>16319</v>
      </c>
      <c r="F514" t="s">
        <v>16320</v>
      </c>
      <c r="I514">
        <v>1990</v>
      </c>
      <c r="J514">
        <v>1991</v>
      </c>
      <c r="K514" t="s">
        <v>16321</v>
      </c>
      <c r="L514" t="s">
        <v>16322</v>
      </c>
      <c r="M514" t="s">
        <v>250</v>
      </c>
      <c r="N514" t="s">
        <v>45</v>
      </c>
      <c r="O514" t="s">
        <v>40</v>
      </c>
      <c r="P514" t="s">
        <v>30</v>
      </c>
      <c r="Q514" t="s">
        <v>31</v>
      </c>
      <c r="R514" t="s">
        <v>30</v>
      </c>
      <c r="S514" t="s">
        <v>40</v>
      </c>
      <c r="T514" t="s">
        <v>30</v>
      </c>
      <c r="U514" t="s">
        <v>30</v>
      </c>
      <c r="V514" t="s">
        <v>40</v>
      </c>
      <c r="W514" t="s">
        <v>124</v>
      </c>
      <c r="X514" t="s">
        <v>16323</v>
      </c>
    </row>
    <row r="515" spans="1:24" x14ac:dyDescent="0.25">
      <c r="A515">
        <v>88815</v>
      </c>
      <c r="B515" t="s">
        <v>16324</v>
      </c>
      <c r="C515" t="s">
        <v>16325</v>
      </c>
      <c r="D515">
        <v>4</v>
      </c>
      <c r="E515" t="s">
        <v>16326</v>
      </c>
      <c r="F515" t="s">
        <v>16327</v>
      </c>
      <c r="I515">
        <v>1995</v>
      </c>
      <c r="J515">
        <v>1997</v>
      </c>
      <c r="K515" t="s">
        <v>16328</v>
      </c>
      <c r="L515" t="s">
        <v>16329</v>
      </c>
      <c r="M515" t="s">
        <v>16330</v>
      </c>
      <c r="N515" t="s">
        <v>45</v>
      </c>
      <c r="O515" t="s">
        <v>40</v>
      </c>
      <c r="P515" t="s">
        <v>30</v>
      </c>
      <c r="Q515" t="s">
        <v>31</v>
      </c>
      <c r="R515" t="s">
        <v>30</v>
      </c>
      <c r="S515" t="s">
        <v>40</v>
      </c>
      <c r="T515" t="s">
        <v>30</v>
      </c>
      <c r="U515" t="s">
        <v>30</v>
      </c>
      <c r="V515" t="s">
        <v>30</v>
      </c>
      <c r="W515" t="s">
        <v>124</v>
      </c>
      <c r="X515" t="s">
        <v>16331</v>
      </c>
    </row>
    <row r="516" spans="1:24" x14ac:dyDescent="0.25">
      <c r="A516">
        <v>675522</v>
      </c>
      <c r="B516" t="s">
        <v>16338</v>
      </c>
      <c r="C516" t="s">
        <v>16339</v>
      </c>
      <c r="D516">
        <v>4</v>
      </c>
      <c r="F516" t="s">
        <v>16197</v>
      </c>
      <c r="J516">
        <v>1964</v>
      </c>
      <c r="K516" t="s">
        <v>16340</v>
      </c>
      <c r="L516" t="s">
        <v>16341</v>
      </c>
      <c r="N516" t="s">
        <v>75</v>
      </c>
      <c r="O516" t="s">
        <v>30</v>
      </c>
      <c r="P516" t="s">
        <v>30</v>
      </c>
      <c r="Q516" t="s">
        <v>31</v>
      </c>
      <c r="R516" t="s">
        <v>30</v>
      </c>
      <c r="S516" t="s">
        <v>30</v>
      </c>
      <c r="T516" t="s">
        <v>30</v>
      </c>
      <c r="U516" t="s">
        <v>40</v>
      </c>
      <c r="V516" t="s">
        <v>30</v>
      </c>
      <c r="W516" t="s">
        <v>798</v>
      </c>
    </row>
    <row r="517" spans="1:24" x14ac:dyDescent="0.25">
      <c r="A517">
        <v>421326</v>
      </c>
      <c r="B517" t="s">
        <v>16342</v>
      </c>
      <c r="C517" t="s">
        <v>16343</v>
      </c>
      <c r="D517">
        <v>4</v>
      </c>
      <c r="F517" t="s">
        <v>16344</v>
      </c>
      <c r="G517" t="e">
        <f>-afil</f>
        <v>#NAME?</v>
      </c>
      <c r="H517" t="s">
        <v>7571</v>
      </c>
      <c r="I517">
        <v>2001</v>
      </c>
      <c r="J517">
        <v>2003</v>
      </c>
      <c r="K517" t="s">
        <v>16345</v>
      </c>
      <c r="L517" t="s">
        <v>16346</v>
      </c>
      <c r="N517" t="s">
        <v>45</v>
      </c>
      <c r="O517" t="s">
        <v>40</v>
      </c>
      <c r="P517" t="s">
        <v>30</v>
      </c>
      <c r="Q517" t="s">
        <v>63</v>
      </c>
      <c r="R517" t="s">
        <v>30</v>
      </c>
      <c r="S517" t="s">
        <v>40</v>
      </c>
      <c r="T517" t="s">
        <v>30</v>
      </c>
      <c r="U517" t="s">
        <v>30</v>
      </c>
      <c r="V517" t="s">
        <v>30</v>
      </c>
      <c r="W517" t="s">
        <v>124</v>
      </c>
      <c r="X517" t="s">
        <v>16347</v>
      </c>
    </row>
    <row r="518" spans="1:24" x14ac:dyDescent="0.25">
      <c r="A518">
        <v>76538</v>
      </c>
      <c r="B518" t="s">
        <v>16348</v>
      </c>
      <c r="C518" t="s">
        <v>16349</v>
      </c>
      <c r="D518">
        <v>4</v>
      </c>
      <c r="F518" t="s">
        <v>16350</v>
      </c>
      <c r="I518">
        <v>1965</v>
      </c>
      <c r="J518">
        <v>1976</v>
      </c>
      <c r="K518" t="s">
        <v>16351</v>
      </c>
      <c r="L518" t="s">
        <v>16352</v>
      </c>
      <c r="M518" t="s">
        <v>88</v>
      </c>
      <c r="N518" t="s">
        <v>29</v>
      </c>
      <c r="O518" t="s">
        <v>30</v>
      </c>
      <c r="P518" t="s">
        <v>30</v>
      </c>
      <c r="Q518" t="s">
        <v>31</v>
      </c>
      <c r="R518" t="s">
        <v>30</v>
      </c>
      <c r="S518" t="s">
        <v>40</v>
      </c>
      <c r="T518" t="s">
        <v>30</v>
      </c>
      <c r="U518" t="s">
        <v>40</v>
      </c>
      <c r="V518" t="s">
        <v>30</v>
      </c>
      <c r="W518" t="s">
        <v>124</v>
      </c>
      <c r="X518" t="s">
        <v>16353</v>
      </c>
    </row>
    <row r="519" spans="1:24" x14ac:dyDescent="0.25">
      <c r="A519">
        <v>31857</v>
      </c>
      <c r="B519" t="s">
        <v>16354</v>
      </c>
      <c r="C519" t="s">
        <v>16355</v>
      </c>
      <c r="D519">
        <v>4</v>
      </c>
      <c r="F519" t="s">
        <v>1170</v>
      </c>
      <c r="J519">
        <v>1957</v>
      </c>
      <c r="K519" t="s">
        <v>16356</v>
      </c>
      <c r="L519" t="s">
        <v>16357</v>
      </c>
      <c r="M519" t="s">
        <v>871</v>
      </c>
      <c r="N519" t="s">
        <v>45</v>
      </c>
      <c r="O519" t="s">
        <v>40</v>
      </c>
      <c r="P519" t="s">
        <v>30</v>
      </c>
      <c r="Q519" t="s">
        <v>46</v>
      </c>
      <c r="R519" t="s">
        <v>30</v>
      </c>
      <c r="S519" t="s">
        <v>40</v>
      </c>
      <c r="T519" t="s">
        <v>30</v>
      </c>
      <c r="U519" t="s">
        <v>30</v>
      </c>
      <c r="V519" t="s">
        <v>30</v>
      </c>
      <c r="W519" t="s">
        <v>124</v>
      </c>
      <c r="X519" t="s">
        <v>16358</v>
      </c>
    </row>
    <row r="520" spans="1:24" x14ac:dyDescent="0.25">
      <c r="A520">
        <v>49842</v>
      </c>
      <c r="B520" t="s">
        <v>16359</v>
      </c>
      <c r="C520" t="s">
        <v>16360</v>
      </c>
      <c r="D520">
        <v>4</v>
      </c>
      <c r="F520" t="s">
        <v>16361</v>
      </c>
      <c r="I520">
        <v>2003</v>
      </c>
      <c r="J520">
        <v>1955</v>
      </c>
      <c r="K520" t="s">
        <v>16362</v>
      </c>
      <c r="L520" t="s">
        <v>16363</v>
      </c>
      <c r="M520" t="s">
        <v>3826</v>
      </c>
      <c r="N520" t="s">
        <v>45</v>
      </c>
      <c r="O520" t="s">
        <v>40</v>
      </c>
      <c r="P520" t="s">
        <v>30</v>
      </c>
      <c r="Q520" t="s">
        <v>46</v>
      </c>
      <c r="R520" t="s">
        <v>30</v>
      </c>
      <c r="S520" t="s">
        <v>40</v>
      </c>
      <c r="T520" t="s">
        <v>30</v>
      </c>
      <c r="U520" t="s">
        <v>40</v>
      </c>
      <c r="V520" t="s">
        <v>40</v>
      </c>
      <c r="W520" t="s">
        <v>124</v>
      </c>
      <c r="X520" t="s">
        <v>16364</v>
      </c>
    </row>
    <row r="521" spans="1:24" x14ac:dyDescent="0.25">
      <c r="A521">
        <v>675816</v>
      </c>
      <c r="B521" t="s">
        <v>16365</v>
      </c>
      <c r="C521" t="s">
        <v>16366</v>
      </c>
      <c r="D521">
        <v>4</v>
      </c>
      <c r="E521" t="s">
        <v>16367</v>
      </c>
      <c r="F521" t="s">
        <v>1418</v>
      </c>
      <c r="I521">
        <v>2003</v>
      </c>
      <c r="J521">
        <v>2009</v>
      </c>
      <c r="N521" t="s">
        <v>75</v>
      </c>
      <c r="O521" t="s">
        <v>30</v>
      </c>
      <c r="P521" t="s">
        <v>30</v>
      </c>
      <c r="Q521" t="s">
        <v>31</v>
      </c>
      <c r="R521" t="s">
        <v>30</v>
      </c>
      <c r="S521" t="s">
        <v>30</v>
      </c>
      <c r="T521" t="s">
        <v>40</v>
      </c>
      <c r="U521" t="s">
        <v>30</v>
      </c>
      <c r="V521" t="s">
        <v>30</v>
      </c>
      <c r="W521" t="s">
        <v>124</v>
      </c>
    </row>
    <row r="522" spans="1:24" x14ac:dyDescent="0.25">
      <c r="A522">
        <v>151408</v>
      </c>
      <c r="B522" t="s">
        <v>16368</v>
      </c>
      <c r="C522" t="s">
        <v>16369</v>
      </c>
      <c r="D522">
        <v>4</v>
      </c>
      <c r="F522" t="s">
        <v>16370</v>
      </c>
      <c r="G522" t="e">
        <f>-ium</f>
        <v>#NAME?</v>
      </c>
      <c r="H522" t="s">
        <v>288</v>
      </c>
      <c r="J522">
        <v>1951</v>
      </c>
      <c r="M522" t="s">
        <v>16371</v>
      </c>
      <c r="N522" t="s">
        <v>45</v>
      </c>
      <c r="O522" t="s">
        <v>40</v>
      </c>
      <c r="P522" t="s">
        <v>30</v>
      </c>
      <c r="Q522" t="s">
        <v>63</v>
      </c>
      <c r="R522" t="s">
        <v>30</v>
      </c>
      <c r="S522" t="s">
        <v>30</v>
      </c>
      <c r="T522" t="s">
        <v>40</v>
      </c>
      <c r="U522" t="s">
        <v>30</v>
      </c>
      <c r="V522" t="s">
        <v>30</v>
      </c>
      <c r="W522" t="s">
        <v>124</v>
      </c>
      <c r="X522" t="s">
        <v>16372</v>
      </c>
    </row>
    <row r="523" spans="1:24" x14ac:dyDescent="0.25">
      <c r="A523">
        <v>581848</v>
      </c>
      <c r="B523" t="s">
        <v>16380</v>
      </c>
      <c r="C523" t="s">
        <v>16381</v>
      </c>
      <c r="D523">
        <v>4</v>
      </c>
      <c r="E523" t="s">
        <v>16382</v>
      </c>
      <c r="F523" t="s">
        <v>16383</v>
      </c>
      <c r="I523">
        <v>1962</v>
      </c>
      <c r="J523">
        <v>1965</v>
      </c>
      <c r="K523" t="s">
        <v>16384</v>
      </c>
      <c r="L523" t="s">
        <v>16385</v>
      </c>
      <c r="M523" t="s">
        <v>16386</v>
      </c>
      <c r="N523" t="s">
        <v>45</v>
      </c>
      <c r="O523" t="s">
        <v>40</v>
      </c>
      <c r="P523" t="s">
        <v>30</v>
      </c>
      <c r="Q523" t="s">
        <v>46</v>
      </c>
      <c r="R523" t="s">
        <v>30</v>
      </c>
      <c r="S523" t="s">
        <v>30</v>
      </c>
      <c r="T523" t="s">
        <v>40</v>
      </c>
      <c r="U523" t="s">
        <v>30</v>
      </c>
      <c r="V523" t="s">
        <v>30</v>
      </c>
      <c r="W523" t="s">
        <v>124</v>
      </c>
      <c r="X523" t="s">
        <v>16387</v>
      </c>
    </row>
    <row r="524" spans="1:24" x14ac:dyDescent="0.25">
      <c r="A524">
        <v>682593</v>
      </c>
      <c r="B524" t="s">
        <v>16395</v>
      </c>
      <c r="C524" t="s">
        <v>16396</v>
      </c>
      <c r="D524">
        <v>4</v>
      </c>
      <c r="F524" t="s">
        <v>16397</v>
      </c>
      <c r="J524">
        <v>1992</v>
      </c>
      <c r="K524" t="s">
        <v>16398</v>
      </c>
      <c r="L524" t="s">
        <v>16399</v>
      </c>
      <c r="M524" t="s">
        <v>16400</v>
      </c>
      <c r="N524" t="s">
        <v>45</v>
      </c>
      <c r="O524" t="s">
        <v>40</v>
      </c>
      <c r="P524" t="s">
        <v>30</v>
      </c>
      <c r="Q524" t="s">
        <v>63</v>
      </c>
      <c r="R524" t="s">
        <v>30</v>
      </c>
      <c r="S524" t="s">
        <v>30</v>
      </c>
      <c r="T524" t="s">
        <v>40</v>
      </c>
      <c r="U524" t="s">
        <v>30</v>
      </c>
      <c r="V524" t="s">
        <v>40</v>
      </c>
      <c r="W524" t="s">
        <v>124</v>
      </c>
      <c r="X524" t="s">
        <v>16401</v>
      </c>
    </row>
    <row r="525" spans="1:24" x14ac:dyDescent="0.25">
      <c r="A525">
        <v>1382356</v>
      </c>
      <c r="B525" t="s">
        <v>16402</v>
      </c>
      <c r="C525" t="s">
        <v>16403</v>
      </c>
      <c r="D525">
        <v>4</v>
      </c>
      <c r="F525" t="s">
        <v>16404</v>
      </c>
      <c r="K525" t="s">
        <v>16405</v>
      </c>
      <c r="L525" t="s">
        <v>16406</v>
      </c>
      <c r="M525" t="s">
        <v>1194</v>
      </c>
      <c r="N525" t="s">
        <v>45</v>
      </c>
      <c r="O525" t="s">
        <v>30</v>
      </c>
      <c r="P525" t="s">
        <v>30</v>
      </c>
      <c r="Q525" t="s">
        <v>75</v>
      </c>
      <c r="R525" t="s">
        <v>30</v>
      </c>
      <c r="S525" t="s">
        <v>30</v>
      </c>
      <c r="T525" t="s">
        <v>40</v>
      </c>
      <c r="U525" t="s">
        <v>30</v>
      </c>
      <c r="V525" t="s">
        <v>30</v>
      </c>
      <c r="W525" t="s">
        <v>124</v>
      </c>
    </row>
    <row r="526" spans="1:24" x14ac:dyDescent="0.25">
      <c r="A526">
        <v>1376054</v>
      </c>
      <c r="B526" t="s">
        <v>16429</v>
      </c>
      <c r="C526" t="s">
        <v>16430</v>
      </c>
      <c r="D526">
        <v>4</v>
      </c>
      <c r="F526" t="s">
        <v>16431</v>
      </c>
      <c r="I526">
        <v>1968</v>
      </c>
      <c r="J526">
        <v>1970</v>
      </c>
      <c r="K526" t="s">
        <v>16432</v>
      </c>
      <c r="L526" t="s">
        <v>16433</v>
      </c>
      <c r="M526" t="s">
        <v>13378</v>
      </c>
      <c r="N526" t="s">
        <v>75</v>
      </c>
      <c r="O526" t="s">
        <v>30</v>
      </c>
      <c r="P526" t="s">
        <v>30</v>
      </c>
      <c r="Q526" t="s">
        <v>31</v>
      </c>
      <c r="R526" t="s">
        <v>30</v>
      </c>
      <c r="S526" t="s">
        <v>30</v>
      </c>
      <c r="T526" t="s">
        <v>40</v>
      </c>
      <c r="U526" t="s">
        <v>30</v>
      </c>
      <c r="V526" t="s">
        <v>30</v>
      </c>
      <c r="W526" t="s">
        <v>124</v>
      </c>
      <c r="X526" t="s">
        <v>16434</v>
      </c>
    </row>
    <row r="527" spans="1:24" x14ac:dyDescent="0.25">
      <c r="A527">
        <v>675618</v>
      </c>
      <c r="B527" t="s">
        <v>16452</v>
      </c>
      <c r="C527" t="s">
        <v>16453</v>
      </c>
      <c r="D527">
        <v>4</v>
      </c>
      <c r="F527" t="s">
        <v>5994</v>
      </c>
      <c r="J527">
        <v>1985</v>
      </c>
      <c r="N527" t="s">
        <v>75</v>
      </c>
      <c r="O527" t="s">
        <v>30</v>
      </c>
      <c r="P527" t="s">
        <v>30</v>
      </c>
      <c r="Q527" t="s">
        <v>31</v>
      </c>
      <c r="R527" t="s">
        <v>30</v>
      </c>
      <c r="S527" t="s">
        <v>30</v>
      </c>
      <c r="T527" t="s">
        <v>40</v>
      </c>
      <c r="U527" t="s">
        <v>30</v>
      </c>
      <c r="V527" t="s">
        <v>30</v>
      </c>
      <c r="W527" t="s">
        <v>798</v>
      </c>
    </row>
    <row r="528" spans="1:24" x14ac:dyDescent="0.25">
      <c r="A528">
        <v>699376</v>
      </c>
      <c r="B528" t="s">
        <v>16454</v>
      </c>
      <c r="C528" t="s">
        <v>16455</v>
      </c>
      <c r="D528">
        <v>4</v>
      </c>
      <c r="F528" t="s">
        <v>16456</v>
      </c>
      <c r="G528" t="s">
        <v>10646</v>
      </c>
      <c r="H528" t="s">
        <v>10647</v>
      </c>
      <c r="I528">
        <v>2008</v>
      </c>
      <c r="J528">
        <v>2010</v>
      </c>
      <c r="K528" t="s">
        <v>16457</v>
      </c>
      <c r="L528" t="s">
        <v>16458</v>
      </c>
      <c r="N528" t="s">
        <v>2360</v>
      </c>
      <c r="O528" t="s">
        <v>30</v>
      </c>
      <c r="P528" t="s">
        <v>30</v>
      </c>
      <c r="Q528" t="s">
        <v>31</v>
      </c>
      <c r="R528" t="s">
        <v>30</v>
      </c>
      <c r="S528" t="s">
        <v>30</v>
      </c>
      <c r="T528" t="s">
        <v>40</v>
      </c>
      <c r="U528" t="s">
        <v>30</v>
      </c>
      <c r="V528" t="s">
        <v>40</v>
      </c>
      <c r="W528" t="s">
        <v>798</v>
      </c>
    </row>
    <row r="529" spans="1:24" x14ac:dyDescent="0.25">
      <c r="A529">
        <v>17411</v>
      </c>
      <c r="B529" t="s">
        <v>16459</v>
      </c>
      <c r="C529" t="s">
        <v>16460</v>
      </c>
      <c r="D529">
        <v>4</v>
      </c>
      <c r="E529" t="s">
        <v>16461</v>
      </c>
      <c r="F529" t="s">
        <v>16462</v>
      </c>
      <c r="I529">
        <v>1963</v>
      </c>
      <c r="J529">
        <v>1964</v>
      </c>
      <c r="K529" t="s">
        <v>16463</v>
      </c>
      <c r="L529" t="s">
        <v>16464</v>
      </c>
      <c r="M529" t="s">
        <v>1908</v>
      </c>
      <c r="N529" t="s">
        <v>29</v>
      </c>
      <c r="O529" t="s">
        <v>40</v>
      </c>
      <c r="P529" t="s">
        <v>30</v>
      </c>
      <c r="Q529" t="s">
        <v>63</v>
      </c>
      <c r="R529" t="s">
        <v>30</v>
      </c>
      <c r="S529" t="s">
        <v>40</v>
      </c>
      <c r="T529" t="s">
        <v>30</v>
      </c>
      <c r="U529" t="s">
        <v>30</v>
      </c>
      <c r="V529" t="s">
        <v>40</v>
      </c>
      <c r="W529" t="s">
        <v>124</v>
      </c>
      <c r="X529" t="s">
        <v>16465</v>
      </c>
    </row>
    <row r="530" spans="1:24" x14ac:dyDescent="0.25">
      <c r="A530">
        <v>371631</v>
      </c>
      <c r="B530" t="s">
        <v>16546</v>
      </c>
      <c r="C530" t="s">
        <v>16547</v>
      </c>
      <c r="D530">
        <v>4</v>
      </c>
      <c r="E530" t="s">
        <v>16548</v>
      </c>
      <c r="F530" t="s">
        <v>16549</v>
      </c>
      <c r="G530" t="s">
        <v>460</v>
      </c>
      <c r="H530" t="s">
        <v>461</v>
      </c>
      <c r="I530">
        <v>1972</v>
      </c>
      <c r="J530">
        <v>1973</v>
      </c>
      <c r="K530" t="s">
        <v>16550</v>
      </c>
      <c r="L530" t="s">
        <v>16551</v>
      </c>
      <c r="M530" t="s">
        <v>16552</v>
      </c>
      <c r="N530" t="s">
        <v>29</v>
      </c>
      <c r="O530" t="s">
        <v>30</v>
      </c>
      <c r="P530" t="s">
        <v>30</v>
      </c>
      <c r="Q530" t="s">
        <v>31</v>
      </c>
      <c r="R530" t="s">
        <v>30</v>
      </c>
      <c r="S530" t="s">
        <v>30</v>
      </c>
      <c r="T530" t="s">
        <v>40</v>
      </c>
      <c r="U530" t="s">
        <v>30</v>
      </c>
      <c r="V530" t="s">
        <v>30</v>
      </c>
      <c r="W530" t="s">
        <v>124</v>
      </c>
      <c r="X530" t="s">
        <v>16553</v>
      </c>
    </row>
    <row r="531" spans="1:24" x14ac:dyDescent="0.25">
      <c r="A531">
        <v>675444</v>
      </c>
      <c r="B531" t="s">
        <v>16558</v>
      </c>
      <c r="C531" t="s">
        <v>16559</v>
      </c>
      <c r="D531">
        <v>4</v>
      </c>
      <c r="F531" t="s">
        <v>16560</v>
      </c>
      <c r="I531">
        <v>1985</v>
      </c>
      <c r="J531">
        <v>1984</v>
      </c>
      <c r="K531" t="s">
        <v>16561</v>
      </c>
      <c r="L531" t="s">
        <v>16562</v>
      </c>
      <c r="M531" t="s">
        <v>16563</v>
      </c>
      <c r="N531" t="s">
        <v>229</v>
      </c>
      <c r="O531" t="s">
        <v>30</v>
      </c>
      <c r="P531" t="s">
        <v>30</v>
      </c>
      <c r="Q531" t="s">
        <v>31</v>
      </c>
      <c r="R531" t="s">
        <v>40</v>
      </c>
      <c r="S531" t="s">
        <v>40</v>
      </c>
      <c r="T531" t="s">
        <v>30</v>
      </c>
      <c r="U531" t="s">
        <v>40</v>
      </c>
      <c r="V531" t="s">
        <v>30</v>
      </c>
      <c r="W531" t="s">
        <v>2208</v>
      </c>
    </row>
    <row r="532" spans="1:24" x14ac:dyDescent="0.25">
      <c r="A532">
        <v>341382</v>
      </c>
      <c r="B532" t="s">
        <v>16576</v>
      </c>
      <c r="C532" t="s">
        <v>16577</v>
      </c>
      <c r="D532">
        <v>4</v>
      </c>
      <c r="E532" t="s">
        <v>16578</v>
      </c>
      <c r="F532" t="s">
        <v>16579</v>
      </c>
      <c r="I532">
        <v>1988</v>
      </c>
      <c r="J532">
        <v>2006</v>
      </c>
      <c r="K532" t="s">
        <v>16580</v>
      </c>
      <c r="L532" t="s">
        <v>16581</v>
      </c>
      <c r="M532" t="s">
        <v>16582</v>
      </c>
      <c r="N532" t="s">
        <v>45</v>
      </c>
      <c r="O532" t="s">
        <v>40</v>
      </c>
      <c r="P532" t="s">
        <v>30</v>
      </c>
      <c r="Q532" t="s">
        <v>46</v>
      </c>
      <c r="R532" t="s">
        <v>30</v>
      </c>
      <c r="S532" t="s">
        <v>40</v>
      </c>
      <c r="T532" t="s">
        <v>30</v>
      </c>
      <c r="U532" t="s">
        <v>30</v>
      </c>
      <c r="V532" t="s">
        <v>30</v>
      </c>
      <c r="W532" t="s">
        <v>124</v>
      </c>
      <c r="X532" t="s">
        <v>16583</v>
      </c>
    </row>
    <row r="533" spans="1:24" x14ac:dyDescent="0.25">
      <c r="A533">
        <v>675544</v>
      </c>
      <c r="B533" t="s">
        <v>16584</v>
      </c>
      <c r="C533" t="s">
        <v>16585</v>
      </c>
      <c r="D533">
        <v>4</v>
      </c>
      <c r="F533" t="s">
        <v>16586</v>
      </c>
      <c r="I533">
        <v>1987</v>
      </c>
      <c r="J533">
        <v>1984</v>
      </c>
      <c r="M533" t="s">
        <v>1395</v>
      </c>
      <c r="N533" t="s">
        <v>229</v>
      </c>
      <c r="O533" t="s">
        <v>30</v>
      </c>
      <c r="P533" t="s">
        <v>30</v>
      </c>
      <c r="Q533" t="s">
        <v>31</v>
      </c>
      <c r="R533" t="s">
        <v>40</v>
      </c>
      <c r="S533" t="s">
        <v>40</v>
      </c>
      <c r="T533" t="s">
        <v>30</v>
      </c>
      <c r="U533" t="s">
        <v>30</v>
      </c>
      <c r="V533" t="s">
        <v>30</v>
      </c>
      <c r="W533" t="s">
        <v>124</v>
      </c>
    </row>
    <row r="534" spans="1:24" x14ac:dyDescent="0.25">
      <c r="A534">
        <v>675149</v>
      </c>
      <c r="B534" t="s">
        <v>16626</v>
      </c>
      <c r="C534" t="s">
        <v>16627</v>
      </c>
      <c r="D534">
        <v>4</v>
      </c>
      <c r="E534" t="s">
        <v>16628</v>
      </c>
      <c r="F534" t="s">
        <v>16629</v>
      </c>
      <c r="G534" t="e">
        <f>-ast</f>
        <v>#NAME?</v>
      </c>
      <c r="H534" t="s">
        <v>10401</v>
      </c>
      <c r="I534">
        <v>1989</v>
      </c>
      <c r="J534">
        <v>1999</v>
      </c>
      <c r="M534" t="s">
        <v>16630</v>
      </c>
      <c r="N534" t="s">
        <v>45</v>
      </c>
      <c r="O534" t="s">
        <v>40</v>
      </c>
      <c r="P534" t="s">
        <v>30</v>
      </c>
      <c r="Q534" t="s">
        <v>63</v>
      </c>
      <c r="R534" t="s">
        <v>30</v>
      </c>
      <c r="S534" t="s">
        <v>30</v>
      </c>
      <c r="T534" t="s">
        <v>30</v>
      </c>
      <c r="U534" t="s">
        <v>40</v>
      </c>
      <c r="V534" t="s">
        <v>30</v>
      </c>
      <c r="W534" t="s">
        <v>124</v>
      </c>
      <c r="X534" t="s">
        <v>16631</v>
      </c>
    </row>
    <row r="535" spans="1:24" x14ac:dyDescent="0.25">
      <c r="A535">
        <v>675296</v>
      </c>
      <c r="B535" t="s">
        <v>16632</v>
      </c>
      <c r="C535" t="s">
        <v>16633</v>
      </c>
      <c r="D535">
        <v>4</v>
      </c>
      <c r="F535" t="s">
        <v>5997</v>
      </c>
      <c r="J535">
        <v>1946</v>
      </c>
      <c r="K535" t="s">
        <v>16634</v>
      </c>
      <c r="L535" t="s">
        <v>16635</v>
      </c>
      <c r="N535" t="s">
        <v>45</v>
      </c>
      <c r="O535" t="s">
        <v>40</v>
      </c>
      <c r="P535" t="s">
        <v>30</v>
      </c>
      <c r="Q535" t="s">
        <v>46</v>
      </c>
      <c r="R535" t="s">
        <v>30</v>
      </c>
      <c r="S535" t="s">
        <v>30</v>
      </c>
      <c r="T535" t="s">
        <v>40</v>
      </c>
      <c r="U535" t="s">
        <v>30</v>
      </c>
      <c r="V535" t="s">
        <v>30</v>
      </c>
      <c r="W535" t="s">
        <v>124</v>
      </c>
      <c r="X535" t="s">
        <v>16636</v>
      </c>
    </row>
    <row r="536" spans="1:24" x14ac:dyDescent="0.25">
      <c r="A536">
        <v>110435</v>
      </c>
      <c r="B536" t="s">
        <v>16637</v>
      </c>
      <c r="C536" t="s">
        <v>16638</v>
      </c>
      <c r="D536">
        <v>4</v>
      </c>
      <c r="E536" t="s">
        <v>16639</v>
      </c>
      <c r="F536" t="s">
        <v>2928</v>
      </c>
      <c r="G536" t="s">
        <v>3502</v>
      </c>
      <c r="H536" t="s">
        <v>3503</v>
      </c>
      <c r="I536">
        <v>1997</v>
      </c>
      <c r="J536">
        <v>2003</v>
      </c>
      <c r="K536" t="s">
        <v>16640</v>
      </c>
      <c r="L536" t="s">
        <v>16641</v>
      </c>
      <c r="M536" t="s">
        <v>16642</v>
      </c>
      <c r="N536" t="s">
        <v>45</v>
      </c>
      <c r="O536" t="s">
        <v>40</v>
      </c>
      <c r="P536" t="s">
        <v>30</v>
      </c>
      <c r="Q536" t="s">
        <v>63</v>
      </c>
      <c r="R536" t="s">
        <v>30</v>
      </c>
      <c r="S536" t="s">
        <v>40</v>
      </c>
      <c r="T536" t="s">
        <v>40</v>
      </c>
      <c r="U536" t="s">
        <v>30</v>
      </c>
      <c r="V536" t="s">
        <v>30</v>
      </c>
      <c r="W536" t="s">
        <v>124</v>
      </c>
      <c r="X536" t="s">
        <v>16643</v>
      </c>
    </row>
    <row r="537" spans="1:24" x14ac:dyDescent="0.25">
      <c r="A537">
        <v>1280</v>
      </c>
      <c r="B537" t="s">
        <v>16644</v>
      </c>
      <c r="C537" t="s">
        <v>16645</v>
      </c>
      <c r="D537">
        <v>4</v>
      </c>
      <c r="F537" t="s">
        <v>16646</v>
      </c>
      <c r="J537">
        <v>1950</v>
      </c>
      <c r="K537" t="s">
        <v>16647</v>
      </c>
      <c r="L537" t="s">
        <v>16648</v>
      </c>
      <c r="M537" t="s">
        <v>15508</v>
      </c>
      <c r="N537" t="s">
        <v>45</v>
      </c>
      <c r="O537" t="s">
        <v>40</v>
      </c>
      <c r="P537" t="s">
        <v>30</v>
      </c>
      <c r="Q537" t="s">
        <v>31</v>
      </c>
      <c r="R537" t="s">
        <v>30</v>
      </c>
      <c r="S537" t="s">
        <v>40</v>
      </c>
      <c r="T537" t="s">
        <v>30</v>
      </c>
      <c r="U537" t="s">
        <v>30</v>
      </c>
      <c r="V537" t="s">
        <v>30</v>
      </c>
      <c r="W537" t="s">
        <v>2208</v>
      </c>
      <c r="X537" t="s">
        <v>16649</v>
      </c>
    </row>
    <row r="538" spans="1:24" x14ac:dyDescent="0.25">
      <c r="A538">
        <v>82983</v>
      </c>
      <c r="B538" t="s">
        <v>16650</v>
      </c>
      <c r="C538" t="s">
        <v>16651</v>
      </c>
      <c r="D538">
        <v>4</v>
      </c>
      <c r="E538" t="s">
        <v>16652</v>
      </c>
      <c r="F538" t="s">
        <v>16653</v>
      </c>
      <c r="G538" t="e">
        <f>-uridine</f>
        <v>#NAME?</v>
      </c>
      <c r="H538" t="s">
        <v>16654</v>
      </c>
      <c r="I538">
        <v>1965</v>
      </c>
      <c r="J538">
        <v>1970</v>
      </c>
      <c r="M538" t="s">
        <v>16655</v>
      </c>
      <c r="N538" t="s">
        <v>29</v>
      </c>
      <c r="O538" t="s">
        <v>40</v>
      </c>
      <c r="P538" t="s">
        <v>30</v>
      </c>
      <c r="Q538" t="s">
        <v>31</v>
      </c>
      <c r="R538" t="s">
        <v>30</v>
      </c>
      <c r="S538" t="s">
        <v>30</v>
      </c>
      <c r="T538" t="s">
        <v>40</v>
      </c>
      <c r="U538" t="s">
        <v>30</v>
      </c>
      <c r="V538" t="s">
        <v>40</v>
      </c>
      <c r="W538" t="s">
        <v>124</v>
      </c>
      <c r="X538" t="s">
        <v>16656</v>
      </c>
    </row>
    <row r="539" spans="1:24" x14ac:dyDescent="0.25">
      <c r="A539">
        <v>454576</v>
      </c>
      <c r="B539" t="s">
        <v>16657</v>
      </c>
      <c r="C539" t="s">
        <v>16658</v>
      </c>
      <c r="D539">
        <v>4</v>
      </c>
      <c r="E539" t="s">
        <v>16659</v>
      </c>
      <c r="F539" t="s">
        <v>16660</v>
      </c>
      <c r="I539">
        <v>1971</v>
      </c>
      <c r="J539">
        <v>1974</v>
      </c>
      <c r="K539" t="s">
        <v>16661</v>
      </c>
      <c r="L539" t="s">
        <v>16662</v>
      </c>
      <c r="M539" t="s">
        <v>453</v>
      </c>
      <c r="N539" t="s">
        <v>29</v>
      </c>
      <c r="O539" t="s">
        <v>40</v>
      </c>
      <c r="P539" t="s">
        <v>30</v>
      </c>
      <c r="Q539" t="s">
        <v>31</v>
      </c>
      <c r="R539" t="s">
        <v>30</v>
      </c>
      <c r="S539" t="s">
        <v>40</v>
      </c>
      <c r="T539" t="s">
        <v>40</v>
      </c>
      <c r="U539" t="s">
        <v>30</v>
      </c>
      <c r="V539" t="s">
        <v>30</v>
      </c>
      <c r="W539" t="s">
        <v>798</v>
      </c>
      <c r="X539" t="s">
        <v>16663</v>
      </c>
    </row>
    <row r="540" spans="1:24" x14ac:dyDescent="0.25">
      <c r="A540">
        <v>62259</v>
      </c>
      <c r="B540" t="s">
        <v>16664</v>
      </c>
      <c r="C540" t="s">
        <v>16665</v>
      </c>
      <c r="D540">
        <v>4</v>
      </c>
      <c r="E540" t="s">
        <v>16666</v>
      </c>
      <c r="F540" t="s">
        <v>16667</v>
      </c>
      <c r="I540">
        <v>1975</v>
      </c>
      <c r="J540">
        <v>1976</v>
      </c>
      <c r="K540" t="s">
        <v>16668</v>
      </c>
      <c r="L540" t="s">
        <v>16669</v>
      </c>
      <c r="M540" t="s">
        <v>9018</v>
      </c>
      <c r="N540" t="s">
        <v>45</v>
      </c>
      <c r="O540" t="s">
        <v>40</v>
      </c>
      <c r="P540" t="s">
        <v>30</v>
      </c>
      <c r="Q540" t="s">
        <v>63</v>
      </c>
      <c r="R540" t="s">
        <v>30</v>
      </c>
      <c r="S540" t="s">
        <v>40</v>
      </c>
      <c r="T540" t="s">
        <v>30</v>
      </c>
      <c r="U540" t="s">
        <v>30</v>
      </c>
      <c r="V540" t="s">
        <v>40</v>
      </c>
      <c r="W540" t="s">
        <v>2208</v>
      </c>
      <c r="X540" t="s">
        <v>16670</v>
      </c>
    </row>
    <row r="541" spans="1:24" x14ac:dyDescent="0.25">
      <c r="A541">
        <v>266225</v>
      </c>
      <c r="B541" t="s">
        <v>16671</v>
      </c>
      <c r="C541" t="s">
        <v>16672</v>
      </c>
      <c r="D541">
        <v>4</v>
      </c>
      <c r="E541" t="s">
        <v>16673</v>
      </c>
      <c r="F541" t="s">
        <v>719</v>
      </c>
      <c r="I541">
        <v>1967</v>
      </c>
      <c r="J541">
        <v>1969</v>
      </c>
      <c r="K541" t="s">
        <v>16674</v>
      </c>
      <c r="L541" t="s">
        <v>16675</v>
      </c>
      <c r="M541" t="s">
        <v>793</v>
      </c>
      <c r="N541" t="s">
        <v>45</v>
      </c>
      <c r="O541" t="s">
        <v>40</v>
      </c>
      <c r="P541" t="s">
        <v>30</v>
      </c>
      <c r="Q541" t="s">
        <v>63</v>
      </c>
      <c r="R541" t="s">
        <v>40</v>
      </c>
      <c r="S541" t="s">
        <v>40</v>
      </c>
      <c r="T541" t="s">
        <v>30</v>
      </c>
      <c r="U541" t="s">
        <v>30</v>
      </c>
      <c r="V541" t="s">
        <v>40</v>
      </c>
      <c r="W541" t="s">
        <v>124</v>
      </c>
      <c r="X541" t="s">
        <v>16676</v>
      </c>
    </row>
    <row r="542" spans="1:24" x14ac:dyDescent="0.25">
      <c r="A542">
        <v>44647</v>
      </c>
      <c r="B542" t="s">
        <v>16677</v>
      </c>
      <c r="C542" t="s">
        <v>16678</v>
      </c>
      <c r="D542">
        <v>4</v>
      </c>
      <c r="E542" t="s">
        <v>16679</v>
      </c>
      <c r="F542" t="s">
        <v>16327</v>
      </c>
      <c r="I542">
        <v>1964</v>
      </c>
      <c r="J542">
        <v>1973</v>
      </c>
      <c r="M542" t="s">
        <v>1310</v>
      </c>
      <c r="N542" t="s">
        <v>45</v>
      </c>
      <c r="O542" t="s">
        <v>40</v>
      </c>
      <c r="P542" t="s">
        <v>30</v>
      </c>
      <c r="Q542" t="s">
        <v>46</v>
      </c>
      <c r="R542" t="s">
        <v>30</v>
      </c>
      <c r="S542" t="s">
        <v>40</v>
      </c>
      <c r="T542" t="s">
        <v>30</v>
      </c>
      <c r="U542" t="s">
        <v>40</v>
      </c>
      <c r="V542" t="s">
        <v>30</v>
      </c>
      <c r="W542" t="s">
        <v>124</v>
      </c>
      <c r="X542" t="s">
        <v>16680</v>
      </c>
    </row>
    <row r="543" spans="1:24" x14ac:dyDescent="0.25">
      <c r="A543">
        <v>675304</v>
      </c>
      <c r="B543" t="s">
        <v>16681</v>
      </c>
      <c r="C543" t="s">
        <v>16682</v>
      </c>
      <c r="D543">
        <v>4</v>
      </c>
      <c r="F543" t="s">
        <v>16683</v>
      </c>
      <c r="J543">
        <v>1981</v>
      </c>
      <c r="K543" t="s">
        <v>16684</v>
      </c>
      <c r="L543" t="s">
        <v>16685</v>
      </c>
      <c r="M543" t="s">
        <v>1395</v>
      </c>
      <c r="N543" t="s">
        <v>45</v>
      </c>
      <c r="O543" t="s">
        <v>40</v>
      </c>
      <c r="P543" t="s">
        <v>30</v>
      </c>
      <c r="Q543" t="s">
        <v>31</v>
      </c>
      <c r="R543" t="s">
        <v>30</v>
      </c>
      <c r="S543" t="s">
        <v>40</v>
      </c>
      <c r="T543" t="s">
        <v>30</v>
      </c>
      <c r="U543" t="s">
        <v>30</v>
      </c>
      <c r="V543" t="s">
        <v>30</v>
      </c>
      <c r="W543" t="s">
        <v>124</v>
      </c>
      <c r="X543" t="s">
        <v>16686</v>
      </c>
    </row>
    <row r="544" spans="1:24" x14ac:dyDescent="0.25">
      <c r="A544">
        <v>429737</v>
      </c>
      <c r="B544" t="s">
        <v>16687</v>
      </c>
      <c r="C544" t="s">
        <v>16688</v>
      </c>
      <c r="D544">
        <v>4</v>
      </c>
      <c r="E544" t="s">
        <v>16689</v>
      </c>
      <c r="F544" t="s">
        <v>759</v>
      </c>
      <c r="J544">
        <v>1955</v>
      </c>
      <c r="K544" t="s">
        <v>16690</v>
      </c>
      <c r="L544" t="s">
        <v>16691</v>
      </c>
      <c r="M544" t="s">
        <v>16692</v>
      </c>
      <c r="N544" t="s">
        <v>45</v>
      </c>
      <c r="O544" t="s">
        <v>40</v>
      </c>
      <c r="P544" t="s">
        <v>30</v>
      </c>
      <c r="Q544" t="s">
        <v>46</v>
      </c>
      <c r="R544" t="s">
        <v>30</v>
      </c>
      <c r="S544" t="s">
        <v>40</v>
      </c>
      <c r="T544" t="s">
        <v>30</v>
      </c>
      <c r="U544" t="s">
        <v>30</v>
      </c>
      <c r="V544" t="s">
        <v>40</v>
      </c>
      <c r="W544" t="s">
        <v>124</v>
      </c>
      <c r="X544" t="s">
        <v>16693</v>
      </c>
    </row>
    <row r="545" spans="1:24" x14ac:dyDescent="0.25">
      <c r="A545">
        <v>674408</v>
      </c>
      <c r="B545" t="s">
        <v>16694</v>
      </c>
      <c r="C545" t="s">
        <v>16695</v>
      </c>
      <c r="D545">
        <v>4</v>
      </c>
      <c r="E545" t="s">
        <v>16696</v>
      </c>
      <c r="F545" t="s">
        <v>6396</v>
      </c>
      <c r="G545" t="s">
        <v>12964</v>
      </c>
      <c r="H545" t="s">
        <v>12965</v>
      </c>
      <c r="I545">
        <v>1994</v>
      </c>
      <c r="J545">
        <v>1999</v>
      </c>
      <c r="K545" t="s">
        <v>16697</v>
      </c>
      <c r="L545" t="s">
        <v>16698</v>
      </c>
      <c r="M545" t="s">
        <v>16699</v>
      </c>
      <c r="N545" t="s">
        <v>45</v>
      </c>
      <c r="O545" t="s">
        <v>30</v>
      </c>
      <c r="P545" t="s">
        <v>30</v>
      </c>
      <c r="Q545" t="s">
        <v>75</v>
      </c>
      <c r="R545" t="s">
        <v>30</v>
      </c>
      <c r="S545" t="s">
        <v>30</v>
      </c>
      <c r="T545" t="s">
        <v>40</v>
      </c>
      <c r="U545" t="s">
        <v>30</v>
      </c>
      <c r="V545" t="s">
        <v>40</v>
      </c>
      <c r="W545" t="s">
        <v>124</v>
      </c>
    </row>
    <row r="546" spans="1:24" x14ac:dyDescent="0.25">
      <c r="A546">
        <v>328601</v>
      </c>
      <c r="B546" t="s">
        <v>16700</v>
      </c>
      <c r="C546" t="s">
        <v>16701</v>
      </c>
      <c r="D546">
        <v>4</v>
      </c>
      <c r="E546" t="s">
        <v>16702</v>
      </c>
      <c r="F546" t="s">
        <v>15612</v>
      </c>
      <c r="G546" t="e">
        <f>-xaban</f>
        <v>#NAME?</v>
      </c>
      <c r="H546" t="s">
        <v>929</v>
      </c>
      <c r="I546">
        <v>2006</v>
      </c>
      <c r="J546">
        <v>2011</v>
      </c>
      <c r="K546" t="s">
        <v>16703</v>
      </c>
      <c r="L546" t="s">
        <v>16704</v>
      </c>
      <c r="N546" t="s">
        <v>45</v>
      </c>
      <c r="O546" t="s">
        <v>40</v>
      </c>
      <c r="P546" t="s">
        <v>40</v>
      </c>
      <c r="Q546" t="s">
        <v>31</v>
      </c>
      <c r="R546" t="s">
        <v>30</v>
      </c>
      <c r="S546" t="s">
        <v>40</v>
      </c>
      <c r="T546" t="s">
        <v>30</v>
      </c>
      <c r="U546" t="s">
        <v>30</v>
      </c>
      <c r="V546" t="s">
        <v>40</v>
      </c>
      <c r="W546" t="s">
        <v>124</v>
      </c>
      <c r="X546" t="s">
        <v>16705</v>
      </c>
    </row>
    <row r="547" spans="1:24" x14ac:dyDescent="0.25">
      <c r="A547">
        <v>93617</v>
      </c>
      <c r="B547" t="s">
        <v>16706</v>
      </c>
      <c r="C547" t="s">
        <v>16707</v>
      </c>
      <c r="D547">
        <v>4</v>
      </c>
      <c r="E547" t="s">
        <v>16708</v>
      </c>
      <c r="F547" t="s">
        <v>11706</v>
      </c>
      <c r="G547" t="e">
        <f>-entan</f>
        <v>#NAME?</v>
      </c>
      <c r="H547" t="s">
        <v>702</v>
      </c>
      <c r="I547">
        <v>1995</v>
      </c>
      <c r="J547">
        <v>2001</v>
      </c>
      <c r="K547" t="s">
        <v>16709</v>
      </c>
      <c r="L547" t="s">
        <v>16710</v>
      </c>
      <c r="M547" t="s">
        <v>16711</v>
      </c>
      <c r="N547" t="s">
        <v>45</v>
      </c>
      <c r="O547" t="s">
        <v>30</v>
      </c>
      <c r="P547" t="s">
        <v>30</v>
      </c>
      <c r="Q547" t="s">
        <v>63</v>
      </c>
      <c r="R547" t="s">
        <v>30</v>
      </c>
      <c r="S547" t="s">
        <v>40</v>
      </c>
      <c r="T547" t="s">
        <v>30</v>
      </c>
      <c r="U547" t="s">
        <v>30</v>
      </c>
      <c r="V547" t="s">
        <v>40</v>
      </c>
      <c r="W547" t="s">
        <v>124</v>
      </c>
      <c r="X547" t="s">
        <v>16712</v>
      </c>
    </row>
    <row r="548" spans="1:24" x14ac:dyDescent="0.25">
      <c r="A548">
        <v>675813</v>
      </c>
      <c r="B548" t="s">
        <v>16713</v>
      </c>
      <c r="C548" t="s">
        <v>16714</v>
      </c>
      <c r="D548">
        <v>4</v>
      </c>
      <c r="E548" t="s">
        <v>16715</v>
      </c>
      <c r="F548" t="s">
        <v>11860</v>
      </c>
      <c r="G548" t="s">
        <v>2639</v>
      </c>
      <c r="H548" t="s">
        <v>2640</v>
      </c>
      <c r="I548">
        <v>1999</v>
      </c>
      <c r="J548">
        <v>2010</v>
      </c>
      <c r="K548" t="s">
        <v>16716</v>
      </c>
      <c r="L548" t="s">
        <v>16717</v>
      </c>
      <c r="N548" t="s">
        <v>29</v>
      </c>
      <c r="O548" t="s">
        <v>40</v>
      </c>
      <c r="P548" t="s">
        <v>30</v>
      </c>
      <c r="Q548" t="s">
        <v>31</v>
      </c>
      <c r="R548" t="s">
        <v>30</v>
      </c>
      <c r="S548" t="s">
        <v>40</v>
      </c>
      <c r="T548" t="s">
        <v>30</v>
      </c>
      <c r="U548" t="s">
        <v>30</v>
      </c>
      <c r="V548" t="s">
        <v>40</v>
      </c>
      <c r="W548" t="s">
        <v>124</v>
      </c>
      <c r="X548" t="s">
        <v>16718</v>
      </c>
    </row>
    <row r="549" spans="1:24" x14ac:dyDescent="0.25">
      <c r="A549">
        <v>10898</v>
      </c>
      <c r="B549" t="s">
        <v>16719</v>
      </c>
      <c r="C549" t="s">
        <v>16720</v>
      </c>
      <c r="D549">
        <v>4</v>
      </c>
      <c r="E549" t="s">
        <v>16721</v>
      </c>
      <c r="F549" t="s">
        <v>7882</v>
      </c>
      <c r="G549" t="e">
        <f>-mustine</f>
        <v>#NAME?</v>
      </c>
      <c r="H549" t="s">
        <v>631</v>
      </c>
      <c r="I549">
        <v>1972</v>
      </c>
      <c r="J549">
        <v>1976</v>
      </c>
      <c r="K549" t="s">
        <v>16722</v>
      </c>
      <c r="L549" t="s">
        <v>16723</v>
      </c>
      <c r="M549" t="s">
        <v>793</v>
      </c>
      <c r="N549" t="s">
        <v>45</v>
      </c>
      <c r="O549" t="s">
        <v>40</v>
      </c>
      <c r="P549" t="s">
        <v>30</v>
      </c>
      <c r="Q549" t="s">
        <v>63</v>
      </c>
      <c r="R549" t="s">
        <v>30</v>
      </c>
      <c r="S549" t="s">
        <v>40</v>
      </c>
      <c r="T549" t="s">
        <v>30</v>
      </c>
      <c r="U549" t="s">
        <v>30</v>
      </c>
      <c r="V549" t="s">
        <v>40</v>
      </c>
      <c r="W549" t="s">
        <v>124</v>
      </c>
      <c r="X549" t="s">
        <v>16724</v>
      </c>
    </row>
    <row r="550" spans="1:24" x14ac:dyDescent="0.25">
      <c r="A550">
        <v>366279</v>
      </c>
      <c r="B550" t="s">
        <v>16725</v>
      </c>
      <c r="C550" t="s">
        <v>16726</v>
      </c>
      <c r="D550">
        <v>4</v>
      </c>
      <c r="E550" t="s">
        <v>16727</v>
      </c>
      <c r="F550" t="s">
        <v>16728</v>
      </c>
      <c r="I550">
        <v>1987</v>
      </c>
      <c r="J550">
        <v>1996</v>
      </c>
      <c r="K550" t="s">
        <v>16729</v>
      </c>
      <c r="L550" t="s">
        <v>16730</v>
      </c>
      <c r="M550" t="s">
        <v>871</v>
      </c>
      <c r="N550" t="s">
        <v>29</v>
      </c>
      <c r="O550" t="s">
        <v>40</v>
      </c>
      <c r="P550" t="s">
        <v>30</v>
      </c>
      <c r="Q550" t="s">
        <v>31</v>
      </c>
      <c r="R550" t="s">
        <v>30</v>
      </c>
      <c r="S550" t="s">
        <v>40</v>
      </c>
      <c r="T550" t="s">
        <v>30</v>
      </c>
      <c r="U550" t="s">
        <v>30</v>
      </c>
      <c r="V550" t="s">
        <v>40</v>
      </c>
      <c r="W550" t="s">
        <v>124</v>
      </c>
      <c r="X550" t="s">
        <v>16731</v>
      </c>
    </row>
    <row r="551" spans="1:24" x14ac:dyDescent="0.25">
      <c r="A551">
        <v>68817</v>
      </c>
      <c r="B551" t="s">
        <v>16732</v>
      </c>
      <c r="C551" t="s">
        <v>16733</v>
      </c>
      <c r="D551">
        <v>4</v>
      </c>
      <c r="F551" t="s">
        <v>7463</v>
      </c>
      <c r="G551" t="s">
        <v>129</v>
      </c>
      <c r="H551" t="s">
        <v>130</v>
      </c>
      <c r="J551">
        <v>1951</v>
      </c>
      <c r="K551" t="s">
        <v>16734</v>
      </c>
      <c r="L551" t="s">
        <v>16735</v>
      </c>
      <c r="M551" t="s">
        <v>173</v>
      </c>
      <c r="N551" t="s">
        <v>45</v>
      </c>
      <c r="O551" t="s">
        <v>30</v>
      </c>
      <c r="P551" t="s">
        <v>30</v>
      </c>
      <c r="Q551" t="s">
        <v>46</v>
      </c>
      <c r="R551" t="s">
        <v>30</v>
      </c>
      <c r="S551" t="s">
        <v>40</v>
      </c>
      <c r="T551" t="s">
        <v>30</v>
      </c>
      <c r="U551" t="s">
        <v>30</v>
      </c>
      <c r="V551" t="s">
        <v>30</v>
      </c>
      <c r="W551" t="s">
        <v>798</v>
      </c>
      <c r="X551" t="s">
        <v>16736</v>
      </c>
    </row>
    <row r="552" spans="1:24" x14ac:dyDescent="0.25">
      <c r="A552">
        <v>2247</v>
      </c>
      <c r="B552" t="s">
        <v>16737</v>
      </c>
      <c r="C552" t="s">
        <v>16738</v>
      </c>
      <c r="D552">
        <v>4</v>
      </c>
      <c r="E552" t="s">
        <v>16739</v>
      </c>
      <c r="F552" t="s">
        <v>16740</v>
      </c>
      <c r="G552" t="s">
        <v>2404</v>
      </c>
      <c r="H552" t="s">
        <v>2405</v>
      </c>
      <c r="I552">
        <v>1962</v>
      </c>
      <c r="J552">
        <v>1973</v>
      </c>
      <c r="K552" t="s">
        <v>16741</v>
      </c>
      <c r="L552" t="s">
        <v>16742</v>
      </c>
      <c r="M552" t="s">
        <v>453</v>
      </c>
      <c r="N552" t="s">
        <v>45</v>
      </c>
      <c r="O552" t="s">
        <v>40</v>
      </c>
      <c r="P552" t="s">
        <v>30</v>
      </c>
      <c r="Q552" t="s">
        <v>63</v>
      </c>
      <c r="R552" t="s">
        <v>30</v>
      </c>
      <c r="S552" t="s">
        <v>40</v>
      </c>
      <c r="T552" t="s">
        <v>40</v>
      </c>
      <c r="U552" t="s">
        <v>30</v>
      </c>
      <c r="V552" t="s">
        <v>30</v>
      </c>
      <c r="W552" t="s">
        <v>124</v>
      </c>
      <c r="X552" t="s">
        <v>16743</v>
      </c>
    </row>
    <row r="553" spans="1:24" x14ac:dyDescent="0.25">
      <c r="A553">
        <v>675368</v>
      </c>
      <c r="B553" t="s">
        <v>16760</v>
      </c>
      <c r="C553" t="s">
        <v>16761</v>
      </c>
      <c r="D553">
        <v>4</v>
      </c>
      <c r="E553" t="s">
        <v>16762</v>
      </c>
      <c r="F553" t="s">
        <v>7255</v>
      </c>
      <c r="I553">
        <v>1987</v>
      </c>
      <c r="J553">
        <v>1986</v>
      </c>
      <c r="K553" t="s">
        <v>16763</v>
      </c>
      <c r="L553" t="s">
        <v>16764</v>
      </c>
      <c r="M553" t="s">
        <v>10217</v>
      </c>
      <c r="N553" t="s">
        <v>108</v>
      </c>
      <c r="O553" t="s">
        <v>30</v>
      </c>
      <c r="P553" t="s">
        <v>30</v>
      </c>
      <c r="Q553" t="s">
        <v>31</v>
      </c>
      <c r="R553" t="s">
        <v>30</v>
      </c>
      <c r="S553" t="s">
        <v>30</v>
      </c>
      <c r="T553" t="s">
        <v>40</v>
      </c>
      <c r="U553" t="s">
        <v>30</v>
      </c>
      <c r="V553" t="s">
        <v>40</v>
      </c>
      <c r="W553" t="s">
        <v>124</v>
      </c>
    </row>
    <row r="554" spans="1:24" x14ac:dyDescent="0.25">
      <c r="A554">
        <v>675456</v>
      </c>
      <c r="B554" t="s">
        <v>16765</v>
      </c>
      <c r="C554" t="s">
        <v>16766</v>
      </c>
      <c r="D554">
        <v>4</v>
      </c>
      <c r="F554" t="s">
        <v>16767</v>
      </c>
      <c r="I554">
        <v>1990</v>
      </c>
      <c r="J554">
        <v>1992</v>
      </c>
      <c r="K554" t="s">
        <v>16768</v>
      </c>
      <c r="L554" t="s">
        <v>16769</v>
      </c>
      <c r="M554" t="s">
        <v>16770</v>
      </c>
      <c r="N554" t="s">
        <v>108</v>
      </c>
      <c r="O554" t="s">
        <v>30</v>
      </c>
      <c r="P554" t="s">
        <v>30</v>
      </c>
      <c r="Q554" t="s">
        <v>31</v>
      </c>
      <c r="R554" t="s">
        <v>30</v>
      </c>
      <c r="S554" t="s">
        <v>30</v>
      </c>
      <c r="T554" t="s">
        <v>40</v>
      </c>
      <c r="U554" t="s">
        <v>30</v>
      </c>
      <c r="V554" t="s">
        <v>40</v>
      </c>
      <c r="W554" t="s">
        <v>124</v>
      </c>
    </row>
    <row r="555" spans="1:24" x14ac:dyDescent="0.25">
      <c r="A555">
        <v>1038734</v>
      </c>
      <c r="B555" t="s">
        <v>16922</v>
      </c>
      <c r="C555" t="s">
        <v>16923</v>
      </c>
      <c r="D555">
        <v>4</v>
      </c>
      <c r="E555" t="s">
        <v>16924</v>
      </c>
      <c r="F555" t="s">
        <v>16925</v>
      </c>
      <c r="G555" t="e">
        <f>-sulfan</f>
        <v>#NAME?</v>
      </c>
      <c r="H555" t="s">
        <v>5084</v>
      </c>
      <c r="I555">
        <v>1979</v>
      </c>
      <c r="J555">
        <v>1981</v>
      </c>
      <c r="M555" t="s">
        <v>16926</v>
      </c>
      <c r="N555" t="s">
        <v>45</v>
      </c>
      <c r="O555" t="s">
        <v>30</v>
      </c>
      <c r="P555" t="s">
        <v>30</v>
      </c>
      <c r="Q555" t="s">
        <v>63</v>
      </c>
      <c r="R555" t="s">
        <v>30</v>
      </c>
      <c r="S555" t="s">
        <v>30</v>
      </c>
      <c r="T555" t="s">
        <v>40</v>
      </c>
      <c r="U555" t="s">
        <v>30</v>
      </c>
      <c r="V555" t="s">
        <v>30</v>
      </c>
      <c r="W555" t="s">
        <v>124</v>
      </c>
      <c r="X555" t="s">
        <v>16927</v>
      </c>
    </row>
    <row r="556" spans="1:24" x14ac:dyDescent="0.25">
      <c r="A556">
        <v>674799</v>
      </c>
      <c r="B556" t="s">
        <v>16928</v>
      </c>
      <c r="C556" t="s">
        <v>16929</v>
      </c>
      <c r="D556">
        <v>4</v>
      </c>
      <c r="F556" t="s">
        <v>16930</v>
      </c>
      <c r="G556" t="s">
        <v>2639</v>
      </c>
      <c r="H556" t="s">
        <v>2640</v>
      </c>
      <c r="J556">
        <v>1975</v>
      </c>
      <c r="K556" t="s">
        <v>16931</v>
      </c>
      <c r="L556" t="s">
        <v>16932</v>
      </c>
      <c r="M556" t="s">
        <v>905</v>
      </c>
      <c r="N556" t="s">
        <v>29</v>
      </c>
      <c r="O556" t="s">
        <v>30</v>
      </c>
      <c r="P556" t="s">
        <v>30</v>
      </c>
      <c r="Q556" t="s">
        <v>31</v>
      </c>
      <c r="R556" t="s">
        <v>40</v>
      </c>
      <c r="S556" t="s">
        <v>30</v>
      </c>
      <c r="T556" t="s">
        <v>40</v>
      </c>
      <c r="U556" t="s">
        <v>30</v>
      </c>
      <c r="V556" t="s">
        <v>30</v>
      </c>
      <c r="W556" t="s">
        <v>124</v>
      </c>
      <c r="X556" t="s">
        <v>16933</v>
      </c>
    </row>
    <row r="557" spans="1:24" x14ac:dyDescent="0.25">
      <c r="A557">
        <v>675259</v>
      </c>
      <c r="B557" t="s">
        <v>16934</v>
      </c>
      <c r="C557" t="s">
        <v>16935</v>
      </c>
      <c r="D557">
        <v>4</v>
      </c>
      <c r="E557" t="s">
        <v>16936</v>
      </c>
      <c r="F557" t="s">
        <v>16937</v>
      </c>
      <c r="G557" t="s">
        <v>16938</v>
      </c>
      <c r="H557" t="s">
        <v>16939</v>
      </c>
      <c r="I557">
        <v>1984</v>
      </c>
      <c r="J557">
        <v>1987</v>
      </c>
      <c r="K557" t="s">
        <v>16940</v>
      </c>
      <c r="L557" t="s">
        <v>16941</v>
      </c>
      <c r="M557" t="s">
        <v>7283</v>
      </c>
      <c r="N557" t="s">
        <v>45</v>
      </c>
      <c r="O557" t="s">
        <v>40</v>
      </c>
      <c r="P557" t="s">
        <v>30</v>
      </c>
      <c r="Q557" t="s">
        <v>46</v>
      </c>
      <c r="R557" t="s">
        <v>30</v>
      </c>
      <c r="S557" t="s">
        <v>30</v>
      </c>
      <c r="T557" t="s">
        <v>40</v>
      </c>
      <c r="U557" t="s">
        <v>30</v>
      </c>
      <c r="V557" t="s">
        <v>30</v>
      </c>
      <c r="W557" t="s">
        <v>798</v>
      </c>
      <c r="X557" t="s">
        <v>16942</v>
      </c>
    </row>
    <row r="558" spans="1:24" x14ac:dyDescent="0.25">
      <c r="A558">
        <v>675159</v>
      </c>
      <c r="B558" t="s">
        <v>16943</v>
      </c>
      <c r="C558" t="s">
        <v>16944</v>
      </c>
      <c r="D558">
        <v>4</v>
      </c>
      <c r="F558" t="s">
        <v>16945</v>
      </c>
      <c r="J558">
        <v>1982</v>
      </c>
      <c r="M558" t="s">
        <v>296</v>
      </c>
      <c r="N558" t="s">
        <v>45</v>
      </c>
      <c r="O558" t="s">
        <v>40</v>
      </c>
      <c r="P558" t="s">
        <v>30</v>
      </c>
      <c r="Q558" t="s">
        <v>46</v>
      </c>
      <c r="R558" t="s">
        <v>30</v>
      </c>
      <c r="S558" t="s">
        <v>40</v>
      </c>
      <c r="T558" t="s">
        <v>30</v>
      </c>
      <c r="U558" t="s">
        <v>30</v>
      </c>
      <c r="V558" t="s">
        <v>30</v>
      </c>
      <c r="W558" t="s">
        <v>798</v>
      </c>
      <c r="X558" t="s">
        <v>16946</v>
      </c>
    </row>
    <row r="559" spans="1:24" x14ac:dyDescent="0.25">
      <c r="A559">
        <v>34234</v>
      </c>
      <c r="B559" t="s">
        <v>16947</v>
      </c>
      <c r="C559" t="s">
        <v>16948</v>
      </c>
      <c r="D559">
        <v>4</v>
      </c>
      <c r="E559" t="s">
        <v>16949</v>
      </c>
      <c r="F559" t="s">
        <v>14781</v>
      </c>
      <c r="G559" t="e">
        <f>-tiapine</f>
        <v>#NAME?</v>
      </c>
      <c r="H559" t="s">
        <v>3442</v>
      </c>
      <c r="I559">
        <v>1996</v>
      </c>
      <c r="J559">
        <v>1997</v>
      </c>
      <c r="K559" t="s">
        <v>16950</v>
      </c>
      <c r="L559" t="s">
        <v>16951</v>
      </c>
      <c r="M559" t="s">
        <v>342</v>
      </c>
      <c r="N559" t="s">
        <v>45</v>
      </c>
      <c r="O559" t="s">
        <v>40</v>
      </c>
      <c r="P559" t="s">
        <v>30</v>
      </c>
      <c r="Q559" t="s">
        <v>63</v>
      </c>
      <c r="R559" t="s">
        <v>30</v>
      </c>
      <c r="S559" t="s">
        <v>40</v>
      </c>
      <c r="T559" t="s">
        <v>30</v>
      </c>
      <c r="U559" t="s">
        <v>30</v>
      </c>
      <c r="V559" t="s">
        <v>40</v>
      </c>
      <c r="W559" t="s">
        <v>124</v>
      </c>
      <c r="X559" t="s">
        <v>16952</v>
      </c>
    </row>
    <row r="560" spans="1:24" x14ac:dyDescent="0.25">
      <c r="A560">
        <v>1381789</v>
      </c>
      <c r="B560" t="s">
        <v>16953</v>
      </c>
      <c r="C560" t="s">
        <v>16954</v>
      </c>
      <c r="D560">
        <v>4</v>
      </c>
      <c r="J560">
        <v>2003</v>
      </c>
      <c r="N560" t="s">
        <v>547</v>
      </c>
      <c r="O560" t="s">
        <v>30</v>
      </c>
      <c r="P560" t="s">
        <v>30</v>
      </c>
      <c r="Q560" t="s">
        <v>31</v>
      </c>
      <c r="R560" t="s">
        <v>30</v>
      </c>
      <c r="S560" t="s">
        <v>30</v>
      </c>
      <c r="T560" t="s">
        <v>40</v>
      </c>
      <c r="U560" t="s">
        <v>30</v>
      </c>
      <c r="V560" t="s">
        <v>30</v>
      </c>
      <c r="W560" t="s">
        <v>75</v>
      </c>
    </row>
    <row r="561" spans="1:24" x14ac:dyDescent="0.25">
      <c r="A561">
        <v>1380413</v>
      </c>
      <c r="B561" t="s">
        <v>16955</v>
      </c>
      <c r="C561" t="s">
        <v>16956</v>
      </c>
      <c r="D561">
        <v>4</v>
      </c>
      <c r="F561" t="s">
        <v>16957</v>
      </c>
      <c r="G561" t="e">
        <f>-ase</f>
        <v>#NAME?</v>
      </c>
      <c r="H561" t="s">
        <v>2359</v>
      </c>
      <c r="J561">
        <v>1997</v>
      </c>
      <c r="K561" t="s">
        <v>16958</v>
      </c>
      <c r="L561" t="s">
        <v>16959</v>
      </c>
      <c r="N561" t="s">
        <v>2360</v>
      </c>
      <c r="O561" t="s">
        <v>30</v>
      </c>
      <c r="P561" t="s">
        <v>30</v>
      </c>
      <c r="Q561" t="s">
        <v>31</v>
      </c>
      <c r="R561" t="s">
        <v>30</v>
      </c>
      <c r="S561" t="s">
        <v>30</v>
      </c>
      <c r="T561" t="s">
        <v>40</v>
      </c>
      <c r="U561" t="s">
        <v>30</v>
      </c>
      <c r="V561" t="s">
        <v>30</v>
      </c>
      <c r="W561" t="s">
        <v>124</v>
      </c>
    </row>
    <row r="562" spans="1:24" x14ac:dyDescent="0.25">
      <c r="A562">
        <v>1369605</v>
      </c>
      <c r="B562" t="s">
        <v>16960</v>
      </c>
      <c r="C562" t="s">
        <v>16961</v>
      </c>
      <c r="D562">
        <v>4</v>
      </c>
      <c r="E562" t="s">
        <v>16962</v>
      </c>
      <c r="F562" t="s">
        <v>16963</v>
      </c>
      <c r="I562">
        <v>2011</v>
      </c>
      <c r="J562">
        <v>2012</v>
      </c>
      <c r="N562" t="s">
        <v>45</v>
      </c>
      <c r="O562" t="s">
        <v>30</v>
      </c>
      <c r="P562" t="s">
        <v>30</v>
      </c>
      <c r="Q562" t="s">
        <v>63</v>
      </c>
      <c r="R562" t="s">
        <v>30</v>
      </c>
      <c r="S562" t="s">
        <v>40</v>
      </c>
      <c r="T562" t="s">
        <v>30</v>
      </c>
      <c r="U562" t="s">
        <v>30</v>
      </c>
      <c r="V562" t="s">
        <v>30</v>
      </c>
      <c r="W562" t="s">
        <v>124</v>
      </c>
      <c r="X562" t="s">
        <v>16964</v>
      </c>
    </row>
    <row r="563" spans="1:24" x14ac:dyDescent="0.25">
      <c r="A563">
        <v>675386</v>
      </c>
      <c r="B563" t="s">
        <v>16965</v>
      </c>
      <c r="C563" t="s">
        <v>16966</v>
      </c>
      <c r="D563">
        <v>4</v>
      </c>
      <c r="F563" t="s">
        <v>16967</v>
      </c>
      <c r="J563">
        <v>1985</v>
      </c>
      <c r="N563" t="s">
        <v>75</v>
      </c>
      <c r="O563" t="s">
        <v>30</v>
      </c>
      <c r="P563" t="s">
        <v>30</v>
      </c>
      <c r="Q563" t="s">
        <v>31</v>
      </c>
      <c r="R563" t="s">
        <v>30</v>
      </c>
      <c r="S563" t="s">
        <v>30</v>
      </c>
      <c r="T563" t="s">
        <v>40</v>
      </c>
      <c r="U563" t="s">
        <v>30</v>
      </c>
      <c r="V563" t="s">
        <v>30</v>
      </c>
      <c r="W563" t="s">
        <v>798</v>
      </c>
    </row>
    <row r="564" spans="1:24" x14ac:dyDescent="0.25">
      <c r="A564">
        <v>675434</v>
      </c>
      <c r="B564" t="s">
        <v>16968</v>
      </c>
      <c r="C564" t="s">
        <v>16969</v>
      </c>
      <c r="D564">
        <v>4</v>
      </c>
      <c r="E564" t="s">
        <v>16970</v>
      </c>
      <c r="F564" t="s">
        <v>12782</v>
      </c>
      <c r="G564" t="e">
        <f>-stim</f>
        <v>#NAME?</v>
      </c>
      <c r="H564" t="s">
        <v>16971</v>
      </c>
      <c r="I564">
        <v>1990</v>
      </c>
      <c r="J564">
        <v>1991</v>
      </c>
      <c r="K564" t="s">
        <v>16972</v>
      </c>
      <c r="L564" t="s">
        <v>16973</v>
      </c>
      <c r="M564" t="s">
        <v>14365</v>
      </c>
      <c r="N564" t="s">
        <v>108</v>
      </c>
      <c r="O564" t="s">
        <v>30</v>
      </c>
      <c r="P564" t="s">
        <v>30</v>
      </c>
      <c r="Q564" t="s">
        <v>31</v>
      </c>
      <c r="R564" t="s">
        <v>30</v>
      </c>
      <c r="S564" t="s">
        <v>30</v>
      </c>
      <c r="T564" t="s">
        <v>40</v>
      </c>
      <c r="U564" t="s">
        <v>30</v>
      </c>
      <c r="V564" t="s">
        <v>30</v>
      </c>
      <c r="W564" t="s">
        <v>124</v>
      </c>
    </row>
    <row r="565" spans="1:24" x14ac:dyDescent="0.25">
      <c r="A565">
        <v>675435</v>
      </c>
      <c r="B565" t="s">
        <v>16974</v>
      </c>
      <c r="C565" t="s">
        <v>16975</v>
      </c>
      <c r="D565">
        <v>4</v>
      </c>
      <c r="F565" t="s">
        <v>11860</v>
      </c>
      <c r="G565" t="e">
        <f>-irudin</f>
        <v>#NAME?</v>
      </c>
      <c r="H565" t="s">
        <v>16976</v>
      </c>
      <c r="J565">
        <v>1998</v>
      </c>
      <c r="K565" t="s">
        <v>16977</v>
      </c>
      <c r="L565" t="s">
        <v>16978</v>
      </c>
      <c r="N565" t="s">
        <v>108</v>
      </c>
      <c r="O565" t="s">
        <v>30</v>
      </c>
      <c r="P565" t="s">
        <v>30</v>
      </c>
      <c r="Q565" t="s">
        <v>31</v>
      </c>
      <c r="R565" t="s">
        <v>30</v>
      </c>
      <c r="S565" t="s">
        <v>30</v>
      </c>
      <c r="T565" t="s">
        <v>40</v>
      </c>
      <c r="U565" t="s">
        <v>30</v>
      </c>
      <c r="V565" t="s">
        <v>30</v>
      </c>
      <c r="W565" t="s">
        <v>124</v>
      </c>
    </row>
    <row r="566" spans="1:24" x14ac:dyDescent="0.25">
      <c r="A566">
        <v>675503</v>
      </c>
      <c r="B566" t="s">
        <v>16979</v>
      </c>
      <c r="C566" t="s">
        <v>16980</v>
      </c>
      <c r="D566">
        <v>4</v>
      </c>
      <c r="F566" t="s">
        <v>5994</v>
      </c>
      <c r="J566">
        <v>1979</v>
      </c>
      <c r="N566" t="s">
        <v>75</v>
      </c>
      <c r="O566" t="s">
        <v>30</v>
      </c>
      <c r="P566" t="s">
        <v>30</v>
      </c>
      <c r="Q566" t="s">
        <v>31</v>
      </c>
      <c r="R566" t="s">
        <v>30</v>
      </c>
      <c r="S566" t="s">
        <v>30</v>
      </c>
      <c r="T566" t="s">
        <v>40</v>
      </c>
      <c r="U566" t="s">
        <v>30</v>
      </c>
      <c r="V566" t="s">
        <v>30</v>
      </c>
      <c r="W566" t="s">
        <v>798</v>
      </c>
    </row>
    <row r="567" spans="1:24" x14ac:dyDescent="0.25">
      <c r="A567">
        <v>675536</v>
      </c>
      <c r="B567" t="s">
        <v>16981</v>
      </c>
      <c r="C567" t="s">
        <v>16982</v>
      </c>
      <c r="D567">
        <v>4</v>
      </c>
      <c r="F567" t="s">
        <v>1290</v>
      </c>
      <c r="J567">
        <v>1982</v>
      </c>
      <c r="N567" t="s">
        <v>75</v>
      </c>
      <c r="O567" t="s">
        <v>30</v>
      </c>
      <c r="P567" t="s">
        <v>30</v>
      </c>
      <c r="Q567" t="s">
        <v>31</v>
      </c>
      <c r="R567" t="s">
        <v>30</v>
      </c>
      <c r="S567" t="s">
        <v>30</v>
      </c>
      <c r="T567" t="s">
        <v>40</v>
      </c>
      <c r="U567" t="s">
        <v>30</v>
      </c>
      <c r="V567" t="s">
        <v>30</v>
      </c>
      <c r="W567" t="s">
        <v>798</v>
      </c>
    </row>
    <row r="568" spans="1:24" x14ac:dyDescent="0.25">
      <c r="A568">
        <v>675778</v>
      </c>
      <c r="B568" t="s">
        <v>16983</v>
      </c>
      <c r="C568" t="s">
        <v>16984</v>
      </c>
      <c r="D568">
        <v>4</v>
      </c>
      <c r="E568" t="s">
        <v>16985</v>
      </c>
      <c r="F568" t="s">
        <v>6518</v>
      </c>
      <c r="G568" t="e">
        <f>-mab</f>
        <v>#NAME?</v>
      </c>
      <c r="H568" t="s">
        <v>546</v>
      </c>
      <c r="I568">
        <v>2004</v>
      </c>
      <c r="J568">
        <v>2006</v>
      </c>
      <c r="K568" t="s">
        <v>16986</v>
      </c>
      <c r="L568" t="s">
        <v>16987</v>
      </c>
      <c r="N568" t="s">
        <v>547</v>
      </c>
      <c r="O568" t="s">
        <v>30</v>
      </c>
      <c r="P568" t="s">
        <v>30</v>
      </c>
      <c r="Q568" t="s">
        <v>31</v>
      </c>
      <c r="R568" t="s">
        <v>30</v>
      </c>
      <c r="S568" t="s">
        <v>30</v>
      </c>
      <c r="T568" t="s">
        <v>40</v>
      </c>
      <c r="U568" t="s">
        <v>30</v>
      </c>
      <c r="V568" t="s">
        <v>40</v>
      </c>
      <c r="W568" t="s">
        <v>798</v>
      </c>
    </row>
    <row r="569" spans="1:24" x14ac:dyDescent="0.25">
      <c r="A569">
        <v>674793</v>
      </c>
      <c r="B569" t="s">
        <v>16988</v>
      </c>
      <c r="C569" t="s">
        <v>16989</v>
      </c>
      <c r="D569">
        <v>4</v>
      </c>
      <c r="F569" t="s">
        <v>16990</v>
      </c>
      <c r="J569">
        <v>1954</v>
      </c>
      <c r="M569" t="s">
        <v>948</v>
      </c>
      <c r="N569" t="s">
        <v>45</v>
      </c>
      <c r="O569" t="s">
        <v>30</v>
      </c>
      <c r="P569" t="s">
        <v>30</v>
      </c>
      <c r="Q569" t="s">
        <v>75</v>
      </c>
      <c r="R569" t="s">
        <v>30</v>
      </c>
      <c r="S569" t="s">
        <v>40</v>
      </c>
      <c r="T569" t="s">
        <v>30</v>
      </c>
      <c r="U569" t="s">
        <v>30</v>
      </c>
      <c r="V569" t="s">
        <v>30</v>
      </c>
      <c r="W569" t="s">
        <v>798</v>
      </c>
      <c r="X569" t="s">
        <v>16991</v>
      </c>
    </row>
    <row r="570" spans="1:24" x14ac:dyDescent="0.25">
      <c r="A570">
        <v>72873</v>
      </c>
      <c r="B570" t="s">
        <v>16992</v>
      </c>
      <c r="C570" t="s">
        <v>16993</v>
      </c>
      <c r="D570">
        <v>4</v>
      </c>
      <c r="E570" t="s">
        <v>16994</v>
      </c>
      <c r="F570" t="s">
        <v>16995</v>
      </c>
      <c r="I570">
        <v>1981</v>
      </c>
      <c r="J570">
        <v>1983</v>
      </c>
      <c r="K570" t="s">
        <v>16996</v>
      </c>
      <c r="L570" t="s">
        <v>16997</v>
      </c>
      <c r="M570" t="s">
        <v>11557</v>
      </c>
      <c r="N570" t="s">
        <v>108</v>
      </c>
      <c r="O570" t="s">
        <v>30</v>
      </c>
      <c r="P570" t="s">
        <v>30</v>
      </c>
      <c r="Q570" t="s">
        <v>31</v>
      </c>
      <c r="R570" t="s">
        <v>30</v>
      </c>
      <c r="S570" t="s">
        <v>40</v>
      </c>
      <c r="T570" t="s">
        <v>40</v>
      </c>
      <c r="U570" t="s">
        <v>40</v>
      </c>
      <c r="V570" t="s">
        <v>40</v>
      </c>
      <c r="W570" t="s">
        <v>124</v>
      </c>
      <c r="X570" t="s">
        <v>16998</v>
      </c>
    </row>
    <row r="571" spans="1:24" x14ac:dyDescent="0.25">
      <c r="A571">
        <v>675116</v>
      </c>
      <c r="B571" t="s">
        <v>16999</v>
      </c>
      <c r="C571" t="s">
        <v>17000</v>
      </c>
      <c r="D571">
        <v>4</v>
      </c>
      <c r="E571" t="s">
        <v>17001</v>
      </c>
      <c r="F571" t="s">
        <v>1170</v>
      </c>
      <c r="G571" t="s">
        <v>4695</v>
      </c>
      <c r="H571" t="s">
        <v>2824</v>
      </c>
      <c r="I571">
        <v>1963</v>
      </c>
      <c r="J571">
        <v>1982</v>
      </c>
      <c r="M571" t="s">
        <v>7861</v>
      </c>
      <c r="N571" t="s">
        <v>29</v>
      </c>
      <c r="O571" t="s">
        <v>30</v>
      </c>
      <c r="P571" t="s">
        <v>30</v>
      </c>
      <c r="Q571" t="s">
        <v>31</v>
      </c>
      <c r="R571" t="s">
        <v>30</v>
      </c>
      <c r="S571" t="s">
        <v>40</v>
      </c>
      <c r="T571" t="s">
        <v>30</v>
      </c>
      <c r="U571" t="s">
        <v>30</v>
      </c>
      <c r="V571" t="s">
        <v>30</v>
      </c>
      <c r="W571" t="s">
        <v>798</v>
      </c>
      <c r="X571" t="s">
        <v>17002</v>
      </c>
    </row>
    <row r="572" spans="1:24" x14ac:dyDescent="0.25">
      <c r="A572">
        <v>189203</v>
      </c>
      <c r="B572" t="s">
        <v>17003</v>
      </c>
      <c r="C572" t="s">
        <v>17004</v>
      </c>
      <c r="D572">
        <v>4</v>
      </c>
      <c r="E572" t="s">
        <v>17005</v>
      </c>
      <c r="F572" t="s">
        <v>17006</v>
      </c>
      <c r="G572" t="e">
        <f>-pril</f>
        <v>#NAME?</v>
      </c>
      <c r="H572" t="s">
        <v>1992</v>
      </c>
      <c r="I572">
        <v>1986</v>
      </c>
      <c r="J572">
        <v>1991</v>
      </c>
      <c r="K572" t="s">
        <v>17007</v>
      </c>
      <c r="L572" t="s">
        <v>17008</v>
      </c>
      <c r="M572" t="s">
        <v>1995</v>
      </c>
      <c r="N572" t="s">
        <v>45</v>
      </c>
      <c r="O572" t="s">
        <v>40</v>
      </c>
      <c r="P572" t="s">
        <v>30</v>
      </c>
      <c r="Q572" t="s">
        <v>31</v>
      </c>
      <c r="R572" t="s">
        <v>40</v>
      </c>
      <c r="S572" t="s">
        <v>40</v>
      </c>
      <c r="T572" t="s">
        <v>30</v>
      </c>
      <c r="U572" t="s">
        <v>30</v>
      </c>
      <c r="V572" t="s">
        <v>40</v>
      </c>
      <c r="W572" t="s">
        <v>124</v>
      </c>
      <c r="X572" t="s">
        <v>17009</v>
      </c>
    </row>
    <row r="573" spans="1:24" x14ac:dyDescent="0.25">
      <c r="A573">
        <v>675152</v>
      </c>
      <c r="B573" t="s">
        <v>17010</v>
      </c>
      <c r="C573" t="s">
        <v>17011</v>
      </c>
      <c r="D573">
        <v>4</v>
      </c>
      <c r="F573" t="s">
        <v>4460</v>
      </c>
      <c r="J573">
        <v>1943</v>
      </c>
      <c r="K573" t="s">
        <v>17012</v>
      </c>
      <c r="L573" t="s">
        <v>17013</v>
      </c>
      <c r="M573" t="s">
        <v>3826</v>
      </c>
      <c r="N573" t="s">
        <v>45</v>
      </c>
      <c r="O573" t="s">
        <v>40</v>
      </c>
      <c r="P573" t="s">
        <v>30</v>
      </c>
      <c r="Q573" t="s">
        <v>31</v>
      </c>
      <c r="R573" t="s">
        <v>30</v>
      </c>
      <c r="S573" t="s">
        <v>40</v>
      </c>
      <c r="T573" t="s">
        <v>30</v>
      </c>
      <c r="U573" t="s">
        <v>30</v>
      </c>
      <c r="V573" t="s">
        <v>40</v>
      </c>
      <c r="W573" t="s">
        <v>124</v>
      </c>
      <c r="X573" t="s">
        <v>17014</v>
      </c>
    </row>
    <row r="574" spans="1:24" x14ac:dyDescent="0.25">
      <c r="A574">
        <v>675186</v>
      </c>
      <c r="B574" t="s">
        <v>17015</v>
      </c>
      <c r="C574" t="s">
        <v>17016</v>
      </c>
      <c r="D574">
        <v>4</v>
      </c>
      <c r="F574" t="s">
        <v>3026</v>
      </c>
      <c r="G574" t="s">
        <v>1566</v>
      </c>
      <c r="H574" t="s">
        <v>1567</v>
      </c>
      <c r="J574">
        <v>1943</v>
      </c>
      <c r="K574" t="s">
        <v>17017</v>
      </c>
      <c r="L574" t="s">
        <v>17018</v>
      </c>
      <c r="M574" t="s">
        <v>2544</v>
      </c>
      <c r="N574" t="s">
        <v>45</v>
      </c>
      <c r="O574" t="s">
        <v>40</v>
      </c>
      <c r="P574" t="s">
        <v>30</v>
      </c>
      <c r="Q574" t="s">
        <v>46</v>
      </c>
      <c r="R574" t="s">
        <v>30</v>
      </c>
      <c r="S574" t="s">
        <v>40</v>
      </c>
      <c r="T574" t="s">
        <v>30</v>
      </c>
      <c r="U574" t="s">
        <v>30</v>
      </c>
      <c r="V574" t="s">
        <v>30</v>
      </c>
      <c r="W574" t="s">
        <v>124</v>
      </c>
      <c r="X574" t="s">
        <v>17019</v>
      </c>
    </row>
    <row r="575" spans="1:24" x14ac:dyDescent="0.25">
      <c r="A575">
        <v>675178</v>
      </c>
      <c r="B575" t="s">
        <v>17020</v>
      </c>
      <c r="C575" t="s">
        <v>17021</v>
      </c>
      <c r="D575">
        <v>4</v>
      </c>
      <c r="F575" t="s">
        <v>1115</v>
      </c>
      <c r="J575">
        <v>1982</v>
      </c>
      <c r="N575" t="s">
        <v>45</v>
      </c>
      <c r="O575" t="s">
        <v>40</v>
      </c>
      <c r="P575" t="s">
        <v>30</v>
      </c>
      <c r="Q575" t="s">
        <v>46</v>
      </c>
      <c r="R575" t="s">
        <v>30</v>
      </c>
      <c r="S575" t="s">
        <v>40</v>
      </c>
      <c r="T575" t="s">
        <v>30</v>
      </c>
      <c r="U575" t="s">
        <v>30</v>
      </c>
      <c r="V575" t="s">
        <v>30</v>
      </c>
      <c r="W575" t="s">
        <v>798</v>
      </c>
      <c r="X575" t="s">
        <v>17022</v>
      </c>
    </row>
    <row r="576" spans="1:24" x14ac:dyDescent="0.25">
      <c r="A576">
        <v>675717</v>
      </c>
      <c r="B576" t="s">
        <v>17023</v>
      </c>
      <c r="C576" t="s">
        <v>17024</v>
      </c>
      <c r="D576">
        <v>4</v>
      </c>
      <c r="F576" t="s">
        <v>1477</v>
      </c>
      <c r="G576" t="s">
        <v>3508</v>
      </c>
      <c r="H576" t="s">
        <v>3509</v>
      </c>
      <c r="I576">
        <v>2005</v>
      </c>
      <c r="J576">
        <v>2008</v>
      </c>
      <c r="N576" t="s">
        <v>45</v>
      </c>
      <c r="O576" t="s">
        <v>40</v>
      </c>
      <c r="P576" t="s">
        <v>30</v>
      </c>
      <c r="Q576" t="s">
        <v>63</v>
      </c>
      <c r="R576" t="s">
        <v>30</v>
      </c>
      <c r="S576" t="s">
        <v>30</v>
      </c>
      <c r="T576" t="s">
        <v>40</v>
      </c>
      <c r="U576" t="s">
        <v>30</v>
      </c>
      <c r="V576" t="s">
        <v>30</v>
      </c>
      <c r="W576" t="s">
        <v>798</v>
      </c>
      <c r="X576" t="s">
        <v>17025</v>
      </c>
    </row>
    <row r="577" spans="1:24" x14ac:dyDescent="0.25">
      <c r="A577">
        <v>1381729</v>
      </c>
      <c r="B577" t="s">
        <v>17026</v>
      </c>
      <c r="C577" t="s">
        <v>17027</v>
      </c>
      <c r="D577">
        <v>4</v>
      </c>
      <c r="E577" t="s">
        <v>17028</v>
      </c>
      <c r="J577">
        <v>1996</v>
      </c>
      <c r="N577" t="s">
        <v>547</v>
      </c>
      <c r="O577" t="s">
        <v>30</v>
      </c>
      <c r="P577" t="s">
        <v>30</v>
      </c>
      <c r="Q577" t="s">
        <v>31</v>
      </c>
      <c r="R577" t="s">
        <v>30</v>
      </c>
      <c r="S577" t="s">
        <v>30</v>
      </c>
      <c r="T577" t="s">
        <v>40</v>
      </c>
      <c r="U577" t="s">
        <v>30</v>
      </c>
      <c r="V577" t="s">
        <v>30</v>
      </c>
      <c r="W577" t="s">
        <v>75</v>
      </c>
    </row>
    <row r="578" spans="1:24" x14ac:dyDescent="0.25">
      <c r="A578">
        <v>1336998</v>
      </c>
      <c r="B578" t="s">
        <v>17257</v>
      </c>
      <c r="C578" t="s">
        <v>17258</v>
      </c>
      <c r="D578">
        <v>4</v>
      </c>
      <c r="F578" t="s">
        <v>17259</v>
      </c>
      <c r="J578">
        <v>1981</v>
      </c>
      <c r="K578" t="s">
        <v>17260</v>
      </c>
      <c r="L578" t="s">
        <v>17261</v>
      </c>
      <c r="M578" t="s">
        <v>17262</v>
      </c>
      <c r="N578" t="s">
        <v>74</v>
      </c>
      <c r="O578" t="s">
        <v>30</v>
      </c>
      <c r="P578" t="s">
        <v>30</v>
      </c>
      <c r="Q578" t="s">
        <v>75</v>
      </c>
      <c r="R578" t="s">
        <v>30</v>
      </c>
      <c r="S578" t="s">
        <v>40</v>
      </c>
      <c r="T578" t="s">
        <v>40</v>
      </c>
      <c r="U578" t="s">
        <v>30</v>
      </c>
      <c r="V578" t="s">
        <v>30</v>
      </c>
      <c r="W578" t="s">
        <v>124</v>
      </c>
      <c r="X578" t="s">
        <v>17263</v>
      </c>
    </row>
    <row r="579" spans="1:24" x14ac:dyDescent="0.25">
      <c r="A579">
        <v>57833</v>
      </c>
      <c r="B579" t="s">
        <v>17264</v>
      </c>
      <c r="C579" t="s">
        <v>17265</v>
      </c>
      <c r="D579">
        <v>4</v>
      </c>
      <c r="F579" t="s">
        <v>17266</v>
      </c>
      <c r="J579">
        <v>1982</v>
      </c>
      <c r="K579" t="s">
        <v>17267</v>
      </c>
      <c r="L579" t="s">
        <v>17268</v>
      </c>
      <c r="M579" t="s">
        <v>17269</v>
      </c>
      <c r="N579" t="s">
        <v>45</v>
      </c>
      <c r="O579" t="s">
        <v>40</v>
      </c>
      <c r="P579" t="s">
        <v>30</v>
      </c>
      <c r="Q579" t="s">
        <v>46</v>
      </c>
      <c r="R579" t="s">
        <v>30</v>
      </c>
      <c r="S579" t="s">
        <v>40</v>
      </c>
      <c r="T579" t="s">
        <v>30</v>
      </c>
      <c r="U579" t="s">
        <v>30</v>
      </c>
      <c r="V579" t="s">
        <v>30</v>
      </c>
      <c r="W579" t="s">
        <v>798</v>
      </c>
      <c r="X579" t="s">
        <v>17270</v>
      </c>
    </row>
    <row r="580" spans="1:24" x14ac:dyDescent="0.25">
      <c r="A580">
        <v>675534</v>
      </c>
      <c r="B580" t="s">
        <v>17279</v>
      </c>
      <c r="C580" t="s">
        <v>17280</v>
      </c>
      <c r="D580">
        <v>4</v>
      </c>
      <c r="F580" t="s">
        <v>17281</v>
      </c>
      <c r="I580">
        <v>1983</v>
      </c>
      <c r="J580">
        <v>1982</v>
      </c>
      <c r="K580" t="s">
        <v>17282</v>
      </c>
      <c r="L580" t="s">
        <v>17283</v>
      </c>
      <c r="M580" t="s">
        <v>672</v>
      </c>
      <c r="N580" t="s">
        <v>75</v>
      </c>
      <c r="O580" t="s">
        <v>30</v>
      </c>
      <c r="P580" t="s">
        <v>30</v>
      </c>
      <c r="Q580" t="s">
        <v>31</v>
      </c>
      <c r="R580" t="s">
        <v>30</v>
      </c>
      <c r="S580" t="s">
        <v>30</v>
      </c>
      <c r="T580" t="s">
        <v>40</v>
      </c>
      <c r="U580" t="s">
        <v>40</v>
      </c>
      <c r="V580" t="s">
        <v>30</v>
      </c>
      <c r="W580" t="s">
        <v>2208</v>
      </c>
    </row>
    <row r="581" spans="1:24" x14ac:dyDescent="0.25">
      <c r="A581">
        <v>675554</v>
      </c>
      <c r="B581" t="s">
        <v>17284</v>
      </c>
      <c r="C581" t="s">
        <v>17285</v>
      </c>
      <c r="D581">
        <v>4</v>
      </c>
      <c r="E581" t="s">
        <v>17286</v>
      </c>
      <c r="F581" t="s">
        <v>11860</v>
      </c>
      <c r="I581">
        <v>1968</v>
      </c>
      <c r="J581">
        <v>1993</v>
      </c>
      <c r="K581" t="s">
        <v>17287</v>
      </c>
      <c r="L581" t="s">
        <v>17288</v>
      </c>
      <c r="M581" t="s">
        <v>17289</v>
      </c>
      <c r="N581" t="s">
        <v>75</v>
      </c>
      <c r="O581" t="s">
        <v>30</v>
      </c>
      <c r="P581" t="s">
        <v>30</v>
      </c>
      <c r="Q581" t="s">
        <v>31</v>
      </c>
      <c r="R581" t="s">
        <v>30</v>
      </c>
      <c r="S581" t="s">
        <v>30</v>
      </c>
      <c r="T581" t="s">
        <v>40</v>
      </c>
      <c r="U581" t="s">
        <v>30</v>
      </c>
      <c r="V581" t="s">
        <v>30</v>
      </c>
      <c r="W581" t="s">
        <v>798</v>
      </c>
    </row>
    <row r="582" spans="1:24" x14ac:dyDescent="0.25">
      <c r="A582">
        <v>675772</v>
      </c>
      <c r="B582" t="s">
        <v>17290</v>
      </c>
      <c r="C582" t="s">
        <v>17291</v>
      </c>
      <c r="D582">
        <v>4</v>
      </c>
      <c r="G582" t="e">
        <f>-ermin</f>
        <v>#NAME?</v>
      </c>
      <c r="H582" t="s">
        <v>3170</v>
      </c>
      <c r="I582">
        <v>2002</v>
      </c>
      <c r="J582">
        <v>2005</v>
      </c>
      <c r="K582" t="s">
        <v>17292</v>
      </c>
      <c r="L582" t="s">
        <v>17293</v>
      </c>
      <c r="N582" t="s">
        <v>108</v>
      </c>
      <c r="O582" t="s">
        <v>30</v>
      </c>
      <c r="P582" t="s">
        <v>30</v>
      </c>
      <c r="Q582" t="s">
        <v>31</v>
      </c>
      <c r="R582" t="s">
        <v>30</v>
      </c>
      <c r="S582" t="s">
        <v>30</v>
      </c>
      <c r="T582" t="s">
        <v>40</v>
      </c>
      <c r="U582" t="s">
        <v>30</v>
      </c>
      <c r="V582" t="s">
        <v>30</v>
      </c>
      <c r="W582" t="s">
        <v>798</v>
      </c>
    </row>
    <row r="583" spans="1:24" x14ac:dyDescent="0.25">
      <c r="A583">
        <v>675773</v>
      </c>
      <c r="B583" t="s">
        <v>17294</v>
      </c>
      <c r="C583" t="s">
        <v>17295</v>
      </c>
      <c r="D583">
        <v>4</v>
      </c>
      <c r="G583" t="e">
        <f>-ase</f>
        <v>#NAME?</v>
      </c>
      <c r="H583" t="s">
        <v>2359</v>
      </c>
      <c r="I583">
        <v>2004</v>
      </c>
      <c r="J583">
        <v>2005</v>
      </c>
      <c r="K583" t="s">
        <v>17296</v>
      </c>
      <c r="L583" t="s">
        <v>17297</v>
      </c>
      <c r="N583" t="s">
        <v>2360</v>
      </c>
      <c r="O583" t="s">
        <v>30</v>
      </c>
      <c r="P583" t="s">
        <v>30</v>
      </c>
      <c r="Q583" t="s">
        <v>31</v>
      </c>
      <c r="R583" t="s">
        <v>30</v>
      </c>
      <c r="S583" t="s">
        <v>30</v>
      </c>
      <c r="T583" t="s">
        <v>40</v>
      </c>
      <c r="U583" t="s">
        <v>30</v>
      </c>
      <c r="V583" t="s">
        <v>30</v>
      </c>
      <c r="W583" t="s">
        <v>798</v>
      </c>
    </row>
    <row r="584" spans="1:24" x14ac:dyDescent="0.25">
      <c r="A584">
        <v>1382999</v>
      </c>
      <c r="B584" t="s">
        <v>17298</v>
      </c>
      <c r="C584" t="s">
        <v>17299</v>
      </c>
      <c r="D584">
        <v>4</v>
      </c>
      <c r="F584" t="s">
        <v>17300</v>
      </c>
      <c r="K584" t="s">
        <v>17301</v>
      </c>
      <c r="L584" t="s">
        <v>17302</v>
      </c>
      <c r="M584" t="s">
        <v>1194</v>
      </c>
      <c r="N584" t="s">
        <v>74</v>
      </c>
      <c r="O584" t="s">
        <v>30</v>
      </c>
      <c r="P584" t="s">
        <v>30</v>
      </c>
      <c r="Q584" t="s">
        <v>75</v>
      </c>
      <c r="R584" t="s">
        <v>30</v>
      </c>
      <c r="S584" t="s">
        <v>30</v>
      </c>
      <c r="T584" t="s">
        <v>40</v>
      </c>
      <c r="U584" t="s">
        <v>30</v>
      </c>
      <c r="V584" t="s">
        <v>30</v>
      </c>
      <c r="W584" t="s">
        <v>124</v>
      </c>
    </row>
    <row r="585" spans="1:24" x14ac:dyDescent="0.25">
      <c r="A585">
        <v>860</v>
      </c>
      <c r="B585" t="s">
        <v>17303</v>
      </c>
      <c r="C585" t="s">
        <v>17304</v>
      </c>
      <c r="D585">
        <v>4</v>
      </c>
      <c r="F585" t="s">
        <v>17305</v>
      </c>
      <c r="G585" t="s">
        <v>4695</v>
      </c>
      <c r="H585" t="s">
        <v>2824</v>
      </c>
      <c r="J585">
        <v>1973</v>
      </c>
      <c r="K585" t="s">
        <v>17306</v>
      </c>
      <c r="L585" t="s">
        <v>17307</v>
      </c>
      <c r="M585" t="s">
        <v>7861</v>
      </c>
      <c r="N585" t="s">
        <v>45</v>
      </c>
      <c r="O585" t="s">
        <v>30</v>
      </c>
      <c r="P585" t="s">
        <v>30</v>
      </c>
      <c r="Q585" t="s">
        <v>63</v>
      </c>
      <c r="R585" t="s">
        <v>30</v>
      </c>
      <c r="S585" t="s">
        <v>40</v>
      </c>
      <c r="T585" t="s">
        <v>40</v>
      </c>
      <c r="U585" t="s">
        <v>40</v>
      </c>
      <c r="V585" t="s">
        <v>30</v>
      </c>
      <c r="W585" t="s">
        <v>798</v>
      </c>
      <c r="X585" t="s">
        <v>17308</v>
      </c>
    </row>
    <row r="586" spans="1:24" x14ac:dyDescent="0.25">
      <c r="A586">
        <v>99389</v>
      </c>
      <c r="B586" t="s">
        <v>17309</v>
      </c>
      <c r="C586" t="s">
        <v>17310</v>
      </c>
      <c r="D586">
        <v>4</v>
      </c>
      <c r="F586" t="s">
        <v>17311</v>
      </c>
      <c r="G586" t="e">
        <f>-bamate</f>
        <v>#NAME?</v>
      </c>
      <c r="H586" t="s">
        <v>12431</v>
      </c>
      <c r="J586">
        <v>1955</v>
      </c>
      <c r="K586" t="s">
        <v>17312</v>
      </c>
      <c r="L586" t="s">
        <v>17313</v>
      </c>
      <c r="M586" t="s">
        <v>693</v>
      </c>
      <c r="N586" t="s">
        <v>45</v>
      </c>
      <c r="O586" t="s">
        <v>40</v>
      </c>
      <c r="P586" t="s">
        <v>30</v>
      </c>
      <c r="Q586" t="s">
        <v>63</v>
      </c>
      <c r="R586" t="s">
        <v>30</v>
      </c>
      <c r="S586" t="s">
        <v>40</v>
      </c>
      <c r="T586" t="s">
        <v>30</v>
      </c>
      <c r="U586" t="s">
        <v>30</v>
      </c>
      <c r="V586" t="s">
        <v>30</v>
      </c>
      <c r="W586" t="s">
        <v>124</v>
      </c>
      <c r="X586" t="s">
        <v>17314</v>
      </c>
    </row>
    <row r="587" spans="1:24" x14ac:dyDescent="0.25">
      <c r="A587">
        <v>377718</v>
      </c>
      <c r="B587" t="s">
        <v>17337</v>
      </c>
      <c r="C587" t="s">
        <v>17338</v>
      </c>
      <c r="D587">
        <v>4</v>
      </c>
      <c r="F587" t="s">
        <v>17339</v>
      </c>
      <c r="G587" t="s">
        <v>9971</v>
      </c>
      <c r="H587" t="s">
        <v>9972</v>
      </c>
      <c r="J587">
        <v>1956</v>
      </c>
      <c r="K587" t="s">
        <v>17340</v>
      </c>
      <c r="L587" t="s">
        <v>17341</v>
      </c>
      <c r="M587" t="s">
        <v>4463</v>
      </c>
      <c r="N587" t="s">
        <v>29</v>
      </c>
      <c r="O587" t="s">
        <v>40</v>
      </c>
      <c r="P587" t="s">
        <v>30</v>
      </c>
      <c r="Q587" t="s">
        <v>31</v>
      </c>
      <c r="R587" t="s">
        <v>30</v>
      </c>
      <c r="S587" t="s">
        <v>40</v>
      </c>
      <c r="T587" t="s">
        <v>30</v>
      </c>
      <c r="U587" t="s">
        <v>30</v>
      </c>
      <c r="V587" t="s">
        <v>30</v>
      </c>
      <c r="W587" t="s">
        <v>124</v>
      </c>
      <c r="X587" t="s">
        <v>17342</v>
      </c>
    </row>
    <row r="588" spans="1:24" x14ac:dyDescent="0.25">
      <c r="A588">
        <v>674321</v>
      </c>
      <c r="B588" t="s">
        <v>17457</v>
      </c>
      <c r="C588" t="s">
        <v>17458</v>
      </c>
      <c r="D588">
        <v>4</v>
      </c>
      <c r="F588" t="s">
        <v>17459</v>
      </c>
      <c r="I588">
        <v>1972</v>
      </c>
      <c r="J588">
        <v>1984</v>
      </c>
      <c r="K588" t="s">
        <v>17460</v>
      </c>
      <c r="L588" t="s">
        <v>17461</v>
      </c>
      <c r="M588" t="s">
        <v>1082</v>
      </c>
      <c r="N588" t="s">
        <v>45</v>
      </c>
      <c r="O588" t="s">
        <v>40</v>
      </c>
      <c r="P588" t="s">
        <v>30</v>
      </c>
      <c r="Q588" t="s">
        <v>63</v>
      </c>
      <c r="R588" t="s">
        <v>30</v>
      </c>
      <c r="S588" t="s">
        <v>30</v>
      </c>
      <c r="T588" t="s">
        <v>30</v>
      </c>
      <c r="U588" t="s">
        <v>40</v>
      </c>
      <c r="V588" t="s">
        <v>30</v>
      </c>
      <c r="W588" t="s">
        <v>124</v>
      </c>
      <c r="X588" t="s">
        <v>17462</v>
      </c>
    </row>
    <row r="589" spans="1:24" x14ac:dyDescent="0.25">
      <c r="A589">
        <v>209829</v>
      </c>
      <c r="B589" t="s">
        <v>17463</v>
      </c>
      <c r="C589" t="s">
        <v>17464</v>
      </c>
      <c r="D589">
        <v>4</v>
      </c>
      <c r="E589" t="s">
        <v>17465</v>
      </c>
      <c r="F589" t="s">
        <v>1979</v>
      </c>
      <c r="I589">
        <v>1965</v>
      </c>
      <c r="J589">
        <v>1967</v>
      </c>
      <c r="K589" t="s">
        <v>17466</v>
      </c>
      <c r="L589" t="s">
        <v>17467</v>
      </c>
      <c r="M589" t="s">
        <v>342</v>
      </c>
      <c r="N589" t="s">
        <v>45</v>
      </c>
      <c r="O589" t="s">
        <v>40</v>
      </c>
      <c r="P589" t="s">
        <v>30</v>
      </c>
      <c r="Q589" t="s">
        <v>63</v>
      </c>
      <c r="R589" t="s">
        <v>30</v>
      </c>
      <c r="S589" t="s">
        <v>40</v>
      </c>
      <c r="T589" t="s">
        <v>40</v>
      </c>
      <c r="U589" t="s">
        <v>30</v>
      </c>
      <c r="V589" t="s">
        <v>40</v>
      </c>
      <c r="W589" t="s">
        <v>124</v>
      </c>
      <c r="X589" t="s">
        <v>17468</v>
      </c>
    </row>
    <row r="590" spans="1:24" x14ac:dyDescent="0.25">
      <c r="A590">
        <v>152751</v>
      </c>
      <c r="B590" t="s">
        <v>17469</v>
      </c>
      <c r="C590" t="s">
        <v>17470</v>
      </c>
      <c r="D590">
        <v>4</v>
      </c>
      <c r="E590" t="s">
        <v>17471</v>
      </c>
      <c r="F590" t="s">
        <v>17472</v>
      </c>
      <c r="G590" t="e">
        <f>-peridol</f>
        <v>#NAME?</v>
      </c>
      <c r="H590" t="s">
        <v>736</v>
      </c>
      <c r="I590">
        <v>1963</v>
      </c>
      <c r="J590">
        <v>1970</v>
      </c>
      <c r="K590" t="s">
        <v>17473</v>
      </c>
      <c r="L590" t="s">
        <v>17474</v>
      </c>
      <c r="M590" t="s">
        <v>342</v>
      </c>
      <c r="N590" t="s">
        <v>45</v>
      </c>
      <c r="O590" t="s">
        <v>40</v>
      </c>
      <c r="P590" t="s">
        <v>30</v>
      </c>
      <c r="Q590" t="s">
        <v>63</v>
      </c>
      <c r="R590" t="s">
        <v>30</v>
      </c>
      <c r="S590" t="s">
        <v>30</v>
      </c>
      <c r="T590" t="s">
        <v>40</v>
      </c>
      <c r="U590" t="s">
        <v>30</v>
      </c>
      <c r="V590" t="s">
        <v>40</v>
      </c>
      <c r="W590" t="s">
        <v>124</v>
      </c>
      <c r="X590" t="s">
        <v>17475</v>
      </c>
    </row>
    <row r="591" spans="1:24" x14ac:dyDescent="0.25">
      <c r="A591">
        <v>78759</v>
      </c>
      <c r="B591" t="s">
        <v>17476</v>
      </c>
      <c r="C591" t="s">
        <v>17477</v>
      </c>
      <c r="D591">
        <v>4</v>
      </c>
      <c r="F591" t="s">
        <v>17478</v>
      </c>
      <c r="G591" t="e">
        <f>-rubicin</f>
        <v>#NAME?</v>
      </c>
      <c r="H591" t="s">
        <v>2415</v>
      </c>
      <c r="I591">
        <v>1973</v>
      </c>
      <c r="J591">
        <v>1974</v>
      </c>
      <c r="K591" t="s">
        <v>17479</v>
      </c>
      <c r="L591" t="s">
        <v>17480</v>
      </c>
      <c r="M591" t="s">
        <v>793</v>
      </c>
      <c r="N591" t="s">
        <v>29</v>
      </c>
      <c r="O591" t="s">
        <v>30</v>
      </c>
      <c r="P591" t="s">
        <v>30</v>
      </c>
      <c r="Q591" t="s">
        <v>31</v>
      </c>
      <c r="R591" t="s">
        <v>30</v>
      </c>
      <c r="S591" t="s">
        <v>30</v>
      </c>
      <c r="T591" t="s">
        <v>40</v>
      </c>
      <c r="U591" t="s">
        <v>30</v>
      </c>
      <c r="V591" t="s">
        <v>40</v>
      </c>
      <c r="W591" t="s">
        <v>124</v>
      </c>
      <c r="X591" t="s">
        <v>17481</v>
      </c>
    </row>
    <row r="592" spans="1:24" x14ac:dyDescent="0.25">
      <c r="A592">
        <v>597282</v>
      </c>
      <c r="B592" t="s">
        <v>17482</v>
      </c>
      <c r="C592" t="s">
        <v>17483</v>
      </c>
      <c r="D592">
        <v>4</v>
      </c>
      <c r="F592" t="s">
        <v>5550</v>
      </c>
      <c r="J592">
        <v>2006</v>
      </c>
      <c r="M592" t="s">
        <v>17484</v>
      </c>
      <c r="N592" t="s">
        <v>45</v>
      </c>
      <c r="O592" t="s">
        <v>30</v>
      </c>
      <c r="P592" t="s">
        <v>30</v>
      </c>
      <c r="Q592" t="s">
        <v>75</v>
      </c>
      <c r="R592" t="s">
        <v>30</v>
      </c>
      <c r="S592" t="s">
        <v>40</v>
      </c>
      <c r="T592" t="s">
        <v>30</v>
      </c>
      <c r="U592" t="s">
        <v>30</v>
      </c>
      <c r="V592" t="s">
        <v>30</v>
      </c>
      <c r="W592" t="s">
        <v>124</v>
      </c>
      <c r="X592" t="s">
        <v>17485</v>
      </c>
    </row>
    <row r="593" spans="1:24" x14ac:dyDescent="0.25">
      <c r="A593">
        <v>675209</v>
      </c>
      <c r="B593" t="s">
        <v>17486</v>
      </c>
      <c r="C593" t="s">
        <v>17487</v>
      </c>
      <c r="D593">
        <v>4</v>
      </c>
      <c r="E593" t="s">
        <v>17488</v>
      </c>
      <c r="F593" t="s">
        <v>1115</v>
      </c>
      <c r="G593" t="e">
        <f>-trexed</f>
        <v>#NAME?</v>
      </c>
      <c r="H593" t="s">
        <v>1050</v>
      </c>
      <c r="I593">
        <v>1997</v>
      </c>
      <c r="J593">
        <v>2004</v>
      </c>
      <c r="K593" t="s">
        <v>17489</v>
      </c>
      <c r="L593" t="s">
        <v>17490</v>
      </c>
      <c r="M593" t="s">
        <v>17491</v>
      </c>
      <c r="N593" t="s">
        <v>45</v>
      </c>
      <c r="O593" t="s">
        <v>30</v>
      </c>
      <c r="P593" t="s">
        <v>30</v>
      </c>
      <c r="Q593" t="s">
        <v>31</v>
      </c>
      <c r="R593" t="s">
        <v>30</v>
      </c>
      <c r="S593" t="s">
        <v>30</v>
      </c>
      <c r="T593" t="s">
        <v>40</v>
      </c>
      <c r="U593" t="s">
        <v>30</v>
      </c>
      <c r="V593" t="s">
        <v>30</v>
      </c>
      <c r="W593" t="s">
        <v>124</v>
      </c>
      <c r="X593" t="s">
        <v>17492</v>
      </c>
    </row>
    <row r="594" spans="1:24" x14ac:dyDescent="0.25">
      <c r="A594">
        <v>558106</v>
      </c>
      <c r="B594" t="s">
        <v>17493</v>
      </c>
      <c r="C594" t="s">
        <v>17494</v>
      </c>
      <c r="D594">
        <v>4</v>
      </c>
      <c r="E594" t="s">
        <v>17495</v>
      </c>
      <c r="F594" t="s">
        <v>17496</v>
      </c>
      <c r="G594" t="s">
        <v>460</v>
      </c>
      <c r="H594" t="s">
        <v>461</v>
      </c>
      <c r="I594">
        <v>1979</v>
      </c>
      <c r="J594">
        <v>1981</v>
      </c>
      <c r="K594" t="s">
        <v>17497</v>
      </c>
      <c r="L594" t="s">
        <v>17498</v>
      </c>
      <c r="M594" t="s">
        <v>453</v>
      </c>
      <c r="N594" t="s">
        <v>29</v>
      </c>
      <c r="O594" t="s">
        <v>30</v>
      </c>
      <c r="P594" t="s">
        <v>30</v>
      </c>
      <c r="Q594" t="s">
        <v>31</v>
      </c>
      <c r="R594" t="s">
        <v>30</v>
      </c>
      <c r="S594" t="s">
        <v>30</v>
      </c>
      <c r="T594" t="s">
        <v>40</v>
      </c>
      <c r="U594" t="s">
        <v>30</v>
      </c>
      <c r="V594" t="s">
        <v>30</v>
      </c>
      <c r="W594" t="s">
        <v>124</v>
      </c>
      <c r="X594" t="s">
        <v>17499</v>
      </c>
    </row>
    <row r="595" spans="1:24" x14ac:dyDescent="0.25">
      <c r="A595">
        <v>2408</v>
      </c>
      <c r="B595" t="s">
        <v>17500</v>
      </c>
      <c r="C595" t="s">
        <v>17501</v>
      </c>
      <c r="D595">
        <v>4</v>
      </c>
      <c r="F595" t="s">
        <v>5078</v>
      </c>
      <c r="J595">
        <v>1982</v>
      </c>
      <c r="K595" t="s">
        <v>17502</v>
      </c>
      <c r="L595" t="s">
        <v>17503</v>
      </c>
      <c r="N595" t="s">
        <v>45</v>
      </c>
      <c r="O595" t="s">
        <v>40</v>
      </c>
      <c r="P595" t="s">
        <v>30</v>
      </c>
      <c r="Q595" t="s">
        <v>63</v>
      </c>
      <c r="R595" t="s">
        <v>30</v>
      </c>
      <c r="S595" t="s">
        <v>40</v>
      </c>
      <c r="T595" t="s">
        <v>30</v>
      </c>
      <c r="U595" t="s">
        <v>30</v>
      </c>
      <c r="V595" t="s">
        <v>30</v>
      </c>
      <c r="W595" t="s">
        <v>798</v>
      </c>
      <c r="X595" t="s">
        <v>17504</v>
      </c>
    </row>
    <row r="596" spans="1:24" x14ac:dyDescent="0.25">
      <c r="A596">
        <v>5528</v>
      </c>
      <c r="B596" t="s">
        <v>17505</v>
      </c>
      <c r="C596" t="s">
        <v>17506</v>
      </c>
      <c r="D596">
        <v>4</v>
      </c>
      <c r="E596" t="s">
        <v>17507</v>
      </c>
      <c r="F596" t="s">
        <v>17508</v>
      </c>
      <c r="G596" t="e">
        <f>-alol</f>
        <v>#NAME?</v>
      </c>
      <c r="H596" t="s">
        <v>1933</v>
      </c>
      <c r="I596">
        <v>1967</v>
      </c>
      <c r="J596">
        <v>1992</v>
      </c>
      <c r="K596" t="s">
        <v>17509</v>
      </c>
      <c r="L596" t="s">
        <v>17510</v>
      </c>
      <c r="M596" t="s">
        <v>476</v>
      </c>
      <c r="N596" t="s">
        <v>45</v>
      </c>
      <c r="O596" t="s">
        <v>40</v>
      </c>
      <c r="P596" t="s">
        <v>30</v>
      </c>
      <c r="Q596" t="s">
        <v>46</v>
      </c>
      <c r="R596" t="s">
        <v>30</v>
      </c>
      <c r="S596" t="s">
        <v>40</v>
      </c>
      <c r="T596" t="s">
        <v>40</v>
      </c>
      <c r="U596" t="s">
        <v>30</v>
      </c>
      <c r="V596" t="s">
        <v>40</v>
      </c>
      <c r="W596" t="s">
        <v>124</v>
      </c>
      <c r="X596" t="s">
        <v>17511</v>
      </c>
    </row>
    <row r="597" spans="1:24" x14ac:dyDescent="0.25">
      <c r="A597">
        <v>646449</v>
      </c>
      <c r="B597" t="s">
        <v>17512</v>
      </c>
      <c r="C597" t="s">
        <v>17513</v>
      </c>
      <c r="D597">
        <v>4</v>
      </c>
      <c r="F597" t="s">
        <v>17514</v>
      </c>
      <c r="G597" t="s">
        <v>17515</v>
      </c>
      <c r="H597" t="s">
        <v>17516</v>
      </c>
      <c r="I597">
        <v>1963</v>
      </c>
      <c r="K597" t="s">
        <v>17517</v>
      </c>
      <c r="L597" t="s">
        <v>17518</v>
      </c>
      <c r="M597" t="s">
        <v>17519</v>
      </c>
      <c r="N597" t="s">
        <v>45</v>
      </c>
      <c r="O597" t="s">
        <v>30</v>
      </c>
      <c r="P597" t="s">
        <v>30</v>
      </c>
      <c r="Q597" t="s">
        <v>63</v>
      </c>
      <c r="R597" t="s">
        <v>30</v>
      </c>
      <c r="S597" t="s">
        <v>30</v>
      </c>
      <c r="T597" t="s">
        <v>40</v>
      </c>
      <c r="U597" t="s">
        <v>40</v>
      </c>
      <c r="V597" t="s">
        <v>30</v>
      </c>
      <c r="W597" t="s">
        <v>124</v>
      </c>
      <c r="X597" t="s">
        <v>17520</v>
      </c>
    </row>
    <row r="598" spans="1:24" x14ac:dyDescent="0.25">
      <c r="A598">
        <v>429174</v>
      </c>
      <c r="B598" t="s">
        <v>17521</v>
      </c>
      <c r="C598" t="s">
        <v>17522</v>
      </c>
      <c r="D598">
        <v>4</v>
      </c>
      <c r="E598" t="s">
        <v>17523</v>
      </c>
      <c r="F598" t="s">
        <v>17524</v>
      </c>
      <c r="G598" t="s">
        <v>2639</v>
      </c>
      <c r="H598" t="s">
        <v>2640</v>
      </c>
      <c r="I598">
        <v>1990</v>
      </c>
      <c r="J598">
        <v>1992</v>
      </c>
      <c r="K598" t="s">
        <v>17525</v>
      </c>
      <c r="L598" t="s">
        <v>17526</v>
      </c>
      <c r="M598" t="s">
        <v>905</v>
      </c>
      <c r="N598" t="s">
        <v>29</v>
      </c>
      <c r="O598" t="s">
        <v>30</v>
      </c>
      <c r="P598" t="s">
        <v>30</v>
      </c>
      <c r="Q598" t="s">
        <v>31</v>
      </c>
      <c r="R598" t="s">
        <v>30</v>
      </c>
      <c r="S598" t="s">
        <v>40</v>
      </c>
      <c r="T598" t="s">
        <v>30</v>
      </c>
      <c r="U598" t="s">
        <v>30</v>
      </c>
      <c r="V598" t="s">
        <v>30</v>
      </c>
      <c r="W598" t="s">
        <v>124</v>
      </c>
      <c r="X598" t="s">
        <v>17527</v>
      </c>
    </row>
    <row r="599" spans="1:24" x14ac:dyDescent="0.25">
      <c r="A599">
        <v>361469</v>
      </c>
      <c r="B599" t="s">
        <v>17528</v>
      </c>
      <c r="C599" t="s">
        <v>17529</v>
      </c>
      <c r="D599">
        <v>4</v>
      </c>
      <c r="E599" t="s">
        <v>17530</v>
      </c>
      <c r="F599" t="s">
        <v>7882</v>
      </c>
      <c r="G599" t="e">
        <f>-tinib</f>
        <v>#NAME?</v>
      </c>
      <c r="H599" t="s">
        <v>1371</v>
      </c>
      <c r="I599">
        <v>2005</v>
      </c>
      <c r="J599">
        <v>2006</v>
      </c>
      <c r="K599" t="s">
        <v>17531</v>
      </c>
      <c r="L599" t="s">
        <v>17532</v>
      </c>
      <c r="N599" t="s">
        <v>45</v>
      </c>
      <c r="O599" t="s">
        <v>40</v>
      </c>
      <c r="P599" t="s">
        <v>40</v>
      </c>
      <c r="Q599" t="s">
        <v>63</v>
      </c>
      <c r="R599" t="s">
        <v>30</v>
      </c>
      <c r="S599" t="s">
        <v>40</v>
      </c>
      <c r="T599" t="s">
        <v>30</v>
      </c>
      <c r="U599" t="s">
        <v>30</v>
      </c>
      <c r="V599" t="s">
        <v>30</v>
      </c>
      <c r="W599" t="s">
        <v>124</v>
      </c>
      <c r="X599" t="s">
        <v>17533</v>
      </c>
    </row>
    <row r="600" spans="1:24" x14ac:dyDescent="0.25">
      <c r="A600">
        <v>647206</v>
      </c>
      <c r="B600" t="s">
        <v>17716</v>
      </c>
      <c r="C600" t="s">
        <v>17717</v>
      </c>
      <c r="D600">
        <v>4</v>
      </c>
      <c r="E600" t="s">
        <v>17718</v>
      </c>
      <c r="F600" t="s">
        <v>17719</v>
      </c>
      <c r="G600" t="e">
        <f>-stat</f>
        <v>#NAME?</v>
      </c>
      <c r="H600" t="s">
        <v>17720</v>
      </c>
      <c r="I600">
        <v>2002</v>
      </c>
      <c r="J600">
        <v>2009</v>
      </c>
      <c r="K600" t="s">
        <v>17721</v>
      </c>
      <c r="L600" t="s">
        <v>17722</v>
      </c>
      <c r="N600" t="s">
        <v>45</v>
      </c>
      <c r="O600" t="s">
        <v>40</v>
      </c>
      <c r="P600" t="s">
        <v>30</v>
      </c>
      <c r="Q600" t="s">
        <v>63</v>
      </c>
      <c r="R600" t="s">
        <v>30</v>
      </c>
      <c r="S600" t="s">
        <v>40</v>
      </c>
      <c r="T600" t="s">
        <v>30</v>
      </c>
      <c r="U600" t="s">
        <v>30</v>
      </c>
      <c r="V600" t="s">
        <v>30</v>
      </c>
      <c r="W600" t="s">
        <v>124</v>
      </c>
      <c r="X600" t="s">
        <v>17723</v>
      </c>
    </row>
    <row r="601" spans="1:24" x14ac:dyDescent="0.25">
      <c r="A601">
        <v>674389</v>
      </c>
      <c r="B601" t="s">
        <v>17724</v>
      </c>
      <c r="C601" t="s">
        <v>17725</v>
      </c>
      <c r="D601">
        <v>4</v>
      </c>
      <c r="E601" t="s">
        <v>17726</v>
      </c>
      <c r="F601" t="s">
        <v>17727</v>
      </c>
      <c r="G601" t="e">
        <f>-conazole</f>
        <v>#NAME?</v>
      </c>
      <c r="H601" t="s">
        <v>917</v>
      </c>
      <c r="I601">
        <v>1978</v>
      </c>
      <c r="J601">
        <v>1983</v>
      </c>
      <c r="K601" t="s">
        <v>17728</v>
      </c>
      <c r="L601" t="s">
        <v>17729</v>
      </c>
      <c r="M601" t="s">
        <v>268</v>
      </c>
      <c r="N601" t="s">
        <v>45</v>
      </c>
      <c r="O601" t="s">
        <v>40</v>
      </c>
      <c r="P601" t="s">
        <v>30</v>
      </c>
      <c r="Q601" t="s">
        <v>46</v>
      </c>
      <c r="R601" t="s">
        <v>30</v>
      </c>
      <c r="S601" t="s">
        <v>30</v>
      </c>
      <c r="T601" t="s">
        <v>30</v>
      </c>
      <c r="U601" t="s">
        <v>40</v>
      </c>
      <c r="V601" t="s">
        <v>30</v>
      </c>
      <c r="W601" t="s">
        <v>2208</v>
      </c>
      <c r="X601" t="s">
        <v>17730</v>
      </c>
    </row>
    <row r="602" spans="1:24" x14ac:dyDescent="0.25">
      <c r="A602">
        <v>674645</v>
      </c>
      <c r="B602" t="s">
        <v>17731</v>
      </c>
      <c r="C602" t="s">
        <v>17732</v>
      </c>
      <c r="D602">
        <v>4</v>
      </c>
      <c r="E602" t="s">
        <v>17733</v>
      </c>
      <c r="F602" t="s">
        <v>5078</v>
      </c>
      <c r="G602" t="e">
        <f>-flurane</f>
        <v>#NAME?</v>
      </c>
      <c r="H602" t="s">
        <v>6047</v>
      </c>
      <c r="I602">
        <v>1971</v>
      </c>
      <c r="J602">
        <v>1995</v>
      </c>
      <c r="K602" t="s">
        <v>17734</v>
      </c>
      <c r="L602" t="s">
        <v>17735</v>
      </c>
      <c r="M602" t="s">
        <v>1804</v>
      </c>
      <c r="N602" t="s">
        <v>45</v>
      </c>
      <c r="O602" t="s">
        <v>40</v>
      </c>
      <c r="P602" t="s">
        <v>30</v>
      </c>
      <c r="Q602" t="s">
        <v>63</v>
      </c>
      <c r="R602" t="s">
        <v>30</v>
      </c>
      <c r="S602" t="s">
        <v>30</v>
      </c>
      <c r="T602" t="s">
        <v>30</v>
      </c>
      <c r="U602" t="s">
        <v>40</v>
      </c>
      <c r="V602" t="s">
        <v>30</v>
      </c>
      <c r="W602" t="s">
        <v>124</v>
      </c>
      <c r="X602" t="s">
        <v>17736</v>
      </c>
    </row>
    <row r="603" spans="1:24" x14ac:dyDescent="0.25">
      <c r="A603">
        <v>674967</v>
      </c>
      <c r="B603" t="s">
        <v>17737</v>
      </c>
      <c r="C603" t="s">
        <v>17738</v>
      </c>
      <c r="D603">
        <v>4</v>
      </c>
      <c r="E603" t="s">
        <v>17739</v>
      </c>
      <c r="F603" t="s">
        <v>17740</v>
      </c>
      <c r="G603" t="s">
        <v>460</v>
      </c>
      <c r="H603" t="s">
        <v>461</v>
      </c>
      <c r="I603">
        <v>1988</v>
      </c>
      <c r="J603">
        <v>1992</v>
      </c>
      <c r="K603" t="s">
        <v>17741</v>
      </c>
      <c r="L603" t="s">
        <v>17742</v>
      </c>
      <c r="M603" t="s">
        <v>453</v>
      </c>
      <c r="N603" t="s">
        <v>29</v>
      </c>
      <c r="O603" t="s">
        <v>30</v>
      </c>
      <c r="P603" t="s">
        <v>30</v>
      </c>
      <c r="Q603" t="s">
        <v>46</v>
      </c>
      <c r="R603" t="s">
        <v>40</v>
      </c>
      <c r="S603" t="s">
        <v>40</v>
      </c>
      <c r="T603" t="s">
        <v>30</v>
      </c>
      <c r="U603" t="s">
        <v>30</v>
      </c>
      <c r="V603" t="s">
        <v>30</v>
      </c>
      <c r="W603" t="s">
        <v>124</v>
      </c>
      <c r="X603" t="s">
        <v>17743</v>
      </c>
    </row>
    <row r="604" spans="1:24" x14ac:dyDescent="0.25">
      <c r="A604">
        <v>138605</v>
      </c>
      <c r="B604" t="s">
        <v>17751</v>
      </c>
      <c r="C604" t="s">
        <v>17752</v>
      </c>
      <c r="D604">
        <v>4</v>
      </c>
      <c r="F604" t="s">
        <v>10534</v>
      </c>
      <c r="G604" t="s">
        <v>447</v>
      </c>
      <c r="H604" t="s">
        <v>448</v>
      </c>
      <c r="I604">
        <v>1970</v>
      </c>
      <c r="J604">
        <v>1962</v>
      </c>
      <c r="K604" t="s">
        <v>17753</v>
      </c>
      <c r="L604" t="s">
        <v>17754</v>
      </c>
      <c r="M604" t="s">
        <v>17755</v>
      </c>
      <c r="N604" t="s">
        <v>29</v>
      </c>
      <c r="O604" t="s">
        <v>40</v>
      </c>
      <c r="P604" t="s">
        <v>30</v>
      </c>
      <c r="Q604" t="s">
        <v>31</v>
      </c>
      <c r="R604" t="s">
        <v>30</v>
      </c>
      <c r="S604" t="s">
        <v>40</v>
      </c>
      <c r="T604" t="s">
        <v>30</v>
      </c>
      <c r="U604" t="s">
        <v>30</v>
      </c>
      <c r="V604" t="s">
        <v>30</v>
      </c>
      <c r="W604" t="s">
        <v>798</v>
      </c>
      <c r="X604" t="s">
        <v>17756</v>
      </c>
    </row>
    <row r="605" spans="1:24" x14ac:dyDescent="0.25">
      <c r="A605">
        <v>27190</v>
      </c>
      <c r="B605" t="s">
        <v>17757</v>
      </c>
      <c r="C605" t="s">
        <v>17758</v>
      </c>
      <c r="D605">
        <v>4</v>
      </c>
      <c r="E605" t="s">
        <v>17759</v>
      </c>
      <c r="F605" t="s">
        <v>17760</v>
      </c>
      <c r="G605" t="e">
        <f>-fentanil</f>
        <v>#NAME?</v>
      </c>
      <c r="H605" t="s">
        <v>4392</v>
      </c>
      <c r="I605">
        <v>1980</v>
      </c>
      <c r="J605">
        <v>1986</v>
      </c>
      <c r="K605" t="s">
        <v>17761</v>
      </c>
      <c r="L605" t="s">
        <v>17762</v>
      </c>
      <c r="M605" t="s">
        <v>4393</v>
      </c>
      <c r="N605" t="s">
        <v>45</v>
      </c>
      <c r="O605" t="s">
        <v>40</v>
      </c>
      <c r="P605" t="s">
        <v>30</v>
      </c>
      <c r="Q605" t="s">
        <v>63</v>
      </c>
      <c r="R605" t="s">
        <v>30</v>
      </c>
      <c r="S605" t="s">
        <v>30</v>
      </c>
      <c r="T605" t="s">
        <v>40</v>
      </c>
      <c r="U605" t="s">
        <v>30</v>
      </c>
      <c r="V605" t="s">
        <v>30</v>
      </c>
      <c r="W605" t="s">
        <v>124</v>
      </c>
      <c r="X605" t="s">
        <v>17763</v>
      </c>
    </row>
    <row r="606" spans="1:24" x14ac:dyDescent="0.25">
      <c r="A606">
        <v>468656</v>
      </c>
      <c r="B606" t="s">
        <v>17791</v>
      </c>
      <c r="C606" t="s">
        <v>17792</v>
      </c>
      <c r="D606">
        <v>4</v>
      </c>
      <c r="E606" t="s">
        <v>17793</v>
      </c>
      <c r="F606" t="s">
        <v>15612</v>
      </c>
      <c r="G606" t="e">
        <f>-peridone</f>
        <v>#NAME?</v>
      </c>
      <c r="H606" t="s">
        <v>3531</v>
      </c>
      <c r="I606">
        <v>2004</v>
      </c>
      <c r="J606">
        <v>2006</v>
      </c>
      <c r="K606" t="s">
        <v>17794</v>
      </c>
      <c r="L606" t="s">
        <v>17795</v>
      </c>
      <c r="N606" t="s">
        <v>45</v>
      </c>
      <c r="O606" t="s">
        <v>40</v>
      </c>
      <c r="P606" t="s">
        <v>30</v>
      </c>
      <c r="Q606" t="s">
        <v>46</v>
      </c>
      <c r="R606" t="s">
        <v>30</v>
      </c>
      <c r="S606" t="s">
        <v>40</v>
      </c>
      <c r="T606" t="s">
        <v>40</v>
      </c>
      <c r="U606" t="s">
        <v>30</v>
      </c>
      <c r="V606" t="s">
        <v>40</v>
      </c>
      <c r="W606" t="s">
        <v>124</v>
      </c>
      <c r="X606" t="s">
        <v>17796</v>
      </c>
    </row>
    <row r="607" spans="1:24" x14ac:dyDescent="0.25">
      <c r="A607">
        <v>88316</v>
      </c>
      <c r="B607" t="s">
        <v>17848</v>
      </c>
      <c r="C607" t="s">
        <v>17849</v>
      </c>
      <c r="D607">
        <v>4</v>
      </c>
      <c r="E607" t="s">
        <v>17850</v>
      </c>
      <c r="F607" t="s">
        <v>17851</v>
      </c>
      <c r="G607" t="s">
        <v>3327</v>
      </c>
      <c r="H607" t="s">
        <v>3328</v>
      </c>
      <c r="I607">
        <v>1989</v>
      </c>
      <c r="J607">
        <v>1993</v>
      </c>
      <c r="K607" t="s">
        <v>17852</v>
      </c>
      <c r="L607" t="s">
        <v>17853</v>
      </c>
      <c r="M607" t="s">
        <v>871</v>
      </c>
      <c r="N607" t="s">
        <v>45</v>
      </c>
      <c r="O607" t="s">
        <v>40</v>
      </c>
      <c r="P607" t="s">
        <v>30</v>
      </c>
      <c r="Q607" t="s">
        <v>63</v>
      </c>
      <c r="R607" t="s">
        <v>30</v>
      </c>
      <c r="S607" t="s">
        <v>40</v>
      </c>
      <c r="T607" t="s">
        <v>30</v>
      </c>
      <c r="U607" t="s">
        <v>30</v>
      </c>
      <c r="V607" t="s">
        <v>30</v>
      </c>
      <c r="W607" t="s">
        <v>124</v>
      </c>
      <c r="X607" t="s">
        <v>17854</v>
      </c>
    </row>
    <row r="608" spans="1:24" x14ac:dyDescent="0.25">
      <c r="A608">
        <v>559106</v>
      </c>
      <c r="B608" t="s">
        <v>17861</v>
      </c>
      <c r="C608" t="s">
        <v>17862</v>
      </c>
      <c r="D608">
        <v>4</v>
      </c>
      <c r="F608" t="s">
        <v>17863</v>
      </c>
      <c r="G608" t="e">
        <f>-mycin</f>
        <v>#NAME?</v>
      </c>
      <c r="H608" t="s">
        <v>26</v>
      </c>
      <c r="I608">
        <v>1968</v>
      </c>
      <c r="J608">
        <v>1969</v>
      </c>
      <c r="K608" t="s">
        <v>17864</v>
      </c>
      <c r="L608" t="s">
        <v>17865</v>
      </c>
      <c r="M608" t="s">
        <v>453</v>
      </c>
      <c r="N608" t="s">
        <v>29</v>
      </c>
      <c r="O608" t="s">
        <v>30</v>
      </c>
      <c r="P608" t="s">
        <v>30</v>
      </c>
      <c r="Q608" t="s">
        <v>31</v>
      </c>
      <c r="R608" t="s">
        <v>30</v>
      </c>
      <c r="S608" t="s">
        <v>40</v>
      </c>
      <c r="T608" t="s">
        <v>30</v>
      </c>
      <c r="U608" t="s">
        <v>30</v>
      </c>
      <c r="V608" t="s">
        <v>30</v>
      </c>
      <c r="W608" t="s">
        <v>798</v>
      </c>
      <c r="X608" t="s">
        <v>17866</v>
      </c>
    </row>
    <row r="609" spans="1:24" x14ac:dyDescent="0.25">
      <c r="A609">
        <v>674600</v>
      </c>
      <c r="B609" t="s">
        <v>17888</v>
      </c>
      <c r="C609" t="s">
        <v>17889</v>
      </c>
      <c r="D609">
        <v>4</v>
      </c>
      <c r="E609" t="s">
        <v>17890</v>
      </c>
      <c r="F609" t="s">
        <v>5387</v>
      </c>
      <c r="G609" t="e">
        <f>-pristin</f>
        <v>#NAME?</v>
      </c>
      <c r="H609" t="s">
        <v>4414</v>
      </c>
      <c r="I609">
        <v>1993</v>
      </c>
      <c r="J609">
        <v>1999</v>
      </c>
      <c r="M609" t="s">
        <v>453</v>
      </c>
      <c r="N609" t="s">
        <v>29</v>
      </c>
      <c r="O609" t="s">
        <v>30</v>
      </c>
      <c r="P609" t="s">
        <v>30</v>
      </c>
      <c r="Q609" t="s">
        <v>31</v>
      </c>
      <c r="R609" t="s">
        <v>30</v>
      </c>
      <c r="S609" t="s">
        <v>30</v>
      </c>
      <c r="T609" t="s">
        <v>40</v>
      </c>
      <c r="U609" t="s">
        <v>30</v>
      </c>
      <c r="V609" t="s">
        <v>30</v>
      </c>
      <c r="W609" t="s">
        <v>124</v>
      </c>
      <c r="X609" t="s">
        <v>17891</v>
      </c>
    </row>
    <row r="610" spans="1:24" x14ac:dyDescent="0.25">
      <c r="A610">
        <v>33307</v>
      </c>
      <c r="B610" t="s">
        <v>17916</v>
      </c>
      <c r="C610" t="s">
        <v>17917</v>
      </c>
      <c r="D610">
        <v>4</v>
      </c>
      <c r="F610" t="s">
        <v>6136</v>
      </c>
      <c r="J610">
        <v>2008</v>
      </c>
      <c r="K610" t="s">
        <v>17918</v>
      </c>
      <c r="L610" t="s">
        <v>17919</v>
      </c>
      <c r="N610" t="s">
        <v>45</v>
      </c>
      <c r="O610" t="s">
        <v>40</v>
      </c>
      <c r="P610" t="s">
        <v>30</v>
      </c>
      <c r="Q610" t="s">
        <v>31</v>
      </c>
      <c r="R610" t="s">
        <v>30</v>
      </c>
      <c r="S610" t="s">
        <v>40</v>
      </c>
      <c r="T610" t="s">
        <v>30</v>
      </c>
      <c r="U610" t="s">
        <v>30</v>
      </c>
      <c r="V610" t="s">
        <v>30</v>
      </c>
      <c r="W610" t="s">
        <v>124</v>
      </c>
      <c r="X610" t="s">
        <v>17920</v>
      </c>
    </row>
    <row r="611" spans="1:24" x14ac:dyDescent="0.25">
      <c r="A611">
        <v>92458</v>
      </c>
      <c r="B611" t="s">
        <v>17926</v>
      </c>
      <c r="C611" t="s">
        <v>17927</v>
      </c>
      <c r="D611">
        <v>4</v>
      </c>
      <c r="E611">
        <v>35483</v>
      </c>
      <c r="F611" t="s">
        <v>17928</v>
      </c>
      <c r="G611" t="e">
        <f>-thiazide</f>
        <v>#NAME?</v>
      </c>
      <c r="H611" t="s">
        <v>682</v>
      </c>
      <c r="I611">
        <v>1963</v>
      </c>
      <c r="J611">
        <v>1982</v>
      </c>
      <c r="K611" t="s">
        <v>17929</v>
      </c>
      <c r="L611" t="s">
        <v>17930</v>
      </c>
      <c r="M611" t="s">
        <v>763</v>
      </c>
      <c r="N611" t="s">
        <v>45</v>
      </c>
      <c r="O611" t="s">
        <v>40</v>
      </c>
      <c r="P611" t="s">
        <v>30</v>
      </c>
      <c r="Q611" t="s">
        <v>46</v>
      </c>
      <c r="R611" t="s">
        <v>30</v>
      </c>
      <c r="S611" t="s">
        <v>40</v>
      </c>
      <c r="T611" t="s">
        <v>30</v>
      </c>
      <c r="U611" t="s">
        <v>30</v>
      </c>
      <c r="V611" t="s">
        <v>30</v>
      </c>
      <c r="W611" t="s">
        <v>798</v>
      </c>
      <c r="X611" t="s">
        <v>17931</v>
      </c>
    </row>
    <row r="612" spans="1:24" x14ac:dyDescent="0.25">
      <c r="A612">
        <v>454446</v>
      </c>
      <c r="B612" t="s">
        <v>17945</v>
      </c>
      <c r="C612" t="s">
        <v>17946</v>
      </c>
      <c r="D612">
        <v>4</v>
      </c>
      <c r="E612" t="s">
        <v>17947</v>
      </c>
      <c r="F612" t="s">
        <v>17948</v>
      </c>
      <c r="I612">
        <v>1970</v>
      </c>
      <c r="J612">
        <v>1974</v>
      </c>
      <c r="K612" t="s">
        <v>17949</v>
      </c>
      <c r="L612" t="s">
        <v>17950</v>
      </c>
      <c r="M612" t="s">
        <v>453</v>
      </c>
      <c r="N612" t="s">
        <v>29</v>
      </c>
      <c r="O612" t="s">
        <v>40</v>
      </c>
      <c r="P612" t="s">
        <v>30</v>
      </c>
      <c r="Q612" t="s">
        <v>31</v>
      </c>
      <c r="R612" t="s">
        <v>30</v>
      </c>
      <c r="S612" t="s">
        <v>30</v>
      </c>
      <c r="T612" t="s">
        <v>40</v>
      </c>
      <c r="U612" t="s">
        <v>30</v>
      </c>
      <c r="V612" t="s">
        <v>30</v>
      </c>
      <c r="W612" t="s">
        <v>798</v>
      </c>
      <c r="X612" t="s">
        <v>17951</v>
      </c>
    </row>
    <row r="613" spans="1:24" x14ac:dyDescent="0.25">
      <c r="A613">
        <v>6902</v>
      </c>
      <c r="B613" t="s">
        <v>17952</v>
      </c>
      <c r="C613" t="s">
        <v>17953</v>
      </c>
      <c r="D613">
        <v>4</v>
      </c>
      <c r="E613" t="s">
        <v>17954</v>
      </c>
      <c r="F613" t="s">
        <v>17955</v>
      </c>
      <c r="I613">
        <v>1963</v>
      </c>
      <c r="J613">
        <v>1971</v>
      </c>
      <c r="K613" t="s">
        <v>17956</v>
      </c>
      <c r="L613" t="s">
        <v>17957</v>
      </c>
      <c r="M613" t="s">
        <v>15844</v>
      </c>
      <c r="N613" t="s">
        <v>29</v>
      </c>
      <c r="O613" t="s">
        <v>40</v>
      </c>
      <c r="P613" t="s">
        <v>30</v>
      </c>
      <c r="Q613" t="s">
        <v>31</v>
      </c>
      <c r="R613" t="s">
        <v>30</v>
      </c>
      <c r="S613" t="s">
        <v>40</v>
      </c>
      <c r="T613" t="s">
        <v>40</v>
      </c>
      <c r="U613" t="s">
        <v>40</v>
      </c>
      <c r="V613" t="s">
        <v>30</v>
      </c>
      <c r="W613" t="s">
        <v>124</v>
      </c>
      <c r="X613" t="s">
        <v>17958</v>
      </c>
    </row>
    <row r="614" spans="1:24" x14ac:dyDescent="0.25">
      <c r="A614">
        <v>199357</v>
      </c>
      <c r="B614" t="s">
        <v>17963</v>
      </c>
      <c r="C614" t="s">
        <v>17964</v>
      </c>
      <c r="D614">
        <v>4</v>
      </c>
      <c r="F614" t="s">
        <v>17965</v>
      </c>
      <c r="M614" t="s">
        <v>3144</v>
      </c>
      <c r="N614" t="s">
        <v>45</v>
      </c>
      <c r="O614" t="s">
        <v>40</v>
      </c>
      <c r="P614" t="s">
        <v>30</v>
      </c>
      <c r="Q614" t="s">
        <v>63</v>
      </c>
      <c r="R614" t="s">
        <v>30</v>
      </c>
      <c r="S614" t="s">
        <v>30</v>
      </c>
      <c r="T614" t="s">
        <v>40</v>
      </c>
      <c r="U614" t="s">
        <v>30</v>
      </c>
      <c r="V614" t="s">
        <v>30</v>
      </c>
      <c r="W614" t="s">
        <v>124</v>
      </c>
      <c r="X614" t="s">
        <v>17966</v>
      </c>
    </row>
    <row r="615" spans="1:24" x14ac:dyDescent="0.25">
      <c r="A615">
        <v>43934</v>
      </c>
      <c r="B615" t="s">
        <v>17967</v>
      </c>
      <c r="C615" t="s">
        <v>17968</v>
      </c>
      <c r="D615">
        <v>4</v>
      </c>
      <c r="E615" t="s">
        <v>17969</v>
      </c>
      <c r="F615" t="s">
        <v>2077</v>
      </c>
      <c r="G615" t="e">
        <f>-penem</f>
        <v>#NAME?</v>
      </c>
      <c r="H615" t="s">
        <v>2256</v>
      </c>
      <c r="I615">
        <v>1983</v>
      </c>
      <c r="J615">
        <v>1985</v>
      </c>
      <c r="M615" t="s">
        <v>453</v>
      </c>
      <c r="N615" t="s">
        <v>29</v>
      </c>
      <c r="O615" t="s">
        <v>40</v>
      </c>
      <c r="P615" t="s">
        <v>30</v>
      </c>
      <c r="Q615" t="s">
        <v>31</v>
      </c>
      <c r="R615" t="s">
        <v>30</v>
      </c>
      <c r="S615" t="s">
        <v>30</v>
      </c>
      <c r="T615" t="s">
        <v>40</v>
      </c>
      <c r="U615" t="s">
        <v>30</v>
      </c>
      <c r="V615" t="s">
        <v>30</v>
      </c>
      <c r="W615" t="s">
        <v>124</v>
      </c>
      <c r="X615" t="s">
        <v>17970</v>
      </c>
    </row>
    <row r="616" spans="1:24" x14ac:dyDescent="0.25">
      <c r="A616">
        <v>27629</v>
      </c>
      <c r="B616" t="s">
        <v>17971</v>
      </c>
      <c r="C616" t="s">
        <v>17972</v>
      </c>
      <c r="D616">
        <v>4</v>
      </c>
      <c r="F616" t="s">
        <v>17973</v>
      </c>
      <c r="J616">
        <v>1946</v>
      </c>
      <c r="K616" t="s">
        <v>17974</v>
      </c>
      <c r="L616" t="s">
        <v>17975</v>
      </c>
      <c r="M616" t="s">
        <v>1395</v>
      </c>
      <c r="N616" t="s">
        <v>45</v>
      </c>
      <c r="O616" t="s">
        <v>40</v>
      </c>
      <c r="P616" t="s">
        <v>30</v>
      </c>
      <c r="Q616" t="s">
        <v>63</v>
      </c>
      <c r="R616" t="s">
        <v>30</v>
      </c>
      <c r="S616" t="s">
        <v>40</v>
      </c>
      <c r="T616" t="s">
        <v>40</v>
      </c>
      <c r="U616" t="s">
        <v>30</v>
      </c>
      <c r="V616" t="s">
        <v>30</v>
      </c>
      <c r="W616" t="s">
        <v>2208</v>
      </c>
      <c r="X616" t="s">
        <v>17976</v>
      </c>
    </row>
    <row r="617" spans="1:24" x14ac:dyDescent="0.25">
      <c r="A617">
        <v>19712</v>
      </c>
      <c r="B617" t="s">
        <v>17988</v>
      </c>
      <c r="C617" t="s">
        <v>17989</v>
      </c>
      <c r="D617">
        <v>4</v>
      </c>
      <c r="E617" t="s">
        <v>17990</v>
      </c>
      <c r="F617" t="s">
        <v>7365</v>
      </c>
      <c r="G617" t="e">
        <f>-astine</f>
        <v>#NAME?</v>
      </c>
      <c r="H617" t="s">
        <v>1231</v>
      </c>
      <c r="I617">
        <v>1996</v>
      </c>
      <c r="J617">
        <v>1997</v>
      </c>
      <c r="K617" t="s">
        <v>17991</v>
      </c>
      <c r="L617" t="s">
        <v>17992</v>
      </c>
      <c r="M617" t="s">
        <v>17993</v>
      </c>
      <c r="N617" t="s">
        <v>45</v>
      </c>
      <c r="O617" t="s">
        <v>40</v>
      </c>
      <c r="P617" t="s">
        <v>30</v>
      </c>
      <c r="Q617" t="s">
        <v>63</v>
      </c>
      <c r="R617" t="s">
        <v>30</v>
      </c>
      <c r="S617" t="s">
        <v>30</v>
      </c>
      <c r="T617" t="s">
        <v>30</v>
      </c>
      <c r="U617" t="s">
        <v>40</v>
      </c>
      <c r="V617" t="s">
        <v>30</v>
      </c>
      <c r="W617" t="s">
        <v>124</v>
      </c>
      <c r="X617" t="s">
        <v>17994</v>
      </c>
    </row>
    <row r="618" spans="1:24" x14ac:dyDescent="0.25">
      <c r="A618">
        <v>8167</v>
      </c>
      <c r="B618" t="s">
        <v>18086</v>
      </c>
      <c r="C618" t="s">
        <v>18087</v>
      </c>
      <c r="D618">
        <v>4</v>
      </c>
      <c r="F618" t="s">
        <v>18088</v>
      </c>
      <c r="J618">
        <v>1949</v>
      </c>
      <c r="K618" t="s">
        <v>18089</v>
      </c>
      <c r="L618" t="s">
        <v>18090</v>
      </c>
      <c r="M618" t="s">
        <v>18091</v>
      </c>
      <c r="N618" t="s">
        <v>45</v>
      </c>
      <c r="O618" t="s">
        <v>30</v>
      </c>
      <c r="P618" t="s">
        <v>30</v>
      </c>
      <c r="Q618" t="s">
        <v>63</v>
      </c>
      <c r="R618" t="s">
        <v>30</v>
      </c>
      <c r="S618" t="s">
        <v>30</v>
      </c>
      <c r="T618" t="s">
        <v>30</v>
      </c>
      <c r="U618" t="s">
        <v>40</v>
      </c>
      <c r="V618" t="s">
        <v>30</v>
      </c>
      <c r="W618" t="s">
        <v>124</v>
      </c>
      <c r="X618" t="s">
        <v>18092</v>
      </c>
    </row>
    <row r="619" spans="1:24" x14ac:dyDescent="0.25">
      <c r="A619">
        <v>675067</v>
      </c>
      <c r="B619" t="s">
        <v>18093</v>
      </c>
      <c r="C619" t="s">
        <v>18094</v>
      </c>
      <c r="D619">
        <v>4</v>
      </c>
      <c r="E619" t="s">
        <v>18095</v>
      </c>
      <c r="F619" t="s">
        <v>10733</v>
      </c>
      <c r="G619" t="e">
        <f>-cillin</f>
        <v>#NAME?</v>
      </c>
      <c r="H619" t="s">
        <v>59</v>
      </c>
      <c r="I619">
        <v>1965</v>
      </c>
      <c r="J619">
        <v>1982</v>
      </c>
      <c r="K619" t="s">
        <v>18096</v>
      </c>
      <c r="L619" t="s">
        <v>18097</v>
      </c>
      <c r="M619" t="s">
        <v>453</v>
      </c>
      <c r="N619" t="s">
        <v>29</v>
      </c>
      <c r="O619" t="s">
        <v>40</v>
      </c>
      <c r="P619" t="s">
        <v>30</v>
      </c>
      <c r="Q619" t="s">
        <v>31</v>
      </c>
      <c r="R619" t="s">
        <v>40</v>
      </c>
      <c r="S619" t="s">
        <v>40</v>
      </c>
      <c r="T619" t="s">
        <v>30</v>
      </c>
      <c r="U619" t="s">
        <v>30</v>
      </c>
      <c r="V619" t="s">
        <v>30</v>
      </c>
      <c r="W619" t="s">
        <v>798</v>
      </c>
      <c r="X619" t="s">
        <v>18098</v>
      </c>
    </row>
    <row r="620" spans="1:24" x14ac:dyDescent="0.25">
      <c r="A620">
        <v>675559</v>
      </c>
      <c r="B620" t="s">
        <v>18099</v>
      </c>
      <c r="C620" t="s">
        <v>18100</v>
      </c>
      <c r="D620">
        <v>4</v>
      </c>
      <c r="F620" t="s">
        <v>18101</v>
      </c>
      <c r="J620">
        <v>1959</v>
      </c>
      <c r="K620" t="s">
        <v>18102</v>
      </c>
      <c r="L620" t="s">
        <v>18103</v>
      </c>
      <c r="M620" t="s">
        <v>3223</v>
      </c>
      <c r="N620" t="s">
        <v>75</v>
      </c>
      <c r="O620" t="s">
        <v>30</v>
      </c>
      <c r="P620" t="s">
        <v>30</v>
      </c>
      <c r="Q620" t="s">
        <v>31</v>
      </c>
      <c r="R620" t="s">
        <v>30</v>
      </c>
      <c r="S620" t="s">
        <v>30</v>
      </c>
      <c r="T620" t="s">
        <v>30</v>
      </c>
      <c r="U620" t="s">
        <v>40</v>
      </c>
      <c r="V620" t="s">
        <v>30</v>
      </c>
      <c r="W620" t="s">
        <v>798</v>
      </c>
    </row>
    <row r="621" spans="1:24" x14ac:dyDescent="0.25">
      <c r="A621">
        <v>675697</v>
      </c>
      <c r="B621" t="s">
        <v>18104</v>
      </c>
      <c r="C621" t="s">
        <v>18105</v>
      </c>
      <c r="D621">
        <v>4</v>
      </c>
      <c r="E621" t="s">
        <v>18106</v>
      </c>
      <c r="F621" t="s">
        <v>18107</v>
      </c>
      <c r="G621" t="e">
        <f>-trexate</f>
        <v>#NAME?</v>
      </c>
      <c r="H621" t="s">
        <v>12757</v>
      </c>
      <c r="I621">
        <v>2004</v>
      </c>
      <c r="J621">
        <v>2009</v>
      </c>
      <c r="K621" t="s">
        <v>18108</v>
      </c>
      <c r="L621" t="s">
        <v>18109</v>
      </c>
      <c r="N621" t="s">
        <v>29</v>
      </c>
      <c r="O621" t="s">
        <v>30</v>
      </c>
      <c r="P621" t="s">
        <v>30</v>
      </c>
      <c r="Q621" t="s">
        <v>46</v>
      </c>
      <c r="R621" t="s">
        <v>30</v>
      </c>
      <c r="S621" t="s">
        <v>30</v>
      </c>
      <c r="T621" t="s">
        <v>40</v>
      </c>
      <c r="U621" t="s">
        <v>30</v>
      </c>
      <c r="V621" t="s">
        <v>30</v>
      </c>
      <c r="W621" t="s">
        <v>124</v>
      </c>
      <c r="X621" t="s">
        <v>18110</v>
      </c>
    </row>
    <row r="622" spans="1:24" x14ac:dyDescent="0.25">
      <c r="A622">
        <v>304398</v>
      </c>
      <c r="B622" t="s">
        <v>18111</v>
      </c>
      <c r="C622" t="s">
        <v>18112</v>
      </c>
      <c r="D622">
        <v>4</v>
      </c>
      <c r="F622" t="s">
        <v>18113</v>
      </c>
      <c r="I622">
        <v>1989</v>
      </c>
      <c r="J622">
        <v>1987</v>
      </c>
      <c r="M622" t="s">
        <v>18114</v>
      </c>
      <c r="N622" t="s">
        <v>45</v>
      </c>
      <c r="O622" t="s">
        <v>30</v>
      </c>
      <c r="P622" t="s">
        <v>30</v>
      </c>
      <c r="Q622" t="s">
        <v>75</v>
      </c>
      <c r="R622" t="s">
        <v>30</v>
      </c>
      <c r="S622" t="s">
        <v>40</v>
      </c>
      <c r="T622" t="s">
        <v>40</v>
      </c>
      <c r="U622" t="s">
        <v>30</v>
      </c>
      <c r="V622" t="s">
        <v>30</v>
      </c>
      <c r="W622" t="s">
        <v>124</v>
      </c>
      <c r="X622" t="s">
        <v>18115</v>
      </c>
    </row>
    <row r="623" spans="1:24" x14ac:dyDescent="0.25">
      <c r="A623">
        <v>112651</v>
      </c>
      <c r="B623" t="s">
        <v>18116</v>
      </c>
      <c r="C623" t="s">
        <v>18117</v>
      </c>
      <c r="D623">
        <v>4</v>
      </c>
      <c r="E623" t="s">
        <v>18118</v>
      </c>
      <c r="F623" t="s">
        <v>18119</v>
      </c>
      <c r="G623" t="e">
        <f>-dil</f>
        <v>#NAME?</v>
      </c>
      <c r="H623" t="s">
        <v>707</v>
      </c>
      <c r="I623">
        <v>1981</v>
      </c>
      <c r="J623">
        <v>1990</v>
      </c>
      <c r="K623" t="s">
        <v>18120</v>
      </c>
      <c r="L623" t="s">
        <v>18121</v>
      </c>
      <c r="M623" t="s">
        <v>1448</v>
      </c>
      <c r="N623" t="s">
        <v>45</v>
      </c>
      <c r="O623" t="s">
        <v>30</v>
      </c>
      <c r="P623" t="s">
        <v>30</v>
      </c>
      <c r="Q623" t="s">
        <v>46</v>
      </c>
      <c r="R623" t="s">
        <v>30</v>
      </c>
      <c r="S623" t="s">
        <v>40</v>
      </c>
      <c r="T623" t="s">
        <v>30</v>
      </c>
      <c r="U623" t="s">
        <v>30</v>
      </c>
      <c r="V623" t="s">
        <v>30</v>
      </c>
      <c r="W623" t="s">
        <v>798</v>
      </c>
      <c r="X623" t="s">
        <v>18122</v>
      </c>
    </row>
    <row r="624" spans="1:24" x14ac:dyDescent="0.25">
      <c r="A624">
        <v>56752</v>
      </c>
      <c r="B624" t="s">
        <v>18123</v>
      </c>
      <c r="C624" t="s">
        <v>18124</v>
      </c>
      <c r="D624">
        <v>4</v>
      </c>
      <c r="F624" t="s">
        <v>1222</v>
      </c>
      <c r="G624" t="s">
        <v>4343</v>
      </c>
      <c r="H624" t="s">
        <v>4344</v>
      </c>
      <c r="J624">
        <v>1939</v>
      </c>
      <c r="N624" t="s">
        <v>45</v>
      </c>
      <c r="O624" t="s">
        <v>40</v>
      </c>
      <c r="P624" t="s">
        <v>30</v>
      </c>
      <c r="Q624" t="s">
        <v>63</v>
      </c>
      <c r="R624" t="s">
        <v>30</v>
      </c>
      <c r="S624" t="s">
        <v>40</v>
      </c>
      <c r="T624" t="s">
        <v>30</v>
      </c>
      <c r="U624" t="s">
        <v>30</v>
      </c>
      <c r="V624" t="s">
        <v>30</v>
      </c>
      <c r="W624" t="s">
        <v>124</v>
      </c>
      <c r="X624" t="s">
        <v>18125</v>
      </c>
    </row>
    <row r="625" spans="1:24" x14ac:dyDescent="0.25">
      <c r="A625">
        <v>92984</v>
      </c>
      <c r="B625" t="s">
        <v>18126</v>
      </c>
      <c r="C625" t="s">
        <v>18127</v>
      </c>
      <c r="D625">
        <v>4</v>
      </c>
      <c r="E625" t="s">
        <v>18128</v>
      </c>
      <c r="F625" t="s">
        <v>18129</v>
      </c>
      <c r="I625">
        <v>1964</v>
      </c>
      <c r="J625">
        <v>1967</v>
      </c>
      <c r="K625" t="s">
        <v>18130</v>
      </c>
      <c r="L625" t="s">
        <v>18131</v>
      </c>
      <c r="M625" t="s">
        <v>4991</v>
      </c>
      <c r="N625" t="s">
        <v>45</v>
      </c>
      <c r="O625" t="s">
        <v>30</v>
      </c>
      <c r="P625" t="s">
        <v>30</v>
      </c>
      <c r="Q625" t="s">
        <v>63</v>
      </c>
      <c r="R625" t="s">
        <v>40</v>
      </c>
      <c r="S625" t="s">
        <v>40</v>
      </c>
      <c r="T625" t="s">
        <v>30</v>
      </c>
      <c r="U625" t="s">
        <v>30</v>
      </c>
      <c r="V625" t="s">
        <v>30</v>
      </c>
      <c r="W625" t="s">
        <v>124</v>
      </c>
      <c r="X625" t="s">
        <v>18132</v>
      </c>
    </row>
    <row r="626" spans="1:24" x14ac:dyDescent="0.25">
      <c r="A626">
        <v>674510</v>
      </c>
      <c r="B626" t="s">
        <v>18133</v>
      </c>
      <c r="C626" t="s">
        <v>18134</v>
      </c>
      <c r="D626">
        <v>4</v>
      </c>
      <c r="F626" t="s">
        <v>18135</v>
      </c>
      <c r="J626">
        <v>2006</v>
      </c>
      <c r="K626" t="s">
        <v>18136</v>
      </c>
      <c r="L626" t="s">
        <v>18137</v>
      </c>
      <c r="N626" t="s">
        <v>45</v>
      </c>
      <c r="O626" t="s">
        <v>40</v>
      </c>
      <c r="P626" t="s">
        <v>30</v>
      </c>
      <c r="Q626" t="s">
        <v>46</v>
      </c>
      <c r="R626" t="s">
        <v>30</v>
      </c>
      <c r="S626" t="s">
        <v>30</v>
      </c>
      <c r="T626" t="s">
        <v>40</v>
      </c>
      <c r="U626" t="s">
        <v>30</v>
      </c>
      <c r="V626" t="s">
        <v>30</v>
      </c>
      <c r="W626" t="s">
        <v>124</v>
      </c>
      <c r="X626" t="s">
        <v>18138</v>
      </c>
    </row>
    <row r="627" spans="1:24" x14ac:dyDescent="0.25">
      <c r="A627">
        <v>675513</v>
      </c>
      <c r="B627" t="s">
        <v>18139</v>
      </c>
      <c r="C627" t="s">
        <v>18140</v>
      </c>
      <c r="D627">
        <v>4</v>
      </c>
      <c r="F627" t="s">
        <v>7054</v>
      </c>
      <c r="J627">
        <v>1999</v>
      </c>
      <c r="K627" t="s">
        <v>18141</v>
      </c>
      <c r="L627" t="s">
        <v>18142</v>
      </c>
      <c r="M627" t="s">
        <v>1194</v>
      </c>
      <c r="N627" t="s">
        <v>75</v>
      </c>
      <c r="O627" t="s">
        <v>30</v>
      </c>
      <c r="P627" t="s">
        <v>30</v>
      </c>
      <c r="Q627" t="s">
        <v>31</v>
      </c>
      <c r="R627" t="s">
        <v>30</v>
      </c>
      <c r="S627" t="s">
        <v>30</v>
      </c>
      <c r="T627" t="s">
        <v>40</v>
      </c>
      <c r="U627" t="s">
        <v>30</v>
      </c>
      <c r="V627" t="s">
        <v>30</v>
      </c>
      <c r="W627" t="s">
        <v>798</v>
      </c>
    </row>
    <row r="628" spans="1:24" x14ac:dyDescent="0.25">
      <c r="A628">
        <v>46385</v>
      </c>
      <c r="B628" t="s">
        <v>18143</v>
      </c>
      <c r="C628" t="s">
        <v>18144</v>
      </c>
      <c r="D628">
        <v>4</v>
      </c>
      <c r="E628" t="s">
        <v>18145</v>
      </c>
      <c r="F628" t="s">
        <v>18146</v>
      </c>
      <c r="I628">
        <v>1970</v>
      </c>
      <c r="J628">
        <v>1973</v>
      </c>
      <c r="K628" t="s">
        <v>18147</v>
      </c>
      <c r="L628" t="s">
        <v>18148</v>
      </c>
      <c r="M628" t="s">
        <v>296</v>
      </c>
      <c r="N628" t="s">
        <v>45</v>
      </c>
      <c r="O628" t="s">
        <v>40</v>
      </c>
      <c r="P628" t="s">
        <v>30</v>
      </c>
      <c r="Q628" t="s">
        <v>46</v>
      </c>
      <c r="R628" t="s">
        <v>30</v>
      </c>
      <c r="S628" t="s">
        <v>40</v>
      </c>
      <c r="T628" t="s">
        <v>30</v>
      </c>
      <c r="U628" t="s">
        <v>30</v>
      </c>
      <c r="V628" t="s">
        <v>30</v>
      </c>
      <c r="W628" t="s">
        <v>798</v>
      </c>
      <c r="X628" t="s">
        <v>18149</v>
      </c>
    </row>
    <row r="629" spans="1:24" x14ac:dyDescent="0.25">
      <c r="A629">
        <v>604618</v>
      </c>
      <c r="B629" t="s">
        <v>18150</v>
      </c>
      <c r="C629" t="s">
        <v>18151</v>
      </c>
      <c r="D629">
        <v>4</v>
      </c>
      <c r="E629" t="s">
        <v>18152</v>
      </c>
      <c r="F629" t="s">
        <v>1263</v>
      </c>
      <c r="I629">
        <v>1963</v>
      </c>
      <c r="J629">
        <v>1965</v>
      </c>
      <c r="K629" t="s">
        <v>18153</v>
      </c>
      <c r="L629" t="s">
        <v>18154</v>
      </c>
      <c r="M629" t="s">
        <v>5768</v>
      </c>
      <c r="N629" t="s">
        <v>45</v>
      </c>
      <c r="O629" t="s">
        <v>40</v>
      </c>
      <c r="P629" t="s">
        <v>30</v>
      </c>
      <c r="Q629" t="s">
        <v>46</v>
      </c>
      <c r="R629" t="s">
        <v>30</v>
      </c>
      <c r="S629" t="s">
        <v>40</v>
      </c>
      <c r="T629" t="s">
        <v>30</v>
      </c>
      <c r="U629" t="s">
        <v>30</v>
      </c>
      <c r="V629" t="s">
        <v>30</v>
      </c>
      <c r="W629" t="s">
        <v>798</v>
      </c>
      <c r="X629" t="s">
        <v>18155</v>
      </c>
    </row>
    <row r="630" spans="1:24" x14ac:dyDescent="0.25">
      <c r="A630">
        <v>136161</v>
      </c>
      <c r="B630" t="s">
        <v>18156</v>
      </c>
      <c r="C630" t="s">
        <v>18157</v>
      </c>
      <c r="D630">
        <v>4</v>
      </c>
      <c r="E630" t="s">
        <v>18158</v>
      </c>
      <c r="F630" t="s">
        <v>18159</v>
      </c>
      <c r="G630" t="s">
        <v>3327</v>
      </c>
      <c r="H630" t="s">
        <v>3328</v>
      </c>
      <c r="I630">
        <v>1997</v>
      </c>
      <c r="J630">
        <v>2004</v>
      </c>
      <c r="K630" t="s">
        <v>18160</v>
      </c>
      <c r="L630" t="s">
        <v>18161</v>
      </c>
      <c r="M630" t="s">
        <v>871</v>
      </c>
      <c r="N630" t="s">
        <v>45</v>
      </c>
      <c r="O630" t="s">
        <v>40</v>
      </c>
      <c r="P630" t="s">
        <v>30</v>
      </c>
      <c r="Q630" t="s">
        <v>31</v>
      </c>
      <c r="R630" t="s">
        <v>30</v>
      </c>
      <c r="S630" t="s">
        <v>40</v>
      </c>
      <c r="T630" t="s">
        <v>30</v>
      </c>
      <c r="U630" t="s">
        <v>30</v>
      </c>
      <c r="V630" t="s">
        <v>30</v>
      </c>
      <c r="W630" t="s">
        <v>124</v>
      </c>
      <c r="X630" t="s">
        <v>18162</v>
      </c>
    </row>
    <row r="631" spans="1:24" x14ac:dyDescent="0.25">
      <c r="A631">
        <v>16485</v>
      </c>
      <c r="B631" t="s">
        <v>18185</v>
      </c>
      <c r="C631" t="s">
        <v>18186</v>
      </c>
      <c r="D631">
        <v>4</v>
      </c>
      <c r="F631" t="s">
        <v>18187</v>
      </c>
      <c r="J631">
        <v>1948</v>
      </c>
      <c r="K631" t="s">
        <v>18188</v>
      </c>
      <c r="L631" t="s">
        <v>18189</v>
      </c>
      <c r="M631" t="s">
        <v>3826</v>
      </c>
      <c r="N631" t="s">
        <v>29</v>
      </c>
      <c r="O631" t="s">
        <v>40</v>
      </c>
      <c r="P631" t="s">
        <v>30</v>
      </c>
      <c r="Q631" t="s">
        <v>63</v>
      </c>
      <c r="R631" t="s">
        <v>30</v>
      </c>
      <c r="S631" t="s">
        <v>40</v>
      </c>
      <c r="T631" t="s">
        <v>40</v>
      </c>
      <c r="U631" t="s">
        <v>40</v>
      </c>
      <c r="V631" t="s">
        <v>30</v>
      </c>
      <c r="W631" t="s">
        <v>2208</v>
      </c>
      <c r="X631" t="s">
        <v>18190</v>
      </c>
    </row>
    <row r="632" spans="1:24" x14ac:dyDescent="0.25">
      <c r="A632">
        <v>454514</v>
      </c>
      <c r="B632" t="s">
        <v>18191</v>
      </c>
      <c r="C632" t="s">
        <v>18192</v>
      </c>
      <c r="D632">
        <v>4</v>
      </c>
      <c r="E632" t="s">
        <v>18193</v>
      </c>
      <c r="F632" t="s">
        <v>1370</v>
      </c>
      <c r="G632" t="s">
        <v>460</v>
      </c>
      <c r="H632" t="s">
        <v>461</v>
      </c>
      <c r="I632">
        <v>1979</v>
      </c>
      <c r="J632">
        <v>1984</v>
      </c>
      <c r="K632" t="s">
        <v>18194</v>
      </c>
      <c r="L632" t="s">
        <v>18195</v>
      </c>
      <c r="M632" t="s">
        <v>453</v>
      </c>
      <c r="N632" t="s">
        <v>29</v>
      </c>
      <c r="O632" t="s">
        <v>30</v>
      </c>
      <c r="P632" t="s">
        <v>30</v>
      </c>
      <c r="Q632" t="s">
        <v>31</v>
      </c>
      <c r="R632" t="s">
        <v>30</v>
      </c>
      <c r="S632" t="s">
        <v>30</v>
      </c>
      <c r="T632" t="s">
        <v>40</v>
      </c>
      <c r="U632" t="s">
        <v>30</v>
      </c>
      <c r="V632" t="s">
        <v>30</v>
      </c>
      <c r="W632" t="s">
        <v>798</v>
      </c>
      <c r="X632" t="s">
        <v>18196</v>
      </c>
    </row>
    <row r="633" spans="1:24" x14ac:dyDescent="0.25">
      <c r="A633">
        <v>111498</v>
      </c>
      <c r="B633" t="s">
        <v>18201</v>
      </c>
      <c r="C633" t="s">
        <v>18202</v>
      </c>
      <c r="D633">
        <v>4</v>
      </c>
      <c r="F633" t="s">
        <v>18203</v>
      </c>
      <c r="J633">
        <v>1948</v>
      </c>
      <c r="K633" t="s">
        <v>18204</v>
      </c>
      <c r="L633" t="s">
        <v>18205</v>
      </c>
      <c r="M633" t="s">
        <v>1395</v>
      </c>
      <c r="N633" t="s">
        <v>45</v>
      </c>
      <c r="O633" t="s">
        <v>40</v>
      </c>
      <c r="P633" t="s">
        <v>30</v>
      </c>
      <c r="Q633" t="s">
        <v>46</v>
      </c>
      <c r="R633" t="s">
        <v>30</v>
      </c>
      <c r="S633" t="s">
        <v>40</v>
      </c>
      <c r="T633" t="s">
        <v>30</v>
      </c>
      <c r="U633" t="s">
        <v>30</v>
      </c>
      <c r="V633" t="s">
        <v>30</v>
      </c>
      <c r="W633" t="s">
        <v>2208</v>
      </c>
      <c r="X633" t="s">
        <v>18206</v>
      </c>
    </row>
    <row r="634" spans="1:24" x14ac:dyDescent="0.25">
      <c r="A634">
        <v>675009</v>
      </c>
      <c r="B634" t="s">
        <v>18283</v>
      </c>
      <c r="C634" t="s">
        <v>18284</v>
      </c>
      <c r="D634">
        <v>4</v>
      </c>
      <c r="F634" t="s">
        <v>18285</v>
      </c>
      <c r="K634" t="s">
        <v>18286</v>
      </c>
      <c r="L634" t="s">
        <v>18287</v>
      </c>
      <c r="M634" t="s">
        <v>18288</v>
      </c>
      <c r="N634" t="s">
        <v>45</v>
      </c>
      <c r="O634" t="s">
        <v>30</v>
      </c>
      <c r="P634" t="s">
        <v>30</v>
      </c>
      <c r="Q634" t="s">
        <v>75</v>
      </c>
      <c r="R634" t="s">
        <v>30</v>
      </c>
      <c r="S634" t="s">
        <v>30</v>
      </c>
      <c r="T634" t="s">
        <v>40</v>
      </c>
      <c r="U634" t="s">
        <v>30</v>
      </c>
      <c r="V634" t="s">
        <v>30</v>
      </c>
      <c r="W634" t="s">
        <v>124</v>
      </c>
      <c r="X634" t="s">
        <v>18289</v>
      </c>
    </row>
    <row r="635" spans="1:24" x14ac:dyDescent="0.25">
      <c r="A635">
        <v>31241</v>
      </c>
      <c r="B635" t="s">
        <v>18295</v>
      </c>
      <c r="C635" t="s">
        <v>18296</v>
      </c>
      <c r="D635">
        <v>4</v>
      </c>
      <c r="F635" t="s">
        <v>18297</v>
      </c>
      <c r="J635">
        <v>2001</v>
      </c>
      <c r="K635" t="s">
        <v>18298</v>
      </c>
      <c r="L635" t="s">
        <v>18299</v>
      </c>
      <c r="M635" t="s">
        <v>7861</v>
      </c>
      <c r="N635" t="s">
        <v>29</v>
      </c>
      <c r="O635" t="s">
        <v>40</v>
      </c>
      <c r="P635" t="s">
        <v>30</v>
      </c>
      <c r="Q635" t="s">
        <v>31</v>
      </c>
      <c r="R635" t="s">
        <v>30</v>
      </c>
      <c r="S635" t="s">
        <v>40</v>
      </c>
      <c r="T635" t="s">
        <v>30</v>
      </c>
      <c r="U635" t="s">
        <v>40</v>
      </c>
      <c r="V635" t="s">
        <v>30</v>
      </c>
      <c r="W635" t="s">
        <v>124</v>
      </c>
      <c r="X635" t="s">
        <v>18300</v>
      </c>
    </row>
    <row r="636" spans="1:24" x14ac:dyDescent="0.25">
      <c r="A636">
        <v>675271</v>
      </c>
      <c r="B636" t="s">
        <v>18301</v>
      </c>
      <c r="C636" t="s">
        <v>18302</v>
      </c>
      <c r="D636">
        <v>4</v>
      </c>
      <c r="E636" t="s">
        <v>18303</v>
      </c>
      <c r="F636" t="s">
        <v>18304</v>
      </c>
      <c r="G636" t="e">
        <f>-prazole</f>
        <v>#NAME?</v>
      </c>
      <c r="H636" t="s">
        <v>260</v>
      </c>
      <c r="I636">
        <v>1999</v>
      </c>
      <c r="J636">
        <v>2001</v>
      </c>
      <c r="K636" t="s">
        <v>18305</v>
      </c>
      <c r="L636" t="s">
        <v>18306</v>
      </c>
      <c r="N636" t="s">
        <v>45</v>
      </c>
      <c r="O636" t="s">
        <v>40</v>
      </c>
      <c r="P636" t="s">
        <v>30</v>
      </c>
      <c r="Q636" t="s">
        <v>31</v>
      </c>
      <c r="R636" t="s">
        <v>40</v>
      </c>
      <c r="S636" t="s">
        <v>40</v>
      </c>
      <c r="T636" t="s">
        <v>40</v>
      </c>
      <c r="U636" t="s">
        <v>30</v>
      </c>
      <c r="V636" t="s">
        <v>30</v>
      </c>
      <c r="W636" t="s">
        <v>124</v>
      </c>
      <c r="X636" t="s">
        <v>18307</v>
      </c>
    </row>
    <row r="637" spans="1:24" x14ac:dyDescent="0.25">
      <c r="A637">
        <v>359778</v>
      </c>
      <c r="B637" t="s">
        <v>18308</v>
      </c>
      <c r="C637" t="s">
        <v>18309</v>
      </c>
      <c r="D637">
        <v>4</v>
      </c>
      <c r="E637" t="s">
        <v>18310</v>
      </c>
      <c r="F637" t="s">
        <v>18311</v>
      </c>
      <c r="I637">
        <v>1962</v>
      </c>
      <c r="J637">
        <v>1964</v>
      </c>
      <c r="K637" t="s">
        <v>18312</v>
      </c>
      <c r="L637" t="s">
        <v>18313</v>
      </c>
      <c r="M637" t="s">
        <v>18314</v>
      </c>
      <c r="N637" t="s">
        <v>45</v>
      </c>
      <c r="O637" t="s">
        <v>40</v>
      </c>
      <c r="P637" t="s">
        <v>30</v>
      </c>
      <c r="Q637" t="s">
        <v>63</v>
      </c>
      <c r="R637" t="s">
        <v>30</v>
      </c>
      <c r="S637" t="s">
        <v>40</v>
      </c>
      <c r="T637" t="s">
        <v>40</v>
      </c>
      <c r="U637" t="s">
        <v>30</v>
      </c>
      <c r="V637" t="s">
        <v>30</v>
      </c>
      <c r="W637" t="s">
        <v>124</v>
      </c>
      <c r="X637" t="s">
        <v>18315</v>
      </c>
    </row>
    <row r="638" spans="1:24" x14ac:dyDescent="0.25">
      <c r="A638">
        <v>699429</v>
      </c>
      <c r="B638" t="s">
        <v>18316</v>
      </c>
      <c r="C638" t="s">
        <v>18317</v>
      </c>
      <c r="D638">
        <v>4</v>
      </c>
      <c r="E638" t="s">
        <v>18318</v>
      </c>
      <c r="F638" t="s">
        <v>3349</v>
      </c>
      <c r="I638">
        <v>1978</v>
      </c>
      <c r="J638">
        <v>1992</v>
      </c>
      <c r="K638" t="s">
        <v>18319</v>
      </c>
      <c r="L638" t="s">
        <v>18320</v>
      </c>
      <c r="M638" t="s">
        <v>793</v>
      </c>
      <c r="N638" t="s">
        <v>29</v>
      </c>
      <c r="O638" t="s">
        <v>30</v>
      </c>
      <c r="P638" t="s">
        <v>30</v>
      </c>
      <c r="Q638" t="s">
        <v>31</v>
      </c>
      <c r="R638" t="s">
        <v>30</v>
      </c>
      <c r="S638" t="s">
        <v>30</v>
      </c>
      <c r="T638" t="s">
        <v>40</v>
      </c>
      <c r="U638" t="s">
        <v>30</v>
      </c>
      <c r="V638" t="s">
        <v>40</v>
      </c>
      <c r="W638" t="s">
        <v>124</v>
      </c>
      <c r="X638" t="s">
        <v>18321</v>
      </c>
    </row>
    <row r="639" spans="1:24" x14ac:dyDescent="0.25">
      <c r="A639">
        <v>1383010</v>
      </c>
      <c r="B639" t="s">
        <v>18322</v>
      </c>
      <c r="C639" t="s">
        <v>18323</v>
      </c>
      <c r="D639">
        <v>4</v>
      </c>
      <c r="F639" t="s">
        <v>18324</v>
      </c>
      <c r="J639">
        <v>1978</v>
      </c>
      <c r="K639" t="s">
        <v>18325</v>
      </c>
      <c r="L639" t="s">
        <v>18326</v>
      </c>
      <c r="M639" t="s">
        <v>1194</v>
      </c>
      <c r="N639" t="s">
        <v>45</v>
      </c>
      <c r="O639" t="s">
        <v>30</v>
      </c>
      <c r="P639" t="s">
        <v>30</v>
      </c>
      <c r="Q639" t="s">
        <v>75</v>
      </c>
      <c r="R639" t="s">
        <v>30</v>
      </c>
      <c r="S639" t="s">
        <v>30</v>
      </c>
      <c r="T639" t="s">
        <v>40</v>
      </c>
      <c r="U639" t="s">
        <v>30</v>
      </c>
      <c r="V639" t="s">
        <v>30</v>
      </c>
      <c r="W639" t="s">
        <v>798</v>
      </c>
    </row>
    <row r="640" spans="1:24" x14ac:dyDescent="0.25">
      <c r="A640">
        <v>157330</v>
      </c>
      <c r="B640" t="s">
        <v>18327</v>
      </c>
      <c r="C640" t="s">
        <v>18328</v>
      </c>
      <c r="D640">
        <v>4</v>
      </c>
      <c r="F640" t="s">
        <v>18329</v>
      </c>
      <c r="G640" t="e">
        <f>-stigmine</f>
        <v>#NAME?</v>
      </c>
      <c r="H640" t="s">
        <v>15684</v>
      </c>
      <c r="J640">
        <v>1955</v>
      </c>
      <c r="K640" t="s">
        <v>18330</v>
      </c>
      <c r="L640" t="s">
        <v>18331</v>
      </c>
      <c r="M640" t="s">
        <v>7542</v>
      </c>
      <c r="N640" t="s">
        <v>45</v>
      </c>
      <c r="O640" t="s">
        <v>40</v>
      </c>
      <c r="P640" t="s">
        <v>30</v>
      </c>
      <c r="Q640" t="s">
        <v>63</v>
      </c>
      <c r="R640" t="s">
        <v>30</v>
      </c>
      <c r="S640" t="s">
        <v>40</v>
      </c>
      <c r="T640" t="s">
        <v>40</v>
      </c>
      <c r="U640" t="s">
        <v>30</v>
      </c>
      <c r="V640" t="s">
        <v>30</v>
      </c>
      <c r="W640" t="s">
        <v>124</v>
      </c>
      <c r="X640" t="s">
        <v>18332</v>
      </c>
    </row>
    <row r="641" spans="1:24" x14ac:dyDescent="0.25">
      <c r="A641">
        <v>158277</v>
      </c>
      <c r="B641" t="s">
        <v>18333</v>
      </c>
      <c r="C641" t="s">
        <v>18334</v>
      </c>
      <c r="D641">
        <v>4</v>
      </c>
      <c r="E641" t="s">
        <v>18335</v>
      </c>
      <c r="F641" t="s">
        <v>1263</v>
      </c>
      <c r="G641" t="e">
        <f>-rubicin</f>
        <v>#NAME?</v>
      </c>
      <c r="H641" t="s">
        <v>2415</v>
      </c>
      <c r="I641">
        <v>1987</v>
      </c>
      <c r="J641">
        <v>1990</v>
      </c>
      <c r="K641" t="s">
        <v>18336</v>
      </c>
      <c r="L641" t="s">
        <v>18337</v>
      </c>
      <c r="M641" t="s">
        <v>793</v>
      </c>
      <c r="N641" t="s">
        <v>29</v>
      </c>
      <c r="O641" t="s">
        <v>40</v>
      </c>
      <c r="P641" t="s">
        <v>30</v>
      </c>
      <c r="Q641" t="s">
        <v>31</v>
      </c>
      <c r="R641" t="s">
        <v>30</v>
      </c>
      <c r="S641" t="s">
        <v>30</v>
      </c>
      <c r="T641" t="s">
        <v>40</v>
      </c>
      <c r="U641" t="s">
        <v>30</v>
      </c>
      <c r="V641" t="s">
        <v>40</v>
      </c>
      <c r="W641" t="s">
        <v>124</v>
      </c>
      <c r="X641" t="s">
        <v>18338</v>
      </c>
    </row>
    <row r="642" spans="1:24" x14ac:dyDescent="0.25">
      <c r="A642">
        <v>28310</v>
      </c>
      <c r="B642" t="s">
        <v>18339</v>
      </c>
      <c r="C642" t="s">
        <v>18340</v>
      </c>
      <c r="D642">
        <v>4</v>
      </c>
      <c r="F642" t="s">
        <v>18341</v>
      </c>
      <c r="G642" t="e">
        <f>-tepa</f>
        <v>#NAME?</v>
      </c>
      <c r="H642" t="s">
        <v>9890</v>
      </c>
      <c r="J642">
        <v>1959</v>
      </c>
      <c r="K642" t="s">
        <v>18342</v>
      </c>
      <c r="L642" t="s">
        <v>18343</v>
      </c>
      <c r="M642" t="s">
        <v>793</v>
      </c>
      <c r="N642" t="s">
        <v>45</v>
      </c>
      <c r="O642" t="s">
        <v>40</v>
      </c>
      <c r="P642" t="s">
        <v>30</v>
      </c>
      <c r="Q642" t="s">
        <v>63</v>
      </c>
      <c r="R642" t="s">
        <v>30</v>
      </c>
      <c r="S642" t="s">
        <v>30</v>
      </c>
      <c r="T642" t="s">
        <v>40</v>
      </c>
      <c r="U642" t="s">
        <v>30</v>
      </c>
      <c r="V642" t="s">
        <v>30</v>
      </c>
      <c r="W642" t="s">
        <v>124</v>
      </c>
      <c r="X642" t="s">
        <v>18344</v>
      </c>
    </row>
    <row r="643" spans="1:24" x14ac:dyDescent="0.25">
      <c r="A643">
        <v>674410</v>
      </c>
      <c r="B643" t="s">
        <v>18349</v>
      </c>
      <c r="C643" t="s">
        <v>18350</v>
      </c>
      <c r="D643">
        <v>4</v>
      </c>
      <c r="F643" t="s">
        <v>18285</v>
      </c>
      <c r="K643" t="s">
        <v>15382</v>
      </c>
      <c r="L643" t="s">
        <v>15383</v>
      </c>
      <c r="M643" t="s">
        <v>1017</v>
      </c>
      <c r="N643" t="s">
        <v>74</v>
      </c>
      <c r="O643" t="s">
        <v>30</v>
      </c>
      <c r="P643" t="s">
        <v>30</v>
      </c>
      <c r="Q643" t="s">
        <v>75</v>
      </c>
      <c r="R643" t="s">
        <v>30</v>
      </c>
      <c r="S643" t="s">
        <v>30</v>
      </c>
      <c r="T643" t="s">
        <v>40</v>
      </c>
      <c r="U643" t="s">
        <v>30</v>
      </c>
      <c r="V643" t="s">
        <v>30</v>
      </c>
      <c r="W643" t="s">
        <v>124</v>
      </c>
      <c r="X643" t="s">
        <v>18351</v>
      </c>
    </row>
    <row r="644" spans="1:24" x14ac:dyDescent="0.25">
      <c r="A644">
        <v>674885</v>
      </c>
      <c r="B644" t="s">
        <v>18352</v>
      </c>
      <c r="C644" t="s">
        <v>18353</v>
      </c>
      <c r="D644">
        <v>4</v>
      </c>
      <c r="E644" t="s">
        <v>18354</v>
      </c>
      <c r="F644" t="s">
        <v>18355</v>
      </c>
      <c r="G644" t="s">
        <v>2639</v>
      </c>
      <c r="H644" t="s">
        <v>2640</v>
      </c>
      <c r="I644">
        <v>1975</v>
      </c>
      <c r="J644">
        <v>1989</v>
      </c>
      <c r="M644" t="s">
        <v>905</v>
      </c>
      <c r="N644" t="s">
        <v>29</v>
      </c>
      <c r="O644" t="s">
        <v>30</v>
      </c>
      <c r="P644" t="s">
        <v>30</v>
      </c>
      <c r="Q644" t="s">
        <v>31</v>
      </c>
      <c r="R644" t="s">
        <v>40</v>
      </c>
      <c r="S644" t="s">
        <v>40</v>
      </c>
      <c r="T644" t="s">
        <v>30</v>
      </c>
      <c r="U644" t="s">
        <v>30</v>
      </c>
      <c r="V644" t="s">
        <v>30</v>
      </c>
      <c r="W644" t="s">
        <v>124</v>
      </c>
      <c r="X644" t="s">
        <v>18356</v>
      </c>
    </row>
    <row r="645" spans="1:24" x14ac:dyDescent="0.25">
      <c r="A645">
        <v>453564</v>
      </c>
      <c r="B645" t="s">
        <v>18362</v>
      </c>
      <c r="C645" t="s">
        <v>18363</v>
      </c>
      <c r="D645">
        <v>4</v>
      </c>
      <c r="F645" t="s">
        <v>18364</v>
      </c>
      <c r="G645" t="e">
        <f>-thiazide</f>
        <v>#NAME?</v>
      </c>
      <c r="H645" t="s">
        <v>682</v>
      </c>
      <c r="I645">
        <v>1963</v>
      </c>
      <c r="J645">
        <v>1960</v>
      </c>
      <c r="K645" t="s">
        <v>18365</v>
      </c>
      <c r="L645" t="s">
        <v>18366</v>
      </c>
      <c r="M645" t="s">
        <v>763</v>
      </c>
      <c r="N645" t="s">
        <v>45</v>
      </c>
      <c r="O645" t="s">
        <v>40</v>
      </c>
      <c r="P645" t="s">
        <v>30</v>
      </c>
      <c r="Q645" t="s">
        <v>46</v>
      </c>
      <c r="R645" t="s">
        <v>30</v>
      </c>
      <c r="S645" t="s">
        <v>40</v>
      </c>
      <c r="T645" t="s">
        <v>30</v>
      </c>
      <c r="U645" t="s">
        <v>30</v>
      </c>
      <c r="V645" t="s">
        <v>30</v>
      </c>
      <c r="W645" t="s">
        <v>124</v>
      </c>
      <c r="X645" t="s">
        <v>18367</v>
      </c>
    </row>
    <row r="646" spans="1:24" x14ac:dyDescent="0.25">
      <c r="A646">
        <v>675079</v>
      </c>
      <c r="B646" t="s">
        <v>18368</v>
      </c>
      <c r="C646" t="s">
        <v>18369</v>
      </c>
      <c r="D646">
        <v>4</v>
      </c>
      <c r="F646" t="s">
        <v>11926</v>
      </c>
      <c r="J646">
        <v>2006</v>
      </c>
      <c r="M646" t="s">
        <v>18370</v>
      </c>
      <c r="N646" t="s">
        <v>74</v>
      </c>
      <c r="O646" t="s">
        <v>30</v>
      </c>
      <c r="P646" t="s">
        <v>30</v>
      </c>
      <c r="Q646" t="s">
        <v>63</v>
      </c>
      <c r="R646" t="s">
        <v>30</v>
      </c>
      <c r="S646" t="s">
        <v>30</v>
      </c>
      <c r="T646" t="s">
        <v>30</v>
      </c>
      <c r="U646" t="s">
        <v>40</v>
      </c>
      <c r="V646" t="s">
        <v>30</v>
      </c>
      <c r="W646" t="s">
        <v>124</v>
      </c>
      <c r="X646" t="s">
        <v>18371</v>
      </c>
    </row>
    <row r="647" spans="1:24" x14ac:dyDescent="0.25">
      <c r="A647">
        <v>112655</v>
      </c>
      <c r="B647" t="s">
        <v>18372</v>
      </c>
      <c r="C647" t="s">
        <v>18373</v>
      </c>
      <c r="D647">
        <v>4</v>
      </c>
      <c r="F647" t="s">
        <v>18374</v>
      </c>
      <c r="G647" t="e">
        <f>-dopa</f>
        <v>#NAME?</v>
      </c>
      <c r="H647" t="s">
        <v>934</v>
      </c>
      <c r="I647">
        <v>1969</v>
      </c>
      <c r="J647">
        <v>1970</v>
      </c>
      <c r="K647" t="s">
        <v>18375</v>
      </c>
      <c r="L647" t="s">
        <v>18376</v>
      </c>
      <c r="M647" t="s">
        <v>8635</v>
      </c>
      <c r="N647" t="s">
        <v>45</v>
      </c>
      <c r="O647" t="s">
        <v>40</v>
      </c>
      <c r="P647" t="s">
        <v>30</v>
      </c>
      <c r="Q647" t="s">
        <v>31</v>
      </c>
      <c r="R647" t="s">
        <v>30</v>
      </c>
      <c r="S647" t="s">
        <v>40</v>
      </c>
      <c r="T647" t="s">
        <v>30</v>
      </c>
      <c r="U647" t="s">
        <v>30</v>
      </c>
      <c r="V647" t="s">
        <v>30</v>
      </c>
      <c r="W647" t="s">
        <v>124</v>
      </c>
      <c r="X647" t="s">
        <v>18377</v>
      </c>
    </row>
    <row r="648" spans="1:24" x14ac:dyDescent="0.25">
      <c r="A648">
        <v>627419</v>
      </c>
      <c r="B648" t="s">
        <v>18378</v>
      </c>
      <c r="C648" t="s">
        <v>18379</v>
      </c>
      <c r="D648">
        <v>4</v>
      </c>
      <c r="E648" t="s">
        <v>18380</v>
      </c>
      <c r="F648" t="s">
        <v>18381</v>
      </c>
      <c r="I648">
        <v>1963</v>
      </c>
      <c r="J648">
        <v>2011</v>
      </c>
      <c r="M648" t="s">
        <v>18382</v>
      </c>
      <c r="N648" t="s">
        <v>45</v>
      </c>
      <c r="O648" t="s">
        <v>40</v>
      </c>
      <c r="P648" t="s">
        <v>30</v>
      </c>
      <c r="Q648" t="s">
        <v>63</v>
      </c>
      <c r="R648" t="s">
        <v>30</v>
      </c>
      <c r="S648" t="s">
        <v>30</v>
      </c>
      <c r="T648" t="s">
        <v>30</v>
      </c>
      <c r="U648" t="s">
        <v>40</v>
      </c>
      <c r="V648" t="s">
        <v>30</v>
      </c>
      <c r="W648" t="s">
        <v>2208</v>
      </c>
      <c r="X648" t="s">
        <v>18383</v>
      </c>
    </row>
    <row r="649" spans="1:24" x14ac:dyDescent="0.25">
      <c r="A649">
        <v>50440</v>
      </c>
      <c r="B649" t="s">
        <v>18384</v>
      </c>
      <c r="C649" t="s">
        <v>18385</v>
      </c>
      <c r="D649">
        <v>4</v>
      </c>
      <c r="E649" t="s">
        <v>18386</v>
      </c>
      <c r="F649" t="s">
        <v>6100</v>
      </c>
      <c r="I649">
        <v>1997</v>
      </c>
      <c r="J649">
        <v>1999</v>
      </c>
      <c r="K649" t="s">
        <v>18387</v>
      </c>
      <c r="L649" t="s">
        <v>18388</v>
      </c>
      <c r="M649" t="s">
        <v>18389</v>
      </c>
      <c r="N649" t="s">
        <v>45</v>
      </c>
      <c r="O649" t="s">
        <v>40</v>
      </c>
      <c r="P649" t="s">
        <v>30</v>
      </c>
      <c r="Q649" t="s">
        <v>63</v>
      </c>
      <c r="R649" t="s">
        <v>30</v>
      </c>
      <c r="S649" t="s">
        <v>40</v>
      </c>
      <c r="T649" t="s">
        <v>30</v>
      </c>
      <c r="U649" t="s">
        <v>30</v>
      </c>
      <c r="V649" t="s">
        <v>40</v>
      </c>
      <c r="W649" t="s">
        <v>124</v>
      </c>
      <c r="X649" t="s">
        <v>18390</v>
      </c>
    </row>
    <row r="650" spans="1:24" x14ac:dyDescent="0.25">
      <c r="A650">
        <v>675603</v>
      </c>
      <c r="B650" t="s">
        <v>18391</v>
      </c>
      <c r="C650" t="s">
        <v>18392</v>
      </c>
      <c r="D650">
        <v>4</v>
      </c>
      <c r="E650" t="s">
        <v>18393</v>
      </c>
      <c r="F650" t="s">
        <v>1418</v>
      </c>
      <c r="I650">
        <v>1992</v>
      </c>
      <c r="J650">
        <v>1996</v>
      </c>
      <c r="K650" t="s">
        <v>18394</v>
      </c>
      <c r="L650" t="s">
        <v>18395</v>
      </c>
      <c r="M650" t="s">
        <v>1419</v>
      </c>
      <c r="N650" t="s">
        <v>75</v>
      </c>
      <c r="O650" t="s">
        <v>30</v>
      </c>
      <c r="P650" t="s">
        <v>30</v>
      </c>
      <c r="Q650" t="s">
        <v>31</v>
      </c>
      <c r="R650" t="s">
        <v>30</v>
      </c>
      <c r="S650" t="s">
        <v>40</v>
      </c>
      <c r="T650" t="s">
        <v>30</v>
      </c>
      <c r="U650" t="s">
        <v>30</v>
      </c>
      <c r="V650" t="s">
        <v>30</v>
      </c>
      <c r="W650" t="s">
        <v>124</v>
      </c>
    </row>
    <row r="651" spans="1:24" x14ac:dyDescent="0.25">
      <c r="A651">
        <v>53616</v>
      </c>
      <c r="B651" t="s">
        <v>18396</v>
      </c>
      <c r="C651" t="s">
        <v>18397</v>
      </c>
      <c r="D651">
        <v>4</v>
      </c>
      <c r="E651" t="s">
        <v>18398</v>
      </c>
      <c r="F651" t="s">
        <v>18399</v>
      </c>
      <c r="G651" t="e">
        <f>-traline</f>
        <v>#NAME?</v>
      </c>
      <c r="H651" t="s">
        <v>12321</v>
      </c>
      <c r="I651">
        <v>1983</v>
      </c>
      <c r="J651">
        <v>1991</v>
      </c>
      <c r="K651" t="s">
        <v>18400</v>
      </c>
      <c r="L651" t="s">
        <v>18401</v>
      </c>
      <c r="M651" t="s">
        <v>367</v>
      </c>
      <c r="N651" t="s">
        <v>45</v>
      </c>
      <c r="O651" t="s">
        <v>40</v>
      </c>
      <c r="P651" t="s">
        <v>30</v>
      </c>
      <c r="Q651" t="s">
        <v>31</v>
      </c>
      <c r="R651" t="s">
        <v>30</v>
      </c>
      <c r="S651" t="s">
        <v>40</v>
      </c>
      <c r="T651" t="s">
        <v>30</v>
      </c>
      <c r="U651" t="s">
        <v>30</v>
      </c>
      <c r="V651" t="s">
        <v>40</v>
      </c>
      <c r="W651" t="s">
        <v>124</v>
      </c>
      <c r="X651" t="s">
        <v>18402</v>
      </c>
    </row>
    <row r="652" spans="1:24" x14ac:dyDescent="0.25">
      <c r="A652">
        <v>94091</v>
      </c>
      <c r="B652" t="s">
        <v>18403</v>
      </c>
      <c r="C652" t="s">
        <v>18404</v>
      </c>
      <c r="D652">
        <v>4</v>
      </c>
      <c r="F652" t="s">
        <v>18405</v>
      </c>
      <c r="J652">
        <v>1958</v>
      </c>
      <c r="K652" t="s">
        <v>18406</v>
      </c>
      <c r="L652" t="s">
        <v>18407</v>
      </c>
      <c r="M652" t="s">
        <v>18408</v>
      </c>
      <c r="N652" t="s">
        <v>45</v>
      </c>
      <c r="O652" t="s">
        <v>40</v>
      </c>
      <c r="P652" t="s">
        <v>30</v>
      </c>
      <c r="Q652" t="s">
        <v>46</v>
      </c>
      <c r="R652" t="s">
        <v>30</v>
      </c>
      <c r="S652" t="s">
        <v>40</v>
      </c>
      <c r="T652" t="s">
        <v>30</v>
      </c>
      <c r="U652" t="s">
        <v>30</v>
      </c>
      <c r="V652" t="s">
        <v>30</v>
      </c>
      <c r="W652" t="s">
        <v>798</v>
      </c>
      <c r="X652" t="s">
        <v>18409</v>
      </c>
    </row>
    <row r="653" spans="1:24" x14ac:dyDescent="0.25">
      <c r="A653">
        <v>53686</v>
      </c>
      <c r="B653" t="s">
        <v>18423</v>
      </c>
      <c r="C653" t="s">
        <v>18424</v>
      </c>
      <c r="D653">
        <v>4</v>
      </c>
      <c r="E653" t="s">
        <v>18425</v>
      </c>
      <c r="F653" t="s">
        <v>1222</v>
      </c>
      <c r="I653">
        <v>1999</v>
      </c>
      <c r="J653">
        <v>1999</v>
      </c>
      <c r="K653" t="s">
        <v>18426</v>
      </c>
      <c r="L653" t="s">
        <v>18427</v>
      </c>
      <c r="N653" t="s">
        <v>45</v>
      </c>
      <c r="O653" t="s">
        <v>40</v>
      </c>
      <c r="P653" t="s">
        <v>30</v>
      </c>
      <c r="Q653" t="s">
        <v>63</v>
      </c>
      <c r="R653" t="s">
        <v>30</v>
      </c>
      <c r="S653" t="s">
        <v>40</v>
      </c>
      <c r="T653" t="s">
        <v>40</v>
      </c>
      <c r="U653" t="s">
        <v>30</v>
      </c>
      <c r="V653" t="s">
        <v>40</v>
      </c>
      <c r="W653" t="s">
        <v>124</v>
      </c>
      <c r="X653" t="s">
        <v>18428</v>
      </c>
    </row>
    <row r="654" spans="1:24" x14ac:dyDescent="0.25">
      <c r="A654">
        <v>250328</v>
      </c>
      <c r="B654" t="s">
        <v>18429</v>
      </c>
      <c r="C654" t="s">
        <v>18430</v>
      </c>
      <c r="D654">
        <v>4</v>
      </c>
      <c r="E654" t="s">
        <v>18431</v>
      </c>
      <c r="F654" t="s">
        <v>3026</v>
      </c>
      <c r="G654" t="e">
        <f>-triptan</f>
        <v>#NAME?</v>
      </c>
      <c r="H654" t="s">
        <v>10653</v>
      </c>
      <c r="I654">
        <v>1997</v>
      </c>
      <c r="J654">
        <v>2001</v>
      </c>
      <c r="K654" t="s">
        <v>18432</v>
      </c>
      <c r="L654" t="s">
        <v>18433</v>
      </c>
      <c r="N654" t="s">
        <v>45</v>
      </c>
      <c r="O654" t="s">
        <v>40</v>
      </c>
      <c r="P654" t="s">
        <v>30</v>
      </c>
      <c r="Q654" t="s">
        <v>31</v>
      </c>
      <c r="R654" t="s">
        <v>30</v>
      </c>
      <c r="S654" t="s">
        <v>40</v>
      </c>
      <c r="T654" t="s">
        <v>30</v>
      </c>
      <c r="U654" t="s">
        <v>30</v>
      </c>
      <c r="V654" t="s">
        <v>30</v>
      </c>
      <c r="W654" t="s">
        <v>124</v>
      </c>
      <c r="X654" t="s">
        <v>18434</v>
      </c>
    </row>
    <row r="655" spans="1:24" x14ac:dyDescent="0.25">
      <c r="A655">
        <v>437211</v>
      </c>
      <c r="B655" t="s">
        <v>18435</v>
      </c>
      <c r="C655" t="s">
        <v>18436</v>
      </c>
      <c r="D655">
        <v>4</v>
      </c>
      <c r="F655" t="s">
        <v>18437</v>
      </c>
      <c r="J655">
        <v>1985</v>
      </c>
      <c r="K655" t="s">
        <v>18438</v>
      </c>
      <c r="L655" t="s">
        <v>18439</v>
      </c>
      <c r="M655" t="s">
        <v>8921</v>
      </c>
      <c r="N655" t="s">
        <v>45</v>
      </c>
      <c r="O655" t="s">
        <v>40</v>
      </c>
      <c r="P655" t="s">
        <v>30</v>
      </c>
      <c r="Q655" t="s">
        <v>63</v>
      </c>
      <c r="R655" t="s">
        <v>30</v>
      </c>
      <c r="S655" t="s">
        <v>30</v>
      </c>
      <c r="T655" t="s">
        <v>40</v>
      </c>
      <c r="U655" t="s">
        <v>30</v>
      </c>
      <c r="V655" t="s">
        <v>30</v>
      </c>
      <c r="W655" t="s">
        <v>124</v>
      </c>
      <c r="X655" t="s">
        <v>18440</v>
      </c>
    </row>
    <row r="656" spans="1:24" x14ac:dyDescent="0.25">
      <c r="A656">
        <v>328164</v>
      </c>
      <c r="B656" t="s">
        <v>18441</v>
      </c>
      <c r="C656" t="s">
        <v>18442</v>
      </c>
      <c r="D656">
        <v>4</v>
      </c>
      <c r="E656" t="s">
        <v>18443</v>
      </c>
      <c r="F656" t="s">
        <v>18444</v>
      </c>
      <c r="G656" t="s">
        <v>2639</v>
      </c>
      <c r="H656" t="s">
        <v>2640</v>
      </c>
      <c r="I656">
        <v>1980</v>
      </c>
      <c r="J656">
        <v>1982</v>
      </c>
      <c r="K656" t="s">
        <v>18445</v>
      </c>
      <c r="L656" t="s">
        <v>18446</v>
      </c>
      <c r="M656" t="s">
        <v>905</v>
      </c>
      <c r="N656" t="s">
        <v>29</v>
      </c>
      <c r="O656" t="s">
        <v>40</v>
      </c>
      <c r="P656" t="s">
        <v>30</v>
      </c>
      <c r="Q656" t="s">
        <v>31</v>
      </c>
      <c r="R656" t="s">
        <v>30</v>
      </c>
      <c r="S656" t="s">
        <v>40</v>
      </c>
      <c r="T656" t="s">
        <v>40</v>
      </c>
      <c r="U656" t="s">
        <v>40</v>
      </c>
      <c r="V656" t="s">
        <v>30</v>
      </c>
      <c r="W656" t="s">
        <v>2208</v>
      </c>
      <c r="X656" t="s">
        <v>18447</v>
      </c>
    </row>
    <row r="657" spans="1:24" x14ac:dyDescent="0.25">
      <c r="A657">
        <v>143284</v>
      </c>
      <c r="B657" t="s">
        <v>18448</v>
      </c>
      <c r="C657" t="s">
        <v>18449</v>
      </c>
      <c r="D657">
        <v>4</v>
      </c>
      <c r="E657" t="s">
        <v>18450</v>
      </c>
      <c r="F657" t="s">
        <v>18451</v>
      </c>
      <c r="G657" t="e">
        <f>-cillin</f>
        <v>#NAME?</v>
      </c>
      <c r="H657" t="s">
        <v>59</v>
      </c>
      <c r="I657">
        <v>1972</v>
      </c>
      <c r="J657">
        <v>1974</v>
      </c>
      <c r="K657" t="s">
        <v>18452</v>
      </c>
      <c r="L657" t="s">
        <v>18453</v>
      </c>
      <c r="M657" t="s">
        <v>453</v>
      </c>
      <c r="N657" t="s">
        <v>29</v>
      </c>
      <c r="O657" t="s">
        <v>40</v>
      </c>
      <c r="P657" t="s">
        <v>30</v>
      </c>
      <c r="Q657" t="s">
        <v>31</v>
      </c>
      <c r="R657" t="s">
        <v>30</v>
      </c>
      <c r="S657" t="s">
        <v>40</v>
      </c>
      <c r="T657" t="s">
        <v>30</v>
      </c>
      <c r="U657" t="s">
        <v>30</v>
      </c>
      <c r="V657" t="s">
        <v>30</v>
      </c>
      <c r="W657" t="s">
        <v>124</v>
      </c>
      <c r="X657" t="s">
        <v>18454</v>
      </c>
    </row>
    <row r="658" spans="1:24" x14ac:dyDescent="0.25">
      <c r="A658">
        <v>675745</v>
      </c>
      <c r="B658" t="s">
        <v>18455</v>
      </c>
      <c r="C658" t="s">
        <v>18456</v>
      </c>
      <c r="D658">
        <v>4</v>
      </c>
      <c r="F658" t="s">
        <v>18457</v>
      </c>
      <c r="J658">
        <v>1985</v>
      </c>
      <c r="M658" t="s">
        <v>18458</v>
      </c>
      <c r="N658" t="s">
        <v>29</v>
      </c>
      <c r="O658" t="s">
        <v>30</v>
      </c>
      <c r="P658" t="s">
        <v>30</v>
      </c>
      <c r="Q658" t="s">
        <v>31</v>
      </c>
      <c r="R658" t="s">
        <v>30</v>
      </c>
      <c r="S658" t="s">
        <v>30</v>
      </c>
      <c r="T658" t="s">
        <v>40</v>
      </c>
      <c r="U658" t="s">
        <v>30</v>
      </c>
      <c r="V658" t="s">
        <v>30</v>
      </c>
      <c r="W658" t="s">
        <v>124</v>
      </c>
      <c r="X658" t="s">
        <v>18459</v>
      </c>
    </row>
    <row r="659" spans="1:24" x14ac:dyDescent="0.25">
      <c r="A659">
        <v>1038758</v>
      </c>
      <c r="B659" t="s">
        <v>18460</v>
      </c>
      <c r="C659" t="s">
        <v>18461</v>
      </c>
      <c r="D659">
        <v>4</v>
      </c>
      <c r="F659" t="s">
        <v>17760</v>
      </c>
      <c r="J659">
        <v>1959</v>
      </c>
      <c r="M659" t="s">
        <v>18462</v>
      </c>
      <c r="N659" t="s">
        <v>29</v>
      </c>
      <c r="O659" t="s">
        <v>30</v>
      </c>
      <c r="P659" t="s">
        <v>30</v>
      </c>
      <c r="Q659" t="s">
        <v>63</v>
      </c>
      <c r="R659" t="s">
        <v>30</v>
      </c>
      <c r="S659" t="s">
        <v>30</v>
      </c>
      <c r="T659" t="s">
        <v>40</v>
      </c>
      <c r="U659" t="s">
        <v>30</v>
      </c>
      <c r="V659" t="s">
        <v>30</v>
      </c>
      <c r="W659" t="s">
        <v>124</v>
      </c>
      <c r="X659" t="s">
        <v>18463</v>
      </c>
    </row>
    <row r="660" spans="1:24" x14ac:dyDescent="0.25">
      <c r="A660">
        <v>149095</v>
      </c>
      <c r="B660" t="s">
        <v>18464</v>
      </c>
      <c r="C660" t="s">
        <v>18465</v>
      </c>
      <c r="D660">
        <v>4</v>
      </c>
      <c r="E660" t="s">
        <v>18466</v>
      </c>
      <c r="F660" t="s">
        <v>18467</v>
      </c>
      <c r="G660" t="e">
        <f>-arabine</f>
        <v>#NAME?</v>
      </c>
      <c r="H660" t="s">
        <v>5045</v>
      </c>
      <c r="I660">
        <v>1974</v>
      </c>
      <c r="J660">
        <v>1976</v>
      </c>
      <c r="K660" t="s">
        <v>18468</v>
      </c>
      <c r="L660" t="s">
        <v>18469</v>
      </c>
      <c r="M660" t="s">
        <v>250</v>
      </c>
      <c r="N660" t="s">
        <v>29</v>
      </c>
      <c r="O660" t="s">
        <v>40</v>
      </c>
      <c r="P660" t="s">
        <v>30</v>
      </c>
      <c r="Q660" t="s">
        <v>31</v>
      </c>
      <c r="R660" t="s">
        <v>30</v>
      </c>
      <c r="S660" t="s">
        <v>30</v>
      </c>
      <c r="T660" t="s">
        <v>40</v>
      </c>
      <c r="U660" t="s">
        <v>40</v>
      </c>
      <c r="V660" t="s">
        <v>30</v>
      </c>
      <c r="W660" t="s">
        <v>798</v>
      </c>
      <c r="X660" t="s">
        <v>18470</v>
      </c>
    </row>
    <row r="661" spans="1:24" x14ac:dyDescent="0.25">
      <c r="A661">
        <v>2130</v>
      </c>
      <c r="B661" t="s">
        <v>18471</v>
      </c>
      <c r="C661" t="s">
        <v>18472</v>
      </c>
      <c r="D661">
        <v>4</v>
      </c>
      <c r="F661" t="s">
        <v>13806</v>
      </c>
      <c r="G661" t="s">
        <v>2404</v>
      </c>
      <c r="H661" t="s">
        <v>2405</v>
      </c>
      <c r="J661">
        <v>1982</v>
      </c>
      <c r="K661" t="s">
        <v>18473</v>
      </c>
      <c r="L661" t="s">
        <v>18474</v>
      </c>
      <c r="M661" t="s">
        <v>453</v>
      </c>
      <c r="N661" t="s">
        <v>45</v>
      </c>
      <c r="O661" t="s">
        <v>40</v>
      </c>
      <c r="P661" t="s">
        <v>30</v>
      </c>
      <c r="Q661" t="s">
        <v>63</v>
      </c>
      <c r="R661" t="s">
        <v>30</v>
      </c>
      <c r="S661" t="s">
        <v>40</v>
      </c>
      <c r="T661" t="s">
        <v>30</v>
      </c>
      <c r="U661" t="s">
        <v>30</v>
      </c>
      <c r="V661" t="s">
        <v>30</v>
      </c>
      <c r="W661" t="s">
        <v>798</v>
      </c>
      <c r="X661" t="s">
        <v>18475</v>
      </c>
    </row>
    <row r="662" spans="1:24" x14ac:dyDescent="0.25">
      <c r="A662">
        <v>27347</v>
      </c>
      <c r="B662" t="s">
        <v>18476</v>
      </c>
      <c r="C662" t="s">
        <v>18477</v>
      </c>
      <c r="D662">
        <v>4</v>
      </c>
      <c r="E662" t="s">
        <v>18478</v>
      </c>
      <c r="F662" t="s">
        <v>18479</v>
      </c>
      <c r="G662" t="e">
        <f>-olol</f>
        <v>#NAME?</v>
      </c>
      <c r="H662" t="s">
        <v>475</v>
      </c>
      <c r="I662">
        <v>1973</v>
      </c>
      <c r="J662">
        <v>1984</v>
      </c>
      <c r="K662" t="s">
        <v>18480</v>
      </c>
      <c r="L662" t="s">
        <v>18481</v>
      </c>
      <c r="M662" t="s">
        <v>476</v>
      </c>
      <c r="N662" t="s">
        <v>45</v>
      </c>
      <c r="O662" t="s">
        <v>40</v>
      </c>
      <c r="P662" t="s">
        <v>30</v>
      </c>
      <c r="Q662" t="s">
        <v>46</v>
      </c>
      <c r="R662" t="s">
        <v>30</v>
      </c>
      <c r="S662" t="s">
        <v>40</v>
      </c>
      <c r="T662" t="s">
        <v>30</v>
      </c>
      <c r="U662" t="s">
        <v>30</v>
      </c>
      <c r="V662" t="s">
        <v>30</v>
      </c>
      <c r="W662" t="s">
        <v>124</v>
      </c>
      <c r="X662" t="s">
        <v>18482</v>
      </c>
    </row>
    <row r="663" spans="1:24" x14ac:dyDescent="0.25">
      <c r="A663">
        <v>1051353</v>
      </c>
      <c r="B663" t="s">
        <v>18497</v>
      </c>
      <c r="C663" t="s">
        <v>18498</v>
      </c>
      <c r="D663">
        <v>4</v>
      </c>
      <c r="E663" t="s">
        <v>18499</v>
      </c>
      <c r="F663" t="s">
        <v>18500</v>
      </c>
      <c r="G663" t="s">
        <v>3327</v>
      </c>
      <c r="H663" t="s">
        <v>3328</v>
      </c>
      <c r="I663">
        <v>2008</v>
      </c>
      <c r="J663">
        <v>2011</v>
      </c>
      <c r="K663" t="s">
        <v>17852</v>
      </c>
      <c r="L663" t="s">
        <v>17853</v>
      </c>
      <c r="N663" t="s">
        <v>45</v>
      </c>
      <c r="O663" t="s">
        <v>40</v>
      </c>
      <c r="P663" t="s">
        <v>30</v>
      </c>
      <c r="Q663" t="s">
        <v>46</v>
      </c>
      <c r="R663" t="s">
        <v>40</v>
      </c>
      <c r="S663" t="s">
        <v>40</v>
      </c>
      <c r="T663" t="s">
        <v>30</v>
      </c>
      <c r="U663" t="s">
        <v>30</v>
      </c>
      <c r="V663" t="s">
        <v>30</v>
      </c>
      <c r="W663" t="s">
        <v>124</v>
      </c>
      <c r="X663" t="s">
        <v>18501</v>
      </c>
    </row>
    <row r="664" spans="1:24" x14ac:dyDescent="0.25">
      <c r="A664">
        <v>1382997</v>
      </c>
      <c r="B664" t="s">
        <v>18502</v>
      </c>
      <c r="C664" t="s">
        <v>18503</v>
      </c>
      <c r="D664">
        <v>4</v>
      </c>
      <c r="F664" t="s">
        <v>5249</v>
      </c>
      <c r="I664">
        <v>1993</v>
      </c>
      <c r="J664">
        <v>1989</v>
      </c>
      <c r="K664" t="s">
        <v>18504</v>
      </c>
      <c r="L664" t="s">
        <v>18505</v>
      </c>
      <c r="M664" t="s">
        <v>18506</v>
      </c>
      <c r="N664" t="s">
        <v>74</v>
      </c>
      <c r="O664" t="s">
        <v>30</v>
      </c>
      <c r="P664" t="s">
        <v>30</v>
      </c>
      <c r="Q664" t="s">
        <v>75</v>
      </c>
      <c r="R664" t="s">
        <v>30</v>
      </c>
      <c r="S664" t="s">
        <v>30</v>
      </c>
      <c r="T664" t="s">
        <v>40</v>
      </c>
      <c r="U664" t="s">
        <v>30</v>
      </c>
      <c r="V664" t="s">
        <v>40</v>
      </c>
      <c r="W664" t="s">
        <v>124</v>
      </c>
      <c r="X664" t="s">
        <v>18507</v>
      </c>
    </row>
    <row r="665" spans="1:24" x14ac:dyDescent="0.25">
      <c r="A665">
        <v>56131</v>
      </c>
      <c r="B665" t="s">
        <v>18508</v>
      </c>
      <c r="C665" t="s">
        <v>18509</v>
      </c>
      <c r="D665">
        <v>4</v>
      </c>
      <c r="E665" t="s">
        <v>18510</v>
      </c>
      <c r="F665" t="s">
        <v>18511</v>
      </c>
      <c r="I665">
        <v>1964</v>
      </c>
      <c r="J665">
        <v>1966</v>
      </c>
      <c r="K665" t="s">
        <v>18512</v>
      </c>
      <c r="L665" t="s">
        <v>18513</v>
      </c>
      <c r="M665" t="s">
        <v>672</v>
      </c>
      <c r="N665" t="s">
        <v>45</v>
      </c>
      <c r="O665" t="s">
        <v>40</v>
      </c>
      <c r="P665" t="s">
        <v>30</v>
      </c>
      <c r="Q665" t="s">
        <v>63</v>
      </c>
      <c r="R665" t="s">
        <v>30</v>
      </c>
      <c r="S665" t="s">
        <v>40</v>
      </c>
      <c r="T665" t="s">
        <v>30</v>
      </c>
      <c r="U665" t="s">
        <v>30</v>
      </c>
      <c r="V665" t="s">
        <v>30</v>
      </c>
      <c r="W665" t="s">
        <v>124</v>
      </c>
      <c r="X665" t="s">
        <v>18514</v>
      </c>
    </row>
    <row r="666" spans="1:24" x14ac:dyDescent="0.25">
      <c r="A666">
        <v>178545</v>
      </c>
      <c r="B666" t="s">
        <v>18515</v>
      </c>
      <c r="C666" t="s">
        <v>18516</v>
      </c>
      <c r="D666">
        <v>4</v>
      </c>
      <c r="F666" t="s">
        <v>18517</v>
      </c>
      <c r="J666">
        <v>1979</v>
      </c>
      <c r="K666" t="s">
        <v>18518</v>
      </c>
      <c r="L666" t="s">
        <v>18519</v>
      </c>
      <c r="M666" t="s">
        <v>18520</v>
      </c>
      <c r="N666" t="s">
        <v>74</v>
      </c>
      <c r="O666" t="s">
        <v>30</v>
      </c>
      <c r="P666" t="s">
        <v>30</v>
      </c>
      <c r="Q666" t="s">
        <v>75</v>
      </c>
      <c r="R666" t="s">
        <v>30</v>
      </c>
      <c r="S666" t="s">
        <v>40</v>
      </c>
      <c r="T666" t="s">
        <v>30</v>
      </c>
      <c r="U666" t="s">
        <v>30</v>
      </c>
      <c r="V666" t="s">
        <v>30</v>
      </c>
      <c r="W666" t="s">
        <v>2208</v>
      </c>
      <c r="X666" t="s">
        <v>18521</v>
      </c>
    </row>
    <row r="667" spans="1:24" x14ac:dyDescent="0.25">
      <c r="A667">
        <v>68607</v>
      </c>
      <c r="B667" t="s">
        <v>18522</v>
      </c>
      <c r="C667" t="s">
        <v>18523</v>
      </c>
      <c r="D667">
        <v>4</v>
      </c>
      <c r="E667" t="s">
        <v>18524</v>
      </c>
      <c r="F667" t="s">
        <v>18525</v>
      </c>
      <c r="I667">
        <v>1978</v>
      </c>
      <c r="J667">
        <v>1983</v>
      </c>
      <c r="K667" t="s">
        <v>1882</v>
      </c>
      <c r="L667" t="s">
        <v>1883</v>
      </c>
      <c r="M667" t="s">
        <v>793</v>
      </c>
      <c r="N667" t="s">
        <v>29</v>
      </c>
      <c r="O667" t="s">
        <v>30</v>
      </c>
      <c r="P667" t="s">
        <v>30</v>
      </c>
      <c r="Q667" t="s">
        <v>31</v>
      </c>
      <c r="R667" t="s">
        <v>30</v>
      </c>
      <c r="S667" t="s">
        <v>40</v>
      </c>
      <c r="T667" t="s">
        <v>40</v>
      </c>
      <c r="U667" t="s">
        <v>30</v>
      </c>
      <c r="V667" t="s">
        <v>40</v>
      </c>
      <c r="W667" t="s">
        <v>124</v>
      </c>
      <c r="X667" t="s">
        <v>18526</v>
      </c>
    </row>
    <row r="668" spans="1:24" x14ac:dyDescent="0.25">
      <c r="A668">
        <v>15086</v>
      </c>
      <c r="B668" t="s">
        <v>18540</v>
      </c>
      <c r="C668" t="s">
        <v>18541</v>
      </c>
      <c r="D668">
        <v>4</v>
      </c>
      <c r="E668" t="s">
        <v>18542</v>
      </c>
      <c r="F668" t="s">
        <v>18543</v>
      </c>
      <c r="G668" t="e">
        <f ca="1">-pin(e)</f>
        <v>#NAME?</v>
      </c>
      <c r="H668" t="s">
        <v>272</v>
      </c>
      <c r="I668">
        <v>1965</v>
      </c>
      <c r="J668">
        <v>1968</v>
      </c>
      <c r="K668" t="s">
        <v>18544</v>
      </c>
      <c r="L668" t="s">
        <v>18545</v>
      </c>
      <c r="M668" t="s">
        <v>18546</v>
      </c>
      <c r="N668" t="s">
        <v>45</v>
      </c>
      <c r="O668" t="s">
        <v>40</v>
      </c>
      <c r="P668" t="s">
        <v>30</v>
      </c>
      <c r="Q668" t="s">
        <v>63</v>
      </c>
      <c r="R668" t="s">
        <v>40</v>
      </c>
      <c r="S668" t="s">
        <v>40</v>
      </c>
      <c r="T668" t="s">
        <v>30</v>
      </c>
      <c r="U668" t="s">
        <v>30</v>
      </c>
      <c r="V668" t="s">
        <v>40</v>
      </c>
      <c r="W668" t="s">
        <v>124</v>
      </c>
      <c r="X668" t="s">
        <v>18547</v>
      </c>
    </row>
    <row r="669" spans="1:24" x14ac:dyDescent="0.25">
      <c r="A669">
        <v>304417</v>
      </c>
      <c r="B669" t="s">
        <v>18552</v>
      </c>
      <c r="C669" t="s">
        <v>18553</v>
      </c>
      <c r="D669">
        <v>4</v>
      </c>
      <c r="F669" t="s">
        <v>18554</v>
      </c>
      <c r="M669" t="s">
        <v>18288</v>
      </c>
      <c r="N669" t="s">
        <v>45</v>
      </c>
      <c r="O669" t="s">
        <v>30</v>
      </c>
      <c r="P669" t="s">
        <v>30</v>
      </c>
      <c r="Q669" t="s">
        <v>75</v>
      </c>
      <c r="R669" t="s">
        <v>30</v>
      </c>
      <c r="S669" t="s">
        <v>30</v>
      </c>
      <c r="T669" t="s">
        <v>40</v>
      </c>
      <c r="U669" t="s">
        <v>30</v>
      </c>
      <c r="V669" t="s">
        <v>30</v>
      </c>
      <c r="W669" t="s">
        <v>124</v>
      </c>
      <c r="X669" t="s">
        <v>18555</v>
      </c>
    </row>
    <row r="670" spans="1:24" x14ac:dyDescent="0.25">
      <c r="A670">
        <v>5797</v>
      </c>
      <c r="B670" t="s">
        <v>18567</v>
      </c>
      <c r="C670" t="s">
        <v>18568</v>
      </c>
      <c r="D670">
        <v>4</v>
      </c>
      <c r="E670" t="s">
        <v>18569</v>
      </c>
      <c r="F670" t="s">
        <v>5153</v>
      </c>
      <c r="I670">
        <v>1988</v>
      </c>
      <c r="J670">
        <v>1989</v>
      </c>
      <c r="K670" t="s">
        <v>18570</v>
      </c>
      <c r="L670" t="s">
        <v>18571</v>
      </c>
      <c r="M670" t="s">
        <v>314</v>
      </c>
      <c r="N670" t="s">
        <v>29</v>
      </c>
      <c r="O670" t="s">
        <v>40</v>
      </c>
      <c r="P670" t="s">
        <v>30</v>
      </c>
      <c r="Q670" t="s">
        <v>31</v>
      </c>
      <c r="R670" t="s">
        <v>30</v>
      </c>
      <c r="S670" t="s">
        <v>30</v>
      </c>
      <c r="T670" t="s">
        <v>40</v>
      </c>
      <c r="U670" t="s">
        <v>30</v>
      </c>
      <c r="V670" t="s">
        <v>30</v>
      </c>
      <c r="W670" t="s">
        <v>124</v>
      </c>
      <c r="X670" t="s">
        <v>18572</v>
      </c>
    </row>
    <row r="671" spans="1:24" x14ac:dyDescent="0.25">
      <c r="A671">
        <v>1382371</v>
      </c>
      <c r="B671" t="s">
        <v>18582</v>
      </c>
      <c r="C671" t="s">
        <v>18583</v>
      </c>
      <c r="D671">
        <v>4</v>
      </c>
      <c r="E671" t="s">
        <v>18584</v>
      </c>
      <c r="F671" t="s">
        <v>18585</v>
      </c>
      <c r="I671">
        <v>1995</v>
      </c>
      <c r="J671">
        <v>1997</v>
      </c>
      <c r="K671" t="s">
        <v>18586</v>
      </c>
      <c r="L671" t="s">
        <v>18587</v>
      </c>
      <c r="M671" t="s">
        <v>15792</v>
      </c>
      <c r="N671" t="s">
        <v>45</v>
      </c>
      <c r="O671" t="s">
        <v>30</v>
      </c>
      <c r="P671" t="s">
        <v>30</v>
      </c>
      <c r="Q671" t="s">
        <v>75</v>
      </c>
      <c r="R671" t="s">
        <v>30</v>
      </c>
      <c r="S671" t="s">
        <v>30</v>
      </c>
      <c r="T671" t="s">
        <v>40</v>
      </c>
      <c r="U671" t="s">
        <v>30</v>
      </c>
      <c r="V671" t="s">
        <v>30</v>
      </c>
      <c r="W671" t="s">
        <v>124</v>
      </c>
    </row>
    <row r="672" spans="1:24" x14ac:dyDescent="0.25">
      <c r="A672">
        <v>685093</v>
      </c>
      <c r="B672" t="s">
        <v>18588</v>
      </c>
      <c r="C672" t="s">
        <v>18589</v>
      </c>
      <c r="D672">
        <v>4</v>
      </c>
      <c r="E672" t="s">
        <v>18590</v>
      </c>
      <c r="F672" t="s">
        <v>18591</v>
      </c>
      <c r="I672">
        <v>1969</v>
      </c>
      <c r="J672">
        <v>1972</v>
      </c>
      <c r="K672" t="s">
        <v>18592</v>
      </c>
      <c r="L672" t="s">
        <v>18593</v>
      </c>
      <c r="M672" t="s">
        <v>1273</v>
      </c>
      <c r="N672" t="s">
        <v>45</v>
      </c>
      <c r="O672" t="s">
        <v>40</v>
      </c>
      <c r="P672" t="s">
        <v>30</v>
      </c>
      <c r="Q672" t="s">
        <v>46</v>
      </c>
      <c r="R672" t="s">
        <v>30</v>
      </c>
      <c r="S672" t="s">
        <v>40</v>
      </c>
      <c r="T672" t="s">
        <v>30</v>
      </c>
      <c r="U672" t="s">
        <v>30</v>
      </c>
      <c r="V672" t="s">
        <v>30</v>
      </c>
      <c r="W672" t="s">
        <v>124</v>
      </c>
      <c r="X672" t="s">
        <v>18594</v>
      </c>
    </row>
    <row r="673" spans="1:24" x14ac:dyDescent="0.25">
      <c r="A673">
        <v>161649</v>
      </c>
      <c r="B673" t="s">
        <v>18633</v>
      </c>
      <c r="C673" t="s">
        <v>18634</v>
      </c>
      <c r="D673">
        <v>4</v>
      </c>
      <c r="F673" t="s">
        <v>18635</v>
      </c>
      <c r="I673">
        <v>1988</v>
      </c>
      <c r="J673">
        <v>1996</v>
      </c>
      <c r="M673" t="s">
        <v>18636</v>
      </c>
      <c r="N673" t="s">
        <v>45</v>
      </c>
      <c r="O673" t="s">
        <v>30</v>
      </c>
      <c r="P673" t="s">
        <v>30</v>
      </c>
      <c r="Q673" t="s">
        <v>63</v>
      </c>
      <c r="R673" t="s">
        <v>30</v>
      </c>
      <c r="S673" t="s">
        <v>40</v>
      </c>
      <c r="T673" t="s">
        <v>30</v>
      </c>
      <c r="U673" t="s">
        <v>30</v>
      </c>
      <c r="V673" t="s">
        <v>30</v>
      </c>
      <c r="W673" t="s">
        <v>124</v>
      </c>
    </row>
    <row r="674" spans="1:24" x14ac:dyDescent="0.25">
      <c r="A674">
        <v>699152</v>
      </c>
      <c r="B674" t="s">
        <v>18652</v>
      </c>
      <c r="C674" t="s">
        <v>18653</v>
      </c>
      <c r="D674">
        <v>4</v>
      </c>
      <c r="F674" t="s">
        <v>18654</v>
      </c>
      <c r="I674">
        <v>1971</v>
      </c>
      <c r="J674">
        <v>1982</v>
      </c>
      <c r="K674" t="s">
        <v>18655</v>
      </c>
      <c r="L674" t="s">
        <v>18656</v>
      </c>
      <c r="M674" t="s">
        <v>18657</v>
      </c>
      <c r="N674" t="s">
        <v>74</v>
      </c>
      <c r="O674" t="s">
        <v>30</v>
      </c>
      <c r="P674" t="s">
        <v>30</v>
      </c>
      <c r="Q674" t="s">
        <v>63</v>
      </c>
      <c r="R674" t="s">
        <v>30</v>
      </c>
      <c r="S674" t="s">
        <v>30</v>
      </c>
      <c r="T674" t="s">
        <v>40</v>
      </c>
      <c r="U674" t="s">
        <v>40</v>
      </c>
      <c r="V674" t="s">
        <v>30</v>
      </c>
      <c r="W674" t="s">
        <v>124</v>
      </c>
      <c r="X674" t="s">
        <v>18658</v>
      </c>
    </row>
    <row r="675" spans="1:24" x14ac:dyDescent="0.25">
      <c r="A675">
        <v>187696</v>
      </c>
      <c r="B675" t="s">
        <v>18659</v>
      </c>
      <c r="C675" t="s">
        <v>18660</v>
      </c>
      <c r="D675">
        <v>4</v>
      </c>
      <c r="E675" t="s">
        <v>18661</v>
      </c>
      <c r="F675" t="s">
        <v>18662</v>
      </c>
      <c r="I675">
        <v>1987</v>
      </c>
      <c r="J675">
        <v>1987</v>
      </c>
      <c r="K675" t="s">
        <v>18663</v>
      </c>
      <c r="L675" t="s">
        <v>18664</v>
      </c>
      <c r="M675" t="s">
        <v>18665</v>
      </c>
      <c r="N675" t="s">
        <v>29</v>
      </c>
      <c r="O675" t="s">
        <v>30</v>
      </c>
      <c r="P675" t="s">
        <v>30</v>
      </c>
      <c r="Q675" t="s">
        <v>31</v>
      </c>
      <c r="R675" t="s">
        <v>40</v>
      </c>
      <c r="S675" t="s">
        <v>30</v>
      </c>
      <c r="T675" t="s">
        <v>30</v>
      </c>
      <c r="U675" t="s">
        <v>40</v>
      </c>
      <c r="V675" t="s">
        <v>30</v>
      </c>
      <c r="W675" t="s">
        <v>124</v>
      </c>
      <c r="X675" t="s">
        <v>18666</v>
      </c>
    </row>
    <row r="676" spans="1:24" x14ac:dyDescent="0.25">
      <c r="A676">
        <v>675299</v>
      </c>
      <c r="B676" t="s">
        <v>18667</v>
      </c>
      <c r="C676" t="s">
        <v>18668</v>
      </c>
      <c r="D676">
        <v>4</v>
      </c>
      <c r="F676" t="s">
        <v>18669</v>
      </c>
      <c r="M676" t="s">
        <v>15430</v>
      </c>
      <c r="N676" t="s">
        <v>45</v>
      </c>
      <c r="O676" t="s">
        <v>40</v>
      </c>
      <c r="P676" t="s">
        <v>30</v>
      </c>
      <c r="Q676" t="s">
        <v>63</v>
      </c>
      <c r="R676" t="s">
        <v>30</v>
      </c>
      <c r="S676" t="s">
        <v>40</v>
      </c>
      <c r="T676" t="s">
        <v>40</v>
      </c>
      <c r="U676" t="s">
        <v>30</v>
      </c>
      <c r="V676" t="s">
        <v>30</v>
      </c>
      <c r="W676" t="s">
        <v>798</v>
      </c>
      <c r="X676" t="s">
        <v>18670</v>
      </c>
    </row>
    <row r="677" spans="1:24" x14ac:dyDescent="0.25">
      <c r="A677">
        <v>23199</v>
      </c>
      <c r="B677" t="s">
        <v>18675</v>
      </c>
      <c r="C677" t="s">
        <v>18676</v>
      </c>
      <c r="D677">
        <v>4</v>
      </c>
      <c r="F677" t="s">
        <v>18677</v>
      </c>
      <c r="I677">
        <v>1964</v>
      </c>
      <c r="J677">
        <v>1955</v>
      </c>
      <c r="K677" t="s">
        <v>18678</v>
      </c>
      <c r="L677" t="s">
        <v>18679</v>
      </c>
      <c r="M677" t="s">
        <v>3826</v>
      </c>
      <c r="N677" t="s">
        <v>45</v>
      </c>
      <c r="O677" t="s">
        <v>40</v>
      </c>
      <c r="P677" t="s">
        <v>30</v>
      </c>
      <c r="Q677" t="s">
        <v>31</v>
      </c>
      <c r="R677" t="s">
        <v>30</v>
      </c>
      <c r="S677" t="s">
        <v>40</v>
      </c>
      <c r="T677" t="s">
        <v>30</v>
      </c>
      <c r="U677" t="s">
        <v>30</v>
      </c>
      <c r="V677" t="s">
        <v>40</v>
      </c>
      <c r="W677" t="s">
        <v>124</v>
      </c>
      <c r="X677" t="s">
        <v>18680</v>
      </c>
    </row>
    <row r="678" spans="1:24" x14ac:dyDescent="0.25">
      <c r="A678">
        <v>377721</v>
      </c>
      <c r="B678" t="s">
        <v>18681</v>
      </c>
      <c r="C678" t="s">
        <v>18682</v>
      </c>
      <c r="D678">
        <v>4</v>
      </c>
      <c r="E678" t="s">
        <v>18683</v>
      </c>
      <c r="F678" t="s">
        <v>17719</v>
      </c>
      <c r="G678" t="e">
        <f>-gliptin</f>
        <v>#NAME?</v>
      </c>
      <c r="H678" t="s">
        <v>1223</v>
      </c>
      <c r="I678">
        <v>2008</v>
      </c>
      <c r="J678">
        <v>2013</v>
      </c>
      <c r="K678" t="s">
        <v>18684</v>
      </c>
      <c r="L678" t="s">
        <v>18685</v>
      </c>
      <c r="N678" t="s">
        <v>45</v>
      </c>
      <c r="O678" t="s">
        <v>40</v>
      </c>
      <c r="P678" t="s">
        <v>30</v>
      </c>
      <c r="Q678" t="s">
        <v>31</v>
      </c>
      <c r="R678" t="s">
        <v>30</v>
      </c>
      <c r="S678" t="s">
        <v>40</v>
      </c>
      <c r="T678" t="s">
        <v>30</v>
      </c>
      <c r="U678" t="s">
        <v>30</v>
      </c>
      <c r="V678" t="s">
        <v>30</v>
      </c>
      <c r="W678" t="s">
        <v>124</v>
      </c>
      <c r="X678" t="s">
        <v>18686</v>
      </c>
    </row>
    <row r="679" spans="1:24" x14ac:dyDescent="0.25">
      <c r="A679">
        <v>675175</v>
      </c>
      <c r="B679" t="s">
        <v>18687</v>
      </c>
      <c r="C679" t="s">
        <v>18688</v>
      </c>
      <c r="D679">
        <v>4</v>
      </c>
      <c r="E679" t="s">
        <v>18689</v>
      </c>
      <c r="F679" t="s">
        <v>18690</v>
      </c>
      <c r="G679" t="s">
        <v>460</v>
      </c>
      <c r="H679" t="s">
        <v>461</v>
      </c>
      <c r="I679">
        <v>1981</v>
      </c>
      <c r="J679">
        <v>1987</v>
      </c>
      <c r="K679" t="s">
        <v>18691</v>
      </c>
      <c r="L679" t="s">
        <v>18692</v>
      </c>
      <c r="M679" t="s">
        <v>453</v>
      </c>
      <c r="N679" t="s">
        <v>29</v>
      </c>
      <c r="O679" t="s">
        <v>30</v>
      </c>
      <c r="P679" t="s">
        <v>30</v>
      </c>
      <c r="Q679" t="s">
        <v>31</v>
      </c>
      <c r="R679" t="s">
        <v>30</v>
      </c>
      <c r="S679" t="s">
        <v>30</v>
      </c>
      <c r="T679" t="s">
        <v>40</v>
      </c>
      <c r="U679" t="s">
        <v>30</v>
      </c>
      <c r="V679" t="s">
        <v>30</v>
      </c>
      <c r="W679" t="s">
        <v>798</v>
      </c>
      <c r="X679" t="s">
        <v>18693</v>
      </c>
    </row>
    <row r="680" spans="1:24" x14ac:dyDescent="0.25">
      <c r="A680">
        <v>146</v>
      </c>
      <c r="B680" t="s">
        <v>18694</v>
      </c>
      <c r="C680" t="s">
        <v>18695</v>
      </c>
      <c r="D680">
        <v>4</v>
      </c>
      <c r="E680" t="s">
        <v>18696</v>
      </c>
      <c r="F680" t="s">
        <v>18697</v>
      </c>
      <c r="G680" t="e">
        <f>-oxacin</f>
        <v>#NAME?</v>
      </c>
      <c r="H680" t="s">
        <v>1472</v>
      </c>
      <c r="I680">
        <v>1984</v>
      </c>
      <c r="J680">
        <v>1990</v>
      </c>
      <c r="K680" t="s">
        <v>18698</v>
      </c>
      <c r="L680" t="s">
        <v>18699</v>
      </c>
      <c r="M680" t="s">
        <v>453</v>
      </c>
      <c r="N680" t="s">
        <v>45</v>
      </c>
      <c r="O680" t="s">
        <v>40</v>
      </c>
      <c r="P680" t="s">
        <v>30</v>
      </c>
      <c r="Q680" t="s">
        <v>46</v>
      </c>
      <c r="R680" t="s">
        <v>30</v>
      </c>
      <c r="S680" t="s">
        <v>40</v>
      </c>
      <c r="T680" t="s">
        <v>40</v>
      </c>
      <c r="U680" t="s">
        <v>40</v>
      </c>
      <c r="V680" t="s">
        <v>40</v>
      </c>
      <c r="W680" t="s">
        <v>124</v>
      </c>
      <c r="X680" t="s">
        <v>18700</v>
      </c>
    </row>
    <row r="681" spans="1:24" x14ac:dyDescent="0.25">
      <c r="A681">
        <v>77459</v>
      </c>
      <c r="B681" t="s">
        <v>18701</v>
      </c>
      <c r="C681" t="s">
        <v>18702</v>
      </c>
      <c r="D681">
        <v>4</v>
      </c>
      <c r="F681" t="s">
        <v>18703</v>
      </c>
      <c r="J681">
        <v>1956</v>
      </c>
      <c r="K681" t="s">
        <v>18704</v>
      </c>
      <c r="L681" t="s">
        <v>18705</v>
      </c>
      <c r="M681" t="s">
        <v>1273</v>
      </c>
      <c r="N681" t="s">
        <v>45</v>
      </c>
      <c r="O681" t="s">
        <v>40</v>
      </c>
      <c r="P681" t="s">
        <v>30</v>
      </c>
      <c r="Q681" t="s">
        <v>46</v>
      </c>
      <c r="R681" t="s">
        <v>30</v>
      </c>
      <c r="S681" t="s">
        <v>40</v>
      </c>
      <c r="T681" t="s">
        <v>40</v>
      </c>
      <c r="U681" t="s">
        <v>30</v>
      </c>
      <c r="V681" t="s">
        <v>30</v>
      </c>
      <c r="W681" t="s">
        <v>124</v>
      </c>
      <c r="X681" t="s">
        <v>18706</v>
      </c>
    </row>
    <row r="682" spans="1:24" x14ac:dyDescent="0.25">
      <c r="A682">
        <v>12417</v>
      </c>
      <c r="B682" t="s">
        <v>18711</v>
      </c>
      <c r="C682" t="s">
        <v>18712</v>
      </c>
      <c r="D682">
        <v>4</v>
      </c>
      <c r="F682" t="s">
        <v>1445</v>
      </c>
      <c r="G682" t="e">
        <f>-butazone</f>
        <v>#NAME?</v>
      </c>
      <c r="H682" t="s">
        <v>18713</v>
      </c>
      <c r="J682">
        <v>1980</v>
      </c>
      <c r="K682" t="s">
        <v>18714</v>
      </c>
      <c r="L682" t="s">
        <v>18715</v>
      </c>
      <c r="M682" t="s">
        <v>18716</v>
      </c>
      <c r="N682" t="s">
        <v>45</v>
      </c>
      <c r="O682" t="s">
        <v>40</v>
      </c>
      <c r="P682" t="s">
        <v>30</v>
      </c>
      <c r="Q682" t="s">
        <v>63</v>
      </c>
      <c r="R682" t="s">
        <v>30</v>
      </c>
      <c r="S682" t="s">
        <v>40</v>
      </c>
      <c r="T682" t="s">
        <v>30</v>
      </c>
      <c r="U682" t="s">
        <v>30</v>
      </c>
      <c r="V682" t="s">
        <v>30</v>
      </c>
      <c r="W682" t="s">
        <v>798</v>
      </c>
      <c r="X682" t="s">
        <v>18717</v>
      </c>
    </row>
    <row r="683" spans="1:24" x14ac:dyDescent="0.25">
      <c r="A683">
        <v>316787</v>
      </c>
      <c r="B683" t="s">
        <v>18718</v>
      </c>
      <c r="C683" t="s">
        <v>18719</v>
      </c>
      <c r="D683">
        <v>4</v>
      </c>
      <c r="F683" t="s">
        <v>18720</v>
      </c>
      <c r="J683">
        <v>2008</v>
      </c>
      <c r="N683" t="s">
        <v>45</v>
      </c>
      <c r="O683" t="s">
        <v>30</v>
      </c>
      <c r="P683" t="s">
        <v>30</v>
      </c>
      <c r="Q683" t="s">
        <v>31</v>
      </c>
      <c r="R683" t="s">
        <v>40</v>
      </c>
      <c r="S683" t="s">
        <v>30</v>
      </c>
      <c r="T683" t="s">
        <v>30</v>
      </c>
      <c r="U683" t="s">
        <v>30</v>
      </c>
      <c r="V683" t="s">
        <v>30</v>
      </c>
      <c r="W683" t="s">
        <v>124</v>
      </c>
      <c r="X683" t="s">
        <v>18721</v>
      </c>
    </row>
    <row r="684" spans="1:24" x14ac:dyDescent="0.25">
      <c r="A684">
        <v>86466</v>
      </c>
      <c r="B684" t="s">
        <v>18722</v>
      </c>
      <c r="C684" t="s">
        <v>18723</v>
      </c>
      <c r="D684">
        <v>4</v>
      </c>
      <c r="E684" t="s">
        <v>18724</v>
      </c>
      <c r="F684" t="s">
        <v>18725</v>
      </c>
      <c r="I684">
        <v>1963</v>
      </c>
      <c r="J684">
        <v>1967</v>
      </c>
      <c r="M684" t="s">
        <v>1969</v>
      </c>
      <c r="N684" t="s">
        <v>45</v>
      </c>
      <c r="O684" t="s">
        <v>40</v>
      </c>
      <c r="P684" t="s">
        <v>30</v>
      </c>
      <c r="Q684" t="s">
        <v>63</v>
      </c>
      <c r="R684" t="s">
        <v>30</v>
      </c>
      <c r="S684" t="s">
        <v>40</v>
      </c>
      <c r="T684" t="s">
        <v>30</v>
      </c>
      <c r="U684" t="s">
        <v>30</v>
      </c>
      <c r="V684" t="s">
        <v>30</v>
      </c>
      <c r="W684" t="s">
        <v>798</v>
      </c>
      <c r="X684" t="s">
        <v>18726</v>
      </c>
    </row>
    <row r="685" spans="1:24" x14ac:dyDescent="0.25">
      <c r="A685">
        <v>674547</v>
      </c>
      <c r="B685" t="s">
        <v>18727</v>
      </c>
      <c r="C685" t="s">
        <v>18728</v>
      </c>
      <c r="D685">
        <v>4</v>
      </c>
      <c r="F685" t="s">
        <v>18729</v>
      </c>
      <c r="I685">
        <v>1977</v>
      </c>
      <c r="J685">
        <v>1976</v>
      </c>
      <c r="M685" t="s">
        <v>10169</v>
      </c>
      <c r="N685" t="s">
        <v>45</v>
      </c>
      <c r="O685" t="s">
        <v>40</v>
      </c>
      <c r="P685" t="s">
        <v>30</v>
      </c>
      <c r="Q685" t="s">
        <v>63</v>
      </c>
      <c r="R685" t="s">
        <v>30</v>
      </c>
      <c r="S685" t="s">
        <v>30</v>
      </c>
      <c r="T685" t="s">
        <v>30</v>
      </c>
      <c r="U685" t="s">
        <v>40</v>
      </c>
      <c r="V685" t="s">
        <v>30</v>
      </c>
      <c r="W685" t="s">
        <v>798</v>
      </c>
      <c r="X685" t="s">
        <v>18730</v>
      </c>
    </row>
    <row r="686" spans="1:24" x14ac:dyDescent="0.25">
      <c r="A686">
        <v>6005</v>
      </c>
      <c r="B686" t="s">
        <v>18731</v>
      </c>
      <c r="C686" t="s">
        <v>18732</v>
      </c>
      <c r="D686">
        <v>4</v>
      </c>
      <c r="F686" t="s">
        <v>18733</v>
      </c>
      <c r="J686">
        <v>1984</v>
      </c>
      <c r="K686" t="s">
        <v>18734</v>
      </c>
      <c r="L686" t="s">
        <v>18735</v>
      </c>
      <c r="M686" t="s">
        <v>4393</v>
      </c>
      <c r="N686" t="s">
        <v>29</v>
      </c>
      <c r="O686" t="s">
        <v>40</v>
      </c>
      <c r="P686" t="s">
        <v>30</v>
      </c>
      <c r="Q686" t="s">
        <v>31</v>
      </c>
      <c r="R686" t="s">
        <v>30</v>
      </c>
      <c r="S686" t="s">
        <v>40</v>
      </c>
      <c r="T686" t="s">
        <v>40</v>
      </c>
      <c r="U686" t="s">
        <v>30</v>
      </c>
      <c r="V686" t="s">
        <v>40</v>
      </c>
      <c r="W686" t="s">
        <v>124</v>
      </c>
      <c r="X686" t="s">
        <v>18736</v>
      </c>
    </row>
    <row r="687" spans="1:24" x14ac:dyDescent="0.25">
      <c r="A687">
        <v>675300</v>
      </c>
      <c r="B687" t="s">
        <v>18737</v>
      </c>
      <c r="C687" t="s">
        <v>18738</v>
      </c>
      <c r="D687">
        <v>4</v>
      </c>
      <c r="F687" t="s">
        <v>1112</v>
      </c>
      <c r="G687" t="e">
        <f>-ium</f>
        <v>#NAME?</v>
      </c>
      <c r="H687" t="s">
        <v>288</v>
      </c>
      <c r="I687">
        <v>1961</v>
      </c>
      <c r="J687">
        <v>1982</v>
      </c>
      <c r="M687" t="s">
        <v>18739</v>
      </c>
      <c r="N687" t="s">
        <v>45</v>
      </c>
      <c r="O687" t="s">
        <v>30</v>
      </c>
      <c r="P687" t="s">
        <v>30</v>
      </c>
      <c r="Q687" t="s">
        <v>63</v>
      </c>
      <c r="R687" t="s">
        <v>30</v>
      </c>
      <c r="S687" t="s">
        <v>30</v>
      </c>
      <c r="T687" t="s">
        <v>40</v>
      </c>
      <c r="U687" t="s">
        <v>30</v>
      </c>
      <c r="V687" t="s">
        <v>30</v>
      </c>
      <c r="W687" t="s">
        <v>798</v>
      </c>
      <c r="X687" t="s">
        <v>18740</v>
      </c>
    </row>
    <row r="688" spans="1:24" x14ac:dyDescent="0.25">
      <c r="A688">
        <v>485955</v>
      </c>
      <c r="B688" t="s">
        <v>18870</v>
      </c>
      <c r="C688" t="s">
        <v>18871</v>
      </c>
      <c r="D688">
        <v>4</v>
      </c>
      <c r="F688" t="s">
        <v>18872</v>
      </c>
      <c r="G688" t="s">
        <v>18873</v>
      </c>
      <c r="H688" t="s">
        <v>18874</v>
      </c>
      <c r="J688">
        <v>1977</v>
      </c>
      <c r="M688" t="s">
        <v>7861</v>
      </c>
      <c r="N688" t="s">
        <v>29</v>
      </c>
      <c r="O688" t="s">
        <v>40</v>
      </c>
      <c r="P688" t="s">
        <v>30</v>
      </c>
      <c r="Q688" t="s">
        <v>31</v>
      </c>
      <c r="R688" t="s">
        <v>30</v>
      </c>
      <c r="S688" t="s">
        <v>40</v>
      </c>
      <c r="T688" t="s">
        <v>30</v>
      </c>
      <c r="U688" t="s">
        <v>40</v>
      </c>
      <c r="V688" t="s">
        <v>40</v>
      </c>
      <c r="W688" t="s">
        <v>124</v>
      </c>
      <c r="X688" t="s">
        <v>18875</v>
      </c>
    </row>
    <row r="689" spans="1:24" x14ac:dyDescent="0.25">
      <c r="A689">
        <v>242303</v>
      </c>
      <c r="B689" t="s">
        <v>18876</v>
      </c>
      <c r="C689" t="s">
        <v>18877</v>
      </c>
      <c r="D689">
        <v>4</v>
      </c>
      <c r="E689" t="s">
        <v>18878</v>
      </c>
      <c r="F689" t="s">
        <v>18879</v>
      </c>
      <c r="G689" t="e">
        <f>-conazole</f>
        <v>#NAME?</v>
      </c>
      <c r="H689" t="s">
        <v>917</v>
      </c>
      <c r="I689">
        <v>1987</v>
      </c>
      <c r="J689">
        <v>1988</v>
      </c>
      <c r="K689" t="s">
        <v>18880</v>
      </c>
      <c r="L689" t="s">
        <v>18881</v>
      </c>
      <c r="M689" t="s">
        <v>268</v>
      </c>
      <c r="N689" t="s">
        <v>45</v>
      </c>
      <c r="O689" t="s">
        <v>30</v>
      </c>
      <c r="P689" t="s">
        <v>30</v>
      </c>
      <c r="Q689" t="s">
        <v>63</v>
      </c>
      <c r="R689" t="s">
        <v>30</v>
      </c>
      <c r="S689" t="s">
        <v>30</v>
      </c>
      <c r="T689" t="s">
        <v>30</v>
      </c>
      <c r="U689" t="s">
        <v>40</v>
      </c>
      <c r="V689" t="s">
        <v>30</v>
      </c>
      <c r="W689" t="s">
        <v>124</v>
      </c>
      <c r="X689" t="s">
        <v>18882</v>
      </c>
    </row>
    <row r="690" spans="1:24" x14ac:dyDescent="0.25">
      <c r="A690">
        <v>674690</v>
      </c>
      <c r="B690" t="s">
        <v>18883</v>
      </c>
      <c r="C690" t="s">
        <v>18884</v>
      </c>
      <c r="D690">
        <v>4</v>
      </c>
      <c r="F690" t="s">
        <v>18885</v>
      </c>
      <c r="K690" t="s">
        <v>18886</v>
      </c>
      <c r="L690" t="s">
        <v>18887</v>
      </c>
      <c r="M690" t="s">
        <v>3085</v>
      </c>
      <c r="N690" t="s">
        <v>45</v>
      </c>
      <c r="O690" t="s">
        <v>40</v>
      </c>
      <c r="P690" t="s">
        <v>30</v>
      </c>
      <c r="Q690" t="s">
        <v>63</v>
      </c>
      <c r="R690" t="s">
        <v>30</v>
      </c>
      <c r="S690" t="s">
        <v>30</v>
      </c>
      <c r="T690" t="s">
        <v>30</v>
      </c>
      <c r="U690" t="s">
        <v>40</v>
      </c>
      <c r="V690" t="s">
        <v>30</v>
      </c>
      <c r="W690" t="s">
        <v>798</v>
      </c>
      <c r="X690" t="s">
        <v>18888</v>
      </c>
    </row>
    <row r="691" spans="1:24" x14ac:dyDescent="0.25">
      <c r="A691">
        <v>311242</v>
      </c>
      <c r="B691" t="s">
        <v>18889</v>
      </c>
      <c r="C691" t="s">
        <v>18890</v>
      </c>
      <c r="D691">
        <v>4</v>
      </c>
      <c r="F691" t="s">
        <v>18891</v>
      </c>
      <c r="J691">
        <v>1983</v>
      </c>
      <c r="N691" t="s">
        <v>74</v>
      </c>
      <c r="O691" t="s">
        <v>30</v>
      </c>
      <c r="P691" t="s">
        <v>30</v>
      </c>
      <c r="Q691" t="s">
        <v>75</v>
      </c>
      <c r="R691" t="s">
        <v>30</v>
      </c>
      <c r="S691" t="s">
        <v>40</v>
      </c>
      <c r="T691" t="s">
        <v>40</v>
      </c>
      <c r="U691" t="s">
        <v>30</v>
      </c>
      <c r="V691" t="s">
        <v>30</v>
      </c>
      <c r="W691" t="s">
        <v>124</v>
      </c>
      <c r="X691" t="s">
        <v>18892</v>
      </c>
    </row>
    <row r="692" spans="1:24" x14ac:dyDescent="0.25">
      <c r="A692">
        <v>134333</v>
      </c>
      <c r="B692" t="s">
        <v>18893</v>
      </c>
      <c r="C692" t="s">
        <v>18894</v>
      </c>
      <c r="D692">
        <v>4</v>
      </c>
      <c r="E692" t="s">
        <v>18895</v>
      </c>
      <c r="F692" t="s">
        <v>18896</v>
      </c>
      <c r="I692">
        <v>1961</v>
      </c>
      <c r="J692">
        <v>1960</v>
      </c>
      <c r="K692" t="s">
        <v>18897</v>
      </c>
      <c r="L692" t="s">
        <v>18898</v>
      </c>
      <c r="M692" t="s">
        <v>1908</v>
      </c>
      <c r="N692" t="s">
        <v>45</v>
      </c>
      <c r="O692" t="s">
        <v>40</v>
      </c>
      <c r="P692" t="s">
        <v>30</v>
      </c>
      <c r="Q692" t="s">
        <v>46</v>
      </c>
      <c r="R692" t="s">
        <v>30</v>
      </c>
      <c r="S692" t="s">
        <v>40</v>
      </c>
      <c r="T692" t="s">
        <v>30</v>
      </c>
      <c r="U692" t="s">
        <v>30</v>
      </c>
      <c r="V692" t="s">
        <v>30</v>
      </c>
      <c r="W692" t="s">
        <v>124</v>
      </c>
      <c r="X692" t="s">
        <v>18899</v>
      </c>
    </row>
    <row r="693" spans="1:24" x14ac:dyDescent="0.25">
      <c r="A693">
        <v>674357</v>
      </c>
      <c r="B693" t="s">
        <v>18900</v>
      </c>
      <c r="C693" t="s">
        <v>18901</v>
      </c>
      <c r="D693">
        <v>4</v>
      </c>
      <c r="F693" t="s">
        <v>18902</v>
      </c>
      <c r="J693">
        <v>1972</v>
      </c>
      <c r="M693" t="s">
        <v>1969</v>
      </c>
      <c r="N693" t="s">
        <v>29</v>
      </c>
      <c r="O693" t="s">
        <v>30</v>
      </c>
      <c r="P693" t="s">
        <v>30</v>
      </c>
      <c r="Q693" t="s">
        <v>75</v>
      </c>
      <c r="R693" t="s">
        <v>30</v>
      </c>
      <c r="S693" t="s">
        <v>40</v>
      </c>
      <c r="T693" t="s">
        <v>40</v>
      </c>
      <c r="U693" t="s">
        <v>30</v>
      </c>
      <c r="V693" t="s">
        <v>30</v>
      </c>
      <c r="W693" t="s">
        <v>124</v>
      </c>
      <c r="X693" t="s">
        <v>18903</v>
      </c>
    </row>
    <row r="694" spans="1:24" x14ac:dyDescent="0.25">
      <c r="A694">
        <v>674963</v>
      </c>
      <c r="B694" t="s">
        <v>18908</v>
      </c>
      <c r="C694" t="s">
        <v>18909</v>
      </c>
      <c r="D694">
        <v>4</v>
      </c>
      <c r="E694">
        <v>33379</v>
      </c>
      <c r="F694" t="s">
        <v>18910</v>
      </c>
      <c r="G694" t="s">
        <v>3502</v>
      </c>
      <c r="H694" t="s">
        <v>3503</v>
      </c>
      <c r="I694">
        <v>1969</v>
      </c>
      <c r="J694">
        <v>1965</v>
      </c>
      <c r="K694" t="s">
        <v>18911</v>
      </c>
      <c r="L694" t="s">
        <v>18912</v>
      </c>
      <c r="M694" t="s">
        <v>4208</v>
      </c>
      <c r="N694" t="s">
        <v>29</v>
      </c>
      <c r="O694" t="s">
        <v>40</v>
      </c>
      <c r="P694" t="s">
        <v>30</v>
      </c>
      <c r="Q694" t="s">
        <v>31</v>
      </c>
      <c r="R694" t="s">
        <v>30</v>
      </c>
      <c r="S694" t="s">
        <v>30</v>
      </c>
      <c r="T694" t="s">
        <v>30</v>
      </c>
      <c r="U694" t="s">
        <v>40</v>
      </c>
      <c r="V694" t="s">
        <v>30</v>
      </c>
      <c r="W694" t="s">
        <v>124</v>
      </c>
      <c r="X694" t="s">
        <v>18913</v>
      </c>
    </row>
    <row r="695" spans="1:24" x14ac:dyDescent="0.25">
      <c r="A695">
        <v>54051</v>
      </c>
      <c r="B695" t="s">
        <v>18914</v>
      </c>
      <c r="C695" t="s">
        <v>18915</v>
      </c>
      <c r="D695">
        <v>4</v>
      </c>
      <c r="F695" t="s">
        <v>18916</v>
      </c>
      <c r="J695">
        <v>1957</v>
      </c>
      <c r="K695" t="s">
        <v>18917</v>
      </c>
      <c r="L695" t="s">
        <v>18918</v>
      </c>
      <c r="M695" t="s">
        <v>1395</v>
      </c>
      <c r="N695" t="s">
        <v>45</v>
      </c>
      <c r="O695" t="s">
        <v>40</v>
      </c>
      <c r="P695" t="s">
        <v>30</v>
      </c>
      <c r="Q695" t="s">
        <v>46</v>
      </c>
      <c r="R695" t="s">
        <v>30</v>
      </c>
      <c r="S695" t="s">
        <v>40</v>
      </c>
      <c r="T695" t="s">
        <v>40</v>
      </c>
      <c r="U695" t="s">
        <v>30</v>
      </c>
      <c r="V695" t="s">
        <v>30</v>
      </c>
      <c r="W695" t="s">
        <v>124</v>
      </c>
      <c r="X695" t="s">
        <v>18919</v>
      </c>
    </row>
    <row r="696" spans="1:24" x14ac:dyDescent="0.25">
      <c r="A696">
        <v>675247</v>
      </c>
      <c r="B696" t="s">
        <v>18920</v>
      </c>
      <c r="C696" t="s">
        <v>18921</v>
      </c>
      <c r="D696">
        <v>4</v>
      </c>
      <c r="F696" t="s">
        <v>18922</v>
      </c>
      <c r="G696" t="e">
        <f>-mycin</f>
        <v>#NAME?</v>
      </c>
      <c r="H696" t="s">
        <v>26</v>
      </c>
      <c r="J696">
        <v>1969</v>
      </c>
      <c r="K696" t="s">
        <v>18923</v>
      </c>
      <c r="L696" t="s">
        <v>18924</v>
      </c>
      <c r="M696" t="s">
        <v>302</v>
      </c>
      <c r="N696" t="s">
        <v>29</v>
      </c>
      <c r="O696" t="s">
        <v>30</v>
      </c>
      <c r="P696" t="s">
        <v>30</v>
      </c>
      <c r="Q696" t="s">
        <v>31</v>
      </c>
      <c r="R696" t="s">
        <v>30</v>
      </c>
      <c r="S696" t="s">
        <v>40</v>
      </c>
      <c r="T696" t="s">
        <v>30</v>
      </c>
      <c r="U696" t="s">
        <v>30</v>
      </c>
      <c r="V696" t="s">
        <v>30</v>
      </c>
      <c r="W696" t="s">
        <v>124</v>
      </c>
      <c r="X696" t="s">
        <v>18925</v>
      </c>
    </row>
    <row r="697" spans="1:24" x14ac:dyDescent="0.25">
      <c r="A697">
        <v>1382998</v>
      </c>
      <c r="B697" t="s">
        <v>18932</v>
      </c>
      <c r="C697" t="s">
        <v>18933</v>
      </c>
      <c r="D697">
        <v>4</v>
      </c>
      <c r="F697" t="s">
        <v>18934</v>
      </c>
      <c r="I697">
        <v>1990</v>
      </c>
      <c r="J697">
        <v>1994</v>
      </c>
      <c r="K697" t="s">
        <v>18935</v>
      </c>
      <c r="L697" t="s">
        <v>18936</v>
      </c>
      <c r="M697" t="s">
        <v>14469</v>
      </c>
      <c r="N697" t="s">
        <v>45</v>
      </c>
      <c r="O697" t="s">
        <v>30</v>
      </c>
      <c r="P697" t="s">
        <v>30</v>
      </c>
      <c r="Q697" t="s">
        <v>31</v>
      </c>
      <c r="R697" t="s">
        <v>30</v>
      </c>
      <c r="S697" t="s">
        <v>30</v>
      </c>
      <c r="T697" t="s">
        <v>40</v>
      </c>
      <c r="U697" t="s">
        <v>30</v>
      </c>
      <c r="V697" t="s">
        <v>30</v>
      </c>
      <c r="W697" t="s">
        <v>124</v>
      </c>
    </row>
    <row r="698" spans="1:24" x14ac:dyDescent="0.25">
      <c r="A698">
        <v>1359198</v>
      </c>
      <c r="B698" t="s">
        <v>18940</v>
      </c>
      <c r="C698" t="s">
        <v>18941</v>
      </c>
      <c r="D698">
        <v>4</v>
      </c>
      <c r="F698" t="s">
        <v>15381</v>
      </c>
      <c r="M698" t="s">
        <v>18288</v>
      </c>
      <c r="N698" t="s">
        <v>45</v>
      </c>
      <c r="O698" t="s">
        <v>30</v>
      </c>
      <c r="P698" t="s">
        <v>30</v>
      </c>
      <c r="Q698" t="s">
        <v>75</v>
      </c>
      <c r="R698" t="s">
        <v>30</v>
      </c>
      <c r="S698" t="s">
        <v>30</v>
      </c>
      <c r="T698" t="s">
        <v>40</v>
      </c>
      <c r="U698" t="s">
        <v>30</v>
      </c>
      <c r="V698" t="s">
        <v>30</v>
      </c>
      <c r="W698" t="s">
        <v>124</v>
      </c>
      <c r="X698" t="s">
        <v>18942</v>
      </c>
    </row>
    <row r="699" spans="1:24" x14ac:dyDescent="0.25">
      <c r="A699">
        <v>1383458</v>
      </c>
      <c r="B699" t="s">
        <v>18954</v>
      </c>
      <c r="C699" t="s">
        <v>18955</v>
      </c>
      <c r="D699">
        <v>4</v>
      </c>
      <c r="F699" t="s">
        <v>7463</v>
      </c>
      <c r="I699">
        <v>1989</v>
      </c>
      <c r="J699">
        <v>1988</v>
      </c>
      <c r="K699" t="s">
        <v>18956</v>
      </c>
      <c r="L699" t="s">
        <v>18957</v>
      </c>
      <c r="M699" t="s">
        <v>1194</v>
      </c>
      <c r="N699" t="s">
        <v>45</v>
      </c>
      <c r="O699" t="s">
        <v>30</v>
      </c>
      <c r="P699" t="s">
        <v>30</v>
      </c>
      <c r="Q699" t="s">
        <v>31</v>
      </c>
      <c r="R699" t="s">
        <v>30</v>
      </c>
      <c r="S699" t="s">
        <v>30</v>
      </c>
      <c r="T699" t="s">
        <v>40</v>
      </c>
      <c r="U699" t="s">
        <v>30</v>
      </c>
      <c r="V699" t="s">
        <v>30</v>
      </c>
      <c r="W699" t="s">
        <v>124</v>
      </c>
    </row>
    <row r="700" spans="1:24" x14ac:dyDescent="0.25">
      <c r="A700">
        <v>82721</v>
      </c>
      <c r="B700" t="s">
        <v>19203</v>
      </c>
      <c r="C700" t="s">
        <v>19204</v>
      </c>
      <c r="D700">
        <v>4</v>
      </c>
      <c r="E700" t="s">
        <v>19205</v>
      </c>
      <c r="F700" t="s">
        <v>19206</v>
      </c>
      <c r="G700" t="e">
        <f>-fiban</f>
        <v>#NAME?</v>
      </c>
      <c r="H700" t="s">
        <v>10845</v>
      </c>
      <c r="I700">
        <v>1994</v>
      </c>
      <c r="J700">
        <v>1998</v>
      </c>
      <c r="K700" t="s">
        <v>19207</v>
      </c>
      <c r="L700" t="s">
        <v>19208</v>
      </c>
      <c r="M700" t="s">
        <v>19209</v>
      </c>
      <c r="N700" t="s">
        <v>45</v>
      </c>
      <c r="O700" t="s">
        <v>40</v>
      </c>
      <c r="P700" t="s">
        <v>30</v>
      </c>
      <c r="Q700" t="s">
        <v>31</v>
      </c>
      <c r="R700" t="s">
        <v>30</v>
      </c>
      <c r="S700" t="s">
        <v>30</v>
      </c>
      <c r="T700" t="s">
        <v>40</v>
      </c>
      <c r="U700" t="s">
        <v>30</v>
      </c>
      <c r="V700" t="s">
        <v>30</v>
      </c>
      <c r="W700" t="s">
        <v>124</v>
      </c>
      <c r="X700" t="s">
        <v>19210</v>
      </c>
    </row>
    <row r="701" spans="1:24" x14ac:dyDescent="0.25">
      <c r="A701">
        <v>1449133</v>
      </c>
      <c r="B701" t="s">
        <v>19416</v>
      </c>
      <c r="C701" t="s">
        <v>19417</v>
      </c>
      <c r="D701">
        <v>4</v>
      </c>
      <c r="F701" t="s">
        <v>11860</v>
      </c>
      <c r="G701" t="s">
        <v>12964</v>
      </c>
      <c r="H701" t="s">
        <v>12965</v>
      </c>
      <c r="I701">
        <v>2010</v>
      </c>
      <c r="J701">
        <v>2011</v>
      </c>
      <c r="K701" t="s">
        <v>19418</v>
      </c>
      <c r="L701" t="s">
        <v>19419</v>
      </c>
      <c r="N701" t="s">
        <v>45</v>
      </c>
      <c r="O701" t="s">
        <v>30</v>
      </c>
      <c r="P701" t="s">
        <v>30</v>
      </c>
      <c r="Q701" t="s">
        <v>75</v>
      </c>
      <c r="R701" t="s">
        <v>30</v>
      </c>
      <c r="S701" t="s">
        <v>30</v>
      </c>
      <c r="T701" t="s">
        <v>40</v>
      </c>
      <c r="U701" t="s">
        <v>30</v>
      </c>
      <c r="V701" t="s">
        <v>40</v>
      </c>
      <c r="W701" t="s">
        <v>124</v>
      </c>
    </row>
    <row r="702" spans="1:24" x14ac:dyDescent="0.25">
      <c r="A702">
        <v>675492</v>
      </c>
      <c r="B702" t="s">
        <v>19420</v>
      </c>
      <c r="C702" t="s">
        <v>19421</v>
      </c>
      <c r="D702">
        <v>4</v>
      </c>
      <c r="F702" t="s">
        <v>3037</v>
      </c>
      <c r="I702">
        <v>2002</v>
      </c>
      <c r="J702">
        <v>2002</v>
      </c>
      <c r="N702" t="s">
        <v>75</v>
      </c>
      <c r="O702" t="s">
        <v>30</v>
      </c>
      <c r="P702" t="s">
        <v>30</v>
      </c>
      <c r="Q702" t="s">
        <v>31</v>
      </c>
      <c r="R702" t="s">
        <v>30</v>
      </c>
      <c r="S702" t="s">
        <v>30</v>
      </c>
      <c r="T702" t="s">
        <v>40</v>
      </c>
      <c r="U702" t="s">
        <v>30</v>
      </c>
      <c r="V702" t="s">
        <v>40</v>
      </c>
      <c r="W702" t="s">
        <v>124</v>
      </c>
    </row>
    <row r="703" spans="1:24" x14ac:dyDescent="0.25">
      <c r="A703">
        <v>674640</v>
      </c>
      <c r="B703" t="s">
        <v>19422</v>
      </c>
      <c r="C703" t="s">
        <v>19423</v>
      </c>
      <c r="D703">
        <v>4</v>
      </c>
      <c r="F703" t="s">
        <v>19424</v>
      </c>
      <c r="J703">
        <v>1999</v>
      </c>
      <c r="K703" t="s">
        <v>19425</v>
      </c>
      <c r="L703" t="s">
        <v>19426</v>
      </c>
      <c r="N703" t="s">
        <v>45</v>
      </c>
      <c r="O703" t="s">
        <v>40</v>
      </c>
      <c r="P703" t="s">
        <v>30</v>
      </c>
      <c r="Q703" t="s">
        <v>63</v>
      </c>
      <c r="R703" t="s">
        <v>30</v>
      </c>
      <c r="S703" t="s">
        <v>30</v>
      </c>
      <c r="T703" t="s">
        <v>30</v>
      </c>
      <c r="U703" t="s">
        <v>40</v>
      </c>
      <c r="V703" t="s">
        <v>30</v>
      </c>
      <c r="W703" t="s">
        <v>124</v>
      </c>
      <c r="X703" t="s">
        <v>19427</v>
      </c>
    </row>
    <row r="704" spans="1:24" x14ac:dyDescent="0.25">
      <c r="A704">
        <v>543</v>
      </c>
      <c r="B704" t="s">
        <v>19428</v>
      </c>
      <c r="C704" t="s">
        <v>19429</v>
      </c>
      <c r="D704">
        <v>4</v>
      </c>
      <c r="F704" t="s">
        <v>19430</v>
      </c>
      <c r="J704">
        <v>1955</v>
      </c>
      <c r="K704" t="s">
        <v>19431</v>
      </c>
      <c r="L704" t="s">
        <v>19432</v>
      </c>
      <c r="M704" t="s">
        <v>3826</v>
      </c>
      <c r="N704" t="s">
        <v>45</v>
      </c>
      <c r="O704" t="s">
        <v>40</v>
      </c>
      <c r="P704" t="s">
        <v>30</v>
      </c>
      <c r="Q704" t="s">
        <v>46</v>
      </c>
      <c r="R704" t="s">
        <v>30</v>
      </c>
      <c r="S704" t="s">
        <v>40</v>
      </c>
      <c r="T704" t="s">
        <v>30</v>
      </c>
      <c r="U704" t="s">
        <v>30</v>
      </c>
      <c r="V704" t="s">
        <v>40</v>
      </c>
      <c r="W704" t="s">
        <v>124</v>
      </c>
      <c r="X704" t="s">
        <v>19433</v>
      </c>
    </row>
    <row r="705" spans="1:24" x14ac:dyDescent="0.25">
      <c r="A705">
        <v>675389</v>
      </c>
      <c r="B705" t="s">
        <v>19434</v>
      </c>
      <c r="C705" t="s">
        <v>19435</v>
      </c>
      <c r="D705">
        <v>4</v>
      </c>
      <c r="F705" t="s">
        <v>19436</v>
      </c>
      <c r="G705" t="e">
        <f>-ase</f>
        <v>#NAME?</v>
      </c>
      <c r="H705" t="s">
        <v>2359</v>
      </c>
      <c r="I705">
        <v>1992</v>
      </c>
      <c r="J705">
        <v>1991</v>
      </c>
      <c r="K705" t="s">
        <v>19437</v>
      </c>
      <c r="L705" t="s">
        <v>19438</v>
      </c>
      <c r="M705" t="s">
        <v>19439</v>
      </c>
      <c r="N705" t="s">
        <v>2360</v>
      </c>
      <c r="O705" t="s">
        <v>30</v>
      </c>
      <c r="P705" t="s">
        <v>30</v>
      </c>
      <c r="Q705" t="s">
        <v>31</v>
      </c>
      <c r="R705" t="s">
        <v>30</v>
      </c>
      <c r="S705" t="s">
        <v>30</v>
      </c>
      <c r="T705" t="s">
        <v>40</v>
      </c>
      <c r="U705" t="s">
        <v>30</v>
      </c>
      <c r="V705" t="s">
        <v>30</v>
      </c>
      <c r="W705" t="s">
        <v>798</v>
      </c>
    </row>
    <row r="706" spans="1:24" x14ac:dyDescent="0.25">
      <c r="A706">
        <v>675499</v>
      </c>
      <c r="B706" t="s">
        <v>19440</v>
      </c>
      <c r="C706" t="s">
        <v>19441</v>
      </c>
      <c r="D706">
        <v>4</v>
      </c>
      <c r="F706" t="s">
        <v>19442</v>
      </c>
      <c r="I706">
        <v>1974</v>
      </c>
      <c r="J706">
        <v>1983</v>
      </c>
      <c r="M706" t="s">
        <v>1194</v>
      </c>
      <c r="N706" t="s">
        <v>75</v>
      </c>
      <c r="O706" t="s">
        <v>30</v>
      </c>
      <c r="P706" t="s">
        <v>30</v>
      </c>
      <c r="Q706" t="s">
        <v>31</v>
      </c>
      <c r="R706" t="s">
        <v>30</v>
      </c>
      <c r="S706" t="s">
        <v>30</v>
      </c>
      <c r="T706" t="s">
        <v>40</v>
      </c>
      <c r="U706" t="s">
        <v>30</v>
      </c>
      <c r="V706" t="s">
        <v>30</v>
      </c>
      <c r="W706" t="s">
        <v>798</v>
      </c>
    </row>
    <row r="707" spans="1:24" x14ac:dyDescent="0.25">
      <c r="A707">
        <v>675576</v>
      </c>
      <c r="B707" t="s">
        <v>19443</v>
      </c>
      <c r="C707" t="s">
        <v>19444</v>
      </c>
      <c r="D707">
        <v>4</v>
      </c>
      <c r="E707" t="s">
        <v>19445</v>
      </c>
      <c r="F707" t="s">
        <v>19446</v>
      </c>
      <c r="G707" t="e">
        <f>-mab</f>
        <v>#NAME?</v>
      </c>
      <c r="H707" t="s">
        <v>546</v>
      </c>
      <c r="I707">
        <v>1994</v>
      </c>
      <c r="J707">
        <v>1993</v>
      </c>
      <c r="K707" t="s">
        <v>19447</v>
      </c>
      <c r="L707" t="s">
        <v>19448</v>
      </c>
      <c r="M707" t="s">
        <v>11490</v>
      </c>
      <c r="N707" t="s">
        <v>547</v>
      </c>
      <c r="O707" t="s">
        <v>30</v>
      </c>
      <c r="P707" t="s">
        <v>30</v>
      </c>
      <c r="Q707" t="s">
        <v>31</v>
      </c>
      <c r="R707" t="s">
        <v>30</v>
      </c>
      <c r="S707" t="s">
        <v>30</v>
      </c>
      <c r="T707" t="s">
        <v>40</v>
      </c>
      <c r="U707" t="s">
        <v>30</v>
      </c>
      <c r="V707" t="s">
        <v>30</v>
      </c>
      <c r="W707" t="s">
        <v>124</v>
      </c>
    </row>
    <row r="708" spans="1:24" x14ac:dyDescent="0.25">
      <c r="A708">
        <v>675610</v>
      </c>
      <c r="B708" t="s">
        <v>19449</v>
      </c>
      <c r="C708" t="s">
        <v>19450</v>
      </c>
      <c r="D708">
        <v>4</v>
      </c>
      <c r="F708" t="s">
        <v>19451</v>
      </c>
      <c r="J708">
        <v>1980</v>
      </c>
      <c r="N708" t="s">
        <v>75</v>
      </c>
      <c r="O708" t="s">
        <v>30</v>
      </c>
      <c r="P708" t="s">
        <v>30</v>
      </c>
      <c r="Q708" t="s">
        <v>31</v>
      </c>
      <c r="R708" t="s">
        <v>30</v>
      </c>
      <c r="S708" t="s">
        <v>30</v>
      </c>
      <c r="T708" t="s">
        <v>40</v>
      </c>
      <c r="U708" t="s">
        <v>30</v>
      </c>
      <c r="V708" t="s">
        <v>30</v>
      </c>
      <c r="W708" t="s">
        <v>798</v>
      </c>
    </row>
    <row r="709" spans="1:24" x14ac:dyDescent="0.25">
      <c r="A709">
        <v>33202</v>
      </c>
      <c r="B709" t="s">
        <v>19452</v>
      </c>
      <c r="C709" t="s">
        <v>19453</v>
      </c>
      <c r="D709">
        <v>4</v>
      </c>
      <c r="F709" t="s">
        <v>19454</v>
      </c>
      <c r="G709" t="s">
        <v>3021</v>
      </c>
      <c r="H709" t="s">
        <v>1459</v>
      </c>
      <c r="I709">
        <v>1986</v>
      </c>
      <c r="J709">
        <v>1987</v>
      </c>
      <c r="K709" t="s">
        <v>19455</v>
      </c>
      <c r="L709" t="s">
        <v>19456</v>
      </c>
      <c r="M709" t="s">
        <v>1025</v>
      </c>
      <c r="N709" t="s">
        <v>45</v>
      </c>
      <c r="O709" t="s">
        <v>40</v>
      </c>
      <c r="P709" t="s">
        <v>30</v>
      </c>
      <c r="Q709" t="s">
        <v>63</v>
      </c>
      <c r="R709" t="s">
        <v>30</v>
      </c>
      <c r="S709" t="s">
        <v>40</v>
      </c>
      <c r="T709" t="s">
        <v>30</v>
      </c>
      <c r="U709" t="s">
        <v>40</v>
      </c>
      <c r="V709" t="s">
        <v>30</v>
      </c>
      <c r="W709" t="s">
        <v>124</v>
      </c>
      <c r="X709" t="s">
        <v>19457</v>
      </c>
    </row>
    <row r="710" spans="1:24" x14ac:dyDescent="0.25">
      <c r="A710">
        <v>427379</v>
      </c>
      <c r="B710" t="s">
        <v>19458</v>
      </c>
      <c r="C710" t="s">
        <v>19459</v>
      </c>
      <c r="D710">
        <v>4</v>
      </c>
      <c r="F710" t="s">
        <v>19460</v>
      </c>
      <c r="I710">
        <v>2007</v>
      </c>
      <c r="J710">
        <v>2009</v>
      </c>
      <c r="K710" t="s">
        <v>19461</v>
      </c>
      <c r="L710" t="s">
        <v>19462</v>
      </c>
      <c r="N710" t="s">
        <v>45</v>
      </c>
      <c r="O710" t="s">
        <v>40</v>
      </c>
      <c r="P710" t="s">
        <v>30</v>
      </c>
      <c r="Q710" t="s">
        <v>46</v>
      </c>
      <c r="R710" t="s">
        <v>30</v>
      </c>
      <c r="S710" t="s">
        <v>40</v>
      </c>
      <c r="T710" t="s">
        <v>30</v>
      </c>
      <c r="U710" t="s">
        <v>30</v>
      </c>
      <c r="V710" t="s">
        <v>40</v>
      </c>
      <c r="W710" t="s">
        <v>124</v>
      </c>
      <c r="X710" t="s">
        <v>19463</v>
      </c>
    </row>
    <row r="711" spans="1:24" x14ac:dyDescent="0.25">
      <c r="A711">
        <v>419622</v>
      </c>
      <c r="B711" t="s">
        <v>19464</v>
      </c>
      <c r="C711" t="s">
        <v>19465</v>
      </c>
      <c r="D711">
        <v>4</v>
      </c>
      <c r="F711" t="s">
        <v>19466</v>
      </c>
      <c r="G711" t="e">
        <f>-olone</f>
        <v>#NAME?</v>
      </c>
      <c r="H711" t="s">
        <v>754</v>
      </c>
      <c r="J711">
        <v>1960</v>
      </c>
      <c r="M711" t="s">
        <v>4208</v>
      </c>
      <c r="N711" t="s">
        <v>29</v>
      </c>
      <c r="O711" t="s">
        <v>40</v>
      </c>
      <c r="P711" t="s">
        <v>30</v>
      </c>
      <c r="Q711" t="s">
        <v>31</v>
      </c>
      <c r="R711" t="s">
        <v>30</v>
      </c>
      <c r="S711" t="s">
        <v>30</v>
      </c>
      <c r="T711" t="s">
        <v>40</v>
      </c>
      <c r="U711" t="s">
        <v>40</v>
      </c>
      <c r="V711" t="s">
        <v>40</v>
      </c>
      <c r="W711" t="s">
        <v>124</v>
      </c>
      <c r="X711" t="s">
        <v>19467</v>
      </c>
    </row>
    <row r="712" spans="1:24" x14ac:dyDescent="0.25">
      <c r="A712">
        <v>1059668</v>
      </c>
      <c r="B712" t="s">
        <v>19468</v>
      </c>
      <c r="C712" t="s">
        <v>19469</v>
      </c>
      <c r="D712">
        <v>4</v>
      </c>
      <c r="F712" t="s">
        <v>19470</v>
      </c>
      <c r="I712">
        <v>1963</v>
      </c>
      <c r="J712">
        <v>1976</v>
      </c>
      <c r="K712" t="s">
        <v>19471</v>
      </c>
      <c r="L712" t="s">
        <v>19472</v>
      </c>
      <c r="M712" t="s">
        <v>19473</v>
      </c>
      <c r="N712" t="s">
        <v>74</v>
      </c>
      <c r="O712" t="s">
        <v>30</v>
      </c>
      <c r="P712" t="s">
        <v>30</v>
      </c>
      <c r="Q712" t="s">
        <v>75</v>
      </c>
      <c r="R712" t="s">
        <v>30</v>
      </c>
      <c r="S712" t="s">
        <v>40</v>
      </c>
      <c r="T712" t="s">
        <v>30</v>
      </c>
      <c r="U712" t="s">
        <v>30</v>
      </c>
      <c r="V712" t="s">
        <v>30</v>
      </c>
      <c r="W712" t="s">
        <v>124</v>
      </c>
      <c r="X712" t="s">
        <v>19474</v>
      </c>
    </row>
    <row r="713" spans="1:24" x14ac:dyDescent="0.25">
      <c r="A713">
        <v>453532</v>
      </c>
      <c r="B713" t="s">
        <v>19475</v>
      </c>
      <c r="C713" t="s">
        <v>19476</v>
      </c>
      <c r="D713">
        <v>4</v>
      </c>
      <c r="F713" t="s">
        <v>19477</v>
      </c>
      <c r="I713">
        <v>1962</v>
      </c>
      <c r="J713">
        <v>1959</v>
      </c>
      <c r="K713" t="s">
        <v>19478</v>
      </c>
      <c r="L713" t="s">
        <v>19479</v>
      </c>
      <c r="M713" t="s">
        <v>19480</v>
      </c>
      <c r="N713" t="s">
        <v>45</v>
      </c>
      <c r="O713" t="s">
        <v>40</v>
      </c>
      <c r="P713" t="s">
        <v>30</v>
      </c>
      <c r="Q713" t="s">
        <v>63</v>
      </c>
      <c r="R713" t="s">
        <v>30</v>
      </c>
      <c r="S713" t="s">
        <v>40</v>
      </c>
      <c r="T713" t="s">
        <v>30</v>
      </c>
      <c r="U713" t="s">
        <v>30</v>
      </c>
      <c r="V713" t="s">
        <v>30</v>
      </c>
      <c r="W713" t="s">
        <v>124</v>
      </c>
      <c r="X713" t="s">
        <v>19481</v>
      </c>
    </row>
    <row r="714" spans="1:24" x14ac:dyDescent="0.25">
      <c r="A714">
        <v>43740</v>
      </c>
      <c r="B714" t="s">
        <v>19482</v>
      </c>
      <c r="C714" t="s">
        <v>19483</v>
      </c>
      <c r="D714">
        <v>4</v>
      </c>
      <c r="F714" t="s">
        <v>19484</v>
      </c>
      <c r="J714">
        <v>1964</v>
      </c>
      <c r="K714" t="s">
        <v>19485</v>
      </c>
      <c r="L714" t="s">
        <v>19486</v>
      </c>
      <c r="M714" t="s">
        <v>7791</v>
      </c>
      <c r="N714" t="s">
        <v>45</v>
      </c>
      <c r="O714" t="s">
        <v>40</v>
      </c>
      <c r="P714" t="s">
        <v>30</v>
      </c>
      <c r="Q714" t="s">
        <v>31</v>
      </c>
      <c r="R714" t="s">
        <v>30</v>
      </c>
      <c r="S714" t="s">
        <v>40</v>
      </c>
      <c r="T714" t="s">
        <v>30</v>
      </c>
      <c r="U714" t="s">
        <v>30</v>
      </c>
      <c r="V714" t="s">
        <v>30</v>
      </c>
      <c r="W714" t="s">
        <v>124</v>
      </c>
      <c r="X714" t="s">
        <v>19487</v>
      </c>
    </row>
    <row r="715" spans="1:24" x14ac:dyDescent="0.25">
      <c r="A715">
        <v>47447</v>
      </c>
      <c r="B715" t="s">
        <v>19488</v>
      </c>
      <c r="C715" t="s">
        <v>19489</v>
      </c>
      <c r="D715">
        <v>4</v>
      </c>
      <c r="E715" t="s">
        <v>19490</v>
      </c>
      <c r="F715" t="s">
        <v>10598</v>
      </c>
      <c r="G715" t="e">
        <f>-ast</f>
        <v>#NAME?</v>
      </c>
      <c r="H715" t="s">
        <v>13629</v>
      </c>
      <c r="I715">
        <v>1995</v>
      </c>
      <c r="J715">
        <v>1998</v>
      </c>
      <c r="K715" t="s">
        <v>19491</v>
      </c>
      <c r="L715" t="s">
        <v>19492</v>
      </c>
      <c r="M715" t="s">
        <v>13632</v>
      </c>
      <c r="N715" t="s">
        <v>45</v>
      </c>
      <c r="O715" t="s">
        <v>30</v>
      </c>
      <c r="P715" t="s">
        <v>30</v>
      </c>
      <c r="Q715" t="s">
        <v>31</v>
      </c>
      <c r="R715" t="s">
        <v>30</v>
      </c>
      <c r="S715" t="s">
        <v>40</v>
      </c>
      <c r="T715" t="s">
        <v>30</v>
      </c>
      <c r="U715" t="s">
        <v>30</v>
      </c>
      <c r="V715" t="s">
        <v>40</v>
      </c>
      <c r="W715" t="s">
        <v>124</v>
      </c>
      <c r="X715" t="s">
        <v>19493</v>
      </c>
    </row>
    <row r="716" spans="1:24" x14ac:dyDescent="0.25">
      <c r="A716">
        <v>27111</v>
      </c>
      <c r="B716" t="s">
        <v>20278</v>
      </c>
      <c r="C716" t="s">
        <v>20279</v>
      </c>
      <c r="D716">
        <v>4</v>
      </c>
      <c r="E716" t="s">
        <v>20280</v>
      </c>
      <c r="F716" t="s">
        <v>20281</v>
      </c>
      <c r="G716" t="e">
        <f>-triptan</f>
        <v>#NAME?</v>
      </c>
      <c r="H716" t="s">
        <v>10653</v>
      </c>
      <c r="I716">
        <v>1989</v>
      </c>
      <c r="J716">
        <v>1992</v>
      </c>
      <c r="K716" t="s">
        <v>20282</v>
      </c>
      <c r="L716" t="s">
        <v>20283</v>
      </c>
      <c r="M716" t="s">
        <v>10654</v>
      </c>
      <c r="N716" t="s">
        <v>45</v>
      </c>
      <c r="O716" t="s">
        <v>40</v>
      </c>
      <c r="P716" t="s">
        <v>30</v>
      </c>
      <c r="Q716" t="s">
        <v>63</v>
      </c>
      <c r="R716" t="s">
        <v>30</v>
      </c>
      <c r="S716" t="s">
        <v>40</v>
      </c>
      <c r="T716" t="s">
        <v>40</v>
      </c>
      <c r="U716" t="s">
        <v>40</v>
      </c>
      <c r="V716" t="s">
        <v>30</v>
      </c>
      <c r="W716" t="s">
        <v>124</v>
      </c>
      <c r="X716" t="s">
        <v>20284</v>
      </c>
    </row>
    <row r="717" spans="1:24" x14ac:dyDescent="0.25">
      <c r="A717">
        <v>264453</v>
      </c>
      <c r="B717" t="s">
        <v>20309</v>
      </c>
      <c r="C717" t="s">
        <v>20310</v>
      </c>
      <c r="D717">
        <v>4</v>
      </c>
      <c r="E717" t="s">
        <v>20311</v>
      </c>
      <c r="F717" t="s">
        <v>2928</v>
      </c>
      <c r="G717" t="e">
        <f>-profen</f>
        <v>#NAME?</v>
      </c>
      <c r="H717" t="s">
        <v>875</v>
      </c>
      <c r="I717">
        <v>1976</v>
      </c>
      <c r="J717">
        <v>1987</v>
      </c>
      <c r="M717" t="s">
        <v>1025</v>
      </c>
      <c r="N717" t="s">
        <v>45</v>
      </c>
      <c r="O717" t="s">
        <v>40</v>
      </c>
      <c r="P717" t="s">
        <v>30</v>
      </c>
      <c r="Q717" t="s">
        <v>46</v>
      </c>
      <c r="R717" t="s">
        <v>30</v>
      </c>
      <c r="S717" t="s">
        <v>40</v>
      </c>
      <c r="T717" t="s">
        <v>30</v>
      </c>
      <c r="U717" t="s">
        <v>30</v>
      </c>
      <c r="V717" t="s">
        <v>30</v>
      </c>
      <c r="W717" t="s">
        <v>798</v>
      </c>
      <c r="X717" t="s">
        <v>20312</v>
      </c>
    </row>
    <row r="718" spans="1:24" x14ac:dyDescent="0.25">
      <c r="A718">
        <v>33889</v>
      </c>
      <c r="B718" t="s">
        <v>20318</v>
      </c>
      <c r="C718" t="s">
        <v>20319</v>
      </c>
      <c r="D718">
        <v>4</v>
      </c>
      <c r="E718" t="s">
        <v>20320</v>
      </c>
      <c r="F718" t="s">
        <v>1435</v>
      </c>
      <c r="G718" t="e">
        <f>-vir</f>
        <v>#NAME?</v>
      </c>
      <c r="H718" t="s">
        <v>20321</v>
      </c>
      <c r="I718">
        <v>1999</v>
      </c>
      <c r="J718">
        <v>2005</v>
      </c>
      <c r="K718" t="s">
        <v>20322</v>
      </c>
      <c r="L718" t="s">
        <v>20323</v>
      </c>
      <c r="N718" t="s">
        <v>29</v>
      </c>
      <c r="O718" t="s">
        <v>40</v>
      </c>
      <c r="P718" t="s">
        <v>30</v>
      </c>
      <c r="Q718" t="s">
        <v>31</v>
      </c>
      <c r="R718" t="s">
        <v>40</v>
      </c>
      <c r="S718" t="s">
        <v>40</v>
      </c>
      <c r="T718" t="s">
        <v>30</v>
      </c>
      <c r="U718" t="s">
        <v>30</v>
      </c>
      <c r="V718" t="s">
        <v>40</v>
      </c>
      <c r="W718" t="s">
        <v>124</v>
      </c>
      <c r="X718" t="s">
        <v>20324</v>
      </c>
    </row>
    <row r="719" spans="1:24" x14ac:dyDescent="0.25">
      <c r="A719">
        <v>66016</v>
      </c>
      <c r="B719" t="s">
        <v>20329</v>
      </c>
      <c r="C719" t="s">
        <v>20330</v>
      </c>
      <c r="D719">
        <v>4</v>
      </c>
      <c r="F719" t="s">
        <v>1445</v>
      </c>
      <c r="G719" t="e">
        <f>-toin</f>
        <v>#NAME?</v>
      </c>
      <c r="H719" t="s">
        <v>870</v>
      </c>
      <c r="I719">
        <v>1962</v>
      </c>
      <c r="J719">
        <v>1946</v>
      </c>
      <c r="K719" t="s">
        <v>20331</v>
      </c>
      <c r="L719" t="s">
        <v>20332</v>
      </c>
      <c r="M719" t="s">
        <v>871</v>
      </c>
      <c r="N719" t="s">
        <v>45</v>
      </c>
      <c r="O719" t="s">
        <v>40</v>
      </c>
      <c r="P719" t="s">
        <v>30</v>
      </c>
      <c r="Q719" t="s">
        <v>46</v>
      </c>
      <c r="R719" t="s">
        <v>30</v>
      </c>
      <c r="S719" t="s">
        <v>40</v>
      </c>
      <c r="T719" t="s">
        <v>30</v>
      </c>
      <c r="U719" t="s">
        <v>30</v>
      </c>
      <c r="V719" t="s">
        <v>30</v>
      </c>
      <c r="W719" t="s">
        <v>798</v>
      </c>
      <c r="X719" t="s">
        <v>20333</v>
      </c>
    </row>
    <row r="720" spans="1:24" x14ac:dyDescent="0.25">
      <c r="A720">
        <v>27307</v>
      </c>
      <c r="B720" t="s">
        <v>20334</v>
      </c>
      <c r="C720" t="s">
        <v>20335</v>
      </c>
      <c r="D720">
        <v>4</v>
      </c>
      <c r="E720" t="s">
        <v>20336</v>
      </c>
      <c r="F720" t="s">
        <v>20337</v>
      </c>
      <c r="G720" t="e">
        <f>-vudine</f>
        <v>#NAME?</v>
      </c>
      <c r="H720" t="s">
        <v>967</v>
      </c>
      <c r="I720">
        <v>1987</v>
      </c>
      <c r="J720">
        <v>1987</v>
      </c>
      <c r="K720" t="s">
        <v>20338</v>
      </c>
      <c r="L720" t="s">
        <v>20339</v>
      </c>
      <c r="M720" t="s">
        <v>250</v>
      </c>
      <c r="N720" t="s">
        <v>29</v>
      </c>
      <c r="O720" t="s">
        <v>40</v>
      </c>
      <c r="P720" t="s">
        <v>30</v>
      </c>
      <c r="Q720" t="s">
        <v>31</v>
      </c>
      <c r="R720" t="s">
        <v>40</v>
      </c>
      <c r="S720" t="s">
        <v>40</v>
      </c>
      <c r="T720" t="s">
        <v>40</v>
      </c>
      <c r="U720" t="s">
        <v>30</v>
      </c>
      <c r="V720" t="s">
        <v>40</v>
      </c>
      <c r="W720" t="s">
        <v>124</v>
      </c>
      <c r="X720" t="s">
        <v>20340</v>
      </c>
    </row>
    <row r="721" spans="1:24" x14ac:dyDescent="0.25">
      <c r="A721">
        <v>17347</v>
      </c>
      <c r="B721" t="s">
        <v>20378</v>
      </c>
      <c r="C721" t="s">
        <v>20379</v>
      </c>
      <c r="D721">
        <v>4</v>
      </c>
      <c r="E721" t="s">
        <v>20380</v>
      </c>
      <c r="F721" t="s">
        <v>1370</v>
      </c>
      <c r="G721" t="e">
        <f>-vir</f>
        <v>#NAME?</v>
      </c>
      <c r="H721" t="s">
        <v>7289</v>
      </c>
      <c r="I721">
        <v>1997</v>
      </c>
      <c r="J721">
        <v>1999</v>
      </c>
      <c r="K721" t="s">
        <v>20381</v>
      </c>
      <c r="L721" t="s">
        <v>20382</v>
      </c>
      <c r="N721" t="s">
        <v>45</v>
      </c>
      <c r="O721" t="s">
        <v>30</v>
      </c>
      <c r="P721" t="s">
        <v>30</v>
      </c>
      <c r="Q721" t="s">
        <v>31</v>
      </c>
      <c r="R721" t="s">
        <v>30</v>
      </c>
      <c r="S721" t="s">
        <v>40</v>
      </c>
      <c r="T721" t="s">
        <v>30</v>
      </c>
      <c r="U721" t="s">
        <v>30</v>
      </c>
      <c r="V721" t="s">
        <v>30</v>
      </c>
      <c r="W721" t="s">
        <v>798</v>
      </c>
      <c r="X721" t="s">
        <v>20383</v>
      </c>
    </row>
    <row r="722" spans="1:24" x14ac:dyDescent="0.25">
      <c r="A722">
        <v>674337</v>
      </c>
      <c r="B722" t="s">
        <v>20390</v>
      </c>
      <c r="C722" t="s">
        <v>20391</v>
      </c>
      <c r="D722">
        <v>4</v>
      </c>
      <c r="E722" t="s">
        <v>20392</v>
      </c>
      <c r="F722" t="s">
        <v>20393</v>
      </c>
      <c r="G722" t="s">
        <v>3526</v>
      </c>
      <c r="H722" t="s">
        <v>38</v>
      </c>
      <c r="I722">
        <v>1983</v>
      </c>
      <c r="J722">
        <v>1991</v>
      </c>
      <c r="K722" t="s">
        <v>20394</v>
      </c>
      <c r="L722" t="s">
        <v>20395</v>
      </c>
      <c r="M722" t="s">
        <v>4208</v>
      </c>
      <c r="N722" t="s">
        <v>29</v>
      </c>
      <c r="O722" t="s">
        <v>40</v>
      </c>
      <c r="P722" t="s">
        <v>30</v>
      </c>
      <c r="Q722" t="s">
        <v>31</v>
      </c>
      <c r="R722" t="s">
        <v>40</v>
      </c>
      <c r="S722" t="s">
        <v>30</v>
      </c>
      <c r="T722" t="s">
        <v>30</v>
      </c>
      <c r="U722" t="s">
        <v>40</v>
      </c>
      <c r="V722" t="s">
        <v>30</v>
      </c>
      <c r="W722" t="s">
        <v>124</v>
      </c>
      <c r="X722" t="s">
        <v>20396</v>
      </c>
    </row>
    <row r="723" spans="1:24" x14ac:dyDescent="0.25">
      <c r="A723">
        <v>218758</v>
      </c>
      <c r="B723" t="s">
        <v>20410</v>
      </c>
      <c r="C723" t="s">
        <v>20411</v>
      </c>
      <c r="D723">
        <v>4</v>
      </c>
      <c r="E723" t="s">
        <v>20412</v>
      </c>
      <c r="F723" t="s">
        <v>20413</v>
      </c>
      <c r="G723" t="e">
        <f>-cillin</f>
        <v>#NAME?</v>
      </c>
      <c r="H723" t="s">
        <v>59</v>
      </c>
      <c r="I723">
        <v>1968</v>
      </c>
      <c r="J723">
        <v>1982</v>
      </c>
      <c r="K723" t="s">
        <v>20414</v>
      </c>
      <c r="L723" t="s">
        <v>20415</v>
      </c>
      <c r="M723" t="s">
        <v>453</v>
      </c>
      <c r="N723" t="s">
        <v>29</v>
      </c>
      <c r="O723" t="s">
        <v>40</v>
      </c>
      <c r="P723" t="s">
        <v>30</v>
      </c>
      <c r="Q723" t="s">
        <v>46</v>
      </c>
      <c r="R723" t="s">
        <v>30</v>
      </c>
      <c r="S723" t="s">
        <v>30</v>
      </c>
      <c r="T723" t="s">
        <v>40</v>
      </c>
      <c r="U723" t="s">
        <v>30</v>
      </c>
      <c r="V723" t="s">
        <v>30</v>
      </c>
      <c r="W723" t="s">
        <v>798</v>
      </c>
      <c r="X723" t="s">
        <v>20416</v>
      </c>
    </row>
    <row r="724" spans="1:24" x14ac:dyDescent="0.25">
      <c r="A724">
        <v>403465</v>
      </c>
      <c r="B724" t="s">
        <v>20417</v>
      </c>
      <c r="C724" t="s">
        <v>20418</v>
      </c>
      <c r="D724">
        <v>4</v>
      </c>
      <c r="E724" t="s">
        <v>20419</v>
      </c>
      <c r="F724" t="s">
        <v>3201</v>
      </c>
      <c r="G724" t="s">
        <v>2299</v>
      </c>
      <c r="H724" t="s">
        <v>2813</v>
      </c>
      <c r="I724">
        <v>1996</v>
      </c>
      <c r="J724">
        <v>1997</v>
      </c>
      <c r="K724" t="s">
        <v>20420</v>
      </c>
      <c r="L724" t="s">
        <v>20421</v>
      </c>
      <c r="M724" t="s">
        <v>13352</v>
      </c>
      <c r="N724" t="s">
        <v>45</v>
      </c>
      <c r="O724" t="s">
        <v>40</v>
      </c>
      <c r="P724" t="s">
        <v>30</v>
      </c>
      <c r="Q724" t="s">
        <v>31</v>
      </c>
      <c r="R724" t="s">
        <v>30</v>
      </c>
      <c r="S724" t="s">
        <v>40</v>
      </c>
      <c r="T724" t="s">
        <v>30</v>
      </c>
      <c r="U724" t="s">
        <v>30</v>
      </c>
      <c r="V724" t="s">
        <v>30</v>
      </c>
      <c r="W724" t="s">
        <v>798</v>
      </c>
      <c r="X724" t="s">
        <v>20422</v>
      </c>
    </row>
    <row r="725" spans="1:24" x14ac:dyDescent="0.25">
      <c r="A725">
        <v>674598</v>
      </c>
      <c r="B725" t="s">
        <v>20443</v>
      </c>
      <c r="C725" t="s">
        <v>20444</v>
      </c>
      <c r="D725">
        <v>4</v>
      </c>
      <c r="F725" t="s">
        <v>759</v>
      </c>
      <c r="G725" t="e">
        <f>-cidin</f>
        <v>#NAME?</v>
      </c>
      <c r="H725" t="s">
        <v>2501</v>
      </c>
      <c r="I725">
        <v>1965</v>
      </c>
      <c r="J725">
        <v>1982</v>
      </c>
      <c r="K725" t="s">
        <v>20445</v>
      </c>
      <c r="L725" t="s">
        <v>20446</v>
      </c>
      <c r="M725" t="s">
        <v>268</v>
      </c>
      <c r="N725" t="s">
        <v>29</v>
      </c>
      <c r="O725" t="s">
        <v>30</v>
      </c>
      <c r="P725" t="s">
        <v>30</v>
      </c>
      <c r="Q725" t="s">
        <v>46</v>
      </c>
      <c r="R725" t="s">
        <v>30</v>
      </c>
      <c r="S725" t="s">
        <v>30</v>
      </c>
      <c r="T725" t="s">
        <v>30</v>
      </c>
      <c r="U725" t="s">
        <v>40</v>
      </c>
      <c r="V725" t="s">
        <v>30</v>
      </c>
      <c r="W725" t="s">
        <v>798</v>
      </c>
      <c r="X725" t="s">
        <v>20447</v>
      </c>
    </row>
    <row r="726" spans="1:24" x14ac:dyDescent="0.25">
      <c r="A726">
        <v>239465</v>
      </c>
      <c r="B726" t="s">
        <v>20474</v>
      </c>
      <c r="C726" t="s">
        <v>20475</v>
      </c>
      <c r="D726">
        <v>4</v>
      </c>
      <c r="F726" t="s">
        <v>1115</v>
      </c>
      <c r="G726" t="e">
        <f>-ium</f>
        <v>#NAME?</v>
      </c>
      <c r="H726" t="s">
        <v>288</v>
      </c>
      <c r="I726">
        <v>1975</v>
      </c>
      <c r="J726">
        <v>1982</v>
      </c>
      <c r="K726" t="s">
        <v>20476</v>
      </c>
      <c r="L726" t="s">
        <v>20477</v>
      </c>
      <c r="M726" t="s">
        <v>3344</v>
      </c>
      <c r="N726" t="s">
        <v>29</v>
      </c>
      <c r="O726" t="s">
        <v>30</v>
      </c>
      <c r="P726" t="s">
        <v>30</v>
      </c>
      <c r="Q726" t="s">
        <v>31</v>
      </c>
      <c r="R726" t="s">
        <v>30</v>
      </c>
      <c r="S726" t="s">
        <v>30</v>
      </c>
      <c r="T726" t="s">
        <v>40</v>
      </c>
      <c r="U726" t="s">
        <v>30</v>
      </c>
      <c r="V726" t="s">
        <v>30</v>
      </c>
      <c r="W726" t="s">
        <v>798</v>
      </c>
      <c r="X726" t="s">
        <v>20478</v>
      </c>
    </row>
    <row r="727" spans="1:24" x14ac:dyDescent="0.25">
      <c r="A727">
        <v>652997</v>
      </c>
      <c r="B727" t="s">
        <v>20482</v>
      </c>
      <c r="C727" t="s">
        <v>20483</v>
      </c>
      <c r="D727">
        <v>4</v>
      </c>
      <c r="F727" t="s">
        <v>20484</v>
      </c>
      <c r="G727" t="e">
        <f>-caine</f>
        <v>#NAME?</v>
      </c>
      <c r="H727" t="s">
        <v>394</v>
      </c>
      <c r="J727">
        <v>1955</v>
      </c>
      <c r="K727" t="s">
        <v>20485</v>
      </c>
      <c r="L727" t="s">
        <v>20486</v>
      </c>
      <c r="M727" t="s">
        <v>1522</v>
      </c>
      <c r="N727" t="s">
        <v>45</v>
      </c>
      <c r="O727" t="s">
        <v>40</v>
      </c>
      <c r="P727" t="s">
        <v>30</v>
      </c>
      <c r="Q727" t="s">
        <v>63</v>
      </c>
      <c r="R727" t="s">
        <v>30</v>
      </c>
      <c r="S727" t="s">
        <v>30</v>
      </c>
      <c r="T727" t="s">
        <v>40</v>
      </c>
      <c r="U727" t="s">
        <v>30</v>
      </c>
      <c r="V727" t="s">
        <v>30</v>
      </c>
      <c r="W727" t="s">
        <v>124</v>
      </c>
      <c r="X727" t="s">
        <v>20487</v>
      </c>
    </row>
    <row r="728" spans="1:24" x14ac:dyDescent="0.25">
      <c r="A728">
        <v>33060</v>
      </c>
      <c r="B728" t="s">
        <v>20488</v>
      </c>
      <c r="C728" t="s">
        <v>20489</v>
      </c>
      <c r="D728">
        <v>4</v>
      </c>
      <c r="F728" t="s">
        <v>20490</v>
      </c>
      <c r="G728" t="e">
        <f>-ium</f>
        <v>#NAME?</v>
      </c>
      <c r="H728" t="s">
        <v>288</v>
      </c>
      <c r="J728">
        <v>1952</v>
      </c>
      <c r="K728" t="s">
        <v>20491</v>
      </c>
      <c r="L728" t="s">
        <v>20492</v>
      </c>
      <c r="M728" t="s">
        <v>3344</v>
      </c>
      <c r="N728" t="s">
        <v>45</v>
      </c>
      <c r="O728" t="s">
        <v>40</v>
      </c>
      <c r="P728" t="s">
        <v>30</v>
      </c>
      <c r="Q728" t="s">
        <v>63</v>
      </c>
      <c r="R728" t="s">
        <v>30</v>
      </c>
      <c r="S728" t="s">
        <v>30</v>
      </c>
      <c r="T728" t="s">
        <v>40</v>
      </c>
      <c r="U728" t="s">
        <v>30</v>
      </c>
      <c r="V728" t="s">
        <v>40</v>
      </c>
      <c r="W728" t="s">
        <v>124</v>
      </c>
      <c r="X728" t="s">
        <v>20493</v>
      </c>
    </row>
    <row r="729" spans="1:24" x14ac:dyDescent="0.25">
      <c r="A729">
        <v>152610</v>
      </c>
      <c r="B729" t="s">
        <v>20508</v>
      </c>
      <c r="C729" t="s">
        <v>20509</v>
      </c>
      <c r="D729">
        <v>4</v>
      </c>
      <c r="F729" t="s">
        <v>10507</v>
      </c>
      <c r="G729" t="e">
        <f>-astine</f>
        <v>#NAME?</v>
      </c>
      <c r="H729" t="s">
        <v>1231</v>
      </c>
      <c r="J729">
        <v>2003</v>
      </c>
      <c r="K729" t="s">
        <v>20510</v>
      </c>
      <c r="L729" t="s">
        <v>20511</v>
      </c>
      <c r="N729" t="s">
        <v>45</v>
      </c>
      <c r="O729" t="s">
        <v>40</v>
      </c>
      <c r="P729" t="s">
        <v>30</v>
      </c>
      <c r="Q729" t="s">
        <v>46</v>
      </c>
      <c r="R729" t="s">
        <v>30</v>
      </c>
      <c r="S729" t="s">
        <v>30</v>
      </c>
      <c r="T729" t="s">
        <v>30</v>
      </c>
      <c r="U729" t="s">
        <v>40</v>
      </c>
      <c r="V729" t="s">
        <v>30</v>
      </c>
      <c r="W729" t="s">
        <v>124</v>
      </c>
      <c r="X729" t="s">
        <v>20512</v>
      </c>
    </row>
    <row r="730" spans="1:24" x14ac:dyDescent="0.25">
      <c r="A730">
        <v>1204086</v>
      </c>
      <c r="B730" t="s">
        <v>20517</v>
      </c>
      <c r="C730" t="s">
        <v>20518</v>
      </c>
      <c r="D730">
        <v>4</v>
      </c>
      <c r="G730" t="e">
        <f>-ase</f>
        <v>#NAME?</v>
      </c>
      <c r="H730" t="s">
        <v>2359</v>
      </c>
      <c r="J730">
        <v>2012</v>
      </c>
      <c r="K730" t="s">
        <v>20519</v>
      </c>
      <c r="L730" t="s">
        <v>20520</v>
      </c>
      <c r="N730" t="s">
        <v>2360</v>
      </c>
      <c r="O730" t="s">
        <v>30</v>
      </c>
      <c r="P730" t="s">
        <v>30</v>
      </c>
      <c r="Q730" t="s">
        <v>31</v>
      </c>
      <c r="R730" t="s">
        <v>30</v>
      </c>
      <c r="S730" t="s">
        <v>30</v>
      </c>
      <c r="T730" t="s">
        <v>40</v>
      </c>
      <c r="U730" t="s">
        <v>30</v>
      </c>
      <c r="V730" t="s">
        <v>30</v>
      </c>
      <c r="W730" t="s">
        <v>124</v>
      </c>
    </row>
    <row r="731" spans="1:24" x14ac:dyDescent="0.25">
      <c r="A731">
        <v>84251</v>
      </c>
      <c r="B731" t="s">
        <v>20562</v>
      </c>
      <c r="C731" t="s">
        <v>20563</v>
      </c>
      <c r="D731">
        <v>4</v>
      </c>
      <c r="F731" t="s">
        <v>20564</v>
      </c>
      <c r="G731" t="e">
        <f>-fungin</f>
        <v>#NAME?</v>
      </c>
      <c r="H731" t="s">
        <v>6549</v>
      </c>
      <c r="I731">
        <v>1998</v>
      </c>
      <c r="J731">
        <v>2006</v>
      </c>
      <c r="K731" t="s">
        <v>20565</v>
      </c>
      <c r="L731" t="s">
        <v>20566</v>
      </c>
      <c r="N731" t="s">
        <v>29</v>
      </c>
      <c r="O731" t="s">
        <v>30</v>
      </c>
      <c r="P731" t="s">
        <v>30</v>
      </c>
      <c r="Q731" t="s">
        <v>31</v>
      </c>
      <c r="R731" t="s">
        <v>30</v>
      </c>
      <c r="S731" t="s">
        <v>30</v>
      </c>
      <c r="T731" t="s">
        <v>40</v>
      </c>
      <c r="U731" t="s">
        <v>30</v>
      </c>
      <c r="V731" t="s">
        <v>30</v>
      </c>
      <c r="W731" t="s">
        <v>124</v>
      </c>
      <c r="X731" t="s">
        <v>20567</v>
      </c>
    </row>
    <row r="732" spans="1:24" x14ac:dyDescent="0.25">
      <c r="A732">
        <v>656607</v>
      </c>
      <c r="B732" t="s">
        <v>20645</v>
      </c>
      <c r="C732" t="s">
        <v>20646</v>
      </c>
      <c r="D732">
        <v>4</v>
      </c>
      <c r="E732" t="s">
        <v>20647</v>
      </c>
      <c r="F732" t="s">
        <v>16945</v>
      </c>
      <c r="G732" t="s">
        <v>5821</v>
      </c>
      <c r="H732" t="s">
        <v>5822</v>
      </c>
      <c r="J732">
        <v>2004</v>
      </c>
      <c r="K732" t="s">
        <v>20648</v>
      </c>
      <c r="L732" t="s">
        <v>20649</v>
      </c>
      <c r="N732" t="s">
        <v>45</v>
      </c>
      <c r="O732" t="s">
        <v>40</v>
      </c>
      <c r="P732" t="s">
        <v>30</v>
      </c>
      <c r="Q732" t="s">
        <v>31</v>
      </c>
      <c r="R732" t="s">
        <v>30</v>
      </c>
      <c r="S732" t="s">
        <v>30</v>
      </c>
      <c r="T732" t="s">
        <v>30</v>
      </c>
      <c r="U732" t="s">
        <v>40</v>
      </c>
      <c r="V732" t="s">
        <v>30</v>
      </c>
      <c r="W732" t="s">
        <v>124</v>
      </c>
      <c r="X732" t="s">
        <v>20650</v>
      </c>
    </row>
    <row r="733" spans="1:24" x14ac:dyDescent="0.25">
      <c r="A733">
        <v>44010</v>
      </c>
      <c r="B733" t="s">
        <v>20654</v>
      </c>
      <c r="C733" t="s">
        <v>20655</v>
      </c>
      <c r="D733">
        <v>4</v>
      </c>
      <c r="F733" t="s">
        <v>15381</v>
      </c>
      <c r="K733" t="s">
        <v>20656</v>
      </c>
      <c r="L733" t="s">
        <v>20657</v>
      </c>
      <c r="N733" t="s">
        <v>45</v>
      </c>
      <c r="O733" t="s">
        <v>40</v>
      </c>
      <c r="P733" t="s">
        <v>30</v>
      </c>
      <c r="Q733" t="s">
        <v>63</v>
      </c>
      <c r="R733" t="s">
        <v>30</v>
      </c>
      <c r="S733" t="s">
        <v>30</v>
      </c>
      <c r="T733" t="s">
        <v>30</v>
      </c>
      <c r="U733" t="s">
        <v>30</v>
      </c>
      <c r="V733" t="s">
        <v>30</v>
      </c>
      <c r="W733" t="s">
        <v>124</v>
      </c>
      <c r="X733" t="s">
        <v>20658</v>
      </c>
    </row>
    <row r="734" spans="1:24" x14ac:dyDescent="0.25">
      <c r="A734">
        <v>1369658</v>
      </c>
      <c r="B734" t="s">
        <v>20697</v>
      </c>
      <c r="C734" t="s">
        <v>20698</v>
      </c>
      <c r="D734">
        <v>4</v>
      </c>
      <c r="F734" t="s">
        <v>20699</v>
      </c>
      <c r="G734" t="e">
        <f>-camsule</f>
        <v>#NAME?</v>
      </c>
      <c r="H734" t="s">
        <v>20700</v>
      </c>
      <c r="I734">
        <v>1997</v>
      </c>
      <c r="J734">
        <v>2006</v>
      </c>
      <c r="M734" t="s">
        <v>8223</v>
      </c>
      <c r="N734" t="s">
        <v>45</v>
      </c>
      <c r="O734" t="s">
        <v>30</v>
      </c>
      <c r="P734" t="s">
        <v>30</v>
      </c>
      <c r="Q734" t="s">
        <v>46</v>
      </c>
      <c r="R734" t="s">
        <v>30</v>
      </c>
      <c r="S734" t="s">
        <v>30</v>
      </c>
      <c r="T734" t="s">
        <v>30</v>
      </c>
      <c r="U734" t="s">
        <v>40</v>
      </c>
      <c r="V734" t="s">
        <v>30</v>
      </c>
      <c r="W734" t="s">
        <v>2208</v>
      </c>
      <c r="X734" t="s">
        <v>20701</v>
      </c>
    </row>
    <row r="735" spans="1:24" x14ac:dyDescent="0.25">
      <c r="A735">
        <v>237139</v>
      </c>
      <c r="B735" t="s">
        <v>20842</v>
      </c>
      <c r="C735" t="s">
        <v>20843</v>
      </c>
      <c r="D735">
        <v>4</v>
      </c>
      <c r="E735" t="s">
        <v>20844</v>
      </c>
      <c r="F735" t="s">
        <v>20845</v>
      </c>
      <c r="G735" t="e">
        <f>-relix</f>
        <v>#NAME?</v>
      </c>
      <c r="H735" t="s">
        <v>4181</v>
      </c>
      <c r="I735">
        <v>2007</v>
      </c>
      <c r="J735">
        <v>2008</v>
      </c>
      <c r="K735" t="s">
        <v>20846</v>
      </c>
      <c r="L735" t="s">
        <v>20847</v>
      </c>
      <c r="N735" t="s">
        <v>108</v>
      </c>
      <c r="O735" t="s">
        <v>30</v>
      </c>
      <c r="P735" t="s">
        <v>30</v>
      </c>
      <c r="Q735" t="s">
        <v>31</v>
      </c>
      <c r="R735" t="s">
        <v>30</v>
      </c>
      <c r="S735" t="s">
        <v>30</v>
      </c>
      <c r="T735" t="s">
        <v>40</v>
      </c>
      <c r="U735" t="s">
        <v>30</v>
      </c>
      <c r="V735" t="s">
        <v>30</v>
      </c>
      <c r="W735" t="s">
        <v>124</v>
      </c>
      <c r="X735" t="s">
        <v>20848</v>
      </c>
    </row>
    <row r="736" spans="1:24" x14ac:dyDescent="0.25">
      <c r="A736">
        <v>675675</v>
      </c>
      <c r="B736" t="s">
        <v>20899</v>
      </c>
      <c r="C736" t="s">
        <v>20900</v>
      </c>
      <c r="D736">
        <v>4</v>
      </c>
      <c r="F736" t="s">
        <v>20901</v>
      </c>
      <c r="J736">
        <v>1985</v>
      </c>
      <c r="K736" t="s">
        <v>20902</v>
      </c>
      <c r="L736" t="s">
        <v>20903</v>
      </c>
      <c r="M736" t="s">
        <v>2484</v>
      </c>
      <c r="N736" t="s">
        <v>75</v>
      </c>
      <c r="O736" t="s">
        <v>30</v>
      </c>
      <c r="P736" t="s">
        <v>30</v>
      </c>
      <c r="Q736" t="s">
        <v>31</v>
      </c>
      <c r="R736" t="s">
        <v>30</v>
      </c>
      <c r="S736" t="s">
        <v>30</v>
      </c>
      <c r="T736" t="s">
        <v>30</v>
      </c>
      <c r="U736" t="s">
        <v>40</v>
      </c>
      <c r="V736" t="s">
        <v>30</v>
      </c>
      <c r="W736" t="s">
        <v>2208</v>
      </c>
    </row>
    <row r="737" spans="1:24" x14ac:dyDescent="0.25">
      <c r="A737">
        <v>674489</v>
      </c>
      <c r="B737" t="s">
        <v>20910</v>
      </c>
      <c r="C737" t="s">
        <v>20911</v>
      </c>
      <c r="D737">
        <v>4</v>
      </c>
      <c r="F737" t="s">
        <v>797</v>
      </c>
      <c r="J737">
        <v>1965</v>
      </c>
      <c r="K737" t="s">
        <v>20912</v>
      </c>
      <c r="L737" t="s">
        <v>20913</v>
      </c>
      <c r="M737" t="s">
        <v>4208</v>
      </c>
      <c r="N737" t="s">
        <v>29</v>
      </c>
      <c r="O737" t="s">
        <v>40</v>
      </c>
      <c r="P737" t="s">
        <v>30</v>
      </c>
      <c r="Q737" t="s">
        <v>31</v>
      </c>
      <c r="R737" t="s">
        <v>40</v>
      </c>
      <c r="S737" t="s">
        <v>30</v>
      </c>
      <c r="T737" t="s">
        <v>40</v>
      </c>
      <c r="U737" t="s">
        <v>30</v>
      </c>
      <c r="V737" t="s">
        <v>30</v>
      </c>
      <c r="W737" t="s">
        <v>124</v>
      </c>
      <c r="X737" t="s">
        <v>20914</v>
      </c>
    </row>
    <row r="738" spans="1:24" x14ac:dyDescent="0.25">
      <c r="A738">
        <v>27370</v>
      </c>
      <c r="B738" t="s">
        <v>20915</v>
      </c>
      <c r="C738" t="s">
        <v>20916</v>
      </c>
      <c r="D738">
        <v>4</v>
      </c>
      <c r="F738" t="s">
        <v>20917</v>
      </c>
      <c r="G738" t="s">
        <v>3526</v>
      </c>
      <c r="H738" t="s">
        <v>38</v>
      </c>
      <c r="J738">
        <v>1955</v>
      </c>
      <c r="K738" t="s">
        <v>20918</v>
      </c>
      <c r="L738" t="s">
        <v>20919</v>
      </c>
      <c r="M738" t="s">
        <v>4208</v>
      </c>
      <c r="N738" t="s">
        <v>29</v>
      </c>
      <c r="O738" t="s">
        <v>40</v>
      </c>
      <c r="P738" t="s">
        <v>30</v>
      </c>
      <c r="Q738" t="s">
        <v>31</v>
      </c>
      <c r="R738" t="s">
        <v>30</v>
      </c>
      <c r="S738" t="s">
        <v>40</v>
      </c>
      <c r="T738" t="s">
        <v>30</v>
      </c>
      <c r="U738" t="s">
        <v>40</v>
      </c>
      <c r="V738" t="s">
        <v>30</v>
      </c>
      <c r="W738" t="s">
        <v>124</v>
      </c>
      <c r="X738" t="s">
        <v>20920</v>
      </c>
    </row>
    <row r="739" spans="1:24" x14ac:dyDescent="0.25">
      <c r="A739">
        <v>421058</v>
      </c>
      <c r="B739" t="s">
        <v>20921</v>
      </c>
      <c r="C739" t="s">
        <v>20922</v>
      </c>
      <c r="D739">
        <v>4</v>
      </c>
      <c r="E739" t="s">
        <v>20923</v>
      </c>
      <c r="F739" t="s">
        <v>20924</v>
      </c>
      <c r="I739">
        <v>1974</v>
      </c>
      <c r="J739">
        <v>1981</v>
      </c>
      <c r="K739" t="s">
        <v>20925</v>
      </c>
      <c r="L739" t="s">
        <v>20926</v>
      </c>
      <c r="M739" t="s">
        <v>4208</v>
      </c>
      <c r="N739" t="s">
        <v>29</v>
      </c>
      <c r="O739" t="s">
        <v>40</v>
      </c>
      <c r="P739" t="s">
        <v>30</v>
      </c>
      <c r="Q739" t="s">
        <v>31</v>
      </c>
      <c r="R739" t="s">
        <v>30</v>
      </c>
      <c r="S739" t="s">
        <v>30</v>
      </c>
      <c r="T739" t="s">
        <v>30</v>
      </c>
      <c r="U739" t="s">
        <v>40</v>
      </c>
      <c r="V739" t="s">
        <v>30</v>
      </c>
      <c r="W739" t="s">
        <v>124</v>
      </c>
      <c r="X739" t="s">
        <v>20927</v>
      </c>
    </row>
    <row r="740" spans="1:24" x14ac:dyDescent="0.25">
      <c r="A740">
        <v>70239</v>
      </c>
      <c r="B740" t="s">
        <v>20928</v>
      </c>
      <c r="C740" t="s">
        <v>20929</v>
      </c>
      <c r="D740">
        <v>4</v>
      </c>
      <c r="F740" t="s">
        <v>20930</v>
      </c>
      <c r="J740">
        <v>1945</v>
      </c>
      <c r="K740" t="s">
        <v>20931</v>
      </c>
      <c r="L740" t="s">
        <v>20932</v>
      </c>
      <c r="M740" t="s">
        <v>2484</v>
      </c>
      <c r="N740" t="s">
        <v>45</v>
      </c>
      <c r="O740" t="s">
        <v>40</v>
      </c>
      <c r="P740" t="s">
        <v>30</v>
      </c>
      <c r="Q740" t="s">
        <v>63</v>
      </c>
      <c r="R740" t="s">
        <v>40</v>
      </c>
      <c r="S740" t="s">
        <v>30</v>
      </c>
      <c r="T740" t="s">
        <v>30</v>
      </c>
      <c r="U740" t="s">
        <v>40</v>
      </c>
      <c r="V740" t="s">
        <v>30</v>
      </c>
      <c r="W740" t="s">
        <v>798</v>
      </c>
      <c r="X740" t="s">
        <v>20933</v>
      </c>
    </row>
    <row r="741" spans="1:24" x14ac:dyDescent="0.25">
      <c r="A741">
        <v>187372</v>
      </c>
      <c r="B741" t="s">
        <v>20934</v>
      </c>
      <c r="C741" t="s">
        <v>20935</v>
      </c>
      <c r="D741">
        <v>4</v>
      </c>
      <c r="E741" t="s">
        <v>20936</v>
      </c>
      <c r="F741" t="s">
        <v>20937</v>
      </c>
      <c r="G741" t="e">
        <f>-zomib</f>
        <v>#NAME?</v>
      </c>
      <c r="H741" t="s">
        <v>12955</v>
      </c>
      <c r="I741">
        <v>2002</v>
      </c>
      <c r="J741">
        <v>2003</v>
      </c>
      <c r="K741" t="s">
        <v>20938</v>
      </c>
      <c r="L741" t="s">
        <v>20939</v>
      </c>
      <c r="N741" t="s">
        <v>45</v>
      </c>
      <c r="O741" t="s">
        <v>30</v>
      </c>
      <c r="P741" t="s">
        <v>40</v>
      </c>
      <c r="Q741" t="s">
        <v>31</v>
      </c>
      <c r="R741" t="s">
        <v>30</v>
      </c>
      <c r="S741" t="s">
        <v>30</v>
      </c>
      <c r="T741" t="s">
        <v>40</v>
      </c>
      <c r="U741" t="s">
        <v>30</v>
      </c>
      <c r="V741" t="s">
        <v>30</v>
      </c>
      <c r="W741" t="s">
        <v>124</v>
      </c>
      <c r="X741" t="s">
        <v>20940</v>
      </c>
    </row>
    <row r="742" spans="1:24" x14ac:dyDescent="0.25">
      <c r="A742">
        <v>699474</v>
      </c>
      <c r="B742" t="s">
        <v>20941</v>
      </c>
      <c r="C742" t="s">
        <v>20942</v>
      </c>
      <c r="D742">
        <v>4</v>
      </c>
      <c r="E742" t="s">
        <v>20943</v>
      </c>
      <c r="F742" t="s">
        <v>5078</v>
      </c>
      <c r="G742" t="e">
        <f>-curium</f>
        <v>#NAME?</v>
      </c>
      <c r="H742" t="s">
        <v>14042</v>
      </c>
      <c r="I742">
        <v>1990</v>
      </c>
      <c r="J742">
        <v>1991</v>
      </c>
      <c r="K742" t="s">
        <v>20944</v>
      </c>
      <c r="L742" t="s">
        <v>20945</v>
      </c>
      <c r="M742" t="s">
        <v>3344</v>
      </c>
      <c r="N742" t="s">
        <v>45</v>
      </c>
      <c r="O742" t="s">
        <v>30</v>
      </c>
      <c r="P742" t="s">
        <v>30</v>
      </c>
      <c r="Q742" t="s">
        <v>46</v>
      </c>
      <c r="R742" t="s">
        <v>30</v>
      </c>
      <c r="S742" t="s">
        <v>30</v>
      </c>
      <c r="T742" t="s">
        <v>40</v>
      </c>
      <c r="U742" t="s">
        <v>30</v>
      </c>
      <c r="V742" t="s">
        <v>30</v>
      </c>
      <c r="W742" t="s">
        <v>798</v>
      </c>
      <c r="X742" t="s">
        <v>20946</v>
      </c>
    </row>
    <row r="743" spans="1:24" x14ac:dyDescent="0.25">
      <c r="A743">
        <v>1347273</v>
      </c>
      <c r="B743" t="s">
        <v>20962</v>
      </c>
      <c r="C743" t="s">
        <v>20963</v>
      </c>
      <c r="D743">
        <v>4</v>
      </c>
      <c r="E743" t="s">
        <v>20964</v>
      </c>
      <c r="F743" t="s">
        <v>20965</v>
      </c>
      <c r="G743" t="e">
        <f>-onide</f>
        <v>#NAME?</v>
      </c>
      <c r="H743" t="s">
        <v>356</v>
      </c>
      <c r="I743">
        <v>2004</v>
      </c>
      <c r="J743">
        <v>2006</v>
      </c>
      <c r="K743" t="s">
        <v>20966</v>
      </c>
      <c r="L743" t="s">
        <v>20967</v>
      </c>
      <c r="N743" t="s">
        <v>29</v>
      </c>
      <c r="O743" t="s">
        <v>30</v>
      </c>
      <c r="P743" t="s">
        <v>30</v>
      </c>
      <c r="Q743" t="s">
        <v>31</v>
      </c>
      <c r="R743" t="s">
        <v>40</v>
      </c>
      <c r="S743" t="s">
        <v>30</v>
      </c>
      <c r="T743" t="s">
        <v>30</v>
      </c>
      <c r="U743" t="s">
        <v>40</v>
      </c>
      <c r="V743" t="s">
        <v>30</v>
      </c>
      <c r="W743" t="s">
        <v>124</v>
      </c>
      <c r="X743" t="s">
        <v>20968</v>
      </c>
    </row>
    <row r="744" spans="1:24" x14ac:dyDescent="0.25">
      <c r="A744">
        <v>675244</v>
      </c>
      <c r="B744" t="s">
        <v>20975</v>
      </c>
      <c r="C744" t="s">
        <v>20976</v>
      </c>
      <c r="D744">
        <v>4</v>
      </c>
      <c r="F744" t="s">
        <v>2794</v>
      </c>
      <c r="I744">
        <v>2002</v>
      </c>
      <c r="J744">
        <v>2004</v>
      </c>
      <c r="K744" t="s">
        <v>20977</v>
      </c>
      <c r="L744" t="s">
        <v>20978</v>
      </c>
      <c r="N744" t="s">
        <v>45</v>
      </c>
      <c r="O744" t="s">
        <v>40</v>
      </c>
      <c r="P744" t="s">
        <v>30</v>
      </c>
      <c r="Q744" t="s">
        <v>63</v>
      </c>
      <c r="R744" t="s">
        <v>30</v>
      </c>
      <c r="S744" t="s">
        <v>40</v>
      </c>
      <c r="T744" t="s">
        <v>30</v>
      </c>
      <c r="U744" t="s">
        <v>30</v>
      </c>
      <c r="V744" t="s">
        <v>30</v>
      </c>
      <c r="W744" t="s">
        <v>124</v>
      </c>
      <c r="X744" t="s">
        <v>20979</v>
      </c>
    </row>
    <row r="745" spans="1:24" x14ac:dyDescent="0.25">
      <c r="A745">
        <v>1540806</v>
      </c>
      <c r="B745" t="s">
        <v>21009</v>
      </c>
      <c r="C745" t="s">
        <v>21010</v>
      </c>
      <c r="D745">
        <v>4</v>
      </c>
      <c r="F745" t="s">
        <v>1445</v>
      </c>
      <c r="G745" t="s">
        <v>447</v>
      </c>
      <c r="H745" t="s">
        <v>448</v>
      </c>
      <c r="I745">
        <v>1980</v>
      </c>
      <c r="J745">
        <v>1953</v>
      </c>
      <c r="K745" t="s">
        <v>21011</v>
      </c>
      <c r="L745" t="s">
        <v>21012</v>
      </c>
      <c r="M745" t="s">
        <v>1253</v>
      </c>
      <c r="N745" t="s">
        <v>29</v>
      </c>
      <c r="O745" t="s">
        <v>30</v>
      </c>
      <c r="P745" t="s">
        <v>30</v>
      </c>
      <c r="Q745" t="s">
        <v>31</v>
      </c>
      <c r="R745" t="s">
        <v>30</v>
      </c>
      <c r="S745" t="s">
        <v>40</v>
      </c>
      <c r="T745" t="s">
        <v>30</v>
      </c>
      <c r="U745" t="s">
        <v>40</v>
      </c>
      <c r="V745" t="s">
        <v>30</v>
      </c>
      <c r="W745" t="s">
        <v>124</v>
      </c>
      <c r="X745" t="s">
        <v>21013</v>
      </c>
    </row>
    <row r="746" spans="1:24" x14ac:dyDescent="0.25">
      <c r="A746">
        <v>279727</v>
      </c>
      <c r="B746" t="s">
        <v>21014</v>
      </c>
      <c r="C746" t="s">
        <v>21015</v>
      </c>
      <c r="D746">
        <v>4</v>
      </c>
      <c r="E746" t="s">
        <v>21016</v>
      </c>
      <c r="F746" t="s">
        <v>21017</v>
      </c>
      <c r="G746" t="e">
        <f>-meline</f>
        <v>#NAME?</v>
      </c>
      <c r="H746" t="s">
        <v>16053</v>
      </c>
      <c r="I746">
        <v>1997</v>
      </c>
      <c r="J746">
        <v>2000</v>
      </c>
      <c r="K746" t="s">
        <v>21018</v>
      </c>
      <c r="L746" t="s">
        <v>21019</v>
      </c>
      <c r="M746" t="s">
        <v>21020</v>
      </c>
      <c r="N746" t="s">
        <v>45</v>
      </c>
      <c r="O746" t="s">
        <v>40</v>
      </c>
      <c r="P746" t="s">
        <v>30</v>
      </c>
      <c r="Q746" t="s">
        <v>46</v>
      </c>
      <c r="R746" t="s">
        <v>30</v>
      </c>
      <c r="S746" t="s">
        <v>40</v>
      </c>
      <c r="T746" t="s">
        <v>30</v>
      </c>
      <c r="U746" t="s">
        <v>30</v>
      </c>
      <c r="V746" t="s">
        <v>30</v>
      </c>
      <c r="W746" t="s">
        <v>124</v>
      </c>
      <c r="X746" t="s">
        <v>21021</v>
      </c>
    </row>
    <row r="747" spans="1:24" x14ac:dyDescent="0.25">
      <c r="A747">
        <v>77474</v>
      </c>
      <c r="B747" t="s">
        <v>21022</v>
      </c>
      <c r="C747" t="s">
        <v>21023</v>
      </c>
      <c r="D747">
        <v>4</v>
      </c>
      <c r="F747" t="s">
        <v>21024</v>
      </c>
      <c r="J747">
        <v>1951</v>
      </c>
      <c r="K747" t="s">
        <v>21025</v>
      </c>
      <c r="L747" t="s">
        <v>21026</v>
      </c>
      <c r="M747" t="s">
        <v>10053</v>
      </c>
      <c r="N747" t="s">
        <v>45</v>
      </c>
      <c r="O747" t="s">
        <v>40</v>
      </c>
      <c r="P747" t="s">
        <v>30</v>
      </c>
      <c r="Q747" t="s">
        <v>63</v>
      </c>
      <c r="R747" t="s">
        <v>30</v>
      </c>
      <c r="S747" t="s">
        <v>40</v>
      </c>
      <c r="T747" t="s">
        <v>30</v>
      </c>
      <c r="U747" t="s">
        <v>30</v>
      </c>
      <c r="V747" t="s">
        <v>30</v>
      </c>
      <c r="W747" t="s">
        <v>124</v>
      </c>
      <c r="X747" t="s">
        <v>21027</v>
      </c>
    </row>
    <row r="748" spans="1:24" x14ac:dyDescent="0.25">
      <c r="A748">
        <v>675464</v>
      </c>
      <c r="B748" t="s">
        <v>21033</v>
      </c>
      <c r="C748" t="s">
        <v>21034</v>
      </c>
      <c r="D748">
        <v>4</v>
      </c>
      <c r="F748" t="s">
        <v>21035</v>
      </c>
      <c r="G748" t="e">
        <f>-orphan</f>
        <v>#NAME?</v>
      </c>
      <c r="H748" t="s">
        <v>13345</v>
      </c>
      <c r="I748">
        <v>1987</v>
      </c>
      <c r="J748">
        <v>1982</v>
      </c>
      <c r="K748" t="s">
        <v>21036</v>
      </c>
      <c r="L748" t="s">
        <v>21037</v>
      </c>
      <c r="M748" t="s">
        <v>3737</v>
      </c>
      <c r="N748" t="s">
        <v>229</v>
      </c>
      <c r="O748" t="s">
        <v>30</v>
      </c>
      <c r="P748" t="s">
        <v>30</v>
      </c>
      <c r="Q748" t="s">
        <v>31</v>
      </c>
      <c r="R748" t="s">
        <v>40</v>
      </c>
      <c r="S748" t="s">
        <v>40</v>
      </c>
      <c r="T748" t="s">
        <v>30</v>
      </c>
      <c r="U748" t="s">
        <v>30</v>
      </c>
      <c r="V748" t="s">
        <v>30</v>
      </c>
      <c r="W748" t="s">
        <v>2208</v>
      </c>
    </row>
    <row r="749" spans="1:24" x14ac:dyDescent="0.25">
      <c r="A749">
        <v>675371</v>
      </c>
      <c r="B749" t="s">
        <v>21038</v>
      </c>
      <c r="C749" t="s">
        <v>21039</v>
      </c>
      <c r="D749">
        <v>4</v>
      </c>
      <c r="E749" t="s">
        <v>21040</v>
      </c>
      <c r="F749" t="s">
        <v>18341</v>
      </c>
      <c r="G749" t="e">
        <f>-cept</f>
        <v>#NAME?</v>
      </c>
      <c r="H749" t="s">
        <v>13244</v>
      </c>
      <c r="I749">
        <v>1998</v>
      </c>
      <c r="J749">
        <v>1998</v>
      </c>
      <c r="K749" t="s">
        <v>21041</v>
      </c>
      <c r="L749" t="s">
        <v>21042</v>
      </c>
      <c r="N749" t="s">
        <v>108</v>
      </c>
      <c r="O749" t="s">
        <v>30</v>
      </c>
      <c r="P749" t="s">
        <v>30</v>
      </c>
      <c r="Q749" t="s">
        <v>31</v>
      </c>
      <c r="R749" t="s">
        <v>30</v>
      </c>
      <c r="S749" t="s">
        <v>30</v>
      </c>
      <c r="T749" t="s">
        <v>40</v>
      </c>
      <c r="U749" t="s">
        <v>30</v>
      </c>
      <c r="V749" t="s">
        <v>40</v>
      </c>
      <c r="W749" t="s">
        <v>124</v>
      </c>
    </row>
    <row r="750" spans="1:24" x14ac:dyDescent="0.25">
      <c r="A750">
        <v>504234</v>
      </c>
      <c r="B750" t="s">
        <v>21043</v>
      </c>
      <c r="C750" t="s">
        <v>21044</v>
      </c>
      <c r="D750">
        <v>4</v>
      </c>
      <c r="E750" t="s">
        <v>21045</v>
      </c>
      <c r="F750" t="s">
        <v>21046</v>
      </c>
      <c r="J750">
        <v>1982</v>
      </c>
      <c r="M750" t="s">
        <v>2484</v>
      </c>
      <c r="N750" t="s">
        <v>45</v>
      </c>
      <c r="O750" t="s">
        <v>40</v>
      </c>
      <c r="P750" t="s">
        <v>30</v>
      </c>
      <c r="Q750" t="s">
        <v>63</v>
      </c>
      <c r="R750" t="s">
        <v>30</v>
      </c>
      <c r="S750" t="s">
        <v>30</v>
      </c>
      <c r="T750" t="s">
        <v>30</v>
      </c>
      <c r="U750" t="s">
        <v>40</v>
      </c>
      <c r="V750" t="s">
        <v>30</v>
      </c>
      <c r="W750" t="s">
        <v>798</v>
      </c>
      <c r="X750" t="s">
        <v>21047</v>
      </c>
    </row>
    <row r="751" spans="1:24" x14ac:dyDescent="0.25">
      <c r="A751">
        <v>63252</v>
      </c>
      <c r="B751" t="s">
        <v>21048</v>
      </c>
      <c r="C751" t="s">
        <v>21049</v>
      </c>
      <c r="D751">
        <v>4</v>
      </c>
      <c r="E751" t="s">
        <v>21050</v>
      </c>
      <c r="F751" t="s">
        <v>21051</v>
      </c>
      <c r="G751" t="s">
        <v>21052</v>
      </c>
      <c r="H751" t="s">
        <v>1016</v>
      </c>
      <c r="I751">
        <v>1978</v>
      </c>
      <c r="J751">
        <v>1978</v>
      </c>
      <c r="K751" t="s">
        <v>21053</v>
      </c>
      <c r="L751" t="s">
        <v>21054</v>
      </c>
      <c r="M751" t="s">
        <v>1017</v>
      </c>
      <c r="N751" t="s">
        <v>29</v>
      </c>
      <c r="O751" t="s">
        <v>30</v>
      </c>
      <c r="P751" t="s">
        <v>30</v>
      </c>
      <c r="Q751" t="s">
        <v>31</v>
      </c>
      <c r="R751" t="s">
        <v>30</v>
      </c>
      <c r="S751" t="s">
        <v>40</v>
      </c>
      <c r="T751" t="s">
        <v>40</v>
      </c>
      <c r="U751" t="s">
        <v>40</v>
      </c>
      <c r="V751" t="s">
        <v>30</v>
      </c>
      <c r="W751" t="s">
        <v>124</v>
      </c>
      <c r="X751" t="s">
        <v>21055</v>
      </c>
    </row>
    <row r="752" spans="1:24" x14ac:dyDescent="0.25">
      <c r="A752">
        <v>44920</v>
      </c>
      <c r="B752" t="s">
        <v>21056</v>
      </c>
      <c r="C752" t="s">
        <v>21057</v>
      </c>
      <c r="D752">
        <v>4</v>
      </c>
      <c r="E752" t="s">
        <v>21058</v>
      </c>
      <c r="F752" t="s">
        <v>21059</v>
      </c>
      <c r="G752" t="e">
        <f>-afil</f>
        <v>#NAME?</v>
      </c>
      <c r="H752" t="s">
        <v>7571</v>
      </c>
      <c r="I752">
        <v>2001</v>
      </c>
      <c r="J752">
        <v>2003</v>
      </c>
      <c r="K752" t="s">
        <v>21060</v>
      </c>
      <c r="L752" t="s">
        <v>21061</v>
      </c>
      <c r="N752" t="s">
        <v>45</v>
      </c>
      <c r="O752" t="s">
        <v>40</v>
      </c>
      <c r="P752" t="s">
        <v>30</v>
      </c>
      <c r="Q752" t="s">
        <v>31</v>
      </c>
      <c r="R752" t="s">
        <v>30</v>
      </c>
      <c r="S752" t="s">
        <v>40</v>
      </c>
      <c r="T752" t="s">
        <v>30</v>
      </c>
      <c r="U752" t="s">
        <v>30</v>
      </c>
      <c r="V752" t="s">
        <v>30</v>
      </c>
      <c r="W752" t="s">
        <v>124</v>
      </c>
      <c r="X752" t="s">
        <v>21062</v>
      </c>
    </row>
    <row r="753" spans="1:24" x14ac:dyDescent="0.25">
      <c r="A753">
        <v>364859</v>
      </c>
      <c r="B753" t="s">
        <v>21063</v>
      </c>
      <c r="C753" t="s">
        <v>21064</v>
      </c>
      <c r="D753">
        <v>4</v>
      </c>
      <c r="E753" t="s">
        <v>21065</v>
      </c>
      <c r="F753" t="s">
        <v>21066</v>
      </c>
      <c r="I753">
        <v>1962</v>
      </c>
      <c r="J753">
        <v>1973</v>
      </c>
      <c r="K753" t="s">
        <v>21067</v>
      </c>
      <c r="L753" t="s">
        <v>21068</v>
      </c>
      <c r="M753" t="s">
        <v>627</v>
      </c>
      <c r="N753" t="s">
        <v>45</v>
      </c>
      <c r="O753" t="s">
        <v>40</v>
      </c>
      <c r="P753" t="s">
        <v>30</v>
      </c>
      <c r="Q753" t="s">
        <v>63</v>
      </c>
      <c r="R753" t="s">
        <v>30</v>
      </c>
      <c r="S753" t="s">
        <v>40</v>
      </c>
      <c r="T753" t="s">
        <v>40</v>
      </c>
      <c r="U753" t="s">
        <v>30</v>
      </c>
      <c r="V753" t="s">
        <v>30</v>
      </c>
      <c r="W753" t="s">
        <v>124</v>
      </c>
      <c r="X753" t="s">
        <v>21069</v>
      </c>
    </row>
    <row r="754" spans="1:24" x14ac:dyDescent="0.25">
      <c r="A754">
        <v>34197</v>
      </c>
      <c r="B754" t="s">
        <v>21075</v>
      </c>
      <c r="C754" t="s">
        <v>21076</v>
      </c>
      <c r="D754">
        <v>4</v>
      </c>
      <c r="E754" t="s">
        <v>21077</v>
      </c>
      <c r="F754" t="s">
        <v>21059</v>
      </c>
      <c r="G754" t="e">
        <f ca="1">-pin(e)</f>
        <v>#NAME?</v>
      </c>
      <c r="H754" t="s">
        <v>272</v>
      </c>
      <c r="I754">
        <v>1992</v>
      </c>
      <c r="J754">
        <v>1996</v>
      </c>
      <c r="K754" t="s">
        <v>21078</v>
      </c>
      <c r="L754" t="s">
        <v>21079</v>
      </c>
      <c r="M754" t="s">
        <v>342</v>
      </c>
      <c r="N754" t="s">
        <v>45</v>
      </c>
      <c r="O754" t="s">
        <v>40</v>
      </c>
      <c r="P754" t="s">
        <v>30</v>
      </c>
      <c r="Q754" t="s">
        <v>63</v>
      </c>
      <c r="R754" t="s">
        <v>30</v>
      </c>
      <c r="S754" t="s">
        <v>40</v>
      </c>
      <c r="T754" t="s">
        <v>40</v>
      </c>
      <c r="U754" t="s">
        <v>30</v>
      </c>
      <c r="V754" t="s">
        <v>40</v>
      </c>
      <c r="W754" t="s">
        <v>124</v>
      </c>
      <c r="X754" t="s">
        <v>21080</v>
      </c>
    </row>
    <row r="755" spans="1:24" x14ac:dyDescent="0.25">
      <c r="A755">
        <v>401141</v>
      </c>
      <c r="B755" t="s">
        <v>21081</v>
      </c>
      <c r="C755" t="s">
        <v>21082</v>
      </c>
      <c r="D755">
        <v>4</v>
      </c>
      <c r="E755" t="s">
        <v>21083</v>
      </c>
      <c r="F755" t="s">
        <v>21084</v>
      </c>
      <c r="I755">
        <v>1985</v>
      </c>
      <c r="J755">
        <v>1990</v>
      </c>
      <c r="K755" t="s">
        <v>21085</v>
      </c>
      <c r="L755" t="s">
        <v>21086</v>
      </c>
      <c r="M755" t="s">
        <v>1025</v>
      </c>
      <c r="N755" t="s">
        <v>29</v>
      </c>
      <c r="O755" t="s">
        <v>30</v>
      </c>
      <c r="P755" t="s">
        <v>30</v>
      </c>
      <c r="Q755" t="s">
        <v>31</v>
      </c>
      <c r="R755" t="s">
        <v>30</v>
      </c>
      <c r="S755" t="s">
        <v>30</v>
      </c>
      <c r="T755" t="s">
        <v>30</v>
      </c>
      <c r="U755" t="s">
        <v>40</v>
      </c>
      <c r="V755" t="s">
        <v>30</v>
      </c>
      <c r="W755" t="s">
        <v>124</v>
      </c>
      <c r="X755" t="s">
        <v>21087</v>
      </c>
    </row>
    <row r="756" spans="1:24" x14ac:dyDescent="0.25">
      <c r="A756">
        <v>236376</v>
      </c>
      <c r="B756" t="s">
        <v>21088</v>
      </c>
      <c r="C756" t="s">
        <v>21089</v>
      </c>
      <c r="D756">
        <v>4</v>
      </c>
      <c r="E756" t="s">
        <v>21090</v>
      </c>
      <c r="F756" t="s">
        <v>5493</v>
      </c>
      <c r="G756" t="e">
        <f>-relix</f>
        <v>#NAME?</v>
      </c>
      <c r="H756" t="s">
        <v>4181</v>
      </c>
      <c r="I756">
        <v>1991</v>
      </c>
      <c r="J756">
        <v>1999</v>
      </c>
      <c r="K756" t="s">
        <v>21091</v>
      </c>
      <c r="L756" t="s">
        <v>21092</v>
      </c>
      <c r="M756" t="s">
        <v>21093</v>
      </c>
      <c r="N756" t="s">
        <v>108</v>
      </c>
      <c r="O756" t="s">
        <v>30</v>
      </c>
      <c r="P756" t="s">
        <v>30</v>
      </c>
      <c r="Q756" t="s">
        <v>31</v>
      </c>
      <c r="R756" t="s">
        <v>30</v>
      </c>
      <c r="S756" t="s">
        <v>30</v>
      </c>
      <c r="T756" t="s">
        <v>40</v>
      </c>
      <c r="U756" t="s">
        <v>30</v>
      </c>
      <c r="V756" t="s">
        <v>30</v>
      </c>
      <c r="W756" t="s">
        <v>124</v>
      </c>
      <c r="X756" t="s">
        <v>21094</v>
      </c>
    </row>
    <row r="757" spans="1:24" x14ac:dyDescent="0.25">
      <c r="A757">
        <v>26431</v>
      </c>
      <c r="B757" t="s">
        <v>21095</v>
      </c>
      <c r="C757" t="s">
        <v>21096</v>
      </c>
      <c r="D757">
        <v>4</v>
      </c>
      <c r="E757" t="s">
        <v>21097</v>
      </c>
      <c r="F757" t="s">
        <v>3032</v>
      </c>
      <c r="G757" t="e">
        <f>-ac</f>
        <v>#NAME?</v>
      </c>
      <c r="H757" t="s">
        <v>1022</v>
      </c>
      <c r="I757">
        <v>1975</v>
      </c>
      <c r="J757">
        <v>1991</v>
      </c>
      <c r="K757" t="s">
        <v>21098</v>
      </c>
      <c r="L757" t="s">
        <v>21099</v>
      </c>
      <c r="M757" t="s">
        <v>1025</v>
      </c>
      <c r="N757" t="s">
        <v>45</v>
      </c>
      <c r="O757" t="s">
        <v>40</v>
      </c>
      <c r="P757" t="s">
        <v>30</v>
      </c>
      <c r="Q757" t="s">
        <v>46</v>
      </c>
      <c r="R757" t="s">
        <v>30</v>
      </c>
      <c r="S757" t="s">
        <v>40</v>
      </c>
      <c r="T757" t="s">
        <v>30</v>
      </c>
      <c r="U757" t="s">
        <v>30</v>
      </c>
      <c r="V757" t="s">
        <v>40</v>
      </c>
      <c r="W757" t="s">
        <v>124</v>
      </c>
      <c r="X757" t="s">
        <v>21100</v>
      </c>
    </row>
    <row r="758" spans="1:24" x14ac:dyDescent="0.25">
      <c r="A758">
        <v>16308</v>
      </c>
      <c r="B758" t="s">
        <v>21112</v>
      </c>
      <c r="C758" t="s">
        <v>21113</v>
      </c>
      <c r="D758">
        <v>4</v>
      </c>
      <c r="E758" t="s">
        <v>21114</v>
      </c>
      <c r="F758" t="s">
        <v>21115</v>
      </c>
      <c r="G758" t="e">
        <f>-profen</f>
        <v>#NAME?</v>
      </c>
      <c r="H758" t="s">
        <v>875</v>
      </c>
      <c r="I758">
        <v>1976</v>
      </c>
      <c r="J758">
        <v>1986</v>
      </c>
      <c r="K758" t="s">
        <v>21116</v>
      </c>
      <c r="L758" t="s">
        <v>21117</v>
      </c>
      <c r="M758" t="s">
        <v>21118</v>
      </c>
      <c r="N758" t="s">
        <v>45</v>
      </c>
      <c r="O758" t="s">
        <v>40</v>
      </c>
      <c r="P758" t="s">
        <v>30</v>
      </c>
      <c r="Q758" t="s">
        <v>46</v>
      </c>
      <c r="R758" t="s">
        <v>30</v>
      </c>
      <c r="S758" t="s">
        <v>40</v>
      </c>
      <c r="T758" t="s">
        <v>30</v>
      </c>
      <c r="U758" t="s">
        <v>40</v>
      </c>
      <c r="V758" t="s">
        <v>40</v>
      </c>
      <c r="W758" t="s">
        <v>124</v>
      </c>
      <c r="X758" t="s">
        <v>21119</v>
      </c>
    </row>
    <row r="759" spans="1:24" x14ac:dyDescent="0.25">
      <c r="A759">
        <v>12465</v>
      </c>
      <c r="B759" t="s">
        <v>21120</v>
      </c>
      <c r="C759" t="s">
        <v>21121</v>
      </c>
      <c r="D759">
        <v>4</v>
      </c>
      <c r="E759" t="s">
        <v>21122</v>
      </c>
      <c r="F759" t="s">
        <v>2928</v>
      </c>
      <c r="G759" t="e">
        <f>-cillin</f>
        <v>#NAME?</v>
      </c>
      <c r="H759" t="s">
        <v>59</v>
      </c>
      <c r="I759">
        <v>1981</v>
      </c>
      <c r="J759">
        <v>1984</v>
      </c>
      <c r="K759" t="s">
        <v>21123</v>
      </c>
      <c r="L759" t="s">
        <v>21124</v>
      </c>
      <c r="M759" t="s">
        <v>453</v>
      </c>
      <c r="N759" t="s">
        <v>29</v>
      </c>
      <c r="O759" t="s">
        <v>40</v>
      </c>
      <c r="P759" t="s">
        <v>30</v>
      </c>
      <c r="Q759" t="s">
        <v>31</v>
      </c>
      <c r="R759" t="s">
        <v>30</v>
      </c>
      <c r="S759" t="s">
        <v>30</v>
      </c>
      <c r="T759" t="s">
        <v>40</v>
      </c>
      <c r="U759" t="s">
        <v>30</v>
      </c>
      <c r="V759" t="s">
        <v>30</v>
      </c>
      <c r="W759" t="s">
        <v>798</v>
      </c>
      <c r="X759" t="s">
        <v>21125</v>
      </c>
    </row>
    <row r="760" spans="1:24" x14ac:dyDescent="0.25">
      <c r="A760">
        <v>402531</v>
      </c>
      <c r="B760" t="s">
        <v>21126</v>
      </c>
      <c r="C760" t="s">
        <v>21127</v>
      </c>
      <c r="D760">
        <v>4</v>
      </c>
      <c r="F760" t="s">
        <v>21128</v>
      </c>
      <c r="G760" t="s">
        <v>3021</v>
      </c>
      <c r="H760" t="s">
        <v>1459</v>
      </c>
      <c r="I760">
        <v>1965</v>
      </c>
      <c r="J760">
        <v>1964</v>
      </c>
      <c r="K760" t="s">
        <v>21129</v>
      </c>
      <c r="L760" t="s">
        <v>21130</v>
      </c>
      <c r="M760" t="s">
        <v>5318</v>
      </c>
      <c r="N760" t="s">
        <v>45</v>
      </c>
      <c r="O760" t="s">
        <v>40</v>
      </c>
      <c r="P760" t="s">
        <v>30</v>
      </c>
      <c r="Q760" t="s">
        <v>63</v>
      </c>
      <c r="R760" t="s">
        <v>30</v>
      </c>
      <c r="S760" t="s">
        <v>40</v>
      </c>
      <c r="T760" t="s">
        <v>30</v>
      </c>
      <c r="U760" t="s">
        <v>30</v>
      </c>
      <c r="V760" t="s">
        <v>30</v>
      </c>
      <c r="W760" t="s">
        <v>798</v>
      </c>
      <c r="X760" t="s">
        <v>21131</v>
      </c>
    </row>
    <row r="761" spans="1:24" x14ac:dyDescent="0.25">
      <c r="A761">
        <v>27029</v>
      </c>
      <c r="B761" t="s">
        <v>21138</v>
      </c>
      <c r="C761" t="s">
        <v>21139</v>
      </c>
      <c r="D761">
        <v>4</v>
      </c>
      <c r="E761" t="s">
        <v>21140</v>
      </c>
      <c r="F761" t="s">
        <v>759</v>
      </c>
      <c r="G761" t="s">
        <v>21141</v>
      </c>
      <c r="H761" t="s">
        <v>21142</v>
      </c>
      <c r="I761">
        <v>1976</v>
      </c>
      <c r="J761">
        <v>1984</v>
      </c>
      <c r="K761" t="s">
        <v>21143</v>
      </c>
      <c r="L761" t="s">
        <v>21144</v>
      </c>
      <c r="M761" t="s">
        <v>1448</v>
      </c>
      <c r="N761" t="s">
        <v>29</v>
      </c>
      <c r="O761" t="s">
        <v>40</v>
      </c>
      <c r="P761" t="s">
        <v>30</v>
      </c>
      <c r="Q761" t="s">
        <v>63</v>
      </c>
      <c r="R761" t="s">
        <v>30</v>
      </c>
      <c r="S761" t="s">
        <v>40</v>
      </c>
      <c r="T761" t="s">
        <v>30</v>
      </c>
      <c r="U761" t="s">
        <v>30</v>
      </c>
      <c r="V761" t="s">
        <v>30</v>
      </c>
      <c r="W761" t="s">
        <v>124</v>
      </c>
      <c r="X761" t="s">
        <v>21145</v>
      </c>
    </row>
    <row r="762" spans="1:24" x14ac:dyDescent="0.25">
      <c r="A762">
        <v>109807</v>
      </c>
      <c r="B762" t="s">
        <v>21146</v>
      </c>
      <c r="C762" t="s">
        <v>21147</v>
      </c>
      <c r="D762">
        <v>4</v>
      </c>
      <c r="F762" t="s">
        <v>21148</v>
      </c>
      <c r="G762" t="s">
        <v>460</v>
      </c>
      <c r="H762" t="s">
        <v>461</v>
      </c>
      <c r="I762">
        <v>1973</v>
      </c>
      <c r="J762">
        <v>1978</v>
      </c>
      <c r="K762" t="s">
        <v>21149</v>
      </c>
      <c r="L762" t="s">
        <v>21150</v>
      </c>
      <c r="M762" t="s">
        <v>453</v>
      </c>
      <c r="N762" t="s">
        <v>29</v>
      </c>
      <c r="O762" t="s">
        <v>40</v>
      </c>
      <c r="P762" t="s">
        <v>30</v>
      </c>
      <c r="Q762" t="s">
        <v>31</v>
      </c>
      <c r="R762" t="s">
        <v>30</v>
      </c>
      <c r="S762" t="s">
        <v>30</v>
      </c>
      <c r="T762" t="s">
        <v>40</v>
      </c>
      <c r="U762" t="s">
        <v>30</v>
      </c>
      <c r="V762" t="s">
        <v>40</v>
      </c>
      <c r="W762" t="s">
        <v>124</v>
      </c>
      <c r="X762" t="s">
        <v>21151</v>
      </c>
    </row>
    <row r="763" spans="1:24" x14ac:dyDescent="0.25">
      <c r="A763">
        <v>100157</v>
      </c>
      <c r="B763" t="s">
        <v>21152</v>
      </c>
      <c r="C763" t="s">
        <v>21153</v>
      </c>
      <c r="D763">
        <v>4</v>
      </c>
      <c r="F763" t="s">
        <v>21035</v>
      </c>
      <c r="I763">
        <v>1975</v>
      </c>
      <c r="J763">
        <v>2002</v>
      </c>
      <c r="K763" t="s">
        <v>21154</v>
      </c>
      <c r="L763" t="s">
        <v>21155</v>
      </c>
      <c r="M763" t="s">
        <v>3935</v>
      </c>
      <c r="N763" t="s">
        <v>45</v>
      </c>
      <c r="O763" t="s">
        <v>40</v>
      </c>
      <c r="P763" t="s">
        <v>30</v>
      </c>
      <c r="Q763" t="s">
        <v>46</v>
      </c>
      <c r="R763" t="s">
        <v>30</v>
      </c>
      <c r="S763" t="s">
        <v>40</v>
      </c>
      <c r="T763" t="s">
        <v>30</v>
      </c>
      <c r="U763" t="s">
        <v>30</v>
      </c>
      <c r="V763" t="s">
        <v>30</v>
      </c>
      <c r="W763" t="s">
        <v>2208</v>
      </c>
      <c r="X763" t="s">
        <v>21156</v>
      </c>
    </row>
    <row r="764" spans="1:24" x14ac:dyDescent="0.25">
      <c r="A764">
        <v>31811</v>
      </c>
      <c r="B764" t="s">
        <v>21157</v>
      </c>
      <c r="C764" t="s">
        <v>21158</v>
      </c>
      <c r="D764">
        <v>4</v>
      </c>
      <c r="E764" t="s">
        <v>21159</v>
      </c>
      <c r="F764" t="s">
        <v>1170</v>
      </c>
      <c r="I764">
        <v>1962</v>
      </c>
      <c r="J764">
        <v>1960</v>
      </c>
      <c r="K764" t="s">
        <v>21160</v>
      </c>
      <c r="L764" t="s">
        <v>21161</v>
      </c>
      <c r="M764" t="s">
        <v>871</v>
      </c>
      <c r="N764" t="s">
        <v>45</v>
      </c>
      <c r="O764" t="s">
        <v>40</v>
      </c>
      <c r="P764" t="s">
        <v>30</v>
      </c>
      <c r="Q764" t="s">
        <v>46</v>
      </c>
      <c r="R764" t="s">
        <v>30</v>
      </c>
      <c r="S764" t="s">
        <v>40</v>
      </c>
      <c r="T764" t="s">
        <v>30</v>
      </c>
      <c r="U764" t="s">
        <v>30</v>
      </c>
      <c r="V764" t="s">
        <v>30</v>
      </c>
      <c r="W764" t="s">
        <v>124</v>
      </c>
      <c r="X764" t="s">
        <v>21162</v>
      </c>
    </row>
    <row r="765" spans="1:24" x14ac:dyDescent="0.25">
      <c r="A765">
        <v>83000</v>
      </c>
      <c r="B765" t="s">
        <v>21170</v>
      </c>
      <c r="C765" t="s">
        <v>21171</v>
      </c>
      <c r="D765">
        <v>4</v>
      </c>
      <c r="F765" t="s">
        <v>5078</v>
      </c>
      <c r="J765">
        <v>1951</v>
      </c>
      <c r="K765" t="s">
        <v>21172</v>
      </c>
      <c r="L765" t="s">
        <v>21173</v>
      </c>
      <c r="M765" t="s">
        <v>871</v>
      </c>
      <c r="N765" t="s">
        <v>45</v>
      </c>
      <c r="O765" t="s">
        <v>40</v>
      </c>
      <c r="P765" t="s">
        <v>30</v>
      </c>
      <c r="Q765" t="s">
        <v>63</v>
      </c>
      <c r="R765" t="s">
        <v>30</v>
      </c>
      <c r="S765" t="s">
        <v>40</v>
      </c>
      <c r="T765" t="s">
        <v>30</v>
      </c>
      <c r="U765" t="s">
        <v>30</v>
      </c>
      <c r="V765" t="s">
        <v>30</v>
      </c>
      <c r="W765" t="s">
        <v>798</v>
      </c>
      <c r="X765" t="s">
        <v>21174</v>
      </c>
    </row>
    <row r="766" spans="1:24" x14ac:dyDescent="0.25">
      <c r="A766">
        <v>2095</v>
      </c>
      <c r="B766" t="s">
        <v>21175</v>
      </c>
      <c r="C766" t="s">
        <v>21176</v>
      </c>
      <c r="D766">
        <v>4</v>
      </c>
      <c r="F766" t="s">
        <v>21177</v>
      </c>
      <c r="G766" t="s">
        <v>2404</v>
      </c>
      <c r="H766" t="s">
        <v>2405</v>
      </c>
      <c r="J766">
        <v>1945</v>
      </c>
      <c r="K766" t="s">
        <v>21178</v>
      </c>
      <c r="L766" t="s">
        <v>21179</v>
      </c>
      <c r="M766" t="s">
        <v>453</v>
      </c>
      <c r="N766" t="s">
        <v>45</v>
      </c>
      <c r="O766" t="s">
        <v>40</v>
      </c>
      <c r="P766" t="s">
        <v>30</v>
      </c>
      <c r="Q766" t="s">
        <v>63</v>
      </c>
      <c r="R766" t="s">
        <v>30</v>
      </c>
      <c r="S766" t="s">
        <v>30</v>
      </c>
      <c r="T766" t="s">
        <v>30</v>
      </c>
      <c r="U766" t="s">
        <v>40</v>
      </c>
      <c r="V766" t="s">
        <v>30</v>
      </c>
      <c r="W766" t="s">
        <v>798</v>
      </c>
      <c r="X766" t="s">
        <v>21180</v>
      </c>
    </row>
    <row r="767" spans="1:24" x14ac:dyDescent="0.25">
      <c r="A767">
        <v>105252</v>
      </c>
      <c r="B767" t="s">
        <v>21181</v>
      </c>
      <c r="C767" t="s">
        <v>21182</v>
      </c>
      <c r="D767">
        <v>4</v>
      </c>
      <c r="F767" t="s">
        <v>21183</v>
      </c>
      <c r="G767" t="e">
        <f>-olone</f>
        <v>#NAME?</v>
      </c>
      <c r="H767" t="s">
        <v>754</v>
      </c>
      <c r="I767">
        <v>1962</v>
      </c>
      <c r="J767">
        <v>1963</v>
      </c>
      <c r="K767" t="s">
        <v>21184</v>
      </c>
      <c r="L767" t="s">
        <v>21185</v>
      </c>
      <c r="M767" t="s">
        <v>4208</v>
      </c>
      <c r="N767" t="s">
        <v>29</v>
      </c>
      <c r="O767" t="s">
        <v>40</v>
      </c>
      <c r="P767" t="s">
        <v>30</v>
      </c>
      <c r="Q767" t="s">
        <v>31</v>
      </c>
      <c r="R767" t="s">
        <v>30</v>
      </c>
      <c r="S767" t="s">
        <v>30</v>
      </c>
      <c r="T767" t="s">
        <v>40</v>
      </c>
      <c r="U767" t="s">
        <v>40</v>
      </c>
      <c r="V767" t="s">
        <v>30</v>
      </c>
      <c r="W767" t="s">
        <v>124</v>
      </c>
      <c r="X767" t="s">
        <v>21186</v>
      </c>
    </row>
    <row r="768" spans="1:24" x14ac:dyDescent="0.25">
      <c r="A768">
        <v>674930</v>
      </c>
      <c r="B768" t="s">
        <v>21193</v>
      </c>
      <c r="C768" t="s">
        <v>21194</v>
      </c>
      <c r="D768">
        <v>4</v>
      </c>
      <c r="F768" t="s">
        <v>18457</v>
      </c>
      <c r="I768">
        <v>1970</v>
      </c>
      <c r="J768">
        <v>1985</v>
      </c>
      <c r="K768" t="s">
        <v>21195</v>
      </c>
      <c r="L768" t="s">
        <v>21196</v>
      </c>
      <c r="M768" t="s">
        <v>7542</v>
      </c>
      <c r="N768" t="s">
        <v>45</v>
      </c>
      <c r="O768" t="s">
        <v>40</v>
      </c>
      <c r="P768" t="s">
        <v>30</v>
      </c>
      <c r="Q768" t="s">
        <v>31</v>
      </c>
      <c r="R768" t="s">
        <v>30</v>
      </c>
      <c r="S768" t="s">
        <v>30</v>
      </c>
      <c r="T768" t="s">
        <v>40</v>
      </c>
      <c r="U768" t="s">
        <v>30</v>
      </c>
      <c r="V768" t="s">
        <v>30</v>
      </c>
      <c r="W768" t="s">
        <v>124</v>
      </c>
      <c r="X768" t="s">
        <v>21197</v>
      </c>
    </row>
    <row r="769" spans="1:24" x14ac:dyDescent="0.25">
      <c r="A769">
        <v>421082</v>
      </c>
      <c r="B769" t="s">
        <v>21204</v>
      </c>
      <c r="C769" t="s">
        <v>21205</v>
      </c>
      <c r="D769">
        <v>4</v>
      </c>
      <c r="E769" t="s">
        <v>21206</v>
      </c>
      <c r="F769" t="s">
        <v>1112</v>
      </c>
      <c r="G769" t="e">
        <f>-cycline</f>
        <v>#NAME?</v>
      </c>
      <c r="H769" t="s">
        <v>5183</v>
      </c>
      <c r="I769">
        <v>1962</v>
      </c>
      <c r="J769">
        <v>1982</v>
      </c>
      <c r="K769" t="s">
        <v>21207</v>
      </c>
      <c r="L769" t="s">
        <v>21208</v>
      </c>
      <c r="M769" t="s">
        <v>453</v>
      </c>
      <c r="N769" t="s">
        <v>29</v>
      </c>
      <c r="O769" t="s">
        <v>30</v>
      </c>
      <c r="P769" t="s">
        <v>30</v>
      </c>
      <c r="Q769" t="s">
        <v>31</v>
      </c>
      <c r="R769" t="s">
        <v>30</v>
      </c>
      <c r="S769" t="s">
        <v>40</v>
      </c>
      <c r="T769" t="s">
        <v>30</v>
      </c>
      <c r="U769" t="s">
        <v>30</v>
      </c>
      <c r="V769" t="s">
        <v>30</v>
      </c>
      <c r="W769" t="s">
        <v>798</v>
      </c>
      <c r="X769" t="s">
        <v>21209</v>
      </c>
    </row>
    <row r="770" spans="1:24" x14ac:dyDescent="0.25">
      <c r="A770">
        <v>63649</v>
      </c>
      <c r="B770" t="s">
        <v>21210</v>
      </c>
      <c r="C770" t="s">
        <v>21211</v>
      </c>
      <c r="D770">
        <v>4</v>
      </c>
      <c r="E770" t="s">
        <v>21212</v>
      </c>
      <c r="F770" t="s">
        <v>21213</v>
      </c>
      <c r="G770" t="e">
        <f>-domide</f>
        <v>#NAME?</v>
      </c>
      <c r="H770" t="s">
        <v>7716</v>
      </c>
      <c r="I770">
        <v>2004</v>
      </c>
      <c r="J770">
        <v>2005</v>
      </c>
      <c r="K770" t="s">
        <v>21214</v>
      </c>
      <c r="L770" t="s">
        <v>21215</v>
      </c>
      <c r="N770" t="s">
        <v>45</v>
      </c>
      <c r="O770" t="s">
        <v>40</v>
      </c>
      <c r="P770" t="s">
        <v>30</v>
      </c>
      <c r="Q770" t="s">
        <v>46</v>
      </c>
      <c r="R770" t="s">
        <v>30</v>
      </c>
      <c r="S770" t="s">
        <v>40</v>
      </c>
      <c r="T770" t="s">
        <v>30</v>
      </c>
      <c r="U770" t="s">
        <v>30</v>
      </c>
      <c r="V770" t="s">
        <v>40</v>
      </c>
      <c r="W770" t="s">
        <v>124</v>
      </c>
      <c r="X770" t="s">
        <v>21216</v>
      </c>
    </row>
    <row r="771" spans="1:24" x14ac:dyDescent="0.25">
      <c r="A771">
        <v>16656</v>
      </c>
      <c r="B771" t="s">
        <v>21217</v>
      </c>
      <c r="C771" t="s">
        <v>21218</v>
      </c>
      <c r="D771">
        <v>4</v>
      </c>
      <c r="F771" t="s">
        <v>21219</v>
      </c>
      <c r="K771" t="s">
        <v>21220</v>
      </c>
      <c r="L771" t="s">
        <v>21221</v>
      </c>
      <c r="M771" t="s">
        <v>21222</v>
      </c>
      <c r="N771" t="s">
        <v>45</v>
      </c>
      <c r="O771" t="s">
        <v>40</v>
      </c>
      <c r="P771" t="s">
        <v>30</v>
      </c>
      <c r="Q771" t="s">
        <v>63</v>
      </c>
      <c r="R771" t="s">
        <v>30</v>
      </c>
      <c r="S771" t="s">
        <v>40</v>
      </c>
      <c r="T771" t="s">
        <v>30</v>
      </c>
      <c r="U771" t="s">
        <v>30</v>
      </c>
      <c r="V771" t="s">
        <v>30</v>
      </c>
      <c r="W771" t="s">
        <v>124</v>
      </c>
      <c r="X771" t="s">
        <v>21223</v>
      </c>
    </row>
    <row r="772" spans="1:24" x14ac:dyDescent="0.25">
      <c r="A772">
        <v>675153</v>
      </c>
      <c r="B772" t="s">
        <v>21229</v>
      </c>
      <c r="C772" t="s">
        <v>21230</v>
      </c>
      <c r="D772">
        <v>4</v>
      </c>
      <c r="E772" t="s">
        <v>21231</v>
      </c>
      <c r="F772" t="s">
        <v>1370</v>
      </c>
      <c r="G772" t="e">
        <f>-parinux</f>
        <v>#NAME?</v>
      </c>
      <c r="H772" t="s">
        <v>14079</v>
      </c>
      <c r="I772">
        <v>2001</v>
      </c>
      <c r="J772">
        <v>2001</v>
      </c>
      <c r="K772" t="s">
        <v>21232</v>
      </c>
      <c r="L772" t="s">
        <v>21233</v>
      </c>
      <c r="N772" t="s">
        <v>133</v>
      </c>
      <c r="O772" t="s">
        <v>30</v>
      </c>
      <c r="P772" t="s">
        <v>30</v>
      </c>
      <c r="Q772" t="s">
        <v>31</v>
      </c>
      <c r="R772" t="s">
        <v>30</v>
      </c>
      <c r="S772" t="s">
        <v>30</v>
      </c>
      <c r="T772" t="s">
        <v>40</v>
      </c>
      <c r="U772" t="s">
        <v>30</v>
      </c>
      <c r="V772" t="s">
        <v>40</v>
      </c>
      <c r="W772" t="s">
        <v>124</v>
      </c>
      <c r="X772" t="s">
        <v>21234</v>
      </c>
    </row>
    <row r="773" spans="1:24" x14ac:dyDescent="0.25">
      <c r="A773">
        <v>119640</v>
      </c>
      <c r="B773" t="s">
        <v>21241</v>
      </c>
      <c r="C773" t="s">
        <v>21242</v>
      </c>
      <c r="D773">
        <v>4</v>
      </c>
      <c r="E773" t="s">
        <v>21243</v>
      </c>
      <c r="F773" t="s">
        <v>3037</v>
      </c>
      <c r="G773" t="e">
        <f>-fosfamide</f>
        <v>#NAME?</v>
      </c>
      <c r="H773" t="s">
        <v>6319</v>
      </c>
      <c r="I773">
        <v>1978</v>
      </c>
      <c r="J773">
        <v>1988</v>
      </c>
      <c r="K773" t="s">
        <v>21244</v>
      </c>
      <c r="L773" t="s">
        <v>21245</v>
      </c>
      <c r="M773" t="s">
        <v>793</v>
      </c>
      <c r="N773" t="s">
        <v>45</v>
      </c>
      <c r="O773" t="s">
        <v>40</v>
      </c>
      <c r="P773" t="s">
        <v>30</v>
      </c>
      <c r="Q773" t="s">
        <v>46</v>
      </c>
      <c r="R773" t="s">
        <v>40</v>
      </c>
      <c r="S773" t="s">
        <v>30</v>
      </c>
      <c r="T773" t="s">
        <v>40</v>
      </c>
      <c r="U773" t="s">
        <v>30</v>
      </c>
      <c r="V773" t="s">
        <v>40</v>
      </c>
      <c r="W773" t="s">
        <v>124</v>
      </c>
      <c r="X773" t="s">
        <v>21246</v>
      </c>
    </row>
    <row r="774" spans="1:24" x14ac:dyDescent="0.25">
      <c r="A774">
        <v>20027</v>
      </c>
      <c r="B774" t="s">
        <v>21260</v>
      </c>
      <c r="C774" t="s">
        <v>21261</v>
      </c>
      <c r="D774">
        <v>4</v>
      </c>
      <c r="E774" t="s">
        <v>21262</v>
      </c>
      <c r="F774" t="s">
        <v>21263</v>
      </c>
      <c r="G774" t="e">
        <f>-glitazone</f>
        <v>#NAME?</v>
      </c>
      <c r="H774" t="s">
        <v>7878</v>
      </c>
      <c r="I774">
        <v>1997</v>
      </c>
      <c r="J774">
        <v>1999</v>
      </c>
      <c r="K774" t="s">
        <v>21264</v>
      </c>
      <c r="L774" t="s">
        <v>21265</v>
      </c>
      <c r="M774" t="s">
        <v>672</v>
      </c>
      <c r="N774" t="s">
        <v>45</v>
      </c>
      <c r="O774" t="s">
        <v>40</v>
      </c>
      <c r="P774" t="s">
        <v>30</v>
      </c>
      <c r="Q774" t="s">
        <v>46</v>
      </c>
      <c r="R774" t="s">
        <v>30</v>
      </c>
      <c r="S774" t="s">
        <v>40</v>
      </c>
      <c r="T774" t="s">
        <v>30</v>
      </c>
      <c r="U774" t="s">
        <v>30</v>
      </c>
      <c r="V774" t="s">
        <v>40</v>
      </c>
      <c r="W774" t="s">
        <v>124</v>
      </c>
      <c r="X774" t="s">
        <v>21266</v>
      </c>
    </row>
    <row r="775" spans="1:24" x14ac:dyDescent="0.25">
      <c r="A775">
        <v>27112</v>
      </c>
      <c r="B775" t="s">
        <v>21273</v>
      </c>
      <c r="C775" t="s">
        <v>21274</v>
      </c>
      <c r="D775">
        <v>4</v>
      </c>
      <c r="E775" t="s">
        <v>21275</v>
      </c>
      <c r="F775" t="s">
        <v>12914</v>
      </c>
      <c r="G775" t="e">
        <f>-afenone</f>
        <v>#NAME?</v>
      </c>
      <c r="H775" t="s">
        <v>5935</v>
      </c>
      <c r="I775">
        <v>1988</v>
      </c>
      <c r="J775">
        <v>1989</v>
      </c>
      <c r="K775" t="s">
        <v>21276</v>
      </c>
      <c r="L775" t="s">
        <v>21277</v>
      </c>
      <c r="M775" t="s">
        <v>314</v>
      </c>
      <c r="N775" t="s">
        <v>45</v>
      </c>
      <c r="O775" t="s">
        <v>40</v>
      </c>
      <c r="P775" t="s">
        <v>30</v>
      </c>
      <c r="Q775" t="s">
        <v>46</v>
      </c>
      <c r="R775" t="s">
        <v>30</v>
      </c>
      <c r="S775" t="s">
        <v>40</v>
      </c>
      <c r="T775" t="s">
        <v>30</v>
      </c>
      <c r="U775" t="s">
        <v>30</v>
      </c>
      <c r="V775" t="s">
        <v>40</v>
      </c>
      <c r="W775" t="s">
        <v>124</v>
      </c>
      <c r="X775" t="s">
        <v>21278</v>
      </c>
    </row>
    <row r="776" spans="1:24" x14ac:dyDescent="0.25">
      <c r="A776">
        <v>486789</v>
      </c>
      <c r="B776" t="s">
        <v>21279</v>
      </c>
      <c r="C776" t="s">
        <v>21280</v>
      </c>
      <c r="D776">
        <v>4</v>
      </c>
      <c r="E776" t="s">
        <v>21281</v>
      </c>
      <c r="F776" t="s">
        <v>21282</v>
      </c>
      <c r="G776" t="e">
        <f>-dipine</f>
        <v>#NAME?</v>
      </c>
      <c r="H776" t="s">
        <v>318</v>
      </c>
      <c r="I776">
        <v>1987</v>
      </c>
      <c r="J776">
        <v>1990</v>
      </c>
      <c r="K776" t="s">
        <v>21283</v>
      </c>
      <c r="L776" t="s">
        <v>21284</v>
      </c>
      <c r="M776" t="s">
        <v>13172</v>
      </c>
      <c r="N776" t="s">
        <v>45</v>
      </c>
      <c r="O776" t="s">
        <v>40</v>
      </c>
      <c r="P776" t="s">
        <v>30</v>
      </c>
      <c r="Q776" t="s">
        <v>46</v>
      </c>
      <c r="R776" t="s">
        <v>30</v>
      </c>
      <c r="S776" t="s">
        <v>40</v>
      </c>
      <c r="T776" t="s">
        <v>30</v>
      </c>
      <c r="U776" t="s">
        <v>30</v>
      </c>
      <c r="V776" t="s">
        <v>30</v>
      </c>
      <c r="W776" t="s">
        <v>124</v>
      </c>
      <c r="X776" t="s">
        <v>21285</v>
      </c>
    </row>
    <row r="777" spans="1:24" x14ac:dyDescent="0.25">
      <c r="A777">
        <v>674387</v>
      </c>
      <c r="B777" t="s">
        <v>21314</v>
      </c>
      <c r="C777" t="s">
        <v>21315</v>
      </c>
      <c r="D777">
        <v>4</v>
      </c>
      <c r="E777" t="s">
        <v>21316</v>
      </c>
      <c r="F777" t="s">
        <v>21317</v>
      </c>
      <c r="G777" t="e">
        <f>-olone</f>
        <v>#NAME?</v>
      </c>
      <c r="H777" t="s">
        <v>754</v>
      </c>
      <c r="I777">
        <v>1962</v>
      </c>
      <c r="J777">
        <v>1964</v>
      </c>
      <c r="K777" t="s">
        <v>21318</v>
      </c>
      <c r="L777" t="s">
        <v>21319</v>
      </c>
      <c r="M777" t="s">
        <v>4463</v>
      </c>
      <c r="N777" t="s">
        <v>29</v>
      </c>
      <c r="O777" t="s">
        <v>40</v>
      </c>
      <c r="P777" t="s">
        <v>30</v>
      </c>
      <c r="Q777" t="s">
        <v>31</v>
      </c>
      <c r="R777" t="s">
        <v>30</v>
      </c>
      <c r="S777" t="s">
        <v>40</v>
      </c>
      <c r="T777" t="s">
        <v>30</v>
      </c>
      <c r="U777" t="s">
        <v>30</v>
      </c>
      <c r="V777" t="s">
        <v>40</v>
      </c>
      <c r="W777" t="s">
        <v>124</v>
      </c>
      <c r="X777" t="s">
        <v>21320</v>
      </c>
    </row>
    <row r="778" spans="1:24" x14ac:dyDescent="0.25">
      <c r="A778">
        <v>453578</v>
      </c>
      <c r="B778" t="s">
        <v>21344</v>
      </c>
      <c r="C778" t="s">
        <v>21345</v>
      </c>
      <c r="D778">
        <v>4</v>
      </c>
      <c r="E778" t="s">
        <v>21346</v>
      </c>
      <c r="F778" t="s">
        <v>16653</v>
      </c>
      <c r="G778" t="s">
        <v>2299</v>
      </c>
      <c r="H778" t="s">
        <v>781</v>
      </c>
      <c r="I778">
        <v>1977</v>
      </c>
      <c r="J778">
        <v>1991</v>
      </c>
      <c r="K778" t="s">
        <v>21347</v>
      </c>
      <c r="L778" t="s">
        <v>21348</v>
      </c>
      <c r="M778" t="s">
        <v>21349</v>
      </c>
      <c r="N778" t="s">
        <v>45</v>
      </c>
      <c r="O778" t="s">
        <v>40</v>
      </c>
      <c r="P778" t="s">
        <v>30</v>
      </c>
      <c r="Q778" t="s">
        <v>31</v>
      </c>
      <c r="R778" t="s">
        <v>30</v>
      </c>
      <c r="S778" t="s">
        <v>30</v>
      </c>
      <c r="T778" t="s">
        <v>40</v>
      </c>
      <c r="U778" t="s">
        <v>30</v>
      </c>
      <c r="V778" t="s">
        <v>40</v>
      </c>
      <c r="W778" t="s">
        <v>124</v>
      </c>
      <c r="X778" t="s">
        <v>21350</v>
      </c>
    </row>
    <row r="779" spans="1:24" x14ac:dyDescent="0.25">
      <c r="A779">
        <v>2045</v>
      </c>
      <c r="B779" t="s">
        <v>21380</v>
      </c>
      <c r="C779" t="s">
        <v>21381</v>
      </c>
      <c r="D779">
        <v>4</v>
      </c>
      <c r="F779" t="s">
        <v>21382</v>
      </c>
      <c r="G779" t="e">
        <f>-thiazide</f>
        <v>#NAME?</v>
      </c>
      <c r="H779" t="s">
        <v>682</v>
      </c>
      <c r="J779">
        <v>1959</v>
      </c>
      <c r="K779" t="s">
        <v>21383</v>
      </c>
      <c r="L779" t="s">
        <v>21384</v>
      </c>
      <c r="M779" t="s">
        <v>1908</v>
      </c>
      <c r="N779" t="s">
        <v>45</v>
      </c>
      <c r="O779" t="s">
        <v>40</v>
      </c>
      <c r="P779" t="s">
        <v>30</v>
      </c>
      <c r="Q779" t="s">
        <v>63</v>
      </c>
      <c r="R779" t="s">
        <v>30</v>
      </c>
      <c r="S779" t="s">
        <v>40</v>
      </c>
      <c r="T779" t="s">
        <v>30</v>
      </c>
      <c r="U779" t="s">
        <v>30</v>
      </c>
      <c r="V779" t="s">
        <v>30</v>
      </c>
      <c r="W779" t="s">
        <v>124</v>
      </c>
      <c r="X779" t="s">
        <v>21385</v>
      </c>
    </row>
    <row r="780" spans="1:24" x14ac:dyDescent="0.25">
      <c r="A780">
        <v>675489</v>
      </c>
      <c r="B780" t="s">
        <v>21391</v>
      </c>
      <c r="C780" t="s">
        <v>21392</v>
      </c>
      <c r="D780">
        <v>4</v>
      </c>
      <c r="F780" t="s">
        <v>1445</v>
      </c>
      <c r="J780">
        <v>1986</v>
      </c>
      <c r="K780" t="s">
        <v>21393</v>
      </c>
      <c r="L780" t="s">
        <v>21394</v>
      </c>
      <c r="N780" t="s">
        <v>75</v>
      </c>
      <c r="O780" t="s">
        <v>30</v>
      </c>
      <c r="P780" t="s">
        <v>30</v>
      </c>
      <c r="Q780" t="s">
        <v>31</v>
      </c>
      <c r="R780" t="s">
        <v>30</v>
      </c>
      <c r="S780" t="s">
        <v>30</v>
      </c>
      <c r="T780" t="s">
        <v>40</v>
      </c>
      <c r="U780" t="s">
        <v>30</v>
      </c>
      <c r="V780" t="s">
        <v>30</v>
      </c>
      <c r="W780" t="s">
        <v>798</v>
      </c>
    </row>
    <row r="781" spans="1:24" x14ac:dyDescent="0.25">
      <c r="A781">
        <v>675623</v>
      </c>
      <c r="B781" t="s">
        <v>21395</v>
      </c>
      <c r="C781" t="s">
        <v>21396</v>
      </c>
      <c r="D781">
        <v>4</v>
      </c>
      <c r="F781" t="s">
        <v>21397</v>
      </c>
      <c r="G781" t="s">
        <v>1566</v>
      </c>
      <c r="H781" t="s">
        <v>1567</v>
      </c>
      <c r="J781">
        <v>1973</v>
      </c>
      <c r="K781" t="s">
        <v>21398</v>
      </c>
      <c r="L781" t="s">
        <v>21399</v>
      </c>
      <c r="M781" t="s">
        <v>21093</v>
      </c>
      <c r="N781" t="s">
        <v>75</v>
      </c>
      <c r="O781" t="s">
        <v>30</v>
      </c>
      <c r="P781" t="s">
        <v>30</v>
      </c>
      <c r="Q781" t="s">
        <v>31</v>
      </c>
      <c r="R781" t="s">
        <v>30</v>
      </c>
      <c r="S781" t="s">
        <v>30</v>
      </c>
      <c r="T781" t="s">
        <v>40</v>
      </c>
      <c r="U781" t="s">
        <v>30</v>
      </c>
      <c r="V781" t="s">
        <v>30</v>
      </c>
      <c r="W781" t="s">
        <v>124</v>
      </c>
    </row>
    <row r="782" spans="1:24" x14ac:dyDescent="0.25">
      <c r="A782">
        <v>15217</v>
      </c>
      <c r="B782" t="s">
        <v>21400</v>
      </c>
      <c r="C782" t="s">
        <v>21401</v>
      </c>
      <c r="D782">
        <v>4</v>
      </c>
      <c r="E782" t="s">
        <v>21402</v>
      </c>
      <c r="F782" t="s">
        <v>21403</v>
      </c>
      <c r="I782">
        <v>1975</v>
      </c>
      <c r="J782">
        <v>1978</v>
      </c>
      <c r="K782" t="s">
        <v>21404</v>
      </c>
      <c r="L782" t="s">
        <v>21405</v>
      </c>
      <c r="M782" t="s">
        <v>871</v>
      </c>
      <c r="N782" t="s">
        <v>45</v>
      </c>
      <c r="O782" t="s">
        <v>40</v>
      </c>
      <c r="P782" t="s">
        <v>30</v>
      </c>
      <c r="Q782" t="s">
        <v>63</v>
      </c>
      <c r="R782" t="s">
        <v>30</v>
      </c>
      <c r="S782" t="s">
        <v>40</v>
      </c>
      <c r="T782" t="s">
        <v>40</v>
      </c>
      <c r="U782" t="s">
        <v>30</v>
      </c>
      <c r="V782" t="s">
        <v>40</v>
      </c>
      <c r="W782" t="s">
        <v>124</v>
      </c>
      <c r="X782" t="s">
        <v>21406</v>
      </c>
    </row>
    <row r="783" spans="1:24" x14ac:dyDescent="0.25">
      <c r="A783">
        <v>100696</v>
      </c>
      <c r="B783" t="s">
        <v>21412</v>
      </c>
      <c r="C783" t="s">
        <v>21413</v>
      </c>
      <c r="D783">
        <v>4</v>
      </c>
      <c r="E783" t="s">
        <v>21414</v>
      </c>
      <c r="F783" t="s">
        <v>21415</v>
      </c>
      <c r="I783">
        <v>1981</v>
      </c>
      <c r="J783">
        <v>1995</v>
      </c>
      <c r="M783" t="s">
        <v>15844</v>
      </c>
      <c r="N783" t="s">
        <v>29</v>
      </c>
      <c r="O783" t="s">
        <v>40</v>
      </c>
      <c r="P783" t="s">
        <v>30</v>
      </c>
      <c r="Q783" t="s">
        <v>31</v>
      </c>
      <c r="R783" t="s">
        <v>30</v>
      </c>
      <c r="S783" t="s">
        <v>30</v>
      </c>
      <c r="T783" t="s">
        <v>40</v>
      </c>
      <c r="U783" t="s">
        <v>30</v>
      </c>
      <c r="V783" t="s">
        <v>30</v>
      </c>
      <c r="W783" t="s">
        <v>798</v>
      </c>
      <c r="X783" t="s">
        <v>21416</v>
      </c>
    </row>
    <row r="784" spans="1:24" x14ac:dyDescent="0.25">
      <c r="A784">
        <v>56831</v>
      </c>
      <c r="B784" t="s">
        <v>21417</v>
      </c>
      <c r="C784" t="s">
        <v>21418</v>
      </c>
      <c r="D784">
        <v>4</v>
      </c>
      <c r="E784" t="s">
        <v>21419</v>
      </c>
      <c r="F784" t="s">
        <v>21420</v>
      </c>
      <c r="I784">
        <v>1987</v>
      </c>
      <c r="J784">
        <v>1992</v>
      </c>
      <c r="K784" t="s">
        <v>21421</v>
      </c>
      <c r="L784" t="s">
        <v>21422</v>
      </c>
      <c r="M784" t="s">
        <v>268</v>
      </c>
      <c r="N784" t="s">
        <v>45</v>
      </c>
      <c r="O784" t="s">
        <v>30</v>
      </c>
      <c r="P784" t="s">
        <v>30</v>
      </c>
      <c r="Q784" t="s">
        <v>63</v>
      </c>
      <c r="R784" t="s">
        <v>30</v>
      </c>
      <c r="S784" t="s">
        <v>40</v>
      </c>
      <c r="T784" t="s">
        <v>30</v>
      </c>
      <c r="U784" t="s">
        <v>40</v>
      </c>
      <c r="V784" t="s">
        <v>30</v>
      </c>
      <c r="W784" t="s">
        <v>2208</v>
      </c>
      <c r="X784" t="s">
        <v>21423</v>
      </c>
    </row>
    <row r="785" spans="1:24" x14ac:dyDescent="0.25">
      <c r="A785">
        <v>45838</v>
      </c>
      <c r="B785" t="s">
        <v>21428</v>
      </c>
      <c r="C785" t="s">
        <v>21429</v>
      </c>
      <c r="D785">
        <v>4</v>
      </c>
      <c r="E785" t="s">
        <v>21430</v>
      </c>
      <c r="F785" t="s">
        <v>21431</v>
      </c>
      <c r="I785">
        <v>1974</v>
      </c>
      <c r="J785">
        <v>1978</v>
      </c>
      <c r="K785" t="s">
        <v>21432</v>
      </c>
      <c r="L785" t="s">
        <v>21433</v>
      </c>
      <c r="M785" t="s">
        <v>14099</v>
      </c>
      <c r="N785" t="s">
        <v>45</v>
      </c>
      <c r="O785" t="s">
        <v>40</v>
      </c>
      <c r="P785" t="s">
        <v>30</v>
      </c>
      <c r="Q785" t="s">
        <v>31</v>
      </c>
      <c r="R785" t="s">
        <v>30</v>
      </c>
      <c r="S785" t="s">
        <v>30</v>
      </c>
      <c r="T785" t="s">
        <v>40</v>
      </c>
      <c r="U785" t="s">
        <v>40</v>
      </c>
      <c r="V785" t="s">
        <v>40</v>
      </c>
      <c r="W785" t="s">
        <v>124</v>
      </c>
      <c r="X785" t="s">
        <v>21434</v>
      </c>
    </row>
    <row r="786" spans="1:24" x14ac:dyDescent="0.25">
      <c r="A786">
        <v>407549</v>
      </c>
      <c r="B786" t="s">
        <v>21435</v>
      </c>
      <c r="C786" t="s">
        <v>21436</v>
      </c>
      <c r="D786">
        <v>4</v>
      </c>
      <c r="E786" t="s">
        <v>21437</v>
      </c>
      <c r="F786" t="s">
        <v>21438</v>
      </c>
      <c r="G786" t="e">
        <f>-dipine</f>
        <v>#NAME?</v>
      </c>
      <c r="H786" t="s">
        <v>318</v>
      </c>
      <c r="I786">
        <v>1979</v>
      </c>
      <c r="J786">
        <v>1988</v>
      </c>
      <c r="K786" t="s">
        <v>21439</v>
      </c>
      <c r="L786" t="s">
        <v>21440</v>
      </c>
      <c r="M786" t="s">
        <v>1448</v>
      </c>
      <c r="N786" t="s">
        <v>45</v>
      </c>
      <c r="O786" t="s">
        <v>40</v>
      </c>
      <c r="P786" t="s">
        <v>30</v>
      </c>
      <c r="Q786" t="s">
        <v>46</v>
      </c>
      <c r="R786" t="s">
        <v>30</v>
      </c>
      <c r="S786" t="s">
        <v>40</v>
      </c>
      <c r="T786" t="s">
        <v>40</v>
      </c>
      <c r="U786" t="s">
        <v>30</v>
      </c>
      <c r="V786" t="s">
        <v>30</v>
      </c>
      <c r="W786" t="s">
        <v>124</v>
      </c>
      <c r="X786" t="s">
        <v>21441</v>
      </c>
    </row>
    <row r="787" spans="1:24" x14ac:dyDescent="0.25">
      <c r="A787">
        <v>14126</v>
      </c>
      <c r="B787" t="s">
        <v>21456</v>
      </c>
      <c r="C787" t="s">
        <v>21457</v>
      </c>
      <c r="D787">
        <v>4</v>
      </c>
      <c r="F787" t="s">
        <v>21458</v>
      </c>
      <c r="G787" t="e">
        <f>-stigmine</f>
        <v>#NAME?</v>
      </c>
      <c r="H787" t="s">
        <v>15684</v>
      </c>
      <c r="J787">
        <v>2013</v>
      </c>
      <c r="K787" t="s">
        <v>21459</v>
      </c>
      <c r="L787" t="s">
        <v>21460</v>
      </c>
      <c r="M787" t="s">
        <v>7542</v>
      </c>
      <c r="N787" t="s">
        <v>45</v>
      </c>
      <c r="O787" t="s">
        <v>40</v>
      </c>
      <c r="P787" t="s">
        <v>30</v>
      </c>
      <c r="Q787" t="s">
        <v>63</v>
      </c>
      <c r="R787" t="s">
        <v>30</v>
      </c>
      <c r="S787" t="s">
        <v>30</v>
      </c>
      <c r="T787" t="s">
        <v>40</v>
      </c>
      <c r="U787" t="s">
        <v>30</v>
      </c>
      <c r="V787" t="s">
        <v>30</v>
      </c>
      <c r="W787" t="s">
        <v>124</v>
      </c>
      <c r="X787" t="s">
        <v>21461</v>
      </c>
    </row>
    <row r="788" spans="1:24" x14ac:dyDescent="0.25">
      <c r="A788">
        <v>675418</v>
      </c>
      <c r="B788" t="s">
        <v>21462</v>
      </c>
      <c r="C788" t="s">
        <v>21463</v>
      </c>
      <c r="D788">
        <v>4</v>
      </c>
      <c r="E788" t="s">
        <v>21464</v>
      </c>
      <c r="F788" t="s">
        <v>8632</v>
      </c>
      <c r="G788" t="s">
        <v>13209</v>
      </c>
      <c r="H788" t="s">
        <v>13210</v>
      </c>
      <c r="I788">
        <v>2002</v>
      </c>
      <c r="J788">
        <v>2004</v>
      </c>
      <c r="N788" t="s">
        <v>75</v>
      </c>
      <c r="O788" t="s">
        <v>30</v>
      </c>
      <c r="P788" t="s">
        <v>30</v>
      </c>
      <c r="Q788" t="s">
        <v>31</v>
      </c>
      <c r="R788" t="s">
        <v>30</v>
      </c>
      <c r="S788" t="s">
        <v>30</v>
      </c>
      <c r="T788" t="s">
        <v>40</v>
      </c>
      <c r="U788" t="s">
        <v>30</v>
      </c>
      <c r="V788" t="s">
        <v>30</v>
      </c>
      <c r="W788" t="s">
        <v>124</v>
      </c>
    </row>
    <row r="789" spans="1:24" x14ac:dyDescent="0.25">
      <c r="A789">
        <v>674989</v>
      </c>
      <c r="B789" t="s">
        <v>21465</v>
      </c>
      <c r="C789" t="s">
        <v>21466</v>
      </c>
      <c r="D789">
        <v>4</v>
      </c>
      <c r="E789" t="s">
        <v>21467</v>
      </c>
      <c r="F789" t="s">
        <v>797</v>
      </c>
      <c r="I789">
        <v>1962</v>
      </c>
      <c r="J789">
        <v>1982</v>
      </c>
      <c r="M789" t="s">
        <v>268</v>
      </c>
      <c r="N789" t="s">
        <v>45</v>
      </c>
      <c r="O789" t="s">
        <v>30</v>
      </c>
      <c r="P789" t="s">
        <v>30</v>
      </c>
      <c r="Q789" t="s">
        <v>75</v>
      </c>
      <c r="R789" t="s">
        <v>30</v>
      </c>
      <c r="S789" t="s">
        <v>30</v>
      </c>
      <c r="T789" t="s">
        <v>30</v>
      </c>
      <c r="U789" t="s">
        <v>40</v>
      </c>
      <c r="V789" t="s">
        <v>30</v>
      </c>
      <c r="W789" t="s">
        <v>798</v>
      </c>
      <c r="X789" t="s">
        <v>21468</v>
      </c>
    </row>
    <row r="790" spans="1:24" x14ac:dyDescent="0.25">
      <c r="A790">
        <v>68396</v>
      </c>
      <c r="B790" t="s">
        <v>21475</v>
      </c>
      <c r="C790" t="s">
        <v>21476</v>
      </c>
      <c r="D790">
        <v>4</v>
      </c>
      <c r="E790" t="s">
        <v>21477</v>
      </c>
      <c r="F790" t="s">
        <v>21478</v>
      </c>
      <c r="I790">
        <v>1970</v>
      </c>
      <c r="J790">
        <v>2004</v>
      </c>
      <c r="K790" t="s">
        <v>21479</v>
      </c>
      <c r="L790" t="s">
        <v>21480</v>
      </c>
      <c r="M790" t="s">
        <v>793</v>
      </c>
      <c r="N790" t="s">
        <v>45</v>
      </c>
      <c r="O790" t="s">
        <v>40</v>
      </c>
      <c r="P790" t="s">
        <v>30</v>
      </c>
      <c r="Q790" t="s">
        <v>63</v>
      </c>
      <c r="R790" t="s">
        <v>30</v>
      </c>
      <c r="S790" t="s">
        <v>40</v>
      </c>
      <c r="T790" t="s">
        <v>30</v>
      </c>
      <c r="U790" t="s">
        <v>30</v>
      </c>
      <c r="V790" t="s">
        <v>40</v>
      </c>
      <c r="W790" t="s">
        <v>124</v>
      </c>
      <c r="X790" t="s">
        <v>21481</v>
      </c>
    </row>
    <row r="791" spans="1:24" x14ac:dyDescent="0.25">
      <c r="A791">
        <v>675147</v>
      </c>
      <c r="B791" t="s">
        <v>21486</v>
      </c>
      <c r="C791" t="s">
        <v>21487</v>
      </c>
      <c r="D791">
        <v>4</v>
      </c>
      <c r="F791" t="s">
        <v>21488</v>
      </c>
      <c r="G791" t="e">
        <f>-conazole</f>
        <v>#NAME?</v>
      </c>
      <c r="H791" t="s">
        <v>917</v>
      </c>
      <c r="J791">
        <v>2003</v>
      </c>
      <c r="K791" t="s">
        <v>21489</v>
      </c>
      <c r="L791" t="s">
        <v>21490</v>
      </c>
      <c r="N791" t="s">
        <v>45</v>
      </c>
      <c r="O791" t="s">
        <v>30</v>
      </c>
      <c r="P791" t="s">
        <v>30</v>
      </c>
      <c r="Q791" t="s">
        <v>46</v>
      </c>
      <c r="R791" t="s">
        <v>30</v>
      </c>
      <c r="S791" t="s">
        <v>30</v>
      </c>
      <c r="T791" t="s">
        <v>30</v>
      </c>
      <c r="U791" t="s">
        <v>40</v>
      </c>
      <c r="V791" t="s">
        <v>30</v>
      </c>
      <c r="W791" t="s">
        <v>124</v>
      </c>
      <c r="X791" t="s">
        <v>21491</v>
      </c>
    </row>
    <row r="792" spans="1:24" x14ac:dyDescent="0.25">
      <c r="A792">
        <v>675182</v>
      </c>
      <c r="B792" t="s">
        <v>21492</v>
      </c>
      <c r="C792" t="s">
        <v>21493</v>
      </c>
      <c r="D792">
        <v>4</v>
      </c>
      <c r="F792" t="s">
        <v>21494</v>
      </c>
      <c r="G792" t="s">
        <v>3526</v>
      </c>
      <c r="H792" t="s">
        <v>38</v>
      </c>
      <c r="J792">
        <v>1973</v>
      </c>
      <c r="M792" t="s">
        <v>4208</v>
      </c>
      <c r="N792" t="s">
        <v>29</v>
      </c>
      <c r="O792" t="s">
        <v>40</v>
      </c>
      <c r="P792" t="s">
        <v>30</v>
      </c>
      <c r="Q792" t="s">
        <v>31</v>
      </c>
      <c r="R792" t="s">
        <v>30</v>
      </c>
      <c r="S792" t="s">
        <v>40</v>
      </c>
      <c r="T792" t="s">
        <v>40</v>
      </c>
      <c r="U792" t="s">
        <v>40</v>
      </c>
      <c r="V792" t="s">
        <v>30</v>
      </c>
      <c r="W792" t="s">
        <v>124</v>
      </c>
      <c r="X792" t="s">
        <v>21495</v>
      </c>
    </row>
    <row r="793" spans="1:24" x14ac:dyDescent="0.25">
      <c r="A793">
        <v>41434</v>
      </c>
      <c r="B793" t="s">
        <v>21503</v>
      </c>
      <c r="C793" t="s">
        <v>21504</v>
      </c>
      <c r="D793">
        <v>4</v>
      </c>
      <c r="F793" t="s">
        <v>21505</v>
      </c>
      <c r="J793">
        <v>1953</v>
      </c>
      <c r="K793" t="s">
        <v>21506</v>
      </c>
      <c r="L793" t="s">
        <v>21507</v>
      </c>
      <c r="M793" t="s">
        <v>627</v>
      </c>
      <c r="N793" t="s">
        <v>45</v>
      </c>
      <c r="O793" t="s">
        <v>40</v>
      </c>
      <c r="P793" t="s">
        <v>30</v>
      </c>
      <c r="Q793" t="s">
        <v>46</v>
      </c>
      <c r="R793" t="s">
        <v>30</v>
      </c>
      <c r="S793" t="s">
        <v>40</v>
      </c>
      <c r="T793" t="s">
        <v>30</v>
      </c>
      <c r="U793" t="s">
        <v>30</v>
      </c>
      <c r="V793" t="s">
        <v>30</v>
      </c>
      <c r="W793" t="s">
        <v>124</v>
      </c>
      <c r="X793" t="s">
        <v>21508</v>
      </c>
    </row>
    <row r="794" spans="1:24" x14ac:dyDescent="0.25">
      <c r="A794">
        <v>675264</v>
      </c>
      <c r="B794" t="s">
        <v>21509</v>
      </c>
      <c r="C794" t="s">
        <v>21510</v>
      </c>
      <c r="D794">
        <v>4</v>
      </c>
      <c r="E794" t="s">
        <v>21511</v>
      </c>
      <c r="F794" t="s">
        <v>14721</v>
      </c>
      <c r="I794">
        <v>1961</v>
      </c>
      <c r="J794">
        <v>1982</v>
      </c>
      <c r="K794" t="s">
        <v>21512</v>
      </c>
      <c r="L794" t="s">
        <v>21513</v>
      </c>
      <c r="M794" t="s">
        <v>3737</v>
      </c>
      <c r="N794" t="s">
        <v>45</v>
      </c>
      <c r="O794" t="s">
        <v>40</v>
      </c>
      <c r="P794" t="s">
        <v>30</v>
      </c>
      <c r="Q794" t="s">
        <v>46</v>
      </c>
      <c r="R794" t="s">
        <v>30</v>
      </c>
      <c r="S794" t="s">
        <v>40</v>
      </c>
      <c r="T794" t="s">
        <v>30</v>
      </c>
      <c r="U794" t="s">
        <v>30</v>
      </c>
      <c r="V794" t="s">
        <v>30</v>
      </c>
      <c r="W794" t="s">
        <v>798</v>
      </c>
      <c r="X794" t="s">
        <v>21514</v>
      </c>
    </row>
    <row r="795" spans="1:24" x14ac:dyDescent="0.25">
      <c r="A795">
        <v>454306</v>
      </c>
      <c r="B795" t="s">
        <v>21518</v>
      </c>
      <c r="C795" t="s">
        <v>21519</v>
      </c>
      <c r="D795">
        <v>4</v>
      </c>
      <c r="E795" t="s">
        <v>21520</v>
      </c>
      <c r="F795" t="s">
        <v>21521</v>
      </c>
      <c r="J795">
        <v>1983</v>
      </c>
      <c r="K795" t="s">
        <v>21522</v>
      </c>
      <c r="L795" t="s">
        <v>21523</v>
      </c>
      <c r="M795" t="s">
        <v>179</v>
      </c>
      <c r="N795" t="s">
        <v>29</v>
      </c>
      <c r="O795" t="s">
        <v>40</v>
      </c>
      <c r="P795" t="s">
        <v>30</v>
      </c>
      <c r="Q795" t="s">
        <v>31</v>
      </c>
      <c r="R795" t="s">
        <v>40</v>
      </c>
      <c r="S795" t="s">
        <v>40</v>
      </c>
      <c r="T795" t="s">
        <v>30</v>
      </c>
      <c r="U795" t="s">
        <v>30</v>
      </c>
      <c r="V795" t="s">
        <v>30</v>
      </c>
      <c r="W795" t="s">
        <v>124</v>
      </c>
      <c r="X795" t="s">
        <v>21524</v>
      </c>
    </row>
    <row r="796" spans="1:24" x14ac:dyDescent="0.25">
      <c r="A796">
        <v>506444</v>
      </c>
      <c r="B796" t="s">
        <v>21550</v>
      </c>
      <c r="C796" t="s">
        <v>21551</v>
      </c>
      <c r="D796">
        <v>4</v>
      </c>
      <c r="E796" t="s">
        <v>21552</v>
      </c>
      <c r="F796" t="s">
        <v>21553</v>
      </c>
      <c r="G796" t="s">
        <v>460</v>
      </c>
      <c r="H796" t="s">
        <v>461</v>
      </c>
      <c r="J796">
        <v>2001</v>
      </c>
      <c r="K796" t="s">
        <v>21554</v>
      </c>
      <c r="L796" t="s">
        <v>21555</v>
      </c>
      <c r="N796" t="s">
        <v>29</v>
      </c>
      <c r="O796" t="s">
        <v>30</v>
      </c>
      <c r="P796" t="s">
        <v>30</v>
      </c>
      <c r="Q796" t="s">
        <v>31</v>
      </c>
      <c r="R796" t="s">
        <v>40</v>
      </c>
      <c r="S796" t="s">
        <v>40</v>
      </c>
      <c r="T796" t="s">
        <v>30</v>
      </c>
      <c r="U796" t="s">
        <v>30</v>
      </c>
      <c r="V796" t="s">
        <v>30</v>
      </c>
      <c r="W796" t="s">
        <v>124</v>
      </c>
      <c r="X796" t="s">
        <v>21556</v>
      </c>
    </row>
    <row r="797" spans="1:24" x14ac:dyDescent="0.25">
      <c r="A797">
        <v>675582</v>
      </c>
      <c r="B797" t="s">
        <v>21578</v>
      </c>
      <c r="C797" t="s">
        <v>21579</v>
      </c>
      <c r="D797">
        <v>4</v>
      </c>
      <c r="E797" t="s">
        <v>21580</v>
      </c>
      <c r="F797" t="s">
        <v>21581</v>
      </c>
      <c r="G797" t="e">
        <f>-mab</f>
        <v>#NAME?</v>
      </c>
      <c r="H797" t="s">
        <v>546</v>
      </c>
      <c r="I797">
        <v>1999</v>
      </c>
      <c r="J797">
        <v>2001</v>
      </c>
      <c r="K797" t="s">
        <v>21582</v>
      </c>
      <c r="L797" t="s">
        <v>21583</v>
      </c>
      <c r="N797" t="s">
        <v>547</v>
      </c>
      <c r="O797" t="s">
        <v>30</v>
      </c>
      <c r="P797" t="s">
        <v>30</v>
      </c>
      <c r="Q797" t="s">
        <v>31</v>
      </c>
      <c r="R797" t="s">
        <v>30</v>
      </c>
      <c r="S797" t="s">
        <v>30</v>
      </c>
      <c r="T797" t="s">
        <v>40</v>
      </c>
      <c r="U797" t="s">
        <v>30</v>
      </c>
      <c r="V797" t="s">
        <v>40</v>
      </c>
      <c r="W797" t="s">
        <v>124</v>
      </c>
    </row>
    <row r="798" spans="1:24" x14ac:dyDescent="0.25">
      <c r="A798">
        <v>38727</v>
      </c>
      <c r="B798" t="s">
        <v>21584</v>
      </c>
      <c r="C798" t="s">
        <v>21585</v>
      </c>
      <c r="D798">
        <v>4</v>
      </c>
      <c r="E798" t="s">
        <v>21586</v>
      </c>
      <c r="F798" t="s">
        <v>21587</v>
      </c>
      <c r="I798">
        <v>1985</v>
      </c>
      <c r="J798">
        <v>1994</v>
      </c>
      <c r="K798" t="s">
        <v>21588</v>
      </c>
      <c r="L798" t="s">
        <v>21589</v>
      </c>
      <c r="M798" t="s">
        <v>871</v>
      </c>
      <c r="N798" t="s">
        <v>45</v>
      </c>
      <c r="O798" t="s">
        <v>40</v>
      </c>
      <c r="P798" t="s">
        <v>30</v>
      </c>
      <c r="Q798" t="s">
        <v>63</v>
      </c>
      <c r="R798" t="s">
        <v>30</v>
      </c>
      <c r="S798" t="s">
        <v>40</v>
      </c>
      <c r="T798" t="s">
        <v>30</v>
      </c>
      <c r="U798" t="s">
        <v>30</v>
      </c>
      <c r="V798" t="s">
        <v>40</v>
      </c>
      <c r="W798" t="s">
        <v>124</v>
      </c>
      <c r="X798" t="s">
        <v>21590</v>
      </c>
    </row>
    <row r="799" spans="1:24" x14ac:dyDescent="0.25">
      <c r="A799">
        <v>674536</v>
      </c>
      <c r="B799" t="s">
        <v>21604</v>
      </c>
      <c r="C799" t="s">
        <v>21605</v>
      </c>
      <c r="D799">
        <v>4</v>
      </c>
      <c r="E799" t="s">
        <v>21606</v>
      </c>
      <c r="F799" t="s">
        <v>12430</v>
      </c>
      <c r="G799" t="e">
        <f>-olone</f>
        <v>#NAME?</v>
      </c>
      <c r="H799" t="s">
        <v>754</v>
      </c>
      <c r="I799">
        <v>1963</v>
      </c>
      <c r="J799">
        <v>1972</v>
      </c>
      <c r="K799" t="s">
        <v>21607</v>
      </c>
      <c r="L799" t="s">
        <v>21608</v>
      </c>
      <c r="M799" t="s">
        <v>4463</v>
      </c>
      <c r="N799" t="s">
        <v>29</v>
      </c>
      <c r="O799" t="s">
        <v>40</v>
      </c>
      <c r="P799" t="s">
        <v>30</v>
      </c>
      <c r="Q799" t="s">
        <v>31</v>
      </c>
      <c r="R799" t="s">
        <v>30</v>
      </c>
      <c r="S799" t="s">
        <v>40</v>
      </c>
      <c r="T799" t="s">
        <v>30</v>
      </c>
      <c r="U799" t="s">
        <v>30</v>
      </c>
      <c r="V799" t="s">
        <v>40</v>
      </c>
      <c r="W799" t="s">
        <v>124</v>
      </c>
      <c r="X799" t="s">
        <v>21609</v>
      </c>
    </row>
    <row r="800" spans="1:24" x14ac:dyDescent="0.25">
      <c r="A800">
        <v>1383013</v>
      </c>
      <c r="B800" t="s">
        <v>21610</v>
      </c>
      <c r="C800" t="s">
        <v>21611</v>
      </c>
      <c r="D800">
        <v>4</v>
      </c>
      <c r="F800" t="s">
        <v>7463</v>
      </c>
      <c r="I800">
        <v>1984</v>
      </c>
      <c r="J800">
        <v>1985</v>
      </c>
      <c r="M800" t="s">
        <v>7283</v>
      </c>
      <c r="N800" t="s">
        <v>45</v>
      </c>
      <c r="O800" t="s">
        <v>30</v>
      </c>
      <c r="P800" t="s">
        <v>30</v>
      </c>
      <c r="Q800" t="s">
        <v>63</v>
      </c>
      <c r="R800" t="s">
        <v>30</v>
      </c>
      <c r="S800" t="s">
        <v>30</v>
      </c>
      <c r="T800" t="s">
        <v>40</v>
      </c>
      <c r="U800" t="s">
        <v>30</v>
      </c>
      <c r="V800" t="s">
        <v>30</v>
      </c>
      <c r="W800" t="s">
        <v>124</v>
      </c>
    </row>
    <row r="801" spans="1:24" x14ac:dyDescent="0.25">
      <c r="A801">
        <v>187515</v>
      </c>
      <c r="B801" t="s">
        <v>21612</v>
      </c>
      <c r="C801" t="s">
        <v>21613</v>
      </c>
      <c r="D801">
        <v>4</v>
      </c>
      <c r="F801" t="s">
        <v>21614</v>
      </c>
      <c r="G801" t="e">
        <f>-dil</f>
        <v>#NAME?</v>
      </c>
      <c r="H801" t="s">
        <v>707</v>
      </c>
      <c r="I801">
        <v>1984</v>
      </c>
      <c r="J801">
        <v>1989</v>
      </c>
      <c r="K801" t="s">
        <v>21615</v>
      </c>
      <c r="L801" t="s">
        <v>21616</v>
      </c>
      <c r="M801" t="s">
        <v>627</v>
      </c>
      <c r="N801" t="s">
        <v>45</v>
      </c>
      <c r="O801" t="s">
        <v>40</v>
      </c>
      <c r="P801" t="s">
        <v>30</v>
      </c>
      <c r="Q801" t="s">
        <v>46</v>
      </c>
      <c r="R801" t="s">
        <v>30</v>
      </c>
      <c r="S801" t="s">
        <v>40</v>
      </c>
      <c r="T801" t="s">
        <v>30</v>
      </c>
      <c r="U801" t="s">
        <v>30</v>
      </c>
      <c r="V801" t="s">
        <v>30</v>
      </c>
      <c r="W801" t="s">
        <v>798</v>
      </c>
      <c r="X801" t="s">
        <v>21617</v>
      </c>
    </row>
    <row r="802" spans="1:24" x14ac:dyDescent="0.25">
      <c r="A802">
        <v>558566</v>
      </c>
      <c r="B802" t="s">
        <v>21618</v>
      </c>
      <c r="C802" t="s">
        <v>21619</v>
      </c>
      <c r="D802">
        <v>4</v>
      </c>
      <c r="F802" t="s">
        <v>21620</v>
      </c>
      <c r="G802" t="s">
        <v>447</v>
      </c>
      <c r="H802" t="s">
        <v>448</v>
      </c>
      <c r="I802">
        <v>1965</v>
      </c>
      <c r="J802">
        <v>1946</v>
      </c>
      <c r="K802" t="s">
        <v>21621</v>
      </c>
      <c r="L802" t="s">
        <v>21622</v>
      </c>
      <c r="M802" t="s">
        <v>21623</v>
      </c>
      <c r="N802" t="s">
        <v>29</v>
      </c>
      <c r="O802" t="s">
        <v>30</v>
      </c>
      <c r="P802" t="s">
        <v>30</v>
      </c>
      <c r="Q802" t="s">
        <v>31</v>
      </c>
      <c r="R802" t="s">
        <v>30</v>
      </c>
      <c r="S802" t="s">
        <v>30</v>
      </c>
      <c r="T802" t="s">
        <v>40</v>
      </c>
      <c r="U802" t="s">
        <v>40</v>
      </c>
      <c r="V802" t="s">
        <v>40</v>
      </c>
      <c r="W802" t="s">
        <v>124</v>
      </c>
      <c r="X802" t="s">
        <v>21624</v>
      </c>
    </row>
    <row r="803" spans="1:24" x14ac:dyDescent="0.25">
      <c r="A803">
        <v>675286</v>
      </c>
      <c r="B803" t="s">
        <v>21691</v>
      </c>
      <c r="C803" t="s">
        <v>21692</v>
      </c>
      <c r="D803">
        <v>4</v>
      </c>
      <c r="E803" t="s">
        <v>21693</v>
      </c>
      <c r="F803" t="s">
        <v>21694</v>
      </c>
      <c r="I803">
        <v>1963</v>
      </c>
      <c r="J803">
        <v>1961</v>
      </c>
      <c r="K803" t="s">
        <v>21695</v>
      </c>
      <c r="L803" t="s">
        <v>21696</v>
      </c>
      <c r="M803" t="s">
        <v>2544</v>
      </c>
      <c r="N803" t="s">
        <v>45</v>
      </c>
      <c r="O803" t="s">
        <v>40</v>
      </c>
      <c r="P803" t="s">
        <v>30</v>
      </c>
      <c r="Q803" t="s">
        <v>46</v>
      </c>
      <c r="R803" t="s">
        <v>30</v>
      </c>
      <c r="S803" t="s">
        <v>40</v>
      </c>
      <c r="T803" t="s">
        <v>40</v>
      </c>
      <c r="U803" t="s">
        <v>30</v>
      </c>
      <c r="V803" t="s">
        <v>30</v>
      </c>
      <c r="W803" t="s">
        <v>124</v>
      </c>
      <c r="X803" t="s">
        <v>21697</v>
      </c>
    </row>
    <row r="804" spans="1:24" x14ac:dyDescent="0.25">
      <c r="A804">
        <v>1380301</v>
      </c>
      <c r="B804" t="s">
        <v>21710</v>
      </c>
      <c r="C804" t="s">
        <v>21711</v>
      </c>
      <c r="D804">
        <v>4</v>
      </c>
      <c r="F804" t="s">
        <v>21712</v>
      </c>
      <c r="G804" t="s">
        <v>122</v>
      </c>
      <c r="H804" t="s">
        <v>123</v>
      </c>
      <c r="I804">
        <v>2009</v>
      </c>
      <c r="J804">
        <v>2010</v>
      </c>
      <c r="N804" t="s">
        <v>75</v>
      </c>
      <c r="O804" t="s">
        <v>30</v>
      </c>
      <c r="P804" t="s">
        <v>30</v>
      </c>
      <c r="Q804" t="s">
        <v>31</v>
      </c>
      <c r="R804" t="s">
        <v>30</v>
      </c>
      <c r="S804" t="s">
        <v>30</v>
      </c>
      <c r="T804" t="s">
        <v>40</v>
      </c>
      <c r="U804" t="s">
        <v>30</v>
      </c>
      <c r="V804" t="s">
        <v>40</v>
      </c>
      <c r="W804" t="s">
        <v>124</v>
      </c>
    </row>
    <row r="805" spans="1:24" x14ac:dyDescent="0.25">
      <c r="A805">
        <v>7736</v>
      </c>
      <c r="B805" t="s">
        <v>21722</v>
      </c>
      <c r="C805" t="s">
        <v>21723</v>
      </c>
      <c r="D805">
        <v>4</v>
      </c>
      <c r="E805" t="s">
        <v>21724</v>
      </c>
      <c r="F805" t="s">
        <v>21725</v>
      </c>
      <c r="I805">
        <v>1964</v>
      </c>
      <c r="J805">
        <v>1979</v>
      </c>
      <c r="K805" t="s">
        <v>21726</v>
      </c>
      <c r="L805" t="s">
        <v>21727</v>
      </c>
      <c r="M805" t="s">
        <v>1969</v>
      </c>
      <c r="N805" t="s">
        <v>45</v>
      </c>
      <c r="O805" t="s">
        <v>40</v>
      </c>
      <c r="P805" t="s">
        <v>30</v>
      </c>
      <c r="Q805" t="s">
        <v>63</v>
      </c>
      <c r="R805" t="s">
        <v>30</v>
      </c>
      <c r="S805" t="s">
        <v>40</v>
      </c>
      <c r="T805" t="s">
        <v>40</v>
      </c>
      <c r="U805" t="s">
        <v>30</v>
      </c>
      <c r="V805" t="s">
        <v>40</v>
      </c>
      <c r="W805" t="s">
        <v>124</v>
      </c>
      <c r="X805" t="s">
        <v>21728</v>
      </c>
    </row>
    <row r="806" spans="1:24" x14ac:dyDescent="0.25">
      <c r="A806">
        <v>1451060</v>
      </c>
      <c r="B806" t="s">
        <v>21756</v>
      </c>
      <c r="C806" t="s">
        <v>21757</v>
      </c>
      <c r="D806">
        <v>4</v>
      </c>
      <c r="F806" t="s">
        <v>21758</v>
      </c>
      <c r="J806">
        <v>1962</v>
      </c>
      <c r="K806" t="s">
        <v>21759</v>
      </c>
      <c r="L806" t="s">
        <v>21760</v>
      </c>
      <c r="M806" t="s">
        <v>453</v>
      </c>
      <c r="N806" t="s">
        <v>75</v>
      </c>
      <c r="O806" t="s">
        <v>30</v>
      </c>
      <c r="P806" t="s">
        <v>30</v>
      </c>
      <c r="Q806" t="s">
        <v>75</v>
      </c>
      <c r="R806" t="s">
        <v>30</v>
      </c>
      <c r="S806" t="s">
        <v>40</v>
      </c>
      <c r="T806" t="s">
        <v>30</v>
      </c>
      <c r="U806" t="s">
        <v>40</v>
      </c>
      <c r="V806" t="s">
        <v>30</v>
      </c>
      <c r="W806" t="s">
        <v>124</v>
      </c>
      <c r="X806" t="s">
        <v>21761</v>
      </c>
    </row>
    <row r="807" spans="1:24" x14ac:dyDescent="0.25">
      <c r="A807">
        <v>675399</v>
      </c>
      <c r="B807" t="s">
        <v>21762</v>
      </c>
      <c r="C807" t="s">
        <v>21763</v>
      </c>
      <c r="D807">
        <v>4</v>
      </c>
      <c r="F807" t="s">
        <v>3266</v>
      </c>
      <c r="G807" t="e">
        <f>-ase</f>
        <v>#NAME?</v>
      </c>
      <c r="H807" t="s">
        <v>2359</v>
      </c>
      <c r="I807">
        <v>2000</v>
      </c>
      <c r="J807">
        <v>2003</v>
      </c>
      <c r="K807" t="s">
        <v>21764</v>
      </c>
      <c r="L807" t="s">
        <v>21765</v>
      </c>
      <c r="N807" t="s">
        <v>2360</v>
      </c>
      <c r="O807" t="s">
        <v>30</v>
      </c>
      <c r="P807" t="s">
        <v>30</v>
      </c>
      <c r="Q807" t="s">
        <v>31</v>
      </c>
      <c r="R807" t="s">
        <v>30</v>
      </c>
      <c r="S807" t="s">
        <v>30</v>
      </c>
      <c r="T807" t="s">
        <v>40</v>
      </c>
      <c r="U807" t="s">
        <v>30</v>
      </c>
      <c r="V807" t="s">
        <v>40</v>
      </c>
      <c r="W807" t="s">
        <v>124</v>
      </c>
    </row>
    <row r="808" spans="1:24" x14ac:dyDescent="0.25">
      <c r="A808">
        <v>675484</v>
      </c>
      <c r="B808" t="s">
        <v>21766</v>
      </c>
      <c r="C808" t="s">
        <v>21767</v>
      </c>
      <c r="D808">
        <v>4</v>
      </c>
      <c r="E808" t="s">
        <v>21768</v>
      </c>
      <c r="F808" t="s">
        <v>21769</v>
      </c>
      <c r="G808" t="e">
        <f>-mab</f>
        <v>#NAME?</v>
      </c>
      <c r="H808" t="s">
        <v>546</v>
      </c>
      <c r="J808">
        <v>1998</v>
      </c>
      <c r="K808" t="s">
        <v>21770</v>
      </c>
      <c r="L808" t="s">
        <v>21771</v>
      </c>
      <c r="N808" t="s">
        <v>547</v>
      </c>
      <c r="O808" t="s">
        <v>30</v>
      </c>
      <c r="P808" t="s">
        <v>30</v>
      </c>
      <c r="Q808" t="s">
        <v>31</v>
      </c>
      <c r="R808" t="s">
        <v>30</v>
      </c>
      <c r="S808" t="s">
        <v>30</v>
      </c>
      <c r="T808" t="s">
        <v>40</v>
      </c>
      <c r="U808" t="s">
        <v>30</v>
      </c>
      <c r="V808" t="s">
        <v>30</v>
      </c>
      <c r="W808" t="s">
        <v>124</v>
      </c>
    </row>
    <row r="809" spans="1:24" x14ac:dyDescent="0.25">
      <c r="A809">
        <v>259959</v>
      </c>
      <c r="B809" t="s">
        <v>21777</v>
      </c>
      <c r="C809" t="s">
        <v>21778</v>
      </c>
      <c r="D809">
        <v>4</v>
      </c>
      <c r="E809" t="s">
        <v>21779</v>
      </c>
      <c r="F809" t="s">
        <v>21780</v>
      </c>
      <c r="G809" t="e">
        <f>-conazole</f>
        <v>#NAME?</v>
      </c>
      <c r="H809" t="s">
        <v>917</v>
      </c>
      <c r="I809">
        <v>1980</v>
      </c>
      <c r="J809">
        <v>1987</v>
      </c>
      <c r="K809" t="s">
        <v>21781</v>
      </c>
      <c r="L809" t="s">
        <v>21782</v>
      </c>
      <c r="M809" t="s">
        <v>268</v>
      </c>
      <c r="N809" t="s">
        <v>45</v>
      </c>
      <c r="O809" t="s">
        <v>30</v>
      </c>
      <c r="P809" t="s">
        <v>30</v>
      </c>
      <c r="Q809" t="s">
        <v>31</v>
      </c>
      <c r="R809" t="s">
        <v>30</v>
      </c>
      <c r="S809" t="s">
        <v>30</v>
      </c>
      <c r="T809" t="s">
        <v>30</v>
      </c>
      <c r="U809" t="s">
        <v>40</v>
      </c>
      <c r="V809" t="s">
        <v>30</v>
      </c>
      <c r="W809" t="s">
        <v>124</v>
      </c>
      <c r="X809" t="s">
        <v>21783</v>
      </c>
    </row>
    <row r="810" spans="1:24" x14ac:dyDescent="0.25">
      <c r="A810">
        <v>1380693</v>
      </c>
      <c r="B810" t="s">
        <v>21789</v>
      </c>
      <c r="C810" t="s">
        <v>21790</v>
      </c>
      <c r="D810">
        <v>4</v>
      </c>
      <c r="E810" t="s">
        <v>21791</v>
      </c>
      <c r="F810" t="s">
        <v>21792</v>
      </c>
      <c r="G810" t="s">
        <v>1566</v>
      </c>
      <c r="H810" t="s">
        <v>1567</v>
      </c>
      <c r="I810">
        <v>1967</v>
      </c>
      <c r="J810">
        <v>1975</v>
      </c>
      <c r="M810" t="s">
        <v>21093</v>
      </c>
      <c r="N810" t="s">
        <v>75</v>
      </c>
      <c r="O810" t="s">
        <v>30</v>
      </c>
      <c r="P810" t="s">
        <v>30</v>
      </c>
      <c r="Q810" t="s">
        <v>31</v>
      </c>
      <c r="R810" t="s">
        <v>30</v>
      </c>
      <c r="S810" t="s">
        <v>30</v>
      </c>
      <c r="T810" t="s">
        <v>40</v>
      </c>
      <c r="U810" t="s">
        <v>30</v>
      </c>
      <c r="V810" t="s">
        <v>30</v>
      </c>
      <c r="W810" t="s">
        <v>124</v>
      </c>
    </row>
    <row r="811" spans="1:24" x14ac:dyDescent="0.25">
      <c r="A811">
        <v>29005</v>
      </c>
      <c r="B811" t="s">
        <v>21793</v>
      </c>
      <c r="C811" t="s">
        <v>21794</v>
      </c>
      <c r="D811">
        <v>4</v>
      </c>
      <c r="E811" t="s">
        <v>21795</v>
      </c>
      <c r="F811" t="s">
        <v>1115</v>
      </c>
      <c r="G811" t="s">
        <v>460</v>
      </c>
      <c r="H811" t="s">
        <v>461</v>
      </c>
      <c r="I811">
        <v>1976</v>
      </c>
      <c r="J811">
        <v>1979</v>
      </c>
      <c r="K811" t="s">
        <v>21796</v>
      </c>
      <c r="L811" t="s">
        <v>21797</v>
      </c>
      <c r="M811" t="s">
        <v>453</v>
      </c>
      <c r="N811" t="s">
        <v>29</v>
      </c>
      <c r="O811" t="s">
        <v>40</v>
      </c>
      <c r="P811" t="s">
        <v>30</v>
      </c>
      <c r="Q811" t="s">
        <v>31</v>
      </c>
      <c r="R811" t="s">
        <v>30</v>
      </c>
      <c r="S811" t="s">
        <v>40</v>
      </c>
      <c r="T811" t="s">
        <v>30</v>
      </c>
      <c r="U811" t="s">
        <v>30</v>
      </c>
      <c r="V811" t="s">
        <v>30</v>
      </c>
      <c r="W811" t="s">
        <v>124</v>
      </c>
      <c r="X811" t="s">
        <v>21798</v>
      </c>
    </row>
    <row r="812" spans="1:24" x14ac:dyDescent="0.25">
      <c r="A812">
        <v>1451123</v>
      </c>
      <c r="B812" t="s">
        <v>21799</v>
      </c>
      <c r="C812" t="s">
        <v>21800</v>
      </c>
      <c r="D812">
        <v>4</v>
      </c>
      <c r="E812" t="s">
        <v>21801</v>
      </c>
      <c r="F812" t="s">
        <v>11860</v>
      </c>
      <c r="G812" t="s">
        <v>12964</v>
      </c>
      <c r="H812" t="s">
        <v>12965</v>
      </c>
      <c r="I812">
        <v>2004</v>
      </c>
      <c r="J812">
        <v>2008</v>
      </c>
      <c r="K812" t="s">
        <v>21802</v>
      </c>
      <c r="L812" t="s">
        <v>21803</v>
      </c>
      <c r="N812" t="s">
        <v>45</v>
      </c>
      <c r="O812" t="s">
        <v>30</v>
      </c>
      <c r="P812" t="s">
        <v>30</v>
      </c>
      <c r="Q812" t="s">
        <v>75</v>
      </c>
      <c r="R812" t="s">
        <v>30</v>
      </c>
      <c r="S812" t="s">
        <v>30</v>
      </c>
      <c r="T812" t="s">
        <v>40</v>
      </c>
      <c r="U812" t="s">
        <v>30</v>
      </c>
      <c r="V812" t="s">
        <v>40</v>
      </c>
      <c r="W812" t="s">
        <v>124</v>
      </c>
    </row>
    <row r="813" spans="1:24" x14ac:dyDescent="0.25">
      <c r="A813">
        <v>19572</v>
      </c>
      <c r="B813" t="s">
        <v>21804</v>
      </c>
      <c r="C813" t="s">
        <v>21805</v>
      </c>
      <c r="D813">
        <v>4</v>
      </c>
      <c r="F813" t="s">
        <v>21128</v>
      </c>
      <c r="J813">
        <v>1991</v>
      </c>
      <c r="M813" t="s">
        <v>4393</v>
      </c>
      <c r="N813" t="s">
        <v>45</v>
      </c>
      <c r="O813" t="s">
        <v>40</v>
      </c>
      <c r="P813" t="s">
        <v>30</v>
      </c>
      <c r="Q813" t="s">
        <v>31</v>
      </c>
      <c r="R813" t="s">
        <v>30</v>
      </c>
      <c r="S813" t="s">
        <v>40</v>
      </c>
      <c r="T813" t="s">
        <v>40</v>
      </c>
      <c r="U813" t="s">
        <v>30</v>
      </c>
      <c r="V813" t="s">
        <v>30</v>
      </c>
      <c r="W813" t="s">
        <v>124</v>
      </c>
      <c r="X813" t="s">
        <v>21806</v>
      </c>
    </row>
    <row r="814" spans="1:24" x14ac:dyDescent="0.25">
      <c r="A814">
        <v>1418072</v>
      </c>
      <c r="B814" t="s">
        <v>21807</v>
      </c>
      <c r="C814" t="s">
        <v>21808</v>
      </c>
      <c r="D814">
        <v>4</v>
      </c>
      <c r="F814" t="s">
        <v>7463</v>
      </c>
      <c r="N814" t="s">
        <v>74</v>
      </c>
      <c r="O814" t="s">
        <v>30</v>
      </c>
      <c r="P814" t="s">
        <v>30</v>
      </c>
      <c r="Q814" t="s">
        <v>63</v>
      </c>
      <c r="R814" t="s">
        <v>30</v>
      </c>
      <c r="S814" t="s">
        <v>30</v>
      </c>
      <c r="T814" t="s">
        <v>40</v>
      </c>
      <c r="U814" t="s">
        <v>30</v>
      </c>
      <c r="V814" t="s">
        <v>30</v>
      </c>
      <c r="W814" t="s">
        <v>798</v>
      </c>
      <c r="X814" t="s">
        <v>21809</v>
      </c>
    </row>
    <row r="815" spans="1:24" x14ac:dyDescent="0.25">
      <c r="A815">
        <v>1378015</v>
      </c>
      <c r="B815" t="s">
        <v>21810</v>
      </c>
      <c r="C815" t="s">
        <v>21811</v>
      </c>
      <c r="D815">
        <v>4</v>
      </c>
      <c r="E815" t="s">
        <v>21812</v>
      </c>
      <c r="F815" t="s">
        <v>21813</v>
      </c>
      <c r="I815">
        <v>2011</v>
      </c>
      <c r="J815">
        <v>2013</v>
      </c>
      <c r="K815" t="s">
        <v>21814</v>
      </c>
      <c r="L815" t="s">
        <v>21815</v>
      </c>
      <c r="N815" t="s">
        <v>45</v>
      </c>
      <c r="O815" t="s">
        <v>30</v>
      </c>
      <c r="P815" t="s">
        <v>30</v>
      </c>
      <c r="Q815" t="s">
        <v>63</v>
      </c>
      <c r="R815" t="s">
        <v>40</v>
      </c>
      <c r="S815" t="s">
        <v>40</v>
      </c>
      <c r="T815" t="s">
        <v>30</v>
      </c>
      <c r="U815" t="s">
        <v>30</v>
      </c>
      <c r="V815" t="s">
        <v>30</v>
      </c>
      <c r="W815" t="s">
        <v>124</v>
      </c>
      <c r="X815" t="s">
        <v>21816</v>
      </c>
    </row>
    <row r="816" spans="1:24" x14ac:dyDescent="0.25">
      <c r="A816">
        <v>29989</v>
      </c>
      <c r="B816" t="s">
        <v>21817</v>
      </c>
      <c r="C816" t="s">
        <v>21818</v>
      </c>
      <c r="D816">
        <v>4</v>
      </c>
      <c r="E816" t="s">
        <v>21819</v>
      </c>
      <c r="F816" t="s">
        <v>3226</v>
      </c>
      <c r="I816">
        <v>1962</v>
      </c>
      <c r="J816">
        <v>1967</v>
      </c>
      <c r="K816" t="s">
        <v>21820</v>
      </c>
      <c r="L816" t="s">
        <v>21821</v>
      </c>
      <c r="M816" t="s">
        <v>2199</v>
      </c>
      <c r="N816" t="s">
        <v>45</v>
      </c>
      <c r="O816" t="s">
        <v>40</v>
      </c>
      <c r="P816" t="s">
        <v>30</v>
      </c>
      <c r="Q816" t="s">
        <v>63</v>
      </c>
      <c r="R816" t="s">
        <v>30</v>
      </c>
      <c r="S816" t="s">
        <v>40</v>
      </c>
      <c r="T816" t="s">
        <v>30</v>
      </c>
      <c r="U816" t="s">
        <v>30</v>
      </c>
      <c r="V816" t="s">
        <v>40</v>
      </c>
      <c r="W816" t="s">
        <v>124</v>
      </c>
      <c r="X816" t="s">
        <v>21822</v>
      </c>
    </row>
    <row r="817" spans="1:24" x14ac:dyDescent="0.25">
      <c r="A817">
        <v>675510</v>
      </c>
      <c r="B817" t="s">
        <v>21823</v>
      </c>
      <c r="C817" t="s">
        <v>21824</v>
      </c>
      <c r="D817">
        <v>4</v>
      </c>
      <c r="F817" t="s">
        <v>1290</v>
      </c>
      <c r="J817">
        <v>1983</v>
      </c>
      <c r="N817" t="s">
        <v>75</v>
      </c>
      <c r="O817" t="s">
        <v>30</v>
      </c>
      <c r="P817" t="s">
        <v>30</v>
      </c>
      <c r="Q817" t="s">
        <v>31</v>
      </c>
      <c r="R817" t="s">
        <v>30</v>
      </c>
      <c r="S817" t="s">
        <v>30</v>
      </c>
      <c r="T817" t="s">
        <v>40</v>
      </c>
      <c r="U817" t="s">
        <v>30</v>
      </c>
      <c r="V817" t="s">
        <v>30</v>
      </c>
      <c r="W817" t="s">
        <v>798</v>
      </c>
    </row>
    <row r="818" spans="1:24" x14ac:dyDescent="0.25">
      <c r="A818">
        <v>675518</v>
      </c>
      <c r="B818" t="s">
        <v>21825</v>
      </c>
      <c r="C818" t="s">
        <v>21826</v>
      </c>
      <c r="D818">
        <v>4</v>
      </c>
      <c r="F818" t="s">
        <v>21827</v>
      </c>
      <c r="G818" t="e">
        <f>-ase</f>
        <v>#NAME?</v>
      </c>
      <c r="H818" t="s">
        <v>2359</v>
      </c>
      <c r="I818">
        <v>1965</v>
      </c>
      <c r="J818">
        <v>2007</v>
      </c>
      <c r="K818" t="s">
        <v>21828</v>
      </c>
      <c r="L818" t="s">
        <v>21829</v>
      </c>
      <c r="M818" t="s">
        <v>21830</v>
      </c>
      <c r="N818" t="s">
        <v>2360</v>
      </c>
      <c r="O818" t="s">
        <v>30</v>
      </c>
      <c r="P818" t="s">
        <v>30</v>
      </c>
      <c r="Q818" t="s">
        <v>31</v>
      </c>
      <c r="R818" t="s">
        <v>30</v>
      </c>
      <c r="S818" t="s">
        <v>30</v>
      </c>
      <c r="T818" t="s">
        <v>40</v>
      </c>
      <c r="U818" t="s">
        <v>30</v>
      </c>
      <c r="V818" t="s">
        <v>30</v>
      </c>
      <c r="W818" t="s">
        <v>798</v>
      </c>
    </row>
    <row r="819" spans="1:24" x14ac:dyDescent="0.25">
      <c r="A819">
        <v>675588</v>
      </c>
      <c r="B819" t="s">
        <v>21831</v>
      </c>
      <c r="C819" t="s">
        <v>21832</v>
      </c>
      <c r="D819">
        <v>4</v>
      </c>
      <c r="E819" t="s">
        <v>21833</v>
      </c>
      <c r="F819" t="s">
        <v>21834</v>
      </c>
      <c r="I819">
        <v>1989</v>
      </c>
      <c r="J819">
        <v>1986</v>
      </c>
      <c r="K819" t="s">
        <v>21835</v>
      </c>
      <c r="L819" t="s">
        <v>21836</v>
      </c>
      <c r="M819" t="s">
        <v>21837</v>
      </c>
      <c r="N819" t="s">
        <v>547</v>
      </c>
      <c r="O819" t="s">
        <v>30</v>
      </c>
      <c r="P819" t="s">
        <v>30</v>
      </c>
      <c r="Q819" t="s">
        <v>31</v>
      </c>
      <c r="R819" t="s">
        <v>30</v>
      </c>
      <c r="S819" t="s">
        <v>30</v>
      </c>
      <c r="T819" t="s">
        <v>40</v>
      </c>
      <c r="U819" t="s">
        <v>30</v>
      </c>
      <c r="V819" t="s">
        <v>40</v>
      </c>
      <c r="W819" t="s">
        <v>124</v>
      </c>
    </row>
    <row r="820" spans="1:24" x14ac:dyDescent="0.25">
      <c r="A820">
        <v>87251</v>
      </c>
      <c r="B820" t="s">
        <v>21838</v>
      </c>
      <c r="C820" t="s">
        <v>21839</v>
      </c>
      <c r="D820">
        <v>4</v>
      </c>
      <c r="F820" t="s">
        <v>21840</v>
      </c>
      <c r="N820" t="s">
        <v>74</v>
      </c>
      <c r="O820" t="s">
        <v>30</v>
      </c>
      <c r="P820" t="s">
        <v>30</v>
      </c>
      <c r="Q820" t="s">
        <v>63</v>
      </c>
      <c r="R820" t="s">
        <v>30</v>
      </c>
      <c r="S820" t="s">
        <v>30</v>
      </c>
      <c r="T820" t="s">
        <v>30</v>
      </c>
      <c r="U820" t="s">
        <v>40</v>
      </c>
      <c r="V820" t="s">
        <v>30</v>
      </c>
      <c r="W820" t="s">
        <v>124</v>
      </c>
    </row>
    <row r="821" spans="1:24" x14ac:dyDescent="0.25">
      <c r="A821">
        <v>32027</v>
      </c>
      <c r="B821" t="s">
        <v>21841</v>
      </c>
      <c r="C821" t="s">
        <v>21842</v>
      </c>
      <c r="D821">
        <v>4</v>
      </c>
      <c r="F821" t="s">
        <v>21843</v>
      </c>
      <c r="G821" t="e">
        <f>-caine</f>
        <v>#NAME?</v>
      </c>
      <c r="H821" t="s">
        <v>394</v>
      </c>
      <c r="J821">
        <v>2005</v>
      </c>
      <c r="K821" t="s">
        <v>21844</v>
      </c>
      <c r="L821" t="s">
        <v>21845</v>
      </c>
      <c r="M821" t="s">
        <v>21846</v>
      </c>
      <c r="N821" t="s">
        <v>45</v>
      </c>
      <c r="O821" t="s">
        <v>40</v>
      </c>
      <c r="P821" t="s">
        <v>30</v>
      </c>
      <c r="Q821" t="s">
        <v>63</v>
      </c>
      <c r="R821" t="s">
        <v>30</v>
      </c>
      <c r="S821" t="s">
        <v>30</v>
      </c>
      <c r="T821" t="s">
        <v>30</v>
      </c>
      <c r="U821" t="s">
        <v>40</v>
      </c>
      <c r="V821" t="s">
        <v>30</v>
      </c>
      <c r="W821" t="s">
        <v>124</v>
      </c>
      <c r="X821" t="s">
        <v>21847</v>
      </c>
    </row>
    <row r="822" spans="1:24" x14ac:dyDescent="0.25">
      <c r="A822">
        <v>338934</v>
      </c>
      <c r="B822" t="s">
        <v>21848</v>
      </c>
      <c r="C822" t="s">
        <v>21849</v>
      </c>
      <c r="D822">
        <v>4</v>
      </c>
      <c r="E822" t="s">
        <v>21850</v>
      </c>
      <c r="F822" t="s">
        <v>21851</v>
      </c>
      <c r="G822" t="e">
        <f>-oxanide</f>
        <v>#NAME?</v>
      </c>
      <c r="H822" t="s">
        <v>1689</v>
      </c>
      <c r="I822">
        <v>2003</v>
      </c>
      <c r="J822">
        <v>2002</v>
      </c>
      <c r="K822" t="s">
        <v>21852</v>
      </c>
      <c r="L822" t="s">
        <v>21853</v>
      </c>
      <c r="N822" t="s">
        <v>45</v>
      </c>
      <c r="O822" t="s">
        <v>40</v>
      </c>
      <c r="P822" t="s">
        <v>30</v>
      </c>
      <c r="Q822" t="s">
        <v>63</v>
      </c>
      <c r="R822" t="s">
        <v>40</v>
      </c>
      <c r="S822" t="s">
        <v>40</v>
      </c>
      <c r="T822" t="s">
        <v>30</v>
      </c>
      <c r="U822" t="s">
        <v>30</v>
      </c>
      <c r="V822" t="s">
        <v>30</v>
      </c>
      <c r="W822" t="s">
        <v>124</v>
      </c>
      <c r="X822" t="s">
        <v>21854</v>
      </c>
    </row>
    <row r="823" spans="1:24" x14ac:dyDescent="0.25">
      <c r="A823">
        <v>293438</v>
      </c>
      <c r="B823" t="s">
        <v>21855</v>
      </c>
      <c r="C823" t="s">
        <v>21856</v>
      </c>
      <c r="D823">
        <v>4</v>
      </c>
      <c r="E823" t="s">
        <v>21857</v>
      </c>
      <c r="F823" t="s">
        <v>21858</v>
      </c>
      <c r="G823" t="e">
        <f>-stat</f>
        <v>#NAME?</v>
      </c>
      <c r="H823" t="s">
        <v>13405</v>
      </c>
      <c r="I823">
        <v>1991</v>
      </c>
      <c r="J823">
        <v>1999</v>
      </c>
      <c r="K823" t="s">
        <v>21859</v>
      </c>
      <c r="L823" t="s">
        <v>21860</v>
      </c>
      <c r="M823" t="s">
        <v>21861</v>
      </c>
      <c r="N823" t="s">
        <v>45</v>
      </c>
      <c r="O823" t="s">
        <v>30</v>
      </c>
      <c r="P823" t="s">
        <v>30</v>
      </c>
      <c r="Q823" t="s">
        <v>31</v>
      </c>
      <c r="R823" t="s">
        <v>30</v>
      </c>
      <c r="S823" t="s">
        <v>40</v>
      </c>
      <c r="T823" t="s">
        <v>30</v>
      </c>
      <c r="U823" t="s">
        <v>30</v>
      </c>
      <c r="V823" t="s">
        <v>30</v>
      </c>
      <c r="W823" t="s">
        <v>2208</v>
      </c>
      <c r="X823" t="s">
        <v>21862</v>
      </c>
    </row>
    <row r="824" spans="1:24" x14ac:dyDescent="0.25">
      <c r="A824">
        <v>438435</v>
      </c>
      <c r="B824" t="s">
        <v>21863</v>
      </c>
      <c r="C824" t="s">
        <v>21864</v>
      </c>
      <c r="D824">
        <v>4</v>
      </c>
      <c r="E824" t="s">
        <v>21865</v>
      </c>
      <c r="F824" t="s">
        <v>21866</v>
      </c>
      <c r="I824">
        <v>2009</v>
      </c>
      <c r="J824">
        <v>2011</v>
      </c>
      <c r="K824" t="s">
        <v>21867</v>
      </c>
      <c r="L824" t="s">
        <v>21868</v>
      </c>
      <c r="N824" t="s">
        <v>29</v>
      </c>
      <c r="O824" t="s">
        <v>40</v>
      </c>
      <c r="P824" t="s">
        <v>40</v>
      </c>
      <c r="Q824" t="s">
        <v>31</v>
      </c>
      <c r="R824" t="s">
        <v>40</v>
      </c>
      <c r="S824" t="s">
        <v>40</v>
      </c>
      <c r="T824" t="s">
        <v>30</v>
      </c>
      <c r="U824" t="s">
        <v>30</v>
      </c>
      <c r="V824" t="s">
        <v>30</v>
      </c>
      <c r="W824" t="s">
        <v>124</v>
      </c>
      <c r="X824" t="s">
        <v>21869</v>
      </c>
    </row>
    <row r="825" spans="1:24" x14ac:dyDescent="0.25">
      <c r="A825">
        <v>674504</v>
      </c>
      <c r="B825" t="s">
        <v>21870</v>
      </c>
      <c r="C825" t="s">
        <v>21871</v>
      </c>
      <c r="D825">
        <v>4</v>
      </c>
      <c r="F825" t="s">
        <v>16653</v>
      </c>
      <c r="J825">
        <v>1986</v>
      </c>
      <c r="M825" t="s">
        <v>21872</v>
      </c>
      <c r="N825" t="s">
        <v>74</v>
      </c>
      <c r="O825" t="s">
        <v>30</v>
      </c>
      <c r="P825" t="s">
        <v>30</v>
      </c>
      <c r="Q825" t="s">
        <v>75</v>
      </c>
      <c r="R825" t="s">
        <v>30</v>
      </c>
      <c r="S825" t="s">
        <v>30</v>
      </c>
      <c r="T825" t="s">
        <v>40</v>
      </c>
      <c r="U825" t="s">
        <v>30</v>
      </c>
      <c r="V825" t="s">
        <v>30</v>
      </c>
      <c r="W825" t="s">
        <v>124</v>
      </c>
    </row>
    <row r="826" spans="1:24" x14ac:dyDescent="0.25">
      <c r="A826">
        <v>40542</v>
      </c>
      <c r="B826" t="s">
        <v>21873</v>
      </c>
      <c r="C826" t="s">
        <v>21874</v>
      </c>
      <c r="D826">
        <v>4</v>
      </c>
      <c r="F826" t="s">
        <v>1115</v>
      </c>
      <c r="J826">
        <v>1998</v>
      </c>
      <c r="K826" t="s">
        <v>7041</v>
      </c>
      <c r="L826" t="s">
        <v>7042</v>
      </c>
      <c r="M826" t="s">
        <v>672</v>
      </c>
      <c r="N826" t="s">
        <v>75</v>
      </c>
      <c r="O826" t="s">
        <v>30</v>
      </c>
      <c r="P826" t="s">
        <v>30</v>
      </c>
      <c r="Q826" t="s">
        <v>31</v>
      </c>
      <c r="R826" t="s">
        <v>30</v>
      </c>
      <c r="S826" t="s">
        <v>30</v>
      </c>
      <c r="T826" t="s">
        <v>40</v>
      </c>
      <c r="U826" t="s">
        <v>30</v>
      </c>
      <c r="V826" t="s">
        <v>30</v>
      </c>
      <c r="W826" t="s">
        <v>124</v>
      </c>
      <c r="X826" t="s">
        <v>21875</v>
      </c>
    </row>
    <row r="827" spans="1:24" x14ac:dyDescent="0.25">
      <c r="A827">
        <v>1383015</v>
      </c>
      <c r="B827" t="s">
        <v>21876</v>
      </c>
      <c r="C827" t="s">
        <v>21877</v>
      </c>
      <c r="D827">
        <v>4</v>
      </c>
      <c r="F827" t="s">
        <v>19442</v>
      </c>
      <c r="J827">
        <v>1982</v>
      </c>
      <c r="K827" t="s">
        <v>21878</v>
      </c>
      <c r="L827" t="s">
        <v>21879</v>
      </c>
      <c r="M827" t="s">
        <v>21880</v>
      </c>
      <c r="N827" t="s">
        <v>45</v>
      </c>
      <c r="O827" t="s">
        <v>30</v>
      </c>
      <c r="P827" t="s">
        <v>30</v>
      </c>
      <c r="Q827" t="s">
        <v>75</v>
      </c>
      <c r="R827" t="s">
        <v>30</v>
      </c>
      <c r="S827" t="s">
        <v>30</v>
      </c>
      <c r="T827" t="s">
        <v>40</v>
      </c>
      <c r="U827" t="s">
        <v>30</v>
      </c>
      <c r="V827" t="s">
        <v>30</v>
      </c>
      <c r="W827" t="s">
        <v>124</v>
      </c>
    </row>
    <row r="828" spans="1:24" x14ac:dyDescent="0.25">
      <c r="A828">
        <v>227437</v>
      </c>
      <c r="B828" t="s">
        <v>21881</v>
      </c>
      <c r="C828" t="s">
        <v>21882</v>
      </c>
      <c r="D828">
        <v>4</v>
      </c>
      <c r="E828" t="s">
        <v>21883</v>
      </c>
      <c r="F828" t="s">
        <v>21884</v>
      </c>
      <c r="G828" t="e">
        <f>-vaptan</f>
        <v>#NAME?</v>
      </c>
      <c r="H828" t="s">
        <v>4614</v>
      </c>
      <c r="I828">
        <v>1999</v>
      </c>
      <c r="J828">
        <v>2009</v>
      </c>
      <c r="K828" t="s">
        <v>21885</v>
      </c>
      <c r="L828" t="s">
        <v>21886</v>
      </c>
      <c r="N828" t="s">
        <v>45</v>
      </c>
      <c r="O828" t="s">
        <v>30</v>
      </c>
      <c r="P828" t="s">
        <v>30</v>
      </c>
      <c r="Q828" t="s">
        <v>46</v>
      </c>
      <c r="R828" t="s">
        <v>30</v>
      </c>
      <c r="S828" t="s">
        <v>40</v>
      </c>
      <c r="T828" t="s">
        <v>30</v>
      </c>
      <c r="U828" t="s">
        <v>30</v>
      </c>
      <c r="V828" t="s">
        <v>40</v>
      </c>
      <c r="W828" t="s">
        <v>124</v>
      </c>
      <c r="X828" t="s">
        <v>21887</v>
      </c>
    </row>
    <row r="829" spans="1:24" x14ac:dyDescent="0.25">
      <c r="A829">
        <v>431141</v>
      </c>
      <c r="B829" t="s">
        <v>21888</v>
      </c>
      <c r="C829" t="s">
        <v>21889</v>
      </c>
      <c r="D829">
        <v>4</v>
      </c>
      <c r="E829" t="s">
        <v>21890</v>
      </c>
      <c r="F829" t="s">
        <v>18635</v>
      </c>
      <c r="I829">
        <v>1962</v>
      </c>
      <c r="J829">
        <v>1968</v>
      </c>
      <c r="K829" t="s">
        <v>21891</v>
      </c>
      <c r="L829" t="s">
        <v>21892</v>
      </c>
      <c r="M829" t="s">
        <v>11557</v>
      </c>
      <c r="N829" t="s">
        <v>45</v>
      </c>
      <c r="O829" t="s">
        <v>40</v>
      </c>
      <c r="P829" t="s">
        <v>30</v>
      </c>
      <c r="Q829" t="s">
        <v>63</v>
      </c>
      <c r="R829" t="s">
        <v>40</v>
      </c>
      <c r="S829" t="s">
        <v>40</v>
      </c>
      <c r="T829" t="s">
        <v>40</v>
      </c>
      <c r="U829" t="s">
        <v>30</v>
      </c>
      <c r="V829" t="s">
        <v>40</v>
      </c>
      <c r="W829" t="s">
        <v>124</v>
      </c>
      <c r="X829" t="s">
        <v>21893</v>
      </c>
    </row>
    <row r="830" spans="1:24" x14ac:dyDescent="0.25">
      <c r="A830">
        <v>116659</v>
      </c>
      <c r="B830" t="s">
        <v>21894</v>
      </c>
      <c r="C830" t="s">
        <v>21895</v>
      </c>
      <c r="D830">
        <v>4</v>
      </c>
      <c r="F830" t="s">
        <v>1170</v>
      </c>
      <c r="N830" t="s">
        <v>45</v>
      </c>
      <c r="O830" t="s">
        <v>30</v>
      </c>
      <c r="P830" t="s">
        <v>30</v>
      </c>
      <c r="Q830" t="s">
        <v>63</v>
      </c>
      <c r="R830" t="s">
        <v>30</v>
      </c>
      <c r="S830" t="s">
        <v>30</v>
      </c>
      <c r="T830" t="s">
        <v>40</v>
      </c>
      <c r="U830" t="s">
        <v>30</v>
      </c>
      <c r="V830" t="s">
        <v>30</v>
      </c>
      <c r="W830" t="s">
        <v>798</v>
      </c>
      <c r="X830" t="s">
        <v>21896</v>
      </c>
    </row>
    <row r="831" spans="1:24" x14ac:dyDescent="0.25">
      <c r="A831">
        <v>675146</v>
      </c>
      <c r="B831" t="s">
        <v>21897</v>
      </c>
      <c r="C831" t="s">
        <v>21898</v>
      </c>
      <c r="D831">
        <v>4</v>
      </c>
      <c r="E831" t="s">
        <v>21899</v>
      </c>
      <c r="F831" t="s">
        <v>1263</v>
      </c>
      <c r="G831" t="s">
        <v>460</v>
      </c>
      <c r="H831" t="s">
        <v>461</v>
      </c>
      <c r="I831">
        <v>1987</v>
      </c>
      <c r="J831">
        <v>1989</v>
      </c>
      <c r="K831" t="s">
        <v>21900</v>
      </c>
      <c r="L831" t="s">
        <v>21901</v>
      </c>
      <c r="M831" t="s">
        <v>453</v>
      </c>
      <c r="N831" t="s">
        <v>29</v>
      </c>
      <c r="O831" t="s">
        <v>30</v>
      </c>
      <c r="P831" t="s">
        <v>30</v>
      </c>
      <c r="Q831" t="s">
        <v>31</v>
      </c>
      <c r="R831" t="s">
        <v>30</v>
      </c>
      <c r="S831" t="s">
        <v>30</v>
      </c>
      <c r="T831" t="s">
        <v>40</v>
      </c>
      <c r="U831" t="s">
        <v>30</v>
      </c>
      <c r="V831" t="s">
        <v>30</v>
      </c>
      <c r="W831" t="s">
        <v>798</v>
      </c>
      <c r="X831" t="s">
        <v>21902</v>
      </c>
    </row>
    <row r="832" spans="1:24" x14ac:dyDescent="0.25">
      <c r="A832">
        <v>675388</v>
      </c>
      <c r="B832" t="s">
        <v>21947</v>
      </c>
      <c r="C832" t="s">
        <v>21948</v>
      </c>
      <c r="D832">
        <v>4</v>
      </c>
      <c r="E832" t="s">
        <v>21949</v>
      </c>
      <c r="F832" t="s">
        <v>21950</v>
      </c>
      <c r="G832" t="e">
        <f>-ase</f>
        <v>#NAME?</v>
      </c>
      <c r="H832" t="s">
        <v>2359</v>
      </c>
      <c r="I832">
        <v>2000</v>
      </c>
      <c r="J832">
        <v>2002</v>
      </c>
      <c r="K832" t="s">
        <v>21951</v>
      </c>
      <c r="L832" t="s">
        <v>21952</v>
      </c>
      <c r="N832" t="s">
        <v>2360</v>
      </c>
      <c r="O832" t="s">
        <v>30</v>
      </c>
      <c r="P832" t="s">
        <v>30</v>
      </c>
      <c r="Q832" t="s">
        <v>31</v>
      </c>
      <c r="R832" t="s">
        <v>30</v>
      </c>
      <c r="S832" t="s">
        <v>30</v>
      </c>
      <c r="T832" t="s">
        <v>40</v>
      </c>
      <c r="U832" t="s">
        <v>30</v>
      </c>
      <c r="V832" t="s">
        <v>40</v>
      </c>
      <c r="W832" t="s">
        <v>124</v>
      </c>
    </row>
    <row r="833" spans="1:24" x14ac:dyDescent="0.25">
      <c r="A833">
        <v>675591</v>
      </c>
      <c r="B833" t="s">
        <v>21953</v>
      </c>
      <c r="C833" t="s">
        <v>21954</v>
      </c>
      <c r="D833">
        <v>4</v>
      </c>
      <c r="E833" t="s">
        <v>21955</v>
      </c>
      <c r="F833" t="s">
        <v>21956</v>
      </c>
      <c r="G833" t="s">
        <v>13217</v>
      </c>
      <c r="H833" t="s">
        <v>21957</v>
      </c>
      <c r="I833">
        <v>1977</v>
      </c>
      <c r="J833">
        <v>1976</v>
      </c>
      <c r="K833" t="s">
        <v>21958</v>
      </c>
      <c r="L833" t="s">
        <v>21959</v>
      </c>
      <c r="M833" t="s">
        <v>21960</v>
      </c>
      <c r="N833" t="s">
        <v>108</v>
      </c>
      <c r="O833" t="s">
        <v>30</v>
      </c>
      <c r="P833" t="s">
        <v>30</v>
      </c>
      <c r="Q833" t="s">
        <v>31</v>
      </c>
      <c r="R833" t="s">
        <v>30</v>
      </c>
      <c r="S833" t="s">
        <v>30</v>
      </c>
      <c r="T833" t="s">
        <v>40</v>
      </c>
      <c r="U833" t="s">
        <v>30</v>
      </c>
      <c r="V833" t="s">
        <v>40</v>
      </c>
      <c r="W833" t="s">
        <v>124</v>
      </c>
    </row>
    <row r="834" spans="1:24" x14ac:dyDescent="0.25">
      <c r="A834">
        <v>16716</v>
      </c>
      <c r="B834" t="s">
        <v>22708</v>
      </c>
      <c r="C834" t="s">
        <v>22709</v>
      </c>
      <c r="D834">
        <v>4</v>
      </c>
      <c r="E834" t="s">
        <v>22710</v>
      </c>
      <c r="F834" t="s">
        <v>17948</v>
      </c>
      <c r="G834" t="e">
        <f>-cillin</f>
        <v>#NAME?</v>
      </c>
      <c r="H834" t="s">
        <v>59</v>
      </c>
      <c r="I834">
        <v>1962</v>
      </c>
      <c r="J834">
        <v>1982</v>
      </c>
      <c r="K834" t="s">
        <v>22711</v>
      </c>
      <c r="L834" t="s">
        <v>22712</v>
      </c>
      <c r="M834" t="s">
        <v>453</v>
      </c>
      <c r="N834" t="s">
        <v>29</v>
      </c>
      <c r="O834" t="s">
        <v>40</v>
      </c>
      <c r="P834" t="s">
        <v>30</v>
      </c>
      <c r="Q834" t="s">
        <v>31</v>
      </c>
      <c r="R834" t="s">
        <v>30</v>
      </c>
      <c r="S834" t="s">
        <v>30</v>
      </c>
      <c r="T834" t="s">
        <v>40</v>
      </c>
      <c r="U834" t="s">
        <v>30</v>
      </c>
      <c r="V834" t="s">
        <v>30</v>
      </c>
      <c r="W834" t="s">
        <v>798</v>
      </c>
      <c r="X834" t="s">
        <v>22713</v>
      </c>
    </row>
    <row r="835" spans="1:24" x14ac:dyDescent="0.25">
      <c r="A835">
        <v>675148</v>
      </c>
      <c r="B835" t="s">
        <v>22714</v>
      </c>
      <c r="C835" t="s">
        <v>22715</v>
      </c>
      <c r="D835">
        <v>4</v>
      </c>
      <c r="E835" t="s">
        <v>22716</v>
      </c>
      <c r="F835" t="s">
        <v>22717</v>
      </c>
      <c r="G835" t="e">
        <f>-oxacin</f>
        <v>#NAME?</v>
      </c>
      <c r="H835" t="s">
        <v>1472</v>
      </c>
      <c r="I835">
        <v>1996</v>
      </c>
      <c r="J835">
        <v>1997</v>
      </c>
      <c r="M835" t="s">
        <v>453</v>
      </c>
      <c r="N835" t="s">
        <v>45</v>
      </c>
      <c r="O835" t="s">
        <v>30</v>
      </c>
      <c r="P835" t="s">
        <v>30</v>
      </c>
      <c r="Q835" t="s">
        <v>31</v>
      </c>
      <c r="R835" t="s">
        <v>40</v>
      </c>
      <c r="S835" t="s">
        <v>30</v>
      </c>
      <c r="T835" t="s">
        <v>40</v>
      </c>
      <c r="U835" t="s">
        <v>30</v>
      </c>
      <c r="V835" t="s">
        <v>30</v>
      </c>
      <c r="W835" t="s">
        <v>798</v>
      </c>
      <c r="X835" t="s">
        <v>22718</v>
      </c>
    </row>
    <row r="836" spans="1:24" x14ac:dyDescent="0.25">
      <c r="A836">
        <v>675087</v>
      </c>
      <c r="B836" t="s">
        <v>22719</v>
      </c>
      <c r="C836" t="s">
        <v>22720</v>
      </c>
      <c r="D836">
        <v>4</v>
      </c>
      <c r="F836" t="s">
        <v>20699</v>
      </c>
      <c r="J836">
        <v>2006</v>
      </c>
      <c r="M836" t="s">
        <v>14923</v>
      </c>
      <c r="N836" t="s">
        <v>74</v>
      </c>
      <c r="O836" t="s">
        <v>30</v>
      </c>
      <c r="P836" t="s">
        <v>30</v>
      </c>
      <c r="Q836" t="s">
        <v>63</v>
      </c>
      <c r="R836" t="s">
        <v>30</v>
      </c>
      <c r="S836" t="s">
        <v>30</v>
      </c>
      <c r="T836" t="s">
        <v>30</v>
      </c>
      <c r="U836" t="s">
        <v>40</v>
      </c>
      <c r="V836" t="s">
        <v>30</v>
      </c>
      <c r="W836" t="s">
        <v>2208</v>
      </c>
    </row>
    <row r="837" spans="1:24" x14ac:dyDescent="0.25">
      <c r="A837">
        <v>674920</v>
      </c>
      <c r="B837" t="s">
        <v>22721</v>
      </c>
      <c r="C837" t="s">
        <v>22722</v>
      </c>
      <c r="D837">
        <v>4</v>
      </c>
      <c r="E837" t="s">
        <v>22723</v>
      </c>
      <c r="F837" t="s">
        <v>1370</v>
      </c>
      <c r="G837" t="e">
        <f>-steride</f>
        <v>#NAME?</v>
      </c>
      <c r="H837" t="s">
        <v>5089</v>
      </c>
      <c r="I837">
        <v>1997</v>
      </c>
      <c r="J837">
        <v>2001</v>
      </c>
      <c r="K837" t="s">
        <v>22724</v>
      </c>
      <c r="L837" t="s">
        <v>22725</v>
      </c>
      <c r="N837" t="s">
        <v>29</v>
      </c>
      <c r="O837" t="s">
        <v>30</v>
      </c>
      <c r="P837" t="s">
        <v>30</v>
      </c>
      <c r="Q837" t="s">
        <v>31</v>
      </c>
      <c r="R837" t="s">
        <v>30</v>
      </c>
      <c r="S837" t="s">
        <v>40</v>
      </c>
      <c r="T837" t="s">
        <v>30</v>
      </c>
      <c r="U837" t="s">
        <v>30</v>
      </c>
      <c r="V837" t="s">
        <v>30</v>
      </c>
      <c r="W837" t="s">
        <v>124</v>
      </c>
      <c r="X837" t="s">
        <v>22726</v>
      </c>
    </row>
    <row r="838" spans="1:24" x14ac:dyDescent="0.25">
      <c r="A838">
        <v>111185</v>
      </c>
      <c r="B838" t="s">
        <v>22727</v>
      </c>
      <c r="C838" t="s">
        <v>22728</v>
      </c>
      <c r="D838">
        <v>4</v>
      </c>
      <c r="E838" t="s">
        <v>22729</v>
      </c>
      <c r="F838" t="s">
        <v>22730</v>
      </c>
      <c r="I838">
        <v>1985</v>
      </c>
      <c r="J838">
        <v>1995</v>
      </c>
      <c r="K838" t="s">
        <v>22731</v>
      </c>
      <c r="L838" t="s">
        <v>22732</v>
      </c>
      <c r="M838" t="s">
        <v>1395</v>
      </c>
      <c r="N838" t="s">
        <v>45</v>
      </c>
      <c r="O838" t="s">
        <v>40</v>
      </c>
      <c r="P838" t="s">
        <v>30</v>
      </c>
      <c r="Q838" t="s">
        <v>46</v>
      </c>
      <c r="R838" t="s">
        <v>40</v>
      </c>
      <c r="S838" t="s">
        <v>40</v>
      </c>
      <c r="T838" t="s">
        <v>30</v>
      </c>
      <c r="U838" t="s">
        <v>30</v>
      </c>
      <c r="V838" t="s">
        <v>30</v>
      </c>
      <c r="W838" t="s">
        <v>2208</v>
      </c>
      <c r="X838" t="s">
        <v>22733</v>
      </c>
    </row>
    <row r="839" spans="1:24" x14ac:dyDescent="0.25">
      <c r="A839">
        <v>1216</v>
      </c>
      <c r="B839" t="s">
        <v>22734</v>
      </c>
      <c r="C839" t="s">
        <v>22735</v>
      </c>
      <c r="D839">
        <v>4</v>
      </c>
      <c r="E839" t="s">
        <v>22736</v>
      </c>
      <c r="F839" t="s">
        <v>22737</v>
      </c>
      <c r="G839" t="e">
        <f>-prim</f>
        <v>#NAME?</v>
      </c>
      <c r="H839" t="s">
        <v>2030</v>
      </c>
      <c r="I839">
        <v>1964</v>
      </c>
      <c r="J839">
        <v>1973</v>
      </c>
      <c r="K839" t="s">
        <v>22738</v>
      </c>
      <c r="L839" t="s">
        <v>22739</v>
      </c>
      <c r="M839" t="s">
        <v>453</v>
      </c>
      <c r="N839" t="s">
        <v>45</v>
      </c>
      <c r="O839" t="s">
        <v>40</v>
      </c>
      <c r="P839" t="s">
        <v>30</v>
      </c>
      <c r="Q839" t="s">
        <v>63</v>
      </c>
      <c r="R839" t="s">
        <v>30</v>
      </c>
      <c r="S839" t="s">
        <v>40</v>
      </c>
      <c r="T839" t="s">
        <v>40</v>
      </c>
      <c r="U839" t="s">
        <v>40</v>
      </c>
      <c r="V839" t="s">
        <v>30</v>
      </c>
      <c r="W839" t="s">
        <v>124</v>
      </c>
      <c r="X839" t="s">
        <v>22740</v>
      </c>
    </row>
    <row r="840" spans="1:24" x14ac:dyDescent="0.25">
      <c r="A840">
        <v>675207</v>
      </c>
      <c r="B840" t="s">
        <v>22741</v>
      </c>
      <c r="C840" t="s">
        <v>22742</v>
      </c>
      <c r="D840">
        <v>4</v>
      </c>
      <c r="F840" t="s">
        <v>22743</v>
      </c>
      <c r="J840">
        <v>1974</v>
      </c>
      <c r="M840" t="s">
        <v>1969</v>
      </c>
      <c r="N840" t="s">
        <v>45</v>
      </c>
      <c r="O840" t="s">
        <v>40</v>
      </c>
      <c r="P840" t="s">
        <v>30</v>
      </c>
      <c r="Q840" t="s">
        <v>63</v>
      </c>
      <c r="R840" t="s">
        <v>30</v>
      </c>
      <c r="S840" t="s">
        <v>40</v>
      </c>
      <c r="T840" t="s">
        <v>40</v>
      </c>
      <c r="U840" t="s">
        <v>30</v>
      </c>
      <c r="V840" t="s">
        <v>30</v>
      </c>
      <c r="W840" t="s">
        <v>124</v>
      </c>
      <c r="X840" t="s">
        <v>22744</v>
      </c>
    </row>
    <row r="841" spans="1:24" x14ac:dyDescent="0.25">
      <c r="A841">
        <v>3854</v>
      </c>
      <c r="B841" t="s">
        <v>22745</v>
      </c>
      <c r="C841" t="s">
        <v>22746</v>
      </c>
      <c r="D841">
        <v>4</v>
      </c>
      <c r="F841" t="s">
        <v>22747</v>
      </c>
      <c r="J841">
        <v>2004</v>
      </c>
      <c r="K841" t="s">
        <v>22748</v>
      </c>
      <c r="L841" t="s">
        <v>22749</v>
      </c>
      <c r="M841" t="s">
        <v>22750</v>
      </c>
      <c r="N841" t="s">
        <v>29</v>
      </c>
      <c r="O841" t="s">
        <v>40</v>
      </c>
      <c r="P841" t="s">
        <v>30</v>
      </c>
      <c r="Q841" t="s">
        <v>31</v>
      </c>
      <c r="R841" t="s">
        <v>30</v>
      </c>
      <c r="S841" t="s">
        <v>30</v>
      </c>
      <c r="T841" t="s">
        <v>40</v>
      </c>
      <c r="U841" t="s">
        <v>30</v>
      </c>
      <c r="V841" t="s">
        <v>30</v>
      </c>
      <c r="W841" t="s">
        <v>124</v>
      </c>
      <c r="X841" t="s">
        <v>22751</v>
      </c>
    </row>
    <row r="842" spans="1:24" x14ac:dyDescent="0.25">
      <c r="A842">
        <v>675026</v>
      </c>
      <c r="B842" t="s">
        <v>22752</v>
      </c>
      <c r="C842" t="s">
        <v>22753</v>
      </c>
      <c r="D842">
        <v>4</v>
      </c>
      <c r="F842" t="s">
        <v>5284</v>
      </c>
      <c r="G842" t="s">
        <v>129</v>
      </c>
      <c r="H842" t="s">
        <v>130</v>
      </c>
      <c r="I842">
        <v>1989</v>
      </c>
      <c r="J842">
        <v>1995</v>
      </c>
      <c r="K842" t="s">
        <v>22754</v>
      </c>
      <c r="L842" t="s">
        <v>22755</v>
      </c>
      <c r="M842" t="s">
        <v>8966</v>
      </c>
      <c r="N842" t="s">
        <v>45</v>
      </c>
      <c r="O842" t="s">
        <v>30</v>
      </c>
      <c r="P842" t="s">
        <v>30</v>
      </c>
      <c r="Q842" t="s">
        <v>46</v>
      </c>
      <c r="R842" t="s">
        <v>30</v>
      </c>
      <c r="S842" t="s">
        <v>30</v>
      </c>
      <c r="T842" t="s">
        <v>40</v>
      </c>
      <c r="U842" t="s">
        <v>30</v>
      </c>
      <c r="V842" t="s">
        <v>30</v>
      </c>
      <c r="W842" t="s">
        <v>124</v>
      </c>
      <c r="X842" t="s">
        <v>22756</v>
      </c>
    </row>
    <row r="843" spans="1:24" x14ac:dyDescent="0.25">
      <c r="A843">
        <v>62111</v>
      </c>
      <c r="B843" t="s">
        <v>22757</v>
      </c>
      <c r="C843" t="s">
        <v>22758</v>
      </c>
      <c r="D843">
        <v>4</v>
      </c>
      <c r="E843" t="s">
        <v>22759</v>
      </c>
      <c r="F843" t="s">
        <v>3032</v>
      </c>
      <c r="G843" t="e">
        <f>-tinib</f>
        <v>#NAME?</v>
      </c>
      <c r="H843" t="s">
        <v>1371</v>
      </c>
      <c r="I843">
        <v>2005</v>
      </c>
      <c r="J843">
        <v>2010</v>
      </c>
      <c r="K843" t="s">
        <v>22760</v>
      </c>
      <c r="L843" t="s">
        <v>22761</v>
      </c>
      <c r="N843" t="s">
        <v>45</v>
      </c>
      <c r="O843" t="s">
        <v>30</v>
      </c>
      <c r="P843" t="s">
        <v>30</v>
      </c>
      <c r="Q843" t="s">
        <v>63</v>
      </c>
      <c r="R843" t="s">
        <v>30</v>
      </c>
      <c r="S843" t="s">
        <v>40</v>
      </c>
      <c r="T843" t="s">
        <v>30</v>
      </c>
      <c r="U843" t="s">
        <v>30</v>
      </c>
      <c r="V843" t="s">
        <v>30</v>
      </c>
      <c r="W843" t="s">
        <v>124</v>
      </c>
      <c r="X843" t="s">
        <v>22762</v>
      </c>
    </row>
    <row r="844" spans="1:24" x14ac:dyDescent="0.25">
      <c r="A844">
        <v>125294</v>
      </c>
      <c r="B844" t="s">
        <v>22763</v>
      </c>
      <c r="C844" t="s">
        <v>22764</v>
      </c>
      <c r="D844">
        <v>4</v>
      </c>
      <c r="F844" t="s">
        <v>22765</v>
      </c>
      <c r="G844" t="s">
        <v>1015</v>
      </c>
      <c r="H844" t="s">
        <v>1016</v>
      </c>
      <c r="J844">
        <v>1999</v>
      </c>
      <c r="K844" t="s">
        <v>22766</v>
      </c>
      <c r="L844" t="s">
        <v>22767</v>
      </c>
      <c r="M844" t="s">
        <v>22768</v>
      </c>
      <c r="N844" t="s">
        <v>29</v>
      </c>
      <c r="O844" t="s">
        <v>30</v>
      </c>
      <c r="P844" t="s">
        <v>30</v>
      </c>
      <c r="Q844" t="s">
        <v>31</v>
      </c>
      <c r="R844" t="s">
        <v>30</v>
      </c>
      <c r="S844" t="s">
        <v>40</v>
      </c>
      <c r="T844" t="s">
        <v>40</v>
      </c>
      <c r="U844" t="s">
        <v>30</v>
      </c>
      <c r="V844" t="s">
        <v>30</v>
      </c>
      <c r="W844" t="s">
        <v>124</v>
      </c>
      <c r="X844" t="s">
        <v>22769</v>
      </c>
    </row>
    <row r="845" spans="1:24" x14ac:dyDescent="0.25">
      <c r="A845">
        <v>430124</v>
      </c>
      <c r="B845" t="s">
        <v>22770</v>
      </c>
      <c r="C845" t="s">
        <v>22771</v>
      </c>
      <c r="D845">
        <v>4</v>
      </c>
      <c r="F845" t="s">
        <v>22772</v>
      </c>
      <c r="G845" t="s">
        <v>1015</v>
      </c>
      <c r="H845" t="s">
        <v>1016</v>
      </c>
      <c r="J845">
        <v>1941</v>
      </c>
      <c r="K845" t="s">
        <v>22773</v>
      </c>
      <c r="L845" t="s">
        <v>22774</v>
      </c>
      <c r="M845" t="s">
        <v>22768</v>
      </c>
      <c r="N845" t="s">
        <v>29</v>
      </c>
      <c r="O845" t="s">
        <v>30</v>
      </c>
      <c r="P845" t="s">
        <v>30</v>
      </c>
      <c r="Q845" t="s">
        <v>31</v>
      </c>
      <c r="R845" t="s">
        <v>30</v>
      </c>
      <c r="S845" t="s">
        <v>40</v>
      </c>
      <c r="T845" t="s">
        <v>40</v>
      </c>
      <c r="U845" t="s">
        <v>30</v>
      </c>
      <c r="V845" t="s">
        <v>30</v>
      </c>
      <c r="W845" t="s">
        <v>124</v>
      </c>
      <c r="X845" t="s">
        <v>22775</v>
      </c>
    </row>
    <row r="846" spans="1:24" x14ac:dyDescent="0.25">
      <c r="A846">
        <v>674698</v>
      </c>
      <c r="B846" t="s">
        <v>22776</v>
      </c>
      <c r="C846" t="s">
        <v>22777</v>
      </c>
      <c r="D846">
        <v>4</v>
      </c>
      <c r="E846" t="s">
        <v>22778</v>
      </c>
      <c r="F846" t="s">
        <v>3084</v>
      </c>
      <c r="G846" t="e">
        <f>-ium</f>
        <v>#NAME?</v>
      </c>
      <c r="H846" t="s">
        <v>288</v>
      </c>
      <c r="I846">
        <v>1994</v>
      </c>
      <c r="J846">
        <v>1985</v>
      </c>
      <c r="M846" t="s">
        <v>2397</v>
      </c>
      <c r="N846" t="s">
        <v>45</v>
      </c>
      <c r="O846" t="s">
        <v>30</v>
      </c>
      <c r="P846" t="s">
        <v>30</v>
      </c>
      <c r="Q846" t="s">
        <v>75</v>
      </c>
      <c r="R846" t="s">
        <v>30</v>
      </c>
      <c r="S846" t="s">
        <v>30</v>
      </c>
      <c r="T846" t="s">
        <v>30</v>
      </c>
      <c r="U846" t="s">
        <v>40</v>
      </c>
      <c r="V846" t="s">
        <v>30</v>
      </c>
      <c r="W846" t="s">
        <v>124</v>
      </c>
      <c r="X846" t="s">
        <v>22779</v>
      </c>
    </row>
    <row r="847" spans="1:24" x14ac:dyDescent="0.25">
      <c r="A847">
        <v>366278</v>
      </c>
      <c r="B847" t="s">
        <v>22780</v>
      </c>
      <c r="C847" t="s">
        <v>22781</v>
      </c>
      <c r="D847">
        <v>4</v>
      </c>
      <c r="E847" t="s">
        <v>22782</v>
      </c>
      <c r="F847" t="s">
        <v>22783</v>
      </c>
      <c r="G847" t="e">
        <f>-zolamide</f>
        <v>#NAME?</v>
      </c>
      <c r="H847" t="s">
        <v>1891</v>
      </c>
      <c r="I847">
        <v>1997</v>
      </c>
      <c r="J847">
        <v>1998</v>
      </c>
      <c r="K847" t="s">
        <v>22784</v>
      </c>
      <c r="L847" t="s">
        <v>22785</v>
      </c>
      <c r="M847" t="s">
        <v>8884</v>
      </c>
      <c r="N847" t="s">
        <v>45</v>
      </c>
      <c r="O847" t="s">
        <v>40</v>
      </c>
      <c r="P847" t="s">
        <v>30</v>
      </c>
      <c r="Q847" t="s">
        <v>31</v>
      </c>
      <c r="R847" t="s">
        <v>30</v>
      </c>
      <c r="S847" t="s">
        <v>30</v>
      </c>
      <c r="T847" t="s">
        <v>30</v>
      </c>
      <c r="U847" t="s">
        <v>40</v>
      </c>
      <c r="V847" t="s">
        <v>30</v>
      </c>
      <c r="W847" t="s">
        <v>124</v>
      </c>
      <c r="X847" t="s">
        <v>22786</v>
      </c>
    </row>
    <row r="848" spans="1:24" x14ac:dyDescent="0.25">
      <c r="A848">
        <v>83838</v>
      </c>
      <c r="B848" t="s">
        <v>22787</v>
      </c>
      <c r="C848" t="s">
        <v>22788</v>
      </c>
      <c r="D848">
        <v>4</v>
      </c>
      <c r="E848" t="s">
        <v>22789</v>
      </c>
      <c r="F848" t="s">
        <v>22790</v>
      </c>
      <c r="I848">
        <v>1996</v>
      </c>
      <c r="J848">
        <v>2001</v>
      </c>
      <c r="K848" t="s">
        <v>22791</v>
      </c>
      <c r="L848" t="s">
        <v>22792</v>
      </c>
      <c r="M848" t="s">
        <v>22793</v>
      </c>
      <c r="N848" t="s">
        <v>45</v>
      </c>
      <c r="O848" t="s">
        <v>40</v>
      </c>
      <c r="P848" t="s">
        <v>30</v>
      </c>
      <c r="Q848" t="s">
        <v>63</v>
      </c>
      <c r="R848" t="s">
        <v>30</v>
      </c>
      <c r="S848" t="s">
        <v>30</v>
      </c>
      <c r="T848" t="s">
        <v>40</v>
      </c>
      <c r="U848" t="s">
        <v>30</v>
      </c>
      <c r="V848" t="s">
        <v>30</v>
      </c>
      <c r="W848" t="s">
        <v>124</v>
      </c>
      <c r="X848" t="s">
        <v>22794</v>
      </c>
    </row>
    <row r="849" spans="1:24" x14ac:dyDescent="0.25">
      <c r="A849">
        <v>675063</v>
      </c>
      <c r="B849" t="s">
        <v>22795</v>
      </c>
      <c r="C849" t="s">
        <v>22796</v>
      </c>
      <c r="D849">
        <v>4</v>
      </c>
      <c r="E849" t="s">
        <v>22797</v>
      </c>
      <c r="F849" t="s">
        <v>22798</v>
      </c>
      <c r="G849" t="e">
        <f>-arabine</f>
        <v>#NAME?</v>
      </c>
      <c r="H849" t="s">
        <v>5045</v>
      </c>
      <c r="I849">
        <v>1997</v>
      </c>
      <c r="J849">
        <v>2005</v>
      </c>
      <c r="K849" t="s">
        <v>22799</v>
      </c>
      <c r="L849" t="s">
        <v>22800</v>
      </c>
      <c r="M849" t="s">
        <v>793</v>
      </c>
      <c r="N849" t="s">
        <v>29</v>
      </c>
      <c r="O849" t="s">
        <v>40</v>
      </c>
      <c r="P849" t="s">
        <v>30</v>
      </c>
      <c r="Q849" t="s">
        <v>31</v>
      </c>
      <c r="R849" t="s">
        <v>40</v>
      </c>
      <c r="S849" t="s">
        <v>30</v>
      </c>
      <c r="T849" t="s">
        <v>40</v>
      </c>
      <c r="U849" t="s">
        <v>30</v>
      </c>
      <c r="V849" t="s">
        <v>40</v>
      </c>
      <c r="W849" t="s">
        <v>124</v>
      </c>
      <c r="X849" t="s">
        <v>22801</v>
      </c>
    </row>
    <row r="850" spans="1:24" x14ac:dyDescent="0.25">
      <c r="A850">
        <v>127845</v>
      </c>
      <c r="B850" t="s">
        <v>22802</v>
      </c>
      <c r="C850" t="s">
        <v>22803</v>
      </c>
      <c r="D850">
        <v>4</v>
      </c>
      <c r="F850" t="s">
        <v>22804</v>
      </c>
      <c r="J850">
        <v>2000</v>
      </c>
      <c r="N850" t="s">
        <v>45</v>
      </c>
      <c r="O850" t="s">
        <v>30</v>
      </c>
      <c r="P850" t="s">
        <v>30</v>
      </c>
      <c r="Q850" t="s">
        <v>31</v>
      </c>
      <c r="R850" t="s">
        <v>40</v>
      </c>
      <c r="S850" t="s">
        <v>30</v>
      </c>
      <c r="T850" t="s">
        <v>40</v>
      </c>
      <c r="U850" t="s">
        <v>30</v>
      </c>
      <c r="V850" t="s">
        <v>30</v>
      </c>
      <c r="W850" t="s">
        <v>124</v>
      </c>
      <c r="X850" t="s">
        <v>22805</v>
      </c>
    </row>
    <row r="851" spans="1:24" x14ac:dyDescent="0.25">
      <c r="A851">
        <v>674394</v>
      </c>
      <c r="B851" t="s">
        <v>22806</v>
      </c>
      <c r="C851" t="s">
        <v>22807</v>
      </c>
      <c r="D851">
        <v>4</v>
      </c>
      <c r="F851" t="s">
        <v>1115</v>
      </c>
      <c r="N851" t="s">
        <v>45</v>
      </c>
      <c r="O851" t="s">
        <v>30</v>
      </c>
      <c r="P851" t="s">
        <v>30</v>
      </c>
      <c r="Q851" t="s">
        <v>75</v>
      </c>
      <c r="R851" t="s">
        <v>30</v>
      </c>
      <c r="S851" t="s">
        <v>30</v>
      </c>
      <c r="T851" t="s">
        <v>40</v>
      </c>
      <c r="U851" t="s">
        <v>30</v>
      </c>
      <c r="V851" t="s">
        <v>30</v>
      </c>
      <c r="W851" t="s">
        <v>798</v>
      </c>
    </row>
    <row r="852" spans="1:24" x14ac:dyDescent="0.25">
      <c r="A852">
        <v>675701</v>
      </c>
      <c r="B852" t="s">
        <v>22808</v>
      </c>
      <c r="C852" t="s">
        <v>22809</v>
      </c>
      <c r="D852">
        <v>4</v>
      </c>
      <c r="E852" t="s">
        <v>22810</v>
      </c>
      <c r="F852" t="s">
        <v>5153</v>
      </c>
      <c r="G852" t="e">
        <f>-denoson</f>
        <v>#NAME?</v>
      </c>
      <c r="H852" t="s">
        <v>3783</v>
      </c>
      <c r="I852">
        <v>2004</v>
      </c>
      <c r="J852">
        <v>2008</v>
      </c>
      <c r="K852" t="s">
        <v>22811</v>
      </c>
      <c r="L852" t="s">
        <v>22812</v>
      </c>
      <c r="N852" t="s">
        <v>29</v>
      </c>
      <c r="O852" t="s">
        <v>40</v>
      </c>
      <c r="P852" t="s">
        <v>30</v>
      </c>
      <c r="Q852" t="s">
        <v>46</v>
      </c>
      <c r="R852" t="s">
        <v>30</v>
      </c>
      <c r="S852" t="s">
        <v>30</v>
      </c>
      <c r="T852" t="s">
        <v>40</v>
      </c>
      <c r="U852" t="s">
        <v>30</v>
      </c>
      <c r="V852" t="s">
        <v>30</v>
      </c>
      <c r="W852" t="s">
        <v>124</v>
      </c>
      <c r="X852" t="s">
        <v>22813</v>
      </c>
    </row>
    <row r="853" spans="1:24" x14ac:dyDescent="0.25">
      <c r="A853">
        <v>406787</v>
      </c>
      <c r="B853" t="s">
        <v>22814</v>
      </c>
      <c r="C853" t="s">
        <v>22815</v>
      </c>
      <c r="D853">
        <v>4</v>
      </c>
      <c r="E853" t="s">
        <v>22816</v>
      </c>
      <c r="F853" t="s">
        <v>22817</v>
      </c>
      <c r="G853" t="e">
        <f>-bendazole</f>
        <v>#NAME?</v>
      </c>
      <c r="H853" t="s">
        <v>947</v>
      </c>
      <c r="I853">
        <v>1976</v>
      </c>
      <c r="J853">
        <v>1996</v>
      </c>
      <c r="K853" t="s">
        <v>22818</v>
      </c>
      <c r="L853" t="s">
        <v>22819</v>
      </c>
      <c r="M853" t="s">
        <v>948</v>
      </c>
      <c r="N853" t="s">
        <v>45</v>
      </c>
      <c r="O853" t="s">
        <v>40</v>
      </c>
      <c r="P853" t="s">
        <v>30</v>
      </c>
      <c r="Q853" t="s">
        <v>63</v>
      </c>
      <c r="R853" t="s">
        <v>30</v>
      </c>
      <c r="S853" t="s">
        <v>40</v>
      </c>
      <c r="T853" t="s">
        <v>30</v>
      </c>
      <c r="U853" t="s">
        <v>30</v>
      </c>
      <c r="V853" t="s">
        <v>30</v>
      </c>
      <c r="W853" t="s">
        <v>124</v>
      </c>
      <c r="X853" t="s">
        <v>22820</v>
      </c>
    </row>
    <row r="854" spans="1:24" x14ac:dyDescent="0.25">
      <c r="A854">
        <v>675511</v>
      </c>
      <c r="B854" t="s">
        <v>22821</v>
      </c>
      <c r="C854" t="s">
        <v>22822</v>
      </c>
      <c r="D854">
        <v>4</v>
      </c>
      <c r="F854" t="s">
        <v>22823</v>
      </c>
      <c r="M854" t="s">
        <v>17064</v>
      </c>
      <c r="N854" t="s">
        <v>75</v>
      </c>
      <c r="O854" t="s">
        <v>30</v>
      </c>
      <c r="P854" t="s">
        <v>30</v>
      </c>
      <c r="Q854" t="s">
        <v>31</v>
      </c>
      <c r="R854" t="s">
        <v>30</v>
      </c>
      <c r="S854" t="s">
        <v>30</v>
      </c>
      <c r="T854" t="s">
        <v>40</v>
      </c>
      <c r="U854" t="s">
        <v>30</v>
      </c>
      <c r="V854" t="s">
        <v>30</v>
      </c>
      <c r="W854" t="s">
        <v>124</v>
      </c>
    </row>
    <row r="855" spans="1:24" x14ac:dyDescent="0.25">
      <c r="A855">
        <v>674441</v>
      </c>
      <c r="B855" t="s">
        <v>22848</v>
      </c>
      <c r="C855" t="s">
        <v>22849</v>
      </c>
      <c r="D855">
        <v>4</v>
      </c>
      <c r="E855" t="s">
        <v>22850</v>
      </c>
      <c r="F855" t="s">
        <v>5023</v>
      </c>
      <c r="G855" t="e">
        <f>-relix</f>
        <v>#NAME?</v>
      </c>
      <c r="H855" t="s">
        <v>4181</v>
      </c>
      <c r="I855">
        <v>2000</v>
      </c>
      <c r="J855">
        <v>2000</v>
      </c>
      <c r="K855" t="s">
        <v>22851</v>
      </c>
      <c r="L855" t="s">
        <v>22852</v>
      </c>
      <c r="N855" t="s">
        <v>108</v>
      </c>
      <c r="O855" t="s">
        <v>30</v>
      </c>
      <c r="P855" t="s">
        <v>30</v>
      </c>
      <c r="Q855" t="s">
        <v>31</v>
      </c>
      <c r="R855" t="s">
        <v>30</v>
      </c>
      <c r="S855" t="s">
        <v>30</v>
      </c>
      <c r="T855" t="s">
        <v>40</v>
      </c>
      <c r="U855" t="s">
        <v>30</v>
      </c>
      <c r="V855" t="s">
        <v>30</v>
      </c>
      <c r="W855" t="s">
        <v>124</v>
      </c>
      <c r="X855" t="s">
        <v>22853</v>
      </c>
    </row>
    <row r="856" spans="1:24" x14ac:dyDescent="0.25">
      <c r="A856">
        <v>1449219</v>
      </c>
      <c r="B856" t="s">
        <v>22907</v>
      </c>
      <c r="C856" t="s">
        <v>22908</v>
      </c>
      <c r="D856">
        <v>4</v>
      </c>
      <c r="E856" t="s">
        <v>22909</v>
      </c>
      <c r="F856" t="s">
        <v>22910</v>
      </c>
      <c r="G856" t="s">
        <v>12964</v>
      </c>
      <c r="H856" t="s">
        <v>12965</v>
      </c>
      <c r="I856">
        <v>2012</v>
      </c>
      <c r="J856">
        <v>2013</v>
      </c>
      <c r="N856" t="s">
        <v>45</v>
      </c>
      <c r="O856" t="s">
        <v>30</v>
      </c>
      <c r="P856" t="s">
        <v>30</v>
      </c>
      <c r="Q856" t="s">
        <v>75</v>
      </c>
      <c r="R856" t="s">
        <v>30</v>
      </c>
      <c r="S856" t="s">
        <v>30</v>
      </c>
      <c r="T856" t="s">
        <v>40</v>
      </c>
      <c r="U856" t="s">
        <v>30</v>
      </c>
      <c r="V856" t="s">
        <v>40</v>
      </c>
      <c r="W856" t="s">
        <v>124</v>
      </c>
    </row>
    <row r="857" spans="1:24" x14ac:dyDescent="0.25">
      <c r="A857">
        <v>674506</v>
      </c>
      <c r="B857" t="s">
        <v>22917</v>
      </c>
      <c r="C857" t="s">
        <v>22918</v>
      </c>
      <c r="D857">
        <v>4</v>
      </c>
      <c r="E857" t="s">
        <v>22919</v>
      </c>
      <c r="F857" t="s">
        <v>11860</v>
      </c>
      <c r="G857" t="s">
        <v>129</v>
      </c>
      <c r="H857" t="s">
        <v>130</v>
      </c>
      <c r="I857">
        <v>1984</v>
      </c>
      <c r="J857">
        <v>1989</v>
      </c>
      <c r="K857" t="s">
        <v>22920</v>
      </c>
      <c r="L857" t="s">
        <v>22921</v>
      </c>
      <c r="M857" t="s">
        <v>173</v>
      </c>
      <c r="N857" t="s">
        <v>75</v>
      </c>
      <c r="O857" t="s">
        <v>30</v>
      </c>
      <c r="P857" t="s">
        <v>30</v>
      </c>
      <c r="Q857" t="s">
        <v>46</v>
      </c>
      <c r="R857" t="s">
        <v>30</v>
      </c>
      <c r="S857" t="s">
        <v>30</v>
      </c>
      <c r="T857" t="s">
        <v>40</v>
      </c>
      <c r="U857" t="s">
        <v>30</v>
      </c>
      <c r="V857" t="s">
        <v>30</v>
      </c>
      <c r="W857" t="s">
        <v>798</v>
      </c>
      <c r="X857" t="s">
        <v>22922</v>
      </c>
    </row>
    <row r="858" spans="1:24" x14ac:dyDescent="0.25">
      <c r="A858">
        <v>675380</v>
      </c>
      <c r="B858" t="s">
        <v>22923</v>
      </c>
      <c r="C858" t="s">
        <v>22924</v>
      </c>
      <c r="D858">
        <v>4</v>
      </c>
      <c r="F858" t="s">
        <v>10493</v>
      </c>
      <c r="G858" t="e">
        <f>-ase</f>
        <v>#NAME?</v>
      </c>
      <c r="H858" t="s">
        <v>2359</v>
      </c>
      <c r="J858">
        <v>1996</v>
      </c>
      <c r="K858" t="s">
        <v>10494</v>
      </c>
      <c r="L858" t="s">
        <v>10495</v>
      </c>
      <c r="N858" t="s">
        <v>2360</v>
      </c>
      <c r="O858" t="s">
        <v>30</v>
      </c>
      <c r="P858" t="s">
        <v>30</v>
      </c>
      <c r="Q858" t="s">
        <v>31</v>
      </c>
      <c r="R858" t="s">
        <v>30</v>
      </c>
      <c r="S858" t="s">
        <v>40</v>
      </c>
      <c r="T858" t="s">
        <v>30</v>
      </c>
      <c r="U858" t="s">
        <v>30</v>
      </c>
      <c r="V858" t="s">
        <v>30</v>
      </c>
      <c r="W858" t="s">
        <v>124</v>
      </c>
    </row>
    <row r="859" spans="1:24" x14ac:dyDescent="0.25">
      <c r="A859">
        <v>209162</v>
      </c>
      <c r="B859" t="s">
        <v>22964</v>
      </c>
      <c r="C859" t="s">
        <v>22965</v>
      </c>
      <c r="D859">
        <v>4</v>
      </c>
      <c r="F859" t="s">
        <v>2077</v>
      </c>
      <c r="G859" t="e">
        <f>-caine</f>
        <v>#NAME?</v>
      </c>
      <c r="H859" t="s">
        <v>394</v>
      </c>
      <c r="J859">
        <v>1982</v>
      </c>
      <c r="N859" t="s">
        <v>45</v>
      </c>
      <c r="O859" t="s">
        <v>40</v>
      </c>
      <c r="P859" t="s">
        <v>30</v>
      </c>
      <c r="Q859" t="s">
        <v>46</v>
      </c>
      <c r="R859" t="s">
        <v>30</v>
      </c>
      <c r="S859" t="s">
        <v>30</v>
      </c>
      <c r="T859" t="s">
        <v>30</v>
      </c>
      <c r="U859" t="s">
        <v>40</v>
      </c>
      <c r="V859" t="s">
        <v>30</v>
      </c>
      <c r="W859" t="s">
        <v>798</v>
      </c>
      <c r="X859" t="s">
        <v>22966</v>
      </c>
    </row>
    <row r="860" spans="1:24" x14ac:dyDescent="0.25">
      <c r="A860">
        <v>147927</v>
      </c>
      <c r="B860" t="s">
        <v>22967</v>
      </c>
      <c r="C860" t="s">
        <v>22968</v>
      </c>
      <c r="D860">
        <v>4</v>
      </c>
      <c r="E860" t="s">
        <v>22969</v>
      </c>
      <c r="F860" t="s">
        <v>797</v>
      </c>
      <c r="I860">
        <v>1963</v>
      </c>
      <c r="J860">
        <v>1961</v>
      </c>
      <c r="K860" t="s">
        <v>22970</v>
      </c>
      <c r="L860" t="s">
        <v>22971</v>
      </c>
      <c r="M860" t="s">
        <v>342</v>
      </c>
      <c r="N860" t="s">
        <v>45</v>
      </c>
      <c r="O860" t="s">
        <v>40</v>
      </c>
      <c r="P860" t="s">
        <v>30</v>
      </c>
      <c r="Q860" t="s">
        <v>63</v>
      </c>
      <c r="R860" t="s">
        <v>30</v>
      </c>
      <c r="S860" t="s">
        <v>40</v>
      </c>
      <c r="T860" t="s">
        <v>30</v>
      </c>
      <c r="U860" t="s">
        <v>30</v>
      </c>
      <c r="V860" t="s">
        <v>30</v>
      </c>
      <c r="W860" t="s">
        <v>798</v>
      </c>
      <c r="X860" t="s">
        <v>22972</v>
      </c>
    </row>
    <row r="861" spans="1:24" x14ac:dyDescent="0.25">
      <c r="A861">
        <v>673274</v>
      </c>
      <c r="B861" t="s">
        <v>22973</v>
      </c>
      <c r="C861" t="s">
        <v>22974</v>
      </c>
      <c r="D861">
        <v>4</v>
      </c>
      <c r="E861" t="s">
        <v>22975</v>
      </c>
      <c r="F861" t="s">
        <v>2077</v>
      </c>
      <c r="G861" t="s">
        <v>22976</v>
      </c>
      <c r="H861" t="s">
        <v>22977</v>
      </c>
      <c r="I861">
        <v>2005</v>
      </c>
      <c r="J861">
        <v>2008</v>
      </c>
      <c r="N861" t="s">
        <v>45</v>
      </c>
      <c r="O861" t="s">
        <v>30</v>
      </c>
      <c r="P861" t="s">
        <v>30</v>
      </c>
      <c r="Q861" t="s">
        <v>31</v>
      </c>
      <c r="R861" t="s">
        <v>40</v>
      </c>
      <c r="S861" t="s">
        <v>30</v>
      </c>
      <c r="T861" t="s">
        <v>40</v>
      </c>
      <c r="U861" t="s">
        <v>30</v>
      </c>
      <c r="V861" t="s">
        <v>30</v>
      </c>
      <c r="W861" t="s">
        <v>124</v>
      </c>
      <c r="X861" t="s">
        <v>22978</v>
      </c>
    </row>
    <row r="862" spans="1:24" x14ac:dyDescent="0.25">
      <c r="A862">
        <v>365189</v>
      </c>
      <c r="B862" t="s">
        <v>22979</v>
      </c>
      <c r="C862" t="s">
        <v>22980</v>
      </c>
      <c r="D862">
        <v>4</v>
      </c>
      <c r="E862" t="s">
        <v>22981</v>
      </c>
      <c r="F862" t="s">
        <v>22982</v>
      </c>
      <c r="G862" t="s">
        <v>22983</v>
      </c>
      <c r="H862" t="s">
        <v>22984</v>
      </c>
      <c r="I862">
        <v>1968</v>
      </c>
      <c r="J862">
        <v>1971</v>
      </c>
      <c r="K862" t="s">
        <v>22985</v>
      </c>
      <c r="L862" t="s">
        <v>22986</v>
      </c>
      <c r="M862" t="s">
        <v>453</v>
      </c>
      <c r="N862" t="s">
        <v>29</v>
      </c>
      <c r="O862" t="s">
        <v>30</v>
      </c>
      <c r="P862" t="s">
        <v>30</v>
      </c>
      <c r="Q862" t="s">
        <v>31</v>
      </c>
      <c r="R862" t="s">
        <v>30</v>
      </c>
      <c r="S862" t="s">
        <v>40</v>
      </c>
      <c r="T862" t="s">
        <v>40</v>
      </c>
      <c r="U862" t="s">
        <v>30</v>
      </c>
      <c r="V862" t="s">
        <v>30</v>
      </c>
      <c r="W862" t="s">
        <v>124</v>
      </c>
      <c r="X862" t="s">
        <v>22987</v>
      </c>
    </row>
    <row r="863" spans="1:24" x14ac:dyDescent="0.25">
      <c r="A863">
        <v>1248730</v>
      </c>
      <c r="B863" t="s">
        <v>22988</v>
      </c>
      <c r="C863" t="s">
        <v>22989</v>
      </c>
      <c r="D863">
        <v>4</v>
      </c>
      <c r="F863" t="s">
        <v>5379</v>
      </c>
      <c r="J863">
        <v>1986</v>
      </c>
      <c r="K863" t="s">
        <v>22990</v>
      </c>
      <c r="L863" t="s">
        <v>22991</v>
      </c>
      <c r="M863" t="s">
        <v>4352</v>
      </c>
      <c r="N863" t="s">
        <v>74</v>
      </c>
      <c r="O863" t="s">
        <v>30</v>
      </c>
      <c r="P863" t="s">
        <v>30</v>
      </c>
      <c r="Q863" t="s">
        <v>75</v>
      </c>
      <c r="R863" t="s">
        <v>30</v>
      </c>
      <c r="S863" t="s">
        <v>30</v>
      </c>
      <c r="T863" t="s">
        <v>30</v>
      </c>
      <c r="U863" t="s">
        <v>40</v>
      </c>
      <c r="V863" t="s">
        <v>30</v>
      </c>
      <c r="W863" t="s">
        <v>798</v>
      </c>
      <c r="X863" t="s">
        <v>22992</v>
      </c>
    </row>
    <row r="864" spans="1:24" x14ac:dyDescent="0.25">
      <c r="A864">
        <v>1381154</v>
      </c>
      <c r="B864" t="s">
        <v>22993</v>
      </c>
      <c r="C864" t="s">
        <v>22994</v>
      </c>
      <c r="D864">
        <v>4</v>
      </c>
      <c r="G864" t="e">
        <f>-ase</f>
        <v>#NAME?</v>
      </c>
      <c r="H864" t="s">
        <v>2359</v>
      </c>
      <c r="J864">
        <v>2003</v>
      </c>
      <c r="K864" t="s">
        <v>22995</v>
      </c>
      <c r="L864" t="s">
        <v>22996</v>
      </c>
      <c r="N864" t="s">
        <v>2360</v>
      </c>
      <c r="O864" t="s">
        <v>30</v>
      </c>
      <c r="P864" t="s">
        <v>30</v>
      </c>
      <c r="Q864" t="s">
        <v>31</v>
      </c>
      <c r="R864" t="s">
        <v>30</v>
      </c>
      <c r="S864" t="s">
        <v>30</v>
      </c>
      <c r="T864" t="s">
        <v>40</v>
      </c>
      <c r="U864" t="s">
        <v>30</v>
      </c>
      <c r="V864" t="s">
        <v>30</v>
      </c>
      <c r="W864" t="s">
        <v>124</v>
      </c>
    </row>
    <row r="865" spans="1:24" x14ac:dyDescent="0.25">
      <c r="A865">
        <v>378225</v>
      </c>
      <c r="B865" t="s">
        <v>23026</v>
      </c>
      <c r="C865" t="s">
        <v>23027</v>
      </c>
      <c r="D865">
        <v>4</v>
      </c>
      <c r="E865" t="s">
        <v>23028</v>
      </c>
      <c r="F865" t="s">
        <v>1370</v>
      </c>
      <c r="G865" t="e">
        <f>-cillin</f>
        <v>#NAME?</v>
      </c>
      <c r="H865" t="s">
        <v>59</v>
      </c>
      <c r="I865">
        <v>1973</v>
      </c>
      <c r="J865">
        <v>1976</v>
      </c>
      <c r="K865" t="s">
        <v>23029</v>
      </c>
      <c r="L865" t="s">
        <v>23030</v>
      </c>
      <c r="M865" t="s">
        <v>453</v>
      </c>
      <c r="N865" t="s">
        <v>29</v>
      </c>
      <c r="O865" t="s">
        <v>40</v>
      </c>
      <c r="P865" t="s">
        <v>30</v>
      </c>
      <c r="Q865" t="s">
        <v>31</v>
      </c>
      <c r="R865" t="s">
        <v>30</v>
      </c>
      <c r="S865" t="s">
        <v>30</v>
      </c>
      <c r="T865" t="s">
        <v>40</v>
      </c>
      <c r="U865" t="s">
        <v>30</v>
      </c>
      <c r="V865" t="s">
        <v>30</v>
      </c>
      <c r="W865" t="s">
        <v>124</v>
      </c>
      <c r="X865" t="s">
        <v>23031</v>
      </c>
    </row>
    <row r="866" spans="1:24" x14ac:dyDescent="0.25">
      <c r="A866">
        <v>61706</v>
      </c>
      <c r="B866" t="s">
        <v>23035</v>
      </c>
      <c r="C866" t="s">
        <v>23036</v>
      </c>
      <c r="D866">
        <v>4</v>
      </c>
      <c r="E866" t="s">
        <v>23037</v>
      </c>
      <c r="F866" t="s">
        <v>23038</v>
      </c>
      <c r="G866" t="e">
        <f>-pril</f>
        <v>#NAME?</v>
      </c>
      <c r="H866" t="s">
        <v>1992</v>
      </c>
      <c r="I866">
        <v>1987</v>
      </c>
      <c r="J866">
        <v>1991</v>
      </c>
      <c r="K866" t="s">
        <v>23039</v>
      </c>
      <c r="L866" t="s">
        <v>23040</v>
      </c>
      <c r="M866" t="s">
        <v>20601</v>
      </c>
      <c r="N866" t="s">
        <v>45</v>
      </c>
      <c r="O866" t="s">
        <v>40</v>
      </c>
      <c r="P866" t="s">
        <v>30</v>
      </c>
      <c r="Q866" t="s">
        <v>31</v>
      </c>
      <c r="R866" t="s">
        <v>40</v>
      </c>
      <c r="S866" t="s">
        <v>40</v>
      </c>
      <c r="T866" t="s">
        <v>30</v>
      </c>
      <c r="U866" t="s">
        <v>30</v>
      </c>
      <c r="V866" t="s">
        <v>40</v>
      </c>
      <c r="W866" t="s">
        <v>124</v>
      </c>
      <c r="X866" t="s">
        <v>23041</v>
      </c>
    </row>
    <row r="867" spans="1:24" x14ac:dyDescent="0.25">
      <c r="A867">
        <v>33664</v>
      </c>
      <c r="B867" t="s">
        <v>23055</v>
      </c>
      <c r="C867" t="s">
        <v>23056</v>
      </c>
      <c r="D867">
        <v>4</v>
      </c>
      <c r="E867" t="s">
        <v>23057</v>
      </c>
      <c r="F867" t="s">
        <v>1979</v>
      </c>
      <c r="G867" t="e">
        <f>-sidone</f>
        <v>#NAME?</v>
      </c>
      <c r="H867" t="s">
        <v>23058</v>
      </c>
      <c r="I867">
        <v>1994</v>
      </c>
      <c r="J867">
        <v>2001</v>
      </c>
      <c r="K867" t="s">
        <v>23059</v>
      </c>
      <c r="L867" t="s">
        <v>23060</v>
      </c>
      <c r="M867" t="s">
        <v>342</v>
      </c>
      <c r="N867" t="s">
        <v>45</v>
      </c>
      <c r="O867" t="s">
        <v>40</v>
      </c>
      <c r="P867" t="s">
        <v>30</v>
      </c>
      <c r="Q867" t="s">
        <v>63</v>
      </c>
      <c r="R867" t="s">
        <v>30</v>
      </c>
      <c r="S867" t="s">
        <v>40</v>
      </c>
      <c r="T867" t="s">
        <v>40</v>
      </c>
      <c r="U867" t="s">
        <v>30</v>
      </c>
      <c r="V867" t="s">
        <v>40</v>
      </c>
      <c r="W867" t="s">
        <v>124</v>
      </c>
      <c r="X867" t="s">
        <v>23061</v>
      </c>
    </row>
    <row r="868" spans="1:24" x14ac:dyDescent="0.25">
      <c r="A868">
        <v>333157</v>
      </c>
      <c r="B868" t="s">
        <v>23066</v>
      </c>
      <c r="C868" t="s">
        <v>23067</v>
      </c>
      <c r="D868">
        <v>4</v>
      </c>
      <c r="E868" t="s">
        <v>23068</v>
      </c>
      <c r="F868" t="s">
        <v>17948</v>
      </c>
      <c r="G868" t="e">
        <f>-kacin</f>
        <v>#NAME?</v>
      </c>
      <c r="H868" t="s">
        <v>8077</v>
      </c>
      <c r="I868">
        <v>1973</v>
      </c>
      <c r="J868">
        <v>1981</v>
      </c>
      <c r="K868" t="s">
        <v>23069</v>
      </c>
      <c r="L868" t="s">
        <v>23070</v>
      </c>
      <c r="M868" t="s">
        <v>453</v>
      </c>
      <c r="N868" t="s">
        <v>29</v>
      </c>
      <c r="O868" t="s">
        <v>30</v>
      </c>
      <c r="P868" t="s">
        <v>30</v>
      </c>
      <c r="Q868" t="s">
        <v>31</v>
      </c>
      <c r="R868" t="s">
        <v>30</v>
      </c>
      <c r="S868" t="s">
        <v>30</v>
      </c>
      <c r="T868" t="s">
        <v>40</v>
      </c>
      <c r="U868" t="s">
        <v>30</v>
      </c>
      <c r="V868" t="s">
        <v>40</v>
      </c>
      <c r="W868" t="s">
        <v>124</v>
      </c>
      <c r="X868" t="s">
        <v>23071</v>
      </c>
    </row>
    <row r="869" spans="1:24" x14ac:dyDescent="0.25">
      <c r="A869">
        <v>28112</v>
      </c>
      <c r="B869" t="s">
        <v>23072</v>
      </c>
      <c r="C869" t="s">
        <v>23073</v>
      </c>
      <c r="D869">
        <v>4</v>
      </c>
      <c r="E869" t="s">
        <v>23074</v>
      </c>
      <c r="F869" t="s">
        <v>23075</v>
      </c>
      <c r="G869" t="e">
        <f>-triptyline</f>
        <v>#NAME?</v>
      </c>
      <c r="H869" t="s">
        <v>20995</v>
      </c>
      <c r="I869">
        <v>1963</v>
      </c>
      <c r="J869">
        <v>1967</v>
      </c>
      <c r="K869" t="s">
        <v>23076</v>
      </c>
      <c r="L869" t="s">
        <v>23077</v>
      </c>
      <c r="M869" t="s">
        <v>367</v>
      </c>
      <c r="N869" t="s">
        <v>45</v>
      </c>
      <c r="O869" t="s">
        <v>40</v>
      </c>
      <c r="P869" t="s">
        <v>30</v>
      </c>
      <c r="Q869" t="s">
        <v>63</v>
      </c>
      <c r="R869" t="s">
        <v>30</v>
      </c>
      <c r="S869" t="s">
        <v>40</v>
      </c>
      <c r="T869" t="s">
        <v>30</v>
      </c>
      <c r="U869" t="s">
        <v>30</v>
      </c>
      <c r="V869" t="s">
        <v>40</v>
      </c>
      <c r="W869" t="s">
        <v>124</v>
      </c>
      <c r="X869" t="s">
        <v>23078</v>
      </c>
    </row>
    <row r="870" spans="1:24" x14ac:dyDescent="0.25">
      <c r="A870">
        <v>674493</v>
      </c>
      <c r="B870" t="s">
        <v>23079</v>
      </c>
      <c r="C870" t="s">
        <v>23080</v>
      </c>
      <c r="D870">
        <v>4</v>
      </c>
      <c r="F870" t="s">
        <v>23081</v>
      </c>
      <c r="G870" t="s">
        <v>7412</v>
      </c>
      <c r="H870" t="s">
        <v>7413</v>
      </c>
      <c r="J870">
        <v>1939</v>
      </c>
      <c r="K870" t="s">
        <v>23082</v>
      </c>
      <c r="L870" t="s">
        <v>23083</v>
      </c>
      <c r="M870" t="s">
        <v>5392</v>
      </c>
      <c r="N870" t="s">
        <v>29</v>
      </c>
      <c r="O870" t="s">
        <v>40</v>
      </c>
      <c r="P870" t="s">
        <v>30</v>
      </c>
      <c r="Q870" t="s">
        <v>31</v>
      </c>
      <c r="R870" t="s">
        <v>40</v>
      </c>
      <c r="S870" t="s">
        <v>30</v>
      </c>
      <c r="T870" t="s">
        <v>40</v>
      </c>
      <c r="U870" t="s">
        <v>30</v>
      </c>
      <c r="V870" t="s">
        <v>30</v>
      </c>
      <c r="W870" t="s">
        <v>798</v>
      </c>
      <c r="X870" t="s">
        <v>23084</v>
      </c>
    </row>
    <row r="871" spans="1:24" x14ac:dyDescent="0.25">
      <c r="A871">
        <v>418344</v>
      </c>
      <c r="B871" t="s">
        <v>23085</v>
      </c>
      <c r="C871" t="s">
        <v>23086</v>
      </c>
      <c r="D871">
        <v>4</v>
      </c>
      <c r="E871" t="s">
        <v>23087</v>
      </c>
      <c r="F871" t="s">
        <v>9907</v>
      </c>
      <c r="G871" t="e">
        <f>-racil</f>
        <v>#NAME?</v>
      </c>
      <c r="H871" t="s">
        <v>11680</v>
      </c>
      <c r="I871">
        <v>1962</v>
      </c>
      <c r="J871">
        <v>1962</v>
      </c>
      <c r="M871" t="s">
        <v>793</v>
      </c>
      <c r="N871" t="s">
        <v>45</v>
      </c>
      <c r="O871" t="s">
        <v>40</v>
      </c>
      <c r="P871" t="s">
        <v>30</v>
      </c>
      <c r="Q871" t="s">
        <v>63</v>
      </c>
      <c r="R871" t="s">
        <v>30</v>
      </c>
      <c r="S871" t="s">
        <v>40</v>
      </c>
      <c r="T871" t="s">
        <v>30</v>
      </c>
      <c r="U871" t="s">
        <v>30</v>
      </c>
      <c r="V871" t="s">
        <v>30</v>
      </c>
      <c r="W871" t="s">
        <v>798</v>
      </c>
      <c r="X871" t="s">
        <v>23088</v>
      </c>
    </row>
    <row r="872" spans="1:24" x14ac:dyDescent="0.25">
      <c r="A872">
        <v>675525</v>
      </c>
      <c r="B872" t="s">
        <v>23093</v>
      </c>
      <c r="C872" t="s">
        <v>23094</v>
      </c>
      <c r="D872">
        <v>4</v>
      </c>
      <c r="E872" t="s">
        <v>23095</v>
      </c>
      <c r="F872" t="s">
        <v>23096</v>
      </c>
      <c r="G872" t="e">
        <f>-irudin</f>
        <v>#NAME?</v>
      </c>
      <c r="H872" t="s">
        <v>16976</v>
      </c>
      <c r="I872">
        <v>1994</v>
      </c>
      <c r="J872">
        <v>2003</v>
      </c>
      <c r="K872" t="s">
        <v>23097</v>
      </c>
      <c r="L872" t="s">
        <v>23098</v>
      </c>
      <c r="M872" t="s">
        <v>1673</v>
      </c>
      <c r="N872" t="s">
        <v>108</v>
      </c>
      <c r="O872" t="s">
        <v>30</v>
      </c>
      <c r="P872" t="s">
        <v>30</v>
      </c>
      <c r="Q872" t="s">
        <v>31</v>
      </c>
      <c r="R872" t="s">
        <v>30</v>
      </c>
      <c r="S872" t="s">
        <v>30</v>
      </c>
      <c r="T872" t="s">
        <v>40</v>
      </c>
      <c r="U872" t="s">
        <v>30</v>
      </c>
      <c r="V872" t="s">
        <v>40</v>
      </c>
      <c r="W872" t="s">
        <v>124</v>
      </c>
    </row>
    <row r="873" spans="1:24" x14ac:dyDescent="0.25">
      <c r="A873">
        <v>699372</v>
      </c>
      <c r="B873" t="s">
        <v>23146</v>
      </c>
      <c r="C873" t="s">
        <v>23147</v>
      </c>
      <c r="D873">
        <v>4</v>
      </c>
      <c r="E873" t="s">
        <v>23148</v>
      </c>
      <c r="F873" t="s">
        <v>23149</v>
      </c>
      <c r="G873" t="e">
        <f>-sidone</f>
        <v>#NAME?</v>
      </c>
      <c r="H873" t="s">
        <v>23058</v>
      </c>
      <c r="I873">
        <v>2005</v>
      </c>
      <c r="J873">
        <v>2010</v>
      </c>
      <c r="K873" t="s">
        <v>23150</v>
      </c>
      <c r="L873" t="s">
        <v>23151</v>
      </c>
      <c r="N873" t="s">
        <v>45</v>
      </c>
      <c r="O873" t="s">
        <v>40</v>
      </c>
      <c r="P873" t="s">
        <v>30</v>
      </c>
      <c r="Q873" t="s">
        <v>31</v>
      </c>
      <c r="R873" t="s">
        <v>30</v>
      </c>
      <c r="S873" t="s">
        <v>40</v>
      </c>
      <c r="T873" t="s">
        <v>30</v>
      </c>
      <c r="U873" t="s">
        <v>30</v>
      </c>
      <c r="V873" t="s">
        <v>40</v>
      </c>
      <c r="W873" t="s">
        <v>124</v>
      </c>
      <c r="X873" t="s">
        <v>23152</v>
      </c>
    </row>
    <row r="874" spans="1:24" x14ac:dyDescent="0.25">
      <c r="A874">
        <v>674363</v>
      </c>
      <c r="B874" t="s">
        <v>23156</v>
      </c>
      <c r="C874" t="s">
        <v>23157</v>
      </c>
      <c r="D874">
        <v>4</v>
      </c>
      <c r="F874" t="s">
        <v>5493</v>
      </c>
      <c r="G874" t="s">
        <v>16187</v>
      </c>
      <c r="H874" t="s">
        <v>16188</v>
      </c>
      <c r="J874">
        <v>1959</v>
      </c>
      <c r="M874" t="s">
        <v>4463</v>
      </c>
      <c r="N874" t="s">
        <v>29</v>
      </c>
      <c r="O874" t="s">
        <v>30</v>
      </c>
      <c r="P874" t="s">
        <v>30</v>
      </c>
      <c r="Q874" t="s">
        <v>31</v>
      </c>
      <c r="R874" t="s">
        <v>40</v>
      </c>
      <c r="S874" t="s">
        <v>30</v>
      </c>
      <c r="T874" t="s">
        <v>40</v>
      </c>
      <c r="U874" t="s">
        <v>30</v>
      </c>
      <c r="V874" t="s">
        <v>30</v>
      </c>
      <c r="W874" t="s">
        <v>798</v>
      </c>
      <c r="X874" t="s">
        <v>23158</v>
      </c>
    </row>
    <row r="875" spans="1:24" x14ac:dyDescent="0.25">
      <c r="A875">
        <v>675143</v>
      </c>
      <c r="B875" t="s">
        <v>23159</v>
      </c>
      <c r="C875" t="s">
        <v>23160</v>
      </c>
      <c r="D875">
        <v>4</v>
      </c>
      <c r="E875" t="s">
        <v>23161</v>
      </c>
      <c r="F875" t="s">
        <v>13691</v>
      </c>
      <c r="G875" t="e">
        <f>-nil</f>
        <v>#NAME?</v>
      </c>
      <c r="H875" t="s">
        <v>336</v>
      </c>
      <c r="I875">
        <v>2004</v>
      </c>
      <c r="J875">
        <v>2007</v>
      </c>
      <c r="N875" t="s">
        <v>45</v>
      </c>
      <c r="O875" t="s">
        <v>40</v>
      </c>
      <c r="P875" t="s">
        <v>30</v>
      </c>
      <c r="Q875" t="s">
        <v>31</v>
      </c>
      <c r="R875" t="s">
        <v>30</v>
      </c>
      <c r="S875" t="s">
        <v>40</v>
      </c>
      <c r="T875" t="s">
        <v>30</v>
      </c>
      <c r="U875" t="s">
        <v>30</v>
      </c>
      <c r="V875" t="s">
        <v>30</v>
      </c>
      <c r="W875" t="s">
        <v>124</v>
      </c>
      <c r="X875" t="s">
        <v>13695</v>
      </c>
    </row>
    <row r="876" spans="1:24" x14ac:dyDescent="0.25">
      <c r="A876">
        <v>675548</v>
      </c>
      <c r="B876" t="s">
        <v>23162</v>
      </c>
      <c r="C876" t="s">
        <v>23163</v>
      </c>
      <c r="D876">
        <v>4</v>
      </c>
      <c r="F876" t="s">
        <v>9407</v>
      </c>
      <c r="G876" t="e">
        <f>-kin</f>
        <v>#NAME?</v>
      </c>
      <c r="H876" t="s">
        <v>23164</v>
      </c>
      <c r="I876">
        <v>1996</v>
      </c>
      <c r="J876">
        <v>1997</v>
      </c>
      <c r="K876" t="s">
        <v>23165</v>
      </c>
      <c r="L876" t="s">
        <v>23166</v>
      </c>
      <c r="M876" t="s">
        <v>23167</v>
      </c>
      <c r="N876" t="s">
        <v>108</v>
      </c>
      <c r="O876" t="s">
        <v>30</v>
      </c>
      <c r="P876" t="s">
        <v>30</v>
      </c>
      <c r="Q876" t="s">
        <v>31</v>
      </c>
      <c r="R876" t="s">
        <v>30</v>
      </c>
      <c r="S876" t="s">
        <v>30</v>
      </c>
      <c r="T876" t="s">
        <v>40</v>
      </c>
      <c r="U876" t="s">
        <v>30</v>
      </c>
      <c r="V876" t="s">
        <v>40</v>
      </c>
      <c r="W876" t="s">
        <v>124</v>
      </c>
    </row>
    <row r="877" spans="1:24" x14ac:dyDescent="0.25">
      <c r="A877">
        <v>675786</v>
      </c>
      <c r="B877" t="s">
        <v>23168</v>
      </c>
      <c r="C877" t="s">
        <v>23169</v>
      </c>
      <c r="D877">
        <v>4</v>
      </c>
      <c r="E877" t="s">
        <v>23170</v>
      </c>
      <c r="F877" t="s">
        <v>982</v>
      </c>
      <c r="G877" t="e">
        <f>-mab</f>
        <v>#NAME?</v>
      </c>
      <c r="H877" t="s">
        <v>20498</v>
      </c>
      <c r="I877">
        <v>2007</v>
      </c>
      <c r="J877">
        <v>2009</v>
      </c>
      <c r="K877" t="s">
        <v>23171</v>
      </c>
      <c r="L877" t="s">
        <v>23172</v>
      </c>
      <c r="N877" t="s">
        <v>547</v>
      </c>
      <c r="O877" t="s">
        <v>30</v>
      </c>
      <c r="P877" t="s">
        <v>40</v>
      </c>
      <c r="Q877" t="s">
        <v>31</v>
      </c>
      <c r="R877" t="s">
        <v>30</v>
      </c>
      <c r="S877" t="s">
        <v>30</v>
      </c>
      <c r="T877" t="s">
        <v>40</v>
      </c>
      <c r="U877" t="s">
        <v>30</v>
      </c>
      <c r="V877" t="s">
        <v>30</v>
      </c>
      <c r="W877" t="s">
        <v>798</v>
      </c>
    </row>
    <row r="878" spans="1:24" x14ac:dyDescent="0.25">
      <c r="A878">
        <v>487711</v>
      </c>
      <c r="B878" t="s">
        <v>23190</v>
      </c>
      <c r="C878" t="s">
        <v>23191</v>
      </c>
      <c r="D878">
        <v>4</v>
      </c>
      <c r="F878" t="s">
        <v>23192</v>
      </c>
      <c r="G878" t="s">
        <v>5388</v>
      </c>
      <c r="H878" t="s">
        <v>5389</v>
      </c>
      <c r="J878">
        <v>1950</v>
      </c>
      <c r="K878" t="s">
        <v>23193</v>
      </c>
      <c r="L878" t="s">
        <v>23194</v>
      </c>
      <c r="M878" t="s">
        <v>4208</v>
      </c>
      <c r="N878" t="s">
        <v>29</v>
      </c>
      <c r="O878" t="s">
        <v>40</v>
      </c>
      <c r="P878" t="s">
        <v>30</v>
      </c>
      <c r="Q878" t="s">
        <v>31</v>
      </c>
      <c r="R878" t="s">
        <v>30</v>
      </c>
      <c r="S878" t="s">
        <v>40</v>
      </c>
      <c r="T878" t="s">
        <v>40</v>
      </c>
      <c r="U878" t="s">
        <v>30</v>
      </c>
      <c r="V878" t="s">
        <v>30</v>
      </c>
      <c r="W878" t="s">
        <v>124</v>
      </c>
      <c r="X878" t="s">
        <v>23195</v>
      </c>
    </row>
    <row r="879" spans="1:24" x14ac:dyDescent="0.25">
      <c r="A879">
        <v>454578</v>
      </c>
      <c r="B879" t="s">
        <v>23196</v>
      </c>
      <c r="C879" t="s">
        <v>23197</v>
      </c>
      <c r="D879">
        <v>4</v>
      </c>
      <c r="E879" t="s">
        <v>23198</v>
      </c>
      <c r="F879" t="s">
        <v>23199</v>
      </c>
      <c r="G879" t="s">
        <v>460</v>
      </c>
      <c r="H879" t="s">
        <v>461</v>
      </c>
      <c r="I879">
        <v>1989</v>
      </c>
      <c r="J879">
        <v>1995</v>
      </c>
      <c r="K879" t="s">
        <v>23200</v>
      </c>
      <c r="L879" t="s">
        <v>23201</v>
      </c>
      <c r="M879" t="s">
        <v>453</v>
      </c>
      <c r="N879" t="s">
        <v>29</v>
      </c>
      <c r="O879" t="s">
        <v>40</v>
      </c>
      <c r="P879" t="s">
        <v>30</v>
      </c>
      <c r="Q879" t="s">
        <v>31</v>
      </c>
      <c r="R879" t="s">
        <v>30</v>
      </c>
      <c r="S879" t="s">
        <v>40</v>
      </c>
      <c r="T879" t="s">
        <v>30</v>
      </c>
      <c r="U879" t="s">
        <v>30</v>
      </c>
      <c r="V879" t="s">
        <v>30</v>
      </c>
      <c r="W879" t="s">
        <v>124</v>
      </c>
      <c r="X879" t="s">
        <v>23202</v>
      </c>
    </row>
    <row r="880" spans="1:24" x14ac:dyDescent="0.25">
      <c r="A880">
        <v>416772</v>
      </c>
      <c r="B880" t="s">
        <v>23216</v>
      </c>
      <c r="C880" t="s">
        <v>23217</v>
      </c>
      <c r="D880">
        <v>4</v>
      </c>
      <c r="E880" t="s">
        <v>23218</v>
      </c>
      <c r="F880" t="s">
        <v>10203</v>
      </c>
      <c r="G880" t="s">
        <v>658</v>
      </c>
      <c r="H880" t="s">
        <v>183</v>
      </c>
      <c r="I880">
        <v>2007</v>
      </c>
      <c r="J880">
        <v>2011</v>
      </c>
      <c r="K880" t="s">
        <v>23219</v>
      </c>
      <c r="L880" t="s">
        <v>23220</v>
      </c>
      <c r="N880" t="s">
        <v>45</v>
      </c>
      <c r="O880" t="s">
        <v>30</v>
      </c>
      <c r="P880" t="s">
        <v>30</v>
      </c>
      <c r="Q880" t="s">
        <v>31</v>
      </c>
      <c r="R880" t="s">
        <v>30</v>
      </c>
      <c r="S880" t="s">
        <v>40</v>
      </c>
      <c r="T880" t="s">
        <v>30</v>
      </c>
      <c r="U880" t="s">
        <v>30</v>
      </c>
      <c r="V880" t="s">
        <v>40</v>
      </c>
      <c r="W880" t="s">
        <v>124</v>
      </c>
      <c r="X880" t="s">
        <v>23221</v>
      </c>
    </row>
    <row r="881" spans="1:24" x14ac:dyDescent="0.25">
      <c r="A881">
        <v>1202</v>
      </c>
      <c r="B881" t="s">
        <v>23230</v>
      </c>
      <c r="C881" t="s">
        <v>23231</v>
      </c>
      <c r="D881">
        <v>4</v>
      </c>
      <c r="E881" t="s">
        <v>23232</v>
      </c>
      <c r="F881" t="s">
        <v>2984</v>
      </c>
      <c r="G881" t="s">
        <v>4343</v>
      </c>
      <c r="H881" t="s">
        <v>4344</v>
      </c>
      <c r="I881">
        <v>1971</v>
      </c>
      <c r="J881">
        <v>1982</v>
      </c>
      <c r="M881" t="s">
        <v>627</v>
      </c>
      <c r="N881" t="s">
        <v>45</v>
      </c>
      <c r="O881" t="s">
        <v>40</v>
      </c>
      <c r="P881" t="s">
        <v>30</v>
      </c>
      <c r="Q881" t="s">
        <v>63</v>
      </c>
      <c r="R881" t="s">
        <v>30</v>
      </c>
      <c r="S881" t="s">
        <v>40</v>
      </c>
      <c r="T881" t="s">
        <v>30</v>
      </c>
      <c r="U881" t="s">
        <v>30</v>
      </c>
      <c r="V881" t="s">
        <v>30</v>
      </c>
      <c r="W881" t="s">
        <v>124</v>
      </c>
      <c r="X881" t="s">
        <v>23233</v>
      </c>
    </row>
    <row r="882" spans="1:24" x14ac:dyDescent="0.25">
      <c r="A882">
        <v>69277</v>
      </c>
      <c r="B882" t="s">
        <v>23247</v>
      </c>
      <c r="C882" t="s">
        <v>23248</v>
      </c>
      <c r="D882">
        <v>4</v>
      </c>
      <c r="E882" t="s">
        <v>23249</v>
      </c>
      <c r="F882" t="s">
        <v>23250</v>
      </c>
      <c r="G882" t="e">
        <f>-axine</f>
        <v>#NAME?</v>
      </c>
      <c r="H882" t="s">
        <v>14696</v>
      </c>
      <c r="I882">
        <v>2007</v>
      </c>
      <c r="J882">
        <v>2009</v>
      </c>
      <c r="K882" t="s">
        <v>23251</v>
      </c>
      <c r="L882" t="s">
        <v>23252</v>
      </c>
      <c r="N882" t="s">
        <v>29</v>
      </c>
      <c r="O882" t="s">
        <v>30</v>
      </c>
      <c r="P882" t="s">
        <v>30</v>
      </c>
      <c r="Q882" t="s">
        <v>31</v>
      </c>
      <c r="R882" t="s">
        <v>30</v>
      </c>
      <c r="S882" t="s">
        <v>30</v>
      </c>
      <c r="T882" t="s">
        <v>40</v>
      </c>
      <c r="U882" t="s">
        <v>30</v>
      </c>
      <c r="V882" t="s">
        <v>30</v>
      </c>
      <c r="W882" t="s">
        <v>124</v>
      </c>
      <c r="X882" t="s">
        <v>23253</v>
      </c>
    </row>
    <row r="883" spans="1:24" x14ac:dyDescent="0.25">
      <c r="A883">
        <v>508828</v>
      </c>
      <c r="B883" t="s">
        <v>23258</v>
      </c>
      <c r="C883" t="s">
        <v>23259</v>
      </c>
      <c r="D883">
        <v>4</v>
      </c>
      <c r="E883" t="s">
        <v>23260</v>
      </c>
      <c r="F883" t="s">
        <v>2928</v>
      </c>
      <c r="G883" t="s">
        <v>14455</v>
      </c>
      <c r="H883" t="s">
        <v>14456</v>
      </c>
      <c r="I883">
        <v>2001</v>
      </c>
      <c r="J883">
        <v>2003</v>
      </c>
      <c r="K883" t="s">
        <v>23261</v>
      </c>
      <c r="L883" t="s">
        <v>23262</v>
      </c>
      <c r="N883" t="s">
        <v>108</v>
      </c>
      <c r="O883" t="s">
        <v>30</v>
      </c>
      <c r="P883" t="s">
        <v>40</v>
      </c>
      <c r="Q883" t="s">
        <v>31</v>
      </c>
      <c r="R883" t="s">
        <v>30</v>
      </c>
      <c r="S883" t="s">
        <v>30</v>
      </c>
      <c r="T883" t="s">
        <v>40</v>
      </c>
      <c r="U883" t="s">
        <v>30</v>
      </c>
      <c r="V883" t="s">
        <v>30</v>
      </c>
      <c r="W883" t="s">
        <v>124</v>
      </c>
      <c r="X883" t="s">
        <v>23263</v>
      </c>
    </row>
    <row r="884" spans="1:24" x14ac:dyDescent="0.25">
      <c r="A884">
        <v>134100</v>
      </c>
      <c r="B884" t="s">
        <v>23285</v>
      </c>
      <c r="C884" t="s">
        <v>23286</v>
      </c>
      <c r="D884">
        <v>4</v>
      </c>
      <c r="F884" t="s">
        <v>23287</v>
      </c>
      <c r="G884" t="e">
        <f>-thiazide</f>
        <v>#NAME?</v>
      </c>
      <c r="H884" t="s">
        <v>682</v>
      </c>
      <c r="J884">
        <v>1960</v>
      </c>
      <c r="K884" t="s">
        <v>23288</v>
      </c>
      <c r="L884" t="s">
        <v>23289</v>
      </c>
      <c r="M884" t="s">
        <v>763</v>
      </c>
      <c r="N884" t="s">
        <v>45</v>
      </c>
      <c r="O884" t="s">
        <v>40</v>
      </c>
      <c r="P884" t="s">
        <v>30</v>
      </c>
      <c r="Q884" t="s">
        <v>46</v>
      </c>
      <c r="R884" t="s">
        <v>30</v>
      </c>
      <c r="S884" t="s">
        <v>40</v>
      </c>
      <c r="T884" t="s">
        <v>30</v>
      </c>
      <c r="U884" t="s">
        <v>30</v>
      </c>
      <c r="V884" t="s">
        <v>30</v>
      </c>
      <c r="W884" t="s">
        <v>798</v>
      </c>
      <c r="X884" t="s">
        <v>23290</v>
      </c>
    </row>
    <row r="885" spans="1:24" x14ac:dyDescent="0.25">
      <c r="A885">
        <v>366271</v>
      </c>
      <c r="B885" t="s">
        <v>23305</v>
      </c>
      <c r="C885" t="s">
        <v>23306</v>
      </c>
      <c r="D885">
        <v>4</v>
      </c>
      <c r="E885" t="s">
        <v>23307</v>
      </c>
      <c r="F885" t="s">
        <v>1445</v>
      </c>
      <c r="G885" t="e">
        <f>-vudine</f>
        <v>#NAME?</v>
      </c>
      <c r="H885" t="s">
        <v>967</v>
      </c>
      <c r="I885">
        <v>2002</v>
      </c>
      <c r="J885">
        <v>2006</v>
      </c>
      <c r="K885" t="s">
        <v>23308</v>
      </c>
      <c r="L885" t="s">
        <v>23309</v>
      </c>
      <c r="N885" t="s">
        <v>29</v>
      </c>
      <c r="O885" t="s">
        <v>40</v>
      </c>
      <c r="P885" t="s">
        <v>30</v>
      </c>
      <c r="Q885" t="s">
        <v>31</v>
      </c>
      <c r="R885" t="s">
        <v>40</v>
      </c>
      <c r="S885" t="s">
        <v>40</v>
      </c>
      <c r="T885" t="s">
        <v>30</v>
      </c>
      <c r="U885" t="s">
        <v>30</v>
      </c>
      <c r="V885" t="s">
        <v>40</v>
      </c>
      <c r="W885" t="s">
        <v>124</v>
      </c>
      <c r="X885" t="s">
        <v>23310</v>
      </c>
    </row>
    <row r="886" spans="1:24" x14ac:dyDescent="0.25">
      <c r="A886">
        <v>674543</v>
      </c>
      <c r="B886" t="s">
        <v>23311</v>
      </c>
      <c r="C886" t="s">
        <v>23312</v>
      </c>
      <c r="D886">
        <v>4</v>
      </c>
      <c r="F886" t="s">
        <v>1445</v>
      </c>
      <c r="G886" t="s">
        <v>7412</v>
      </c>
      <c r="H886" t="s">
        <v>7413</v>
      </c>
      <c r="J886">
        <v>1982</v>
      </c>
      <c r="K886" t="s">
        <v>23082</v>
      </c>
      <c r="L886" t="s">
        <v>23083</v>
      </c>
      <c r="M886" t="s">
        <v>5392</v>
      </c>
      <c r="N886" t="s">
        <v>29</v>
      </c>
      <c r="O886" t="s">
        <v>30</v>
      </c>
      <c r="P886" t="s">
        <v>30</v>
      </c>
      <c r="Q886" t="s">
        <v>31</v>
      </c>
      <c r="R886" t="s">
        <v>40</v>
      </c>
      <c r="S886" t="s">
        <v>30</v>
      </c>
      <c r="T886" t="s">
        <v>40</v>
      </c>
      <c r="U886" t="s">
        <v>30</v>
      </c>
      <c r="V886" t="s">
        <v>30</v>
      </c>
      <c r="W886" t="s">
        <v>798</v>
      </c>
      <c r="X886" t="s">
        <v>23313</v>
      </c>
    </row>
    <row r="887" spans="1:24" x14ac:dyDescent="0.25">
      <c r="A887">
        <v>394165</v>
      </c>
      <c r="B887" t="s">
        <v>23317</v>
      </c>
      <c r="C887" t="s">
        <v>23318</v>
      </c>
      <c r="D887">
        <v>4</v>
      </c>
      <c r="F887" t="s">
        <v>23319</v>
      </c>
      <c r="G887" t="e">
        <f>-farin</f>
        <v>#NAME?</v>
      </c>
      <c r="H887" t="s">
        <v>14396</v>
      </c>
      <c r="J887">
        <v>1954</v>
      </c>
      <c r="K887" t="s">
        <v>23320</v>
      </c>
      <c r="L887" t="s">
        <v>23321</v>
      </c>
      <c r="M887" t="s">
        <v>1673</v>
      </c>
      <c r="N887" t="s">
        <v>45</v>
      </c>
      <c r="O887" t="s">
        <v>40</v>
      </c>
      <c r="P887" t="s">
        <v>30</v>
      </c>
      <c r="Q887" t="s">
        <v>46</v>
      </c>
      <c r="R887" t="s">
        <v>30</v>
      </c>
      <c r="S887" t="s">
        <v>40</v>
      </c>
      <c r="T887" t="s">
        <v>40</v>
      </c>
      <c r="U887" t="s">
        <v>30</v>
      </c>
      <c r="V887" t="s">
        <v>40</v>
      </c>
      <c r="W887" t="s">
        <v>124</v>
      </c>
      <c r="X887" t="s">
        <v>23322</v>
      </c>
    </row>
    <row r="888" spans="1:24" x14ac:dyDescent="0.25">
      <c r="A888">
        <v>663382</v>
      </c>
      <c r="B888" t="s">
        <v>23330</v>
      </c>
      <c r="C888" t="s">
        <v>23331</v>
      </c>
      <c r="D888">
        <v>4</v>
      </c>
      <c r="E888" t="s">
        <v>23332</v>
      </c>
      <c r="F888" t="s">
        <v>23333</v>
      </c>
      <c r="G888" t="s">
        <v>14062</v>
      </c>
      <c r="H888" t="s">
        <v>14063</v>
      </c>
      <c r="I888">
        <v>1995</v>
      </c>
      <c r="J888">
        <v>1996</v>
      </c>
      <c r="K888" t="s">
        <v>23334</v>
      </c>
      <c r="L888" t="s">
        <v>23335</v>
      </c>
      <c r="M888" t="s">
        <v>3392</v>
      </c>
      <c r="N888" t="s">
        <v>45</v>
      </c>
      <c r="O888" t="s">
        <v>40</v>
      </c>
      <c r="P888" t="s">
        <v>30</v>
      </c>
      <c r="Q888" t="s">
        <v>63</v>
      </c>
      <c r="R888" t="s">
        <v>30</v>
      </c>
      <c r="S888" t="s">
        <v>30</v>
      </c>
      <c r="T888" t="s">
        <v>30</v>
      </c>
      <c r="U888" t="s">
        <v>40</v>
      </c>
      <c r="V888" t="s">
        <v>30</v>
      </c>
      <c r="W888" t="s">
        <v>124</v>
      </c>
      <c r="X888" t="s">
        <v>23336</v>
      </c>
    </row>
    <row r="889" spans="1:24" x14ac:dyDescent="0.25">
      <c r="A889">
        <v>19344</v>
      </c>
      <c r="B889" t="s">
        <v>23362</v>
      </c>
      <c r="C889" t="s">
        <v>23363</v>
      </c>
      <c r="D889">
        <v>4</v>
      </c>
      <c r="F889" t="s">
        <v>1115</v>
      </c>
      <c r="K889" t="s">
        <v>23364</v>
      </c>
      <c r="L889" t="s">
        <v>23365</v>
      </c>
      <c r="M889" t="s">
        <v>15430</v>
      </c>
      <c r="N889" t="s">
        <v>45</v>
      </c>
      <c r="O889" t="s">
        <v>40</v>
      </c>
      <c r="P889" t="s">
        <v>30</v>
      </c>
      <c r="Q889" t="s">
        <v>63</v>
      </c>
      <c r="R889" t="s">
        <v>30</v>
      </c>
      <c r="S889" t="s">
        <v>40</v>
      </c>
      <c r="T889" t="s">
        <v>30</v>
      </c>
      <c r="U889" t="s">
        <v>30</v>
      </c>
      <c r="V889" t="s">
        <v>30</v>
      </c>
      <c r="W889" t="s">
        <v>798</v>
      </c>
      <c r="X889" t="s">
        <v>23366</v>
      </c>
    </row>
    <row r="890" spans="1:24" x14ac:dyDescent="0.25">
      <c r="A890">
        <v>675538</v>
      </c>
      <c r="B890" t="s">
        <v>23370</v>
      </c>
      <c r="C890" t="s">
        <v>23371</v>
      </c>
      <c r="D890">
        <v>4</v>
      </c>
      <c r="F890" t="s">
        <v>1905</v>
      </c>
      <c r="M890" t="s">
        <v>23372</v>
      </c>
      <c r="N890" t="s">
        <v>75</v>
      </c>
      <c r="O890" t="s">
        <v>30</v>
      </c>
      <c r="P890" t="s">
        <v>30</v>
      </c>
      <c r="Q890" t="s">
        <v>31</v>
      </c>
      <c r="R890" t="s">
        <v>30</v>
      </c>
      <c r="S890" t="s">
        <v>30</v>
      </c>
      <c r="T890" t="s">
        <v>30</v>
      </c>
      <c r="U890" t="s">
        <v>40</v>
      </c>
      <c r="V890" t="s">
        <v>30</v>
      </c>
      <c r="W890" t="s">
        <v>124</v>
      </c>
    </row>
    <row r="891" spans="1:24" x14ac:dyDescent="0.25">
      <c r="A891">
        <v>1383724</v>
      </c>
      <c r="B891" t="s">
        <v>23450</v>
      </c>
      <c r="C891" t="s">
        <v>23451</v>
      </c>
      <c r="D891">
        <v>4</v>
      </c>
      <c r="E891" t="s">
        <v>23452</v>
      </c>
      <c r="F891" t="s">
        <v>5023</v>
      </c>
      <c r="G891" t="e">
        <f>-relin</f>
        <v>#NAME?</v>
      </c>
      <c r="H891" t="s">
        <v>5143</v>
      </c>
      <c r="I891">
        <v>2007</v>
      </c>
      <c r="J891">
        <v>2010</v>
      </c>
      <c r="N891" t="s">
        <v>108</v>
      </c>
      <c r="O891" t="s">
        <v>30</v>
      </c>
      <c r="P891" t="s">
        <v>30</v>
      </c>
      <c r="Q891" t="s">
        <v>31</v>
      </c>
      <c r="R891" t="s">
        <v>30</v>
      </c>
      <c r="S891" t="s">
        <v>30</v>
      </c>
      <c r="T891" t="s">
        <v>40</v>
      </c>
      <c r="U891" t="s">
        <v>30</v>
      </c>
      <c r="V891" t="s">
        <v>30</v>
      </c>
      <c r="W891" t="s">
        <v>124</v>
      </c>
    </row>
    <row r="892" spans="1:24" x14ac:dyDescent="0.25">
      <c r="A892">
        <v>5985</v>
      </c>
      <c r="B892" t="s">
        <v>23579</v>
      </c>
      <c r="C892" t="s">
        <v>23580</v>
      </c>
      <c r="D892">
        <v>4</v>
      </c>
      <c r="E892" t="s">
        <v>23581</v>
      </c>
      <c r="F892" t="s">
        <v>1979</v>
      </c>
      <c r="G892" t="e">
        <f>-tecan</f>
        <v>#NAME?</v>
      </c>
      <c r="H892" t="s">
        <v>8275</v>
      </c>
      <c r="I892">
        <v>1995</v>
      </c>
      <c r="J892">
        <v>1996</v>
      </c>
      <c r="K892" t="s">
        <v>23582</v>
      </c>
      <c r="L892" t="s">
        <v>23583</v>
      </c>
      <c r="M892" t="s">
        <v>13028</v>
      </c>
      <c r="N892" t="s">
        <v>29</v>
      </c>
      <c r="O892" t="s">
        <v>30</v>
      </c>
      <c r="P892" t="s">
        <v>30</v>
      </c>
      <c r="Q892" t="s">
        <v>31</v>
      </c>
      <c r="R892" t="s">
        <v>40</v>
      </c>
      <c r="S892" t="s">
        <v>30</v>
      </c>
      <c r="T892" t="s">
        <v>40</v>
      </c>
      <c r="U892" t="s">
        <v>30</v>
      </c>
      <c r="V892" t="s">
        <v>40</v>
      </c>
      <c r="W892" t="s">
        <v>124</v>
      </c>
      <c r="X892" t="s">
        <v>23584</v>
      </c>
    </row>
    <row r="893" spans="1:24" x14ac:dyDescent="0.25">
      <c r="A893">
        <v>29637</v>
      </c>
      <c r="B893" t="s">
        <v>23592</v>
      </c>
      <c r="C893" t="s">
        <v>23593</v>
      </c>
      <c r="D893">
        <v>4</v>
      </c>
      <c r="E893" t="s">
        <v>23594</v>
      </c>
      <c r="F893" t="s">
        <v>15612</v>
      </c>
      <c r="G893" t="e">
        <f>-bendazole</f>
        <v>#NAME?</v>
      </c>
      <c r="H893" t="s">
        <v>947</v>
      </c>
      <c r="I893">
        <v>1971</v>
      </c>
      <c r="J893">
        <v>1974</v>
      </c>
      <c r="K893" t="s">
        <v>23595</v>
      </c>
      <c r="L893" t="s">
        <v>23596</v>
      </c>
      <c r="M893" t="s">
        <v>948</v>
      </c>
      <c r="N893" t="s">
        <v>45</v>
      </c>
      <c r="O893" t="s">
        <v>40</v>
      </c>
      <c r="P893" t="s">
        <v>30</v>
      </c>
      <c r="Q893" t="s">
        <v>63</v>
      </c>
      <c r="R893" t="s">
        <v>30</v>
      </c>
      <c r="S893" t="s">
        <v>40</v>
      </c>
      <c r="T893" t="s">
        <v>30</v>
      </c>
      <c r="U893" t="s">
        <v>30</v>
      </c>
      <c r="V893" t="s">
        <v>30</v>
      </c>
      <c r="W893" t="s">
        <v>124</v>
      </c>
      <c r="X893" t="s">
        <v>23597</v>
      </c>
    </row>
    <row r="894" spans="1:24" x14ac:dyDescent="0.25">
      <c r="A894">
        <v>675454</v>
      </c>
      <c r="B894" t="s">
        <v>23745</v>
      </c>
      <c r="C894" t="s">
        <v>23746</v>
      </c>
      <c r="D894">
        <v>4</v>
      </c>
      <c r="E894" t="s">
        <v>23747</v>
      </c>
      <c r="F894" t="s">
        <v>759</v>
      </c>
      <c r="G894" t="e">
        <f>-parin</f>
        <v>#NAME?</v>
      </c>
      <c r="H894" t="s">
        <v>13103</v>
      </c>
      <c r="I894">
        <v>1995</v>
      </c>
      <c r="J894">
        <v>1993</v>
      </c>
      <c r="K894" t="s">
        <v>23748</v>
      </c>
      <c r="L894" t="s">
        <v>23749</v>
      </c>
      <c r="N894" t="s">
        <v>133</v>
      </c>
      <c r="O894" t="s">
        <v>30</v>
      </c>
      <c r="P894" t="s">
        <v>30</v>
      </c>
      <c r="Q894" t="s">
        <v>31</v>
      </c>
      <c r="R894" t="s">
        <v>30</v>
      </c>
      <c r="S894" t="s">
        <v>30</v>
      </c>
      <c r="T894" t="s">
        <v>40</v>
      </c>
      <c r="U894" t="s">
        <v>30</v>
      </c>
      <c r="V894" t="s">
        <v>40</v>
      </c>
      <c r="W894" t="s">
        <v>124</v>
      </c>
    </row>
    <row r="895" spans="1:24" x14ac:dyDescent="0.25">
      <c r="A895">
        <v>675361</v>
      </c>
      <c r="B895" t="s">
        <v>23750</v>
      </c>
      <c r="C895" t="s">
        <v>23751</v>
      </c>
      <c r="D895">
        <v>4</v>
      </c>
      <c r="E895" t="s">
        <v>23752</v>
      </c>
      <c r="F895" t="s">
        <v>12782</v>
      </c>
      <c r="G895" t="e">
        <f>-poetin</f>
        <v>#NAME?</v>
      </c>
      <c r="H895" t="s">
        <v>118</v>
      </c>
      <c r="I895">
        <v>1990</v>
      </c>
      <c r="J895">
        <v>1989</v>
      </c>
      <c r="M895" t="s">
        <v>23753</v>
      </c>
      <c r="N895" t="s">
        <v>108</v>
      </c>
      <c r="O895" t="s">
        <v>30</v>
      </c>
      <c r="P895" t="s">
        <v>30</v>
      </c>
      <c r="Q895" t="s">
        <v>31</v>
      </c>
      <c r="R895" t="s">
        <v>30</v>
      </c>
      <c r="S895" t="s">
        <v>30</v>
      </c>
      <c r="T895" t="s">
        <v>40</v>
      </c>
      <c r="U895" t="s">
        <v>30</v>
      </c>
      <c r="V895" t="s">
        <v>30</v>
      </c>
      <c r="W895" t="s">
        <v>124</v>
      </c>
    </row>
    <row r="896" spans="1:24" x14ac:dyDescent="0.25">
      <c r="A896">
        <v>675579</v>
      </c>
      <c r="B896" t="s">
        <v>23754</v>
      </c>
      <c r="C896" t="s">
        <v>23755</v>
      </c>
      <c r="D896">
        <v>4</v>
      </c>
      <c r="E896" t="s">
        <v>23756</v>
      </c>
      <c r="F896" t="s">
        <v>23757</v>
      </c>
      <c r="G896" t="e">
        <f>-mab</f>
        <v>#NAME?</v>
      </c>
      <c r="H896" t="s">
        <v>546</v>
      </c>
      <c r="I896">
        <v>1999</v>
      </c>
      <c r="J896">
        <v>2004</v>
      </c>
      <c r="K896" t="s">
        <v>23758</v>
      </c>
      <c r="L896" t="s">
        <v>23759</v>
      </c>
      <c r="N896" t="s">
        <v>547</v>
      </c>
      <c r="O896" t="s">
        <v>30</v>
      </c>
      <c r="P896" t="s">
        <v>30</v>
      </c>
      <c r="Q896" t="s">
        <v>31</v>
      </c>
      <c r="R896" t="s">
        <v>30</v>
      </c>
      <c r="S896" t="s">
        <v>30</v>
      </c>
      <c r="T896" t="s">
        <v>40</v>
      </c>
      <c r="U896" t="s">
        <v>30</v>
      </c>
      <c r="V896" t="s">
        <v>40</v>
      </c>
      <c r="W896" t="s">
        <v>124</v>
      </c>
    </row>
    <row r="897" spans="1:24" x14ac:dyDescent="0.25">
      <c r="A897">
        <v>66029</v>
      </c>
      <c r="B897" t="s">
        <v>23773</v>
      </c>
      <c r="C897" t="s">
        <v>23774</v>
      </c>
      <c r="D897">
        <v>4</v>
      </c>
      <c r="E897" t="s">
        <v>23775</v>
      </c>
      <c r="F897" t="s">
        <v>23776</v>
      </c>
      <c r="G897" t="s">
        <v>4343</v>
      </c>
      <c r="H897" t="s">
        <v>4344</v>
      </c>
      <c r="I897">
        <v>1979</v>
      </c>
      <c r="J897">
        <v>1986</v>
      </c>
      <c r="K897" t="s">
        <v>23777</v>
      </c>
      <c r="L897" t="s">
        <v>23778</v>
      </c>
      <c r="M897" t="s">
        <v>627</v>
      </c>
      <c r="N897" t="s">
        <v>45</v>
      </c>
      <c r="O897" t="s">
        <v>40</v>
      </c>
      <c r="P897" t="s">
        <v>30</v>
      </c>
      <c r="Q897" t="s">
        <v>63</v>
      </c>
      <c r="R897" t="s">
        <v>30</v>
      </c>
      <c r="S897" t="s">
        <v>40</v>
      </c>
      <c r="T897" t="s">
        <v>30</v>
      </c>
      <c r="U897" t="s">
        <v>30</v>
      </c>
      <c r="V897" t="s">
        <v>30</v>
      </c>
      <c r="W897" t="s">
        <v>124</v>
      </c>
      <c r="X897" t="s">
        <v>23779</v>
      </c>
    </row>
    <row r="898" spans="1:24" x14ac:dyDescent="0.25">
      <c r="A898">
        <v>675295</v>
      </c>
      <c r="B898" t="s">
        <v>23780</v>
      </c>
      <c r="C898" t="s">
        <v>23781</v>
      </c>
      <c r="D898">
        <v>4</v>
      </c>
      <c r="E898" t="s">
        <v>23782</v>
      </c>
      <c r="F898" t="s">
        <v>10507</v>
      </c>
      <c r="G898" t="e">
        <f>-ium</f>
        <v>#NAME?</v>
      </c>
      <c r="H898" t="s">
        <v>288</v>
      </c>
      <c r="I898">
        <v>2001</v>
      </c>
      <c r="J898">
        <v>2004</v>
      </c>
      <c r="K898" t="s">
        <v>23783</v>
      </c>
      <c r="L898" t="s">
        <v>23784</v>
      </c>
      <c r="N898" t="s">
        <v>45</v>
      </c>
      <c r="O898" t="s">
        <v>40</v>
      </c>
      <c r="P898" t="s">
        <v>30</v>
      </c>
      <c r="Q898" t="s">
        <v>46</v>
      </c>
      <c r="R898" t="s">
        <v>30</v>
      </c>
      <c r="S898" t="s">
        <v>40</v>
      </c>
      <c r="T898" t="s">
        <v>30</v>
      </c>
      <c r="U898" t="s">
        <v>30</v>
      </c>
      <c r="V898" t="s">
        <v>30</v>
      </c>
      <c r="W898" t="s">
        <v>124</v>
      </c>
      <c r="X898" t="s">
        <v>23785</v>
      </c>
    </row>
    <row r="899" spans="1:24" x14ac:dyDescent="0.25">
      <c r="A899">
        <v>675273</v>
      </c>
      <c r="B899" t="s">
        <v>23786</v>
      </c>
      <c r="C899" t="s">
        <v>23787</v>
      </c>
      <c r="D899">
        <v>4</v>
      </c>
      <c r="E899" t="s">
        <v>23788</v>
      </c>
      <c r="F899" t="s">
        <v>15573</v>
      </c>
      <c r="G899" t="e">
        <f>-ium</f>
        <v>#NAME?</v>
      </c>
      <c r="H899" t="s">
        <v>288</v>
      </c>
      <c r="I899">
        <v>1963</v>
      </c>
      <c r="M899" t="s">
        <v>282</v>
      </c>
      <c r="N899" t="s">
        <v>45</v>
      </c>
      <c r="O899" t="s">
        <v>30</v>
      </c>
      <c r="P899" t="s">
        <v>30</v>
      </c>
      <c r="Q899" t="s">
        <v>63</v>
      </c>
      <c r="R899" t="s">
        <v>30</v>
      </c>
      <c r="S899" t="s">
        <v>30</v>
      </c>
      <c r="T899" t="s">
        <v>30</v>
      </c>
      <c r="U899" t="s">
        <v>40</v>
      </c>
      <c r="V899" t="s">
        <v>30</v>
      </c>
      <c r="W899" t="s">
        <v>124</v>
      </c>
      <c r="X899" t="s">
        <v>23789</v>
      </c>
    </row>
    <row r="900" spans="1:24" x14ac:dyDescent="0.25">
      <c r="A900">
        <v>366274</v>
      </c>
      <c r="B900" t="s">
        <v>23790</v>
      </c>
      <c r="C900" t="s">
        <v>23791</v>
      </c>
      <c r="D900">
        <v>4</v>
      </c>
      <c r="E900" t="s">
        <v>23792</v>
      </c>
      <c r="F900" t="s">
        <v>23793</v>
      </c>
      <c r="G900" t="e">
        <f>-zolamide</f>
        <v>#NAME?</v>
      </c>
      <c r="H900" t="s">
        <v>1891</v>
      </c>
      <c r="I900">
        <v>1992</v>
      </c>
      <c r="J900">
        <v>1994</v>
      </c>
      <c r="K900" t="s">
        <v>23794</v>
      </c>
      <c r="L900" t="s">
        <v>23795</v>
      </c>
      <c r="M900" t="s">
        <v>1894</v>
      </c>
      <c r="N900" t="s">
        <v>45</v>
      </c>
      <c r="O900" t="s">
        <v>40</v>
      </c>
      <c r="P900" t="s">
        <v>30</v>
      </c>
      <c r="Q900" t="s">
        <v>31</v>
      </c>
      <c r="R900" t="s">
        <v>30</v>
      </c>
      <c r="S900" t="s">
        <v>30</v>
      </c>
      <c r="T900" t="s">
        <v>30</v>
      </c>
      <c r="U900" t="s">
        <v>40</v>
      </c>
      <c r="V900" t="s">
        <v>30</v>
      </c>
      <c r="W900" t="s">
        <v>124</v>
      </c>
      <c r="X900" t="s">
        <v>23796</v>
      </c>
    </row>
    <row r="901" spans="1:24" x14ac:dyDescent="0.25">
      <c r="A901">
        <v>675276</v>
      </c>
      <c r="B901" t="s">
        <v>23881</v>
      </c>
      <c r="C901" t="s">
        <v>23882</v>
      </c>
      <c r="D901">
        <v>4</v>
      </c>
      <c r="F901" t="s">
        <v>5078</v>
      </c>
      <c r="G901" t="e">
        <f>-ium</f>
        <v>#NAME?</v>
      </c>
      <c r="H901" t="s">
        <v>288</v>
      </c>
      <c r="J901">
        <v>1982</v>
      </c>
      <c r="K901" t="s">
        <v>23883</v>
      </c>
      <c r="L901" t="s">
        <v>23884</v>
      </c>
      <c r="N901" t="s">
        <v>45</v>
      </c>
      <c r="O901" t="s">
        <v>40</v>
      </c>
      <c r="P901" t="s">
        <v>30</v>
      </c>
      <c r="Q901" t="s">
        <v>46</v>
      </c>
      <c r="R901" t="s">
        <v>30</v>
      </c>
      <c r="S901" t="s">
        <v>40</v>
      </c>
      <c r="T901" t="s">
        <v>30</v>
      </c>
      <c r="U901" t="s">
        <v>30</v>
      </c>
      <c r="V901" t="s">
        <v>30</v>
      </c>
      <c r="W901" t="s">
        <v>798</v>
      </c>
      <c r="X901" t="s">
        <v>23885</v>
      </c>
    </row>
    <row r="902" spans="1:24" x14ac:dyDescent="0.25">
      <c r="A902">
        <v>321707</v>
      </c>
      <c r="B902" t="s">
        <v>23890</v>
      </c>
      <c r="C902" t="s">
        <v>23891</v>
      </c>
      <c r="D902">
        <v>4</v>
      </c>
      <c r="E902" t="s">
        <v>23892</v>
      </c>
      <c r="F902" t="s">
        <v>23893</v>
      </c>
      <c r="G902" t="e">
        <f>-vir</f>
        <v>#NAME?</v>
      </c>
      <c r="H902" t="s">
        <v>20321</v>
      </c>
      <c r="I902">
        <v>1996</v>
      </c>
      <c r="J902">
        <v>1998</v>
      </c>
      <c r="K902" t="s">
        <v>23894</v>
      </c>
      <c r="L902" t="s">
        <v>23895</v>
      </c>
      <c r="M902" t="s">
        <v>250</v>
      </c>
      <c r="N902" t="s">
        <v>45</v>
      </c>
      <c r="O902" t="s">
        <v>40</v>
      </c>
      <c r="P902" t="s">
        <v>30</v>
      </c>
      <c r="Q902" t="s">
        <v>31</v>
      </c>
      <c r="R902" t="s">
        <v>40</v>
      </c>
      <c r="S902" t="s">
        <v>40</v>
      </c>
      <c r="T902" t="s">
        <v>30</v>
      </c>
      <c r="U902" t="s">
        <v>30</v>
      </c>
      <c r="V902" t="s">
        <v>40</v>
      </c>
      <c r="W902" t="s">
        <v>124</v>
      </c>
      <c r="X902" t="s">
        <v>23896</v>
      </c>
    </row>
    <row r="903" spans="1:24" x14ac:dyDescent="0.25">
      <c r="A903">
        <v>675260</v>
      </c>
      <c r="B903" t="s">
        <v>23897</v>
      </c>
      <c r="C903" t="s">
        <v>23898</v>
      </c>
      <c r="D903">
        <v>4</v>
      </c>
      <c r="E903" t="s">
        <v>23899</v>
      </c>
      <c r="F903" t="s">
        <v>904</v>
      </c>
      <c r="G903" t="e">
        <f>-relin</f>
        <v>#NAME?</v>
      </c>
      <c r="H903" t="s">
        <v>3552</v>
      </c>
      <c r="I903">
        <v>1984</v>
      </c>
      <c r="J903">
        <v>1990</v>
      </c>
      <c r="K903" t="s">
        <v>23900</v>
      </c>
      <c r="L903" t="s">
        <v>23901</v>
      </c>
      <c r="M903" t="s">
        <v>13341</v>
      </c>
      <c r="N903" t="s">
        <v>108</v>
      </c>
      <c r="O903" t="s">
        <v>30</v>
      </c>
      <c r="P903" t="s">
        <v>30</v>
      </c>
      <c r="Q903" t="s">
        <v>31</v>
      </c>
      <c r="R903" t="s">
        <v>30</v>
      </c>
      <c r="S903" t="s">
        <v>30</v>
      </c>
      <c r="T903" t="s">
        <v>30</v>
      </c>
      <c r="U903" t="s">
        <v>40</v>
      </c>
      <c r="V903" t="s">
        <v>30</v>
      </c>
      <c r="W903" t="s">
        <v>124</v>
      </c>
      <c r="X903" t="s">
        <v>23902</v>
      </c>
    </row>
    <row r="904" spans="1:24" x14ac:dyDescent="0.25">
      <c r="A904">
        <v>6968</v>
      </c>
      <c r="B904" t="s">
        <v>23903</v>
      </c>
      <c r="C904" t="s">
        <v>23904</v>
      </c>
      <c r="D904">
        <v>4</v>
      </c>
      <c r="E904" t="s">
        <v>23905</v>
      </c>
      <c r="F904" t="s">
        <v>23906</v>
      </c>
      <c r="G904" t="e">
        <f ca="1">-ifen(e)</f>
        <v>#NAME?</v>
      </c>
      <c r="H904" t="s">
        <v>4990</v>
      </c>
      <c r="I904">
        <v>1976</v>
      </c>
      <c r="J904">
        <v>1977</v>
      </c>
      <c r="K904" t="s">
        <v>23907</v>
      </c>
      <c r="L904" t="s">
        <v>23908</v>
      </c>
      <c r="M904" t="s">
        <v>4991</v>
      </c>
      <c r="N904" t="s">
        <v>45</v>
      </c>
      <c r="O904" t="s">
        <v>30</v>
      </c>
      <c r="P904" t="s">
        <v>30</v>
      </c>
      <c r="Q904" t="s">
        <v>63</v>
      </c>
      <c r="R904" t="s">
        <v>40</v>
      </c>
      <c r="S904" t="s">
        <v>40</v>
      </c>
      <c r="T904" t="s">
        <v>30</v>
      </c>
      <c r="U904" t="s">
        <v>30</v>
      </c>
      <c r="V904" t="s">
        <v>40</v>
      </c>
      <c r="W904" t="s">
        <v>124</v>
      </c>
      <c r="X904" t="s">
        <v>23909</v>
      </c>
    </row>
    <row r="905" spans="1:24" x14ac:dyDescent="0.25">
      <c r="A905">
        <v>674297</v>
      </c>
      <c r="B905" t="s">
        <v>23913</v>
      </c>
      <c r="C905" t="s">
        <v>23914</v>
      </c>
      <c r="D905">
        <v>4</v>
      </c>
      <c r="E905" t="s">
        <v>23915</v>
      </c>
      <c r="F905" t="s">
        <v>7463</v>
      </c>
      <c r="G905" t="s">
        <v>12964</v>
      </c>
      <c r="H905" t="s">
        <v>12965</v>
      </c>
      <c r="I905">
        <v>1990</v>
      </c>
      <c r="J905">
        <v>1993</v>
      </c>
      <c r="K905" t="s">
        <v>23916</v>
      </c>
      <c r="L905" t="s">
        <v>23917</v>
      </c>
      <c r="M905" t="s">
        <v>16699</v>
      </c>
      <c r="N905" t="s">
        <v>45</v>
      </c>
      <c r="O905" t="s">
        <v>30</v>
      </c>
      <c r="P905" t="s">
        <v>30</v>
      </c>
      <c r="Q905" t="s">
        <v>75</v>
      </c>
      <c r="R905" t="s">
        <v>30</v>
      </c>
      <c r="S905" t="s">
        <v>30</v>
      </c>
      <c r="T905" t="s">
        <v>40</v>
      </c>
      <c r="U905" t="s">
        <v>30</v>
      </c>
      <c r="V905" t="s">
        <v>40</v>
      </c>
      <c r="W905" t="s">
        <v>124</v>
      </c>
    </row>
    <row r="906" spans="1:24" x14ac:dyDescent="0.25">
      <c r="A906">
        <v>675068</v>
      </c>
      <c r="B906" t="s">
        <v>24128</v>
      </c>
      <c r="C906" t="s">
        <v>24129</v>
      </c>
      <c r="D906">
        <v>4</v>
      </c>
      <c r="F906" t="s">
        <v>24130</v>
      </c>
      <c r="J906">
        <v>1957</v>
      </c>
      <c r="K906" t="s">
        <v>24131</v>
      </c>
      <c r="L906" t="s">
        <v>24132</v>
      </c>
      <c r="M906" t="s">
        <v>5768</v>
      </c>
      <c r="N906" t="s">
        <v>45</v>
      </c>
      <c r="O906" t="s">
        <v>40</v>
      </c>
      <c r="P906" t="s">
        <v>30</v>
      </c>
      <c r="Q906" t="s">
        <v>46</v>
      </c>
      <c r="R906" t="s">
        <v>30</v>
      </c>
      <c r="S906" t="s">
        <v>40</v>
      </c>
      <c r="T906" t="s">
        <v>40</v>
      </c>
      <c r="U906" t="s">
        <v>30</v>
      </c>
      <c r="V906" t="s">
        <v>30</v>
      </c>
      <c r="W906" t="s">
        <v>124</v>
      </c>
      <c r="X906" t="s">
        <v>24133</v>
      </c>
    </row>
    <row r="907" spans="1:24" x14ac:dyDescent="0.25">
      <c r="A907">
        <v>418401</v>
      </c>
      <c r="B907" t="s">
        <v>24148</v>
      </c>
      <c r="C907" t="s">
        <v>24149</v>
      </c>
      <c r="D907">
        <v>4</v>
      </c>
      <c r="E907" t="s">
        <v>24150</v>
      </c>
      <c r="F907" t="s">
        <v>21213</v>
      </c>
      <c r="I907">
        <v>1978</v>
      </c>
      <c r="J907">
        <v>2004</v>
      </c>
      <c r="K907" t="s">
        <v>24151</v>
      </c>
      <c r="L907" t="s">
        <v>24152</v>
      </c>
      <c r="M907" t="s">
        <v>793</v>
      </c>
      <c r="N907" t="s">
        <v>29</v>
      </c>
      <c r="O907" t="s">
        <v>40</v>
      </c>
      <c r="P907" t="s">
        <v>30</v>
      </c>
      <c r="Q907" t="s">
        <v>31</v>
      </c>
      <c r="R907" t="s">
        <v>40</v>
      </c>
      <c r="S907" t="s">
        <v>30</v>
      </c>
      <c r="T907" t="s">
        <v>40</v>
      </c>
      <c r="U907" t="s">
        <v>30</v>
      </c>
      <c r="V907" t="s">
        <v>30</v>
      </c>
      <c r="W907" t="s">
        <v>124</v>
      </c>
      <c r="X907" t="s">
        <v>24153</v>
      </c>
    </row>
    <row r="908" spans="1:24" x14ac:dyDescent="0.25">
      <c r="A908">
        <v>563573</v>
      </c>
      <c r="B908" t="s">
        <v>24154</v>
      </c>
      <c r="C908" t="s">
        <v>24155</v>
      </c>
      <c r="D908">
        <v>4</v>
      </c>
      <c r="F908" t="s">
        <v>7463</v>
      </c>
      <c r="I908">
        <v>1965</v>
      </c>
      <c r="K908" t="s">
        <v>24156</v>
      </c>
      <c r="L908" t="s">
        <v>24157</v>
      </c>
      <c r="M908" t="s">
        <v>173</v>
      </c>
      <c r="N908" t="s">
        <v>45</v>
      </c>
      <c r="O908" t="s">
        <v>30</v>
      </c>
      <c r="P908" t="s">
        <v>30</v>
      </c>
      <c r="Q908" t="s">
        <v>63</v>
      </c>
      <c r="R908" t="s">
        <v>30</v>
      </c>
      <c r="S908" t="s">
        <v>30</v>
      </c>
      <c r="T908" t="s">
        <v>40</v>
      </c>
      <c r="U908" t="s">
        <v>30</v>
      </c>
      <c r="V908" t="s">
        <v>30</v>
      </c>
      <c r="W908" t="s">
        <v>798</v>
      </c>
      <c r="X908" t="s">
        <v>24158</v>
      </c>
    </row>
    <row r="909" spans="1:24" x14ac:dyDescent="0.25">
      <c r="A909">
        <v>11002</v>
      </c>
      <c r="B909" t="s">
        <v>24163</v>
      </c>
      <c r="C909" t="s">
        <v>24164</v>
      </c>
      <c r="D909">
        <v>4</v>
      </c>
      <c r="F909" t="s">
        <v>24165</v>
      </c>
      <c r="J909">
        <v>1957</v>
      </c>
      <c r="K909" t="s">
        <v>24166</v>
      </c>
      <c r="L909" t="s">
        <v>24167</v>
      </c>
      <c r="M909" t="s">
        <v>793</v>
      </c>
      <c r="N909" t="s">
        <v>45</v>
      </c>
      <c r="O909" t="s">
        <v>40</v>
      </c>
      <c r="P909" t="s">
        <v>30</v>
      </c>
      <c r="Q909" t="s">
        <v>63</v>
      </c>
      <c r="R909" t="s">
        <v>30</v>
      </c>
      <c r="S909" t="s">
        <v>40</v>
      </c>
      <c r="T909" t="s">
        <v>30</v>
      </c>
      <c r="U909" t="s">
        <v>30</v>
      </c>
      <c r="V909" t="s">
        <v>40</v>
      </c>
      <c r="W909" t="s">
        <v>124</v>
      </c>
      <c r="X909" t="s">
        <v>24168</v>
      </c>
    </row>
    <row r="910" spans="1:24" x14ac:dyDescent="0.25">
      <c r="A910">
        <v>2132</v>
      </c>
      <c r="B910" t="s">
        <v>24173</v>
      </c>
      <c r="C910" t="s">
        <v>24174</v>
      </c>
      <c r="D910">
        <v>4</v>
      </c>
      <c r="F910" t="s">
        <v>18467</v>
      </c>
      <c r="J910">
        <v>1982</v>
      </c>
      <c r="M910" t="s">
        <v>24175</v>
      </c>
      <c r="N910" t="s">
        <v>45</v>
      </c>
      <c r="O910" t="s">
        <v>40</v>
      </c>
      <c r="P910" t="s">
        <v>30</v>
      </c>
      <c r="Q910" t="s">
        <v>46</v>
      </c>
      <c r="R910" t="s">
        <v>30</v>
      </c>
      <c r="S910" t="s">
        <v>30</v>
      </c>
      <c r="T910" t="s">
        <v>40</v>
      </c>
      <c r="U910" t="s">
        <v>30</v>
      </c>
      <c r="V910" t="s">
        <v>30</v>
      </c>
      <c r="W910" t="s">
        <v>798</v>
      </c>
      <c r="X910" t="s">
        <v>24176</v>
      </c>
    </row>
    <row r="911" spans="1:24" x14ac:dyDescent="0.25">
      <c r="A911">
        <v>3183</v>
      </c>
      <c r="B911" t="s">
        <v>24184</v>
      </c>
      <c r="C911" t="s">
        <v>24185</v>
      </c>
      <c r="D911">
        <v>4</v>
      </c>
      <c r="E911" t="s">
        <v>24186</v>
      </c>
      <c r="F911" t="s">
        <v>24187</v>
      </c>
      <c r="G911" t="e">
        <f>-setron</f>
        <v>#NAME?</v>
      </c>
      <c r="H911" t="s">
        <v>3536</v>
      </c>
      <c r="I911">
        <v>1989</v>
      </c>
      <c r="J911">
        <v>1991</v>
      </c>
      <c r="K911" t="s">
        <v>24188</v>
      </c>
      <c r="L911" t="s">
        <v>24189</v>
      </c>
      <c r="M911" t="s">
        <v>24190</v>
      </c>
      <c r="N911" t="s">
        <v>45</v>
      </c>
      <c r="O911" t="s">
        <v>40</v>
      </c>
      <c r="P911" t="s">
        <v>30</v>
      </c>
      <c r="Q911" t="s">
        <v>46</v>
      </c>
      <c r="R911" t="s">
        <v>30</v>
      </c>
      <c r="S911" t="s">
        <v>40</v>
      </c>
      <c r="T911" t="s">
        <v>40</v>
      </c>
      <c r="U911" t="s">
        <v>30</v>
      </c>
      <c r="V911" t="s">
        <v>30</v>
      </c>
      <c r="W911" t="s">
        <v>124</v>
      </c>
      <c r="X911" t="s">
        <v>24191</v>
      </c>
    </row>
    <row r="912" spans="1:24" x14ac:dyDescent="0.25">
      <c r="A912">
        <v>29097</v>
      </c>
      <c r="B912" t="s">
        <v>24192</v>
      </c>
      <c r="C912" t="s">
        <v>24193</v>
      </c>
      <c r="D912">
        <v>4</v>
      </c>
      <c r="E912" t="s">
        <v>24194</v>
      </c>
      <c r="F912" t="s">
        <v>1170</v>
      </c>
      <c r="J912">
        <v>1982</v>
      </c>
      <c r="K912" t="s">
        <v>24195</v>
      </c>
      <c r="L912" t="s">
        <v>24196</v>
      </c>
      <c r="M912" t="s">
        <v>24197</v>
      </c>
      <c r="N912" t="s">
        <v>45</v>
      </c>
      <c r="O912" t="s">
        <v>40</v>
      </c>
      <c r="P912" t="s">
        <v>30</v>
      </c>
      <c r="Q912" t="s">
        <v>63</v>
      </c>
      <c r="R912" t="s">
        <v>30</v>
      </c>
      <c r="S912" t="s">
        <v>40</v>
      </c>
      <c r="T912" t="s">
        <v>30</v>
      </c>
      <c r="U912" t="s">
        <v>30</v>
      </c>
      <c r="V912" t="s">
        <v>30</v>
      </c>
      <c r="W912" t="s">
        <v>798</v>
      </c>
      <c r="X912" t="s">
        <v>24198</v>
      </c>
    </row>
    <row r="913" spans="1:24" x14ac:dyDescent="0.25">
      <c r="A913">
        <v>675246</v>
      </c>
      <c r="B913" t="s">
        <v>24199</v>
      </c>
      <c r="C913" t="s">
        <v>24200</v>
      </c>
      <c r="D913">
        <v>4</v>
      </c>
      <c r="E913" t="s">
        <v>24201</v>
      </c>
      <c r="F913" t="s">
        <v>759</v>
      </c>
      <c r="G913" t="e">
        <f>-terol</f>
        <v>#NAME?</v>
      </c>
      <c r="H913" t="s">
        <v>827</v>
      </c>
      <c r="I913">
        <v>1975</v>
      </c>
      <c r="J913">
        <v>1984</v>
      </c>
      <c r="K913" t="s">
        <v>24202</v>
      </c>
      <c r="L913" t="s">
        <v>24203</v>
      </c>
      <c r="M913" t="s">
        <v>1310</v>
      </c>
      <c r="N913" t="s">
        <v>45</v>
      </c>
      <c r="O913" t="s">
        <v>30</v>
      </c>
      <c r="P913" t="s">
        <v>30</v>
      </c>
      <c r="Q913" t="s">
        <v>46</v>
      </c>
      <c r="R913" t="s">
        <v>40</v>
      </c>
      <c r="S913" t="s">
        <v>30</v>
      </c>
      <c r="T913" t="s">
        <v>30</v>
      </c>
      <c r="U913" t="s">
        <v>40</v>
      </c>
      <c r="V913" t="s">
        <v>30</v>
      </c>
      <c r="W913" t="s">
        <v>798</v>
      </c>
      <c r="X913" t="s">
        <v>24204</v>
      </c>
    </row>
    <row r="914" spans="1:24" x14ac:dyDescent="0.25">
      <c r="A914">
        <v>178495</v>
      </c>
      <c r="B914" t="s">
        <v>24205</v>
      </c>
      <c r="C914" t="s">
        <v>24206</v>
      </c>
      <c r="D914">
        <v>4</v>
      </c>
      <c r="F914" t="s">
        <v>24207</v>
      </c>
      <c r="J914">
        <v>2008</v>
      </c>
      <c r="M914" t="s">
        <v>5869</v>
      </c>
      <c r="N914" t="s">
        <v>45</v>
      </c>
      <c r="O914" t="s">
        <v>40</v>
      </c>
      <c r="P914" t="s">
        <v>30</v>
      </c>
      <c r="Q914" t="s">
        <v>63</v>
      </c>
      <c r="R914" t="s">
        <v>30</v>
      </c>
      <c r="S914" t="s">
        <v>30</v>
      </c>
      <c r="T914" t="s">
        <v>30</v>
      </c>
      <c r="U914" t="s">
        <v>40</v>
      </c>
      <c r="V914" t="s">
        <v>30</v>
      </c>
      <c r="W914" t="s">
        <v>2208</v>
      </c>
      <c r="X914" t="s">
        <v>24208</v>
      </c>
    </row>
    <row r="915" spans="1:24" x14ac:dyDescent="0.25">
      <c r="A915">
        <v>675730</v>
      </c>
      <c r="B915" t="s">
        <v>24216</v>
      </c>
      <c r="C915" t="s">
        <v>24217</v>
      </c>
      <c r="D915">
        <v>4</v>
      </c>
      <c r="F915" t="s">
        <v>24218</v>
      </c>
      <c r="J915">
        <v>1974</v>
      </c>
      <c r="M915" t="s">
        <v>24219</v>
      </c>
      <c r="N915" t="s">
        <v>229</v>
      </c>
      <c r="O915" t="s">
        <v>40</v>
      </c>
      <c r="P915" t="s">
        <v>30</v>
      </c>
      <c r="Q915" t="s">
        <v>46</v>
      </c>
      <c r="R915" t="s">
        <v>30</v>
      </c>
      <c r="S915" t="s">
        <v>30</v>
      </c>
      <c r="T915" t="s">
        <v>40</v>
      </c>
      <c r="U915" t="s">
        <v>30</v>
      </c>
      <c r="V915" t="s">
        <v>30</v>
      </c>
      <c r="W915" t="s">
        <v>124</v>
      </c>
      <c r="X915" t="s">
        <v>24220</v>
      </c>
    </row>
    <row r="916" spans="1:24" x14ac:dyDescent="0.25">
      <c r="A916">
        <v>386327</v>
      </c>
      <c r="B916" t="s">
        <v>24236</v>
      </c>
      <c r="C916" t="s">
        <v>24237</v>
      </c>
      <c r="D916">
        <v>4</v>
      </c>
      <c r="F916" t="s">
        <v>1477</v>
      </c>
      <c r="I916">
        <v>1990</v>
      </c>
      <c r="J916">
        <v>1990</v>
      </c>
      <c r="K916" t="s">
        <v>24238</v>
      </c>
      <c r="L916" t="s">
        <v>24239</v>
      </c>
      <c r="M916" t="s">
        <v>793</v>
      </c>
      <c r="N916" t="s">
        <v>45</v>
      </c>
      <c r="O916" t="s">
        <v>40</v>
      </c>
      <c r="P916" t="s">
        <v>30</v>
      </c>
      <c r="Q916" t="s">
        <v>63</v>
      </c>
      <c r="R916" t="s">
        <v>30</v>
      </c>
      <c r="S916" t="s">
        <v>40</v>
      </c>
      <c r="T916" t="s">
        <v>30</v>
      </c>
      <c r="U916" t="s">
        <v>30</v>
      </c>
      <c r="V916" t="s">
        <v>40</v>
      </c>
      <c r="W916" t="s">
        <v>124</v>
      </c>
      <c r="X916" t="s">
        <v>24240</v>
      </c>
    </row>
    <row r="917" spans="1:24" x14ac:dyDescent="0.25">
      <c r="A917">
        <v>35271</v>
      </c>
      <c r="B917" t="s">
        <v>24245</v>
      </c>
      <c r="C917" t="s">
        <v>24246</v>
      </c>
      <c r="D917">
        <v>4</v>
      </c>
      <c r="E917" t="s">
        <v>24247</v>
      </c>
      <c r="F917" t="s">
        <v>24248</v>
      </c>
      <c r="G917" t="e">
        <f>-rocin</f>
        <v>#NAME?</v>
      </c>
      <c r="H917" t="s">
        <v>4596</v>
      </c>
      <c r="I917">
        <v>1986</v>
      </c>
      <c r="J917">
        <v>1987</v>
      </c>
      <c r="K917" t="s">
        <v>24249</v>
      </c>
      <c r="L917" t="s">
        <v>24250</v>
      </c>
      <c r="M917" t="s">
        <v>7247</v>
      </c>
      <c r="N917" t="s">
        <v>29</v>
      </c>
      <c r="O917" t="s">
        <v>30</v>
      </c>
      <c r="P917" t="s">
        <v>30</v>
      </c>
      <c r="Q917" t="s">
        <v>31</v>
      </c>
      <c r="R917" t="s">
        <v>30</v>
      </c>
      <c r="S917" t="s">
        <v>30</v>
      </c>
      <c r="T917" t="s">
        <v>30</v>
      </c>
      <c r="U917" t="s">
        <v>40</v>
      </c>
      <c r="V917" t="s">
        <v>30</v>
      </c>
      <c r="W917" t="s">
        <v>124</v>
      </c>
      <c r="X917" t="s">
        <v>24251</v>
      </c>
    </row>
    <row r="918" spans="1:24" x14ac:dyDescent="0.25">
      <c r="A918">
        <v>15958</v>
      </c>
      <c r="B918" t="s">
        <v>24256</v>
      </c>
      <c r="C918" t="s">
        <v>24257</v>
      </c>
      <c r="D918">
        <v>4</v>
      </c>
      <c r="E918" t="s">
        <v>24258</v>
      </c>
      <c r="F918" t="s">
        <v>1600</v>
      </c>
      <c r="I918">
        <v>1986</v>
      </c>
      <c r="J918">
        <v>1985</v>
      </c>
      <c r="K918" t="s">
        <v>24259</v>
      </c>
      <c r="L918" t="s">
        <v>24260</v>
      </c>
      <c r="M918" t="s">
        <v>314</v>
      </c>
      <c r="N918" t="s">
        <v>45</v>
      </c>
      <c r="O918" t="s">
        <v>40</v>
      </c>
      <c r="P918" t="s">
        <v>30</v>
      </c>
      <c r="Q918" t="s">
        <v>46</v>
      </c>
      <c r="R918" t="s">
        <v>30</v>
      </c>
      <c r="S918" t="s">
        <v>40</v>
      </c>
      <c r="T918" t="s">
        <v>30</v>
      </c>
      <c r="U918" t="s">
        <v>30</v>
      </c>
      <c r="V918" t="s">
        <v>40</v>
      </c>
      <c r="W918" t="s">
        <v>124</v>
      </c>
      <c r="X918" t="s">
        <v>24261</v>
      </c>
    </row>
    <row r="919" spans="1:24" x14ac:dyDescent="0.25">
      <c r="A919">
        <v>1382992</v>
      </c>
      <c r="B919" t="s">
        <v>24274</v>
      </c>
      <c r="C919" t="s">
        <v>24275</v>
      </c>
      <c r="D919">
        <v>4</v>
      </c>
      <c r="E919" t="s">
        <v>24276</v>
      </c>
      <c r="F919" t="s">
        <v>18934</v>
      </c>
      <c r="I919">
        <v>1990</v>
      </c>
      <c r="J919">
        <v>1990</v>
      </c>
      <c r="K919" t="s">
        <v>24277</v>
      </c>
      <c r="L919" t="s">
        <v>24278</v>
      </c>
      <c r="M919" t="s">
        <v>24279</v>
      </c>
      <c r="N919" t="s">
        <v>45</v>
      </c>
      <c r="O919" t="s">
        <v>30</v>
      </c>
      <c r="P919" t="s">
        <v>30</v>
      </c>
      <c r="Q919" t="s">
        <v>63</v>
      </c>
      <c r="R919" t="s">
        <v>30</v>
      </c>
      <c r="S919" t="s">
        <v>30</v>
      </c>
      <c r="T919" t="s">
        <v>40</v>
      </c>
      <c r="U919" t="s">
        <v>30</v>
      </c>
      <c r="V919" t="s">
        <v>30</v>
      </c>
      <c r="W919" t="s">
        <v>124</v>
      </c>
    </row>
    <row r="920" spans="1:24" x14ac:dyDescent="0.25">
      <c r="A920">
        <v>64200</v>
      </c>
      <c r="B920" t="s">
        <v>24374</v>
      </c>
      <c r="C920" t="s">
        <v>24375</v>
      </c>
      <c r="D920">
        <v>4</v>
      </c>
      <c r="E920" t="s">
        <v>24376</v>
      </c>
      <c r="F920" t="s">
        <v>24377</v>
      </c>
      <c r="I920">
        <v>1972</v>
      </c>
      <c r="J920">
        <v>1997</v>
      </c>
      <c r="K920" t="s">
        <v>24378</v>
      </c>
      <c r="L920" t="s">
        <v>24379</v>
      </c>
      <c r="M920" t="s">
        <v>942</v>
      </c>
      <c r="N920" t="s">
        <v>45</v>
      </c>
      <c r="O920" t="s">
        <v>30</v>
      </c>
      <c r="P920" t="s">
        <v>30</v>
      </c>
      <c r="Q920" t="s">
        <v>63</v>
      </c>
      <c r="R920" t="s">
        <v>30</v>
      </c>
      <c r="S920" t="s">
        <v>30</v>
      </c>
      <c r="T920" t="s">
        <v>30</v>
      </c>
      <c r="U920" t="s">
        <v>40</v>
      </c>
      <c r="V920" t="s">
        <v>30</v>
      </c>
      <c r="W920" t="s">
        <v>2208</v>
      </c>
      <c r="X920" t="s">
        <v>24380</v>
      </c>
    </row>
    <row r="921" spans="1:24" x14ac:dyDescent="0.25">
      <c r="A921">
        <v>675212</v>
      </c>
      <c r="B921" t="s">
        <v>24389</v>
      </c>
      <c r="C921" t="s">
        <v>24390</v>
      </c>
      <c r="D921">
        <v>4</v>
      </c>
      <c r="E921" t="s">
        <v>24391</v>
      </c>
      <c r="F921" t="s">
        <v>7463</v>
      </c>
      <c r="I921">
        <v>1962</v>
      </c>
      <c r="J921">
        <v>1969</v>
      </c>
      <c r="K921" t="s">
        <v>24392</v>
      </c>
      <c r="L921" t="s">
        <v>24393</v>
      </c>
      <c r="M921" t="s">
        <v>21923</v>
      </c>
      <c r="N921" t="s">
        <v>45</v>
      </c>
      <c r="O921" t="s">
        <v>30</v>
      </c>
      <c r="P921" t="s">
        <v>30</v>
      </c>
      <c r="Q921" t="s">
        <v>46</v>
      </c>
      <c r="R921" t="s">
        <v>30</v>
      </c>
      <c r="S921" t="s">
        <v>40</v>
      </c>
      <c r="T921" t="s">
        <v>30</v>
      </c>
      <c r="U921" t="s">
        <v>30</v>
      </c>
      <c r="V921" t="s">
        <v>30</v>
      </c>
      <c r="W921" t="s">
        <v>798</v>
      </c>
      <c r="X921" t="s">
        <v>24394</v>
      </c>
    </row>
    <row r="922" spans="1:24" x14ac:dyDescent="0.25">
      <c r="A922">
        <v>675306</v>
      </c>
      <c r="B922" t="s">
        <v>24395</v>
      </c>
      <c r="C922" t="s">
        <v>24396</v>
      </c>
      <c r="D922">
        <v>4</v>
      </c>
      <c r="F922" t="s">
        <v>24397</v>
      </c>
      <c r="G922" t="e">
        <f>-tide</f>
        <v>#NAME?</v>
      </c>
      <c r="H922" t="s">
        <v>107</v>
      </c>
      <c r="I922">
        <v>1980</v>
      </c>
      <c r="J922">
        <v>1982</v>
      </c>
      <c r="K922" t="s">
        <v>24398</v>
      </c>
      <c r="L922" t="s">
        <v>24399</v>
      </c>
      <c r="M922" t="s">
        <v>24400</v>
      </c>
      <c r="N922" t="s">
        <v>108</v>
      </c>
      <c r="O922" t="s">
        <v>30</v>
      </c>
      <c r="P922" t="s">
        <v>30</v>
      </c>
      <c r="Q922" t="s">
        <v>31</v>
      </c>
      <c r="R922" t="s">
        <v>30</v>
      </c>
      <c r="S922" t="s">
        <v>30</v>
      </c>
      <c r="T922" t="s">
        <v>40</v>
      </c>
      <c r="U922" t="s">
        <v>30</v>
      </c>
      <c r="V922" t="s">
        <v>30</v>
      </c>
      <c r="W922" t="s">
        <v>798</v>
      </c>
      <c r="X922" t="s">
        <v>24401</v>
      </c>
    </row>
    <row r="923" spans="1:24" x14ac:dyDescent="0.25">
      <c r="A923">
        <v>29569</v>
      </c>
      <c r="B923" t="s">
        <v>24402</v>
      </c>
      <c r="C923" t="s">
        <v>24403</v>
      </c>
      <c r="D923">
        <v>4</v>
      </c>
      <c r="F923" t="s">
        <v>1203</v>
      </c>
      <c r="J923">
        <v>1950</v>
      </c>
      <c r="K923" t="s">
        <v>24404</v>
      </c>
      <c r="L923" t="s">
        <v>24405</v>
      </c>
      <c r="M923" t="s">
        <v>948</v>
      </c>
      <c r="N923" t="s">
        <v>45</v>
      </c>
      <c r="O923" t="s">
        <v>40</v>
      </c>
      <c r="P923" t="s">
        <v>30</v>
      </c>
      <c r="Q923" t="s">
        <v>63</v>
      </c>
      <c r="R923" t="s">
        <v>30</v>
      </c>
      <c r="S923" t="s">
        <v>40</v>
      </c>
      <c r="T923" t="s">
        <v>30</v>
      </c>
      <c r="U923" t="s">
        <v>30</v>
      </c>
      <c r="V923" t="s">
        <v>30</v>
      </c>
      <c r="W923" t="s">
        <v>798</v>
      </c>
      <c r="X923" t="s">
        <v>24406</v>
      </c>
    </row>
    <row r="924" spans="1:24" x14ac:dyDescent="0.25">
      <c r="A924">
        <v>675196</v>
      </c>
      <c r="B924" t="s">
        <v>24418</v>
      </c>
      <c r="C924" t="s">
        <v>24419</v>
      </c>
      <c r="D924">
        <v>4</v>
      </c>
      <c r="F924" t="s">
        <v>24420</v>
      </c>
      <c r="J924">
        <v>1954</v>
      </c>
      <c r="K924" t="s">
        <v>24421</v>
      </c>
      <c r="L924" t="s">
        <v>24422</v>
      </c>
      <c r="M924" t="s">
        <v>1395</v>
      </c>
      <c r="N924" t="s">
        <v>45</v>
      </c>
      <c r="O924" t="s">
        <v>40</v>
      </c>
      <c r="P924" t="s">
        <v>30</v>
      </c>
      <c r="Q924" t="s">
        <v>46</v>
      </c>
      <c r="R924" t="s">
        <v>30</v>
      </c>
      <c r="S924" t="s">
        <v>40</v>
      </c>
      <c r="T924" t="s">
        <v>30</v>
      </c>
      <c r="U924" t="s">
        <v>30</v>
      </c>
      <c r="V924" t="s">
        <v>30</v>
      </c>
      <c r="W924" t="s">
        <v>798</v>
      </c>
      <c r="X924" t="s">
        <v>24423</v>
      </c>
    </row>
    <row r="925" spans="1:24" x14ac:dyDescent="0.25">
      <c r="A925">
        <v>22956</v>
      </c>
      <c r="B925" t="s">
        <v>24424</v>
      </c>
      <c r="C925" t="s">
        <v>24425</v>
      </c>
      <c r="D925">
        <v>4</v>
      </c>
      <c r="E925" t="s">
        <v>24426</v>
      </c>
      <c r="F925" t="s">
        <v>1905</v>
      </c>
      <c r="I925">
        <v>1984</v>
      </c>
      <c r="J925">
        <v>1985</v>
      </c>
      <c r="M925" t="s">
        <v>6845</v>
      </c>
      <c r="N925" t="s">
        <v>45</v>
      </c>
      <c r="O925" t="s">
        <v>40</v>
      </c>
      <c r="P925" t="s">
        <v>30</v>
      </c>
      <c r="Q925" t="s">
        <v>63</v>
      </c>
      <c r="R925" t="s">
        <v>30</v>
      </c>
      <c r="S925" t="s">
        <v>40</v>
      </c>
      <c r="T925" t="s">
        <v>30</v>
      </c>
      <c r="U925" t="s">
        <v>30</v>
      </c>
      <c r="V925" t="s">
        <v>30</v>
      </c>
      <c r="W925" t="s">
        <v>124</v>
      </c>
      <c r="X925" t="s">
        <v>24427</v>
      </c>
    </row>
    <row r="926" spans="1:24" x14ac:dyDescent="0.25">
      <c r="A926">
        <v>1248760</v>
      </c>
      <c r="B926" t="s">
        <v>24428</v>
      </c>
      <c r="C926" t="s">
        <v>24429</v>
      </c>
      <c r="D926">
        <v>4</v>
      </c>
      <c r="E926" t="s">
        <v>24430</v>
      </c>
      <c r="F926" t="s">
        <v>24431</v>
      </c>
      <c r="I926">
        <v>1991</v>
      </c>
      <c r="J926">
        <v>2008</v>
      </c>
      <c r="K926" t="s">
        <v>24432</v>
      </c>
      <c r="L926" t="s">
        <v>24433</v>
      </c>
      <c r="M926" t="s">
        <v>24434</v>
      </c>
      <c r="N926" t="s">
        <v>29</v>
      </c>
      <c r="O926" t="s">
        <v>30</v>
      </c>
      <c r="P926" t="s">
        <v>30</v>
      </c>
      <c r="Q926" t="s">
        <v>31</v>
      </c>
      <c r="R926" t="s">
        <v>30</v>
      </c>
      <c r="S926" t="s">
        <v>30</v>
      </c>
      <c r="T926" t="s">
        <v>40</v>
      </c>
      <c r="U926" t="s">
        <v>30</v>
      </c>
      <c r="V926" t="s">
        <v>30</v>
      </c>
      <c r="W926" t="s">
        <v>124</v>
      </c>
      <c r="X926" t="s">
        <v>24435</v>
      </c>
    </row>
    <row r="927" spans="1:24" x14ac:dyDescent="0.25">
      <c r="A927">
        <v>147</v>
      </c>
      <c r="B927" t="s">
        <v>24565</v>
      </c>
      <c r="C927" t="s">
        <v>24566</v>
      </c>
      <c r="D927">
        <v>4</v>
      </c>
      <c r="E927" t="s">
        <v>24567</v>
      </c>
      <c r="F927" t="s">
        <v>24568</v>
      </c>
      <c r="I927">
        <v>1962</v>
      </c>
      <c r="J927">
        <v>1964</v>
      </c>
      <c r="K927" t="s">
        <v>24569</v>
      </c>
      <c r="L927" t="s">
        <v>24570</v>
      </c>
      <c r="M927" t="s">
        <v>453</v>
      </c>
      <c r="N927" t="s">
        <v>45</v>
      </c>
      <c r="O927" t="s">
        <v>40</v>
      </c>
      <c r="P927" t="s">
        <v>30</v>
      </c>
      <c r="Q927" t="s">
        <v>63</v>
      </c>
      <c r="R927" t="s">
        <v>30</v>
      </c>
      <c r="S927" t="s">
        <v>40</v>
      </c>
      <c r="T927" t="s">
        <v>30</v>
      </c>
      <c r="U927" t="s">
        <v>30</v>
      </c>
      <c r="V927" t="s">
        <v>30</v>
      </c>
      <c r="W927" t="s">
        <v>798</v>
      </c>
      <c r="X927" t="s">
        <v>24571</v>
      </c>
    </row>
    <row r="928" spans="1:24" x14ac:dyDescent="0.25">
      <c r="A928">
        <v>923</v>
      </c>
      <c r="B928" t="s">
        <v>24577</v>
      </c>
      <c r="C928" t="s">
        <v>24578</v>
      </c>
      <c r="D928">
        <v>4</v>
      </c>
      <c r="E928" t="s">
        <v>24579</v>
      </c>
      <c r="F928" t="s">
        <v>3032</v>
      </c>
      <c r="G928" t="e">
        <f>-imus</f>
        <v>#NAME?</v>
      </c>
      <c r="H928" t="s">
        <v>9376</v>
      </c>
      <c r="I928">
        <v>1993</v>
      </c>
      <c r="J928">
        <v>1999</v>
      </c>
      <c r="K928" t="s">
        <v>24580</v>
      </c>
      <c r="L928" t="s">
        <v>24581</v>
      </c>
      <c r="M928" t="s">
        <v>11557</v>
      </c>
      <c r="N928" t="s">
        <v>29</v>
      </c>
      <c r="O928" t="s">
        <v>30</v>
      </c>
      <c r="P928" t="s">
        <v>30</v>
      </c>
      <c r="Q928" t="s">
        <v>31</v>
      </c>
      <c r="R928" t="s">
        <v>30</v>
      </c>
      <c r="S928" t="s">
        <v>40</v>
      </c>
      <c r="T928" t="s">
        <v>30</v>
      </c>
      <c r="U928" t="s">
        <v>30</v>
      </c>
      <c r="V928" t="s">
        <v>40</v>
      </c>
      <c r="W928" t="s">
        <v>124</v>
      </c>
      <c r="X928" t="s">
        <v>24582</v>
      </c>
    </row>
    <row r="929" spans="1:24" x14ac:dyDescent="0.25">
      <c r="A929">
        <v>4011</v>
      </c>
      <c r="B929" t="s">
        <v>24583</v>
      </c>
      <c r="C929" t="s">
        <v>24584</v>
      </c>
      <c r="D929">
        <v>4</v>
      </c>
      <c r="F929" t="s">
        <v>2077</v>
      </c>
      <c r="K929" t="s">
        <v>24585</v>
      </c>
      <c r="L929" t="s">
        <v>24586</v>
      </c>
      <c r="M929" t="s">
        <v>24587</v>
      </c>
      <c r="N929" t="s">
        <v>45</v>
      </c>
      <c r="O929" t="s">
        <v>40</v>
      </c>
      <c r="P929" t="s">
        <v>30</v>
      </c>
      <c r="Q929" t="s">
        <v>63</v>
      </c>
      <c r="R929" t="s">
        <v>30</v>
      </c>
      <c r="S929" t="s">
        <v>30</v>
      </c>
      <c r="T929" t="s">
        <v>40</v>
      </c>
      <c r="U929" t="s">
        <v>30</v>
      </c>
      <c r="V929" t="s">
        <v>30</v>
      </c>
      <c r="W929" t="s">
        <v>124</v>
      </c>
      <c r="X929" t="s">
        <v>24588</v>
      </c>
    </row>
    <row r="930" spans="1:24" x14ac:dyDescent="0.25">
      <c r="A930">
        <v>194</v>
      </c>
      <c r="B930" t="s">
        <v>24589</v>
      </c>
      <c r="C930" t="s">
        <v>24590</v>
      </c>
      <c r="D930">
        <v>4</v>
      </c>
      <c r="E930" t="s">
        <v>24591</v>
      </c>
      <c r="F930" t="s">
        <v>24592</v>
      </c>
      <c r="G930" t="e">
        <f>-bactam</f>
        <v>#NAME?</v>
      </c>
      <c r="H930" t="s">
        <v>20890</v>
      </c>
      <c r="I930">
        <v>1980</v>
      </c>
      <c r="J930">
        <v>1986</v>
      </c>
      <c r="K930" t="s">
        <v>24593</v>
      </c>
      <c r="L930" t="s">
        <v>24594</v>
      </c>
      <c r="M930" t="s">
        <v>20891</v>
      </c>
      <c r="N930" t="s">
        <v>29</v>
      </c>
      <c r="O930" t="s">
        <v>40</v>
      </c>
      <c r="P930" t="s">
        <v>30</v>
      </c>
      <c r="Q930" t="s">
        <v>31</v>
      </c>
      <c r="R930" t="s">
        <v>30</v>
      </c>
      <c r="S930" t="s">
        <v>30</v>
      </c>
      <c r="T930" t="s">
        <v>40</v>
      </c>
      <c r="U930" t="s">
        <v>30</v>
      </c>
      <c r="V930" t="s">
        <v>30</v>
      </c>
      <c r="W930" t="s">
        <v>124</v>
      </c>
      <c r="X930" t="s">
        <v>24595</v>
      </c>
    </row>
    <row r="931" spans="1:24" x14ac:dyDescent="0.25">
      <c r="A931">
        <v>425650</v>
      </c>
      <c r="B931" t="s">
        <v>24614</v>
      </c>
      <c r="C931" t="s">
        <v>24615</v>
      </c>
      <c r="D931">
        <v>4</v>
      </c>
      <c r="F931" t="s">
        <v>24207</v>
      </c>
      <c r="J931">
        <v>2008</v>
      </c>
      <c r="M931" t="s">
        <v>2397</v>
      </c>
      <c r="N931" t="s">
        <v>45</v>
      </c>
      <c r="O931" t="s">
        <v>40</v>
      </c>
      <c r="P931" t="s">
        <v>30</v>
      </c>
      <c r="Q931" t="s">
        <v>46</v>
      </c>
      <c r="R931" t="s">
        <v>30</v>
      </c>
      <c r="S931" t="s">
        <v>30</v>
      </c>
      <c r="T931" t="s">
        <v>30</v>
      </c>
      <c r="U931" t="s">
        <v>40</v>
      </c>
      <c r="V931" t="s">
        <v>30</v>
      </c>
      <c r="W931" t="s">
        <v>2208</v>
      </c>
      <c r="X931" t="s">
        <v>24616</v>
      </c>
    </row>
    <row r="932" spans="1:24" x14ac:dyDescent="0.25">
      <c r="A932">
        <v>675158</v>
      </c>
      <c r="B932" t="s">
        <v>24724</v>
      </c>
      <c r="C932" t="s">
        <v>24725</v>
      </c>
      <c r="D932">
        <v>4</v>
      </c>
      <c r="F932" t="s">
        <v>797</v>
      </c>
      <c r="J932">
        <v>1965</v>
      </c>
      <c r="K932" t="s">
        <v>20912</v>
      </c>
      <c r="L932" t="s">
        <v>20913</v>
      </c>
      <c r="M932" t="s">
        <v>4208</v>
      </c>
      <c r="N932" t="s">
        <v>29</v>
      </c>
      <c r="O932" t="s">
        <v>40</v>
      </c>
      <c r="P932" t="s">
        <v>30</v>
      </c>
      <c r="Q932" t="s">
        <v>31</v>
      </c>
      <c r="R932" t="s">
        <v>40</v>
      </c>
      <c r="S932" t="s">
        <v>30</v>
      </c>
      <c r="T932" t="s">
        <v>40</v>
      </c>
      <c r="U932" t="s">
        <v>30</v>
      </c>
      <c r="V932" t="s">
        <v>30</v>
      </c>
      <c r="W932" t="s">
        <v>124</v>
      </c>
      <c r="X932" t="s">
        <v>24726</v>
      </c>
    </row>
    <row r="933" spans="1:24" x14ac:dyDescent="0.25">
      <c r="A933">
        <v>675253</v>
      </c>
      <c r="B933" t="s">
        <v>24733</v>
      </c>
      <c r="C933" t="s">
        <v>24734</v>
      </c>
      <c r="D933">
        <v>4</v>
      </c>
      <c r="F933" t="s">
        <v>24735</v>
      </c>
      <c r="J933">
        <v>1959</v>
      </c>
      <c r="K933" t="s">
        <v>24736</v>
      </c>
      <c r="L933" t="s">
        <v>24737</v>
      </c>
      <c r="M933" t="s">
        <v>4208</v>
      </c>
      <c r="N933" t="s">
        <v>29</v>
      </c>
      <c r="O933" t="s">
        <v>40</v>
      </c>
      <c r="P933" t="s">
        <v>30</v>
      </c>
      <c r="Q933" t="s">
        <v>31</v>
      </c>
      <c r="R933" t="s">
        <v>40</v>
      </c>
      <c r="S933" t="s">
        <v>30</v>
      </c>
      <c r="T933" t="s">
        <v>40</v>
      </c>
      <c r="U933" t="s">
        <v>40</v>
      </c>
      <c r="V933" t="s">
        <v>30</v>
      </c>
      <c r="W933" t="s">
        <v>124</v>
      </c>
      <c r="X933" t="s">
        <v>24738</v>
      </c>
    </row>
    <row r="934" spans="1:24" x14ac:dyDescent="0.25">
      <c r="A934">
        <v>62615</v>
      </c>
      <c r="B934" t="s">
        <v>24739</v>
      </c>
      <c r="C934" t="s">
        <v>24740</v>
      </c>
      <c r="D934">
        <v>4</v>
      </c>
      <c r="F934" t="s">
        <v>24741</v>
      </c>
      <c r="G934" t="e">
        <f>-thiazide</f>
        <v>#NAME?</v>
      </c>
      <c r="H934" t="s">
        <v>682</v>
      </c>
      <c r="I934">
        <v>1964</v>
      </c>
      <c r="J934">
        <v>1958</v>
      </c>
      <c r="K934" t="s">
        <v>24742</v>
      </c>
      <c r="L934" t="s">
        <v>24743</v>
      </c>
      <c r="M934" t="s">
        <v>763</v>
      </c>
      <c r="N934" t="s">
        <v>45</v>
      </c>
      <c r="O934" t="s">
        <v>40</v>
      </c>
      <c r="P934" t="s">
        <v>30</v>
      </c>
      <c r="Q934" t="s">
        <v>63</v>
      </c>
      <c r="R934" t="s">
        <v>30</v>
      </c>
      <c r="S934" t="s">
        <v>40</v>
      </c>
      <c r="T934" t="s">
        <v>40</v>
      </c>
      <c r="U934" t="s">
        <v>30</v>
      </c>
      <c r="V934" t="s">
        <v>30</v>
      </c>
      <c r="W934" t="s">
        <v>124</v>
      </c>
      <c r="X934" t="s">
        <v>24744</v>
      </c>
    </row>
    <row r="935" spans="1:24" x14ac:dyDescent="0.25">
      <c r="A935">
        <v>27780</v>
      </c>
      <c r="B935" t="s">
        <v>24745</v>
      </c>
      <c r="C935" t="s">
        <v>24746</v>
      </c>
      <c r="D935">
        <v>4</v>
      </c>
      <c r="E935" t="s">
        <v>24747</v>
      </c>
      <c r="F935" t="s">
        <v>24748</v>
      </c>
      <c r="G935" t="s">
        <v>3508</v>
      </c>
      <c r="H935" t="s">
        <v>3509</v>
      </c>
      <c r="I935">
        <v>1985</v>
      </c>
      <c r="J935">
        <v>1991</v>
      </c>
      <c r="K935" t="s">
        <v>24749</v>
      </c>
      <c r="L935" t="s">
        <v>24750</v>
      </c>
      <c r="M935" t="s">
        <v>250</v>
      </c>
      <c r="N935" t="s">
        <v>45</v>
      </c>
      <c r="O935" t="s">
        <v>40</v>
      </c>
      <c r="P935" t="s">
        <v>30</v>
      </c>
      <c r="Q935" t="s">
        <v>63</v>
      </c>
      <c r="R935" t="s">
        <v>30</v>
      </c>
      <c r="S935" t="s">
        <v>30</v>
      </c>
      <c r="T935" t="s">
        <v>40</v>
      </c>
      <c r="U935" t="s">
        <v>30</v>
      </c>
      <c r="V935" t="s">
        <v>40</v>
      </c>
      <c r="W935" t="s">
        <v>124</v>
      </c>
      <c r="X935" t="s">
        <v>24751</v>
      </c>
    </row>
    <row r="936" spans="1:24" x14ac:dyDescent="0.25">
      <c r="A936">
        <v>56402</v>
      </c>
      <c r="B936" t="s">
        <v>24763</v>
      </c>
      <c r="C936" t="s">
        <v>24764</v>
      </c>
      <c r="D936">
        <v>4</v>
      </c>
      <c r="F936" t="s">
        <v>24765</v>
      </c>
      <c r="G936" t="s">
        <v>129</v>
      </c>
      <c r="H936" t="s">
        <v>130</v>
      </c>
      <c r="I936">
        <v>1994</v>
      </c>
      <c r="J936">
        <v>1994</v>
      </c>
      <c r="K936" t="s">
        <v>24766</v>
      </c>
      <c r="L936" t="s">
        <v>24767</v>
      </c>
      <c r="M936" t="s">
        <v>24768</v>
      </c>
      <c r="N936" t="s">
        <v>45</v>
      </c>
      <c r="O936" t="s">
        <v>40</v>
      </c>
      <c r="P936" t="s">
        <v>30</v>
      </c>
      <c r="Q936" t="s">
        <v>63</v>
      </c>
      <c r="R936" t="s">
        <v>30</v>
      </c>
      <c r="S936" t="s">
        <v>30</v>
      </c>
      <c r="T936" t="s">
        <v>40</v>
      </c>
      <c r="U936" t="s">
        <v>30</v>
      </c>
      <c r="V936" t="s">
        <v>30</v>
      </c>
      <c r="W936" t="s">
        <v>124</v>
      </c>
      <c r="X936" t="s">
        <v>24769</v>
      </c>
    </row>
    <row r="937" spans="1:24" x14ac:dyDescent="0.25">
      <c r="A937">
        <v>160056</v>
      </c>
      <c r="B937" t="s">
        <v>24776</v>
      </c>
      <c r="C937" t="s">
        <v>24777</v>
      </c>
      <c r="D937">
        <v>4</v>
      </c>
      <c r="F937" t="s">
        <v>24778</v>
      </c>
      <c r="J937">
        <v>1996</v>
      </c>
      <c r="K937" t="s">
        <v>24779</v>
      </c>
      <c r="L937" t="s">
        <v>24780</v>
      </c>
      <c r="M937" t="s">
        <v>24781</v>
      </c>
      <c r="N937" t="s">
        <v>45</v>
      </c>
      <c r="O937" t="s">
        <v>40</v>
      </c>
      <c r="P937" t="s">
        <v>30</v>
      </c>
      <c r="Q937" t="s">
        <v>63</v>
      </c>
      <c r="R937" t="s">
        <v>30</v>
      </c>
      <c r="S937" t="s">
        <v>40</v>
      </c>
      <c r="T937" t="s">
        <v>30</v>
      </c>
      <c r="U937" t="s">
        <v>30</v>
      </c>
      <c r="V937" t="s">
        <v>30</v>
      </c>
      <c r="W937" t="s">
        <v>124</v>
      </c>
      <c r="X937" t="s">
        <v>24782</v>
      </c>
    </row>
    <row r="938" spans="1:24" x14ac:dyDescent="0.25">
      <c r="A938">
        <v>1785</v>
      </c>
      <c r="B938" t="s">
        <v>24783</v>
      </c>
      <c r="C938" t="s">
        <v>24784</v>
      </c>
      <c r="D938">
        <v>4</v>
      </c>
      <c r="E938" t="s">
        <v>24785</v>
      </c>
      <c r="F938" t="s">
        <v>24786</v>
      </c>
      <c r="G938" t="e">
        <f>-alol</f>
        <v>#NAME?</v>
      </c>
      <c r="H938" t="s">
        <v>1933</v>
      </c>
      <c r="I938">
        <v>1976</v>
      </c>
      <c r="J938">
        <v>1984</v>
      </c>
      <c r="K938" t="s">
        <v>24787</v>
      </c>
      <c r="L938" t="s">
        <v>24788</v>
      </c>
      <c r="M938" t="s">
        <v>24789</v>
      </c>
      <c r="N938" t="s">
        <v>45</v>
      </c>
      <c r="O938" t="s">
        <v>40</v>
      </c>
      <c r="P938" t="s">
        <v>30</v>
      </c>
      <c r="Q938" t="s">
        <v>46</v>
      </c>
      <c r="R938" t="s">
        <v>30</v>
      </c>
      <c r="S938" t="s">
        <v>40</v>
      </c>
      <c r="T938" t="s">
        <v>40</v>
      </c>
      <c r="U938" t="s">
        <v>30</v>
      </c>
      <c r="V938" t="s">
        <v>30</v>
      </c>
      <c r="W938" t="s">
        <v>124</v>
      </c>
      <c r="X938" t="s">
        <v>24790</v>
      </c>
    </row>
    <row r="939" spans="1:24" x14ac:dyDescent="0.25">
      <c r="A939">
        <v>561914</v>
      </c>
      <c r="B939" t="s">
        <v>24791</v>
      </c>
      <c r="C939" t="s">
        <v>24792</v>
      </c>
      <c r="D939">
        <v>4</v>
      </c>
      <c r="E939" t="s">
        <v>24793</v>
      </c>
      <c r="F939" t="s">
        <v>5153</v>
      </c>
      <c r="I939">
        <v>2001</v>
      </c>
      <c r="J939">
        <v>2004</v>
      </c>
      <c r="K939" t="s">
        <v>24794</v>
      </c>
      <c r="L939" t="s">
        <v>24795</v>
      </c>
      <c r="N939" t="s">
        <v>45</v>
      </c>
      <c r="O939" t="s">
        <v>40</v>
      </c>
      <c r="P939" t="s">
        <v>30</v>
      </c>
      <c r="Q939" t="s">
        <v>31</v>
      </c>
      <c r="R939" t="s">
        <v>30</v>
      </c>
      <c r="S939" t="s">
        <v>40</v>
      </c>
      <c r="T939" t="s">
        <v>30</v>
      </c>
      <c r="U939" t="s">
        <v>30</v>
      </c>
      <c r="V939" t="s">
        <v>30</v>
      </c>
      <c r="W939" t="s">
        <v>124</v>
      </c>
      <c r="X939" t="s">
        <v>24796</v>
      </c>
    </row>
    <row r="940" spans="1:24" x14ac:dyDescent="0.25">
      <c r="A940">
        <v>13949</v>
      </c>
      <c r="B940" t="s">
        <v>25202</v>
      </c>
      <c r="C940" t="s">
        <v>25203</v>
      </c>
      <c r="D940">
        <v>4</v>
      </c>
      <c r="E940" t="s">
        <v>25204</v>
      </c>
      <c r="F940" t="s">
        <v>1445</v>
      </c>
      <c r="G940" t="e">
        <f>-peridone</f>
        <v>#NAME?</v>
      </c>
      <c r="H940" t="s">
        <v>3531</v>
      </c>
      <c r="I940">
        <v>1993</v>
      </c>
      <c r="J940">
        <v>2009</v>
      </c>
      <c r="K940" t="s">
        <v>25205</v>
      </c>
      <c r="L940" t="s">
        <v>25206</v>
      </c>
      <c r="M940" t="s">
        <v>342</v>
      </c>
      <c r="N940" t="s">
        <v>45</v>
      </c>
      <c r="O940" t="s">
        <v>40</v>
      </c>
      <c r="P940" t="s">
        <v>30</v>
      </c>
      <c r="Q940" t="s">
        <v>63</v>
      </c>
      <c r="R940" t="s">
        <v>30</v>
      </c>
      <c r="S940" t="s">
        <v>40</v>
      </c>
      <c r="T940" t="s">
        <v>30</v>
      </c>
      <c r="U940" t="s">
        <v>30</v>
      </c>
      <c r="V940" t="s">
        <v>40</v>
      </c>
      <c r="W940" t="s">
        <v>124</v>
      </c>
      <c r="X940" t="s">
        <v>25207</v>
      </c>
    </row>
    <row r="941" spans="1:24" x14ac:dyDescent="0.25">
      <c r="A941">
        <v>674761</v>
      </c>
      <c r="B941" t="s">
        <v>25208</v>
      </c>
      <c r="C941" t="s">
        <v>25209</v>
      </c>
      <c r="D941">
        <v>4</v>
      </c>
      <c r="F941" t="s">
        <v>25210</v>
      </c>
      <c r="G941" t="s">
        <v>1015</v>
      </c>
      <c r="H941" t="s">
        <v>1016</v>
      </c>
      <c r="J941">
        <v>1999</v>
      </c>
      <c r="K941" t="s">
        <v>25211</v>
      </c>
      <c r="L941" t="s">
        <v>25212</v>
      </c>
      <c r="N941" t="s">
        <v>29</v>
      </c>
      <c r="O941" t="s">
        <v>30</v>
      </c>
      <c r="P941" t="s">
        <v>30</v>
      </c>
      <c r="Q941" t="s">
        <v>31</v>
      </c>
      <c r="R941" t="s">
        <v>30</v>
      </c>
      <c r="S941" t="s">
        <v>40</v>
      </c>
      <c r="T941" t="s">
        <v>40</v>
      </c>
      <c r="U941" t="s">
        <v>30</v>
      </c>
      <c r="V941" t="s">
        <v>30</v>
      </c>
      <c r="W941" t="s">
        <v>124</v>
      </c>
      <c r="X941" t="s">
        <v>25213</v>
      </c>
    </row>
    <row r="942" spans="1:24" x14ac:dyDescent="0.25">
      <c r="A942">
        <v>674914</v>
      </c>
      <c r="B942" t="s">
        <v>25214</v>
      </c>
      <c r="C942" t="s">
        <v>25215</v>
      </c>
      <c r="D942">
        <v>4</v>
      </c>
      <c r="E942" t="s">
        <v>25216</v>
      </c>
      <c r="F942" t="s">
        <v>10507</v>
      </c>
      <c r="G942" t="e">
        <f>-prost</f>
        <v>#NAME?</v>
      </c>
      <c r="H942" t="s">
        <v>238</v>
      </c>
      <c r="I942">
        <v>2001</v>
      </c>
      <c r="J942">
        <v>2001</v>
      </c>
      <c r="K942" t="s">
        <v>25217</v>
      </c>
      <c r="L942" t="s">
        <v>25218</v>
      </c>
      <c r="N942" t="s">
        <v>29</v>
      </c>
      <c r="O942" t="s">
        <v>40</v>
      </c>
      <c r="P942" t="s">
        <v>30</v>
      </c>
      <c r="Q942" t="s">
        <v>31</v>
      </c>
      <c r="R942" t="s">
        <v>40</v>
      </c>
      <c r="S942" t="s">
        <v>30</v>
      </c>
      <c r="T942" t="s">
        <v>30</v>
      </c>
      <c r="U942" t="s">
        <v>40</v>
      </c>
      <c r="V942" t="s">
        <v>30</v>
      </c>
      <c r="W942" t="s">
        <v>124</v>
      </c>
      <c r="X942" t="s">
        <v>25219</v>
      </c>
    </row>
    <row r="943" spans="1:24" x14ac:dyDescent="0.25">
      <c r="A943">
        <v>498105</v>
      </c>
      <c r="B943" t="s">
        <v>25245</v>
      </c>
      <c r="C943" t="s">
        <v>25246</v>
      </c>
      <c r="D943">
        <v>4</v>
      </c>
      <c r="E943" t="s">
        <v>25247</v>
      </c>
      <c r="F943" t="s">
        <v>18934</v>
      </c>
      <c r="G943" t="s">
        <v>1294</v>
      </c>
      <c r="H943" t="s">
        <v>1295</v>
      </c>
      <c r="I943">
        <v>1999</v>
      </c>
      <c r="J943">
        <v>2001</v>
      </c>
      <c r="N943" t="s">
        <v>45</v>
      </c>
      <c r="O943" t="s">
        <v>40</v>
      </c>
      <c r="P943" t="s">
        <v>30</v>
      </c>
      <c r="Q943" t="s">
        <v>63</v>
      </c>
      <c r="R943" t="s">
        <v>30</v>
      </c>
      <c r="S943" t="s">
        <v>30</v>
      </c>
      <c r="T943" t="s">
        <v>40</v>
      </c>
      <c r="U943" t="s">
        <v>30</v>
      </c>
      <c r="V943" t="s">
        <v>40</v>
      </c>
      <c r="W943" t="s">
        <v>124</v>
      </c>
      <c r="X943" t="s">
        <v>25248</v>
      </c>
    </row>
    <row r="944" spans="1:24" x14ac:dyDescent="0.25">
      <c r="A944">
        <v>674637</v>
      </c>
      <c r="B944" t="s">
        <v>25249</v>
      </c>
      <c r="C944" t="s">
        <v>25250</v>
      </c>
      <c r="D944">
        <v>4</v>
      </c>
      <c r="E944" t="s">
        <v>25251</v>
      </c>
      <c r="F944" t="s">
        <v>20393</v>
      </c>
      <c r="G944" t="e">
        <f>-imus</f>
        <v>#NAME?</v>
      </c>
      <c r="H944" t="s">
        <v>9376</v>
      </c>
      <c r="I944">
        <v>2000</v>
      </c>
      <c r="J944">
        <v>2001</v>
      </c>
      <c r="K944" t="s">
        <v>25252</v>
      </c>
      <c r="L944" t="s">
        <v>25253</v>
      </c>
      <c r="N944" t="s">
        <v>29</v>
      </c>
      <c r="O944" t="s">
        <v>30</v>
      </c>
      <c r="P944" t="s">
        <v>30</v>
      </c>
      <c r="Q944" t="s">
        <v>31</v>
      </c>
      <c r="R944" t="s">
        <v>30</v>
      </c>
      <c r="S944" t="s">
        <v>30</v>
      </c>
      <c r="T944" t="s">
        <v>30</v>
      </c>
      <c r="U944" t="s">
        <v>40</v>
      </c>
      <c r="V944" t="s">
        <v>40</v>
      </c>
      <c r="W944" t="s">
        <v>124</v>
      </c>
      <c r="X944" t="s">
        <v>25254</v>
      </c>
    </row>
    <row r="945" spans="1:24" x14ac:dyDescent="0.25">
      <c r="A945">
        <v>674750</v>
      </c>
      <c r="B945" t="s">
        <v>25283</v>
      </c>
      <c r="C945" t="s">
        <v>25284</v>
      </c>
      <c r="D945">
        <v>4</v>
      </c>
      <c r="E945" t="s">
        <v>25285</v>
      </c>
      <c r="F945" t="s">
        <v>22783</v>
      </c>
      <c r="G945" t="e">
        <f>-prost</f>
        <v>#NAME?</v>
      </c>
      <c r="H945" t="s">
        <v>238</v>
      </c>
      <c r="I945">
        <v>1998</v>
      </c>
      <c r="J945">
        <v>2001</v>
      </c>
      <c r="K945" t="s">
        <v>25286</v>
      </c>
      <c r="L945" t="s">
        <v>25287</v>
      </c>
      <c r="N945" t="s">
        <v>29</v>
      </c>
      <c r="O945" t="s">
        <v>30</v>
      </c>
      <c r="P945" t="s">
        <v>30</v>
      </c>
      <c r="Q945" t="s">
        <v>31</v>
      </c>
      <c r="R945" t="s">
        <v>40</v>
      </c>
      <c r="S945" t="s">
        <v>30</v>
      </c>
      <c r="T945" t="s">
        <v>30</v>
      </c>
      <c r="U945" t="s">
        <v>40</v>
      </c>
      <c r="V945" t="s">
        <v>30</v>
      </c>
      <c r="W945" t="s">
        <v>124</v>
      </c>
      <c r="X945" t="s">
        <v>25288</v>
      </c>
    </row>
    <row r="946" spans="1:24" x14ac:dyDescent="0.25">
      <c r="A946">
        <v>43354</v>
      </c>
      <c r="B946" t="s">
        <v>25508</v>
      </c>
      <c r="C946" t="s">
        <v>25509</v>
      </c>
      <c r="D946">
        <v>4</v>
      </c>
      <c r="E946" t="s">
        <v>25510</v>
      </c>
      <c r="F946" t="s">
        <v>3037</v>
      </c>
      <c r="G946" t="e">
        <f>-olol</f>
        <v>#NAME?</v>
      </c>
      <c r="H946" t="s">
        <v>475</v>
      </c>
      <c r="I946">
        <v>1983</v>
      </c>
      <c r="J946">
        <v>1986</v>
      </c>
      <c r="K946" t="s">
        <v>25511</v>
      </c>
      <c r="L946" t="s">
        <v>25512</v>
      </c>
      <c r="M946" t="s">
        <v>476</v>
      </c>
      <c r="N946" t="s">
        <v>45</v>
      </c>
      <c r="O946" t="s">
        <v>40</v>
      </c>
      <c r="P946" t="s">
        <v>30</v>
      </c>
      <c r="Q946" t="s">
        <v>46</v>
      </c>
      <c r="R946" t="s">
        <v>30</v>
      </c>
      <c r="S946" t="s">
        <v>30</v>
      </c>
      <c r="T946" t="s">
        <v>40</v>
      </c>
      <c r="U946" t="s">
        <v>30</v>
      </c>
      <c r="V946" t="s">
        <v>40</v>
      </c>
      <c r="W946" t="s">
        <v>124</v>
      </c>
      <c r="X946" t="s">
        <v>25513</v>
      </c>
    </row>
    <row r="947" spans="1:24" x14ac:dyDescent="0.25">
      <c r="A947">
        <v>675307</v>
      </c>
      <c r="B947" t="s">
        <v>25514</v>
      </c>
      <c r="C947" t="s">
        <v>25515</v>
      </c>
      <c r="D947">
        <v>4</v>
      </c>
      <c r="F947" t="s">
        <v>25516</v>
      </c>
      <c r="G947" t="s">
        <v>7809</v>
      </c>
      <c r="H947" t="s">
        <v>7810</v>
      </c>
      <c r="J947">
        <v>1946</v>
      </c>
      <c r="K947" t="s">
        <v>25517</v>
      </c>
      <c r="L947" t="s">
        <v>25518</v>
      </c>
      <c r="M947" t="s">
        <v>7015</v>
      </c>
      <c r="N947" t="s">
        <v>29</v>
      </c>
      <c r="O947" t="s">
        <v>40</v>
      </c>
      <c r="P947" t="s">
        <v>30</v>
      </c>
      <c r="Q947" t="s">
        <v>31</v>
      </c>
      <c r="R947" t="s">
        <v>30</v>
      </c>
      <c r="S947" t="s">
        <v>40</v>
      </c>
      <c r="T947" t="s">
        <v>40</v>
      </c>
      <c r="U947" t="s">
        <v>30</v>
      </c>
      <c r="V947" t="s">
        <v>30</v>
      </c>
      <c r="W947" t="s">
        <v>124</v>
      </c>
      <c r="X947" t="s">
        <v>25519</v>
      </c>
    </row>
    <row r="948" spans="1:24" x14ac:dyDescent="0.25">
      <c r="A948">
        <v>1248762</v>
      </c>
      <c r="B948" t="s">
        <v>25520</v>
      </c>
      <c r="C948" t="s">
        <v>25521</v>
      </c>
      <c r="D948">
        <v>4</v>
      </c>
      <c r="E948" t="s">
        <v>25522</v>
      </c>
      <c r="F948" t="s">
        <v>18934</v>
      </c>
      <c r="G948" t="s">
        <v>12964</v>
      </c>
      <c r="H948" t="s">
        <v>12965</v>
      </c>
      <c r="I948">
        <v>1999</v>
      </c>
      <c r="J948">
        <v>2008</v>
      </c>
      <c r="K948" t="s">
        <v>25523</v>
      </c>
      <c r="L948" t="s">
        <v>25524</v>
      </c>
      <c r="N948" t="s">
        <v>45</v>
      </c>
      <c r="O948" t="s">
        <v>30</v>
      </c>
      <c r="P948" t="s">
        <v>30</v>
      </c>
      <c r="Q948" t="s">
        <v>75</v>
      </c>
      <c r="R948" t="s">
        <v>30</v>
      </c>
      <c r="S948" t="s">
        <v>30</v>
      </c>
      <c r="T948" t="s">
        <v>40</v>
      </c>
      <c r="U948" t="s">
        <v>30</v>
      </c>
      <c r="V948" t="s">
        <v>40</v>
      </c>
      <c r="W948" t="s">
        <v>124</v>
      </c>
    </row>
    <row r="949" spans="1:24" x14ac:dyDescent="0.25">
      <c r="A949">
        <v>675398</v>
      </c>
      <c r="B949" t="s">
        <v>25825</v>
      </c>
      <c r="C949" t="s">
        <v>25826</v>
      </c>
      <c r="D949">
        <v>4</v>
      </c>
      <c r="F949" t="s">
        <v>719</v>
      </c>
      <c r="G949" t="s">
        <v>10646</v>
      </c>
      <c r="H949" t="s">
        <v>10647</v>
      </c>
      <c r="I949">
        <v>1990</v>
      </c>
      <c r="J949">
        <v>1990</v>
      </c>
      <c r="M949" t="s">
        <v>25827</v>
      </c>
      <c r="N949" t="s">
        <v>2360</v>
      </c>
      <c r="O949" t="s">
        <v>30</v>
      </c>
      <c r="P949" t="s">
        <v>30</v>
      </c>
      <c r="Q949" t="s">
        <v>31</v>
      </c>
      <c r="R949" t="s">
        <v>30</v>
      </c>
      <c r="S949" t="s">
        <v>30</v>
      </c>
      <c r="T949" t="s">
        <v>40</v>
      </c>
      <c r="U949" t="s">
        <v>30</v>
      </c>
      <c r="V949" t="s">
        <v>30</v>
      </c>
      <c r="W949" t="s">
        <v>124</v>
      </c>
    </row>
    <row r="950" spans="1:24" x14ac:dyDescent="0.25">
      <c r="A950">
        <v>675493</v>
      </c>
      <c r="B950" t="s">
        <v>25828</v>
      </c>
      <c r="C950" t="s">
        <v>25829</v>
      </c>
      <c r="D950">
        <v>4</v>
      </c>
      <c r="E950" t="s">
        <v>25830</v>
      </c>
      <c r="F950" t="s">
        <v>12782</v>
      </c>
      <c r="G950" t="e">
        <f>-poetin</f>
        <v>#NAME?</v>
      </c>
      <c r="H950" t="s">
        <v>118</v>
      </c>
      <c r="I950">
        <v>2000</v>
      </c>
      <c r="J950">
        <v>2001</v>
      </c>
      <c r="K950" t="s">
        <v>25831</v>
      </c>
      <c r="L950" t="s">
        <v>25832</v>
      </c>
      <c r="N950" t="s">
        <v>108</v>
      </c>
      <c r="O950" t="s">
        <v>30</v>
      </c>
      <c r="P950" t="s">
        <v>30</v>
      </c>
      <c r="Q950" t="s">
        <v>31</v>
      </c>
      <c r="R950" t="s">
        <v>30</v>
      </c>
      <c r="S950" t="s">
        <v>30</v>
      </c>
      <c r="T950" t="s">
        <v>40</v>
      </c>
      <c r="U950" t="s">
        <v>30</v>
      </c>
      <c r="V950" t="s">
        <v>40</v>
      </c>
      <c r="W950" t="s">
        <v>124</v>
      </c>
    </row>
    <row r="951" spans="1:24" x14ac:dyDescent="0.25">
      <c r="A951">
        <v>675785</v>
      </c>
      <c r="B951" t="s">
        <v>25833</v>
      </c>
      <c r="C951" t="s">
        <v>25834</v>
      </c>
      <c r="D951">
        <v>4</v>
      </c>
      <c r="E951" t="s">
        <v>25835</v>
      </c>
      <c r="F951" t="s">
        <v>22958</v>
      </c>
      <c r="G951" t="e">
        <f>-mab</f>
        <v>#NAME?</v>
      </c>
      <c r="H951" t="s">
        <v>20498</v>
      </c>
      <c r="I951">
        <v>2008</v>
      </c>
      <c r="J951">
        <v>2009</v>
      </c>
      <c r="K951" t="s">
        <v>25836</v>
      </c>
      <c r="L951" t="s">
        <v>25837</v>
      </c>
      <c r="N951" t="s">
        <v>547</v>
      </c>
      <c r="O951" t="s">
        <v>30</v>
      </c>
      <c r="P951" t="s">
        <v>30</v>
      </c>
      <c r="Q951" t="s">
        <v>31</v>
      </c>
      <c r="R951" t="s">
        <v>30</v>
      </c>
      <c r="S951" t="s">
        <v>30</v>
      </c>
      <c r="T951" t="s">
        <v>40</v>
      </c>
      <c r="U951" t="s">
        <v>30</v>
      </c>
      <c r="V951" t="s">
        <v>30</v>
      </c>
      <c r="W951" t="s">
        <v>798</v>
      </c>
    </row>
    <row r="952" spans="1:24" x14ac:dyDescent="0.25">
      <c r="A952">
        <v>373970</v>
      </c>
      <c r="B952" t="s">
        <v>25841</v>
      </c>
      <c r="C952" t="s">
        <v>25842</v>
      </c>
      <c r="D952">
        <v>4</v>
      </c>
      <c r="E952" t="s">
        <v>25843</v>
      </c>
      <c r="F952" t="s">
        <v>3032</v>
      </c>
      <c r="G952" t="e">
        <f>-cycline</f>
        <v>#NAME?</v>
      </c>
      <c r="H952" t="s">
        <v>5183</v>
      </c>
      <c r="I952">
        <v>2002</v>
      </c>
      <c r="J952">
        <v>2005</v>
      </c>
      <c r="K952" t="s">
        <v>25844</v>
      </c>
      <c r="L952" t="s">
        <v>25845</v>
      </c>
      <c r="N952" t="s">
        <v>29</v>
      </c>
      <c r="O952" t="s">
        <v>30</v>
      </c>
      <c r="P952" t="s">
        <v>30</v>
      </c>
      <c r="Q952" t="s">
        <v>31</v>
      </c>
      <c r="R952" t="s">
        <v>30</v>
      </c>
      <c r="S952" t="s">
        <v>30</v>
      </c>
      <c r="T952" t="s">
        <v>40</v>
      </c>
      <c r="U952" t="s">
        <v>30</v>
      </c>
      <c r="V952" t="s">
        <v>30</v>
      </c>
      <c r="W952" t="s">
        <v>124</v>
      </c>
      <c r="X952" t="s">
        <v>25846</v>
      </c>
    </row>
    <row r="953" spans="1:24" x14ac:dyDescent="0.25">
      <c r="A953">
        <v>3730</v>
      </c>
      <c r="B953" t="s">
        <v>25877</v>
      </c>
      <c r="C953" t="s">
        <v>25878</v>
      </c>
      <c r="D953">
        <v>4</v>
      </c>
      <c r="E953" t="s">
        <v>25879</v>
      </c>
      <c r="F953" t="s">
        <v>25880</v>
      </c>
      <c r="G953" t="e">
        <f>-dopa</f>
        <v>#NAME?</v>
      </c>
      <c r="H953" t="s">
        <v>934</v>
      </c>
      <c r="I953">
        <v>1962</v>
      </c>
      <c r="J953">
        <v>1962</v>
      </c>
      <c r="K953" t="s">
        <v>25881</v>
      </c>
      <c r="L953" t="s">
        <v>25882</v>
      </c>
      <c r="M953" t="s">
        <v>627</v>
      </c>
      <c r="N953" t="s">
        <v>45</v>
      </c>
      <c r="O953" t="s">
        <v>40</v>
      </c>
      <c r="P953" t="s">
        <v>30</v>
      </c>
      <c r="Q953" t="s">
        <v>31</v>
      </c>
      <c r="R953" t="s">
        <v>30</v>
      </c>
      <c r="S953" t="s">
        <v>40</v>
      </c>
      <c r="T953" t="s">
        <v>30</v>
      </c>
      <c r="U953" t="s">
        <v>30</v>
      </c>
      <c r="V953" t="s">
        <v>30</v>
      </c>
      <c r="W953" t="s">
        <v>124</v>
      </c>
      <c r="X953" t="s">
        <v>25883</v>
      </c>
    </row>
    <row r="954" spans="1:24" x14ac:dyDescent="0.25">
      <c r="A954">
        <v>63100</v>
      </c>
      <c r="B954" t="s">
        <v>25884</v>
      </c>
      <c r="C954" t="s">
        <v>25885</v>
      </c>
      <c r="D954">
        <v>4</v>
      </c>
      <c r="E954" t="s">
        <v>25886</v>
      </c>
      <c r="F954" t="s">
        <v>21213</v>
      </c>
      <c r="G954" t="e">
        <f>-domide</f>
        <v>#NAME?</v>
      </c>
      <c r="H954" t="s">
        <v>7716</v>
      </c>
      <c r="I954">
        <v>2006</v>
      </c>
      <c r="J954">
        <v>2013</v>
      </c>
      <c r="N954" t="s">
        <v>45</v>
      </c>
      <c r="O954" t="s">
        <v>40</v>
      </c>
      <c r="P954" t="s">
        <v>30</v>
      </c>
      <c r="Q954" t="s">
        <v>46</v>
      </c>
      <c r="R954" t="s">
        <v>30</v>
      </c>
      <c r="S954" t="s">
        <v>40</v>
      </c>
      <c r="T954" t="s">
        <v>30</v>
      </c>
      <c r="U954" t="s">
        <v>30</v>
      </c>
      <c r="V954" t="s">
        <v>40</v>
      </c>
      <c r="W954" t="s">
        <v>124</v>
      </c>
      <c r="X954" t="s">
        <v>25887</v>
      </c>
    </row>
    <row r="955" spans="1:24" x14ac:dyDescent="0.25">
      <c r="A955">
        <v>598447</v>
      </c>
      <c r="B955" t="s">
        <v>25888</v>
      </c>
      <c r="C955" t="s">
        <v>25889</v>
      </c>
      <c r="D955">
        <v>4</v>
      </c>
      <c r="E955" t="s">
        <v>25890</v>
      </c>
      <c r="F955" t="s">
        <v>2928</v>
      </c>
      <c r="G955" t="e">
        <f>-citabine</f>
        <v>#NAME?</v>
      </c>
      <c r="H955" t="s">
        <v>7920</v>
      </c>
      <c r="I955">
        <v>1995</v>
      </c>
      <c r="J955">
        <v>1998</v>
      </c>
      <c r="K955" t="s">
        <v>25891</v>
      </c>
      <c r="L955" t="s">
        <v>25892</v>
      </c>
      <c r="M955" t="s">
        <v>793</v>
      </c>
      <c r="N955" t="s">
        <v>29</v>
      </c>
      <c r="O955" t="s">
        <v>40</v>
      </c>
      <c r="P955" t="s">
        <v>30</v>
      </c>
      <c r="Q955" t="s">
        <v>31</v>
      </c>
      <c r="R955" t="s">
        <v>30</v>
      </c>
      <c r="S955" t="s">
        <v>40</v>
      </c>
      <c r="T955" t="s">
        <v>30</v>
      </c>
      <c r="U955" t="s">
        <v>30</v>
      </c>
      <c r="V955" t="s">
        <v>40</v>
      </c>
      <c r="W955" t="s">
        <v>124</v>
      </c>
      <c r="X955" t="s">
        <v>25893</v>
      </c>
    </row>
    <row r="956" spans="1:24" x14ac:dyDescent="0.25">
      <c r="A956">
        <v>43952</v>
      </c>
      <c r="B956" t="s">
        <v>25900</v>
      </c>
      <c r="C956" t="s">
        <v>25901</v>
      </c>
      <c r="D956">
        <v>4</v>
      </c>
      <c r="F956" t="s">
        <v>25902</v>
      </c>
      <c r="G956" t="e">
        <f>-serpine</f>
        <v>#NAME?</v>
      </c>
      <c r="H956" t="s">
        <v>25903</v>
      </c>
      <c r="J956">
        <v>1960</v>
      </c>
      <c r="K956" t="s">
        <v>25904</v>
      </c>
      <c r="L956" t="s">
        <v>25905</v>
      </c>
      <c r="M956" t="s">
        <v>627</v>
      </c>
      <c r="N956" t="s">
        <v>29</v>
      </c>
      <c r="O956" t="s">
        <v>30</v>
      </c>
      <c r="P956" t="s">
        <v>30</v>
      </c>
      <c r="Q956" t="s">
        <v>31</v>
      </c>
      <c r="R956" t="s">
        <v>30</v>
      </c>
      <c r="S956" t="s">
        <v>40</v>
      </c>
      <c r="T956" t="s">
        <v>40</v>
      </c>
      <c r="U956" t="s">
        <v>30</v>
      </c>
      <c r="V956" t="s">
        <v>30</v>
      </c>
      <c r="W956" t="s">
        <v>124</v>
      </c>
      <c r="X956" t="s">
        <v>25906</v>
      </c>
    </row>
    <row r="957" spans="1:24" x14ac:dyDescent="0.25">
      <c r="A957">
        <v>93858</v>
      </c>
      <c r="B957" t="s">
        <v>25971</v>
      </c>
      <c r="C957" t="s">
        <v>25972</v>
      </c>
      <c r="D957">
        <v>4</v>
      </c>
      <c r="E957" t="s">
        <v>25973</v>
      </c>
      <c r="F957" t="s">
        <v>25974</v>
      </c>
      <c r="G957" t="e">
        <f>-mantadine</f>
        <v>#NAME?</v>
      </c>
      <c r="H957" t="s">
        <v>22893</v>
      </c>
      <c r="I957">
        <v>1966</v>
      </c>
      <c r="J957">
        <v>1993</v>
      </c>
      <c r="K957" t="s">
        <v>25975</v>
      </c>
      <c r="L957" t="s">
        <v>25976</v>
      </c>
      <c r="M957" t="s">
        <v>250</v>
      </c>
      <c r="N957" t="s">
        <v>45</v>
      </c>
      <c r="O957" t="s">
        <v>40</v>
      </c>
      <c r="P957" t="s">
        <v>30</v>
      </c>
      <c r="Q957" t="s">
        <v>46</v>
      </c>
      <c r="R957" t="s">
        <v>30</v>
      </c>
      <c r="S957" t="s">
        <v>40</v>
      </c>
      <c r="T957" t="s">
        <v>30</v>
      </c>
      <c r="U957" t="s">
        <v>30</v>
      </c>
      <c r="V957" t="s">
        <v>30</v>
      </c>
      <c r="W957" t="s">
        <v>124</v>
      </c>
      <c r="X957" t="s">
        <v>25977</v>
      </c>
    </row>
    <row r="958" spans="1:24" x14ac:dyDescent="0.25">
      <c r="A958">
        <v>27309</v>
      </c>
      <c r="B958" t="s">
        <v>25984</v>
      </c>
      <c r="C958" t="s">
        <v>25985</v>
      </c>
      <c r="D958">
        <v>4</v>
      </c>
      <c r="E958" t="s">
        <v>25986</v>
      </c>
      <c r="F958" t="s">
        <v>25987</v>
      </c>
      <c r="G958" t="e">
        <f>-astine</f>
        <v>#NAME?</v>
      </c>
      <c r="H958" t="s">
        <v>1231</v>
      </c>
      <c r="I958">
        <v>1984</v>
      </c>
      <c r="J958">
        <v>1996</v>
      </c>
      <c r="K958" t="s">
        <v>25988</v>
      </c>
      <c r="L958" t="s">
        <v>25989</v>
      </c>
      <c r="M958" t="s">
        <v>8664</v>
      </c>
      <c r="N958" t="s">
        <v>45</v>
      </c>
      <c r="O958" t="s">
        <v>40</v>
      </c>
      <c r="P958" t="s">
        <v>30</v>
      </c>
      <c r="Q958" t="s">
        <v>46</v>
      </c>
      <c r="R958" t="s">
        <v>30</v>
      </c>
      <c r="S958" t="s">
        <v>30</v>
      </c>
      <c r="T958" t="s">
        <v>30</v>
      </c>
      <c r="U958" t="s">
        <v>40</v>
      </c>
      <c r="V958" t="s">
        <v>30</v>
      </c>
      <c r="W958" t="s">
        <v>124</v>
      </c>
      <c r="X958" t="s">
        <v>25990</v>
      </c>
    </row>
    <row r="959" spans="1:24" x14ac:dyDescent="0.25">
      <c r="A959">
        <v>233590</v>
      </c>
      <c r="B959" t="s">
        <v>26020</v>
      </c>
      <c r="C959" t="s">
        <v>26021</v>
      </c>
      <c r="D959">
        <v>4</v>
      </c>
      <c r="F959" t="s">
        <v>21177</v>
      </c>
      <c r="G959" t="s">
        <v>2404</v>
      </c>
      <c r="H959" t="s">
        <v>2405</v>
      </c>
      <c r="I959">
        <v>1971</v>
      </c>
      <c r="J959">
        <v>1945</v>
      </c>
      <c r="M959" t="s">
        <v>453</v>
      </c>
      <c r="N959" t="s">
        <v>45</v>
      </c>
      <c r="O959" t="s">
        <v>40</v>
      </c>
      <c r="P959" t="s">
        <v>30</v>
      </c>
      <c r="Q959" t="s">
        <v>63</v>
      </c>
      <c r="R959" t="s">
        <v>30</v>
      </c>
      <c r="S959" t="s">
        <v>30</v>
      </c>
      <c r="T959" t="s">
        <v>30</v>
      </c>
      <c r="U959" t="s">
        <v>40</v>
      </c>
      <c r="V959" t="s">
        <v>30</v>
      </c>
      <c r="W959" t="s">
        <v>798</v>
      </c>
      <c r="X959" t="s">
        <v>26022</v>
      </c>
    </row>
    <row r="960" spans="1:24" x14ac:dyDescent="0.25">
      <c r="A960">
        <v>77652</v>
      </c>
      <c r="B960" t="s">
        <v>26026</v>
      </c>
      <c r="C960" t="s">
        <v>26027</v>
      </c>
      <c r="D960">
        <v>4</v>
      </c>
      <c r="F960" t="s">
        <v>2077</v>
      </c>
      <c r="G960" t="e">
        <f>-sal</f>
        <v>#NAME?</v>
      </c>
      <c r="H960" t="s">
        <v>1459</v>
      </c>
      <c r="I960">
        <v>1975</v>
      </c>
      <c r="J960">
        <v>1982</v>
      </c>
      <c r="K960" t="s">
        <v>26028</v>
      </c>
      <c r="L960" t="s">
        <v>26029</v>
      </c>
      <c r="M960" t="s">
        <v>2199</v>
      </c>
      <c r="N960" t="s">
        <v>45</v>
      </c>
      <c r="O960" t="s">
        <v>40</v>
      </c>
      <c r="P960" t="s">
        <v>30</v>
      </c>
      <c r="Q960" t="s">
        <v>63</v>
      </c>
      <c r="R960" t="s">
        <v>30</v>
      </c>
      <c r="S960" t="s">
        <v>40</v>
      </c>
      <c r="T960" t="s">
        <v>30</v>
      </c>
      <c r="U960" t="s">
        <v>30</v>
      </c>
      <c r="V960" t="s">
        <v>40</v>
      </c>
      <c r="W960" t="s">
        <v>124</v>
      </c>
      <c r="X960" t="s">
        <v>26030</v>
      </c>
    </row>
    <row r="961" spans="1:24" x14ac:dyDescent="0.25">
      <c r="A961">
        <v>635</v>
      </c>
      <c r="B961" t="s">
        <v>26031</v>
      </c>
      <c r="C961" t="s">
        <v>26032</v>
      </c>
      <c r="D961">
        <v>4</v>
      </c>
      <c r="E961" t="s">
        <v>26033</v>
      </c>
      <c r="F961" t="s">
        <v>2928</v>
      </c>
      <c r="G961" t="e">
        <f>-azenil</f>
        <v>#NAME?</v>
      </c>
      <c r="H961" t="s">
        <v>6417</v>
      </c>
      <c r="I961">
        <v>1987</v>
      </c>
      <c r="J961">
        <v>1991</v>
      </c>
      <c r="K961" t="s">
        <v>26034</v>
      </c>
      <c r="L961" t="s">
        <v>26035</v>
      </c>
      <c r="M961" t="s">
        <v>26036</v>
      </c>
      <c r="N961" t="s">
        <v>45</v>
      </c>
      <c r="O961" t="s">
        <v>40</v>
      </c>
      <c r="P961" t="s">
        <v>30</v>
      </c>
      <c r="Q961" t="s">
        <v>63</v>
      </c>
      <c r="R961" t="s">
        <v>30</v>
      </c>
      <c r="S961" t="s">
        <v>30</v>
      </c>
      <c r="T961" t="s">
        <v>40</v>
      </c>
      <c r="U961" t="s">
        <v>30</v>
      </c>
      <c r="V961" t="s">
        <v>40</v>
      </c>
      <c r="W961" t="s">
        <v>124</v>
      </c>
      <c r="X961" t="s">
        <v>26037</v>
      </c>
    </row>
    <row r="962" spans="1:24" x14ac:dyDescent="0.25">
      <c r="A962">
        <v>243124</v>
      </c>
      <c r="B962" t="s">
        <v>26053</v>
      </c>
      <c r="C962" t="s">
        <v>26054</v>
      </c>
      <c r="D962">
        <v>4</v>
      </c>
      <c r="E962" t="s">
        <v>26055</v>
      </c>
      <c r="F962" t="s">
        <v>26056</v>
      </c>
      <c r="G962" t="e">
        <f>-platin</f>
        <v>#NAME?</v>
      </c>
      <c r="H962" t="s">
        <v>3136</v>
      </c>
      <c r="I962">
        <v>1998</v>
      </c>
      <c r="J962">
        <v>2002</v>
      </c>
      <c r="K962" t="s">
        <v>26057</v>
      </c>
      <c r="L962" t="s">
        <v>26058</v>
      </c>
      <c r="N962" t="s">
        <v>45</v>
      </c>
      <c r="O962" t="s">
        <v>30</v>
      </c>
      <c r="P962" t="s">
        <v>30</v>
      </c>
      <c r="Q962" t="s">
        <v>75</v>
      </c>
      <c r="R962" t="s">
        <v>30</v>
      </c>
      <c r="S962" t="s">
        <v>30</v>
      </c>
      <c r="T962" t="s">
        <v>40</v>
      </c>
      <c r="U962" t="s">
        <v>30</v>
      </c>
      <c r="V962" t="s">
        <v>40</v>
      </c>
      <c r="W962" t="s">
        <v>124</v>
      </c>
    </row>
    <row r="963" spans="1:24" x14ac:dyDescent="0.25">
      <c r="A963">
        <v>497229</v>
      </c>
      <c r="B963" t="s">
        <v>26098</v>
      </c>
      <c r="C963" t="s">
        <v>26099</v>
      </c>
      <c r="D963">
        <v>4</v>
      </c>
      <c r="E963" t="s">
        <v>26100</v>
      </c>
      <c r="F963" t="s">
        <v>13753</v>
      </c>
      <c r="G963" t="e">
        <f>-fungin</f>
        <v>#NAME?</v>
      </c>
      <c r="H963" t="s">
        <v>6549</v>
      </c>
      <c r="I963">
        <v>1998</v>
      </c>
      <c r="J963">
        <v>2001</v>
      </c>
      <c r="K963" t="s">
        <v>26101</v>
      </c>
      <c r="L963" t="s">
        <v>26102</v>
      </c>
      <c r="N963" t="s">
        <v>29</v>
      </c>
      <c r="O963" t="s">
        <v>30</v>
      </c>
      <c r="P963" t="s">
        <v>30</v>
      </c>
      <c r="Q963" t="s">
        <v>46</v>
      </c>
      <c r="R963" t="s">
        <v>30</v>
      </c>
      <c r="S963" t="s">
        <v>30</v>
      </c>
      <c r="T963" t="s">
        <v>40</v>
      </c>
      <c r="U963" t="s">
        <v>30</v>
      </c>
      <c r="V963" t="s">
        <v>30</v>
      </c>
      <c r="W963" t="s">
        <v>124</v>
      </c>
      <c r="X963" t="s">
        <v>26103</v>
      </c>
    </row>
    <row r="964" spans="1:24" x14ac:dyDescent="0.25">
      <c r="A964">
        <v>56644</v>
      </c>
      <c r="B964" t="s">
        <v>26112</v>
      </c>
      <c r="C964" t="s">
        <v>26113</v>
      </c>
      <c r="D964">
        <v>4</v>
      </c>
      <c r="F964" t="s">
        <v>26114</v>
      </c>
      <c r="G964" t="e">
        <f>-sulfan</f>
        <v>#NAME?</v>
      </c>
      <c r="H964" t="s">
        <v>5084</v>
      </c>
      <c r="J964">
        <v>1954</v>
      </c>
      <c r="K964" t="s">
        <v>26115</v>
      </c>
      <c r="L964" t="s">
        <v>26116</v>
      </c>
      <c r="N964" t="s">
        <v>45</v>
      </c>
      <c r="O964" t="s">
        <v>40</v>
      </c>
      <c r="P964" t="s">
        <v>30</v>
      </c>
      <c r="Q964" t="s">
        <v>63</v>
      </c>
      <c r="R964" t="s">
        <v>30</v>
      </c>
      <c r="S964" t="s">
        <v>40</v>
      </c>
      <c r="T964" t="s">
        <v>40</v>
      </c>
      <c r="U964" t="s">
        <v>30</v>
      </c>
      <c r="V964" t="s">
        <v>40</v>
      </c>
      <c r="W964" t="s">
        <v>124</v>
      </c>
      <c r="X964" t="s">
        <v>26117</v>
      </c>
    </row>
    <row r="965" spans="1:24" x14ac:dyDescent="0.25">
      <c r="A965">
        <v>51182</v>
      </c>
      <c r="B965" t="s">
        <v>26123</v>
      </c>
      <c r="C965" t="s">
        <v>26124</v>
      </c>
      <c r="D965">
        <v>4</v>
      </c>
      <c r="E965" t="s">
        <v>26125</v>
      </c>
      <c r="F965" t="s">
        <v>26126</v>
      </c>
      <c r="G965" t="e">
        <f>-arabine</f>
        <v>#NAME?</v>
      </c>
      <c r="H965" t="s">
        <v>5045</v>
      </c>
      <c r="I965">
        <v>1964</v>
      </c>
      <c r="J965">
        <v>1969</v>
      </c>
      <c r="K965" t="s">
        <v>26127</v>
      </c>
      <c r="L965" t="s">
        <v>26128</v>
      </c>
      <c r="M965" t="s">
        <v>16655</v>
      </c>
      <c r="N965" t="s">
        <v>29</v>
      </c>
      <c r="O965" t="s">
        <v>40</v>
      </c>
      <c r="P965" t="s">
        <v>30</v>
      </c>
      <c r="Q965" t="s">
        <v>31</v>
      </c>
      <c r="R965" t="s">
        <v>30</v>
      </c>
      <c r="S965" t="s">
        <v>30</v>
      </c>
      <c r="T965" t="s">
        <v>40</v>
      </c>
      <c r="U965" t="s">
        <v>30</v>
      </c>
      <c r="V965" t="s">
        <v>40</v>
      </c>
      <c r="W965" t="s">
        <v>124</v>
      </c>
      <c r="X965" t="s">
        <v>26129</v>
      </c>
    </row>
    <row r="966" spans="1:24" x14ac:dyDescent="0.25">
      <c r="A966">
        <v>43261</v>
      </c>
      <c r="B966" t="s">
        <v>26150</v>
      </c>
      <c r="C966" t="s">
        <v>26151</v>
      </c>
      <c r="D966">
        <v>4</v>
      </c>
      <c r="E966" t="s">
        <v>26152</v>
      </c>
      <c r="F966" t="s">
        <v>2077</v>
      </c>
      <c r="G966" t="s">
        <v>2299</v>
      </c>
      <c r="H966" t="s">
        <v>781</v>
      </c>
      <c r="I966">
        <v>1984</v>
      </c>
      <c r="J966">
        <v>1985</v>
      </c>
      <c r="M966" t="s">
        <v>26153</v>
      </c>
      <c r="N966" t="s">
        <v>45</v>
      </c>
      <c r="O966" t="s">
        <v>40</v>
      </c>
      <c r="P966" t="s">
        <v>30</v>
      </c>
      <c r="Q966" t="s">
        <v>31</v>
      </c>
      <c r="R966" t="s">
        <v>30</v>
      </c>
      <c r="S966" t="s">
        <v>30</v>
      </c>
      <c r="T966" t="s">
        <v>40</v>
      </c>
      <c r="U966" t="s">
        <v>30</v>
      </c>
      <c r="V966" t="s">
        <v>30</v>
      </c>
      <c r="W966" t="s">
        <v>124</v>
      </c>
      <c r="X966" t="s">
        <v>26154</v>
      </c>
    </row>
    <row r="967" spans="1:24" x14ac:dyDescent="0.25">
      <c r="A967">
        <v>21697</v>
      </c>
      <c r="B967" t="s">
        <v>26155</v>
      </c>
      <c r="C967" t="s">
        <v>26156</v>
      </c>
      <c r="D967">
        <v>4</v>
      </c>
      <c r="E967" t="s">
        <v>26157</v>
      </c>
      <c r="F967" t="s">
        <v>1021</v>
      </c>
      <c r="G967" t="e">
        <f>-coxib</f>
        <v>#NAME?</v>
      </c>
      <c r="H967" t="s">
        <v>7424</v>
      </c>
      <c r="I967">
        <v>1998</v>
      </c>
      <c r="J967">
        <v>1999</v>
      </c>
      <c r="K967" t="s">
        <v>26158</v>
      </c>
      <c r="L967" t="s">
        <v>26159</v>
      </c>
      <c r="N967" t="s">
        <v>45</v>
      </c>
      <c r="O967" t="s">
        <v>40</v>
      </c>
      <c r="P967" t="s">
        <v>30</v>
      </c>
      <c r="Q967" t="s">
        <v>63</v>
      </c>
      <c r="R967" t="s">
        <v>30</v>
      </c>
      <c r="S967" t="s">
        <v>40</v>
      </c>
      <c r="T967" t="s">
        <v>30</v>
      </c>
      <c r="U967" t="s">
        <v>30</v>
      </c>
      <c r="V967" t="s">
        <v>30</v>
      </c>
      <c r="W967" t="s">
        <v>798</v>
      </c>
      <c r="X967" t="s">
        <v>26160</v>
      </c>
    </row>
    <row r="968" spans="1:24" x14ac:dyDescent="0.25">
      <c r="A968">
        <v>675285</v>
      </c>
      <c r="B968" t="s">
        <v>26164</v>
      </c>
      <c r="C968" t="s">
        <v>26165</v>
      </c>
      <c r="D968">
        <v>4</v>
      </c>
      <c r="E968" t="s">
        <v>26166</v>
      </c>
      <c r="F968" t="s">
        <v>6136</v>
      </c>
      <c r="G968" t="e">
        <f>-relin</f>
        <v>#NAME?</v>
      </c>
      <c r="H968" t="s">
        <v>3552</v>
      </c>
      <c r="I968">
        <v>1987</v>
      </c>
      <c r="J968">
        <v>2000</v>
      </c>
      <c r="K968" t="s">
        <v>26167</v>
      </c>
      <c r="L968" t="s">
        <v>26168</v>
      </c>
      <c r="M968" t="s">
        <v>793</v>
      </c>
      <c r="N968" t="s">
        <v>108</v>
      </c>
      <c r="O968" t="s">
        <v>30</v>
      </c>
      <c r="P968" t="s">
        <v>30</v>
      </c>
      <c r="Q968" t="s">
        <v>31</v>
      </c>
      <c r="R968" t="s">
        <v>30</v>
      </c>
      <c r="S968" t="s">
        <v>30</v>
      </c>
      <c r="T968" t="s">
        <v>40</v>
      </c>
      <c r="U968" t="s">
        <v>30</v>
      </c>
      <c r="V968" t="s">
        <v>30</v>
      </c>
      <c r="W968" t="s">
        <v>124</v>
      </c>
      <c r="X968" t="s">
        <v>26169</v>
      </c>
    </row>
    <row r="969" spans="1:24" x14ac:dyDescent="0.25">
      <c r="A969">
        <v>675199</v>
      </c>
      <c r="B969" t="s">
        <v>26176</v>
      </c>
      <c r="C969" t="s">
        <v>26177</v>
      </c>
      <c r="D969">
        <v>4</v>
      </c>
      <c r="E969" t="s">
        <v>26178</v>
      </c>
      <c r="F969" t="s">
        <v>5078</v>
      </c>
      <c r="G969" t="e">
        <f>-curium</f>
        <v>#NAME?</v>
      </c>
      <c r="H969" t="s">
        <v>14042</v>
      </c>
      <c r="I969">
        <v>1995</v>
      </c>
      <c r="J969">
        <v>1995</v>
      </c>
      <c r="K969" t="s">
        <v>26179</v>
      </c>
      <c r="L969" t="s">
        <v>26180</v>
      </c>
      <c r="M969" t="s">
        <v>3344</v>
      </c>
      <c r="N969" t="s">
        <v>45</v>
      </c>
      <c r="O969" t="s">
        <v>30</v>
      </c>
      <c r="P969" t="s">
        <v>30</v>
      </c>
      <c r="Q969" t="s">
        <v>31</v>
      </c>
      <c r="R969" t="s">
        <v>30</v>
      </c>
      <c r="S969" t="s">
        <v>30</v>
      </c>
      <c r="T969" t="s">
        <v>40</v>
      </c>
      <c r="U969" t="s">
        <v>30</v>
      </c>
      <c r="V969" t="s">
        <v>30</v>
      </c>
      <c r="W969" t="s">
        <v>124</v>
      </c>
      <c r="X969" t="s">
        <v>26181</v>
      </c>
    </row>
    <row r="970" spans="1:24" x14ac:dyDescent="0.25">
      <c r="A970">
        <v>9333</v>
      </c>
      <c r="B970" t="s">
        <v>26194</v>
      </c>
      <c r="C970" t="s">
        <v>26195</v>
      </c>
      <c r="D970">
        <v>4</v>
      </c>
      <c r="E970" t="s">
        <v>26196</v>
      </c>
      <c r="F970" t="s">
        <v>3226</v>
      </c>
      <c r="G970" t="e">
        <f>-crine</f>
        <v>#NAME?</v>
      </c>
      <c r="H970" t="s">
        <v>401</v>
      </c>
      <c r="I970">
        <v>1988</v>
      </c>
      <c r="J970">
        <v>1993</v>
      </c>
      <c r="K970" t="s">
        <v>26197</v>
      </c>
      <c r="L970" t="s">
        <v>26198</v>
      </c>
      <c r="M970" t="s">
        <v>26199</v>
      </c>
      <c r="N970" t="s">
        <v>45</v>
      </c>
      <c r="O970" t="s">
        <v>40</v>
      </c>
      <c r="P970" t="s">
        <v>30</v>
      </c>
      <c r="Q970" t="s">
        <v>63</v>
      </c>
      <c r="R970" t="s">
        <v>30</v>
      </c>
      <c r="S970" t="s">
        <v>40</v>
      </c>
      <c r="T970" t="s">
        <v>30</v>
      </c>
      <c r="U970" t="s">
        <v>30</v>
      </c>
      <c r="V970" t="s">
        <v>30</v>
      </c>
      <c r="W970" t="s">
        <v>798</v>
      </c>
      <c r="X970" t="s">
        <v>26200</v>
      </c>
    </row>
    <row r="971" spans="1:24" x14ac:dyDescent="0.25">
      <c r="A971">
        <v>675052</v>
      </c>
      <c r="B971" t="s">
        <v>26205</v>
      </c>
      <c r="C971" t="s">
        <v>26206</v>
      </c>
      <c r="D971">
        <v>4</v>
      </c>
      <c r="F971" t="s">
        <v>1263</v>
      </c>
      <c r="G971" t="s">
        <v>9971</v>
      </c>
      <c r="H971" t="s">
        <v>9972</v>
      </c>
      <c r="J971">
        <v>1978</v>
      </c>
      <c r="K971" t="s">
        <v>26207</v>
      </c>
      <c r="L971" t="s">
        <v>26208</v>
      </c>
      <c r="M971" t="s">
        <v>4463</v>
      </c>
      <c r="N971" t="s">
        <v>29</v>
      </c>
      <c r="O971" t="s">
        <v>30</v>
      </c>
      <c r="P971" t="s">
        <v>30</v>
      </c>
      <c r="Q971" t="s">
        <v>31</v>
      </c>
      <c r="R971" t="s">
        <v>40</v>
      </c>
      <c r="S971" t="s">
        <v>30</v>
      </c>
      <c r="T971" t="s">
        <v>40</v>
      </c>
      <c r="U971" t="s">
        <v>30</v>
      </c>
      <c r="V971" t="s">
        <v>30</v>
      </c>
      <c r="W971" t="s">
        <v>124</v>
      </c>
      <c r="X971" t="s">
        <v>26209</v>
      </c>
    </row>
    <row r="972" spans="1:24" x14ac:dyDescent="0.25">
      <c r="A972">
        <v>73547</v>
      </c>
      <c r="B972" t="s">
        <v>26216</v>
      </c>
      <c r="C972" t="s">
        <v>26217</v>
      </c>
      <c r="D972">
        <v>4</v>
      </c>
      <c r="E972" t="s">
        <v>26218</v>
      </c>
      <c r="F972" t="s">
        <v>26219</v>
      </c>
      <c r="I972">
        <v>1967</v>
      </c>
      <c r="J972">
        <v>1986</v>
      </c>
      <c r="K972" t="s">
        <v>26220</v>
      </c>
      <c r="L972" t="s">
        <v>26221</v>
      </c>
      <c r="M972" t="s">
        <v>1844</v>
      </c>
      <c r="N972" t="s">
        <v>45</v>
      </c>
      <c r="O972" t="s">
        <v>40</v>
      </c>
      <c r="P972" t="s">
        <v>30</v>
      </c>
      <c r="Q972" t="s">
        <v>31</v>
      </c>
      <c r="R972" t="s">
        <v>30</v>
      </c>
      <c r="S972" t="s">
        <v>40</v>
      </c>
      <c r="T972" t="s">
        <v>40</v>
      </c>
      <c r="U972" t="s">
        <v>30</v>
      </c>
      <c r="V972" t="s">
        <v>30</v>
      </c>
      <c r="W972" t="s">
        <v>124</v>
      </c>
      <c r="X972" t="s">
        <v>26222</v>
      </c>
    </row>
    <row r="973" spans="1:24" x14ac:dyDescent="0.25">
      <c r="A973">
        <v>417180</v>
      </c>
      <c r="B973" t="s">
        <v>26223</v>
      </c>
      <c r="C973" t="s">
        <v>26224</v>
      </c>
      <c r="D973">
        <v>4</v>
      </c>
      <c r="E973" t="s">
        <v>26225</v>
      </c>
      <c r="F973" t="s">
        <v>1979</v>
      </c>
      <c r="G973" t="s">
        <v>2299</v>
      </c>
      <c r="H973" t="s">
        <v>2813</v>
      </c>
      <c r="I973">
        <v>1994</v>
      </c>
      <c r="J973">
        <v>1996</v>
      </c>
      <c r="K973" t="s">
        <v>26226</v>
      </c>
      <c r="L973" t="s">
        <v>26227</v>
      </c>
      <c r="M973" t="s">
        <v>26228</v>
      </c>
      <c r="N973" t="s">
        <v>45</v>
      </c>
      <c r="O973" t="s">
        <v>30</v>
      </c>
      <c r="P973" t="s">
        <v>30</v>
      </c>
      <c r="Q973" t="s">
        <v>31</v>
      </c>
      <c r="R973" t="s">
        <v>30</v>
      </c>
      <c r="S973" t="s">
        <v>40</v>
      </c>
      <c r="T973" t="s">
        <v>30</v>
      </c>
      <c r="U973" t="s">
        <v>30</v>
      </c>
      <c r="V973" t="s">
        <v>30</v>
      </c>
      <c r="W973" t="s">
        <v>124</v>
      </c>
      <c r="X973" t="s">
        <v>26229</v>
      </c>
    </row>
    <row r="974" spans="1:24" x14ac:dyDescent="0.25">
      <c r="A974">
        <v>394539</v>
      </c>
      <c r="B974" t="s">
        <v>26238</v>
      </c>
      <c r="C974" t="s">
        <v>26239</v>
      </c>
      <c r="D974">
        <v>4</v>
      </c>
      <c r="F974" t="s">
        <v>26240</v>
      </c>
      <c r="J974">
        <v>1984</v>
      </c>
      <c r="K974" t="s">
        <v>26241</v>
      </c>
      <c r="L974" t="s">
        <v>26242</v>
      </c>
      <c r="M974" t="s">
        <v>1017</v>
      </c>
      <c r="N974" t="s">
        <v>74</v>
      </c>
      <c r="O974" t="s">
        <v>30</v>
      </c>
      <c r="P974" t="s">
        <v>30</v>
      </c>
      <c r="Q974" t="s">
        <v>75</v>
      </c>
      <c r="R974" t="s">
        <v>30</v>
      </c>
      <c r="S974" t="s">
        <v>40</v>
      </c>
      <c r="T974" t="s">
        <v>30</v>
      </c>
      <c r="U974" t="s">
        <v>30</v>
      </c>
      <c r="V974" t="s">
        <v>30</v>
      </c>
      <c r="W974" t="s">
        <v>124</v>
      </c>
      <c r="X974" t="s">
        <v>26243</v>
      </c>
    </row>
    <row r="975" spans="1:24" x14ac:dyDescent="0.25">
      <c r="A975">
        <v>871699</v>
      </c>
      <c r="B975" t="s">
        <v>26244</v>
      </c>
      <c r="C975" t="s">
        <v>26245</v>
      </c>
      <c r="D975">
        <v>4</v>
      </c>
      <c r="F975" t="s">
        <v>26246</v>
      </c>
      <c r="J975">
        <v>1992</v>
      </c>
      <c r="M975" t="s">
        <v>1194</v>
      </c>
      <c r="N975" t="s">
        <v>74</v>
      </c>
      <c r="O975" t="s">
        <v>30</v>
      </c>
      <c r="P975" t="s">
        <v>30</v>
      </c>
      <c r="Q975" t="s">
        <v>63</v>
      </c>
      <c r="R975" t="s">
        <v>30</v>
      </c>
      <c r="S975" t="s">
        <v>30</v>
      </c>
      <c r="T975" t="s">
        <v>40</v>
      </c>
      <c r="U975" t="s">
        <v>30</v>
      </c>
      <c r="V975" t="s">
        <v>30</v>
      </c>
      <c r="W975" t="s">
        <v>124</v>
      </c>
    </row>
    <row r="976" spans="1:24" x14ac:dyDescent="0.25">
      <c r="A976">
        <v>5772</v>
      </c>
      <c r="B976" t="s">
        <v>26247</v>
      </c>
      <c r="C976" t="s">
        <v>26248</v>
      </c>
      <c r="D976">
        <v>4</v>
      </c>
      <c r="E976" t="s">
        <v>26249</v>
      </c>
      <c r="F976" t="s">
        <v>11860</v>
      </c>
      <c r="I976">
        <v>1972</v>
      </c>
      <c r="J976">
        <v>1975</v>
      </c>
      <c r="K976" t="s">
        <v>26250</v>
      </c>
      <c r="L976" t="s">
        <v>26251</v>
      </c>
      <c r="M976" t="s">
        <v>793</v>
      </c>
      <c r="N976" t="s">
        <v>45</v>
      </c>
      <c r="O976" t="s">
        <v>40</v>
      </c>
      <c r="P976" t="s">
        <v>30</v>
      </c>
      <c r="Q976" t="s">
        <v>63</v>
      </c>
      <c r="R976" t="s">
        <v>30</v>
      </c>
      <c r="S976" t="s">
        <v>30</v>
      </c>
      <c r="T976" t="s">
        <v>40</v>
      </c>
      <c r="U976" t="s">
        <v>30</v>
      </c>
      <c r="V976" t="s">
        <v>40</v>
      </c>
      <c r="W976" t="s">
        <v>124</v>
      </c>
      <c r="X976" t="s">
        <v>26252</v>
      </c>
    </row>
    <row r="977" spans="1:24" x14ac:dyDescent="0.25">
      <c r="A977">
        <v>675599</v>
      </c>
      <c r="B977" t="s">
        <v>26256</v>
      </c>
      <c r="C977" t="s">
        <v>26257</v>
      </c>
      <c r="D977">
        <v>4</v>
      </c>
      <c r="F977" t="s">
        <v>1991</v>
      </c>
      <c r="I977">
        <v>1987</v>
      </c>
      <c r="J977">
        <v>1987</v>
      </c>
      <c r="K977" t="s">
        <v>26258</v>
      </c>
      <c r="L977" t="s">
        <v>26259</v>
      </c>
      <c r="M977" t="s">
        <v>3902</v>
      </c>
      <c r="N977" t="s">
        <v>229</v>
      </c>
      <c r="O977" t="s">
        <v>30</v>
      </c>
      <c r="P977" t="s">
        <v>30</v>
      </c>
      <c r="Q977" t="s">
        <v>31</v>
      </c>
      <c r="R977" t="s">
        <v>40</v>
      </c>
      <c r="S977" t="s">
        <v>40</v>
      </c>
      <c r="T977" t="s">
        <v>30</v>
      </c>
      <c r="U977" t="s">
        <v>30</v>
      </c>
      <c r="V977" t="s">
        <v>30</v>
      </c>
      <c r="W977" t="s">
        <v>798</v>
      </c>
    </row>
    <row r="978" spans="1:24" x14ac:dyDescent="0.25">
      <c r="A978">
        <v>209594</v>
      </c>
      <c r="B978" t="s">
        <v>26264</v>
      </c>
      <c r="C978" t="s">
        <v>26265</v>
      </c>
      <c r="D978">
        <v>4</v>
      </c>
      <c r="F978" t="s">
        <v>26266</v>
      </c>
      <c r="J978">
        <v>1982</v>
      </c>
      <c r="K978" t="s">
        <v>26267</v>
      </c>
      <c r="L978" t="s">
        <v>26268</v>
      </c>
      <c r="M978" t="s">
        <v>727</v>
      </c>
      <c r="N978" t="s">
        <v>45</v>
      </c>
      <c r="O978" t="s">
        <v>40</v>
      </c>
      <c r="P978" t="s">
        <v>30</v>
      </c>
      <c r="Q978" t="s">
        <v>63</v>
      </c>
      <c r="R978" t="s">
        <v>30</v>
      </c>
      <c r="S978" t="s">
        <v>30</v>
      </c>
      <c r="T978" t="s">
        <v>30</v>
      </c>
      <c r="U978" t="s">
        <v>40</v>
      </c>
      <c r="V978" t="s">
        <v>30</v>
      </c>
      <c r="W978" t="s">
        <v>798</v>
      </c>
      <c r="X978" t="s">
        <v>26269</v>
      </c>
    </row>
    <row r="979" spans="1:24" x14ac:dyDescent="0.25">
      <c r="A979">
        <v>674508</v>
      </c>
      <c r="B979" t="s">
        <v>26318</v>
      </c>
      <c r="C979" t="s">
        <v>26319</v>
      </c>
      <c r="D979">
        <v>4</v>
      </c>
      <c r="F979" t="s">
        <v>26320</v>
      </c>
      <c r="J979">
        <v>1987</v>
      </c>
      <c r="M979" t="s">
        <v>21872</v>
      </c>
      <c r="N979" t="s">
        <v>74</v>
      </c>
      <c r="O979" t="s">
        <v>30</v>
      </c>
      <c r="P979" t="s">
        <v>30</v>
      </c>
      <c r="Q979" t="s">
        <v>75</v>
      </c>
      <c r="R979" t="s">
        <v>30</v>
      </c>
      <c r="S979" t="s">
        <v>30</v>
      </c>
      <c r="T979" t="s">
        <v>40</v>
      </c>
      <c r="U979" t="s">
        <v>30</v>
      </c>
      <c r="V979" t="s">
        <v>30</v>
      </c>
      <c r="W979" t="s">
        <v>798</v>
      </c>
    </row>
    <row r="980" spans="1:24" x14ac:dyDescent="0.25">
      <c r="A980">
        <v>641699</v>
      </c>
      <c r="B980" t="s">
        <v>26338</v>
      </c>
      <c r="C980" t="s">
        <v>26339</v>
      </c>
      <c r="D980">
        <v>4</v>
      </c>
      <c r="F980" t="s">
        <v>26340</v>
      </c>
      <c r="I980">
        <v>1966</v>
      </c>
      <c r="J980">
        <v>1971</v>
      </c>
      <c r="K980" t="s">
        <v>26341</v>
      </c>
      <c r="L980" t="s">
        <v>26342</v>
      </c>
      <c r="M980" t="s">
        <v>26343</v>
      </c>
      <c r="N980" t="s">
        <v>45</v>
      </c>
      <c r="O980" t="s">
        <v>30</v>
      </c>
      <c r="P980" t="s">
        <v>30</v>
      </c>
      <c r="Q980" t="s">
        <v>63</v>
      </c>
      <c r="R980" t="s">
        <v>30</v>
      </c>
      <c r="S980" t="s">
        <v>30</v>
      </c>
      <c r="T980" t="s">
        <v>40</v>
      </c>
      <c r="U980" t="s">
        <v>30</v>
      </c>
      <c r="V980" t="s">
        <v>30</v>
      </c>
      <c r="W980" t="s">
        <v>798</v>
      </c>
      <c r="X980" t="s">
        <v>26344</v>
      </c>
    </row>
    <row r="981" spans="1:24" x14ac:dyDescent="0.25">
      <c r="A981">
        <v>1376388</v>
      </c>
      <c r="B981" t="s">
        <v>26354</v>
      </c>
      <c r="C981" t="s">
        <v>26355</v>
      </c>
      <c r="D981">
        <v>4</v>
      </c>
      <c r="F981" t="s">
        <v>5249</v>
      </c>
      <c r="I981">
        <v>1963</v>
      </c>
      <c r="M981" t="s">
        <v>26356</v>
      </c>
      <c r="N981" t="s">
        <v>29</v>
      </c>
      <c r="O981" t="s">
        <v>30</v>
      </c>
      <c r="P981" t="s">
        <v>30</v>
      </c>
      <c r="Q981" t="s">
        <v>31</v>
      </c>
      <c r="R981" t="s">
        <v>30</v>
      </c>
      <c r="S981" t="s">
        <v>40</v>
      </c>
      <c r="T981" t="s">
        <v>30</v>
      </c>
      <c r="U981" t="s">
        <v>30</v>
      </c>
      <c r="V981" t="s">
        <v>30</v>
      </c>
      <c r="W981" t="s">
        <v>798</v>
      </c>
    </row>
    <row r="982" spans="1:24" x14ac:dyDescent="0.25">
      <c r="A982">
        <v>557741</v>
      </c>
      <c r="B982" t="s">
        <v>26504</v>
      </c>
      <c r="C982" t="s">
        <v>26505</v>
      </c>
      <c r="D982">
        <v>4</v>
      </c>
      <c r="E982" t="s">
        <v>26506</v>
      </c>
      <c r="F982" t="s">
        <v>26507</v>
      </c>
      <c r="G982" t="e">
        <f>-pride</f>
        <v>#NAME?</v>
      </c>
      <c r="H982" t="s">
        <v>165</v>
      </c>
      <c r="I982">
        <v>1983</v>
      </c>
      <c r="J982">
        <v>1993</v>
      </c>
      <c r="K982" t="s">
        <v>26508</v>
      </c>
      <c r="L982" t="s">
        <v>26509</v>
      </c>
      <c r="M982" t="s">
        <v>12478</v>
      </c>
      <c r="N982" t="s">
        <v>45</v>
      </c>
      <c r="O982" t="s">
        <v>40</v>
      </c>
      <c r="P982" t="s">
        <v>30</v>
      </c>
      <c r="Q982" t="s">
        <v>46</v>
      </c>
      <c r="R982" t="s">
        <v>30</v>
      </c>
      <c r="S982" t="s">
        <v>40</v>
      </c>
      <c r="T982" t="s">
        <v>30</v>
      </c>
      <c r="U982" t="s">
        <v>30</v>
      </c>
      <c r="V982" t="s">
        <v>30</v>
      </c>
      <c r="W982" t="s">
        <v>798</v>
      </c>
      <c r="X982" t="s">
        <v>26510</v>
      </c>
    </row>
    <row r="983" spans="1:24" x14ac:dyDescent="0.25">
      <c r="A983">
        <v>116349</v>
      </c>
      <c r="B983" t="s">
        <v>26563</v>
      </c>
      <c r="C983" t="s">
        <v>26564</v>
      </c>
      <c r="D983">
        <v>4</v>
      </c>
      <c r="E983" t="s">
        <v>26565</v>
      </c>
      <c r="F983" t="s">
        <v>11946</v>
      </c>
      <c r="G983" t="e">
        <f>-sartan</f>
        <v>#NAME?</v>
      </c>
      <c r="H983" t="s">
        <v>3818</v>
      </c>
      <c r="I983">
        <v>1997</v>
      </c>
      <c r="J983">
        <v>1998</v>
      </c>
      <c r="K983" t="s">
        <v>13847</v>
      </c>
      <c r="L983" t="s">
        <v>13848</v>
      </c>
      <c r="M983" t="s">
        <v>13849</v>
      </c>
      <c r="N983" t="s">
        <v>45</v>
      </c>
      <c r="O983" t="s">
        <v>30</v>
      </c>
      <c r="P983" t="s">
        <v>30</v>
      </c>
      <c r="Q983" t="s">
        <v>46</v>
      </c>
      <c r="R983" t="s">
        <v>40</v>
      </c>
      <c r="S983" t="s">
        <v>40</v>
      </c>
      <c r="T983" t="s">
        <v>30</v>
      </c>
      <c r="U983" t="s">
        <v>30</v>
      </c>
      <c r="V983" t="s">
        <v>40</v>
      </c>
      <c r="W983" t="s">
        <v>124</v>
      </c>
      <c r="X983" t="s">
        <v>26566</v>
      </c>
    </row>
    <row r="984" spans="1:24" x14ac:dyDescent="0.25">
      <c r="A984">
        <v>16959</v>
      </c>
      <c r="B984" t="s">
        <v>26594</v>
      </c>
      <c r="C984" t="s">
        <v>26595</v>
      </c>
      <c r="D984">
        <v>4</v>
      </c>
      <c r="E984" t="s">
        <v>26596</v>
      </c>
      <c r="F984" t="s">
        <v>26597</v>
      </c>
      <c r="G984" t="e">
        <f>-azepam</f>
        <v>#NAME?</v>
      </c>
      <c r="H984" t="s">
        <v>1171</v>
      </c>
      <c r="I984">
        <v>1969</v>
      </c>
      <c r="J984">
        <v>1977</v>
      </c>
      <c r="K984" t="s">
        <v>26598</v>
      </c>
      <c r="L984" t="s">
        <v>26599</v>
      </c>
      <c r="M984" t="s">
        <v>1273</v>
      </c>
      <c r="N984" t="s">
        <v>45</v>
      </c>
      <c r="O984" t="s">
        <v>40</v>
      </c>
      <c r="P984" t="s">
        <v>30</v>
      </c>
      <c r="Q984" t="s">
        <v>46</v>
      </c>
      <c r="R984" t="s">
        <v>30</v>
      </c>
      <c r="S984" t="s">
        <v>40</v>
      </c>
      <c r="T984" t="s">
        <v>40</v>
      </c>
      <c r="U984" t="s">
        <v>30</v>
      </c>
      <c r="V984" t="s">
        <v>40</v>
      </c>
      <c r="W984" t="s">
        <v>124</v>
      </c>
      <c r="X984" t="s">
        <v>26600</v>
      </c>
    </row>
    <row r="985" spans="1:24" x14ac:dyDescent="0.25">
      <c r="A985">
        <v>675099</v>
      </c>
      <c r="B985" t="s">
        <v>26601</v>
      </c>
      <c r="C985" t="s">
        <v>26602</v>
      </c>
      <c r="D985">
        <v>4</v>
      </c>
      <c r="E985" t="s">
        <v>26603</v>
      </c>
      <c r="F985" t="s">
        <v>797</v>
      </c>
      <c r="G985" t="s">
        <v>37</v>
      </c>
      <c r="H985" t="s">
        <v>38</v>
      </c>
      <c r="I985">
        <v>1965</v>
      </c>
      <c r="J985">
        <v>1982</v>
      </c>
      <c r="K985" t="s">
        <v>26604</v>
      </c>
      <c r="L985" t="s">
        <v>26605</v>
      </c>
      <c r="N985" t="s">
        <v>29</v>
      </c>
      <c r="O985" t="s">
        <v>40</v>
      </c>
      <c r="P985" t="s">
        <v>30</v>
      </c>
      <c r="Q985" t="s">
        <v>31</v>
      </c>
      <c r="R985" t="s">
        <v>30</v>
      </c>
      <c r="S985" t="s">
        <v>40</v>
      </c>
      <c r="T985" t="s">
        <v>30</v>
      </c>
      <c r="U985" t="s">
        <v>30</v>
      </c>
      <c r="V985" t="s">
        <v>30</v>
      </c>
      <c r="W985" t="s">
        <v>798</v>
      </c>
      <c r="X985" t="s">
        <v>26606</v>
      </c>
    </row>
    <row r="986" spans="1:24" x14ac:dyDescent="0.25">
      <c r="A986">
        <v>421334</v>
      </c>
      <c r="B986" t="s">
        <v>26607</v>
      </c>
      <c r="C986" t="s">
        <v>26608</v>
      </c>
      <c r="D986">
        <v>4</v>
      </c>
      <c r="E986" t="s">
        <v>26609</v>
      </c>
      <c r="F986" t="s">
        <v>23149</v>
      </c>
      <c r="G986" t="e">
        <f>-clone</f>
        <v>#NAME?</v>
      </c>
      <c r="H986" t="s">
        <v>6401</v>
      </c>
      <c r="I986">
        <v>2002</v>
      </c>
      <c r="J986">
        <v>2004</v>
      </c>
      <c r="K986" t="s">
        <v>26610</v>
      </c>
      <c r="L986" t="s">
        <v>26611</v>
      </c>
      <c r="N986" t="s">
        <v>45</v>
      </c>
      <c r="O986" t="s">
        <v>40</v>
      </c>
      <c r="P986" t="s">
        <v>30</v>
      </c>
      <c r="Q986" t="s">
        <v>31</v>
      </c>
      <c r="R986" t="s">
        <v>30</v>
      </c>
      <c r="S986" t="s">
        <v>40</v>
      </c>
      <c r="T986" t="s">
        <v>30</v>
      </c>
      <c r="U986" t="s">
        <v>30</v>
      </c>
      <c r="V986" t="s">
        <v>40</v>
      </c>
      <c r="W986" t="s">
        <v>124</v>
      </c>
      <c r="X986" t="s">
        <v>26612</v>
      </c>
    </row>
    <row r="987" spans="1:24" x14ac:dyDescent="0.25">
      <c r="A987">
        <v>203048</v>
      </c>
      <c r="B987" t="s">
        <v>26642</v>
      </c>
      <c r="C987" t="s">
        <v>26643</v>
      </c>
      <c r="D987">
        <v>4</v>
      </c>
      <c r="F987" t="s">
        <v>1370</v>
      </c>
      <c r="G987" t="e">
        <f>-ium</f>
        <v>#NAME?</v>
      </c>
      <c r="H987" t="s">
        <v>288</v>
      </c>
      <c r="J987">
        <v>1982</v>
      </c>
      <c r="N987" t="s">
        <v>45</v>
      </c>
      <c r="O987" t="s">
        <v>40</v>
      </c>
      <c r="P987" t="s">
        <v>30</v>
      </c>
      <c r="Q987" t="s">
        <v>63</v>
      </c>
      <c r="R987" t="s">
        <v>30</v>
      </c>
      <c r="S987" t="s">
        <v>30</v>
      </c>
      <c r="T987" t="s">
        <v>40</v>
      </c>
      <c r="U987" t="s">
        <v>30</v>
      </c>
      <c r="V987" t="s">
        <v>30</v>
      </c>
      <c r="W987" t="s">
        <v>798</v>
      </c>
      <c r="X987" t="s">
        <v>26644</v>
      </c>
    </row>
    <row r="988" spans="1:24" x14ac:dyDescent="0.25">
      <c r="A988">
        <v>675506</v>
      </c>
      <c r="B988" t="s">
        <v>26648</v>
      </c>
      <c r="C988" t="s">
        <v>26649</v>
      </c>
      <c r="D988">
        <v>4</v>
      </c>
      <c r="F988" t="s">
        <v>5023</v>
      </c>
      <c r="G988" t="e">
        <f>-relin</f>
        <v>#NAME?</v>
      </c>
      <c r="H988" t="s">
        <v>5143</v>
      </c>
      <c r="I988">
        <v>1989</v>
      </c>
      <c r="J988">
        <v>1990</v>
      </c>
      <c r="K988" t="s">
        <v>26650</v>
      </c>
      <c r="L988" t="s">
        <v>26651</v>
      </c>
      <c r="M988" t="s">
        <v>26652</v>
      </c>
      <c r="N988" t="s">
        <v>108</v>
      </c>
      <c r="O988" t="s">
        <v>30</v>
      </c>
      <c r="P988" t="s">
        <v>30</v>
      </c>
      <c r="Q988" t="s">
        <v>31</v>
      </c>
      <c r="R988" t="s">
        <v>30</v>
      </c>
      <c r="S988" t="s">
        <v>30</v>
      </c>
      <c r="T988" t="s">
        <v>40</v>
      </c>
      <c r="U988" t="s">
        <v>30</v>
      </c>
      <c r="V988" t="s">
        <v>30</v>
      </c>
      <c r="W988" t="s">
        <v>798</v>
      </c>
    </row>
    <row r="989" spans="1:24" x14ac:dyDescent="0.25">
      <c r="A989">
        <v>675528</v>
      </c>
      <c r="B989" t="s">
        <v>26653</v>
      </c>
      <c r="C989" t="s">
        <v>26654</v>
      </c>
      <c r="D989">
        <v>4</v>
      </c>
      <c r="F989" t="s">
        <v>26655</v>
      </c>
      <c r="G989" t="e">
        <f>-parin</f>
        <v>#NAME?</v>
      </c>
      <c r="H989" t="s">
        <v>13103</v>
      </c>
      <c r="I989">
        <v>1993</v>
      </c>
      <c r="J989">
        <v>2000</v>
      </c>
      <c r="K989" t="s">
        <v>26656</v>
      </c>
      <c r="L989" t="s">
        <v>26657</v>
      </c>
      <c r="M989" t="s">
        <v>26658</v>
      </c>
      <c r="N989" t="s">
        <v>133</v>
      </c>
      <c r="O989" t="s">
        <v>30</v>
      </c>
      <c r="P989" t="s">
        <v>30</v>
      </c>
      <c r="Q989" t="s">
        <v>31</v>
      </c>
      <c r="R989" t="s">
        <v>30</v>
      </c>
      <c r="S989" t="s">
        <v>30</v>
      </c>
      <c r="T989" t="s">
        <v>40</v>
      </c>
      <c r="U989" t="s">
        <v>30</v>
      </c>
      <c r="V989" t="s">
        <v>40</v>
      </c>
      <c r="W989" t="s">
        <v>798</v>
      </c>
    </row>
    <row r="990" spans="1:24" x14ac:dyDescent="0.25">
      <c r="A990">
        <v>27308</v>
      </c>
      <c r="B990" t="s">
        <v>26670</v>
      </c>
      <c r="C990" t="s">
        <v>26671</v>
      </c>
      <c r="D990">
        <v>4</v>
      </c>
      <c r="E990" t="s">
        <v>26672</v>
      </c>
      <c r="F990" t="s">
        <v>1979</v>
      </c>
      <c r="G990" t="e">
        <f>-conazole</f>
        <v>#NAME?</v>
      </c>
      <c r="H990" t="s">
        <v>917</v>
      </c>
      <c r="I990">
        <v>1999</v>
      </c>
      <c r="J990">
        <v>2002</v>
      </c>
      <c r="K990" t="s">
        <v>26673</v>
      </c>
      <c r="L990" t="s">
        <v>26674</v>
      </c>
      <c r="N990" t="s">
        <v>45</v>
      </c>
      <c r="O990" t="s">
        <v>40</v>
      </c>
      <c r="P990" t="s">
        <v>30</v>
      </c>
      <c r="Q990" t="s">
        <v>31</v>
      </c>
      <c r="R990" t="s">
        <v>30</v>
      </c>
      <c r="S990" t="s">
        <v>40</v>
      </c>
      <c r="T990" t="s">
        <v>40</v>
      </c>
      <c r="U990" t="s">
        <v>30</v>
      </c>
      <c r="V990" t="s">
        <v>30</v>
      </c>
      <c r="W990" t="s">
        <v>124</v>
      </c>
      <c r="X990" t="s">
        <v>26675</v>
      </c>
    </row>
    <row r="991" spans="1:24" x14ac:dyDescent="0.25">
      <c r="A991">
        <v>110803</v>
      </c>
      <c r="B991" t="s">
        <v>26731</v>
      </c>
      <c r="C991" t="s">
        <v>26732</v>
      </c>
      <c r="D991">
        <v>4</v>
      </c>
      <c r="E991" t="s">
        <v>26733</v>
      </c>
      <c r="F991" t="s">
        <v>26734</v>
      </c>
      <c r="G991" t="s">
        <v>14062</v>
      </c>
      <c r="H991" t="s">
        <v>14063</v>
      </c>
      <c r="I991">
        <v>1986</v>
      </c>
      <c r="J991">
        <v>1993</v>
      </c>
      <c r="K991" t="s">
        <v>26735</v>
      </c>
      <c r="L991" t="s">
        <v>26736</v>
      </c>
      <c r="M991" t="s">
        <v>1395</v>
      </c>
      <c r="N991" t="s">
        <v>45</v>
      </c>
      <c r="O991" t="s">
        <v>30</v>
      </c>
      <c r="P991" t="s">
        <v>30</v>
      </c>
      <c r="Q991" t="s">
        <v>63</v>
      </c>
      <c r="R991" t="s">
        <v>30</v>
      </c>
      <c r="S991" t="s">
        <v>40</v>
      </c>
      <c r="T991" t="s">
        <v>30</v>
      </c>
      <c r="U991" t="s">
        <v>30</v>
      </c>
      <c r="V991" t="s">
        <v>30</v>
      </c>
      <c r="W991" t="s">
        <v>2208</v>
      </c>
      <c r="X991" t="s">
        <v>26737</v>
      </c>
    </row>
    <row r="992" spans="1:24" x14ac:dyDescent="0.25">
      <c r="A992">
        <v>421032</v>
      </c>
      <c r="B992" t="s">
        <v>26902</v>
      </c>
      <c r="C992" t="s">
        <v>26903</v>
      </c>
      <c r="D992">
        <v>4</v>
      </c>
      <c r="E992" t="s">
        <v>26904</v>
      </c>
      <c r="F992" t="s">
        <v>11860</v>
      </c>
      <c r="G992" t="e">
        <f>-renone</f>
        <v>#NAME?</v>
      </c>
      <c r="H992" t="s">
        <v>14841</v>
      </c>
      <c r="I992">
        <v>1997</v>
      </c>
      <c r="J992">
        <v>2001</v>
      </c>
      <c r="M992" t="s">
        <v>861</v>
      </c>
      <c r="N992" t="s">
        <v>29</v>
      </c>
      <c r="O992" t="s">
        <v>40</v>
      </c>
      <c r="P992" t="s">
        <v>30</v>
      </c>
      <c r="Q992" t="s">
        <v>31</v>
      </c>
      <c r="R992" t="s">
        <v>30</v>
      </c>
      <c r="S992" t="s">
        <v>40</v>
      </c>
      <c r="T992" t="s">
        <v>30</v>
      </c>
      <c r="U992" t="s">
        <v>30</v>
      </c>
      <c r="V992" t="s">
        <v>40</v>
      </c>
      <c r="W992" t="s">
        <v>124</v>
      </c>
      <c r="X992" t="s">
        <v>26905</v>
      </c>
    </row>
    <row r="993" spans="1:24" x14ac:dyDescent="0.25">
      <c r="A993">
        <v>699470</v>
      </c>
      <c r="B993" t="s">
        <v>26923</v>
      </c>
      <c r="C993" t="s">
        <v>26924</v>
      </c>
      <c r="D993">
        <v>4</v>
      </c>
      <c r="E993" t="s">
        <v>26925</v>
      </c>
      <c r="F993" t="s">
        <v>26926</v>
      </c>
      <c r="G993" t="s">
        <v>26927</v>
      </c>
      <c r="H993" t="s">
        <v>26928</v>
      </c>
      <c r="I993">
        <v>2002</v>
      </c>
      <c r="J993">
        <v>2002</v>
      </c>
      <c r="K993" t="s">
        <v>26929</v>
      </c>
      <c r="L993" t="s">
        <v>26930</v>
      </c>
      <c r="N993" t="s">
        <v>29</v>
      </c>
      <c r="O993" t="s">
        <v>40</v>
      </c>
      <c r="P993" t="s">
        <v>30</v>
      </c>
      <c r="Q993" t="s">
        <v>31</v>
      </c>
      <c r="R993" t="s">
        <v>30</v>
      </c>
      <c r="S993" t="s">
        <v>30</v>
      </c>
      <c r="T993" t="s">
        <v>40</v>
      </c>
      <c r="U993" t="s">
        <v>40</v>
      </c>
      <c r="V993" t="s">
        <v>30</v>
      </c>
      <c r="W993" t="s">
        <v>124</v>
      </c>
      <c r="X993" t="s">
        <v>26931</v>
      </c>
    </row>
    <row r="994" spans="1:24" x14ac:dyDescent="0.25">
      <c r="A994">
        <v>699469</v>
      </c>
      <c r="B994" t="s">
        <v>27110</v>
      </c>
      <c r="C994" t="s">
        <v>27111</v>
      </c>
      <c r="D994">
        <v>4</v>
      </c>
      <c r="E994" t="s">
        <v>27112</v>
      </c>
      <c r="F994" t="s">
        <v>759</v>
      </c>
      <c r="G994" t="e">
        <f>-setron</f>
        <v>#NAME?</v>
      </c>
      <c r="H994" t="s">
        <v>3536</v>
      </c>
      <c r="I994">
        <v>1991</v>
      </c>
      <c r="J994">
        <v>1997</v>
      </c>
      <c r="K994" t="s">
        <v>27113</v>
      </c>
      <c r="L994" t="s">
        <v>27114</v>
      </c>
      <c r="M994" t="s">
        <v>27115</v>
      </c>
      <c r="N994" t="s">
        <v>45</v>
      </c>
      <c r="O994" t="s">
        <v>40</v>
      </c>
      <c r="P994" t="s">
        <v>30</v>
      </c>
      <c r="Q994" t="s">
        <v>31</v>
      </c>
      <c r="R994" t="s">
        <v>30</v>
      </c>
      <c r="S994" t="s">
        <v>40</v>
      </c>
      <c r="T994" t="s">
        <v>40</v>
      </c>
      <c r="U994" t="s">
        <v>30</v>
      </c>
      <c r="V994" t="s">
        <v>30</v>
      </c>
      <c r="W994" t="s">
        <v>124</v>
      </c>
      <c r="X994" t="s">
        <v>27116</v>
      </c>
    </row>
    <row r="995" spans="1:24" x14ac:dyDescent="0.25">
      <c r="A995">
        <v>675237</v>
      </c>
      <c r="B995" t="s">
        <v>27121</v>
      </c>
      <c r="C995" t="s">
        <v>27122</v>
      </c>
      <c r="D995">
        <v>4</v>
      </c>
      <c r="F995" t="s">
        <v>1445</v>
      </c>
      <c r="G995" t="e">
        <f>-ium</f>
        <v>#NAME?</v>
      </c>
      <c r="H995" t="s">
        <v>288</v>
      </c>
      <c r="J995">
        <v>1982</v>
      </c>
      <c r="K995" t="s">
        <v>27123</v>
      </c>
      <c r="L995" t="s">
        <v>27124</v>
      </c>
      <c r="N995" t="s">
        <v>45</v>
      </c>
      <c r="O995" t="s">
        <v>40</v>
      </c>
      <c r="P995" t="s">
        <v>30</v>
      </c>
      <c r="Q995" t="s">
        <v>46</v>
      </c>
      <c r="R995" t="s">
        <v>30</v>
      </c>
      <c r="S995" t="s">
        <v>40</v>
      </c>
      <c r="T995" t="s">
        <v>30</v>
      </c>
      <c r="U995" t="s">
        <v>30</v>
      </c>
      <c r="V995" t="s">
        <v>30</v>
      </c>
      <c r="W995" t="s">
        <v>798</v>
      </c>
      <c r="X995" t="s">
        <v>27125</v>
      </c>
    </row>
    <row r="996" spans="1:24" x14ac:dyDescent="0.25">
      <c r="A996">
        <v>573926</v>
      </c>
      <c r="B996" t="s">
        <v>27131</v>
      </c>
      <c r="C996" t="s">
        <v>27132</v>
      </c>
      <c r="D996">
        <v>4</v>
      </c>
      <c r="F996" t="s">
        <v>1445</v>
      </c>
      <c r="G996" t="s">
        <v>15598</v>
      </c>
      <c r="H996" t="s">
        <v>15599</v>
      </c>
      <c r="I996">
        <v>2008</v>
      </c>
      <c r="J996">
        <v>2009</v>
      </c>
      <c r="K996" t="s">
        <v>27133</v>
      </c>
      <c r="L996" t="s">
        <v>27134</v>
      </c>
      <c r="N996" t="s">
        <v>29</v>
      </c>
      <c r="O996" t="s">
        <v>40</v>
      </c>
      <c r="P996" t="s">
        <v>40</v>
      </c>
      <c r="Q996" t="s">
        <v>31</v>
      </c>
      <c r="R996" t="s">
        <v>40</v>
      </c>
      <c r="S996" t="s">
        <v>40</v>
      </c>
      <c r="T996" t="s">
        <v>30</v>
      </c>
      <c r="U996" t="s">
        <v>30</v>
      </c>
      <c r="V996" t="s">
        <v>30</v>
      </c>
      <c r="W996" t="s">
        <v>124</v>
      </c>
      <c r="X996" t="s">
        <v>27135</v>
      </c>
    </row>
    <row r="997" spans="1:24" x14ac:dyDescent="0.25">
      <c r="A997">
        <v>642358</v>
      </c>
      <c r="B997" t="s">
        <v>27229</v>
      </c>
      <c r="C997" t="s">
        <v>27230</v>
      </c>
      <c r="D997">
        <v>4</v>
      </c>
      <c r="F997" t="s">
        <v>27231</v>
      </c>
      <c r="I997">
        <v>1990</v>
      </c>
      <c r="J997">
        <v>2007</v>
      </c>
      <c r="M997" t="s">
        <v>27232</v>
      </c>
      <c r="N997" t="s">
        <v>45</v>
      </c>
      <c r="O997" t="s">
        <v>40</v>
      </c>
      <c r="P997" t="s">
        <v>30</v>
      </c>
      <c r="Q997" t="s">
        <v>63</v>
      </c>
      <c r="R997" t="s">
        <v>30</v>
      </c>
      <c r="S997" t="s">
        <v>30</v>
      </c>
      <c r="T997" t="s">
        <v>40</v>
      </c>
      <c r="U997" t="s">
        <v>30</v>
      </c>
      <c r="V997" t="s">
        <v>30</v>
      </c>
      <c r="W997" t="s">
        <v>124</v>
      </c>
      <c r="X997" t="s">
        <v>30</v>
      </c>
    </row>
    <row r="998" spans="1:24" x14ac:dyDescent="0.25">
      <c r="A998">
        <v>674419</v>
      </c>
      <c r="B998" t="s">
        <v>27244</v>
      </c>
      <c r="C998" t="s">
        <v>27245</v>
      </c>
      <c r="D998">
        <v>4</v>
      </c>
      <c r="F998" t="s">
        <v>27246</v>
      </c>
      <c r="J998">
        <v>1982</v>
      </c>
      <c r="K998" t="s">
        <v>27247</v>
      </c>
      <c r="L998" t="s">
        <v>27248</v>
      </c>
      <c r="M998" t="s">
        <v>27249</v>
      </c>
      <c r="N998" t="s">
        <v>45</v>
      </c>
      <c r="O998" t="s">
        <v>40</v>
      </c>
      <c r="P998" t="s">
        <v>30</v>
      </c>
      <c r="Q998" t="s">
        <v>46</v>
      </c>
      <c r="R998" t="s">
        <v>30</v>
      </c>
      <c r="S998" t="s">
        <v>30</v>
      </c>
      <c r="T998" t="s">
        <v>30</v>
      </c>
      <c r="U998" t="s">
        <v>40</v>
      </c>
      <c r="V998" t="s">
        <v>30</v>
      </c>
      <c r="W998" t="s">
        <v>124</v>
      </c>
      <c r="X998" t="s">
        <v>27250</v>
      </c>
    </row>
    <row r="999" spans="1:24" x14ac:dyDescent="0.25">
      <c r="A999">
        <v>151063</v>
      </c>
      <c r="B999" t="s">
        <v>27265</v>
      </c>
      <c r="C999" t="s">
        <v>27266</v>
      </c>
      <c r="D999">
        <v>4</v>
      </c>
      <c r="F999" t="s">
        <v>27267</v>
      </c>
      <c r="J999">
        <v>1959</v>
      </c>
      <c r="K999" t="s">
        <v>27268</v>
      </c>
      <c r="L999" t="s">
        <v>27269</v>
      </c>
      <c r="M999" t="s">
        <v>1206</v>
      </c>
      <c r="N999" t="s">
        <v>45</v>
      </c>
      <c r="O999" t="s">
        <v>40</v>
      </c>
      <c r="P999" t="s">
        <v>30</v>
      </c>
      <c r="Q999" t="s">
        <v>46</v>
      </c>
      <c r="R999" t="s">
        <v>30</v>
      </c>
      <c r="S999" t="s">
        <v>40</v>
      </c>
      <c r="T999" t="s">
        <v>40</v>
      </c>
      <c r="U999" t="s">
        <v>30</v>
      </c>
      <c r="V999" t="s">
        <v>30</v>
      </c>
      <c r="W999" t="s">
        <v>124</v>
      </c>
      <c r="X999" t="s">
        <v>27270</v>
      </c>
    </row>
    <row r="1000" spans="1:24" x14ac:dyDescent="0.25">
      <c r="A1000">
        <v>315123</v>
      </c>
      <c r="B1000" t="s">
        <v>27271</v>
      </c>
      <c r="C1000" t="s">
        <v>27272</v>
      </c>
      <c r="D1000">
        <v>4</v>
      </c>
      <c r="F1000" t="s">
        <v>27273</v>
      </c>
      <c r="J1000">
        <v>1958</v>
      </c>
      <c r="K1000" t="s">
        <v>27274</v>
      </c>
      <c r="L1000" t="s">
        <v>27275</v>
      </c>
      <c r="M1000" t="s">
        <v>5768</v>
      </c>
      <c r="N1000" t="s">
        <v>45</v>
      </c>
      <c r="O1000" t="s">
        <v>40</v>
      </c>
      <c r="P1000" t="s">
        <v>30</v>
      </c>
      <c r="Q1000" t="s">
        <v>63</v>
      </c>
      <c r="R1000" t="s">
        <v>30</v>
      </c>
      <c r="S1000" t="s">
        <v>40</v>
      </c>
      <c r="T1000" t="s">
        <v>30</v>
      </c>
      <c r="U1000" t="s">
        <v>30</v>
      </c>
      <c r="V1000" t="s">
        <v>30</v>
      </c>
      <c r="W1000" t="s">
        <v>124</v>
      </c>
      <c r="X1000" t="s">
        <v>27276</v>
      </c>
    </row>
    <row r="1001" spans="1:24" x14ac:dyDescent="0.25">
      <c r="A1001">
        <v>453121</v>
      </c>
      <c r="B1001" t="s">
        <v>27286</v>
      </c>
      <c r="C1001" t="s">
        <v>27287</v>
      </c>
      <c r="D1001">
        <v>4</v>
      </c>
      <c r="E1001" t="s">
        <v>27288</v>
      </c>
      <c r="F1001" t="s">
        <v>5163</v>
      </c>
      <c r="I1001">
        <v>1964</v>
      </c>
      <c r="J1001">
        <v>1969</v>
      </c>
      <c r="M1001" t="s">
        <v>793</v>
      </c>
      <c r="N1001" t="s">
        <v>45</v>
      </c>
      <c r="O1001" t="s">
        <v>40</v>
      </c>
      <c r="P1001" t="s">
        <v>30</v>
      </c>
      <c r="Q1001" t="s">
        <v>31</v>
      </c>
      <c r="R1001" t="s">
        <v>30</v>
      </c>
      <c r="S1001" t="s">
        <v>40</v>
      </c>
      <c r="T1001" t="s">
        <v>40</v>
      </c>
      <c r="U1001" t="s">
        <v>30</v>
      </c>
      <c r="V1001" t="s">
        <v>30</v>
      </c>
      <c r="W1001" t="s">
        <v>798</v>
      </c>
      <c r="X1001" t="s">
        <v>27289</v>
      </c>
    </row>
    <row r="1002" spans="1:24" x14ac:dyDescent="0.25">
      <c r="A1002">
        <v>255347</v>
      </c>
      <c r="B1002" t="s">
        <v>27294</v>
      </c>
      <c r="C1002" t="s">
        <v>27295</v>
      </c>
      <c r="D1002">
        <v>4</v>
      </c>
      <c r="E1002" t="s">
        <v>27296</v>
      </c>
      <c r="F1002" t="s">
        <v>1445</v>
      </c>
      <c r="I1002">
        <v>1967</v>
      </c>
      <c r="J1002">
        <v>1986</v>
      </c>
      <c r="K1002" t="s">
        <v>27297</v>
      </c>
      <c r="L1002" t="s">
        <v>27298</v>
      </c>
      <c r="M1002" t="s">
        <v>27299</v>
      </c>
      <c r="N1002" t="s">
        <v>45</v>
      </c>
      <c r="O1002" t="s">
        <v>30</v>
      </c>
      <c r="P1002" t="s">
        <v>30</v>
      </c>
      <c r="Q1002" t="s">
        <v>63</v>
      </c>
      <c r="R1002" t="s">
        <v>30</v>
      </c>
      <c r="S1002" t="s">
        <v>40</v>
      </c>
      <c r="T1002" t="s">
        <v>30</v>
      </c>
      <c r="U1002" t="s">
        <v>30</v>
      </c>
      <c r="V1002" t="s">
        <v>30</v>
      </c>
      <c r="W1002" t="s">
        <v>124</v>
      </c>
      <c r="X1002" t="s">
        <v>27300</v>
      </c>
    </row>
    <row r="1003" spans="1:24" x14ac:dyDescent="0.25">
      <c r="A1003">
        <v>674565</v>
      </c>
      <c r="B1003" t="s">
        <v>27301</v>
      </c>
      <c r="C1003" t="s">
        <v>27302</v>
      </c>
      <c r="D1003">
        <v>4</v>
      </c>
      <c r="E1003" t="s">
        <v>27303</v>
      </c>
      <c r="F1003" t="s">
        <v>1762</v>
      </c>
      <c r="G1003" t="s">
        <v>129</v>
      </c>
      <c r="H1003" t="s">
        <v>130</v>
      </c>
      <c r="I1003">
        <v>1987</v>
      </c>
      <c r="J1003">
        <v>1988</v>
      </c>
      <c r="K1003" t="s">
        <v>27304</v>
      </c>
      <c r="L1003" t="s">
        <v>27305</v>
      </c>
      <c r="M1003" t="s">
        <v>173</v>
      </c>
      <c r="N1003" t="s">
        <v>45</v>
      </c>
      <c r="O1003" t="s">
        <v>30</v>
      </c>
      <c r="P1003" t="s">
        <v>30</v>
      </c>
      <c r="Q1003" t="s">
        <v>46</v>
      </c>
      <c r="R1003" t="s">
        <v>30</v>
      </c>
      <c r="S1003" t="s">
        <v>30</v>
      </c>
      <c r="T1003" t="s">
        <v>40</v>
      </c>
      <c r="U1003" t="s">
        <v>30</v>
      </c>
      <c r="V1003" t="s">
        <v>40</v>
      </c>
      <c r="W1003" t="s">
        <v>124</v>
      </c>
      <c r="X1003" t="s">
        <v>27306</v>
      </c>
    </row>
    <row r="1004" spans="1:24" x14ac:dyDescent="0.25">
      <c r="A1004">
        <v>675024</v>
      </c>
      <c r="B1004" t="s">
        <v>27317</v>
      </c>
      <c r="C1004" t="s">
        <v>27318</v>
      </c>
      <c r="D1004">
        <v>4</v>
      </c>
      <c r="E1004" t="s">
        <v>27319</v>
      </c>
      <c r="F1004" t="s">
        <v>7965</v>
      </c>
      <c r="I1004">
        <v>1978</v>
      </c>
      <c r="J1004">
        <v>1991</v>
      </c>
      <c r="M1004" t="s">
        <v>8966</v>
      </c>
      <c r="N1004" t="s">
        <v>45</v>
      </c>
      <c r="O1004" t="s">
        <v>40</v>
      </c>
      <c r="P1004" t="s">
        <v>30</v>
      </c>
      <c r="Q1004" t="s">
        <v>31</v>
      </c>
      <c r="R1004" t="s">
        <v>30</v>
      </c>
      <c r="S1004" t="s">
        <v>40</v>
      </c>
      <c r="T1004" t="s">
        <v>30</v>
      </c>
      <c r="U1004" t="s">
        <v>30</v>
      </c>
      <c r="V1004" t="s">
        <v>30</v>
      </c>
      <c r="W1004" t="s">
        <v>124</v>
      </c>
      <c r="X1004" t="s">
        <v>27320</v>
      </c>
    </row>
    <row r="1005" spans="1:24" x14ac:dyDescent="0.25">
      <c r="A1005">
        <v>675514</v>
      </c>
      <c r="B1005" t="s">
        <v>27321</v>
      </c>
      <c r="C1005" t="s">
        <v>27322</v>
      </c>
      <c r="D1005">
        <v>4</v>
      </c>
      <c r="F1005" t="s">
        <v>19442</v>
      </c>
      <c r="M1005" t="s">
        <v>1194</v>
      </c>
      <c r="N1005" t="s">
        <v>75</v>
      </c>
      <c r="O1005" t="s">
        <v>30</v>
      </c>
      <c r="P1005" t="s">
        <v>30</v>
      </c>
      <c r="Q1005" t="s">
        <v>31</v>
      </c>
      <c r="R1005" t="s">
        <v>30</v>
      </c>
      <c r="S1005" t="s">
        <v>30</v>
      </c>
      <c r="T1005" t="s">
        <v>40</v>
      </c>
      <c r="U1005" t="s">
        <v>30</v>
      </c>
      <c r="V1005" t="s">
        <v>30</v>
      </c>
      <c r="W1005" t="s">
        <v>798</v>
      </c>
    </row>
    <row r="1006" spans="1:24" x14ac:dyDescent="0.25">
      <c r="A1006">
        <v>27072</v>
      </c>
      <c r="B1006" t="s">
        <v>27323</v>
      </c>
      <c r="C1006" t="s">
        <v>27324</v>
      </c>
      <c r="D1006">
        <v>4</v>
      </c>
      <c r="F1006" t="s">
        <v>27325</v>
      </c>
      <c r="G1006" t="e">
        <f>-triptyline</f>
        <v>#NAME?</v>
      </c>
      <c r="H1006" t="s">
        <v>20995</v>
      </c>
      <c r="J1006">
        <v>1961</v>
      </c>
      <c r="K1006" t="s">
        <v>27326</v>
      </c>
      <c r="L1006" t="s">
        <v>27327</v>
      </c>
      <c r="M1006" t="s">
        <v>367</v>
      </c>
      <c r="N1006" t="s">
        <v>45</v>
      </c>
      <c r="O1006" t="s">
        <v>40</v>
      </c>
      <c r="P1006" t="s">
        <v>30</v>
      </c>
      <c r="Q1006" t="s">
        <v>63</v>
      </c>
      <c r="R1006" t="s">
        <v>30</v>
      </c>
      <c r="S1006" t="s">
        <v>40</v>
      </c>
      <c r="T1006" t="s">
        <v>40</v>
      </c>
      <c r="U1006" t="s">
        <v>30</v>
      </c>
      <c r="V1006" t="s">
        <v>40</v>
      </c>
      <c r="W1006" t="s">
        <v>124</v>
      </c>
      <c r="X1006" t="s">
        <v>27328</v>
      </c>
    </row>
    <row r="1007" spans="1:24" x14ac:dyDescent="0.25">
      <c r="A1007">
        <v>454382</v>
      </c>
      <c r="B1007" t="s">
        <v>27329</v>
      </c>
      <c r="C1007" t="s">
        <v>27330</v>
      </c>
      <c r="D1007">
        <v>4</v>
      </c>
      <c r="F1007" t="s">
        <v>17760</v>
      </c>
      <c r="J1007">
        <v>1946</v>
      </c>
      <c r="K1007" t="s">
        <v>27331</v>
      </c>
      <c r="L1007" t="s">
        <v>27332</v>
      </c>
      <c r="M1007" t="s">
        <v>27333</v>
      </c>
      <c r="N1007" t="s">
        <v>45</v>
      </c>
      <c r="O1007" t="s">
        <v>40</v>
      </c>
      <c r="P1007" t="s">
        <v>30</v>
      </c>
      <c r="Q1007" t="s">
        <v>46</v>
      </c>
      <c r="R1007" t="s">
        <v>30</v>
      </c>
      <c r="S1007" t="s">
        <v>30</v>
      </c>
      <c r="T1007" t="s">
        <v>40</v>
      </c>
      <c r="U1007" t="s">
        <v>30</v>
      </c>
      <c r="V1007" t="s">
        <v>30</v>
      </c>
      <c r="W1007" t="s">
        <v>124</v>
      </c>
      <c r="X1007" t="s">
        <v>27334</v>
      </c>
    </row>
    <row r="1008" spans="1:24" x14ac:dyDescent="0.25">
      <c r="A1008">
        <v>18694</v>
      </c>
      <c r="B1008" t="s">
        <v>27357</v>
      </c>
      <c r="C1008" t="s">
        <v>27358</v>
      </c>
      <c r="D1008">
        <v>4</v>
      </c>
      <c r="E1008" t="s">
        <v>27359</v>
      </c>
      <c r="F1008" t="s">
        <v>904</v>
      </c>
      <c r="G1008" t="e">
        <f>-coxib</f>
        <v>#NAME?</v>
      </c>
      <c r="H1008" t="s">
        <v>7424</v>
      </c>
      <c r="I1008">
        <v>1998</v>
      </c>
      <c r="J1008">
        <v>1998</v>
      </c>
      <c r="K1008" t="s">
        <v>27360</v>
      </c>
      <c r="L1008" t="s">
        <v>27361</v>
      </c>
      <c r="N1008" t="s">
        <v>45</v>
      </c>
      <c r="O1008" t="s">
        <v>40</v>
      </c>
      <c r="P1008" t="s">
        <v>30</v>
      </c>
      <c r="Q1008" t="s">
        <v>63</v>
      </c>
      <c r="R1008" t="s">
        <v>30</v>
      </c>
      <c r="S1008" t="s">
        <v>40</v>
      </c>
      <c r="T1008" t="s">
        <v>30</v>
      </c>
      <c r="U1008" t="s">
        <v>30</v>
      </c>
      <c r="V1008" t="s">
        <v>40</v>
      </c>
      <c r="W1008" t="s">
        <v>124</v>
      </c>
      <c r="X1008" t="s">
        <v>27362</v>
      </c>
    </row>
    <row r="1009" spans="1:24" x14ac:dyDescent="0.25">
      <c r="A1009">
        <v>675462</v>
      </c>
      <c r="B1009" t="s">
        <v>27363</v>
      </c>
      <c r="C1009" t="s">
        <v>27364</v>
      </c>
      <c r="D1009">
        <v>4</v>
      </c>
      <c r="E1009" t="s">
        <v>27365</v>
      </c>
      <c r="F1009" t="s">
        <v>1263</v>
      </c>
      <c r="G1009" t="e">
        <f>-parin</f>
        <v>#NAME?</v>
      </c>
      <c r="H1009" t="s">
        <v>13103</v>
      </c>
      <c r="I1009">
        <v>1993</v>
      </c>
      <c r="J1009">
        <v>1997</v>
      </c>
      <c r="M1009" t="s">
        <v>1673</v>
      </c>
      <c r="N1009" t="s">
        <v>133</v>
      </c>
      <c r="O1009" t="s">
        <v>30</v>
      </c>
      <c r="P1009" t="s">
        <v>30</v>
      </c>
      <c r="Q1009" t="s">
        <v>31</v>
      </c>
      <c r="R1009" t="s">
        <v>30</v>
      </c>
      <c r="S1009" t="s">
        <v>30</v>
      </c>
      <c r="T1009" t="s">
        <v>40</v>
      </c>
      <c r="U1009" t="s">
        <v>30</v>
      </c>
      <c r="V1009" t="s">
        <v>30</v>
      </c>
      <c r="W1009" t="s">
        <v>798</v>
      </c>
    </row>
    <row r="1010" spans="1:24" x14ac:dyDescent="0.25">
      <c r="A1010">
        <v>418414</v>
      </c>
      <c r="B1010" t="s">
        <v>27366</v>
      </c>
      <c r="C1010" t="s">
        <v>27367</v>
      </c>
      <c r="D1010">
        <v>4</v>
      </c>
      <c r="E1010" t="s">
        <v>27368</v>
      </c>
      <c r="F1010" t="s">
        <v>27369</v>
      </c>
      <c r="G1010" t="e">
        <f>-dipine</f>
        <v>#NAME?</v>
      </c>
      <c r="H1010" t="s">
        <v>318</v>
      </c>
      <c r="I1010">
        <v>1986</v>
      </c>
      <c r="J1010">
        <v>1992</v>
      </c>
      <c r="K1010" t="s">
        <v>27370</v>
      </c>
      <c r="L1010" t="s">
        <v>27371</v>
      </c>
      <c r="M1010" t="s">
        <v>8021</v>
      </c>
      <c r="N1010" t="s">
        <v>45</v>
      </c>
      <c r="O1010" t="s">
        <v>40</v>
      </c>
      <c r="P1010" t="s">
        <v>30</v>
      </c>
      <c r="Q1010" t="s">
        <v>46</v>
      </c>
      <c r="R1010" t="s">
        <v>30</v>
      </c>
      <c r="S1010" t="s">
        <v>40</v>
      </c>
      <c r="T1010" t="s">
        <v>30</v>
      </c>
      <c r="U1010" t="s">
        <v>30</v>
      </c>
      <c r="V1010" t="s">
        <v>40</v>
      </c>
      <c r="W1010" t="s">
        <v>124</v>
      </c>
      <c r="X1010" t="s">
        <v>27372</v>
      </c>
    </row>
    <row r="1011" spans="1:24" x14ac:dyDescent="0.25">
      <c r="A1011">
        <v>440370</v>
      </c>
      <c r="B1011" t="s">
        <v>27405</v>
      </c>
      <c r="C1011" t="s">
        <v>27406</v>
      </c>
      <c r="D1011">
        <v>4</v>
      </c>
      <c r="G1011" t="s">
        <v>15598</v>
      </c>
      <c r="H1011" t="s">
        <v>15599</v>
      </c>
      <c r="I1011">
        <v>2002</v>
      </c>
      <c r="K1011" t="s">
        <v>27407</v>
      </c>
      <c r="L1011" t="s">
        <v>27408</v>
      </c>
      <c r="N1011" t="s">
        <v>29</v>
      </c>
      <c r="O1011" t="s">
        <v>40</v>
      </c>
      <c r="P1011" t="s">
        <v>30</v>
      </c>
      <c r="Q1011" t="s">
        <v>46</v>
      </c>
      <c r="R1011" t="s">
        <v>40</v>
      </c>
      <c r="S1011" t="s">
        <v>30</v>
      </c>
      <c r="T1011" t="s">
        <v>40</v>
      </c>
      <c r="U1011" t="s">
        <v>30</v>
      </c>
      <c r="V1011" t="s">
        <v>30</v>
      </c>
      <c r="W1011" t="s">
        <v>798</v>
      </c>
      <c r="X1011" t="s">
        <v>27409</v>
      </c>
    </row>
    <row r="1012" spans="1:24" x14ac:dyDescent="0.25">
      <c r="A1012">
        <v>675574</v>
      </c>
      <c r="B1012" t="s">
        <v>27410</v>
      </c>
      <c r="C1012" t="s">
        <v>27411</v>
      </c>
      <c r="D1012">
        <v>4</v>
      </c>
      <c r="E1012" t="s">
        <v>27412</v>
      </c>
      <c r="F1012" t="s">
        <v>1477</v>
      </c>
      <c r="G1012" t="e">
        <f>-parin</f>
        <v>#NAME?</v>
      </c>
      <c r="H1012" t="s">
        <v>13103</v>
      </c>
      <c r="I1012">
        <v>1993</v>
      </c>
      <c r="J1012">
        <v>1994</v>
      </c>
      <c r="K1012" t="s">
        <v>27413</v>
      </c>
      <c r="L1012" t="s">
        <v>27414</v>
      </c>
      <c r="M1012" t="s">
        <v>26658</v>
      </c>
      <c r="N1012" t="s">
        <v>133</v>
      </c>
      <c r="O1012" t="s">
        <v>30</v>
      </c>
      <c r="P1012" t="s">
        <v>30</v>
      </c>
      <c r="Q1012" t="s">
        <v>31</v>
      </c>
      <c r="R1012" t="s">
        <v>30</v>
      </c>
      <c r="S1012" t="s">
        <v>30</v>
      </c>
      <c r="T1012" t="s">
        <v>40</v>
      </c>
      <c r="U1012" t="s">
        <v>30</v>
      </c>
      <c r="V1012" t="s">
        <v>40</v>
      </c>
      <c r="W1012" t="s">
        <v>124</v>
      </c>
    </row>
    <row r="1013" spans="1:24" x14ac:dyDescent="0.25">
      <c r="A1013">
        <v>554800</v>
      </c>
      <c r="B1013" t="s">
        <v>27418</v>
      </c>
      <c r="C1013" t="s">
        <v>27419</v>
      </c>
      <c r="D1013">
        <v>4</v>
      </c>
      <c r="E1013" t="s">
        <v>27420</v>
      </c>
      <c r="F1013" t="s">
        <v>11860</v>
      </c>
      <c r="G1013" t="s">
        <v>129</v>
      </c>
      <c r="H1013" t="s">
        <v>130</v>
      </c>
      <c r="I1013">
        <v>1995</v>
      </c>
      <c r="J1013">
        <v>1995</v>
      </c>
      <c r="K1013" t="s">
        <v>27421</v>
      </c>
      <c r="L1013" t="s">
        <v>27422</v>
      </c>
      <c r="M1013" t="s">
        <v>173</v>
      </c>
      <c r="N1013" t="s">
        <v>45</v>
      </c>
      <c r="O1013" t="s">
        <v>30</v>
      </c>
      <c r="P1013" t="s">
        <v>30</v>
      </c>
      <c r="Q1013" t="s">
        <v>46</v>
      </c>
      <c r="R1013" t="s">
        <v>30</v>
      </c>
      <c r="S1013" t="s">
        <v>30</v>
      </c>
      <c r="T1013" t="s">
        <v>40</v>
      </c>
      <c r="U1013" t="s">
        <v>30</v>
      </c>
      <c r="V1013" t="s">
        <v>30</v>
      </c>
      <c r="W1013" t="s">
        <v>124</v>
      </c>
      <c r="X1013" t="s">
        <v>27423</v>
      </c>
    </row>
    <row r="1014" spans="1:24" x14ac:dyDescent="0.25">
      <c r="A1014">
        <v>675443</v>
      </c>
      <c r="B1014" t="s">
        <v>27428</v>
      </c>
      <c r="C1014" t="s">
        <v>27429</v>
      </c>
      <c r="D1014">
        <v>4</v>
      </c>
      <c r="F1014" t="s">
        <v>27430</v>
      </c>
      <c r="G1014" t="e">
        <f>-tant</f>
        <v>#NAME?</v>
      </c>
      <c r="H1014" t="s">
        <v>5029</v>
      </c>
      <c r="I1014">
        <v>1997</v>
      </c>
      <c r="J1014">
        <v>1998</v>
      </c>
      <c r="N1014" t="s">
        <v>75</v>
      </c>
      <c r="O1014" t="s">
        <v>30</v>
      </c>
      <c r="P1014" t="s">
        <v>30</v>
      </c>
      <c r="Q1014" t="s">
        <v>31</v>
      </c>
      <c r="R1014" t="s">
        <v>30</v>
      </c>
      <c r="S1014" t="s">
        <v>30</v>
      </c>
      <c r="T1014" t="s">
        <v>40</v>
      </c>
      <c r="U1014" t="s">
        <v>30</v>
      </c>
      <c r="V1014" t="s">
        <v>30</v>
      </c>
      <c r="W1014" t="s">
        <v>124</v>
      </c>
    </row>
    <row r="1015" spans="1:24" x14ac:dyDescent="0.25">
      <c r="A1015">
        <v>113138</v>
      </c>
      <c r="B1015" t="s">
        <v>27458</v>
      </c>
      <c r="C1015" t="s">
        <v>27459</v>
      </c>
      <c r="D1015">
        <v>4</v>
      </c>
      <c r="E1015" t="s">
        <v>27460</v>
      </c>
      <c r="F1015" t="s">
        <v>27461</v>
      </c>
      <c r="G1015" t="e">
        <f>-virine</f>
        <v>#NAME?</v>
      </c>
      <c r="H1015" t="s">
        <v>12237</v>
      </c>
      <c r="I1015">
        <v>2005</v>
      </c>
      <c r="J1015">
        <v>2008</v>
      </c>
      <c r="K1015" t="s">
        <v>27462</v>
      </c>
      <c r="L1015" t="s">
        <v>27463</v>
      </c>
      <c r="N1015" t="s">
        <v>45</v>
      </c>
      <c r="O1015" t="s">
        <v>30</v>
      </c>
      <c r="P1015" t="s">
        <v>30</v>
      </c>
      <c r="Q1015" t="s">
        <v>63</v>
      </c>
      <c r="R1015" t="s">
        <v>30</v>
      </c>
      <c r="S1015" t="s">
        <v>40</v>
      </c>
      <c r="T1015" t="s">
        <v>30</v>
      </c>
      <c r="U1015" t="s">
        <v>30</v>
      </c>
      <c r="V1015" t="s">
        <v>30</v>
      </c>
      <c r="W1015" t="s">
        <v>124</v>
      </c>
      <c r="X1015" t="s">
        <v>27464</v>
      </c>
    </row>
    <row r="1016" spans="1:24" x14ac:dyDescent="0.25">
      <c r="A1016">
        <v>1121861</v>
      </c>
      <c r="B1016" t="s">
        <v>27487</v>
      </c>
      <c r="C1016" t="s">
        <v>27488</v>
      </c>
      <c r="D1016">
        <v>4</v>
      </c>
      <c r="E1016" t="s">
        <v>27489</v>
      </c>
      <c r="F1016" t="s">
        <v>10527</v>
      </c>
      <c r="G1016" t="e">
        <f>-cept</f>
        <v>#NAME?</v>
      </c>
      <c r="H1016" t="s">
        <v>10528</v>
      </c>
      <c r="I1016">
        <v>2005</v>
      </c>
      <c r="J1016">
        <v>2011</v>
      </c>
      <c r="K1016" t="s">
        <v>27490</v>
      </c>
      <c r="L1016" t="s">
        <v>27491</v>
      </c>
      <c r="N1016" t="s">
        <v>108</v>
      </c>
      <c r="O1016" t="s">
        <v>30</v>
      </c>
      <c r="P1016" t="s">
        <v>30</v>
      </c>
      <c r="Q1016" t="s">
        <v>31</v>
      </c>
      <c r="R1016" t="s">
        <v>30</v>
      </c>
      <c r="S1016" t="s">
        <v>30</v>
      </c>
      <c r="T1016" t="s">
        <v>40</v>
      </c>
      <c r="U1016" t="s">
        <v>30</v>
      </c>
      <c r="V1016" t="s">
        <v>40</v>
      </c>
      <c r="W1016" t="s">
        <v>124</v>
      </c>
    </row>
    <row r="1017" spans="1:24" x14ac:dyDescent="0.25">
      <c r="A1017">
        <v>33373</v>
      </c>
      <c r="B1017" t="s">
        <v>27516</v>
      </c>
      <c r="C1017" t="s">
        <v>27517</v>
      </c>
      <c r="D1017">
        <v>4</v>
      </c>
      <c r="E1017" t="s">
        <v>27518</v>
      </c>
      <c r="F1017" t="s">
        <v>7803</v>
      </c>
      <c r="G1017" t="e">
        <f>-azosin</f>
        <v>#NAME?</v>
      </c>
      <c r="H1017" t="s">
        <v>12109</v>
      </c>
      <c r="I1017">
        <v>1981</v>
      </c>
      <c r="J1017">
        <v>1990</v>
      </c>
      <c r="K1017" t="s">
        <v>27519</v>
      </c>
      <c r="L1017" t="s">
        <v>27520</v>
      </c>
      <c r="M1017" t="s">
        <v>627</v>
      </c>
      <c r="N1017" t="s">
        <v>45</v>
      </c>
      <c r="O1017" t="s">
        <v>40</v>
      </c>
      <c r="P1017" t="s">
        <v>30</v>
      </c>
      <c r="Q1017" t="s">
        <v>46</v>
      </c>
      <c r="R1017" t="s">
        <v>30</v>
      </c>
      <c r="S1017" t="s">
        <v>40</v>
      </c>
      <c r="T1017" t="s">
        <v>30</v>
      </c>
      <c r="U1017" t="s">
        <v>30</v>
      </c>
      <c r="V1017" t="s">
        <v>30</v>
      </c>
      <c r="W1017" t="s">
        <v>124</v>
      </c>
      <c r="X1017" t="s">
        <v>27521</v>
      </c>
    </row>
    <row r="1018" spans="1:24" x14ac:dyDescent="0.25">
      <c r="A1018">
        <v>1451124</v>
      </c>
      <c r="B1018" t="s">
        <v>27575</v>
      </c>
      <c r="C1018" t="s">
        <v>27576</v>
      </c>
      <c r="D1018">
        <v>4</v>
      </c>
      <c r="F1018" t="s">
        <v>7463</v>
      </c>
      <c r="I1018">
        <v>1979</v>
      </c>
      <c r="J1018">
        <v>1982</v>
      </c>
      <c r="M1018" t="s">
        <v>7283</v>
      </c>
      <c r="N1018" t="s">
        <v>45</v>
      </c>
      <c r="O1018" t="s">
        <v>30</v>
      </c>
      <c r="P1018" t="s">
        <v>30</v>
      </c>
      <c r="Q1018" t="s">
        <v>75</v>
      </c>
      <c r="R1018" t="s">
        <v>30</v>
      </c>
      <c r="S1018" t="s">
        <v>30</v>
      </c>
      <c r="T1018" t="s">
        <v>40</v>
      </c>
      <c r="U1018" t="s">
        <v>30</v>
      </c>
      <c r="V1018" t="s">
        <v>30</v>
      </c>
      <c r="W1018" t="s">
        <v>124</v>
      </c>
    </row>
    <row r="1019" spans="1:24" x14ac:dyDescent="0.25">
      <c r="A1019">
        <v>1377665</v>
      </c>
      <c r="B1019" t="s">
        <v>27699</v>
      </c>
      <c r="C1019" t="s">
        <v>27700</v>
      </c>
      <c r="D1019">
        <v>4</v>
      </c>
      <c r="E1019" t="s">
        <v>27701</v>
      </c>
      <c r="F1019" t="s">
        <v>3226</v>
      </c>
      <c r="G1019" t="e">
        <f ca="1">-ifen(e)</f>
        <v>#NAME?</v>
      </c>
      <c r="H1019" t="s">
        <v>4990</v>
      </c>
      <c r="I1019">
        <v>2006</v>
      </c>
      <c r="J1019">
        <v>2013</v>
      </c>
      <c r="N1019" t="s">
        <v>45</v>
      </c>
      <c r="O1019" t="s">
        <v>30</v>
      </c>
      <c r="P1019" t="s">
        <v>30</v>
      </c>
      <c r="Q1019" t="s">
        <v>63</v>
      </c>
      <c r="R1019" t="s">
        <v>30</v>
      </c>
      <c r="S1019" t="s">
        <v>40</v>
      </c>
      <c r="T1019" t="s">
        <v>30</v>
      </c>
      <c r="U1019" t="s">
        <v>30</v>
      </c>
      <c r="V1019" t="s">
        <v>40</v>
      </c>
      <c r="W1019" t="s">
        <v>124</v>
      </c>
      <c r="X1019" t="s">
        <v>27702</v>
      </c>
    </row>
    <row r="1020" spans="1:24" x14ac:dyDescent="0.25">
      <c r="A1020">
        <v>1380287</v>
      </c>
      <c r="B1020" t="s">
        <v>27712</v>
      </c>
      <c r="C1020" t="s">
        <v>27713</v>
      </c>
      <c r="D1020">
        <v>4</v>
      </c>
      <c r="F1020" t="s">
        <v>10092</v>
      </c>
      <c r="G1020" t="e">
        <f>-mab</f>
        <v>#NAME?</v>
      </c>
      <c r="H1020" t="s">
        <v>25528</v>
      </c>
      <c r="N1020" t="s">
        <v>547</v>
      </c>
      <c r="O1020" t="s">
        <v>30</v>
      </c>
      <c r="P1020" t="s">
        <v>30</v>
      </c>
      <c r="Q1020" t="s">
        <v>31</v>
      </c>
      <c r="R1020" t="s">
        <v>30</v>
      </c>
      <c r="S1020" t="s">
        <v>30</v>
      </c>
      <c r="T1020" t="s">
        <v>40</v>
      </c>
      <c r="U1020" t="s">
        <v>30</v>
      </c>
      <c r="V1020" t="s">
        <v>30</v>
      </c>
      <c r="W1020" t="s">
        <v>75</v>
      </c>
    </row>
    <row r="1021" spans="1:24" x14ac:dyDescent="0.25">
      <c r="A1021">
        <v>1383354</v>
      </c>
      <c r="B1021" t="s">
        <v>27815</v>
      </c>
      <c r="C1021" t="s">
        <v>27816</v>
      </c>
      <c r="D1021">
        <v>4</v>
      </c>
      <c r="F1021" t="s">
        <v>6396</v>
      </c>
      <c r="I1021">
        <v>1963</v>
      </c>
      <c r="J1021">
        <v>1973</v>
      </c>
      <c r="M1021" t="s">
        <v>1194</v>
      </c>
      <c r="N1021" t="s">
        <v>45</v>
      </c>
      <c r="O1021" t="s">
        <v>30</v>
      </c>
      <c r="P1021" t="s">
        <v>30</v>
      </c>
      <c r="Q1021" t="s">
        <v>75</v>
      </c>
      <c r="R1021" t="s">
        <v>30</v>
      </c>
      <c r="S1021" t="s">
        <v>30</v>
      </c>
      <c r="T1021" t="s">
        <v>40</v>
      </c>
      <c r="U1021" t="s">
        <v>30</v>
      </c>
      <c r="V1021" t="s">
        <v>30</v>
      </c>
      <c r="W1021" t="s">
        <v>798</v>
      </c>
    </row>
    <row r="1022" spans="1:24" x14ac:dyDescent="0.25">
      <c r="A1022">
        <v>1369608</v>
      </c>
      <c r="B1022" t="s">
        <v>27869</v>
      </c>
      <c r="C1022" t="s">
        <v>27870</v>
      </c>
      <c r="D1022">
        <v>4</v>
      </c>
      <c r="E1022" t="s">
        <v>27871</v>
      </c>
      <c r="F1022" t="s">
        <v>27872</v>
      </c>
      <c r="G1022" t="e">
        <f>-begron</f>
        <v>#NAME?</v>
      </c>
      <c r="H1022" t="s">
        <v>10261</v>
      </c>
      <c r="I1022">
        <v>2009</v>
      </c>
      <c r="J1022">
        <v>2012</v>
      </c>
      <c r="K1022" t="s">
        <v>27873</v>
      </c>
      <c r="L1022" t="s">
        <v>27874</v>
      </c>
      <c r="N1022" t="s">
        <v>45</v>
      </c>
      <c r="O1022" t="s">
        <v>40</v>
      </c>
      <c r="P1022" t="s">
        <v>40</v>
      </c>
      <c r="Q1022" t="s">
        <v>31</v>
      </c>
      <c r="R1022" t="s">
        <v>30</v>
      </c>
      <c r="S1022" t="s">
        <v>40</v>
      </c>
      <c r="T1022" t="s">
        <v>30</v>
      </c>
      <c r="U1022" t="s">
        <v>30</v>
      </c>
      <c r="V1022" t="s">
        <v>30</v>
      </c>
      <c r="W1022" t="s">
        <v>124</v>
      </c>
      <c r="X1022" t="s">
        <v>27875</v>
      </c>
    </row>
    <row r="1023" spans="1:24" x14ac:dyDescent="0.25">
      <c r="A1023">
        <v>1381221</v>
      </c>
      <c r="B1023" t="s">
        <v>27883</v>
      </c>
      <c r="C1023" t="s">
        <v>27884</v>
      </c>
      <c r="D1023">
        <v>4</v>
      </c>
      <c r="E1023" t="s">
        <v>27885</v>
      </c>
      <c r="F1023" t="s">
        <v>27886</v>
      </c>
      <c r="G1023" t="e">
        <f>-mab</f>
        <v>#NAME?</v>
      </c>
      <c r="H1023" t="s">
        <v>546</v>
      </c>
      <c r="I1023">
        <v>1996</v>
      </c>
      <c r="K1023" t="s">
        <v>27887</v>
      </c>
      <c r="L1023" t="s">
        <v>27888</v>
      </c>
      <c r="M1023" t="s">
        <v>27889</v>
      </c>
      <c r="N1023" t="s">
        <v>547</v>
      </c>
      <c r="O1023" t="s">
        <v>30</v>
      </c>
      <c r="P1023" t="s">
        <v>30</v>
      </c>
      <c r="Q1023" t="s">
        <v>31</v>
      </c>
      <c r="R1023" t="s">
        <v>30</v>
      </c>
      <c r="S1023" t="s">
        <v>30</v>
      </c>
      <c r="T1023" t="s">
        <v>40</v>
      </c>
      <c r="U1023" t="s">
        <v>30</v>
      </c>
      <c r="V1023" t="s">
        <v>30</v>
      </c>
      <c r="W1023" t="s">
        <v>75</v>
      </c>
    </row>
    <row r="1024" spans="1:24" x14ac:dyDescent="0.25">
      <c r="A1024">
        <v>175331</v>
      </c>
      <c r="B1024" t="s">
        <v>27896</v>
      </c>
      <c r="C1024" t="s">
        <v>27897</v>
      </c>
      <c r="D1024">
        <v>4</v>
      </c>
      <c r="E1024" t="s">
        <v>27898</v>
      </c>
      <c r="F1024" t="s">
        <v>27899</v>
      </c>
      <c r="G1024" t="s">
        <v>237</v>
      </c>
      <c r="H1024" t="s">
        <v>238</v>
      </c>
      <c r="I1024">
        <v>1979</v>
      </c>
      <c r="J1024">
        <v>1995</v>
      </c>
      <c r="K1024" t="s">
        <v>27900</v>
      </c>
      <c r="L1024" t="s">
        <v>27901</v>
      </c>
      <c r="M1024" t="s">
        <v>7265</v>
      </c>
      <c r="N1024" t="s">
        <v>29</v>
      </c>
      <c r="O1024" t="s">
        <v>40</v>
      </c>
      <c r="P1024" t="s">
        <v>30</v>
      </c>
      <c r="Q1024" t="s">
        <v>31</v>
      </c>
      <c r="R1024" t="s">
        <v>30</v>
      </c>
      <c r="S1024" t="s">
        <v>30</v>
      </c>
      <c r="T1024" t="s">
        <v>40</v>
      </c>
      <c r="U1024" t="s">
        <v>30</v>
      </c>
      <c r="V1024" t="s">
        <v>30</v>
      </c>
      <c r="W1024" t="s">
        <v>124</v>
      </c>
      <c r="X1024" t="s">
        <v>27902</v>
      </c>
    </row>
    <row r="1025" spans="1:24" x14ac:dyDescent="0.25">
      <c r="A1025">
        <v>139210</v>
      </c>
      <c r="B1025" t="s">
        <v>27910</v>
      </c>
      <c r="C1025" t="s">
        <v>27911</v>
      </c>
      <c r="D1025">
        <v>4</v>
      </c>
      <c r="E1025" t="s">
        <v>27912</v>
      </c>
      <c r="F1025" t="s">
        <v>22798</v>
      </c>
      <c r="I1025">
        <v>1986</v>
      </c>
      <c r="J1025">
        <v>1991</v>
      </c>
      <c r="K1025" t="s">
        <v>27913</v>
      </c>
      <c r="L1025" t="s">
        <v>27914</v>
      </c>
      <c r="M1025" t="s">
        <v>1025</v>
      </c>
      <c r="N1025" t="s">
        <v>45</v>
      </c>
      <c r="O1025" t="s">
        <v>40</v>
      </c>
      <c r="P1025" t="s">
        <v>30</v>
      </c>
      <c r="Q1025" t="s">
        <v>63</v>
      </c>
      <c r="R1025" t="s">
        <v>40</v>
      </c>
      <c r="S1025" t="s">
        <v>40</v>
      </c>
      <c r="T1025" t="s">
        <v>30</v>
      </c>
      <c r="U1025" t="s">
        <v>30</v>
      </c>
      <c r="V1025" t="s">
        <v>40</v>
      </c>
      <c r="W1025" t="s">
        <v>124</v>
      </c>
      <c r="X1025" t="s">
        <v>27915</v>
      </c>
    </row>
    <row r="1026" spans="1:24" x14ac:dyDescent="0.25">
      <c r="A1026">
        <v>674940</v>
      </c>
      <c r="B1026" t="s">
        <v>27916</v>
      </c>
      <c r="C1026" t="s">
        <v>27917</v>
      </c>
      <c r="D1026">
        <v>4</v>
      </c>
      <c r="E1026" t="s">
        <v>27918</v>
      </c>
      <c r="F1026" t="s">
        <v>18879</v>
      </c>
      <c r="I1026">
        <v>1979</v>
      </c>
      <c r="J1026">
        <v>1982</v>
      </c>
      <c r="K1026" t="s">
        <v>27919</v>
      </c>
      <c r="L1026" t="s">
        <v>27920</v>
      </c>
      <c r="M1026" t="s">
        <v>11735</v>
      </c>
      <c r="N1026" t="s">
        <v>29</v>
      </c>
      <c r="O1026" t="s">
        <v>30</v>
      </c>
      <c r="P1026" t="s">
        <v>30</v>
      </c>
      <c r="Q1026" t="s">
        <v>31</v>
      </c>
      <c r="R1026" t="s">
        <v>40</v>
      </c>
      <c r="S1026" t="s">
        <v>30</v>
      </c>
      <c r="T1026" t="s">
        <v>30</v>
      </c>
      <c r="U1026" t="s">
        <v>40</v>
      </c>
      <c r="V1026" t="s">
        <v>30</v>
      </c>
      <c r="W1026" t="s">
        <v>124</v>
      </c>
      <c r="X1026" t="s">
        <v>27921</v>
      </c>
    </row>
    <row r="1027" spans="1:24" x14ac:dyDescent="0.25">
      <c r="A1027">
        <v>675098</v>
      </c>
      <c r="B1027" t="s">
        <v>27927</v>
      </c>
      <c r="C1027" t="s">
        <v>27928</v>
      </c>
      <c r="D1027">
        <v>4</v>
      </c>
      <c r="F1027" t="s">
        <v>20699</v>
      </c>
      <c r="I1027">
        <v>1979</v>
      </c>
      <c r="J1027">
        <v>2006</v>
      </c>
      <c r="M1027" t="s">
        <v>148</v>
      </c>
      <c r="N1027" t="s">
        <v>45</v>
      </c>
      <c r="O1027" t="s">
        <v>30</v>
      </c>
      <c r="P1027" t="s">
        <v>30</v>
      </c>
      <c r="Q1027" t="s">
        <v>46</v>
      </c>
      <c r="R1027" t="s">
        <v>30</v>
      </c>
      <c r="S1027" t="s">
        <v>30</v>
      </c>
      <c r="T1027" t="s">
        <v>30</v>
      </c>
      <c r="U1027" t="s">
        <v>40</v>
      </c>
      <c r="V1027" t="s">
        <v>30</v>
      </c>
      <c r="W1027" t="s">
        <v>2208</v>
      </c>
      <c r="X1027" t="s">
        <v>27929</v>
      </c>
    </row>
    <row r="1028" spans="1:24" x14ac:dyDescent="0.25">
      <c r="A1028">
        <v>27648</v>
      </c>
      <c r="B1028" t="s">
        <v>27933</v>
      </c>
      <c r="C1028" t="s">
        <v>27934</v>
      </c>
      <c r="D1028">
        <v>4</v>
      </c>
      <c r="E1028" t="s">
        <v>27935</v>
      </c>
      <c r="F1028" t="s">
        <v>27936</v>
      </c>
      <c r="I1028">
        <v>1973</v>
      </c>
      <c r="J1028">
        <v>1981</v>
      </c>
      <c r="K1028" t="s">
        <v>27937</v>
      </c>
      <c r="L1028" t="s">
        <v>27938</v>
      </c>
      <c r="M1028" t="s">
        <v>693</v>
      </c>
      <c r="N1028" t="s">
        <v>45</v>
      </c>
      <c r="O1028" t="s">
        <v>40</v>
      </c>
      <c r="P1028" t="s">
        <v>30</v>
      </c>
      <c r="Q1028" t="s">
        <v>63</v>
      </c>
      <c r="R1028" t="s">
        <v>30</v>
      </c>
      <c r="S1028" t="s">
        <v>40</v>
      </c>
      <c r="T1028" t="s">
        <v>30</v>
      </c>
      <c r="U1028" t="s">
        <v>30</v>
      </c>
      <c r="V1028" t="s">
        <v>30</v>
      </c>
      <c r="W1028" t="s">
        <v>124</v>
      </c>
      <c r="X1028" t="s">
        <v>27939</v>
      </c>
    </row>
    <row r="1029" spans="1:24" x14ac:dyDescent="0.25">
      <c r="A1029">
        <v>675563</v>
      </c>
      <c r="B1029" t="s">
        <v>27940</v>
      </c>
      <c r="C1029" t="s">
        <v>27941</v>
      </c>
      <c r="D1029">
        <v>4</v>
      </c>
      <c r="F1029" t="s">
        <v>17928</v>
      </c>
      <c r="J1029">
        <v>1969</v>
      </c>
      <c r="K1029" t="s">
        <v>27942</v>
      </c>
      <c r="L1029" t="s">
        <v>27943</v>
      </c>
      <c r="M1029" t="s">
        <v>27944</v>
      </c>
      <c r="N1029" t="s">
        <v>108</v>
      </c>
      <c r="O1029" t="s">
        <v>30</v>
      </c>
      <c r="P1029" t="s">
        <v>30</v>
      </c>
      <c r="Q1029" t="s">
        <v>31</v>
      </c>
      <c r="R1029" t="s">
        <v>30</v>
      </c>
      <c r="S1029" t="s">
        <v>30</v>
      </c>
      <c r="T1029" t="s">
        <v>40</v>
      </c>
      <c r="U1029" t="s">
        <v>30</v>
      </c>
      <c r="V1029" t="s">
        <v>40</v>
      </c>
      <c r="W1029" t="s">
        <v>124</v>
      </c>
    </row>
    <row r="1030" spans="1:24" x14ac:dyDescent="0.25">
      <c r="A1030">
        <v>675222</v>
      </c>
      <c r="B1030" t="s">
        <v>27945</v>
      </c>
      <c r="C1030" t="s">
        <v>27946</v>
      </c>
      <c r="D1030">
        <v>4</v>
      </c>
      <c r="E1030" t="s">
        <v>27947</v>
      </c>
      <c r="F1030" t="s">
        <v>27948</v>
      </c>
      <c r="I1030">
        <v>1962</v>
      </c>
      <c r="J1030">
        <v>1982</v>
      </c>
      <c r="K1030" t="s">
        <v>27949</v>
      </c>
      <c r="L1030" t="s">
        <v>27950</v>
      </c>
      <c r="M1030" t="s">
        <v>27951</v>
      </c>
      <c r="N1030" t="s">
        <v>45</v>
      </c>
      <c r="O1030" t="s">
        <v>30</v>
      </c>
      <c r="P1030" t="s">
        <v>30</v>
      </c>
      <c r="Q1030" t="s">
        <v>46</v>
      </c>
      <c r="R1030" t="s">
        <v>30</v>
      </c>
      <c r="S1030" t="s">
        <v>40</v>
      </c>
      <c r="T1030" t="s">
        <v>30</v>
      </c>
      <c r="U1030" t="s">
        <v>30</v>
      </c>
      <c r="V1030" t="s">
        <v>30</v>
      </c>
      <c r="W1030" t="s">
        <v>798</v>
      </c>
      <c r="X1030" t="s">
        <v>27952</v>
      </c>
    </row>
    <row r="1031" spans="1:24" x14ac:dyDescent="0.25">
      <c r="A1031">
        <v>122247</v>
      </c>
      <c r="B1031" t="s">
        <v>28068</v>
      </c>
      <c r="C1031" t="s">
        <v>28069</v>
      </c>
      <c r="D1031">
        <v>4</v>
      </c>
      <c r="E1031" t="s">
        <v>28070</v>
      </c>
      <c r="F1031" t="s">
        <v>10534</v>
      </c>
      <c r="G1031" t="e">
        <f>-serod</f>
        <v>#NAME?</v>
      </c>
      <c r="H1031" t="s">
        <v>13264</v>
      </c>
      <c r="I1031">
        <v>1999</v>
      </c>
      <c r="J1031">
        <v>2002</v>
      </c>
      <c r="K1031" t="s">
        <v>28071</v>
      </c>
      <c r="L1031" t="s">
        <v>28072</v>
      </c>
      <c r="N1031" t="s">
        <v>45</v>
      </c>
      <c r="O1031" t="s">
        <v>40</v>
      </c>
      <c r="P1031" t="s">
        <v>30</v>
      </c>
      <c r="Q1031" t="s">
        <v>63</v>
      </c>
      <c r="R1031" t="s">
        <v>30</v>
      </c>
      <c r="S1031" t="s">
        <v>40</v>
      </c>
      <c r="T1031" t="s">
        <v>30</v>
      </c>
      <c r="U1031" t="s">
        <v>30</v>
      </c>
      <c r="V1031" t="s">
        <v>30</v>
      </c>
      <c r="W1031" t="s">
        <v>798</v>
      </c>
      <c r="X1031" t="s">
        <v>28073</v>
      </c>
    </row>
    <row r="1032" spans="1:24" x14ac:dyDescent="0.25">
      <c r="A1032">
        <v>169652</v>
      </c>
      <c r="B1032" t="s">
        <v>28074</v>
      </c>
      <c r="C1032" t="s">
        <v>28075</v>
      </c>
      <c r="D1032">
        <v>4</v>
      </c>
      <c r="E1032" t="s">
        <v>28076</v>
      </c>
      <c r="F1032" t="s">
        <v>11926</v>
      </c>
      <c r="G1032" t="e">
        <f>-retin</f>
        <v>#NAME?</v>
      </c>
      <c r="H1032" t="s">
        <v>4996</v>
      </c>
      <c r="I1032">
        <v>1987</v>
      </c>
      <c r="J1032">
        <v>1996</v>
      </c>
      <c r="K1032" t="s">
        <v>28077</v>
      </c>
      <c r="L1032" t="s">
        <v>28078</v>
      </c>
      <c r="M1032" t="s">
        <v>7108</v>
      </c>
      <c r="N1032" t="s">
        <v>29</v>
      </c>
      <c r="O1032" t="s">
        <v>30</v>
      </c>
      <c r="P1032" t="s">
        <v>30</v>
      </c>
      <c r="Q1032" t="s">
        <v>63</v>
      </c>
      <c r="R1032" t="s">
        <v>30</v>
      </c>
      <c r="S1032" t="s">
        <v>40</v>
      </c>
      <c r="T1032" t="s">
        <v>30</v>
      </c>
      <c r="U1032" t="s">
        <v>30</v>
      </c>
      <c r="V1032" t="s">
        <v>40</v>
      </c>
      <c r="W1032" t="s">
        <v>124</v>
      </c>
      <c r="X1032" t="s">
        <v>28079</v>
      </c>
    </row>
    <row r="1033" spans="1:24" x14ac:dyDescent="0.25">
      <c r="A1033">
        <v>674607</v>
      </c>
      <c r="B1033" t="s">
        <v>28232</v>
      </c>
      <c r="C1033" t="s">
        <v>28233</v>
      </c>
      <c r="D1033">
        <v>4</v>
      </c>
      <c r="E1033" t="s">
        <v>28234</v>
      </c>
      <c r="F1033" t="s">
        <v>7365</v>
      </c>
      <c r="G1033" t="e">
        <f>-mycin</f>
        <v>#NAME?</v>
      </c>
      <c r="H1033" t="s">
        <v>26</v>
      </c>
      <c r="I1033">
        <v>1977</v>
      </c>
      <c r="J1033">
        <v>1978</v>
      </c>
      <c r="K1033" t="s">
        <v>28235</v>
      </c>
      <c r="L1033" t="s">
        <v>28236</v>
      </c>
      <c r="M1033" t="s">
        <v>28237</v>
      </c>
      <c r="N1033" t="s">
        <v>29</v>
      </c>
      <c r="O1033" t="s">
        <v>30</v>
      </c>
      <c r="P1033" t="s">
        <v>30</v>
      </c>
      <c r="Q1033" t="s">
        <v>31</v>
      </c>
      <c r="R1033" t="s">
        <v>30</v>
      </c>
      <c r="S1033" t="s">
        <v>30</v>
      </c>
      <c r="T1033" t="s">
        <v>30</v>
      </c>
      <c r="U1033" t="s">
        <v>40</v>
      </c>
      <c r="V1033" t="s">
        <v>30</v>
      </c>
      <c r="W1033" t="s">
        <v>124</v>
      </c>
      <c r="X1033" t="s">
        <v>28238</v>
      </c>
    </row>
    <row r="1034" spans="1:24" x14ac:dyDescent="0.25">
      <c r="A1034">
        <v>675704</v>
      </c>
      <c r="B1034" t="s">
        <v>28244</v>
      </c>
      <c r="C1034" t="s">
        <v>28245</v>
      </c>
      <c r="D1034">
        <v>4</v>
      </c>
      <c r="F1034" t="s">
        <v>28246</v>
      </c>
      <c r="G1034" t="s">
        <v>2299</v>
      </c>
      <c r="H1034" t="s">
        <v>2813</v>
      </c>
      <c r="J1034">
        <v>2009</v>
      </c>
      <c r="K1034" t="s">
        <v>28247</v>
      </c>
      <c r="L1034" t="s">
        <v>28248</v>
      </c>
      <c r="N1034" t="s">
        <v>45</v>
      </c>
      <c r="O1034" t="s">
        <v>40</v>
      </c>
      <c r="P1034" t="s">
        <v>30</v>
      </c>
      <c r="Q1034" t="s">
        <v>31</v>
      </c>
      <c r="R1034" t="s">
        <v>30</v>
      </c>
      <c r="S1034" t="s">
        <v>40</v>
      </c>
      <c r="T1034" t="s">
        <v>30</v>
      </c>
      <c r="U1034" t="s">
        <v>30</v>
      </c>
      <c r="V1034" t="s">
        <v>30</v>
      </c>
      <c r="W1034" t="s">
        <v>124</v>
      </c>
      <c r="X1034" t="s">
        <v>28249</v>
      </c>
    </row>
    <row r="1035" spans="1:24" x14ac:dyDescent="0.25">
      <c r="A1035">
        <v>33986</v>
      </c>
      <c r="B1035" t="s">
        <v>28250</v>
      </c>
      <c r="C1035" t="s">
        <v>28251</v>
      </c>
      <c r="D1035">
        <v>4</v>
      </c>
      <c r="E1035" t="s">
        <v>28252</v>
      </c>
      <c r="F1035" t="s">
        <v>28253</v>
      </c>
      <c r="G1035" t="e">
        <f>-vudine</f>
        <v>#NAME?</v>
      </c>
      <c r="H1035" t="s">
        <v>967</v>
      </c>
      <c r="I1035">
        <v>1992</v>
      </c>
      <c r="J1035">
        <v>1995</v>
      </c>
      <c r="K1035" t="s">
        <v>28254</v>
      </c>
      <c r="L1035" t="s">
        <v>28255</v>
      </c>
      <c r="M1035" t="s">
        <v>250</v>
      </c>
      <c r="N1035" t="s">
        <v>29</v>
      </c>
      <c r="O1035" t="s">
        <v>40</v>
      </c>
      <c r="P1035" t="s">
        <v>30</v>
      </c>
      <c r="Q1035" t="s">
        <v>31</v>
      </c>
      <c r="R1035" t="s">
        <v>30</v>
      </c>
      <c r="S1035" t="s">
        <v>40</v>
      </c>
      <c r="T1035" t="s">
        <v>30</v>
      </c>
      <c r="U1035" t="s">
        <v>30</v>
      </c>
      <c r="V1035" t="s">
        <v>40</v>
      </c>
      <c r="W1035" t="s">
        <v>124</v>
      </c>
      <c r="X1035" t="s">
        <v>28256</v>
      </c>
    </row>
    <row r="1036" spans="1:24" x14ac:dyDescent="0.25">
      <c r="A1036">
        <v>674585</v>
      </c>
      <c r="B1036" t="s">
        <v>28262</v>
      </c>
      <c r="C1036" t="s">
        <v>28263</v>
      </c>
      <c r="D1036">
        <v>4</v>
      </c>
      <c r="F1036" t="s">
        <v>1445</v>
      </c>
      <c r="G1036" t="s">
        <v>122</v>
      </c>
      <c r="H1036" t="s">
        <v>123</v>
      </c>
      <c r="J1036">
        <v>1982</v>
      </c>
      <c r="K1036" t="s">
        <v>28264</v>
      </c>
      <c r="L1036" t="s">
        <v>28265</v>
      </c>
      <c r="N1036" t="s">
        <v>29</v>
      </c>
      <c r="O1036" t="s">
        <v>30</v>
      </c>
      <c r="P1036" t="s">
        <v>30</v>
      </c>
      <c r="Q1036" t="s">
        <v>46</v>
      </c>
      <c r="R1036" t="s">
        <v>30</v>
      </c>
      <c r="S1036" t="s">
        <v>40</v>
      </c>
      <c r="T1036" t="s">
        <v>30</v>
      </c>
      <c r="U1036" t="s">
        <v>30</v>
      </c>
      <c r="V1036" t="s">
        <v>30</v>
      </c>
      <c r="W1036" t="s">
        <v>798</v>
      </c>
      <c r="X1036" t="s">
        <v>28266</v>
      </c>
    </row>
    <row r="1037" spans="1:24" x14ac:dyDescent="0.25">
      <c r="A1037">
        <v>699405</v>
      </c>
      <c r="B1037" t="s">
        <v>28267</v>
      </c>
      <c r="C1037" t="s">
        <v>28268</v>
      </c>
      <c r="D1037">
        <v>4</v>
      </c>
      <c r="E1037" t="s">
        <v>28269</v>
      </c>
      <c r="F1037" t="s">
        <v>1504</v>
      </c>
      <c r="G1037" t="e">
        <f>-mycin</f>
        <v>#NAME?</v>
      </c>
      <c r="H1037" t="s">
        <v>26</v>
      </c>
      <c r="I1037">
        <v>1965</v>
      </c>
      <c r="J1037">
        <v>1970</v>
      </c>
      <c r="K1037" t="s">
        <v>28270</v>
      </c>
      <c r="L1037" t="s">
        <v>28271</v>
      </c>
      <c r="M1037" t="s">
        <v>793</v>
      </c>
      <c r="N1037" t="s">
        <v>29</v>
      </c>
      <c r="O1037" t="s">
        <v>30</v>
      </c>
      <c r="P1037" t="s">
        <v>30</v>
      </c>
      <c r="Q1037" t="s">
        <v>31</v>
      </c>
      <c r="R1037" t="s">
        <v>30</v>
      </c>
      <c r="S1037" t="s">
        <v>30</v>
      </c>
      <c r="T1037" t="s">
        <v>40</v>
      </c>
      <c r="U1037" t="s">
        <v>30</v>
      </c>
      <c r="V1037" t="s">
        <v>30</v>
      </c>
      <c r="W1037" t="s">
        <v>798</v>
      </c>
      <c r="X1037" t="s">
        <v>28272</v>
      </c>
    </row>
    <row r="1038" spans="1:24" x14ac:dyDescent="0.25">
      <c r="A1038">
        <v>111390</v>
      </c>
      <c r="B1038" t="s">
        <v>28273</v>
      </c>
      <c r="C1038" t="s">
        <v>28274</v>
      </c>
      <c r="D1038">
        <v>4</v>
      </c>
      <c r="E1038" t="s">
        <v>28275</v>
      </c>
      <c r="F1038" t="s">
        <v>7965</v>
      </c>
      <c r="I1038">
        <v>1975</v>
      </c>
      <c r="J1038">
        <v>2005</v>
      </c>
      <c r="K1038" t="s">
        <v>28276</v>
      </c>
      <c r="L1038" t="s">
        <v>28277</v>
      </c>
      <c r="M1038" t="s">
        <v>1273</v>
      </c>
      <c r="N1038" t="s">
        <v>45</v>
      </c>
      <c r="O1038" t="s">
        <v>40</v>
      </c>
      <c r="P1038" t="s">
        <v>30</v>
      </c>
      <c r="Q1038" t="s">
        <v>63</v>
      </c>
      <c r="R1038" t="s">
        <v>30</v>
      </c>
      <c r="S1038" t="s">
        <v>40</v>
      </c>
      <c r="T1038" t="s">
        <v>30</v>
      </c>
      <c r="U1038" t="s">
        <v>30</v>
      </c>
      <c r="V1038" t="s">
        <v>30</v>
      </c>
      <c r="W1038" t="s">
        <v>124</v>
      </c>
      <c r="X1038" t="s">
        <v>28278</v>
      </c>
    </row>
    <row r="1039" spans="1:24" x14ac:dyDescent="0.25">
      <c r="A1039">
        <v>70674</v>
      </c>
      <c r="B1039" t="s">
        <v>28279</v>
      </c>
      <c r="C1039" t="s">
        <v>28280</v>
      </c>
      <c r="D1039">
        <v>4</v>
      </c>
      <c r="E1039" t="s">
        <v>28281</v>
      </c>
      <c r="F1039" t="s">
        <v>28282</v>
      </c>
      <c r="I1039">
        <v>1990</v>
      </c>
      <c r="J1039">
        <v>1995</v>
      </c>
      <c r="K1039" t="s">
        <v>28283</v>
      </c>
      <c r="L1039" t="s">
        <v>28284</v>
      </c>
      <c r="M1039" t="s">
        <v>28285</v>
      </c>
      <c r="N1039" t="s">
        <v>45</v>
      </c>
      <c r="O1039" t="s">
        <v>30</v>
      </c>
      <c r="P1039" t="s">
        <v>30</v>
      </c>
      <c r="Q1039" t="s">
        <v>63</v>
      </c>
      <c r="R1039" t="s">
        <v>30</v>
      </c>
      <c r="S1039" t="s">
        <v>40</v>
      </c>
      <c r="T1039" t="s">
        <v>30</v>
      </c>
      <c r="U1039" t="s">
        <v>30</v>
      </c>
      <c r="V1039" t="s">
        <v>30</v>
      </c>
      <c r="W1039" t="s">
        <v>124</v>
      </c>
      <c r="X1039" t="s">
        <v>28286</v>
      </c>
    </row>
    <row r="1040" spans="1:24" x14ac:dyDescent="0.25">
      <c r="A1040">
        <v>52523</v>
      </c>
      <c r="B1040" t="s">
        <v>28293</v>
      </c>
      <c r="C1040" t="s">
        <v>28294</v>
      </c>
      <c r="D1040">
        <v>4</v>
      </c>
      <c r="F1040" t="s">
        <v>2794</v>
      </c>
      <c r="G1040" t="e">
        <f>-mantine</f>
        <v>#NAME?</v>
      </c>
      <c r="H1040" t="s">
        <v>22893</v>
      </c>
      <c r="I1040">
        <v>2003</v>
      </c>
      <c r="J1040">
        <v>2003</v>
      </c>
      <c r="K1040" t="s">
        <v>28295</v>
      </c>
      <c r="L1040" t="s">
        <v>28296</v>
      </c>
      <c r="N1040" t="s">
        <v>45</v>
      </c>
      <c r="O1040" t="s">
        <v>40</v>
      </c>
      <c r="P1040" t="s">
        <v>30</v>
      </c>
      <c r="Q1040" t="s">
        <v>46</v>
      </c>
      <c r="R1040" t="s">
        <v>30</v>
      </c>
      <c r="S1040" t="s">
        <v>40</v>
      </c>
      <c r="T1040" t="s">
        <v>30</v>
      </c>
      <c r="U1040" t="s">
        <v>30</v>
      </c>
      <c r="V1040" t="s">
        <v>30</v>
      </c>
      <c r="W1040" t="s">
        <v>124</v>
      </c>
      <c r="X1040" t="s">
        <v>28297</v>
      </c>
    </row>
    <row r="1041" spans="1:24" x14ac:dyDescent="0.25">
      <c r="A1041">
        <v>88841</v>
      </c>
      <c r="B1041" t="s">
        <v>28310</v>
      </c>
      <c r="C1041" t="s">
        <v>28311</v>
      </c>
      <c r="D1041">
        <v>4</v>
      </c>
      <c r="F1041" t="s">
        <v>11300</v>
      </c>
      <c r="J1041">
        <v>2004</v>
      </c>
      <c r="K1041" t="s">
        <v>28312</v>
      </c>
      <c r="L1041" t="s">
        <v>28313</v>
      </c>
      <c r="M1041" t="s">
        <v>88</v>
      </c>
      <c r="N1041" t="s">
        <v>45</v>
      </c>
      <c r="O1041" t="s">
        <v>40</v>
      </c>
      <c r="P1041" t="s">
        <v>30</v>
      </c>
      <c r="Q1041" t="s">
        <v>63</v>
      </c>
      <c r="R1041" t="s">
        <v>30</v>
      </c>
      <c r="S1041" t="s">
        <v>40</v>
      </c>
      <c r="T1041" t="s">
        <v>30</v>
      </c>
      <c r="U1041" t="s">
        <v>30</v>
      </c>
      <c r="V1041" t="s">
        <v>30</v>
      </c>
      <c r="W1041" t="s">
        <v>124</v>
      </c>
      <c r="X1041" t="s">
        <v>28314</v>
      </c>
    </row>
    <row r="1042" spans="1:24" x14ac:dyDescent="0.25">
      <c r="A1042">
        <v>420985</v>
      </c>
      <c r="B1042" t="s">
        <v>28341</v>
      </c>
      <c r="C1042" t="s">
        <v>28342</v>
      </c>
      <c r="D1042">
        <v>4</v>
      </c>
      <c r="E1042" t="s">
        <v>28343</v>
      </c>
      <c r="F1042" t="s">
        <v>28344</v>
      </c>
      <c r="G1042" t="e">
        <f>-triptan</f>
        <v>#NAME?</v>
      </c>
      <c r="H1042" t="s">
        <v>10653</v>
      </c>
      <c r="I1042">
        <v>1997</v>
      </c>
      <c r="J1042">
        <v>2001</v>
      </c>
      <c r="K1042" t="s">
        <v>28345</v>
      </c>
      <c r="L1042" t="s">
        <v>28346</v>
      </c>
      <c r="M1042" t="s">
        <v>10654</v>
      </c>
      <c r="N1042" t="s">
        <v>45</v>
      </c>
      <c r="O1042" t="s">
        <v>40</v>
      </c>
      <c r="P1042" t="s">
        <v>30</v>
      </c>
      <c r="Q1042" t="s">
        <v>63</v>
      </c>
      <c r="R1042" t="s">
        <v>30</v>
      </c>
      <c r="S1042" t="s">
        <v>40</v>
      </c>
      <c r="T1042" t="s">
        <v>30</v>
      </c>
      <c r="U1042" t="s">
        <v>30</v>
      </c>
      <c r="V1042" t="s">
        <v>30</v>
      </c>
      <c r="W1042" t="s">
        <v>124</v>
      </c>
      <c r="X1042" t="s">
        <v>28347</v>
      </c>
    </row>
    <row r="1043" spans="1:24" x14ac:dyDescent="0.25">
      <c r="A1043">
        <v>577488</v>
      </c>
      <c r="B1043" t="s">
        <v>28348</v>
      </c>
      <c r="C1043" t="s">
        <v>28349</v>
      </c>
      <c r="D1043">
        <v>4</v>
      </c>
      <c r="E1043">
        <v>47663</v>
      </c>
      <c r="F1043" t="s">
        <v>28350</v>
      </c>
      <c r="G1043" t="e">
        <f>-mycin</f>
        <v>#NAME?</v>
      </c>
      <c r="H1043" t="s">
        <v>26</v>
      </c>
      <c r="I1043">
        <v>1972</v>
      </c>
      <c r="J1043">
        <v>1975</v>
      </c>
      <c r="K1043" t="s">
        <v>28351</v>
      </c>
      <c r="L1043" t="s">
        <v>28352</v>
      </c>
      <c r="M1043" t="s">
        <v>453</v>
      </c>
      <c r="N1043" t="s">
        <v>29</v>
      </c>
      <c r="O1043" t="s">
        <v>30</v>
      </c>
      <c r="P1043" t="s">
        <v>30</v>
      </c>
      <c r="Q1043" t="s">
        <v>31</v>
      </c>
      <c r="R1043" t="s">
        <v>30</v>
      </c>
      <c r="S1043" t="s">
        <v>30</v>
      </c>
      <c r="T1043" t="s">
        <v>40</v>
      </c>
      <c r="U1043" t="s">
        <v>40</v>
      </c>
      <c r="V1043" t="s">
        <v>40</v>
      </c>
      <c r="W1043" t="s">
        <v>124</v>
      </c>
      <c r="X1043" t="s">
        <v>28353</v>
      </c>
    </row>
    <row r="1044" spans="1:24" x14ac:dyDescent="0.25">
      <c r="A1044">
        <v>308201</v>
      </c>
      <c r="B1044" t="s">
        <v>28366</v>
      </c>
      <c r="C1044" t="s">
        <v>28367</v>
      </c>
      <c r="D1044">
        <v>4</v>
      </c>
      <c r="F1044" t="s">
        <v>18457</v>
      </c>
      <c r="J1044">
        <v>1985</v>
      </c>
      <c r="K1044" t="s">
        <v>28368</v>
      </c>
      <c r="L1044" t="s">
        <v>28369</v>
      </c>
      <c r="M1044" t="s">
        <v>8921</v>
      </c>
      <c r="N1044" t="s">
        <v>45</v>
      </c>
      <c r="O1044" t="s">
        <v>40</v>
      </c>
      <c r="P1044" t="s">
        <v>30</v>
      </c>
      <c r="Q1044" t="s">
        <v>63</v>
      </c>
      <c r="R1044" t="s">
        <v>30</v>
      </c>
      <c r="S1044" t="s">
        <v>40</v>
      </c>
      <c r="T1044" t="s">
        <v>40</v>
      </c>
      <c r="U1044" t="s">
        <v>30</v>
      </c>
      <c r="V1044" t="s">
        <v>30</v>
      </c>
      <c r="W1044" t="s">
        <v>124</v>
      </c>
      <c r="X1044" t="s">
        <v>28370</v>
      </c>
    </row>
    <row r="1045" spans="1:24" x14ac:dyDescent="0.25">
      <c r="A1045">
        <v>675213</v>
      </c>
      <c r="B1045" t="s">
        <v>28381</v>
      </c>
      <c r="C1045" t="s">
        <v>28382</v>
      </c>
      <c r="D1045">
        <v>4</v>
      </c>
      <c r="E1045" t="s">
        <v>28383</v>
      </c>
      <c r="F1045" t="s">
        <v>28384</v>
      </c>
      <c r="I1045">
        <v>1978</v>
      </c>
      <c r="J1045">
        <v>1980</v>
      </c>
      <c r="K1045" t="s">
        <v>28385</v>
      </c>
      <c r="L1045" t="s">
        <v>28386</v>
      </c>
      <c r="M1045" t="s">
        <v>28387</v>
      </c>
      <c r="N1045" t="s">
        <v>45</v>
      </c>
      <c r="O1045" t="s">
        <v>40</v>
      </c>
      <c r="P1045" t="s">
        <v>30</v>
      </c>
      <c r="Q1045" t="s">
        <v>46</v>
      </c>
      <c r="R1045" t="s">
        <v>40</v>
      </c>
      <c r="S1045" t="s">
        <v>30</v>
      </c>
      <c r="T1045" t="s">
        <v>30</v>
      </c>
      <c r="U1045" t="s">
        <v>40</v>
      </c>
      <c r="V1045" t="s">
        <v>30</v>
      </c>
      <c r="W1045" t="s">
        <v>124</v>
      </c>
      <c r="X1045" t="s">
        <v>28388</v>
      </c>
    </row>
    <row r="1046" spans="1:24" x14ac:dyDescent="0.25">
      <c r="A1046">
        <v>404691</v>
      </c>
      <c r="B1046" t="s">
        <v>28389</v>
      </c>
      <c r="C1046" t="s">
        <v>28390</v>
      </c>
      <c r="D1046">
        <v>4</v>
      </c>
      <c r="F1046" t="s">
        <v>719</v>
      </c>
      <c r="I1046">
        <v>1978</v>
      </c>
      <c r="J1046">
        <v>1983</v>
      </c>
      <c r="K1046" t="s">
        <v>28391</v>
      </c>
      <c r="L1046" t="s">
        <v>28392</v>
      </c>
      <c r="M1046" t="s">
        <v>6090</v>
      </c>
      <c r="N1046" t="s">
        <v>29</v>
      </c>
      <c r="O1046" t="s">
        <v>40</v>
      </c>
      <c r="P1046" t="s">
        <v>30</v>
      </c>
      <c r="Q1046" t="s">
        <v>31</v>
      </c>
      <c r="R1046" t="s">
        <v>30</v>
      </c>
      <c r="S1046" t="s">
        <v>40</v>
      </c>
      <c r="T1046" t="s">
        <v>30</v>
      </c>
      <c r="U1046" t="s">
        <v>30</v>
      </c>
      <c r="V1046" t="s">
        <v>30</v>
      </c>
      <c r="W1046" t="s">
        <v>124</v>
      </c>
      <c r="X1046" t="s">
        <v>28393</v>
      </c>
    </row>
    <row r="1047" spans="1:24" x14ac:dyDescent="0.25">
      <c r="A1047">
        <v>253862</v>
      </c>
      <c r="B1047" t="s">
        <v>28394</v>
      </c>
      <c r="C1047" t="s">
        <v>28395</v>
      </c>
      <c r="D1047">
        <v>4</v>
      </c>
      <c r="E1047" t="s">
        <v>28396</v>
      </c>
      <c r="F1047" t="s">
        <v>18729</v>
      </c>
      <c r="I1047">
        <v>1967</v>
      </c>
      <c r="J1047">
        <v>1982</v>
      </c>
      <c r="K1047" t="s">
        <v>28397</v>
      </c>
      <c r="L1047" t="s">
        <v>28398</v>
      </c>
      <c r="M1047" t="s">
        <v>453</v>
      </c>
      <c r="N1047" t="s">
        <v>45</v>
      </c>
      <c r="O1047" t="s">
        <v>40</v>
      </c>
      <c r="P1047" t="s">
        <v>30</v>
      </c>
      <c r="Q1047" t="s">
        <v>63</v>
      </c>
      <c r="R1047" t="s">
        <v>30</v>
      </c>
      <c r="S1047" t="s">
        <v>30</v>
      </c>
      <c r="T1047" t="s">
        <v>30</v>
      </c>
      <c r="U1047" t="s">
        <v>40</v>
      </c>
      <c r="V1047" t="s">
        <v>30</v>
      </c>
      <c r="W1047" t="s">
        <v>798</v>
      </c>
      <c r="X1047" t="s">
        <v>28399</v>
      </c>
    </row>
    <row r="1048" spans="1:24" x14ac:dyDescent="0.25">
      <c r="A1048">
        <v>674575</v>
      </c>
      <c r="B1048" t="s">
        <v>28406</v>
      </c>
      <c r="C1048" t="s">
        <v>28407</v>
      </c>
      <c r="D1048">
        <v>4</v>
      </c>
      <c r="E1048" t="s">
        <v>28408</v>
      </c>
      <c r="F1048" t="s">
        <v>904</v>
      </c>
      <c r="I1048">
        <v>1962</v>
      </c>
      <c r="J1048">
        <v>1966</v>
      </c>
      <c r="K1048" t="s">
        <v>28409</v>
      </c>
      <c r="L1048" t="s">
        <v>28410</v>
      </c>
      <c r="M1048" t="s">
        <v>905</v>
      </c>
      <c r="N1048" t="s">
        <v>29</v>
      </c>
      <c r="O1048" t="s">
        <v>40</v>
      </c>
      <c r="P1048" t="s">
        <v>30</v>
      </c>
      <c r="Q1048" t="s">
        <v>31</v>
      </c>
      <c r="R1048" t="s">
        <v>40</v>
      </c>
      <c r="S1048" t="s">
        <v>40</v>
      </c>
      <c r="T1048" t="s">
        <v>30</v>
      </c>
      <c r="U1048" t="s">
        <v>30</v>
      </c>
      <c r="V1048" t="s">
        <v>30</v>
      </c>
      <c r="W1048" t="s">
        <v>124</v>
      </c>
      <c r="X1048" t="s">
        <v>28411</v>
      </c>
    </row>
    <row r="1049" spans="1:24" x14ac:dyDescent="0.25">
      <c r="A1049">
        <v>23522</v>
      </c>
      <c r="B1049" t="s">
        <v>28412</v>
      </c>
      <c r="C1049" t="s">
        <v>28413</v>
      </c>
      <c r="D1049">
        <v>4</v>
      </c>
      <c r="F1049" t="s">
        <v>759</v>
      </c>
      <c r="J1049">
        <v>1971</v>
      </c>
      <c r="K1049" t="s">
        <v>28414</v>
      </c>
      <c r="L1049" t="s">
        <v>28415</v>
      </c>
      <c r="M1049" t="s">
        <v>7791</v>
      </c>
      <c r="N1049" t="s">
        <v>45</v>
      </c>
      <c r="O1049" t="s">
        <v>40</v>
      </c>
      <c r="P1049" t="s">
        <v>30</v>
      </c>
      <c r="Q1049" t="s">
        <v>63</v>
      </c>
      <c r="R1049" t="s">
        <v>40</v>
      </c>
      <c r="S1049" t="s">
        <v>40</v>
      </c>
      <c r="T1049" t="s">
        <v>30</v>
      </c>
      <c r="U1049" t="s">
        <v>30</v>
      </c>
      <c r="V1049" t="s">
        <v>30</v>
      </c>
      <c r="W1049" t="s">
        <v>124</v>
      </c>
      <c r="X1049" t="s">
        <v>28416</v>
      </c>
    </row>
    <row r="1050" spans="1:24" x14ac:dyDescent="0.25">
      <c r="A1050">
        <v>675188</v>
      </c>
      <c r="B1050" t="s">
        <v>28450</v>
      </c>
      <c r="C1050" t="s">
        <v>28451</v>
      </c>
      <c r="D1050">
        <v>4</v>
      </c>
      <c r="E1050" t="s">
        <v>28452</v>
      </c>
      <c r="F1050" t="s">
        <v>28384</v>
      </c>
      <c r="G1050" t="e">
        <f>-olol</f>
        <v>#NAME?</v>
      </c>
      <c r="H1050" t="s">
        <v>475</v>
      </c>
      <c r="I1050">
        <v>1979</v>
      </c>
      <c r="J1050">
        <v>1985</v>
      </c>
      <c r="K1050" t="s">
        <v>28453</v>
      </c>
      <c r="L1050" t="s">
        <v>28454</v>
      </c>
      <c r="M1050" t="s">
        <v>476</v>
      </c>
      <c r="N1050" t="s">
        <v>45</v>
      </c>
      <c r="O1050" t="s">
        <v>40</v>
      </c>
      <c r="P1050" t="s">
        <v>30</v>
      </c>
      <c r="Q1050" t="s">
        <v>31</v>
      </c>
      <c r="R1050" t="s">
        <v>30</v>
      </c>
      <c r="S1050" t="s">
        <v>30</v>
      </c>
      <c r="T1050" t="s">
        <v>30</v>
      </c>
      <c r="U1050" t="s">
        <v>40</v>
      </c>
      <c r="V1050" t="s">
        <v>30</v>
      </c>
      <c r="W1050" t="s">
        <v>124</v>
      </c>
      <c r="X1050" t="s">
        <v>28455</v>
      </c>
    </row>
    <row r="1051" spans="1:24" x14ac:dyDescent="0.25">
      <c r="A1051">
        <v>6723</v>
      </c>
      <c r="B1051" t="s">
        <v>28551</v>
      </c>
      <c r="C1051" t="s">
        <v>28552</v>
      </c>
      <c r="D1051">
        <v>4</v>
      </c>
      <c r="F1051" t="s">
        <v>28553</v>
      </c>
      <c r="G1051" t="e">
        <f>-caine</f>
        <v>#NAME?</v>
      </c>
      <c r="H1051" t="s">
        <v>394</v>
      </c>
      <c r="J1051">
        <v>1948</v>
      </c>
      <c r="K1051" t="s">
        <v>28554</v>
      </c>
      <c r="L1051" t="s">
        <v>28555</v>
      </c>
      <c r="M1051" t="s">
        <v>21846</v>
      </c>
      <c r="N1051" t="s">
        <v>45</v>
      </c>
      <c r="O1051" t="s">
        <v>40</v>
      </c>
      <c r="P1051" t="s">
        <v>30</v>
      </c>
      <c r="Q1051" t="s">
        <v>63</v>
      </c>
      <c r="R1051" t="s">
        <v>30</v>
      </c>
      <c r="S1051" t="s">
        <v>40</v>
      </c>
      <c r="T1051" t="s">
        <v>40</v>
      </c>
      <c r="U1051" t="s">
        <v>40</v>
      </c>
      <c r="V1051" t="s">
        <v>30</v>
      </c>
      <c r="W1051" t="s">
        <v>124</v>
      </c>
      <c r="X1051" t="s">
        <v>28556</v>
      </c>
    </row>
    <row r="1052" spans="1:24" x14ac:dyDescent="0.25">
      <c r="A1052">
        <v>1449453</v>
      </c>
      <c r="B1052" t="s">
        <v>28557</v>
      </c>
      <c r="C1052" t="s">
        <v>28558</v>
      </c>
      <c r="D1052">
        <v>4</v>
      </c>
      <c r="F1052" t="s">
        <v>28559</v>
      </c>
      <c r="K1052" t="s">
        <v>28560</v>
      </c>
      <c r="L1052" t="s">
        <v>28561</v>
      </c>
      <c r="M1052" t="s">
        <v>18288</v>
      </c>
      <c r="N1052" t="s">
        <v>74</v>
      </c>
      <c r="O1052" t="s">
        <v>30</v>
      </c>
      <c r="P1052" t="s">
        <v>30</v>
      </c>
      <c r="Q1052" t="s">
        <v>75</v>
      </c>
      <c r="R1052" t="s">
        <v>30</v>
      </c>
      <c r="S1052" t="s">
        <v>30</v>
      </c>
      <c r="T1052" t="s">
        <v>40</v>
      </c>
      <c r="U1052" t="s">
        <v>30</v>
      </c>
      <c r="V1052" t="s">
        <v>30</v>
      </c>
      <c r="W1052" t="s">
        <v>124</v>
      </c>
      <c r="X1052" t="s">
        <v>28562</v>
      </c>
    </row>
    <row r="1053" spans="1:24" x14ac:dyDescent="0.25">
      <c r="A1053">
        <v>445395</v>
      </c>
      <c r="B1053" t="s">
        <v>28563</v>
      </c>
      <c r="C1053" t="s">
        <v>28564</v>
      </c>
      <c r="D1053">
        <v>4</v>
      </c>
      <c r="F1053" t="s">
        <v>28565</v>
      </c>
      <c r="G1053" t="s">
        <v>1566</v>
      </c>
      <c r="H1053" t="s">
        <v>1567</v>
      </c>
      <c r="J1053">
        <v>1960</v>
      </c>
      <c r="K1053" t="s">
        <v>28566</v>
      </c>
      <c r="L1053" t="s">
        <v>28567</v>
      </c>
      <c r="M1053" t="s">
        <v>28568</v>
      </c>
      <c r="N1053" t="s">
        <v>45</v>
      </c>
      <c r="O1053" t="s">
        <v>40</v>
      </c>
      <c r="P1053" t="s">
        <v>30</v>
      </c>
      <c r="Q1053" t="s">
        <v>46</v>
      </c>
      <c r="R1053" t="s">
        <v>30</v>
      </c>
      <c r="S1053" t="s">
        <v>40</v>
      </c>
      <c r="T1053" t="s">
        <v>40</v>
      </c>
      <c r="U1053" t="s">
        <v>40</v>
      </c>
      <c r="V1053" t="s">
        <v>30</v>
      </c>
      <c r="W1053" t="s">
        <v>124</v>
      </c>
      <c r="X1053" t="s">
        <v>28569</v>
      </c>
    </row>
    <row r="1054" spans="1:24" x14ac:dyDescent="0.25">
      <c r="A1054">
        <v>674829</v>
      </c>
      <c r="B1054" t="s">
        <v>28581</v>
      </c>
      <c r="C1054" t="s">
        <v>28582</v>
      </c>
      <c r="D1054">
        <v>4</v>
      </c>
      <c r="E1054" t="s">
        <v>28583</v>
      </c>
      <c r="F1054" t="s">
        <v>22804</v>
      </c>
      <c r="G1054" t="e">
        <f>-olone</f>
        <v>#NAME?</v>
      </c>
      <c r="H1054" t="s">
        <v>754</v>
      </c>
      <c r="I1054">
        <v>1964</v>
      </c>
      <c r="J1054">
        <v>1969</v>
      </c>
      <c r="K1054" t="s">
        <v>28584</v>
      </c>
      <c r="L1054" t="s">
        <v>28585</v>
      </c>
      <c r="M1054" t="s">
        <v>4208</v>
      </c>
      <c r="N1054" t="s">
        <v>29</v>
      </c>
      <c r="O1054" t="s">
        <v>30</v>
      </c>
      <c r="P1054" t="s">
        <v>30</v>
      </c>
      <c r="Q1054" t="s">
        <v>31</v>
      </c>
      <c r="R1054" t="s">
        <v>40</v>
      </c>
      <c r="S1054" t="s">
        <v>30</v>
      </c>
      <c r="T1054" t="s">
        <v>40</v>
      </c>
      <c r="U1054" t="s">
        <v>30</v>
      </c>
      <c r="V1054" t="s">
        <v>30</v>
      </c>
      <c r="W1054" t="s">
        <v>124</v>
      </c>
      <c r="X1054" t="s">
        <v>28586</v>
      </c>
    </row>
    <row r="1055" spans="1:24" x14ac:dyDescent="0.25">
      <c r="A1055">
        <v>696227</v>
      </c>
      <c r="B1055" t="s">
        <v>28604</v>
      </c>
      <c r="C1055" t="s">
        <v>28605</v>
      </c>
      <c r="D1055">
        <v>4</v>
      </c>
      <c r="F1055" t="s">
        <v>7463</v>
      </c>
      <c r="I1055">
        <v>1978</v>
      </c>
      <c r="K1055" t="s">
        <v>28606</v>
      </c>
      <c r="L1055" t="s">
        <v>28607</v>
      </c>
      <c r="M1055" t="s">
        <v>1194</v>
      </c>
      <c r="N1055" t="s">
        <v>74</v>
      </c>
      <c r="O1055" t="s">
        <v>30</v>
      </c>
      <c r="P1055" t="s">
        <v>30</v>
      </c>
      <c r="Q1055" t="s">
        <v>63</v>
      </c>
      <c r="R1055" t="s">
        <v>30</v>
      </c>
      <c r="S1055" t="s">
        <v>30</v>
      </c>
      <c r="T1055" t="s">
        <v>30</v>
      </c>
      <c r="U1055" t="s">
        <v>40</v>
      </c>
      <c r="V1055" t="s">
        <v>30</v>
      </c>
      <c r="W1055" t="s">
        <v>798</v>
      </c>
      <c r="X1055" t="s">
        <v>28608</v>
      </c>
    </row>
    <row r="1056" spans="1:24" x14ac:dyDescent="0.25">
      <c r="A1056">
        <v>223819</v>
      </c>
      <c r="B1056" t="s">
        <v>28615</v>
      </c>
      <c r="C1056" t="s">
        <v>28616</v>
      </c>
      <c r="D1056">
        <v>4</v>
      </c>
      <c r="E1056" t="s">
        <v>28617</v>
      </c>
      <c r="F1056" t="s">
        <v>3084</v>
      </c>
      <c r="G1056" t="e">
        <f>-conazole</f>
        <v>#NAME?</v>
      </c>
      <c r="H1056" t="s">
        <v>917</v>
      </c>
      <c r="I1056">
        <v>1977</v>
      </c>
      <c r="J1056">
        <v>1985</v>
      </c>
      <c r="K1056" t="s">
        <v>28618</v>
      </c>
      <c r="L1056" t="s">
        <v>28619</v>
      </c>
      <c r="M1056" t="s">
        <v>268</v>
      </c>
      <c r="N1056" t="s">
        <v>45</v>
      </c>
      <c r="O1056" t="s">
        <v>30</v>
      </c>
      <c r="P1056" t="s">
        <v>30</v>
      </c>
      <c r="Q1056" t="s">
        <v>46</v>
      </c>
      <c r="R1056" t="s">
        <v>30</v>
      </c>
      <c r="S1056" t="s">
        <v>30</v>
      </c>
      <c r="T1056" t="s">
        <v>30</v>
      </c>
      <c r="U1056" t="s">
        <v>40</v>
      </c>
      <c r="V1056" t="s">
        <v>30</v>
      </c>
      <c r="W1056" t="s">
        <v>124</v>
      </c>
      <c r="X1056" t="s">
        <v>28620</v>
      </c>
    </row>
    <row r="1057" spans="1:24" x14ac:dyDescent="0.25">
      <c r="A1057">
        <v>1153495</v>
      </c>
      <c r="B1057" t="s">
        <v>28632</v>
      </c>
      <c r="C1057" t="s">
        <v>28633</v>
      </c>
      <c r="D1057">
        <v>4</v>
      </c>
      <c r="E1057" t="s">
        <v>28634</v>
      </c>
      <c r="F1057" t="s">
        <v>27035</v>
      </c>
      <c r="G1057" t="e">
        <f>-mab</f>
        <v>#NAME?</v>
      </c>
      <c r="H1057" t="s">
        <v>546</v>
      </c>
      <c r="I1057">
        <v>2005</v>
      </c>
      <c r="J1057">
        <v>2011</v>
      </c>
      <c r="K1057" t="s">
        <v>28635</v>
      </c>
      <c r="L1057" t="s">
        <v>28636</v>
      </c>
      <c r="N1057" t="s">
        <v>547</v>
      </c>
      <c r="O1057" t="s">
        <v>30</v>
      </c>
      <c r="P1057" t="s">
        <v>30</v>
      </c>
      <c r="Q1057" t="s">
        <v>31</v>
      </c>
      <c r="R1057" t="s">
        <v>30</v>
      </c>
      <c r="S1057" t="s">
        <v>30</v>
      </c>
      <c r="T1057" t="s">
        <v>40</v>
      </c>
      <c r="U1057" t="s">
        <v>30</v>
      </c>
      <c r="V1057" t="s">
        <v>40</v>
      </c>
      <c r="W1057" t="s">
        <v>124</v>
      </c>
    </row>
    <row r="1058" spans="1:24" x14ac:dyDescent="0.25">
      <c r="A1058">
        <v>675154</v>
      </c>
      <c r="B1058" t="s">
        <v>28637</v>
      </c>
      <c r="C1058" t="s">
        <v>28638</v>
      </c>
      <c r="D1058">
        <v>4</v>
      </c>
      <c r="F1058" t="s">
        <v>28639</v>
      </c>
      <c r="G1058" t="s">
        <v>1566</v>
      </c>
      <c r="H1058" t="s">
        <v>1567</v>
      </c>
      <c r="J1058">
        <v>1954</v>
      </c>
      <c r="K1058" t="s">
        <v>28640</v>
      </c>
      <c r="L1058" t="s">
        <v>28641</v>
      </c>
      <c r="M1058" t="s">
        <v>8635</v>
      </c>
      <c r="N1058" t="s">
        <v>45</v>
      </c>
      <c r="O1058" t="s">
        <v>40</v>
      </c>
      <c r="P1058" t="s">
        <v>30</v>
      </c>
      <c r="Q1058" t="s">
        <v>31</v>
      </c>
      <c r="R1058" t="s">
        <v>30</v>
      </c>
      <c r="S1058" t="s">
        <v>40</v>
      </c>
      <c r="T1058" t="s">
        <v>40</v>
      </c>
      <c r="U1058" t="s">
        <v>30</v>
      </c>
      <c r="V1058" t="s">
        <v>30</v>
      </c>
      <c r="W1058" t="s">
        <v>124</v>
      </c>
      <c r="X1058" t="s">
        <v>28642</v>
      </c>
    </row>
    <row r="1059" spans="1:24" x14ac:dyDescent="0.25">
      <c r="A1059">
        <v>26722</v>
      </c>
      <c r="B1059" t="s">
        <v>28643</v>
      </c>
      <c r="C1059" t="s">
        <v>28644</v>
      </c>
      <c r="D1059">
        <v>4</v>
      </c>
      <c r="E1059" t="s">
        <v>28645</v>
      </c>
      <c r="F1059" t="s">
        <v>28646</v>
      </c>
      <c r="I1059">
        <v>1981</v>
      </c>
      <c r="J1059">
        <v>1988</v>
      </c>
      <c r="K1059" t="s">
        <v>28647</v>
      </c>
      <c r="L1059" t="s">
        <v>28648</v>
      </c>
      <c r="M1059" t="s">
        <v>268</v>
      </c>
      <c r="N1059" t="s">
        <v>45</v>
      </c>
      <c r="O1059" t="s">
        <v>40</v>
      </c>
      <c r="P1059" t="s">
        <v>30</v>
      </c>
      <c r="Q1059" t="s">
        <v>63</v>
      </c>
      <c r="R1059" t="s">
        <v>30</v>
      </c>
      <c r="S1059" t="s">
        <v>30</v>
      </c>
      <c r="T1059" t="s">
        <v>30</v>
      </c>
      <c r="U1059" t="s">
        <v>40</v>
      </c>
      <c r="V1059" t="s">
        <v>30</v>
      </c>
      <c r="W1059" t="s">
        <v>124</v>
      </c>
      <c r="X1059" t="s">
        <v>28649</v>
      </c>
    </row>
    <row r="1060" spans="1:24" x14ac:dyDescent="0.25">
      <c r="A1060">
        <v>675180</v>
      </c>
      <c r="B1060" t="s">
        <v>28650</v>
      </c>
      <c r="C1060" t="s">
        <v>28651</v>
      </c>
      <c r="D1060">
        <v>4</v>
      </c>
      <c r="F1060" t="s">
        <v>2077</v>
      </c>
      <c r="G1060" t="e">
        <f>-ium</f>
        <v>#NAME?</v>
      </c>
      <c r="H1060" t="s">
        <v>288</v>
      </c>
      <c r="J1060">
        <v>1959</v>
      </c>
      <c r="K1060" t="s">
        <v>28652</v>
      </c>
      <c r="L1060" t="s">
        <v>28653</v>
      </c>
      <c r="M1060" t="s">
        <v>3033</v>
      </c>
      <c r="N1060" t="s">
        <v>45</v>
      </c>
      <c r="O1060" t="s">
        <v>30</v>
      </c>
      <c r="P1060" t="s">
        <v>30</v>
      </c>
      <c r="Q1060" t="s">
        <v>63</v>
      </c>
      <c r="R1060" t="s">
        <v>30</v>
      </c>
      <c r="S1060" t="s">
        <v>30</v>
      </c>
      <c r="T1060" t="s">
        <v>30</v>
      </c>
      <c r="U1060" t="s">
        <v>40</v>
      </c>
      <c r="V1060" t="s">
        <v>30</v>
      </c>
      <c r="W1060" t="s">
        <v>798</v>
      </c>
      <c r="X1060" t="s">
        <v>28654</v>
      </c>
    </row>
    <row r="1061" spans="1:24" x14ac:dyDescent="0.25">
      <c r="A1061">
        <v>81683</v>
      </c>
      <c r="B1061" t="s">
        <v>28655</v>
      </c>
      <c r="C1061" t="s">
        <v>28656</v>
      </c>
      <c r="D1061">
        <v>4</v>
      </c>
      <c r="E1061" t="s">
        <v>28657</v>
      </c>
      <c r="F1061" t="s">
        <v>759</v>
      </c>
      <c r="I1061">
        <v>1995</v>
      </c>
      <c r="J1061">
        <v>1996</v>
      </c>
      <c r="K1061" t="s">
        <v>28658</v>
      </c>
      <c r="L1061" t="s">
        <v>28659</v>
      </c>
      <c r="M1061" t="s">
        <v>1395</v>
      </c>
      <c r="N1061" t="s">
        <v>45</v>
      </c>
      <c r="O1061" t="s">
        <v>30</v>
      </c>
      <c r="P1061" t="s">
        <v>30</v>
      </c>
      <c r="Q1061" t="s">
        <v>46</v>
      </c>
      <c r="R1061" t="s">
        <v>30</v>
      </c>
      <c r="S1061" t="s">
        <v>40</v>
      </c>
      <c r="T1061" t="s">
        <v>30</v>
      </c>
      <c r="U1061" t="s">
        <v>30</v>
      </c>
      <c r="V1061" t="s">
        <v>30</v>
      </c>
      <c r="W1061" t="s">
        <v>2208</v>
      </c>
      <c r="X1061" t="s">
        <v>28660</v>
      </c>
    </row>
    <row r="1062" spans="1:24" x14ac:dyDescent="0.25">
      <c r="A1062">
        <v>1380151</v>
      </c>
      <c r="B1062" t="s">
        <v>28699</v>
      </c>
      <c r="C1062" t="s">
        <v>28700</v>
      </c>
      <c r="D1062">
        <v>4</v>
      </c>
      <c r="E1062" t="s">
        <v>28701</v>
      </c>
      <c r="F1062" t="s">
        <v>28702</v>
      </c>
      <c r="G1062" t="e">
        <f>-ase</f>
        <v>#NAME?</v>
      </c>
      <c r="H1062" t="s">
        <v>3419</v>
      </c>
      <c r="I1062">
        <v>1997</v>
      </c>
      <c r="J1062">
        <v>1996</v>
      </c>
      <c r="K1062" t="s">
        <v>28703</v>
      </c>
      <c r="L1062" t="s">
        <v>28704</v>
      </c>
      <c r="M1062" t="s">
        <v>28705</v>
      </c>
      <c r="N1062" t="s">
        <v>2360</v>
      </c>
      <c r="O1062" t="s">
        <v>30</v>
      </c>
      <c r="P1062" t="s">
        <v>30</v>
      </c>
      <c r="Q1062" t="s">
        <v>31</v>
      </c>
      <c r="R1062" t="s">
        <v>30</v>
      </c>
      <c r="S1062" t="s">
        <v>30</v>
      </c>
      <c r="T1062" t="s">
        <v>40</v>
      </c>
      <c r="U1062" t="s">
        <v>30</v>
      </c>
      <c r="V1062" t="s">
        <v>30</v>
      </c>
      <c r="W1062" t="s">
        <v>124</v>
      </c>
    </row>
    <row r="1063" spans="1:24" x14ac:dyDescent="0.25">
      <c r="A1063">
        <v>38833</v>
      </c>
      <c r="B1063" t="s">
        <v>28774</v>
      </c>
      <c r="C1063" t="s">
        <v>28775</v>
      </c>
      <c r="D1063">
        <v>4</v>
      </c>
      <c r="E1063" t="s">
        <v>28776</v>
      </c>
      <c r="F1063" t="s">
        <v>15573</v>
      </c>
      <c r="I1063">
        <v>1966</v>
      </c>
      <c r="J1063">
        <v>1970</v>
      </c>
      <c r="K1063" t="s">
        <v>28777</v>
      </c>
      <c r="L1063" t="s">
        <v>28778</v>
      </c>
      <c r="M1063" t="s">
        <v>1510</v>
      </c>
      <c r="N1063" t="s">
        <v>45</v>
      </c>
      <c r="O1063" t="s">
        <v>40</v>
      </c>
      <c r="P1063" t="s">
        <v>30</v>
      </c>
      <c r="Q1063" t="s">
        <v>46</v>
      </c>
      <c r="R1063" t="s">
        <v>30</v>
      </c>
      <c r="S1063" t="s">
        <v>30</v>
      </c>
      <c r="T1063" t="s">
        <v>40</v>
      </c>
      <c r="U1063" t="s">
        <v>30</v>
      </c>
      <c r="V1063" t="s">
        <v>40</v>
      </c>
      <c r="W1063" t="s">
        <v>124</v>
      </c>
      <c r="X1063" t="s">
        <v>28779</v>
      </c>
    </row>
    <row r="1064" spans="1:24" x14ac:dyDescent="0.25">
      <c r="A1064">
        <v>6914</v>
      </c>
      <c r="B1064" t="s">
        <v>28780</v>
      </c>
      <c r="C1064" t="s">
        <v>28781</v>
      </c>
      <c r="D1064">
        <v>4</v>
      </c>
      <c r="E1064" t="s">
        <v>28782</v>
      </c>
      <c r="F1064" t="s">
        <v>1115</v>
      </c>
      <c r="G1064" t="e">
        <f ca="1">-ifen(e)</f>
        <v>#NAME?</v>
      </c>
      <c r="H1064" t="s">
        <v>4990</v>
      </c>
      <c r="I1064">
        <v>1988</v>
      </c>
      <c r="J1064">
        <v>1997</v>
      </c>
      <c r="K1064" t="s">
        <v>28783</v>
      </c>
      <c r="L1064" t="s">
        <v>28784</v>
      </c>
      <c r="M1064" t="s">
        <v>4991</v>
      </c>
      <c r="N1064" t="s">
        <v>45</v>
      </c>
      <c r="O1064" t="s">
        <v>30</v>
      </c>
      <c r="P1064" t="s">
        <v>30</v>
      </c>
      <c r="Q1064" t="s">
        <v>63</v>
      </c>
      <c r="R1064" t="s">
        <v>30</v>
      </c>
      <c r="S1064" t="s">
        <v>40</v>
      </c>
      <c r="T1064" t="s">
        <v>30</v>
      </c>
      <c r="U1064" t="s">
        <v>30</v>
      </c>
      <c r="V1064" t="s">
        <v>40</v>
      </c>
      <c r="W1064" t="s">
        <v>124</v>
      </c>
      <c r="X1064" t="s">
        <v>28785</v>
      </c>
    </row>
    <row r="1065" spans="1:24" x14ac:dyDescent="0.25">
      <c r="A1065">
        <v>150882</v>
      </c>
      <c r="B1065" t="s">
        <v>28786</v>
      </c>
      <c r="C1065" t="s">
        <v>28787</v>
      </c>
      <c r="D1065">
        <v>4</v>
      </c>
      <c r="E1065" t="s">
        <v>28788</v>
      </c>
      <c r="F1065" t="s">
        <v>28789</v>
      </c>
      <c r="G1065" t="e">
        <f>-caine</f>
        <v>#NAME?</v>
      </c>
      <c r="H1065" t="s">
        <v>394</v>
      </c>
      <c r="I1065">
        <v>1967</v>
      </c>
      <c r="J1065">
        <v>1972</v>
      </c>
      <c r="K1065" t="s">
        <v>28790</v>
      </c>
      <c r="L1065" t="s">
        <v>28791</v>
      </c>
      <c r="M1065" t="s">
        <v>1522</v>
      </c>
      <c r="N1065" t="s">
        <v>45</v>
      </c>
      <c r="O1065" t="s">
        <v>40</v>
      </c>
      <c r="P1065" t="s">
        <v>30</v>
      </c>
      <c r="Q1065" t="s">
        <v>46</v>
      </c>
      <c r="R1065" t="s">
        <v>30</v>
      </c>
      <c r="S1065" t="s">
        <v>30</v>
      </c>
      <c r="T1065" t="s">
        <v>40</v>
      </c>
      <c r="U1065" t="s">
        <v>30</v>
      </c>
      <c r="V1065" t="s">
        <v>40</v>
      </c>
      <c r="W1065" t="s">
        <v>124</v>
      </c>
      <c r="X1065" t="s">
        <v>28792</v>
      </c>
    </row>
    <row r="1066" spans="1:24" x14ac:dyDescent="0.25">
      <c r="A1066">
        <v>250297</v>
      </c>
      <c r="B1066" t="s">
        <v>28793</v>
      </c>
      <c r="C1066" t="s">
        <v>28794</v>
      </c>
      <c r="D1066">
        <v>4</v>
      </c>
      <c r="E1066" t="s">
        <v>28795</v>
      </c>
      <c r="F1066" t="s">
        <v>28796</v>
      </c>
      <c r="G1066" t="e">
        <f>-triptan</f>
        <v>#NAME?</v>
      </c>
      <c r="H1066" t="s">
        <v>10653</v>
      </c>
      <c r="I1066">
        <v>1993</v>
      </c>
      <c r="J1066">
        <v>1998</v>
      </c>
      <c r="K1066" t="s">
        <v>28797</v>
      </c>
      <c r="L1066" t="s">
        <v>28798</v>
      </c>
      <c r="M1066" t="s">
        <v>10654</v>
      </c>
      <c r="N1066" t="s">
        <v>45</v>
      </c>
      <c r="O1066" t="s">
        <v>40</v>
      </c>
      <c r="P1066" t="s">
        <v>30</v>
      </c>
      <c r="Q1066" t="s">
        <v>63</v>
      </c>
      <c r="R1066" t="s">
        <v>30</v>
      </c>
      <c r="S1066" t="s">
        <v>40</v>
      </c>
      <c r="T1066" t="s">
        <v>30</v>
      </c>
      <c r="U1066" t="s">
        <v>30</v>
      </c>
      <c r="V1066" t="s">
        <v>30</v>
      </c>
      <c r="W1066" t="s">
        <v>124</v>
      </c>
      <c r="X1066" t="s">
        <v>28799</v>
      </c>
    </row>
    <row r="1067" spans="1:24" x14ac:dyDescent="0.25">
      <c r="A1067">
        <v>16581</v>
      </c>
      <c r="B1067" t="s">
        <v>28800</v>
      </c>
      <c r="C1067" t="s">
        <v>28801</v>
      </c>
      <c r="D1067">
        <v>4</v>
      </c>
      <c r="F1067" t="s">
        <v>28802</v>
      </c>
      <c r="G1067" t="e">
        <f>-caine</f>
        <v>#NAME?</v>
      </c>
      <c r="H1067" t="s">
        <v>394</v>
      </c>
      <c r="J1067">
        <v>1954</v>
      </c>
      <c r="K1067" t="s">
        <v>28803</v>
      </c>
      <c r="L1067" t="s">
        <v>28804</v>
      </c>
      <c r="M1067" t="s">
        <v>1522</v>
      </c>
      <c r="N1067" t="s">
        <v>45</v>
      </c>
      <c r="O1067" t="s">
        <v>40</v>
      </c>
      <c r="P1067" t="s">
        <v>30</v>
      </c>
      <c r="Q1067" t="s">
        <v>63</v>
      </c>
      <c r="R1067" t="s">
        <v>40</v>
      </c>
      <c r="S1067" t="s">
        <v>30</v>
      </c>
      <c r="T1067" t="s">
        <v>40</v>
      </c>
      <c r="U1067" t="s">
        <v>30</v>
      </c>
      <c r="V1067" t="s">
        <v>30</v>
      </c>
      <c r="W1067" t="s">
        <v>798</v>
      </c>
      <c r="X1067" t="s">
        <v>28805</v>
      </c>
    </row>
    <row r="1068" spans="1:24" x14ac:dyDescent="0.25">
      <c r="A1068">
        <v>10358</v>
      </c>
      <c r="B1068" t="s">
        <v>28806</v>
      </c>
      <c r="C1068" t="s">
        <v>28807</v>
      </c>
      <c r="D1068">
        <v>4</v>
      </c>
      <c r="F1068" t="s">
        <v>28808</v>
      </c>
      <c r="J1068">
        <v>1950</v>
      </c>
      <c r="K1068" t="s">
        <v>28809</v>
      </c>
      <c r="L1068" t="s">
        <v>28810</v>
      </c>
      <c r="M1068" t="s">
        <v>1395</v>
      </c>
      <c r="N1068" t="s">
        <v>45</v>
      </c>
      <c r="O1068" t="s">
        <v>40</v>
      </c>
      <c r="P1068" t="s">
        <v>30</v>
      </c>
      <c r="Q1068" t="s">
        <v>46</v>
      </c>
      <c r="R1068" t="s">
        <v>30</v>
      </c>
      <c r="S1068" t="s">
        <v>40</v>
      </c>
      <c r="T1068" t="s">
        <v>40</v>
      </c>
      <c r="U1068" t="s">
        <v>30</v>
      </c>
      <c r="V1068" t="s">
        <v>30</v>
      </c>
      <c r="W1068" t="s">
        <v>2208</v>
      </c>
      <c r="X1068" t="s">
        <v>28811</v>
      </c>
    </row>
    <row r="1069" spans="1:24" x14ac:dyDescent="0.25">
      <c r="A1069">
        <v>674630</v>
      </c>
      <c r="B1069" t="s">
        <v>28812</v>
      </c>
      <c r="C1069" t="s">
        <v>28813</v>
      </c>
      <c r="D1069">
        <v>4</v>
      </c>
      <c r="F1069" t="s">
        <v>16653</v>
      </c>
      <c r="J1069">
        <v>1986</v>
      </c>
      <c r="K1069" t="s">
        <v>28814</v>
      </c>
      <c r="L1069" t="s">
        <v>28815</v>
      </c>
      <c r="M1069" t="s">
        <v>28816</v>
      </c>
      <c r="N1069" t="s">
        <v>74</v>
      </c>
      <c r="O1069" t="s">
        <v>30</v>
      </c>
      <c r="P1069" t="s">
        <v>30</v>
      </c>
      <c r="Q1069" t="s">
        <v>75</v>
      </c>
      <c r="R1069" t="s">
        <v>30</v>
      </c>
      <c r="S1069" t="s">
        <v>30</v>
      </c>
      <c r="T1069" t="s">
        <v>40</v>
      </c>
      <c r="U1069" t="s">
        <v>30</v>
      </c>
      <c r="V1069" t="s">
        <v>30</v>
      </c>
      <c r="W1069" t="s">
        <v>124</v>
      </c>
      <c r="X1069" t="s">
        <v>28817</v>
      </c>
    </row>
    <row r="1070" spans="1:24" x14ac:dyDescent="0.25">
      <c r="A1070">
        <v>2484</v>
      </c>
      <c r="B1070" t="s">
        <v>28818</v>
      </c>
      <c r="C1070" t="s">
        <v>28819</v>
      </c>
      <c r="D1070">
        <v>4</v>
      </c>
      <c r="E1070" t="s">
        <v>28820</v>
      </c>
      <c r="F1070" t="s">
        <v>2928</v>
      </c>
      <c r="I1070">
        <v>1966</v>
      </c>
      <c r="J1070">
        <v>1971</v>
      </c>
      <c r="K1070" t="s">
        <v>28821</v>
      </c>
      <c r="L1070" t="s">
        <v>28822</v>
      </c>
      <c r="M1070" t="s">
        <v>453</v>
      </c>
      <c r="N1070" t="s">
        <v>45</v>
      </c>
      <c r="O1070" t="s">
        <v>40</v>
      </c>
      <c r="P1070" t="s">
        <v>30</v>
      </c>
      <c r="Q1070" t="s">
        <v>63</v>
      </c>
      <c r="R1070" t="s">
        <v>30</v>
      </c>
      <c r="S1070" t="s">
        <v>40</v>
      </c>
      <c r="T1070" t="s">
        <v>40</v>
      </c>
      <c r="U1070" t="s">
        <v>40</v>
      </c>
      <c r="V1070" t="s">
        <v>30</v>
      </c>
      <c r="W1070" t="s">
        <v>798</v>
      </c>
      <c r="X1070" t="s">
        <v>28823</v>
      </c>
    </row>
    <row r="1071" spans="1:24" x14ac:dyDescent="0.25">
      <c r="A1071">
        <v>92412</v>
      </c>
      <c r="B1071" t="s">
        <v>28824</v>
      </c>
      <c r="C1071" t="s">
        <v>28825</v>
      </c>
      <c r="D1071">
        <v>4</v>
      </c>
      <c r="E1071" t="s">
        <v>28826</v>
      </c>
      <c r="F1071" t="s">
        <v>28827</v>
      </c>
      <c r="I1071">
        <v>1997</v>
      </c>
      <c r="J1071">
        <v>1999</v>
      </c>
      <c r="K1071" t="s">
        <v>28828</v>
      </c>
      <c r="L1071" t="s">
        <v>28829</v>
      </c>
      <c r="M1071" t="s">
        <v>28830</v>
      </c>
      <c r="N1071" t="s">
        <v>45</v>
      </c>
      <c r="O1071" t="s">
        <v>40</v>
      </c>
      <c r="P1071" t="s">
        <v>30</v>
      </c>
      <c r="Q1071" t="s">
        <v>63</v>
      </c>
      <c r="R1071" t="s">
        <v>30</v>
      </c>
      <c r="S1071" t="s">
        <v>40</v>
      </c>
      <c r="T1071" t="s">
        <v>30</v>
      </c>
      <c r="U1071" t="s">
        <v>30</v>
      </c>
      <c r="V1071" t="s">
        <v>30</v>
      </c>
      <c r="W1071" t="s">
        <v>124</v>
      </c>
      <c r="X1071" t="s">
        <v>28831</v>
      </c>
    </row>
    <row r="1072" spans="1:24" x14ac:dyDescent="0.25">
      <c r="A1072">
        <v>13590</v>
      </c>
      <c r="B1072" t="s">
        <v>28832</v>
      </c>
      <c r="C1072" t="s">
        <v>28833</v>
      </c>
      <c r="D1072">
        <v>4</v>
      </c>
      <c r="E1072" t="s">
        <v>28834</v>
      </c>
      <c r="F1072" t="s">
        <v>28835</v>
      </c>
      <c r="G1072" t="e">
        <f>-mycin</f>
        <v>#NAME?</v>
      </c>
      <c r="H1072" t="s">
        <v>26</v>
      </c>
      <c r="I1072">
        <v>1972</v>
      </c>
      <c r="J1072">
        <v>1981</v>
      </c>
      <c r="K1072" t="s">
        <v>28836</v>
      </c>
      <c r="L1072" t="s">
        <v>28837</v>
      </c>
      <c r="M1072" t="s">
        <v>793</v>
      </c>
      <c r="N1072" t="s">
        <v>29</v>
      </c>
      <c r="O1072" t="s">
        <v>40</v>
      </c>
      <c r="P1072" t="s">
        <v>30</v>
      </c>
      <c r="Q1072" t="s">
        <v>31</v>
      </c>
      <c r="R1072" t="s">
        <v>30</v>
      </c>
      <c r="S1072" t="s">
        <v>30</v>
      </c>
      <c r="T1072" t="s">
        <v>40</v>
      </c>
      <c r="U1072" t="s">
        <v>40</v>
      </c>
      <c r="V1072" t="s">
        <v>40</v>
      </c>
      <c r="W1072" t="s">
        <v>124</v>
      </c>
      <c r="X1072" t="s">
        <v>28838</v>
      </c>
    </row>
    <row r="1073" spans="1:24" x14ac:dyDescent="0.25">
      <c r="A1073">
        <v>675085</v>
      </c>
      <c r="B1073" t="s">
        <v>29032</v>
      </c>
      <c r="C1073" t="s">
        <v>29033</v>
      </c>
      <c r="D1073">
        <v>4</v>
      </c>
      <c r="E1073" t="s">
        <v>29034</v>
      </c>
      <c r="F1073" t="s">
        <v>29035</v>
      </c>
      <c r="G1073" t="s">
        <v>237</v>
      </c>
      <c r="H1073" t="s">
        <v>238</v>
      </c>
      <c r="I1073">
        <v>2002</v>
      </c>
      <c r="J1073">
        <v>2006</v>
      </c>
      <c r="K1073" t="s">
        <v>29036</v>
      </c>
      <c r="L1073" t="s">
        <v>29037</v>
      </c>
      <c r="N1073" t="s">
        <v>29</v>
      </c>
      <c r="O1073" t="s">
        <v>40</v>
      </c>
      <c r="P1073" t="s">
        <v>30</v>
      </c>
      <c r="Q1073" t="s">
        <v>31</v>
      </c>
      <c r="R1073" t="s">
        <v>30</v>
      </c>
      <c r="S1073" t="s">
        <v>40</v>
      </c>
      <c r="T1073" t="s">
        <v>30</v>
      </c>
      <c r="U1073" t="s">
        <v>30</v>
      </c>
      <c r="V1073" t="s">
        <v>30</v>
      </c>
      <c r="W1073" t="s">
        <v>124</v>
      </c>
      <c r="X1073" t="s">
        <v>29038</v>
      </c>
    </row>
    <row r="1074" spans="1:24" x14ac:dyDescent="0.25">
      <c r="A1074">
        <v>27638</v>
      </c>
      <c r="B1074" t="s">
        <v>29217</v>
      </c>
      <c r="C1074" t="s">
        <v>29218</v>
      </c>
      <c r="D1074">
        <v>4</v>
      </c>
      <c r="E1074" t="s">
        <v>29219</v>
      </c>
      <c r="F1074" t="s">
        <v>29220</v>
      </c>
      <c r="G1074" t="e">
        <f>-fentanil</f>
        <v>#NAME?</v>
      </c>
      <c r="H1074" t="s">
        <v>4392</v>
      </c>
      <c r="I1074">
        <v>1976</v>
      </c>
      <c r="J1074">
        <v>1984</v>
      </c>
      <c r="K1074" t="s">
        <v>29221</v>
      </c>
      <c r="L1074" t="s">
        <v>29222</v>
      </c>
      <c r="M1074" t="s">
        <v>29223</v>
      </c>
      <c r="N1074" t="s">
        <v>45</v>
      </c>
      <c r="O1074" t="s">
        <v>40</v>
      </c>
      <c r="P1074" t="s">
        <v>30</v>
      </c>
      <c r="Q1074" t="s">
        <v>63</v>
      </c>
      <c r="R1074" t="s">
        <v>30</v>
      </c>
      <c r="S1074" t="s">
        <v>30</v>
      </c>
      <c r="T1074" t="s">
        <v>40</v>
      </c>
      <c r="U1074" t="s">
        <v>30</v>
      </c>
      <c r="V1074" t="s">
        <v>30</v>
      </c>
      <c r="W1074" t="s">
        <v>124</v>
      </c>
      <c r="X1074" t="s">
        <v>29224</v>
      </c>
    </row>
    <row r="1075" spans="1:24" x14ac:dyDescent="0.25">
      <c r="A1075">
        <v>46727</v>
      </c>
      <c r="B1075" t="s">
        <v>29245</v>
      </c>
      <c r="C1075" t="s">
        <v>29246</v>
      </c>
      <c r="D1075">
        <v>4</v>
      </c>
      <c r="E1075" t="s">
        <v>29247</v>
      </c>
      <c r="F1075" t="s">
        <v>1445</v>
      </c>
      <c r="G1075" t="e">
        <f>-glinide</f>
        <v>#NAME?</v>
      </c>
      <c r="H1075" t="s">
        <v>29248</v>
      </c>
      <c r="I1075">
        <v>2000</v>
      </c>
      <c r="J1075">
        <v>2000</v>
      </c>
      <c r="K1075" t="s">
        <v>29249</v>
      </c>
      <c r="L1075" t="s">
        <v>29250</v>
      </c>
      <c r="N1075" t="s">
        <v>45</v>
      </c>
      <c r="O1075" t="s">
        <v>40</v>
      </c>
      <c r="P1075" t="s">
        <v>30</v>
      </c>
      <c r="Q1075" t="s">
        <v>31</v>
      </c>
      <c r="R1075" t="s">
        <v>30</v>
      </c>
      <c r="S1075" t="s">
        <v>40</v>
      </c>
      <c r="T1075" t="s">
        <v>30</v>
      </c>
      <c r="U1075" t="s">
        <v>30</v>
      </c>
      <c r="V1075" t="s">
        <v>30</v>
      </c>
      <c r="W1075" t="s">
        <v>124</v>
      </c>
      <c r="X1075" t="s">
        <v>29251</v>
      </c>
    </row>
    <row r="1076" spans="1:24" x14ac:dyDescent="0.25">
      <c r="A1076">
        <v>453579</v>
      </c>
      <c r="B1076" t="s">
        <v>29266</v>
      </c>
      <c r="C1076" t="s">
        <v>29267</v>
      </c>
      <c r="D1076">
        <v>4</v>
      </c>
      <c r="E1076" t="s">
        <v>29268</v>
      </c>
      <c r="F1076" t="s">
        <v>29269</v>
      </c>
      <c r="G1076" t="e">
        <f>-pril</f>
        <v>#NAME?</v>
      </c>
      <c r="H1076" t="s">
        <v>1992</v>
      </c>
      <c r="I1076">
        <v>1988</v>
      </c>
      <c r="J1076">
        <v>1993</v>
      </c>
      <c r="K1076" t="s">
        <v>29270</v>
      </c>
      <c r="L1076" t="s">
        <v>29271</v>
      </c>
      <c r="M1076" t="s">
        <v>1995</v>
      </c>
      <c r="N1076" t="s">
        <v>45</v>
      </c>
      <c r="O1076" t="s">
        <v>40</v>
      </c>
      <c r="P1076" t="s">
        <v>30</v>
      </c>
      <c r="Q1076" t="s">
        <v>31</v>
      </c>
      <c r="R1076" t="s">
        <v>40</v>
      </c>
      <c r="S1076" t="s">
        <v>40</v>
      </c>
      <c r="T1076" t="s">
        <v>30</v>
      </c>
      <c r="U1076" t="s">
        <v>30</v>
      </c>
      <c r="V1076" t="s">
        <v>40</v>
      </c>
      <c r="W1076" t="s">
        <v>124</v>
      </c>
      <c r="X1076" t="s">
        <v>29272</v>
      </c>
    </row>
    <row r="1077" spans="1:24" x14ac:dyDescent="0.25">
      <c r="A1077">
        <v>675298</v>
      </c>
      <c r="B1077" t="s">
        <v>29273</v>
      </c>
      <c r="C1077" t="s">
        <v>29274</v>
      </c>
      <c r="D1077">
        <v>4</v>
      </c>
      <c r="F1077" t="s">
        <v>2077</v>
      </c>
      <c r="G1077" t="e">
        <f>-eridine</f>
        <v>#NAME?</v>
      </c>
      <c r="H1077" t="s">
        <v>2718</v>
      </c>
      <c r="J1077">
        <v>1982</v>
      </c>
      <c r="K1077" t="s">
        <v>29275</v>
      </c>
      <c r="L1077" t="s">
        <v>29276</v>
      </c>
      <c r="M1077" t="s">
        <v>4393</v>
      </c>
      <c r="N1077" t="s">
        <v>45</v>
      </c>
      <c r="O1077" t="s">
        <v>40</v>
      </c>
      <c r="P1077" t="s">
        <v>30</v>
      </c>
      <c r="Q1077" t="s">
        <v>63</v>
      </c>
      <c r="R1077" t="s">
        <v>30</v>
      </c>
      <c r="S1077" t="s">
        <v>40</v>
      </c>
      <c r="T1077" t="s">
        <v>40</v>
      </c>
      <c r="U1077" t="s">
        <v>30</v>
      </c>
      <c r="V1077" t="s">
        <v>30</v>
      </c>
      <c r="W1077" t="s">
        <v>798</v>
      </c>
      <c r="X1077" t="s">
        <v>29277</v>
      </c>
    </row>
    <row r="1078" spans="1:24" x14ac:dyDescent="0.25">
      <c r="A1078">
        <v>6883</v>
      </c>
      <c r="B1078" t="s">
        <v>29278</v>
      </c>
      <c r="C1078" t="s">
        <v>29279</v>
      </c>
      <c r="D1078">
        <v>4</v>
      </c>
      <c r="E1078" t="s">
        <v>29280</v>
      </c>
      <c r="F1078" t="s">
        <v>29281</v>
      </c>
      <c r="G1078" t="e">
        <f>-caine</f>
        <v>#NAME?</v>
      </c>
      <c r="H1078" t="s">
        <v>394</v>
      </c>
      <c r="I1078">
        <v>1973</v>
      </c>
      <c r="J1078">
        <v>1976</v>
      </c>
      <c r="K1078" t="s">
        <v>29282</v>
      </c>
      <c r="L1078" t="s">
        <v>29283</v>
      </c>
      <c r="M1078" t="s">
        <v>1522</v>
      </c>
      <c r="N1078" t="s">
        <v>45</v>
      </c>
      <c r="O1078" t="s">
        <v>40</v>
      </c>
      <c r="P1078" t="s">
        <v>30</v>
      </c>
      <c r="Q1078" t="s">
        <v>46</v>
      </c>
      <c r="R1078" t="s">
        <v>30</v>
      </c>
      <c r="S1078" t="s">
        <v>30</v>
      </c>
      <c r="T1078" t="s">
        <v>40</v>
      </c>
      <c r="U1078" t="s">
        <v>30</v>
      </c>
      <c r="V1078" t="s">
        <v>30</v>
      </c>
      <c r="W1078" t="s">
        <v>798</v>
      </c>
      <c r="X1078" t="s">
        <v>29284</v>
      </c>
    </row>
    <row r="1079" spans="1:24" x14ac:dyDescent="0.25">
      <c r="A1079">
        <v>57175</v>
      </c>
      <c r="B1079" t="s">
        <v>29429</v>
      </c>
      <c r="C1079" t="s">
        <v>29430</v>
      </c>
      <c r="D1079">
        <v>4</v>
      </c>
      <c r="E1079" t="s">
        <v>29431</v>
      </c>
      <c r="F1079" t="s">
        <v>759</v>
      </c>
      <c r="G1079" t="e">
        <f>-oxacin</f>
        <v>#NAME?</v>
      </c>
      <c r="H1079" t="s">
        <v>1472</v>
      </c>
      <c r="I1079">
        <v>1984</v>
      </c>
      <c r="J1079">
        <v>1991</v>
      </c>
      <c r="K1079" t="s">
        <v>29432</v>
      </c>
      <c r="L1079" t="s">
        <v>29433</v>
      </c>
      <c r="M1079" t="s">
        <v>453</v>
      </c>
      <c r="N1079" t="s">
        <v>45</v>
      </c>
      <c r="O1079" t="s">
        <v>40</v>
      </c>
      <c r="P1079" t="s">
        <v>30</v>
      </c>
      <c r="Q1079" t="s">
        <v>63</v>
      </c>
      <c r="R1079" t="s">
        <v>30</v>
      </c>
      <c r="S1079" t="s">
        <v>40</v>
      </c>
      <c r="T1079" t="s">
        <v>30</v>
      </c>
      <c r="U1079" t="s">
        <v>30</v>
      </c>
      <c r="V1079" t="s">
        <v>30</v>
      </c>
      <c r="W1079" t="s">
        <v>798</v>
      </c>
      <c r="X1079" t="s">
        <v>29434</v>
      </c>
    </row>
    <row r="1080" spans="1:24" x14ac:dyDescent="0.25">
      <c r="A1080">
        <v>24806</v>
      </c>
      <c r="B1080" t="s">
        <v>29435</v>
      </c>
      <c r="C1080" t="s">
        <v>29436</v>
      </c>
      <c r="D1080">
        <v>4</v>
      </c>
      <c r="F1080" t="s">
        <v>29437</v>
      </c>
      <c r="G1080" t="e">
        <f>-cillin</f>
        <v>#NAME?</v>
      </c>
      <c r="H1080" t="s">
        <v>59</v>
      </c>
      <c r="I1080">
        <v>1975</v>
      </c>
      <c r="J1080">
        <v>1958</v>
      </c>
      <c r="K1080" t="s">
        <v>29438</v>
      </c>
      <c r="L1080" t="s">
        <v>29439</v>
      </c>
      <c r="M1080" t="s">
        <v>453</v>
      </c>
      <c r="N1080" t="s">
        <v>29</v>
      </c>
      <c r="O1080" t="s">
        <v>40</v>
      </c>
      <c r="P1080" t="s">
        <v>30</v>
      </c>
      <c r="Q1080" t="s">
        <v>31</v>
      </c>
      <c r="R1080" t="s">
        <v>30</v>
      </c>
      <c r="S1080" t="s">
        <v>40</v>
      </c>
      <c r="T1080" t="s">
        <v>30</v>
      </c>
      <c r="U1080" t="s">
        <v>30</v>
      </c>
      <c r="V1080" t="s">
        <v>30</v>
      </c>
      <c r="W1080" t="s">
        <v>124</v>
      </c>
      <c r="X1080" t="s">
        <v>29440</v>
      </c>
    </row>
    <row r="1081" spans="1:24" x14ac:dyDescent="0.25">
      <c r="A1081">
        <v>675737</v>
      </c>
      <c r="B1081" t="s">
        <v>29494</v>
      </c>
      <c r="C1081" t="s">
        <v>29495</v>
      </c>
      <c r="D1081">
        <v>4</v>
      </c>
      <c r="F1081" t="s">
        <v>5379</v>
      </c>
      <c r="G1081" t="e">
        <f>-ium</f>
        <v>#NAME?</v>
      </c>
      <c r="H1081" t="s">
        <v>288</v>
      </c>
      <c r="I1081">
        <v>1972</v>
      </c>
      <c r="J1081">
        <v>1982</v>
      </c>
      <c r="M1081" t="s">
        <v>2468</v>
      </c>
      <c r="N1081" t="s">
        <v>45</v>
      </c>
      <c r="O1081" t="s">
        <v>30</v>
      </c>
      <c r="P1081" t="s">
        <v>30</v>
      </c>
      <c r="Q1081" t="s">
        <v>63</v>
      </c>
      <c r="R1081" t="s">
        <v>30</v>
      </c>
      <c r="S1081" t="s">
        <v>30</v>
      </c>
      <c r="T1081" t="s">
        <v>30</v>
      </c>
      <c r="U1081" t="s">
        <v>40</v>
      </c>
      <c r="V1081" t="s">
        <v>30</v>
      </c>
      <c r="W1081" t="s">
        <v>798</v>
      </c>
      <c r="X1081" t="s">
        <v>29496</v>
      </c>
    </row>
    <row r="1082" spans="1:24" x14ac:dyDescent="0.25">
      <c r="A1082">
        <v>675254</v>
      </c>
      <c r="B1082" t="s">
        <v>29497</v>
      </c>
      <c r="C1082" t="s">
        <v>29498</v>
      </c>
      <c r="D1082">
        <v>4</v>
      </c>
      <c r="F1082" t="s">
        <v>1170</v>
      </c>
      <c r="G1082" t="s">
        <v>29499</v>
      </c>
      <c r="H1082" t="s">
        <v>29500</v>
      </c>
      <c r="J1082">
        <v>1982</v>
      </c>
      <c r="K1082" t="s">
        <v>29501</v>
      </c>
      <c r="L1082" t="s">
        <v>29502</v>
      </c>
      <c r="M1082" t="s">
        <v>948</v>
      </c>
      <c r="N1082" t="s">
        <v>45</v>
      </c>
      <c r="O1082" t="s">
        <v>30</v>
      </c>
      <c r="P1082" t="s">
        <v>30</v>
      </c>
      <c r="Q1082" t="s">
        <v>63</v>
      </c>
      <c r="R1082" t="s">
        <v>30</v>
      </c>
      <c r="S1082" t="s">
        <v>40</v>
      </c>
      <c r="T1082" t="s">
        <v>30</v>
      </c>
      <c r="U1082" t="s">
        <v>30</v>
      </c>
      <c r="V1082" t="s">
        <v>30</v>
      </c>
      <c r="W1082" t="s">
        <v>798</v>
      </c>
      <c r="X1082" t="s">
        <v>29503</v>
      </c>
    </row>
    <row r="1083" spans="1:24" x14ac:dyDescent="0.25">
      <c r="A1083">
        <v>308174</v>
      </c>
      <c r="B1083" t="s">
        <v>29509</v>
      </c>
      <c r="C1083" t="s">
        <v>29510</v>
      </c>
      <c r="D1083">
        <v>4</v>
      </c>
      <c r="F1083" t="s">
        <v>23149</v>
      </c>
      <c r="G1083" t="e">
        <f>-terol</f>
        <v>#NAME?</v>
      </c>
      <c r="H1083" t="s">
        <v>827</v>
      </c>
      <c r="I1083">
        <v>2003</v>
      </c>
      <c r="J1083">
        <v>2006</v>
      </c>
      <c r="N1083" t="s">
        <v>45</v>
      </c>
      <c r="O1083" t="s">
        <v>40</v>
      </c>
      <c r="P1083" t="s">
        <v>30</v>
      </c>
      <c r="Q1083" t="s">
        <v>31</v>
      </c>
      <c r="R1083" t="s">
        <v>30</v>
      </c>
      <c r="S1083" t="s">
        <v>30</v>
      </c>
      <c r="T1083" t="s">
        <v>30</v>
      </c>
      <c r="U1083" t="s">
        <v>40</v>
      </c>
      <c r="V1083" t="s">
        <v>40</v>
      </c>
      <c r="W1083" t="s">
        <v>124</v>
      </c>
      <c r="X1083" t="s">
        <v>29511</v>
      </c>
    </row>
    <row r="1084" spans="1:24" x14ac:dyDescent="0.25">
      <c r="A1084">
        <v>54547</v>
      </c>
      <c r="B1084" t="s">
        <v>29549</v>
      </c>
      <c r="C1084" t="s">
        <v>29550</v>
      </c>
      <c r="D1084">
        <v>4</v>
      </c>
      <c r="E1084" t="s">
        <v>29551</v>
      </c>
      <c r="F1084" t="s">
        <v>29552</v>
      </c>
      <c r="G1084" t="e">
        <f>-setron</f>
        <v>#NAME?</v>
      </c>
      <c r="H1084" t="s">
        <v>3536</v>
      </c>
      <c r="I1084">
        <v>1991</v>
      </c>
      <c r="J1084">
        <v>1993</v>
      </c>
      <c r="K1084" t="s">
        <v>29553</v>
      </c>
      <c r="L1084" t="s">
        <v>29554</v>
      </c>
      <c r="M1084" t="s">
        <v>1969</v>
      </c>
      <c r="N1084" t="s">
        <v>45</v>
      </c>
      <c r="O1084" t="s">
        <v>40</v>
      </c>
      <c r="P1084" t="s">
        <v>30</v>
      </c>
      <c r="Q1084" t="s">
        <v>31</v>
      </c>
      <c r="R1084" t="s">
        <v>30</v>
      </c>
      <c r="S1084" t="s">
        <v>40</v>
      </c>
      <c r="T1084" t="s">
        <v>40</v>
      </c>
      <c r="U1084" t="s">
        <v>40</v>
      </c>
      <c r="V1084" t="s">
        <v>30</v>
      </c>
      <c r="W1084" t="s">
        <v>124</v>
      </c>
      <c r="X1084" t="s">
        <v>29555</v>
      </c>
    </row>
    <row r="1085" spans="1:24" x14ac:dyDescent="0.25">
      <c r="A1085">
        <v>421317</v>
      </c>
      <c r="B1085" t="s">
        <v>29556</v>
      </c>
      <c r="C1085" t="s">
        <v>29557</v>
      </c>
      <c r="D1085">
        <v>4</v>
      </c>
      <c r="E1085" t="s">
        <v>29558</v>
      </c>
      <c r="F1085" t="s">
        <v>29559</v>
      </c>
      <c r="G1085" t="e">
        <f>-pril</f>
        <v>#NAME?</v>
      </c>
      <c r="H1085" t="s">
        <v>1992</v>
      </c>
      <c r="I1085">
        <v>1984</v>
      </c>
      <c r="J1085">
        <v>1996</v>
      </c>
      <c r="K1085" t="s">
        <v>29560</v>
      </c>
      <c r="L1085" t="s">
        <v>29561</v>
      </c>
      <c r="M1085" t="s">
        <v>627</v>
      </c>
      <c r="N1085" t="s">
        <v>45</v>
      </c>
      <c r="O1085" t="s">
        <v>40</v>
      </c>
      <c r="P1085" t="s">
        <v>30</v>
      </c>
      <c r="Q1085" t="s">
        <v>31</v>
      </c>
      <c r="R1085" t="s">
        <v>40</v>
      </c>
      <c r="S1085" t="s">
        <v>40</v>
      </c>
      <c r="T1085" t="s">
        <v>30</v>
      </c>
      <c r="U1085" t="s">
        <v>30</v>
      </c>
      <c r="V1085" t="s">
        <v>40</v>
      </c>
      <c r="W1085" t="s">
        <v>124</v>
      </c>
      <c r="X1085" t="s">
        <v>29562</v>
      </c>
    </row>
    <row r="1086" spans="1:24" x14ac:dyDescent="0.25">
      <c r="A1086">
        <v>674990</v>
      </c>
      <c r="B1086" t="s">
        <v>29577</v>
      </c>
      <c r="C1086" t="s">
        <v>29578</v>
      </c>
      <c r="D1086">
        <v>4</v>
      </c>
      <c r="F1086" t="s">
        <v>29579</v>
      </c>
      <c r="G1086" t="e">
        <f>-thiazide</f>
        <v>#NAME?</v>
      </c>
      <c r="H1086" t="s">
        <v>682</v>
      </c>
      <c r="J1086">
        <v>1960</v>
      </c>
      <c r="M1086" t="s">
        <v>763</v>
      </c>
      <c r="N1086" t="s">
        <v>45</v>
      </c>
      <c r="O1086" t="s">
        <v>40</v>
      </c>
      <c r="P1086" t="s">
        <v>30</v>
      </c>
      <c r="Q1086" t="s">
        <v>63</v>
      </c>
      <c r="R1086" t="s">
        <v>30</v>
      </c>
      <c r="S1086" t="s">
        <v>40</v>
      </c>
      <c r="T1086" t="s">
        <v>30</v>
      </c>
      <c r="U1086" t="s">
        <v>30</v>
      </c>
      <c r="V1086" t="s">
        <v>30</v>
      </c>
      <c r="W1086" t="s">
        <v>798</v>
      </c>
      <c r="X1086" t="s">
        <v>29580</v>
      </c>
    </row>
    <row r="1087" spans="1:24" x14ac:dyDescent="0.25">
      <c r="A1087">
        <v>74911</v>
      </c>
      <c r="B1087" t="s">
        <v>29581</v>
      </c>
      <c r="C1087" t="s">
        <v>29582</v>
      </c>
      <c r="D1087">
        <v>4</v>
      </c>
      <c r="E1087" t="s">
        <v>29583</v>
      </c>
      <c r="F1087" t="s">
        <v>2049</v>
      </c>
      <c r="G1087" t="e">
        <f>-citabine</f>
        <v>#NAME?</v>
      </c>
      <c r="H1087" t="s">
        <v>7920</v>
      </c>
      <c r="I1087">
        <v>1998</v>
      </c>
      <c r="J1087">
        <v>2003</v>
      </c>
      <c r="K1087" t="s">
        <v>29584</v>
      </c>
      <c r="L1087" t="s">
        <v>29585</v>
      </c>
      <c r="N1087" t="s">
        <v>29</v>
      </c>
      <c r="O1087" t="s">
        <v>40</v>
      </c>
      <c r="P1087" t="s">
        <v>30</v>
      </c>
      <c r="Q1087" t="s">
        <v>31</v>
      </c>
      <c r="R1087" t="s">
        <v>40</v>
      </c>
      <c r="S1087" t="s">
        <v>40</v>
      </c>
      <c r="T1087" t="s">
        <v>30</v>
      </c>
      <c r="U1087" t="s">
        <v>30</v>
      </c>
      <c r="V1087" t="s">
        <v>40</v>
      </c>
      <c r="W1087" t="s">
        <v>124</v>
      </c>
      <c r="X1087" t="s">
        <v>29586</v>
      </c>
    </row>
    <row r="1088" spans="1:24" x14ac:dyDescent="0.25">
      <c r="A1088">
        <v>675500</v>
      </c>
      <c r="B1088" t="s">
        <v>29591</v>
      </c>
      <c r="C1088" t="s">
        <v>29592</v>
      </c>
      <c r="D1088">
        <v>4</v>
      </c>
      <c r="F1088" t="s">
        <v>29593</v>
      </c>
      <c r="G1088" t="e">
        <f>-cidin</f>
        <v>#NAME?</v>
      </c>
      <c r="H1088" t="s">
        <v>2501</v>
      </c>
      <c r="J1088">
        <v>1968</v>
      </c>
      <c r="K1088" t="s">
        <v>29594</v>
      </c>
      <c r="L1088" t="s">
        <v>29595</v>
      </c>
      <c r="M1088" t="s">
        <v>453</v>
      </c>
      <c r="N1088" t="s">
        <v>29</v>
      </c>
      <c r="O1088" t="s">
        <v>30</v>
      </c>
      <c r="P1088" t="s">
        <v>30</v>
      </c>
      <c r="Q1088" t="s">
        <v>31</v>
      </c>
      <c r="R1088" t="s">
        <v>30</v>
      </c>
      <c r="S1088" t="s">
        <v>30</v>
      </c>
      <c r="T1088" t="s">
        <v>30</v>
      </c>
      <c r="U1088" t="s">
        <v>40</v>
      </c>
      <c r="V1088" t="s">
        <v>30</v>
      </c>
      <c r="W1088" t="s">
        <v>124</v>
      </c>
    </row>
    <row r="1089" spans="1:24" x14ac:dyDescent="0.25">
      <c r="A1089">
        <v>581858</v>
      </c>
      <c r="B1089" t="s">
        <v>29599</v>
      </c>
      <c r="C1089" t="s">
        <v>29600</v>
      </c>
      <c r="D1089">
        <v>4</v>
      </c>
      <c r="E1089" t="s">
        <v>29601</v>
      </c>
      <c r="F1089" t="s">
        <v>1263</v>
      </c>
      <c r="G1089" t="s">
        <v>29602</v>
      </c>
      <c r="H1089" t="s">
        <v>23492</v>
      </c>
      <c r="I1089">
        <v>1978</v>
      </c>
      <c r="J1089">
        <v>1981</v>
      </c>
      <c r="K1089" t="s">
        <v>29603</v>
      </c>
      <c r="L1089" t="s">
        <v>29604</v>
      </c>
      <c r="M1089" t="s">
        <v>793</v>
      </c>
      <c r="N1089" t="s">
        <v>29</v>
      </c>
      <c r="O1089" t="s">
        <v>30</v>
      </c>
      <c r="P1089" t="s">
        <v>30</v>
      </c>
      <c r="Q1089" t="s">
        <v>31</v>
      </c>
      <c r="R1089" t="s">
        <v>40</v>
      </c>
      <c r="S1089" t="s">
        <v>40</v>
      </c>
      <c r="T1089" t="s">
        <v>30</v>
      </c>
      <c r="U1089" t="s">
        <v>30</v>
      </c>
      <c r="V1089" t="s">
        <v>30</v>
      </c>
      <c r="W1089" t="s">
        <v>124</v>
      </c>
      <c r="X1089" t="s">
        <v>29605</v>
      </c>
    </row>
    <row r="1090" spans="1:24" x14ac:dyDescent="0.25">
      <c r="A1090">
        <v>171587</v>
      </c>
      <c r="B1090" t="s">
        <v>29609</v>
      </c>
      <c r="C1090" t="s">
        <v>29610</v>
      </c>
      <c r="D1090">
        <v>4</v>
      </c>
      <c r="E1090" t="s">
        <v>29611</v>
      </c>
      <c r="F1090" t="s">
        <v>759</v>
      </c>
      <c r="G1090" t="e">
        <f>-mycin</f>
        <v>#NAME?</v>
      </c>
      <c r="H1090" t="s">
        <v>26</v>
      </c>
      <c r="I1090">
        <v>2004</v>
      </c>
      <c r="J1090">
        <v>2004</v>
      </c>
      <c r="K1090" t="s">
        <v>29612</v>
      </c>
      <c r="L1090" t="s">
        <v>29613</v>
      </c>
      <c r="N1090" t="s">
        <v>29</v>
      </c>
      <c r="O1090" t="s">
        <v>30</v>
      </c>
      <c r="P1090" t="s">
        <v>30</v>
      </c>
      <c r="Q1090" t="s">
        <v>31</v>
      </c>
      <c r="R1090" t="s">
        <v>30</v>
      </c>
      <c r="S1090" t="s">
        <v>40</v>
      </c>
      <c r="T1090" t="s">
        <v>30</v>
      </c>
      <c r="U1090" t="s">
        <v>30</v>
      </c>
      <c r="V1090" t="s">
        <v>40</v>
      </c>
      <c r="W1090" t="s">
        <v>124</v>
      </c>
      <c r="X1090" t="s">
        <v>29614</v>
      </c>
    </row>
    <row r="1091" spans="1:24" x14ac:dyDescent="0.25">
      <c r="A1091">
        <v>1450238</v>
      </c>
      <c r="B1091" t="s">
        <v>29887</v>
      </c>
      <c r="C1091" t="s">
        <v>29888</v>
      </c>
      <c r="D1091">
        <v>4</v>
      </c>
      <c r="F1091" t="s">
        <v>29889</v>
      </c>
      <c r="G1091" t="e">
        <f>-mycin</f>
        <v>#NAME?</v>
      </c>
      <c r="H1091" t="s">
        <v>26</v>
      </c>
      <c r="I1091">
        <v>1962</v>
      </c>
      <c r="J1091">
        <v>1967</v>
      </c>
      <c r="M1091" t="s">
        <v>453</v>
      </c>
      <c r="N1091" t="s">
        <v>29</v>
      </c>
      <c r="O1091" t="s">
        <v>30</v>
      </c>
      <c r="P1091" t="s">
        <v>30</v>
      </c>
      <c r="Q1091" t="s">
        <v>31</v>
      </c>
      <c r="R1091" t="s">
        <v>30</v>
      </c>
      <c r="S1091" t="s">
        <v>40</v>
      </c>
      <c r="T1091" t="s">
        <v>30</v>
      </c>
      <c r="U1091" t="s">
        <v>30</v>
      </c>
      <c r="V1091" t="s">
        <v>30</v>
      </c>
      <c r="W1091" t="s">
        <v>798</v>
      </c>
      <c r="X1091" t="s">
        <v>29890</v>
      </c>
    </row>
    <row r="1092" spans="1:24" x14ac:dyDescent="0.25">
      <c r="A1092">
        <v>400344</v>
      </c>
      <c r="B1092" t="s">
        <v>29895</v>
      </c>
      <c r="C1092" t="s">
        <v>29896</v>
      </c>
      <c r="D1092">
        <v>4</v>
      </c>
      <c r="E1092" t="s">
        <v>29897</v>
      </c>
      <c r="F1092" t="s">
        <v>29898</v>
      </c>
      <c r="G1092" t="e">
        <f>-relin</f>
        <v>#NAME?</v>
      </c>
      <c r="H1092" t="s">
        <v>13298</v>
      </c>
      <c r="I1092">
        <v>1974</v>
      </c>
      <c r="J1092">
        <v>1976</v>
      </c>
      <c r="K1092" t="s">
        <v>29899</v>
      </c>
      <c r="L1092" t="s">
        <v>29900</v>
      </c>
      <c r="M1092" t="s">
        <v>29901</v>
      </c>
      <c r="N1092" t="s">
        <v>108</v>
      </c>
      <c r="O1092" t="s">
        <v>40</v>
      </c>
      <c r="P1092" t="s">
        <v>30</v>
      </c>
      <c r="Q1092" t="s">
        <v>31</v>
      </c>
      <c r="R1092" t="s">
        <v>30</v>
      </c>
      <c r="S1092" t="s">
        <v>30</v>
      </c>
      <c r="T1092" t="s">
        <v>40</v>
      </c>
      <c r="U1092" t="s">
        <v>30</v>
      </c>
      <c r="V1092" t="s">
        <v>30</v>
      </c>
      <c r="W1092" t="s">
        <v>798</v>
      </c>
      <c r="X1092" t="s">
        <v>29902</v>
      </c>
    </row>
    <row r="1093" spans="1:24" x14ac:dyDescent="0.25">
      <c r="A1093">
        <v>675392</v>
      </c>
      <c r="B1093" t="s">
        <v>29906</v>
      </c>
      <c r="C1093" t="s">
        <v>29907</v>
      </c>
      <c r="D1093">
        <v>4</v>
      </c>
      <c r="F1093" t="s">
        <v>11294</v>
      </c>
      <c r="G1093" t="e">
        <f>-relin</f>
        <v>#NAME?</v>
      </c>
      <c r="H1093" t="s">
        <v>3552</v>
      </c>
      <c r="I1093">
        <v>1990</v>
      </c>
      <c r="J1093">
        <v>1996</v>
      </c>
      <c r="M1093" t="s">
        <v>29908</v>
      </c>
      <c r="N1093" t="s">
        <v>108</v>
      </c>
      <c r="O1093" t="s">
        <v>30</v>
      </c>
      <c r="P1093" t="s">
        <v>30</v>
      </c>
      <c r="Q1093" t="s">
        <v>31</v>
      </c>
      <c r="R1093" t="s">
        <v>30</v>
      </c>
      <c r="S1093" t="s">
        <v>30</v>
      </c>
      <c r="T1093" t="s">
        <v>40</v>
      </c>
      <c r="U1093" t="s">
        <v>30</v>
      </c>
      <c r="V1093" t="s">
        <v>30</v>
      </c>
      <c r="W1093" t="s">
        <v>124</v>
      </c>
    </row>
    <row r="1094" spans="1:24" x14ac:dyDescent="0.25">
      <c r="A1094">
        <v>675481</v>
      </c>
      <c r="B1094" t="s">
        <v>29909</v>
      </c>
      <c r="C1094" t="s">
        <v>29910</v>
      </c>
      <c r="D1094">
        <v>4</v>
      </c>
      <c r="E1094" t="s">
        <v>29911</v>
      </c>
      <c r="F1094" t="s">
        <v>570</v>
      </c>
      <c r="G1094" t="e">
        <f>-mab</f>
        <v>#NAME?</v>
      </c>
      <c r="H1094" t="s">
        <v>546</v>
      </c>
      <c r="I1094">
        <v>2001</v>
      </c>
      <c r="J1094">
        <v>2003</v>
      </c>
      <c r="K1094" t="s">
        <v>29912</v>
      </c>
      <c r="L1094" t="s">
        <v>29913</v>
      </c>
      <c r="N1094" t="s">
        <v>547</v>
      </c>
      <c r="O1094" t="s">
        <v>30</v>
      </c>
      <c r="P1094" t="s">
        <v>30</v>
      </c>
      <c r="Q1094" t="s">
        <v>31</v>
      </c>
      <c r="R1094" t="s">
        <v>30</v>
      </c>
      <c r="S1094" t="s">
        <v>30</v>
      </c>
      <c r="T1094" t="s">
        <v>40</v>
      </c>
      <c r="U1094" t="s">
        <v>30</v>
      </c>
      <c r="V1094" t="s">
        <v>30</v>
      </c>
      <c r="W1094" t="s">
        <v>124</v>
      </c>
    </row>
    <row r="1095" spans="1:24" x14ac:dyDescent="0.25">
      <c r="A1095">
        <v>191342</v>
      </c>
      <c r="B1095" t="s">
        <v>29914</v>
      </c>
      <c r="C1095" t="s">
        <v>29915</v>
      </c>
      <c r="D1095">
        <v>4</v>
      </c>
      <c r="E1095" t="s">
        <v>29916</v>
      </c>
      <c r="F1095" t="s">
        <v>1222</v>
      </c>
      <c r="G1095" t="s">
        <v>14062</v>
      </c>
      <c r="H1095" t="s">
        <v>14063</v>
      </c>
      <c r="I1095">
        <v>1998</v>
      </c>
      <c r="J1095">
        <v>2001</v>
      </c>
      <c r="K1095" t="s">
        <v>29917</v>
      </c>
      <c r="L1095" t="s">
        <v>29918</v>
      </c>
      <c r="N1095" t="s">
        <v>45</v>
      </c>
      <c r="O1095" t="s">
        <v>40</v>
      </c>
      <c r="P1095" t="s">
        <v>30</v>
      </c>
      <c r="Q1095" t="s">
        <v>63</v>
      </c>
      <c r="R1095" t="s">
        <v>30</v>
      </c>
      <c r="S1095" t="s">
        <v>40</v>
      </c>
      <c r="T1095" t="s">
        <v>30</v>
      </c>
      <c r="U1095" t="s">
        <v>30</v>
      </c>
      <c r="V1095" t="s">
        <v>30</v>
      </c>
      <c r="W1095" t="s">
        <v>124</v>
      </c>
      <c r="X1095" t="s">
        <v>29919</v>
      </c>
    </row>
    <row r="1096" spans="1:24" x14ac:dyDescent="0.25">
      <c r="A1096">
        <v>107119</v>
      </c>
      <c r="B1096" t="s">
        <v>29942</v>
      </c>
      <c r="C1096" t="s">
        <v>29943</v>
      </c>
      <c r="D1096">
        <v>4</v>
      </c>
      <c r="E1096" t="s">
        <v>29944</v>
      </c>
      <c r="F1096" t="s">
        <v>16320</v>
      </c>
      <c r="G1096" t="e">
        <f>-vudine</f>
        <v>#NAME?</v>
      </c>
      <c r="H1096" t="s">
        <v>967</v>
      </c>
      <c r="I1096">
        <v>1991</v>
      </c>
      <c r="J1096">
        <v>1994</v>
      </c>
      <c r="K1096" t="s">
        <v>29945</v>
      </c>
      <c r="L1096" t="s">
        <v>29946</v>
      </c>
      <c r="M1096" t="s">
        <v>250</v>
      </c>
      <c r="N1096" t="s">
        <v>29</v>
      </c>
      <c r="O1096" t="s">
        <v>40</v>
      </c>
      <c r="P1096" t="s">
        <v>30</v>
      </c>
      <c r="Q1096" t="s">
        <v>31</v>
      </c>
      <c r="R1096" t="s">
        <v>30</v>
      </c>
      <c r="S1096" t="s">
        <v>40</v>
      </c>
      <c r="T1096" t="s">
        <v>30</v>
      </c>
      <c r="U1096" t="s">
        <v>30</v>
      </c>
      <c r="V1096" t="s">
        <v>40</v>
      </c>
      <c r="W1096" t="s">
        <v>124</v>
      </c>
      <c r="X1096" t="s">
        <v>29947</v>
      </c>
    </row>
    <row r="1097" spans="1:24" x14ac:dyDescent="0.25">
      <c r="A1097">
        <v>675102</v>
      </c>
      <c r="B1097" t="s">
        <v>29948</v>
      </c>
      <c r="C1097" t="s">
        <v>29949</v>
      </c>
      <c r="D1097">
        <v>4</v>
      </c>
      <c r="E1097" t="s">
        <v>29950</v>
      </c>
      <c r="F1097" t="s">
        <v>29951</v>
      </c>
      <c r="G1097" t="s">
        <v>4695</v>
      </c>
      <c r="H1097" t="s">
        <v>2824</v>
      </c>
      <c r="I1097">
        <v>1962</v>
      </c>
      <c r="J1097">
        <v>1961</v>
      </c>
      <c r="M1097" t="s">
        <v>7861</v>
      </c>
      <c r="N1097" t="s">
        <v>29</v>
      </c>
      <c r="O1097" t="s">
        <v>30</v>
      </c>
      <c r="P1097" t="s">
        <v>30</v>
      </c>
      <c r="Q1097" t="s">
        <v>31</v>
      </c>
      <c r="R1097" t="s">
        <v>40</v>
      </c>
      <c r="S1097" t="s">
        <v>40</v>
      </c>
      <c r="T1097" t="s">
        <v>30</v>
      </c>
      <c r="U1097" t="s">
        <v>30</v>
      </c>
      <c r="V1097" t="s">
        <v>30</v>
      </c>
      <c r="W1097" t="s">
        <v>124</v>
      </c>
      <c r="X1097" t="s">
        <v>29952</v>
      </c>
    </row>
    <row r="1098" spans="1:24" x14ac:dyDescent="0.25">
      <c r="A1098">
        <v>515027</v>
      </c>
      <c r="B1098" t="s">
        <v>29953</v>
      </c>
      <c r="C1098" t="s">
        <v>29954</v>
      </c>
      <c r="D1098">
        <v>4</v>
      </c>
      <c r="F1098" t="s">
        <v>29955</v>
      </c>
      <c r="G1098" t="s">
        <v>5388</v>
      </c>
      <c r="H1098" t="s">
        <v>5389</v>
      </c>
      <c r="I1098">
        <v>1980</v>
      </c>
      <c r="J1098">
        <v>1982</v>
      </c>
      <c r="K1098" t="s">
        <v>29956</v>
      </c>
      <c r="L1098" t="s">
        <v>29957</v>
      </c>
      <c r="M1098" t="s">
        <v>4208</v>
      </c>
      <c r="N1098" t="s">
        <v>29</v>
      </c>
      <c r="O1098" t="s">
        <v>40</v>
      </c>
      <c r="P1098" t="s">
        <v>30</v>
      </c>
      <c r="Q1098" t="s">
        <v>31</v>
      </c>
      <c r="R1098" t="s">
        <v>40</v>
      </c>
      <c r="S1098" t="s">
        <v>30</v>
      </c>
      <c r="T1098" t="s">
        <v>30</v>
      </c>
      <c r="U1098" t="s">
        <v>40</v>
      </c>
      <c r="V1098" t="s">
        <v>30</v>
      </c>
      <c r="W1098" t="s">
        <v>124</v>
      </c>
      <c r="X1098" t="s">
        <v>29958</v>
      </c>
    </row>
    <row r="1099" spans="1:24" x14ac:dyDescent="0.25">
      <c r="A1099">
        <v>704780</v>
      </c>
      <c r="B1099" t="s">
        <v>29978</v>
      </c>
      <c r="C1099" t="s">
        <v>29979</v>
      </c>
      <c r="D1099">
        <v>4</v>
      </c>
      <c r="E1099" t="s">
        <v>29980</v>
      </c>
      <c r="F1099" t="s">
        <v>29981</v>
      </c>
      <c r="G1099" t="e">
        <f>-micin</f>
        <v>#NAME?</v>
      </c>
      <c r="H1099" t="s">
        <v>256</v>
      </c>
      <c r="I1099">
        <v>2008</v>
      </c>
      <c r="J1099">
        <v>2011</v>
      </c>
      <c r="K1099" t="s">
        <v>29982</v>
      </c>
      <c r="L1099" t="s">
        <v>29983</v>
      </c>
      <c r="N1099" t="s">
        <v>29</v>
      </c>
      <c r="O1099" t="s">
        <v>30</v>
      </c>
      <c r="P1099" t="s">
        <v>30</v>
      </c>
      <c r="Q1099" t="s">
        <v>31</v>
      </c>
      <c r="R1099" t="s">
        <v>40</v>
      </c>
      <c r="S1099" t="s">
        <v>40</v>
      </c>
      <c r="T1099" t="s">
        <v>30</v>
      </c>
      <c r="U1099" t="s">
        <v>30</v>
      </c>
      <c r="V1099" t="s">
        <v>30</v>
      </c>
      <c r="W1099" t="s">
        <v>124</v>
      </c>
      <c r="X1099" t="s">
        <v>29984</v>
      </c>
    </row>
    <row r="1100" spans="1:24" x14ac:dyDescent="0.25">
      <c r="A1100">
        <v>497291</v>
      </c>
      <c r="B1100" t="s">
        <v>29985</v>
      </c>
      <c r="C1100" t="s">
        <v>29986</v>
      </c>
      <c r="D1100">
        <v>4</v>
      </c>
      <c r="E1100" t="s">
        <v>29987</v>
      </c>
      <c r="F1100" t="s">
        <v>759</v>
      </c>
      <c r="G1100" t="s">
        <v>5055</v>
      </c>
      <c r="H1100" t="s">
        <v>5056</v>
      </c>
      <c r="I1100">
        <v>1985</v>
      </c>
      <c r="J1100">
        <v>1998</v>
      </c>
      <c r="K1100" t="s">
        <v>29988</v>
      </c>
      <c r="L1100" t="s">
        <v>29989</v>
      </c>
      <c r="M1100" t="s">
        <v>453</v>
      </c>
      <c r="N1100" t="s">
        <v>29</v>
      </c>
      <c r="O1100" t="s">
        <v>30</v>
      </c>
      <c r="P1100" t="s">
        <v>30</v>
      </c>
      <c r="Q1100" t="s">
        <v>31</v>
      </c>
      <c r="R1100" t="s">
        <v>30</v>
      </c>
      <c r="S1100" t="s">
        <v>40</v>
      </c>
      <c r="T1100" t="s">
        <v>30</v>
      </c>
      <c r="U1100" t="s">
        <v>30</v>
      </c>
      <c r="V1100" t="s">
        <v>30</v>
      </c>
      <c r="W1100" t="s">
        <v>124</v>
      </c>
      <c r="X1100" t="s">
        <v>29990</v>
      </c>
    </row>
    <row r="1101" spans="1:24" x14ac:dyDescent="0.25">
      <c r="A1101">
        <v>674310</v>
      </c>
      <c r="B1101" t="s">
        <v>29991</v>
      </c>
      <c r="C1101" t="s">
        <v>29992</v>
      </c>
      <c r="D1101">
        <v>4</v>
      </c>
      <c r="E1101" t="s">
        <v>29993</v>
      </c>
      <c r="F1101" t="s">
        <v>11860</v>
      </c>
      <c r="G1101" t="s">
        <v>2404</v>
      </c>
      <c r="H1101" t="s">
        <v>2405</v>
      </c>
      <c r="I1101">
        <v>1967</v>
      </c>
      <c r="J1101">
        <v>1966</v>
      </c>
      <c r="K1101" t="s">
        <v>29994</v>
      </c>
      <c r="L1101" t="s">
        <v>29995</v>
      </c>
      <c r="M1101" t="s">
        <v>453</v>
      </c>
      <c r="N1101" t="s">
        <v>45</v>
      </c>
      <c r="O1101" t="s">
        <v>40</v>
      </c>
      <c r="P1101" t="s">
        <v>30</v>
      </c>
      <c r="Q1101" t="s">
        <v>63</v>
      </c>
      <c r="R1101" t="s">
        <v>30</v>
      </c>
      <c r="S1101" t="s">
        <v>40</v>
      </c>
      <c r="T1101" t="s">
        <v>30</v>
      </c>
      <c r="U1101" t="s">
        <v>30</v>
      </c>
      <c r="V1101" t="s">
        <v>30</v>
      </c>
      <c r="W1101" t="s">
        <v>798</v>
      </c>
      <c r="X1101" t="s">
        <v>29996</v>
      </c>
    </row>
    <row r="1102" spans="1:24" x14ac:dyDescent="0.25">
      <c r="A1102">
        <v>1219</v>
      </c>
      <c r="B1102" t="s">
        <v>30081</v>
      </c>
      <c r="C1102" t="s">
        <v>30082</v>
      </c>
      <c r="D1102">
        <v>4</v>
      </c>
      <c r="E1102" t="s">
        <v>30083</v>
      </c>
      <c r="F1102" t="s">
        <v>30084</v>
      </c>
      <c r="G1102" t="e">
        <f>-pamil</f>
        <v>#NAME?</v>
      </c>
      <c r="H1102" t="s">
        <v>6671</v>
      </c>
      <c r="I1102">
        <v>1968</v>
      </c>
      <c r="J1102">
        <v>1981</v>
      </c>
      <c r="K1102" t="s">
        <v>30085</v>
      </c>
      <c r="L1102" t="s">
        <v>30086</v>
      </c>
      <c r="M1102" t="s">
        <v>30087</v>
      </c>
      <c r="N1102" t="s">
        <v>45</v>
      </c>
      <c r="O1102" t="s">
        <v>30</v>
      </c>
      <c r="P1102" t="s">
        <v>30</v>
      </c>
      <c r="Q1102" t="s">
        <v>46</v>
      </c>
      <c r="R1102" t="s">
        <v>30</v>
      </c>
      <c r="S1102" t="s">
        <v>40</v>
      </c>
      <c r="T1102" t="s">
        <v>40</v>
      </c>
      <c r="U1102" t="s">
        <v>30</v>
      </c>
      <c r="V1102" t="s">
        <v>30</v>
      </c>
      <c r="W1102" t="s">
        <v>124</v>
      </c>
      <c r="X1102" t="s">
        <v>30088</v>
      </c>
    </row>
    <row r="1103" spans="1:24" x14ac:dyDescent="0.25">
      <c r="A1103">
        <v>26401</v>
      </c>
      <c r="B1103" t="s">
        <v>30089</v>
      </c>
      <c r="C1103" t="s">
        <v>30090</v>
      </c>
      <c r="D1103">
        <v>4</v>
      </c>
      <c r="E1103" t="s">
        <v>30091</v>
      </c>
      <c r="F1103" t="s">
        <v>30092</v>
      </c>
      <c r="I1103">
        <v>1970</v>
      </c>
      <c r="J1103">
        <v>1981</v>
      </c>
      <c r="K1103" t="s">
        <v>30093</v>
      </c>
      <c r="L1103" t="s">
        <v>30094</v>
      </c>
      <c r="M1103" t="s">
        <v>367</v>
      </c>
      <c r="N1103" t="s">
        <v>45</v>
      </c>
      <c r="O1103" t="s">
        <v>40</v>
      </c>
      <c r="P1103" t="s">
        <v>30</v>
      </c>
      <c r="Q1103" t="s">
        <v>63</v>
      </c>
      <c r="R1103" t="s">
        <v>30</v>
      </c>
      <c r="S1103" t="s">
        <v>40</v>
      </c>
      <c r="T1103" t="s">
        <v>30</v>
      </c>
      <c r="U1103" t="s">
        <v>30</v>
      </c>
      <c r="V1103" t="s">
        <v>40</v>
      </c>
      <c r="W1103" t="s">
        <v>124</v>
      </c>
      <c r="X1103" t="s">
        <v>30095</v>
      </c>
    </row>
    <row r="1104" spans="1:24" x14ac:dyDescent="0.25">
      <c r="A1104">
        <v>255221</v>
      </c>
      <c r="B1104" t="s">
        <v>30096</v>
      </c>
      <c r="C1104" t="s">
        <v>30097</v>
      </c>
      <c r="D1104">
        <v>4</v>
      </c>
      <c r="E1104" t="s">
        <v>30098</v>
      </c>
      <c r="F1104" t="s">
        <v>30099</v>
      </c>
      <c r="G1104" t="e">
        <f>-olol</f>
        <v>#NAME?</v>
      </c>
      <c r="H1104" t="s">
        <v>475</v>
      </c>
      <c r="I1104">
        <v>1990</v>
      </c>
      <c r="J1104">
        <v>1989</v>
      </c>
      <c r="K1104" t="s">
        <v>30100</v>
      </c>
      <c r="L1104" t="s">
        <v>30101</v>
      </c>
      <c r="M1104" t="s">
        <v>27999</v>
      </c>
      <c r="N1104" t="s">
        <v>45</v>
      </c>
      <c r="O1104" t="s">
        <v>40</v>
      </c>
      <c r="P1104" t="s">
        <v>30</v>
      </c>
      <c r="Q1104" t="s">
        <v>46</v>
      </c>
      <c r="R1104" t="s">
        <v>40</v>
      </c>
      <c r="S1104" t="s">
        <v>30</v>
      </c>
      <c r="T1104" t="s">
        <v>30</v>
      </c>
      <c r="U1104" t="s">
        <v>40</v>
      </c>
      <c r="V1104" t="s">
        <v>30</v>
      </c>
      <c r="W1104" t="s">
        <v>124</v>
      </c>
      <c r="X1104" t="s">
        <v>30102</v>
      </c>
    </row>
    <row r="1105" spans="1:24" x14ac:dyDescent="0.25">
      <c r="A1105">
        <v>1148</v>
      </c>
      <c r="B1105" t="s">
        <v>30103</v>
      </c>
      <c r="C1105" t="s">
        <v>30104</v>
      </c>
      <c r="D1105">
        <v>4</v>
      </c>
      <c r="F1105" t="s">
        <v>30105</v>
      </c>
      <c r="I1105">
        <v>1967</v>
      </c>
      <c r="J1105">
        <v>1969</v>
      </c>
      <c r="K1105" t="s">
        <v>30106</v>
      </c>
      <c r="L1105" t="s">
        <v>30107</v>
      </c>
      <c r="M1105" t="s">
        <v>30108</v>
      </c>
      <c r="N1105" t="s">
        <v>45</v>
      </c>
      <c r="O1105" t="s">
        <v>40</v>
      </c>
      <c r="P1105" t="s">
        <v>30</v>
      </c>
      <c r="Q1105" t="s">
        <v>63</v>
      </c>
      <c r="R1105" t="s">
        <v>30</v>
      </c>
      <c r="S1105" t="s">
        <v>30</v>
      </c>
      <c r="T1105" t="s">
        <v>30</v>
      </c>
      <c r="U1105" t="s">
        <v>40</v>
      </c>
      <c r="V1105" t="s">
        <v>30</v>
      </c>
      <c r="W1105" t="s">
        <v>124</v>
      </c>
      <c r="X1105" t="s">
        <v>30109</v>
      </c>
    </row>
    <row r="1106" spans="1:24" x14ac:dyDescent="0.25">
      <c r="A1106">
        <v>418482</v>
      </c>
      <c r="B1106" t="s">
        <v>30110</v>
      </c>
      <c r="C1106" t="s">
        <v>30111</v>
      </c>
      <c r="D1106">
        <v>4</v>
      </c>
      <c r="F1106" t="s">
        <v>1370</v>
      </c>
      <c r="J1106">
        <v>1982</v>
      </c>
      <c r="K1106" t="s">
        <v>30112</v>
      </c>
      <c r="L1106" t="s">
        <v>30113</v>
      </c>
      <c r="N1106" t="s">
        <v>45</v>
      </c>
      <c r="O1106" t="s">
        <v>40</v>
      </c>
      <c r="P1106" t="s">
        <v>30</v>
      </c>
      <c r="Q1106" t="s">
        <v>63</v>
      </c>
      <c r="R1106" t="s">
        <v>30</v>
      </c>
      <c r="S1106" t="s">
        <v>40</v>
      </c>
      <c r="T1106" t="s">
        <v>30</v>
      </c>
      <c r="U1106" t="s">
        <v>30</v>
      </c>
      <c r="V1106" t="s">
        <v>30</v>
      </c>
      <c r="W1106" t="s">
        <v>798</v>
      </c>
      <c r="X1106" t="s">
        <v>30114</v>
      </c>
    </row>
    <row r="1107" spans="1:24" x14ac:dyDescent="0.25">
      <c r="A1107">
        <v>429204</v>
      </c>
      <c r="B1107" t="s">
        <v>30115</v>
      </c>
      <c r="C1107" t="s">
        <v>30116</v>
      </c>
      <c r="D1107">
        <v>4</v>
      </c>
      <c r="F1107" t="s">
        <v>30117</v>
      </c>
      <c r="J1107">
        <v>1993</v>
      </c>
      <c r="K1107" t="s">
        <v>30118</v>
      </c>
      <c r="L1107" t="s">
        <v>30119</v>
      </c>
      <c r="M1107" t="s">
        <v>8921</v>
      </c>
      <c r="N1107" t="s">
        <v>29</v>
      </c>
      <c r="O1107" t="s">
        <v>40</v>
      </c>
      <c r="P1107" t="s">
        <v>30</v>
      </c>
      <c r="Q1107" t="s">
        <v>31</v>
      </c>
      <c r="R1107" t="s">
        <v>30</v>
      </c>
      <c r="S1107" t="s">
        <v>30</v>
      </c>
      <c r="T1107" t="s">
        <v>40</v>
      </c>
      <c r="U1107" t="s">
        <v>30</v>
      </c>
      <c r="V1107" t="s">
        <v>30</v>
      </c>
      <c r="W1107" t="s">
        <v>124</v>
      </c>
      <c r="X1107" t="s">
        <v>30120</v>
      </c>
    </row>
    <row r="1108" spans="1:24" x14ac:dyDescent="0.25">
      <c r="A1108">
        <v>31422</v>
      </c>
      <c r="B1108" t="s">
        <v>30121</v>
      </c>
      <c r="C1108" t="s">
        <v>30122</v>
      </c>
      <c r="D1108">
        <v>4</v>
      </c>
      <c r="F1108" t="s">
        <v>30123</v>
      </c>
      <c r="J1108">
        <v>1982</v>
      </c>
      <c r="K1108" t="s">
        <v>30124</v>
      </c>
      <c r="L1108" t="s">
        <v>30125</v>
      </c>
      <c r="M1108" t="s">
        <v>27531</v>
      </c>
      <c r="N1108" t="s">
        <v>45</v>
      </c>
      <c r="O1108" t="s">
        <v>40</v>
      </c>
      <c r="P1108" t="s">
        <v>30</v>
      </c>
      <c r="Q1108" t="s">
        <v>63</v>
      </c>
      <c r="R1108" t="s">
        <v>30</v>
      </c>
      <c r="S1108" t="s">
        <v>30</v>
      </c>
      <c r="T1108" t="s">
        <v>40</v>
      </c>
      <c r="U1108" t="s">
        <v>30</v>
      </c>
      <c r="V1108" t="s">
        <v>30</v>
      </c>
      <c r="W1108" t="s">
        <v>124</v>
      </c>
      <c r="X1108" t="s">
        <v>30126</v>
      </c>
    </row>
    <row r="1109" spans="1:24" x14ac:dyDescent="0.25">
      <c r="A1109">
        <v>675517</v>
      </c>
      <c r="B1109" t="s">
        <v>30127</v>
      </c>
      <c r="C1109" t="s">
        <v>30128</v>
      </c>
      <c r="D1109">
        <v>4</v>
      </c>
      <c r="F1109" t="s">
        <v>5249</v>
      </c>
      <c r="N1109" t="s">
        <v>75</v>
      </c>
      <c r="O1109" t="s">
        <v>30</v>
      </c>
      <c r="P1109" t="s">
        <v>30</v>
      </c>
      <c r="Q1109" t="s">
        <v>31</v>
      </c>
      <c r="R1109" t="s">
        <v>30</v>
      </c>
      <c r="S1109" t="s">
        <v>30</v>
      </c>
      <c r="T1109" t="s">
        <v>40</v>
      </c>
      <c r="U1109" t="s">
        <v>30</v>
      </c>
      <c r="V1109" t="s">
        <v>30</v>
      </c>
      <c r="W1109" t="s">
        <v>798</v>
      </c>
    </row>
    <row r="1110" spans="1:24" x14ac:dyDescent="0.25">
      <c r="A1110">
        <v>1382993</v>
      </c>
      <c r="B1110" t="s">
        <v>30129</v>
      </c>
      <c r="C1110" t="s">
        <v>30130</v>
      </c>
      <c r="D1110">
        <v>4</v>
      </c>
      <c r="F1110" t="s">
        <v>30131</v>
      </c>
      <c r="I1110">
        <v>1975</v>
      </c>
      <c r="J1110">
        <v>1976</v>
      </c>
      <c r="K1110" t="s">
        <v>30132</v>
      </c>
      <c r="L1110" t="s">
        <v>30133</v>
      </c>
      <c r="M1110" t="s">
        <v>17519</v>
      </c>
      <c r="N1110" t="s">
        <v>45</v>
      </c>
      <c r="O1110" t="s">
        <v>30</v>
      </c>
      <c r="P1110" t="s">
        <v>30</v>
      </c>
      <c r="Q1110" t="s">
        <v>75</v>
      </c>
      <c r="R1110" t="s">
        <v>30</v>
      </c>
      <c r="S1110" t="s">
        <v>30</v>
      </c>
      <c r="T1110" t="s">
        <v>40</v>
      </c>
      <c r="U1110" t="s">
        <v>30</v>
      </c>
      <c r="V1110" t="s">
        <v>30</v>
      </c>
      <c r="W1110" t="s">
        <v>124</v>
      </c>
    </row>
    <row r="1111" spans="1:24" x14ac:dyDescent="0.25">
      <c r="A1111">
        <v>674937</v>
      </c>
      <c r="B1111" t="s">
        <v>30134</v>
      </c>
      <c r="C1111" t="s">
        <v>30135</v>
      </c>
      <c r="D1111">
        <v>4</v>
      </c>
      <c r="E1111" t="s">
        <v>30136</v>
      </c>
      <c r="F1111" t="s">
        <v>15612</v>
      </c>
      <c r="G1111" t="e">
        <f>-peridol</f>
        <v>#NAME?</v>
      </c>
      <c r="H1111" t="s">
        <v>736</v>
      </c>
      <c r="I1111">
        <v>1980</v>
      </c>
      <c r="J1111">
        <v>1986</v>
      </c>
      <c r="K1111" t="s">
        <v>11539</v>
      </c>
      <c r="L1111" t="s">
        <v>11540</v>
      </c>
      <c r="M1111" t="s">
        <v>342</v>
      </c>
      <c r="N1111" t="s">
        <v>45</v>
      </c>
      <c r="O1111" t="s">
        <v>30</v>
      </c>
      <c r="P1111" t="s">
        <v>30</v>
      </c>
      <c r="Q1111" t="s">
        <v>63</v>
      </c>
      <c r="R1111" t="s">
        <v>40</v>
      </c>
      <c r="S1111" t="s">
        <v>30</v>
      </c>
      <c r="T1111" t="s">
        <v>40</v>
      </c>
      <c r="U1111" t="s">
        <v>30</v>
      </c>
      <c r="V1111" t="s">
        <v>40</v>
      </c>
      <c r="W1111" t="s">
        <v>124</v>
      </c>
      <c r="X1111" t="s">
        <v>30137</v>
      </c>
    </row>
    <row r="1112" spans="1:24" x14ac:dyDescent="0.25">
      <c r="A1112">
        <v>93895</v>
      </c>
      <c r="B1112" t="s">
        <v>30138</v>
      </c>
      <c r="C1112" t="s">
        <v>30139</v>
      </c>
      <c r="D1112">
        <v>4</v>
      </c>
      <c r="E1112" t="s">
        <v>30140</v>
      </c>
      <c r="F1112" t="s">
        <v>759</v>
      </c>
      <c r="I1112">
        <v>1998</v>
      </c>
      <c r="J1112">
        <v>1998</v>
      </c>
      <c r="K1112" t="s">
        <v>30141</v>
      </c>
      <c r="L1112" t="s">
        <v>30142</v>
      </c>
      <c r="N1112" t="s">
        <v>45</v>
      </c>
      <c r="O1112" t="s">
        <v>40</v>
      </c>
      <c r="P1112" t="s">
        <v>30</v>
      </c>
      <c r="Q1112" t="s">
        <v>63</v>
      </c>
      <c r="R1112" t="s">
        <v>40</v>
      </c>
      <c r="S1112" t="s">
        <v>40</v>
      </c>
      <c r="T1112" t="s">
        <v>30</v>
      </c>
      <c r="U1112" t="s">
        <v>30</v>
      </c>
      <c r="V1112" t="s">
        <v>40</v>
      </c>
      <c r="W1112" t="s">
        <v>124</v>
      </c>
      <c r="X1112" t="s">
        <v>30143</v>
      </c>
    </row>
    <row r="1113" spans="1:24" x14ac:dyDescent="0.25">
      <c r="A1113">
        <v>51162</v>
      </c>
      <c r="B1113" t="s">
        <v>30144</v>
      </c>
      <c r="C1113" t="s">
        <v>30145</v>
      </c>
      <c r="D1113">
        <v>4</v>
      </c>
      <c r="E1113" t="s">
        <v>30146</v>
      </c>
      <c r="F1113" t="s">
        <v>30147</v>
      </c>
      <c r="I1113">
        <v>1975</v>
      </c>
      <c r="J1113">
        <v>1989</v>
      </c>
      <c r="K1113" t="s">
        <v>30148</v>
      </c>
      <c r="L1113" t="s">
        <v>30149</v>
      </c>
      <c r="M1113" t="s">
        <v>3337</v>
      </c>
      <c r="N1113" t="s">
        <v>45</v>
      </c>
      <c r="O1113" t="s">
        <v>40</v>
      </c>
      <c r="P1113" t="s">
        <v>30</v>
      </c>
      <c r="Q1113" t="s">
        <v>46</v>
      </c>
      <c r="R1113" t="s">
        <v>30</v>
      </c>
      <c r="S1113" t="s">
        <v>40</v>
      </c>
      <c r="T1113" t="s">
        <v>30</v>
      </c>
      <c r="U1113" t="s">
        <v>30</v>
      </c>
      <c r="V1113" t="s">
        <v>40</v>
      </c>
      <c r="W1113" t="s">
        <v>124</v>
      </c>
      <c r="X1113" t="s">
        <v>30150</v>
      </c>
    </row>
    <row r="1114" spans="1:24" x14ac:dyDescent="0.25">
      <c r="A1114">
        <v>675571</v>
      </c>
      <c r="B1114" t="s">
        <v>30151</v>
      </c>
      <c r="C1114" t="s">
        <v>30152</v>
      </c>
      <c r="D1114">
        <v>4</v>
      </c>
      <c r="F1114" t="s">
        <v>2928</v>
      </c>
      <c r="G1114" t="s">
        <v>2823</v>
      </c>
      <c r="H1114" t="s">
        <v>2824</v>
      </c>
      <c r="J1114">
        <v>1977</v>
      </c>
      <c r="M1114" t="s">
        <v>7861</v>
      </c>
      <c r="N1114" t="s">
        <v>29</v>
      </c>
      <c r="O1114" t="s">
        <v>30</v>
      </c>
      <c r="P1114" t="s">
        <v>30</v>
      </c>
      <c r="Q1114" t="s">
        <v>31</v>
      </c>
      <c r="R1114" t="s">
        <v>30</v>
      </c>
      <c r="S1114" t="s">
        <v>40</v>
      </c>
      <c r="T1114" t="s">
        <v>30</v>
      </c>
      <c r="U1114" t="s">
        <v>30</v>
      </c>
      <c r="V1114" t="s">
        <v>40</v>
      </c>
      <c r="W1114" t="s">
        <v>124</v>
      </c>
    </row>
    <row r="1115" spans="1:24" x14ac:dyDescent="0.25">
      <c r="A1115">
        <v>428747</v>
      </c>
      <c r="B1115" t="s">
        <v>30153</v>
      </c>
      <c r="C1115" t="s">
        <v>30154</v>
      </c>
      <c r="D1115">
        <v>4</v>
      </c>
      <c r="E1115" t="s">
        <v>30155</v>
      </c>
      <c r="F1115" t="s">
        <v>5493</v>
      </c>
      <c r="G1115" t="s">
        <v>2639</v>
      </c>
      <c r="H1115" t="s">
        <v>2640</v>
      </c>
      <c r="I1115">
        <v>1993</v>
      </c>
      <c r="J1115">
        <v>2001</v>
      </c>
      <c r="K1115" t="s">
        <v>30156</v>
      </c>
      <c r="L1115" t="s">
        <v>30157</v>
      </c>
      <c r="M1115" t="s">
        <v>905</v>
      </c>
      <c r="N1115" t="s">
        <v>29</v>
      </c>
      <c r="O1115" t="s">
        <v>40</v>
      </c>
      <c r="P1115" t="s">
        <v>30</v>
      </c>
      <c r="Q1115" t="s">
        <v>31</v>
      </c>
      <c r="R1115" t="s">
        <v>30</v>
      </c>
      <c r="S1115" t="s">
        <v>30</v>
      </c>
      <c r="T1115" t="s">
        <v>40</v>
      </c>
      <c r="U1115" t="s">
        <v>40</v>
      </c>
      <c r="V1115" t="s">
        <v>40</v>
      </c>
      <c r="W1115" t="s">
        <v>124</v>
      </c>
      <c r="X1115" t="s">
        <v>30158</v>
      </c>
    </row>
    <row r="1116" spans="1:24" x14ac:dyDescent="0.25">
      <c r="A1116">
        <v>1383016</v>
      </c>
      <c r="B1116" t="s">
        <v>30159</v>
      </c>
      <c r="C1116" t="s">
        <v>30160</v>
      </c>
      <c r="D1116">
        <v>4</v>
      </c>
      <c r="F1116" t="s">
        <v>30161</v>
      </c>
      <c r="K1116" t="s">
        <v>30162</v>
      </c>
      <c r="L1116" t="s">
        <v>30163</v>
      </c>
      <c r="M1116" t="s">
        <v>11029</v>
      </c>
      <c r="N1116" t="s">
        <v>45</v>
      </c>
      <c r="O1116" t="s">
        <v>30</v>
      </c>
      <c r="P1116" t="s">
        <v>30</v>
      </c>
      <c r="Q1116" t="s">
        <v>75</v>
      </c>
      <c r="R1116" t="s">
        <v>30</v>
      </c>
      <c r="S1116" t="s">
        <v>30</v>
      </c>
      <c r="T1116" t="s">
        <v>40</v>
      </c>
      <c r="U1116" t="s">
        <v>30</v>
      </c>
      <c r="V1116" t="s">
        <v>30</v>
      </c>
      <c r="W1116" t="s">
        <v>124</v>
      </c>
    </row>
    <row r="1117" spans="1:24" x14ac:dyDescent="0.25">
      <c r="A1117">
        <v>675167</v>
      </c>
      <c r="B1117" t="s">
        <v>30233</v>
      </c>
      <c r="C1117" t="s">
        <v>30234</v>
      </c>
      <c r="D1117">
        <v>4</v>
      </c>
      <c r="E1117" t="s">
        <v>30235</v>
      </c>
      <c r="F1117" t="s">
        <v>30236</v>
      </c>
      <c r="G1117" t="e">
        <f>-prazole</f>
        <v>#NAME?</v>
      </c>
      <c r="H1117" t="s">
        <v>260</v>
      </c>
      <c r="I1117">
        <v>1989</v>
      </c>
      <c r="J1117">
        <v>1990</v>
      </c>
      <c r="K1117" t="s">
        <v>30237</v>
      </c>
      <c r="L1117" t="s">
        <v>30238</v>
      </c>
      <c r="M1117" t="s">
        <v>30239</v>
      </c>
      <c r="N1117" t="s">
        <v>45</v>
      </c>
      <c r="O1117" t="s">
        <v>40</v>
      </c>
      <c r="P1117" t="s">
        <v>30</v>
      </c>
      <c r="Q1117" t="s">
        <v>63</v>
      </c>
      <c r="R1117" t="s">
        <v>30</v>
      </c>
      <c r="S1117" t="s">
        <v>30</v>
      </c>
      <c r="T1117" t="s">
        <v>30</v>
      </c>
      <c r="U1117" t="s">
        <v>40</v>
      </c>
      <c r="V1117" t="s">
        <v>30</v>
      </c>
      <c r="W1117" t="s">
        <v>798</v>
      </c>
      <c r="X1117" t="s">
        <v>30240</v>
      </c>
    </row>
    <row r="1118" spans="1:24" x14ac:dyDescent="0.25">
      <c r="A1118">
        <v>675195</v>
      </c>
      <c r="B1118" t="s">
        <v>30241</v>
      </c>
      <c r="C1118" t="s">
        <v>30242</v>
      </c>
      <c r="D1118">
        <v>4</v>
      </c>
      <c r="E1118" t="s">
        <v>30243</v>
      </c>
      <c r="F1118" t="s">
        <v>5493</v>
      </c>
      <c r="G1118" t="e">
        <f>-ium</f>
        <v>#NAME?</v>
      </c>
      <c r="H1118" t="s">
        <v>288</v>
      </c>
      <c r="I1118">
        <v>1993</v>
      </c>
      <c r="J1118">
        <v>1994</v>
      </c>
      <c r="K1118" t="s">
        <v>30244</v>
      </c>
      <c r="L1118" t="s">
        <v>30245</v>
      </c>
      <c r="M1118" t="s">
        <v>3344</v>
      </c>
      <c r="N1118" t="s">
        <v>29</v>
      </c>
      <c r="O1118" t="s">
        <v>30</v>
      </c>
      <c r="P1118" t="s">
        <v>30</v>
      </c>
      <c r="Q1118" t="s">
        <v>31</v>
      </c>
      <c r="R1118" t="s">
        <v>30</v>
      </c>
      <c r="S1118" t="s">
        <v>30</v>
      </c>
      <c r="T1118" t="s">
        <v>40</v>
      </c>
      <c r="U1118" t="s">
        <v>30</v>
      </c>
      <c r="V1118" t="s">
        <v>30</v>
      </c>
      <c r="W1118" t="s">
        <v>124</v>
      </c>
      <c r="X1118" t="s">
        <v>30246</v>
      </c>
    </row>
    <row r="1119" spans="1:24" x14ac:dyDescent="0.25">
      <c r="A1119">
        <v>27185</v>
      </c>
      <c r="B1119" t="s">
        <v>30256</v>
      </c>
      <c r="C1119" t="s">
        <v>30257</v>
      </c>
      <c r="D1119">
        <v>4</v>
      </c>
      <c r="E1119" t="s">
        <v>30258</v>
      </c>
      <c r="F1119" t="s">
        <v>30259</v>
      </c>
      <c r="G1119" t="e">
        <f>-arone</f>
        <v>#NAME?</v>
      </c>
      <c r="H1119" t="s">
        <v>30260</v>
      </c>
      <c r="J1119">
        <v>1985</v>
      </c>
      <c r="K1119" t="s">
        <v>30261</v>
      </c>
      <c r="L1119" t="s">
        <v>30262</v>
      </c>
      <c r="N1119" t="s">
        <v>45</v>
      </c>
      <c r="O1119" t="s">
        <v>30</v>
      </c>
      <c r="P1119" t="s">
        <v>30</v>
      </c>
      <c r="Q1119" t="s">
        <v>63</v>
      </c>
      <c r="R1119" t="s">
        <v>30</v>
      </c>
      <c r="S1119" t="s">
        <v>40</v>
      </c>
      <c r="T1119" t="s">
        <v>40</v>
      </c>
      <c r="U1119" t="s">
        <v>30</v>
      </c>
      <c r="V1119" t="s">
        <v>40</v>
      </c>
      <c r="W1119" t="s">
        <v>124</v>
      </c>
      <c r="X1119" t="s">
        <v>30263</v>
      </c>
    </row>
    <row r="1120" spans="1:24" x14ac:dyDescent="0.25">
      <c r="A1120">
        <v>17136</v>
      </c>
      <c r="B1120" t="s">
        <v>30273</v>
      </c>
      <c r="C1120" t="s">
        <v>30274</v>
      </c>
      <c r="D1120">
        <v>4</v>
      </c>
      <c r="E1120" t="s">
        <v>30275</v>
      </c>
      <c r="F1120" t="s">
        <v>6100</v>
      </c>
      <c r="G1120" t="e">
        <f>-oxacin</f>
        <v>#NAME?</v>
      </c>
      <c r="H1120" t="s">
        <v>1472</v>
      </c>
      <c r="I1120">
        <v>1995</v>
      </c>
      <c r="J1120">
        <v>1997</v>
      </c>
      <c r="K1120" t="s">
        <v>30276</v>
      </c>
      <c r="L1120" t="s">
        <v>30277</v>
      </c>
      <c r="M1120" t="s">
        <v>453</v>
      </c>
      <c r="N1120" t="s">
        <v>45</v>
      </c>
      <c r="O1120" t="s">
        <v>40</v>
      </c>
      <c r="P1120" t="s">
        <v>30</v>
      </c>
      <c r="Q1120" t="s">
        <v>46</v>
      </c>
      <c r="R1120" t="s">
        <v>30</v>
      </c>
      <c r="S1120" t="s">
        <v>40</v>
      </c>
      <c r="T1120" t="s">
        <v>30</v>
      </c>
      <c r="U1120" t="s">
        <v>30</v>
      </c>
      <c r="V1120" t="s">
        <v>30</v>
      </c>
      <c r="W1120" t="s">
        <v>798</v>
      </c>
      <c r="X1120" t="s">
        <v>30278</v>
      </c>
    </row>
    <row r="1121" spans="1:24" x14ac:dyDescent="0.25">
      <c r="A1121">
        <v>573128</v>
      </c>
      <c r="B1121" t="s">
        <v>30279</v>
      </c>
      <c r="C1121" t="s">
        <v>30280</v>
      </c>
      <c r="D1121">
        <v>4</v>
      </c>
      <c r="E1121" t="s">
        <v>30281</v>
      </c>
      <c r="F1121" t="s">
        <v>18525</v>
      </c>
      <c r="G1121" t="s">
        <v>460</v>
      </c>
      <c r="H1121" t="s">
        <v>461</v>
      </c>
      <c r="I1121">
        <v>1990</v>
      </c>
      <c r="J1121">
        <v>1991</v>
      </c>
      <c r="K1121" t="s">
        <v>30282</v>
      </c>
      <c r="L1121" t="s">
        <v>30283</v>
      </c>
      <c r="M1121" t="s">
        <v>453</v>
      </c>
      <c r="N1121" t="s">
        <v>29</v>
      </c>
      <c r="O1121" t="s">
        <v>40</v>
      </c>
      <c r="P1121" t="s">
        <v>30</v>
      </c>
      <c r="Q1121" t="s">
        <v>31</v>
      </c>
      <c r="R1121" t="s">
        <v>30</v>
      </c>
      <c r="S1121" t="s">
        <v>40</v>
      </c>
      <c r="T1121" t="s">
        <v>30</v>
      </c>
      <c r="U1121" t="s">
        <v>30</v>
      </c>
      <c r="V1121" t="s">
        <v>30</v>
      </c>
      <c r="W1121" t="s">
        <v>124</v>
      </c>
      <c r="X1121" t="s">
        <v>30284</v>
      </c>
    </row>
    <row r="1122" spans="1:24" x14ac:dyDescent="0.25">
      <c r="A1122">
        <v>924</v>
      </c>
      <c r="B1122" t="s">
        <v>30291</v>
      </c>
      <c r="C1122" t="s">
        <v>30292</v>
      </c>
      <c r="D1122">
        <v>4</v>
      </c>
      <c r="E1122" t="s">
        <v>30293</v>
      </c>
      <c r="F1122" t="s">
        <v>5153</v>
      </c>
      <c r="G1122" t="e">
        <f>-imus</f>
        <v>#NAME?</v>
      </c>
      <c r="H1122" t="s">
        <v>9376</v>
      </c>
      <c r="I1122">
        <v>1992</v>
      </c>
      <c r="J1122">
        <v>1994</v>
      </c>
      <c r="K1122" t="s">
        <v>30294</v>
      </c>
      <c r="L1122" t="s">
        <v>30295</v>
      </c>
      <c r="M1122" t="s">
        <v>11557</v>
      </c>
      <c r="N1122" t="s">
        <v>29</v>
      </c>
      <c r="O1122" t="s">
        <v>30</v>
      </c>
      <c r="P1122" t="s">
        <v>30</v>
      </c>
      <c r="Q1122" t="s">
        <v>31</v>
      </c>
      <c r="R1122" t="s">
        <v>30</v>
      </c>
      <c r="S1122" t="s">
        <v>40</v>
      </c>
      <c r="T1122" t="s">
        <v>40</v>
      </c>
      <c r="U1122" t="s">
        <v>40</v>
      </c>
      <c r="V1122" t="s">
        <v>40</v>
      </c>
      <c r="W1122" t="s">
        <v>124</v>
      </c>
      <c r="X1122" t="s">
        <v>30296</v>
      </c>
    </row>
    <row r="1123" spans="1:24" x14ac:dyDescent="0.25">
      <c r="A1123">
        <v>675478</v>
      </c>
      <c r="B1123" t="s">
        <v>30380</v>
      </c>
      <c r="C1123" t="s">
        <v>30381</v>
      </c>
      <c r="D1123">
        <v>4</v>
      </c>
      <c r="F1123" t="s">
        <v>5994</v>
      </c>
      <c r="J1123">
        <v>1966</v>
      </c>
      <c r="N1123" t="s">
        <v>75</v>
      </c>
      <c r="O1123" t="s">
        <v>30</v>
      </c>
      <c r="P1123" t="s">
        <v>30</v>
      </c>
      <c r="Q1123" t="s">
        <v>31</v>
      </c>
      <c r="R1123" t="s">
        <v>30</v>
      </c>
      <c r="S1123" t="s">
        <v>30</v>
      </c>
      <c r="T1123" t="s">
        <v>40</v>
      </c>
      <c r="U1123" t="s">
        <v>30</v>
      </c>
      <c r="V1123" t="s">
        <v>30</v>
      </c>
      <c r="W1123" t="s">
        <v>798</v>
      </c>
    </row>
    <row r="1124" spans="1:24" x14ac:dyDescent="0.25">
      <c r="A1124">
        <v>1383007</v>
      </c>
      <c r="B1124" t="s">
        <v>30382</v>
      </c>
      <c r="C1124" t="s">
        <v>30383</v>
      </c>
      <c r="D1124">
        <v>4</v>
      </c>
      <c r="F1124" t="s">
        <v>30384</v>
      </c>
      <c r="I1124">
        <v>1977</v>
      </c>
      <c r="J1124">
        <v>1977</v>
      </c>
      <c r="M1124" t="s">
        <v>17519</v>
      </c>
      <c r="N1124" t="s">
        <v>74</v>
      </c>
      <c r="O1124" t="s">
        <v>30</v>
      </c>
      <c r="P1124" t="s">
        <v>30</v>
      </c>
      <c r="Q1124" t="s">
        <v>75</v>
      </c>
      <c r="R1124" t="s">
        <v>30</v>
      </c>
      <c r="S1124" t="s">
        <v>30</v>
      </c>
      <c r="T1124" t="s">
        <v>40</v>
      </c>
      <c r="U1124" t="s">
        <v>30</v>
      </c>
      <c r="V1124" t="s">
        <v>30</v>
      </c>
      <c r="W1124" t="s">
        <v>124</v>
      </c>
    </row>
    <row r="1125" spans="1:24" x14ac:dyDescent="0.25">
      <c r="A1125">
        <v>244450</v>
      </c>
      <c r="B1125" t="s">
        <v>30389</v>
      </c>
      <c r="C1125" t="s">
        <v>30390</v>
      </c>
      <c r="D1125">
        <v>4</v>
      </c>
      <c r="E1125" t="s">
        <v>30391</v>
      </c>
      <c r="F1125" t="s">
        <v>5254</v>
      </c>
      <c r="I1125">
        <v>1991</v>
      </c>
      <c r="J1125">
        <v>1996</v>
      </c>
      <c r="K1125" t="s">
        <v>30392</v>
      </c>
      <c r="L1125" t="s">
        <v>30393</v>
      </c>
      <c r="M1125" t="s">
        <v>9346</v>
      </c>
      <c r="N1125" t="s">
        <v>45</v>
      </c>
      <c r="O1125" t="s">
        <v>30</v>
      </c>
      <c r="P1125" t="s">
        <v>30</v>
      </c>
      <c r="Q1125" t="s">
        <v>63</v>
      </c>
      <c r="R1125" t="s">
        <v>30</v>
      </c>
      <c r="S1125" t="s">
        <v>30</v>
      </c>
      <c r="T1125" t="s">
        <v>30</v>
      </c>
      <c r="U1125" t="s">
        <v>40</v>
      </c>
      <c r="V1125" t="s">
        <v>30</v>
      </c>
      <c r="W1125" t="s">
        <v>124</v>
      </c>
      <c r="X1125" t="s">
        <v>30394</v>
      </c>
    </row>
    <row r="1126" spans="1:24" x14ac:dyDescent="0.25">
      <c r="A1126">
        <v>175447</v>
      </c>
      <c r="B1126" t="s">
        <v>30395</v>
      </c>
      <c r="C1126" t="s">
        <v>30396</v>
      </c>
      <c r="D1126">
        <v>4</v>
      </c>
      <c r="F1126" t="s">
        <v>30397</v>
      </c>
      <c r="K1126" t="s">
        <v>30398</v>
      </c>
      <c r="L1126" t="s">
        <v>30399</v>
      </c>
      <c r="M1126" t="s">
        <v>8921</v>
      </c>
      <c r="N1126" t="s">
        <v>45</v>
      </c>
      <c r="O1126" t="s">
        <v>40</v>
      </c>
      <c r="P1126" t="s">
        <v>30</v>
      </c>
      <c r="Q1126" t="s">
        <v>63</v>
      </c>
      <c r="R1126" t="s">
        <v>30</v>
      </c>
      <c r="S1126" t="s">
        <v>40</v>
      </c>
      <c r="T1126" t="s">
        <v>40</v>
      </c>
      <c r="U1126" t="s">
        <v>30</v>
      </c>
      <c r="V1126" t="s">
        <v>30</v>
      </c>
      <c r="W1126" t="s">
        <v>124</v>
      </c>
      <c r="X1126" t="s">
        <v>30400</v>
      </c>
    </row>
    <row r="1127" spans="1:24" x14ac:dyDescent="0.25">
      <c r="A1127">
        <v>138562</v>
      </c>
      <c r="B1127" t="s">
        <v>30401</v>
      </c>
      <c r="C1127" t="s">
        <v>30402</v>
      </c>
      <c r="D1127">
        <v>4</v>
      </c>
      <c r="E1127" t="s">
        <v>30403</v>
      </c>
      <c r="F1127" t="s">
        <v>30404</v>
      </c>
      <c r="G1127" t="s">
        <v>2299</v>
      </c>
      <c r="H1127" t="s">
        <v>2813</v>
      </c>
      <c r="I1127">
        <v>1987</v>
      </c>
      <c r="J1127">
        <v>1991</v>
      </c>
      <c r="K1127" t="s">
        <v>30405</v>
      </c>
      <c r="L1127" t="s">
        <v>30406</v>
      </c>
      <c r="M1127" t="s">
        <v>1266</v>
      </c>
      <c r="N1127" t="s">
        <v>29</v>
      </c>
      <c r="O1127" t="s">
        <v>40</v>
      </c>
      <c r="P1127" t="s">
        <v>30</v>
      </c>
      <c r="Q1127" t="s">
        <v>31</v>
      </c>
      <c r="R1127" t="s">
        <v>30</v>
      </c>
      <c r="S1127" t="s">
        <v>40</v>
      </c>
      <c r="T1127" t="s">
        <v>30</v>
      </c>
      <c r="U1127" t="s">
        <v>30</v>
      </c>
      <c r="V1127" t="s">
        <v>40</v>
      </c>
      <c r="W1127" t="s">
        <v>124</v>
      </c>
      <c r="X1127" t="s">
        <v>30407</v>
      </c>
    </row>
    <row r="1128" spans="1:24" x14ac:dyDescent="0.25">
      <c r="A1128">
        <v>508441</v>
      </c>
      <c r="B1128" t="s">
        <v>30413</v>
      </c>
      <c r="C1128" t="s">
        <v>30414</v>
      </c>
      <c r="D1128">
        <v>4</v>
      </c>
      <c r="F1128" t="s">
        <v>30415</v>
      </c>
      <c r="N1128" t="s">
        <v>29</v>
      </c>
      <c r="O1128" t="s">
        <v>30</v>
      </c>
      <c r="P1128" t="s">
        <v>30</v>
      </c>
      <c r="Q1128" t="s">
        <v>63</v>
      </c>
      <c r="R1128" t="s">
        <v>30</v>
      </c>
      <c r="S1128" t="s">
        <v>40</v>
      </c>
      <c r="T1128" t="s">
        <v>40</v>
      </c>
      <c r="U1128" t="s">
        <v>30</v>
      </c>
      <c r="V1128" t="s">
        <v>30</v>
      </c>
      <c r="W1128" t="s">
        <v>124</v>
      </c>
      <c r="X1128" t="s">
        <v>30416</v>
      </c>
    </row>
    <row r="1129" spans="1:24" x14ac:dyDescent="0.25">
      <c r="A1129">
        <v>22641</v>
      </c>
      <c r="B1129" t="s">
        <v>30420</v>
      </c>
      <c r="C1129" t="s">
        <v>30421</v>
      </c>
      <c r="D1129">
        <v>4</v>
      </c>
      <c r="E1129" t="s">
        <v>30422</v>
      </c>
      <c r="F1129" t="s">
        <v>759</v>
      </c>
      <c r="I1129">
        <v>1970</v>
      </c>
      <c r="J1129">
        <v>1977</v>
      </c>
      <c r="K1129" t="s">
        <v>30423</v>
      </c>
      <c r="L1129" t="s">
        <v>30424</v>
      </c>
      <c r="M1129" t="s">
        <v>1266</v>
      </c>
      <c r="N1129" t="s">
        <v>45</v>
      </c>
      <c r="O1129" t="s">
        <v>30</v>
      </c>
      <c r="P1129" t="s">
        <v>30</v>
      </c>
      <c r="Q1129" t="s">
        <v>63</v>
      </c>
      <c r="R1129" t="s">
        <v>30</v>
      </c>
      <c r="S1129" t="s">
        <v>40</v>
      </c>
      <c r="T1129" t="s">
        <v>30</v>
      </c>
      <c r="U1129" t="s">
        <v>30</v>
      </c>
      <c r="V1129" t="s">
        <v>30</v>
      </c>
      <c r="W1129" t="s">
        <v>798</v>
      </c>
      <c r="X1129" t="s">
        <v>30425</v>
      </c>
    </row>
    <row r="1130" spans="1:24" x14ac:dyDescent="0.25">
      <c r="A1130">
        <v>19915</v>
      </c>
      <c r="B1130" t="s">
        <v>30426</v>
      </c>
      <c r="C1130" t="s">
        <v>30427</v>
      </c>
      <c r="D1130">
        <v>4</v>
      </c>
      <c r="E1130" t="s">
        <v>30428</v>
      </c>
      <c r="F1130" t="s">
        <v>30429</v>
      </c>
      <c r="I1130">
        <v>1963</v>
      </c>
      <c r="J1130">
        <v>1968</v>
      </c>
      <c r="K1130" t="s">
        <v>30430</v>
      </c>
      <c r="L1130" t="s">
        <v>30431</v>
      </c>
      <c r="M1130" t="s">
        <v>4393</v>
      </c>
      <c r="N1130" t="s">
        <v>45</v>
      </c>
      <c r="O1130" t="s">
        <v>40</v>
      </c>
      <c r="P1130" t="s">
        <v>30</v>
      </c>
      <c r="Q1130" t="s">
        <v>63</v>
      </c>
      <c r="R1130" t="s">
        <v>30</v>
      </c>
      <c r="S1130" t="s">
        <v>40</v>
      </c>
      <c r="T1130" t="s">
        <v>40</v>
      </c>
      <c r="U1130" t="s">
        <v>40</v>
      </c>
      <c r="V1130" t="s">
        <v>40</v>
      </c>
      <c r="W1130" t="s">
        <v>124</v>
      </c>
      <c r="X1130" t="s">
        <v>30432</v>
      </c>
    </row>
    <row r="1131" spans="1:24" x14ac:dyDescent="0.25">
      <c r="A1131">
        <v>16506</v>
      </c>
      <c r="B1131" t="s">
        <v>30433</v>
      </c>
      <c r="C1131" t="s">
        <v>30434</v>
      </c>
      <c r="D1131">
        <v>4</v>
      </c>
      <c r="E1131" t="s">
        <v>30435</v>
      </c>
      <c r="F1131" t="s">
        <v>30436</v>
      </c>
      <c r="G1131" t="e">
        <f>-azepam</f>
        <v>#NAME?</v>
      </c>
      <c r="H1131" t="s">
        <v>1171</v>
      </c>
      <c r="I1131">
        <v>1965</v>
      </c>
      <c r="J1131">
        <v>1965</v>
      </c>
      <c r="K1131" t="s">
        <v>30437</v>
      </c>
      <c r="L1131" t="s">
        <v>30438</v>
      </c>
      <c r="M1131" t="s">
        <v>1273</v>
      </c>
      <c r="N1131" t="s">
        <v>45</v>
      </c>
      <c r="O1131" t="s">
        <v>40</v>
      </c>
      <c r="P1131" t="s">
        <v>30</v>
      </c>
      <c r="Q1131" t="s">
        <v>46</v>
      </c>
      <c r="R1131" t="s">
        <v>30</v>
      </c>
      <c r="S1131" t="s">
        <v>40</v>
      </c>
      <c r="T1131" t="s">
        <v>30</v>
      </c>
      <c r="U1131" t="s">
        <v>30</v>
      </c>
      <c r="V1131" t="s">
        <v>30</v>
      </c>
      <c r="W1131" t="s">
        <v>124</v>
      </c>
      <c r="X1131" t="s">
        <v>30439</v>
      </c>
    </row>
    <row r="1132" spans="1:24" x14ac:dyDescent="0.25">
      <c r="A1132">
        <v>454373</v>
      </c>
      <c r="B1132" t="s">
        <v>30446</v>
      </c>
      <c r="C1132" t="s">
        <v>30447</v>
      </c>
      <c r="D1132">
        <v>4</v>
      </c>
      <c r="E1132" t="s">
        <v>30448</v>
      </c>
      <c r="F1132" t="s">
        <v>1504</v>
      </c>
      <c r="G1132" t="e">
        <f>-cillin</f>
        <v>#NAME?</v>
      </c>
      <c r="H1132" t="s">
        <v>59</v>
      </c>
      <c r="I1132">
        <v>1972</v>
      </c>
      <c r="J1132">
        <v>1972</v>
      </c>
      <c r="K1132" t="s">
        <v>30449</v>
      </c>
      <c r="L1132" t="s">
        <v>30450</v>
      </c>
      <c r="M1132" t="s">
        <v>453</v>
      </c>
      <c r="N1132" t="s">
        <v>29</v>
      </c>
      <c r="O1132" t="s">
        <v>40</v>
      </c>
      <c r="P1132" t="s">
        <v>30</v>
      </c>
      <c r="Q1132" t="s">
        <v>46</v>
      </c>
      <c r="R1132" t="s">
        <v>40</v>
      </c>
      <c r="S1132" t="s">
        <v>40</v>
      </c>
      <c r="T1132" t="s">
        <v>30</v>
      </c>
      <c r="U1132" t="s">
        <v>30</v>
      </c>
      <c r="V1132" t="s">
        <v>30</v>
      </c>
      <c r="W1132" t="s">
        <v>798</v>
      </c>
      <c r="X1132" t="s">
        <v>30451</v>
      </c>
    </row>
    <row r="1133" spans="1:24" x14ac:dyDescent="0.25">
      <c r="A1133">
        <v>19278</v>
      </c>
      <c r="B1133" t="s">
        <v>30458</v>
      </c>
      <c r="C1133" t="s">
        <v>30459</v>
      </c>
      <c r="D1133">
        <v>4</v>
      </c>
      <c r="E1133" t="s">
        <v>30460</v>
      </c>
      <c r="F1133" t="s">
        <v>16653</v>
      </c>
      <c r="I1133">
        <v>1984</v>
      </c>
      <c r="J1133">
        <v>1997</v>
      </c>
      <c r="K1133" t="s">
        <v>30461</v>
      </c>
      <c r="L1133" t="s">
        <v>30462</v>
      </c>
      <c r="M1133" t="s">
        <v>30463</v>
      </c>
      <c r="N1133" t="s">
        <v>45</v>
      </c>
      <c r="O1133" t="s">
        <v>40</v>
      </c>
      <c r="P1133" t="s">
        <v>30</v>
      </c>
      <c r="Q1133" t="s">
        <v>46</v>
      </c>
      <c r="R1133" t="s">
        <v>30</v>
      </c>
      <c r="S1133" t="s">
        <v>30</v>
      </c>
      <c r="T1133" t="s">
        <v>40</v>
      </c>
      <c r="U1133" t="s">
        <v>30</v>
      </c>
      <c r="V1133" t="s">
        <v>30</v>
      </c>
      <c r="W1133" t="s">
        <v>124</v>
      </c>
      <c r="X1133" t="s">
        <v>30464</v>
      </c>
    </row>
    <row r="1134" spans="1:24" x14ac:dyDescent="0.25">
      <c r="A1134">
        <v>675376</v>
      </c>
      <c r="B1134" t="s">
        <v>30465</v>
      </c>
      <c r="C1134" t="s">
        <v>30466</v>
      </c>
      <c r="D1134">
        <v>4</v>
      </c>
      <c r="F1134" t="s">
        <v>5493</v>
      </c>
      <c r="J1134">
        <v>1955</v>
      </c>
      <c r="M1134" t="s">
        <v>5988</v>
      </c>
      <c r="N1134" t="s">
        <v>108</v>
      </c>
      <c r="O1134" t="s">
        <v>30</v>
      </c>
      <c r="P1134" t="s">
        <v>30</v>
      </c>
      <c r="Q1134" t="s">
        <v>31</v>
      </c>
      <c r="R1134" t="s">
        <v>30</v>
      </c>
      <c r="S1134" t="s">
        <v>30</v>
      </c>
      <c r="T1134" t="s">
        <v>40</v>
      </c>
      <c r="U1134" t="s">
        <v>30</v>
      </c>
      <c r="V1134" t="s">
        <v>30</v>
      </c>
      <c r="W1134" t="s">
        <v>798</v>
      </c>
    </row>
    <row r="1135" spans="1:24" x14ac:dyDescent="0.25">
      <c r="A1135">
        <v>14125</v>
      </c>
      <c r="B1135" t="s">
        <v>30571</v>
      </c>
      <c r="C1135" t="s">
        <v>30572</v>
      </c>
      <c r="D1135">
        <v>4</v>
      </c>
      <c r="E1135" t="s">
        <v>30573</v>
      </c>
      <c r="F1135" t="s">
        <v>30574</v>
      </c>
      <c r="G1135" t="s">
        <v>237</v>
      </c>
      <c r="H1135" t="s">
        <v>238</v>
      </c>
      <c r="I1135">
        <v>1971</v>
      </c>
      <c r="J1135">
        <v>1977</v>
      </c>
      <c r="K1135" t="s">
        <v>30575</v>
      </c>
      <c r="L1135" t="s">
        <v>30576</v>
      </c>
      <c r="M1135" t="s">
        <v>11631</v>
      </c>
      <c r="N1135" t="s">
        <v>29</v>
      </c>
      <c r="O1135" t="s">
        <v>40</v>
      </c>
      <c r="P1135" t="s">
        <v>30</v>
      </c>
      <c r="Q1135" t="s">
        <v>31</v>
      </c>
      <c r="R1135" t="s">
        <v>30</v>
      </c>
      <c r="S1135" t="s">
        <v>30</v>
      </c>
      <c r="T1135" t="s">
        <v>40</v>
      </c>
      <c r="U1135" t="s">
        <v>40</v>
      </c>
      <c r="V1135" t="s">
        <v>30</v>
      </c>
      <c r="W1135" t="s">
        <v>124</v>
      </c>
      <c r="X1135" t="s">
        <v>30577</v>
      </c>
    </row>
    <row r="1136" spans="1:24" x14ac:dyDescent="0.25">
      <c r="A1136">
        <v>27812</v>
      </c>
      <c r="B1136" t="s">
        <v>30578</v>
      </c>
      <c r="C1136" t="s">
        <v>30579</v>
      </c>
      <c r="D1136">
        <v>4</v>
      </c>
      <c r="F1136" t="s">
        <v>30580</v>
      </c>
      <c r="J1136">
        <v>1973</v>
      </c>
      <c r="K1136" t="s">
        <v>30581</v>
      </c>
      <c r="L1136" t="s">
        <v>30582</v>
      </c>
      <c r="M1136" t="s">
        <v>30583</v>
      </c>
      <c r="N1136" t="s">
        <v>45</v>
      </c>
      <c r="O1136" t="s">
        <v>40</v>
      </c>
      <c r="P1136" t="s">
        <v>30</v>
      </c>
      <c r="Q1136" t="s">
        <v>63</v>
      </c>
      <c r="R1136" t="s">
        <v>30</v>
      </c>
      <c r="S1136" t="s">
        <v>30</v>
      </c>
      <c r="T1136" t="s">
        <v>30</v>
      </c>
      <c r="U1136" t="s">
        <v>40</v>
      </c>
      <c r="V1136" t="s">
        <v>30</v>
      </c>
      <c r="W1136" t="s">
        <v>124</v>
      </c>
      <c r="X1136" t="s">
        <v>30584</v>
      </c>
    </row>
    <row r="1137" spans="1:24" x14ac:dyDescent="0.25">
      <c r="A1137">
        <v>675169</v>
      </c>
      <c r="B1137" t="s">
        <v>30585</v>
      </c>
      <c r="C1137" t="s">
        <v>30586</v>
      </c>
      <c r="D1137">
        <v>4</v>
      </c>
      <c r="E1137">
        <v>106223</v>
      </c>
      <c r="F1137" t="s">
        <v>1115</v>
      </c>
      <c r="G1137" t="s">
        <v>460</v>
      </c>
      <c r="H1137" t="s">
        <v>461</v>
      </c>
      <c r="I1137">
        <v>1975</v>
      </c>
      <c r="J1137">
        <v>1978</v>
      </c>
      <c r="M1137" t="s">
        <v>453</v>
      </c>
      <c r="N1137" t="s">
        <v>29</v>
      </c>
      <c r="O1137" t="s">
        <v>30</v>
      </c>
      <c r="P1137" t="s">
        <v>30</v>
      </c>
      <c r="Q1137" t="s">
        <v>31</v>
      </c>
      <c r="R1137" t="s">
        <v>30</v>
      </c>
      <c r="S1137" t="s">
        <v>30</v>
      </c>
      <c r="T1137" t="s">
        <v>40</v>
      </c>
      <c r="U1137" t="s">
        <v>30</v>
      </c>
      <c r="V1137" t="s">
        <v>30</v>
      </c>
      <c r="W1137" t="s">
        <v>798</v>
      </c>
      <c r="X1137" t="s">
        <v>30587</v>
      </c>
    </row>
    <row r="1138" spans="1:24" x14ac:dyDescent="0.25">
      <c r="A1138">
        <v>1383012</v>
      </c>
      <c r="B1138" t="s">
        <v>30588</v>
      </c>
      <c r="C1138" t="s">
        <v>30589</v>
      </c>
      <c r="D1138">
        <v>4</v>
      </c>
      <c r="F1138" t="s">
        <v>7463</v>
      </c>
      <c r="J1138">
        <v>1982</v>
      </c>
      <c r="K1138" t="s">
        <v>30590</v>
      </c>
      <c r="L1138" t="s">
        <v>30591</v>
      </c>
      <c r="M1138" t="s">
        <v>30592</v>
      </c>
      <c r="N1138" t="s">
        <v>45</v>
      </c>
      <c r="O1138" t="s">
        <v>30</v>
      </c>
      <c r="P1138" t="s">
        <v>30</v>
      </c>
      <c r="Q1138" t="s">
        <v>75</v>
      </c>
      <c r="R1138" t="s">
        <v>30</v>
      </c>
      <c r="S1138" t="s">
        <v>30</v>
      </c>
      <c r="T1138" t="s">
        <v>40</v>
      </c>
      <c r="U1138" t="s">
        <v>30</v>
      </c>
      <c r="V1138" t="s">
        <v>30</v>
      </c>
      <c r="W1138" t="s">
        <v>124</v>
      </c>
    </row>
    <row r="1139" spans="1:24" x14ac:dyDescent="0.25">
      <c r="A1139">
        <v>675220</v>
      </c>
      <c r="B1139" t="s">
        <v>30598</v>
      </c>
      <c r="C1139" t="s">
        <v>30599</v>
      </c>
      <c r="D1139">
        <v>4</v>
      </c>
      <c r="E1139" t="s">
        <v>30600</v>
      </c>
      <c r="F1139" t="s">
        <v>1170</v>
      </c>
      <c r="I1139">
        <v>1963</v>
      </c>
      <c r="J1139">
        <v>1982</v>
      </c>
      <c r="M1139" t="s">
        <v>296</v>
      </c>
      <c r="N1139" t="s">
        <v>45</v>
      </c>
      <c r="O1139" t="s">
        <v>40</v>
      </c>
      <c r="P1139" t="s">
        <v>30</v>
      </c>
      <c r="Q1139" t="s">
        <v>63</v>
      </c>
      <c r="R1139" t="s">
        <v>30</v>
      </c>
      <c r="S1139" t="s">
        <v>40</v>
      </c>
      <c r="T1139" t="s">
        <v>30</v>
      </c>
      <c r="U1139" t="s">
        <v>30</v>
      </c>
      <c r="V1139" t="s">
        <v>30</v>
      </c>
      <c r="W1139" t="s">
        <v>798</v>
      </c>
      <c r="X1139" t="s">
        <v>30601</v>
      </c>
    </row>
    <row r="1140" spans="1:24" x14ac:dyDescent="0.25">
      <c r="A1140">
        <v>73548</v>
      </c>
      <c r="B1140" t="s">
        <v>30611</v>
      </c>
      <c r="C1140" t="s">
        <v>30612</v>
      </c>
      <c r="D1140">
        <v>4</v>
      </c>
      <c r="E1140" t="s">
        <v>30613</v>
      </c>
      <c r="F1140" t="s">
        <v>30614</v>
      </c>
      <c r="I1140">
        <v>1968</v>
      </c>
      <c r="J1140">
        <v>1973</v>
      </c>
      <c r="K1140" t="s">
        <v>30615</v>
      </c>
      <c r="L1140" t="s">
        <v>30616</v>
      </c>
      <c r="M1140" t="s">
        <v>763</v>
      </c>
      <c r="N1140" t="s">
        <v>45</v>
      </c>
      <c r="O1140" t="s">
        <v>40</v>
      </c>
      <c r="P1140" t="s">
        <v>30</v>
      </c>
      <c r="Q1140" t="s">
        <v>46</v>
      </c>
      <c r="R1140" t="s">
        <v>30</v>
      </c>
      <c r="S1140" t="s">
        <v>40</v>
      </c>
      <c r="T1140" t="s">
        <v>30</v>
      </c>
      <c r="U1140" t="s">
        <v>30</v>
      </c>
      <c r="V1140" t="s">
        <v>30</v>
      </c>
      <c r="W1140" t="s">
        <v>124</v>
      </c>
      <c r="X1140" t="s">
        <v>30617</v>
      </c>
    </row>
    <row r="1141" spans="1:24" x14ac:dyDescent="0.25">
      <c r="A1141">
        <v>255373</v>
      </c>
      <c r="B1141" t="s">
        <v>30629</v>
      </c>
      <c r="C1141" t="s">
        <v>30630</v>
      </c>
      <c r="D1141">
        <v>4</v>
      </c>
      <c r="F1141" t="s">
        <v>2928</v>
      </c>
      <c r="I1141">
        <v>1977</v>
      </c>
      <c r="K1141" t="s">
        <v>30631</v>
      </c>
      <c r="L1141" t="s">
        <v>30632</v>
      </c>
      <c r="M1141" t="s">
        <v>148</v>
      </c>
      <c r="N1141" t="s">
        <v>29</v>
      </c>
      <c r="O1141" t="s">
        <v>30</v>
      </c>
      <c r="P1141" t="s">
        <v>30</v>
      </c>
      <c r="Q1141" t="s">
        <v>63</v>
      </c>
      <c r="R1141" t="s">
        <v>30</v>
      </c>
      <c r="S1141" t="s">
        <v>40</v>
      </c>
      <c r="T1141" t="s">
        <v>30</v>
      </c>
      <c r="U1141" t="s">
        <v>30</v>
      </c>
      <c r="V1141" t="s">
        <v>30</v>
      </c>
      <c r="W1141" t="s">
        <v>798</v>
      </c>
      <c r="X1141" t="s">
        <v>30633</v>
      </c>
    </row>
    <row r="1142" spans="1:24" x14ac:dyDescent="0.25">
      <c r="A1142">
        <v>394229</v>
      </c>
      <c r="B1142" t="s">
        <v>30649</v>
      </c>
      <c r="C1142" t="s">
        <v>30650</v>
      </c>
      <c r="D1142">
        <v>4</v>
      </c>
      <c r="F1142" t="s">
        <v>5493</v>
      </c>
      <c r="I1142">
        <v>1961</v>
      </c>
      <c r="J1142">
        <v>1957</v>
      </c>
      <c r="K1142" t="s">
        <v>30651</v>
      </c>
      <c r="L1142" t="s">
        <v>30652</v>
      </c>
      <c r="M1142" t="s">
        <v>1673</v>
      </c>
      <c r="N1142" t="s">
        <v>45</v>
      </c>
      <c r="O1142" t="s">
        <v>40</v>
      </c>
      <c r="P1142" t="s">
        <v>30</v>
      </c>
      <c r="Q1142" t="s">
        <v>46</v>
      </c>
      <c r="R1142" t="s">
        <v>30</v>
      </c>
      <c r="S1142" t="s">
        <v>40</v>
      </c>
      <c r="T1142" t="s">
        <v>30</v>
      </c>
      <c r="U1142" t="s">
        <v>30</v>
      </c>
      <c r="V1142" t="s">
        <v>30</v>
      </c>
      <c r="W1142" t="s">
        <v>798</v>
      </c>
      <c r="X1142" t="s">
        <v>30653</v>
      </c>
    </row>
    <row r="1143" spans="1:24" x14ac:dyDescent="0.25">
      <c r="A1143">
        <v>510462</v>
      </c>
      <c r="B1143" t="s">
        <v>30658</v>
      </c>
      <c r="C1143" t="s">
        <v>30659</v>
      </c>
      <c r="D1143">
        <v>4</v>
      </c>
      <c r="F1143" t="s">
        <v>30660</v>
      </c>
      <c r="J1143">
        <v>1952</v>
      </c>
      <c r="K1143" t="s">
        <v>30661</v>
      </c>
      <c r="L1143" t="s">
        <v>30662</v>
      </c>
      <c r="M1143" t="s">
        <v>30663</v>
      </c>
      <c r="N1143" t="s">
        <v>29</v>
      </c>
      <c r="O1143" t="s">
        <v>30</v>
      </c>
      <c r="P1143" t="s">
        <v>30</v>
      </c>
      <c r="Q1143" t="s">
        <v>46</v>
      </c>
      <c r="R1143" t="s">
        <v>30</v>
      </c>
      <c r="S1143" t="s">
        <v>40</v>
      </c>
      <c r="T1143" t="s">
        <v>40</v>
      </c>
      <c r="U1143" t="s">
        <v>30</v>
      </c>
      <c r="V1143" t="s">
        <v>30</v>
      </c>
      <c r="W1143" t="s">
        <v>124</v>
      </c>
      <c r="X1143" t="s">
        <v>30664</v>
      </c>
    </row>
    <row r="1144" spans="1:24" x14ac:dyDescent="0.25">
      <c r="A1144">
        <v>699395</v>
      </c>
      <c r="B1144" t="s">
        <v>30739</v>
      </c>
      <c r="C1144" t="s">
        <v>30740</v>
      </c>
      <c r="D1144">
        <v>4</v>
      </c>
      <c r="E1144" t="s">
        <v>30741</v>
      </c>
      <c r="F1144" t="s">
        <v>30742</v>
      </c>
      <c r="G1144" t="e">
        <f>-adol</f>
        <v>#NAME?</v>
      </c>
      <c r="H1144" t="s">
        <v>582</v>
      </c>
      <c r="I1144">
        <v>1969</v>
      </c>
      <c r="J1144">
        <v>1995</v>
      </c>
      <c r="K1144" t="s">
        <v>30743</v>
      </c>
      <c r="L1144" t="s">
        <v>30744</v>
      </c>
      <c r="M1144" t="s">
        <v>179</v>
      </c>
      <c r="N1144" t="s">
        <v>45</v>
      </c>
      <c r="O1144" t="s">
        <v>40</v>
      </c>
      <c r="P1144" t="s">
        <v>30</v>
      </c>
      <c r="Q1144" t="s">
        <v>46</v>
      </c>
      <c r="R1144" t="s">
        <v>40</v>
      </c>
      <c r="S1144" t="s">
        <v>40</v>
      </c>
      <c r="T1144" t="s">
        <v>30</v>
      </c>
      <c r="U1144" t="s">
        <v>30</v>
      </c>
      <c r="V1144" t="s">
        <v>30</v>
      </c>
      <c r="W1144" t="s">
        <v>124</v>
      </c>
      <c r="X1144" t="s">
        <v>30745</v>
      </c>
    </row>
    <row r="1145" spans="1:24" x14ac:dyDescent="0.25">
      <c r="A1145">
        <v>154051</v>
      </c>
      <c r="B1145" t="s">
        <v>30760</v>
      </c>
      <c r="C1145" t="s">
        <v>30761</v>
      </c>
      <c r="D1145">
        <v>4</v>
      </c>
      <c r="F1145" t="s">
        <v>2049</v>
      </c>
      <c r="G1145" t="e">
        <f>-entan</f>
        <v>#NAME?</v>
      </c>
      <c r="H1145" t="s">
        <v>702</v>
      </c>
      <c r="J1145">
        <v>2007</v>
      </c>
      <c r="K1145" t="s">
        <v>30762</v>
      </c>
      <c r="L1145" t="s">
        <v>30763</v>
      </c>
      <c r="N1145" t="s">
        <v>45</v>
      </c>
      <c r="O1145" t="s">
        <v>40</v>
      </c>
      <c r="P1145" t="s">
        <v>30</v>
      </c>
      <c r="Q1145" t="s">
        <v>31</v>
      </c>
      <c r="R1145" t="s">
        <v>30</v>
      </c>
      <c r="S1145" t="s">
        <v>40</v>
      </c>
      <c r="T1145" t="s">
        <v>30</v>
      </c>
      <c r="U1145" t="s">
        <v>30</v>
      </c>
      <c r="V1145" t="s">
        <v>40</v>
      </c>
      <c r="W1145" t="s">
        <v>124</v>
      </c>
      <c r="X1145" t="s">
        <v>30764</v>
      </c>
    </row>
    <row r="1146" spans="1:24" x14ac:dyDescent="0.25">
      <c r="A1146">
        <v>675519</v>
      </c>
      <c r="B1146" t="s">
        <v>30783</v>
      </c>
      <c r="C1146" t="s">
        <v>30784</v>
      </c>
      <c r="D1146">
        <v>4</v>
      </c>
      <c r="E1146" t="s">
        <v>30785</v>
      </c>
      <c r="F1146" t="s">
        <v>1445</v>
      </c>
      <c r="G1146" t="e">
        <f>-rsen</f>
        <v>#NAME?</v>
      </c>
      <c r="H1146" t="s">
        <v>9400</v>
      </c>
      <c r="I1146">
        <v>1996</v>
      </c>
      <c r="J1146">
        <v>1998</v>
      </c>
      <c r="K1146" t="s">
        <v>30786</v>
      </c>
      <c r="L1146" t="s">
        <v>30787</v>
      </c>
      <c r="M1146" t="s">
        <v>30788</v>
      </c>
      <c r="N1146" t="s">
        <v>540</v>
      </c>
      <c r="O1146" t="s">
        <v>30</v>
      </c>
      <c r="P1146" t="s">
        <v>30</v>
      </c>
      <c r="Q1146" t="s">
        <v>31</v>
      </c>
      <c r="R1146" t="s">
        <v>30</v>
      </c>
      <c r="S1146" t="s">
        <v>30</v>
      </c>
      <c r="T1146" t="s">
        <v>40</v>
      </c>
      <c r="U1146" t="s">
        <v>30</v>
      </c>
      <c r="V1146" t="s">
        <v>30</v>
      </c>
      <c r="W1146" t="s">
        <v>798</v>
      </c>
    </row>
    <row r="1147" spans="1:24" x14ac:dyDescent="0.25">
      <c r="A1147">
        <v>2080</v>
      </c>
      <c r="B1147" t="s">
        <v>30792</v>
      </c>
      <c r="C1147" t="s">
        <v>30793</v>
      </c>
      <c r="D1147">
        <v>4</v>
      </c>
      <c r="E1147" t="s">
        <v>30794</v>
      </c>
      <c r="F1147" t="s">
        <v>30795</v>
      </c>
      <c r="J1147">
        <v>1953</v>
      </c>
      <c r="K1147" t="s">
        <v>30796</v>
      </c>
      <c r="L1147" t="s">
        <v>30797</v>
      </c>
      <c r="M1147" t="s">
        <v>3337</v>
      </c>
      <c r="N1147" t="s">
        <v>45</v>
      </c>
      <c r="O1147" t="s">
        <v>40</v>
      </c>
      <c r="P1147" t="s">
        <v>30</v>
      </c>
      <c r="Q1147" t="s">
        <v>63</v>
      </c>
      <c r="R1147" t="s">
        <v>30</v>
      </c>
      <c r="S1147" t="s">
        <v>40</v>
      </c>
      <c r="T1147" t="s">
        <v>30</v>
      </c>
      <c r="U1147" t="s">
        <v>30</v>
      </c>
      <c r="V1147" t="s">
        <v>30</v>
      </c>
      <c r="W1147" t="s">
        <v>124</v>
      </c>
      <c r="X1147" t="s">
        <v>30798</v>
      </c>
    </row>
    <row r="1148" spans="1:24" x14ac:dyDescent="0.25">
      <c r="A1148">
        <v>294107</v>
      </c>
      <c r="B1148" t="s">
        <v>30809</v>
      </c>
      <c r="C1148" t="s">
        <v>30810</v>
      </c>
      <c r="D1148">
        <v>4</v>
      </c>
      <c r="F1148" t="s">
        <v>30811</v>
      </c>
      <c r="J1148">
        <v>1976</v>
      </c>
      <c r="K1148" t="s">
        <v>30812</v>
      </c>
      <c r="L1148" t="s">
        <v>30813</v>
      </c>
      <c r="M1148" t="s">
        <v>30814</v>
      </c>
      <c r="N1148" t="s">
        <v>45</v>
      </c>
      <c r="O1148" t="s">
        <v>40</v>
      </c>
      <c r="P1148" t="s">
        <v>30</v>
      </c>
      <c r="Q1148" t="s">
        <v>63</v>
      </c>
      <c r="R1148" t="s">
        <v>30</v>
      </c>
      <c r="S1148" t="s">
        <v>30</v>
      </c>
      <c r="T1148" t="s">
        <v>40</v>
      </c>
      <c r="U1148" t="s">
        <v>30</v>
      </c>
      <c r="V1148" t="s">
        <v>30</v>
      </c>
      <c r="W1148" t="s">
        <v>124</v>
      </c>
      <c r="X1148" t="s">
        <v>30815</v>
      </c>
    </row>
    <row r="1149" spans="1:24" x14ac:dyDescent="0.25">
      <c r="A1149">
        <v>5970</v>
      </c>
      <c r="B1149" t="s">
        <v>30816</v>
      </c>
      <c r="C1149" t="s">
        <v>30817</v>
      </c>
      <c r="D1149">
        <v>4</v>
      </c>
      <c r="E1149" t="s">
        <v>30818</v>
      </c>
      <c r="F1149" t="s">
        <v>1445</v>
      </c>
      <c r="I1149">
        <v>1962</v>
      </c>
      <c r="J1149">
        <v>1962</v>
      </c>
      <c r="K1149" t="s">
        <v>30819</v>
      </c>
      <c r="L1149" t="s">
        <v>30820</v>
      </c>
      <c r="M1149" t="s">
        <v>30821</v>
      </c>
      <c r="N1149" t="s">
        <v>45</v>
      </c>
      <c r="O1149" t="s">
        <v>30</v>
      </c>
      <c r="P1149" t="s">
        <v>30</v>
      </c>
      <c r="Q1149" t="s">
        <v>46</v>
      </c>
      <c r="R1149" t="s">
        <v>30</v>
      </c>
      <c r="S1149" t="s">
        <v>40</v>
      </c>
      <c r="T1149" t="s">
        <v>30</v>
      </c>
      <c r="U1149" t="s">
        <v>30</v>
      </c>
      <c r="V1149" t="s">
        <v>40</v>
      </c>
      <c r="W1149" t="s">
        <v>124</v>
      </c>
      <c r="X1149" t="s">
        <v>30822</v>
      </c>
    </row>
    <row r="1150" spans="1:24" x14ac:dyDescent="0.25">
      <c r="A1150">
        <v>675168</v>
      </c>
      <c r="B1150" t="s">
        <v>30826</v>
      </c>
      <c r="C1150" t="s">
        <v>30827</v>
      </c>
      <c r="D1150">
        <v>4</v>
      </c>
      <c r="F1150" t="s">
        <v>10203</v>
      </c>
      <c r="J1150">
        <v>1982</v>
      </c>
      <c r="K1150" t="s">
        <v>30828</v>
      </c>
      <c r="L1150" t="s">
        <v>30829</v>
      </c>
      <c r="M1150" t="s">
        <v>727</v>
      </c>
      <c r="N1150" t="s">
        <v>45</v>
      </c>
      <c r="O1150" t="s">
        <v>40</v>
      </c>
      <c r="P1150" t="s">
        <v>30</v>
      </c>
      <c r="Q1150" t="s">
        <v>63</v>
      </c>
      <c r="R1150" t="s">
        <v>30</v>
      </c>
      <c r="S1150" t="s">
        <v>30</v>
      </c>
      <c r="T1150" t="s">
        <v>30</v>
      </c>
      <c r="U1150" t="s">
        <v>40</v>
      </c>
      <c r="V1150" t="s">
        <v>30</v>
      </c>
      <c r="W1150" t="s">
        <v>798</v>
      </c>
      <c r="X1150" t="s">
        <v>30830</v>
      </c>
    </row>
    <row r="1151" spans="1:24" x14ac:dyDescent="0.25">
      <c r="A1151">
        <v>675163</v>
      </c>
      <c r="B1151" t="s">
        <v>30837</v>
      </c>
      <c r="C1151" t="s">
        <v>30838</v>
      </c>
      <c r="D1151">
        <v>4</v>
      </c>
      <c r="E1151" t="s">
        <v>30839</v>
      </c>
      <c r="F1151" t="s">
        <v>30840</v>
      </c>
      <c r="I1151">
        <v>1983</v>
      </c>
      <c r="J1151">
        <v>1996</v>
      </c>
      <c r="K1151" t="s">
        <v>30841</v>
      </c>
      <c r="L1151" t="s">
        <v>30842</v>
      </c>
      <c r="M1151" t="s">
        <v>4272</v>
      </c>
      <c r="N1151" t="s">
        <v>45</v>
      </c>
      <c r="O1151" t="s">
        <v>40</v>
      </c>
      <c r="P1151" t="s">
        <v>30</v>
      </c>
      <c r="Q1151" t="s">
        <v>46</v>
      </c>
      <c r="R1151" t="s">
        <v>40</v>
      </c>
      <c r="S1151" t="s">
        <v>40</v>
      </c>
      <c r="T1151" t="s">
        <v>30</v>
      </c>
      <c r="U1151" t="s">
        <v>30</v>
      </c>
      <c r="V1151" t="s">
        <v>40</v>
      </c>
      <c r="W1151" t="s">
        <v>124</v>
      </c>
      <c r="X1151" t="s">
        <v>30843</v>
      </c>
    </row>
    <row r="1152" spans="1:24" x14ac:dyDescent="0.25">
      <c r="A1152">
        <v>213639</v>
      </c>
      <c r="B1152" t="s">
        <v>30844</v>
      </c>
      <c r="C1152" t="s">
        <v>30845</v>
      </c>
      <c r="D1152">
        <v>4</v>
      </c>
      <c r="F1152" t="s">
        <v>1170</v>
      </c>
      <c r="J1152">
        <v>1982</v>
      </c>
      <c r="K1152" t="s">
        <v>30846</v>
      </c>
      <c r="L1152" t="s">
        <v>30847</v>
      </c>
      <c r="M1152" t="s">
        <v>8635</v>
      </c>
      <c r="N1152" t="s">
        <v>45</v>
      </c>
      <c r="O1152" t="s">
        <v>30</v>
      </c>
      <c r="P1152" t="s">
        <v>30</v>
      </c>
      <c r="Q1152" t="s">
        <v>46</v>
      </c>
      <c r="R1152" t="s">
        <v>30</v>
      </c>
      <c r="S1152" t="s">
        <v>40</v>
      </c>
      <c r="T1152" t="s">
        <v>30</v>
      </c>
      <c r="U1152" t="s">
        <v>30</v>
      </c>
      <c r="V1152" t="s">
        <v>30</v>
      </c>
      <c r="W1152" t="s">
        <v>798</v>
      </c>
      <c r="X1152" t="s">
        <v>30848</v>
      </c>
    </row>
    <row r="1153" spans="1:24" x14ac:dyDescent="0.25">
      <c r="A1153">
        <v>675466</v>
      </c>
      <c r="B1153" t="s">
        <v>30855</v>
      </c>
      <c r="C1153" t="s">
        <v>30856</v>
      </c>
      <c r="D1153">
        <v>4</v>
      </c>
      <c r="F1153" t="s">
        <v>1991</v>
      </c>
      <c r="I1153">
        <v>1987</v>
      </c>
      <c r="J1153">
        <v>1987</v>
      </c>
      <c r="K1153" t="s">
        <v>8441</v>
      </c>
      <c r="L1153" t="s">
        <v>8442</v>
      </c>
      <c r="M1153" t="s">
        <v>3737</v>
      </c>
      <c r="N1153" t="s">
        <v>229</v>
      </c>
      <c r="O1153" t="s">
        <v>30</v>
      </c>
      <c r="P1153" t="s">
        <v>30</v>
      </c>
      <c r="Q1153" t="s">
        <v>31</v>
      </c>
      <c r="R1153" t="s">
        <v>40</v>
      </c>
      <c r="S1153" t="s">
        <v>40</v>
      </c>
      <c r="T1153" t="s">
        <v>30</v>
      </c>
      <c r="U1153" t="s">
        <v>30</v>
      </c>
      <c r="V1153" t="s">
        <v>30</v>
      </c>
      <c r="W1153" t="s">
        <v>124</v>
      </c>
    </row>
    <row r="1154" spans="1:24" x14ac:dyDescent="0.25">
      <c r="A1154">
        <v>95970</v>
      </c>
      <c r="B1154" t="s">
        <v>30861</v>
      </c>
      <c r="C1154" t="s">
        <v>30862</v>
      </c>
      <c r="D1154">
        <v>4</v>
      </c>
      <c r="E1154" t="s">
        <v>30863</v>
      </c>
      <c r="F1154" t="s">
        <v>797</v>
      </c>
      <c r="G1154" t="e">
        <f>-azepam</f>
        <v>#NAME?</v>
      </c>
      <c r="H1154" t="s">
        <v>1171</v>
      </c>
      <c r="I1154">
        <v>1972</v>
      </c>
      <c r="J1154">
        <v>1981</v>
      </c>
      <c r="K1154" t="s">
        <v>30864</v>
      </c>
      <c r="L1154" t="s">
        <v>30865</v>
      </c>
      <c r="M1154" t="s">
        <v>693</v>
      </c>
      <c r="N1154" t="s">
        <v>45</v>
      </c>
      <c r="O1154" t="s">
        <v>40</v>
      </c>
      <c r="P1154" t="s">
        <v>30</v>
      </c>
      <c r="Q1154" t="s">
        <v>63</v>
      </c>
      <c r="R1154" t="s">
        <v>30</v>
      </c>
      <c r="S1154" t="s">
        <v>40</v>
      </c>
      <c r="T1154" t="s">
        <v>30</v>
      </c>
      <c r="U1154" t="s">
        <v>30</v>
      </c>
      <c r="V1154" t="s">
        <v>30</v>
      </c>
      <c r="W1154" t="s">
        <v>798</v>
      </c>
      <c r="X1154" t="s">
        <v>30866</v>
      </c>
    </row>
    <row r="1155" spans="1:24" x14ac:dyDescent="0.25">
      <c r="A1155">
        <v>126356</v>
      </c>
      <c r="B1155" t="s">
        <v>30873</v>
      </c>
      <c r="C1155" t="s">
        <v>30874</v>
      </c>
      <c r="D1155">
        <v>4</v>
      </c>
      <c r="F1155" t="s">
        <v>10507</v>
      </c>
      <c r="G1155" t="e">
        <f>-dapsone</f>
        <v>#NAME?</v>
      </c>
      <c r="H1155" t="s">
        <v>10724</v>
      </c>
      <c r="I1155">
        <v>1963</v>
      </c>
      <c r="J1155">
        <v>1979</v>
      </c>
      <c r="K1155" t="s">
        <v>30875</v>
      </c>
      <c r="L1155" t="s">
        <v>30876</v>
      </c>
      <c r="M1155" t="s">
        <v>30877</v>
      </c>
      <c r="N1155" t="s">
        <v>45</v>
      </c>
      <c r="O1155" t="s">
        <v>40</v>
      </c>
      <c r="P1155" t="s">
        <v>30</v>
      </c>
      <c r="Q1155" t="s">
        <v>63</v>
      </c>
      <c r="R1155" t="s">
        <v>30</v>
      </c>
      <c r="S1155" t="s">
        <v>40</v>
      </c>
      <c r="T1155" t="s">
        <v>30</v>
      </c>
      <c r="U1155" t="s">
        <v>40</v>
      </c>
      <c r="V1155" t="s">
        <v>30</v>
      </c>
      <c r="W1155" t="s">
        <v>124</v>
      </c>
      <c r="X1155" t="s">
        <v>30878</v>
      </c>
    </row>
    <row r="1156" spans="1:24" x14ac:dyDescent="0.25">
      <c r="A1156">
        <v>675476</v>
      </c>
      <c r="B1156" t="s">
        <v>30887</v>
      </c>
      <c r="C1156" t="s">
        <v>30888</v>
      </c>
      <c r="D1156">
        <v>4</v>
      </c>
      <c r="F1156" t="s">
        <v>1991</v>
      </c>
      <c r="I1156">
        <v>1987</v>
      </c>
      <c r="J1156">
        <v>1984</v>
      </c>
      <c r="K1156" t="s">
        <v>30889</v>
      </c>
      <c r="L1156" t="s">
        <v>30890</v>
      </c>
      <c r="M1156" t="s">
        <v>18408</v>
      </c>
      <c r="N1156" t="s">
        <v>229</v>
      </c>
      <c r="O1156" t="s">
        <v>30</v>
      </c>
      <c r="P1156" t="s">
        <v>30</v>
      </c>
      <c r="Q1156" t="s">
        <v>31</v>
      </c>
      <c r="R1156" t="s">
        <v>40</v>
      </c>
      <c r="S1156" t="s">
        <v>40</v>
      </c>
      <c r="T1156" t="s">
        <v>30</v>
      </c>
      <c r="U1156" t="s">
        <v>30</v>
      </c>
      <c r="V1156" t="s">
        <v>30</v>
      </c>
      <c r="W1156" t="s">
        <v>798</v>
      </c>
    </row>
    <row r="1157" spans="1:24" x14ac:dyDescent="0.25">
      <c r="A1157">
        <v>27576</v>
      </c>
      <c r="B1157" t="s">
        <v>30901</v>
      </c>
      <c r="C1157" t="s">
        <v>30902</v>
      </c>
      <c r="D1157">
        <v>4</v>
      </c>
      <c r="F1157" t="s">
        <v>30903</v>
      </c>
      <c r="J1157">
        <v>1947</v>
      </c>
      <c r="K1157" t="s">
        <v>30904</v>
      </c>
      <c r="L1157" t="s">
        <v>30905</v>
      </c>
      <c r="M1157" t="s">
        <v>4393</v>
      </c>
      <c r="N1157" t="s">
        <v>45</v>
      </c>
      <c r="O1157" t="s">
        <v>40</v>
      </c>
      <c r="P1157" t="s">
        <v>30</v>
      </c>
      <c r="Q1157" t="s">
        <v>46</v>
      </c>
      <c r="R1157" t="s">
        <v>30</v>
      </c>
      <c r="S1157" t="s">
        <v>40</v>
      </c>
      <c r="T1157" t="s">
        <v>40</v>
      </c>
      <c r="U1157" t="s">
        <v>30</v>
      </c>
      <c r="V1157" t="s">
        <v>40</v>
      </c>
      <c r="W1157" t="s">
        <v>124</v>
      </c>
      <c r="X1157" t="s">
        <v>30906</v>
      </c>
    </row>
    <row r="1158" spans="1:24" x14ac:dyDescent="0.25">
      <c r="A1158">
        <v>675161</v>
      </c>
      <c r="B1158" t="s">
        <v>30950</v>
      </c>
      <c r="C1158" t="s">
        <v>30951</v>
      </c>
      <c r="D1158">
        <v>4</v>
      </c>
      <c r="E1158" t="s">
        <v>30952</v>
      </c>
      <c r="F1158" t="s">
        <v>30953</v>
      </c>
      <c r="I1158">
        <v>1962</v>
      </c>
      <c r="J1158">
        <v>1960</v>
      </c>
      <c r="K1158" t="s">
        <v>30954</v>
      </c>
      <c r="L1158" t="s">
        <v>30955</v>
      </c>
      <c r="M1158" t="s">
        <v>30956</v>
      </c>
      <c r="N1158" t="s">
        <v>45</v>
      </c>
      <c r="O1158" t="s">
        <v>40</v>
      </c>
      <c r="P1158" t="s">
        <v>30</v>
      </c>
      <c r="Q1158" t="s">
        <v>46</v>
      </c>
      <c r="R1158" t="s">
        <v>30</v>
      </c>
      <c r="S1158" t="s">
        <v>30</v>
      </c>
      <c r="T1158" t="s">
        <v>40</v>
      </c>
      <c r="U1158" t="s">
        <v>30</v>
      </c>
      <c r="V1158" t="s">
        <v>30</v>
      </c>
      <c r="W1158" t="s">
        <v>798</v>
      </c>
      <c r="X1158" t="s">
        <v>30957</v>
      </c>
    </row>
    <row r="1159" spans="1:24" x14ac:dyDescent="0.25">
      <c r="A1159">
        <v>1121853</v>
      </c>
      <c r="B1159" t="s">
        <v>31201</v>
      </c>
      <c r="C1159" t="s">
        <v>31202</v>
      </c>
      <c r="D1159">
        <v>4</v>
      </c>
      <c r="E1159" t="s">
        <v>31203</v>
      </c>
      <c r="F1159" t="s">
        <v>31204</v>
      </c>
      <c r="G1159" t="e">
        <f>-cept</f>
        <v>#NAME?</v>
      </c>
      <c r="H1159" t="s">
        <v>10528</v>
      </c>
      <c r="I1159">
        <v>2008</v>
      </c>
      <c r="J1159">
        <v>2011</v>
      </c>
      <c r="K1159" t="s">
        <v>31205</v>
      </c>
      <c r="L1159" t="s">
        <v>31206</v>
      </c>
      <c r="N1159" t="s">
        <v>108</v>
      </c>
      <c r="O1159" t="s">
        <v>30</v>
      </c>
      <c r="P1159" t="s">
        <v>30</v>
      </c>
      <c r="Q1159" t="s">
        <v>31</v>
      </c>
      <c r="R1159" t="s">
        <v>30</v>
      </c>
      <c r="S1159" t="s">
        <v>30</v>
      </c>
      <c r="T1159" t="s">
        <v>40</v>
      </c>
      <c r="U1159" t="s">
        <v>30</v>
      </c>
      <c r="V1159" t="s">
        <v>30</v>
      </c>
      <c r="W1159" t="s">
        <v>124</v>
      </c>
    </row>
    <row r="1160" spans="1:24" x14ac:dyDescent="0.25">
      <c r="A1160">
        <v>4193</v>
      </c>
      <c r="B1160" t="s">
        <v>31255</v>
      </c>
      <c r="C1160" t="s">
        <v>31256</v>
      </c>
      <c r="D1160">
        <v>4</v>
      </c>
      <c r="E1160" t="s">
        <v>31257</v>
      </c>
      <c r="F1160" t="s">
        <v>2928</v>
      </c>
      <c r="G1160" t="s">
        <v>4995</v>
      </c>
      <c r="H1160" t="s">
        <v>4996</v>
      </c>
      <c r="I1160">
        <v>1979</v>
      </c>
      <c r="J1160">
        <v>1986</v>
      </c>
      <c r="K1160" t="s">
        <v>31258</v>
      </c>
      <c r="L1160" t="s">
        <v>31259</v>
      </c>
      <c r="M1160" t="s">
        <v>7108</v>
      </c>
      <c r="N1160" t="s">
        <v>29</v>
      </c>
      <c r="O1160" t="s">
        <v>30</v>
      </c>
      <c r="P1160" t="s">
        <v>30</v>
      </c>
      <c r="Q1160" t="s">
        <v>63</v>
      </c>
      <c r="R1160" t="s">
        <v>30</v>
      </c>
      <c r="S1160" t="s">
        <v>40</v>
      </c>
      <c r="T1160" t="s">
        <v>30</v>
      </c>
      <c r="U1160" t="s">
        <v>30</v>
      </c>
      <c r="V1160" t="s">
        <v>30</v>
      </c>
      <c r="W1160" t="s">
        <v>798</v>
      </c>
      <c r="X1160" t="s">
        <v>31260</v>
      </c>
    </row>
    <row r="1161" spans="1:24" x14ac:dyDescent="0.25">
      <c r="A1161">
        <v>337366</v>
      </c>
      <c r="B1161" t="s">
        <v>31271</v>
      </c>
      <c r="C1161" t="s">
        <v>31272</v>
      </c>
      <c r="D1161">
        <v>4</v>
      </c>
      <c r="E1161" t="s">
        <v>31273</v>
      </c>
      <c r="F1161" t="s">
        <v>10481</v>
      </c>
      <c r="G1161" t="e">
        <f>-rozole</f>
        <v>#NAME?</v>
      </c>
      <c r="H1161" t="s">
        <v>6429</v>
      </c>
      <c r="I1161">
        <v>1995</v>
      </c>
      <c r="J1161">
        <v>1995</v>
      </c>
      <c r="K1161" t="s">
        <v>31274</v>
      </c>
      <c r="L1161" t="s">
        <v>31275</v>
      </c>
      <c r="M1161" t="s">
        <v>793</v>
      </c>
      <c r="N1161" t="s">
        <v>45</v>
      </c>
      <c r="O1161" t="s">
        <v>40</v>
      </c>
      <c r="P1161" t="s">
        <v>30</v>
      </c>
      <c r="Q1161" t="s">
        <v>63</v>
      </c>
      <c r="R1161" t="s">
        <v>30</v>
      </c>
      <c r="S1161" t="s">
        <v>40</v>
      </c>
      <c r="T1161" t="s">
        <v>30</v>
      </c>
      <c r="U1161" t="s">
        <v>30</v>
      </c>
      <c r="V1161" t="s">
        <v>30</v>
      </c>
      <c r="W1161" t="s">
        <v>124</v>
      </c>
      <c r="X1161" t="s">
        <v>31276</v>
      </c>
    </row>
    <row r="1162" spans="1:24" x14ac:dyDescent="0.25">
      <c r="A1162">
        <v>299299</v>
      </c>
      <c r="B1162" t="s">
        <v>31277</v>
      </c>
      <c r="C1162" t="s">
        <v>31278</v>
      </c>
      <c r="D1162">
        <v>4</v>
      </c>
      <c r="E1162" t="s">
        <v>31279</v>
      </c>
      <c r="F1162" t="s">
        <v>759</v>
      </c>
      <c r="I1162">
        <v>1994</v>
      </c>
      <c r="J1162">
        <v>1997</v>
      </c>
      <c r="K1162" t="s">
        <v>31280</v>
      </c>
      <c r="L1162" t="s">
        <v>31281</v>
      </c>
      <c r="M1162" t="s">
        <v>31282</v>
      </c>
      <c r="N1162" t="s">
        <v>45</v>
      </c>
      <c r="O1162" t="s">
        <v>40</v>
      </c>
      <c r="P1162" t="s">
        <v>30</v>
      </c>
      <c r="Q1162" t="s">
        <v>63</v>
      </c>
      <c r="R1162" t="s">
        <v>30</v>
      </c>
      <c r="S1162" t="s">
        <v>40</v>
      </c>
      <c r="T1162" t="s">
        <v>30</v>
      </c>
      <c r="U1162" t="s">
        <v>30</v>
      </c>
      <c r="V1162" t="s">
        <v>30</v>
      </c>
      <c r="W1162" t="s">
        <v>124</v>
      </c>
      <c r="X1162" t="s">
        <v>31283</v>
      </c>
    </row>
    <row r="1163" spans="1:24" x14ac:dyDescent="0.25">
      <c r="A1163">
        <v>39570</v>
      </c>
      <c r="B1163" t="s">
        <v>31296</v>
      </c>
      <c r="C1163" t="s">
        <v>31297</v>
      </c>
      <c r="D1163">
        <v>4</v>
      </c>
      <c r="E1163" t="s">
        <v>31298</v>
      </c>
      <c r="F1163" t="s">
        <v>301</v>
      </c>
      <c r="G1163" t="e">
        <f>-nil</f>
        <v>#NAME?</v>
      </c>
      <c r="H1163" t="s">
        <v>336</v>
      </c>
      <c r="I1163">
        <v>1964</v>
      </c>
      <c r="K1163" t="s">
        <v>31299</v>
      </c>
      <c r="L1163" t="s">
        <v>31300</v>
      </c>
      <c r="M1163" t="s">
        <v>3337</v>
      </c>
      <c r="N1163" t="s">
        <v>45</v>
      </c>
      <c r="O1163" t="s">
        <v>40</v>
      </c>
      <c r="P1163" t="s">
        <v>30</v>
      </c>
      <c r="Q1163" t="s">
        <v>63</v>
      </c>
      <c r="R1163" t="s">
        <v>30</v>
      </c>
      <c r="S1163" t="s">
        <v>40</v>
      </c>
      <c r="T1163" t="s">
        <v>30</v>
      </c>
      <c r="U1163" t="s">
        <v>30</v>
      </c>
      <c r="V1163" t="s">
        <v>30</v>
      </c>
      <c r="W1163" t="s">
        <v>798</v>
      </c>
      <c r="X1163" t="s">
        <v>31301</v>
      </c>
    </row>
    <row r="1164" spans="1:24" x14ac:dyDescent="0.25">
      <c r="A1164">
        <v>66213</v>
      </c>
      <c r="B1164" t="s">
        <v>31302</v>
      </c>
      <c r="C1164" t="s">
        <v>31303</v>
      </c>
      <c r="D1164">
        <v>4</v>
      </c>
      <c r="F1164" t="s">
        <v>16653</v>
      </c>
      <c r="J1164">
        <v>1986</v>
      </c>
      <c r="M1164" t="s">
        <v>1041</v>
      </c>
      <c r="N1164" t="s">
        <v>45</v>
      </c>
      <c r="O1164" t="s">
        <v>40</v>
      </c>
      <c r="P1164" t="s">
        <v>30</v>
      </c>
      <c r="Q1164" t="s">
        <v>31</v>
      </c>
      <c r="R1164" t="s">
        <v>30</v>
      </c>
      <c r="S1164" t="s">
        <v>30</v>
      </c>
      <c r="T1164" t="s">
        <v>40</v>
      </c>
      <c r="U1164" t="s">
        <v>30</v>
      </c>
      <c r="V1164" t="s">
        <v>30</v>
      </c>
      <c r="W1164" t="s">
        <v>798</v>
      </c>
      <c r="X1164" t="s">
        <v>31304</v>
      </c>
    </row>
    <row r="1165" spans="1:24" x14ac:dyDescent="0.25">
      <c r="A1165">
        <v>21741</v>
      </c>
      <c r="B1165" t="s">
        <v>31305</v>
      </c>
      <c r="C1165" t="s">
        <v>31306</v>
      </c>
      <c r="D1165">
        <v>4</v>
      </c>
      <c r="F1165" t="s">
        <v>26320</v>
      </c>
      <c r="J1165">
        <v>1987</v>
      </c>
      <c r="M1165" t="s">
        <v>31307</v>
      </c>
      <c r="N1165" t="s">
        <v>74</v>
      </c>
      <c r="O1165" t="s">
        <v>30</v>
      </c>
      <c r="P1165" t="s">
        <v>30</v>
      </c>
      <c r="Q1165" t="s">
        <v>75</v>
      </c>
      <c r="R1165" t="s">
        <v>30</v>
      </c>
      <c r="S1165" t="s">
        <v>30</v>
      </c>
      <c r="T1165" t="s">
        <v>40</v>
      </c>
      <c r="U1165" t="s">
        <v>30</v>
      </c>
      <c r="V1165" t="s">
        <v>30</v>
      </c>
      <c r="W1165" t="s">
        <v>798</v>
      </c>
    </row>
    <row r="1166" spans="1:24" x14ac:dyDescent="0.25">
      <c r="A1166">
        <v>76766</v>
      </c>
      <c r="B1166" t="s">
        <v>31317</v>
      </c>
      <c r="C1166" t="s">
        <v>31318</v>
      </c>
      <c r="D1166">
        <v>4</v>
      </c>
      <c r="E1166" t="s">
        <v>31319</v>
      </c>
      <c r="F1166" t="s">
        <v>17948</v>
      </c>
      <c r="G1166" t="e">
        <f>-cillin</f>
        <v>#NAME?</v>
      </c>
      <c r="H1166" t="s">
        <v>59</v>
      </c>
      <c r="I1166">
        <v>1963</v>
      </c>
      <c r="J1166">
        <v>1974</v>
      </c>
      <c r="K1166" t="s">
        <v>31320</v>
      </c>
      <c r="L1166" t="s">
        <v>31321</v>
      </c>
      <c r="M1166" t="s">
        <v>453</v>
      </c>
      <c r="N1166" t="s">
        <v>29</v>
      </c>
      <c r="O1166" t="s">
        <v>40</v>
      </c>
      <c r="P1166" t="s">
        <v>30</v>
      </c>
      <c r="Q1166" t="s">
        <v>31</v>
      </c>
      <c r="R1166" t="s">
        <v>30</v>
      </c>
      <c r="S1166" t="s">
        <v>40</v>
      </c>
      <c r="T1166" t="s">
        <v>30</v>
      </c>
      <c r="U1166" t="s">
        <v>30</v>
      </c>
      <c r="V1166" t="s">
        <v>30</v>
      </c>
      <c r="W1166" t="s">
        <v>798</v>
      </c>
      <c r="X1166" t="s">
        <v>31322</v>
      </c>
    </row>
    <row r="1167" spans="1:24" x14ac:dyDescent="0.25">
      <c r="A1167">
        <v>6317</v>
      </c>
      <c r="B1167" t="s">
        <v>31323</v>
      </c>
      <c r="C1167" t="s">
        <v>31324</v>
      </c>
      <c r="D1167">
        <v>4</v>
      </c>
      <c r="F1167" t="s">
        <v>1445</v>
      </c>
      <c r="J1167">
        <v>1980</v>
      </c>
      <c r="K1167" t="s">
        <v>31325</v>
      </c>
      <c r="L1167" t="s">
        <v>31326</v>
      </c>
      <c r="M1167" t="s">
        <v>31327</v>
      </c>
      <c r="N1167" t="s">
        <v>45</v>
      </c>
      <c r="O1167" t="s">
        <v>40</v>
      </c>
      <c r="P1167" t="s">
        <v>30</v>
      </c>
      <c r="Q1167" t="s">
        <v>46</v>
      </c>
      <c r="R1167" t="s">
        <v>30</v>
      </c>
      <c r="S1167" t="s">
        <v>40</v>
      </c>
      <c r="T1167" t="s">
        <v>30</v>
      </c>
      <c r="U1167" t="s">
        <v>30</v>
      </c>
      <c r="V1167" t="s">
        <v>30</v>
      </c>
      <c r="W1167" t="s">
        <v>798</v>
      </c>
      <c r="X1167" t="s">
        <v>31328</v>
      </c>
    </row>
    <row r="1168" spans="1:24" x14ac:dyDescent="0.25">
      <c r="A1168">
        <v>1967</v>
      </c>
      <c r="B1168" t="s">
        <v>31329</v>
      </c>
      <c r="C1168" t="s">
        <v>31330</v>
      </c>
      <c r="D1168">
        <v>4</v>
      </c>
      <c r="E1168" t="s">
        <v>31331</v>
      </c>
      <c r="F1168" t="s">
        <v>7255</v>
      </c>
      <c r="G1168" t="e">
        <f>-pril</f>
        <v>#NAME?</v>
      </c>
      <c r="H1168" t="s">
        <v>1992</v>
      </c>
      <c r="I1168">
        <v>1987</v>
      </c>
      <c r="J1168">
        <v>1994</v>
      </c>
      <c r="K1168" t="s">
        <v>31332</v>
      </c>
      <c r="L1168" t="s">
        <v>31333</v>
      </c>
      <c r="M1168" t="s">
        <v>20601</v>
      </c>
      <c r="N1168" t="s">
        <v>45</v>
      </c>
      <c r="O1168" t="s">
        <v>40</v>
      </c>
      <c r="P1168" t="s">
        <v>30</v>
      </c>
      <c r="Q1168" t="s">
        <v>31</v>
      </c>
      <c r="R1168" t="s">
        <v>40</v>
      </c>
      <c r="S1168" t="s">
        <v>40</v>
      </c>
      <c r="T1168" t="s">
        <v>30</v>
      </c>
      <c r="U1168" t="s">
        <v>30</v>
      </c>
      <c r="V1168" t="s">
        <v>30</v>
      </c>
      <c r="W1168" t="s">
        <v>798</v>
      </c>
      <c r="X1168" t="s">
        <v>31334</v>
      </c>
    </row>
    <row r="1169" spans="1:24" x14ac:dyDescent="0.25">
      <c r="A1169">
        <v>1470</v>
      </c>
      <c r="B1169" t="s">
        <v>31340</v>
      </c>
      <c r="C1169" t="s">
        <v>31341</v>
      </c>
      <c r="D1169">
        <v>4</v>
      </c>
      <c r="F1169" t="s">
        <v>4460</v>
      </c>
      <c r="J1169">
        <v>1949</v>
      </c>
      <c r="K1169" t="s">
        <v>31342</v>
      </c>
      <c r="L1169" t="s">
        <v>31343</v>
      </c>
      <c r="M1169" t="s">
        <v>793</v>
      </c>
      <c r="N1169" t="s">
        <v>45</v>
      </c>
      <c r="O1169" t="s">
        <v>40</v>
      </c>
      <c r="P1169" t="s">
        <v>30</v>
      </c>
      <c r="Q1169" t="s">
        <v>63</v>
      </c>
      <c r="R1169" t="s">
        <v>30</v>
      </c>
      <c r="S1169" t="s">
        <v>30</v>
      </c>
      <c r="T1169" t="s">
        <v>40</v>
      </c>
      <c r="U1169" t="s">
        <v>30</v>
      </c>
      <c r="V1169" t="s">
        <v>40</v>
      </c>
      <c r="W1169" t="s">
        <v>124</v>
      </c>
      <c r="X1169" t="s">
        <v>31344</v>
      </c>
    </row>
    <row r="1170" spans="1:24" x14ac:dyDescent="0.25">
      <c r="A1170">
        <v>513206</v>
      </c>
      <c r="B1170" t="s">
        <v>31357</v>
      </c>
      <c r="C1170" t="s">
        <v>31358</v>
      </c>
      <c r="D1170">
        <v>4</v>
      </c>
      <c r="F1170" t="s">
        <v>31359</v>
      </c>
      <c r="M1170" t="s">
        <v>31360</v>
      </c>
      <c r="N1170" t="s">
        <v>29</v>
      </c>
      <c r="O1170" t="s">
        <v>40</v>
      </c>
      <c r="P1170" t="s">
        <v>30</v>
      </c>
      <c r="Q1170" t="s">
        <v>46</v>
      </c>
      <c r="R1170" t="s">
        <v>30</v>
      </c>
      <c r="S1170" t="s">
        <v>40</v>
      </c>
      <c r="T1170" t="s">
        <v>30</v>
      </c>
      <c r="U1170" t="s">
        <v>30</v>
      </c>
      <c r="V1170" t="s">
        <v>30</v>
      </c>
      <c r="W1170" t="s">
        <v>798</v>
      </c>
      <c r="X1170" t="s">
        <v>31361</v>
      </c>
    </row>
    <row r="1171" spans="1:24" x14ac:dyDescent="0.25">
      <c r="A1171">
        <v>1248979</v>
      </c>
      <c r="B1171" t="s">
        <v>31362</v>
      </c>
      <c r="C1171" t="s">
        <v>31363</v>
      </c>
      <c r="D1171">
        <v>4</v>
      </c>
      <c r="F1171" t="s">
        <v>5249</v>
      </c>
      <c r="I1171">
        <v>1963</v>
      </c>
      <c r="M1171" t="s">
        <v>1194</v>
      </c>
      <c r="N1171" t="s">
        <v>74</v>
      </c>
      <c r="O1171" t="s">
        <v>30</v>
      </c>
      <c r="P1171" t="s">
        <v>30</v>
      </c>
      <c r="Q1171" t="s">
        <v>75</v>
      </c>
      <c r="R1171" t="s">
        <v>30</v>
      </c>
      <c r="S1171" t="s">
        <v>30</v>
      </c>
      <c r="T1171" t="s">
        <v>30</v>
      </c>
      <c r="U1171" t="s">
        <v>30</v>
      </c>
      <c r="V1171" t="s">
        <v>30</v>
      </c>
      <c r="W1171" t="s">
        <v>798</v>
      </c>
    </row>
    <row r="1172" spans="1:24" x14ac:dyDescent="0.25">
      <c r="A1172">
        <v>328158</v>
      </c>
      <c r="B1172" t="s">
        <v>31370</v>
      </c>
      <c r="C1172" t="s">
        <v>31371</v>
      </c>
      <c r="D1172">
        <v>4</v>
      </c>
      <c r="F1172" t="s">
        <v>21128</v>
      </c>
      <c r="J1172">
        <v>1952</v>
      </c>
      <c r="K1172" t="s">
        <v>31372</v>
      </c>
      <c r="L1172" t="s">
        <v>31373</v>
      </c>
      <c r="M1172" t="s">
        <v>2344</v>
      </c>
      <c r="N1172" t="s">
        <v>45</v>
      </c>
      <c r="O1172" t="s">
        <v>40</v>
      </c>
      <c r="P1172" t="s">
        <v>30</v>
      </c>
      <c r="Q1172" t="s">
        <v>63</v>
      </c>
      <c r="R1172" t="s">
        <v>30</v>
      </c>
      <c r="S1172" t="s">
        <v>30</v>
      </c>
      <c r="T1172" t="s">
        <v>30</v>
      </c>
      <c r="U1172" t="s">
        <v>40</v>
      </c>
      <c r="V1172" t="s">
        <v>30</v>
      </c>
      <c r="W1172" t="s">
        <v>798</v>
      </c>
      <c r="X1172" t="s">
        <v>31374</v>
      </c>
    </row>
    <row r="1173" spans="1:24" x14ac:dyDescent="0.25">
      <c r="A1173">
        <v>114506</v>
      </c>
      <c r="B1173" t="s">
        <v>31382</v>
      </c>
      <c r="C1173" t="s">
        <v>31383</v>
      </c>
      <c r="D1173">
        <v>4</v>
      </c>
      <c r="E1173" t="s">
        <v>31384</v>
      </c>
      <c r="F1173" t="s">
        <v>1115</v>
      </c>
      <c r="I1173">
        <v>1980</v>
      </c>
      <c r="J1173">
        <v>1982</v>
      </c>
      <c r="K1173" t="s">
        <v>31385</v>
      </c>
      <c r="L1173" t="s">
        <v>31386</v>
      </c>
      <c r="M1173" t="s">
        <v>1595</v>
      </c>
      <c r="N1173" t="s">
        <v>29</v>
      </c>
      <c r="O1173" t="s">
        <v>30</v>
      </c>
      <c r="P1173" t="s">
        <v>30</v>
      </c>
      <c r="Q1173" t="s">
        <v>46</v>
      </c>
      <c r="R1173" t="s">
        <v>30</v>
      </c>
      <c r="S1173" t="s">
        <v>30</v>
      </c>
      <c r="T1173" t="s">
        <v>40</v>
      </c>
      <c r="U1173" t="s">
        <v>30</v>
      </c>
      <c r="V1173" t="s">
        <v>30</v>
      </c>
      <c r="W1173" t="s">
        <v>798</v>
      </c>
      <c r="X1173" t="s">
        <v>31387</v>
      </c>
    </row>
    <row r="1174" spans="1:24" x14ac:dyDescent="0.25">
      <c r="A1174">
        <v>192908</v>
      </c>
      <c r="B1174" t="s">
        <v>31502</v>
      </c>
      <c r="C1174" t="s">
        <v>31503</v>
      </c>
      <c r="D1174">
        <v>4</v>
      </c>
      <c r="E1174" t="s">
        <v>31504</v>
      </c>
      <c r="F1174" t="s">
        <v>1115</v>
      </c>
      <c r="G1174" t="e">
        <f>-oxetine</f>
        <v>#NAME?</v>
      </c>
      <c r="H1174" t="s">
        <v>3046</v>
      </c>
      <c r="I1174">
        <v>1992</v>
      </c>
      <c r="J1174">
        <v>2004</v>
      </c>
      <c r="K1174" t="s">
        <v>31505</v>
      </c>
      <c r="L1174" t="s">
        <v>31506</v>
      </c>
      <c r="M1174" t="s">
        <v>367</v>
      </c>
      <c r="N1174" t="s">
        <v>45</v>
      </c>
      <c r="O1174" t="s">
        <v>40</v>
      </c>
      <c r="P1174" t="s">
        <v>30</v>
      </c>
      <c r="Q1174" t="s">
        <v>31</v>
      </c>
      <c r="R1174" t="s">
        <v>30</v>
      </c>
      <c r="S1174" t="s">
        <v>40</v>
      </c>
      <c r="T1174" t="s">
        <v>30</v>
      </c>
      <c r="U1174" t="s">
        <v>30</v>
      </c>
      <c r="V1174" t="s">
        <v>40</v>
      </c>
      <c r="W1174" t="s">
        <v>124</v>
      </c>
      <c r="X1174" t="s">
        <v>31507</v>
      </c>
    </row>
    <row r="1175" spans="1:24" x14ac:dyDescent="0.25">
      <c r="A1175">
        <v>675407</v>
      </c>
      <c r="B1175" t="s">
        <v>31529</v>
      </c>
      <c r="C1175" t="s">
        <v>31530</v>
      </c>
      <c r="D1175">
        <v>4</v>
      </c>
      <c r="F1175" t="s">
        <v>31531</v>
      </c>
      <c r="I1175">
        <v>1966</v>
      </c>
      <c r="J1175">
        <v>1976</v>
      </c>
      <c r="K1175" t="s">
        <v>31532</v>
      </c>
      <c r="L1175" t="s">
        <v>31533</v>
      </c>
      <c r="M1175" t="s">
        <v>7437</v>
      </c>
      <c r="N1175" t="s">
        <v>75</v>
      </c>
      <c r="O1175" t="s">
        <v>30</v>
      </c>
      <c r="P1175" t="s">
        <v>30</v>
      </c>
      <c r="Q1175" t="s">
        <v>31</v>
      </c>
      <c r="R1175" t="s">
        <v>30</v>
      </c>
      <c r="S1175" t="s">
        <v>30</v>
      </c>
      <c r="T1175" t="s">
        <v>40</v>
      </c>
      <c r="U1175" t="s">
        <v>30</v>
      </c>
      <c r="V1175" t="s">
        <v>30</v>
      </c>
      <c r="W1175" t="s">
        <v>124</v>
      </c>
    </row>
    <row r="1176" spans="1:24" x14ac:dyDescent="0.25">
      <c r="A1176">
        <v>675414</v>
      </c>
      <c r="B1176" t="s">
        <v>31534</v>
      </c>
      <c r="C1176" t="s">
        <v>31535</v>
      </c>
      <c r="D1176">
        <v>4</v>
      </c>
      <c r="E1176" t="s">
        <v>31536</v>
      </c>
      <c r="F1176" t="s">
        <v>31537</v>
      </c>
      <c r="I1176">
        <v>1974</v>
      </c>
      <c r="M1176" t="s">
        <v>31538</v>
      </c>
      <c r="N1176" t="s">
        <v>75</v>
      </c>
      <c r="O1176" t="s">
        <v>30</v>
      </c>
      <c r="P1176" t="s">
        <v>30</v>
      </c>
      <c r="Q1176" t="s">
        <v>31</v>
      </c>
      <c r="R1176" t="s">
        <v>30</v>
      </c>
      <c r="S1176" t="s">
        <v>30</v>
      </c>
      <c r="T1176" t="s">
        <v>40</v>
      </c>
      <c r="U1176" t="s">
        <v>30</v>
      </c>
      <c r="V1176" t="s">
        <v>30</v>
      </c>
      <c r="W1176" t="s">
        <v>124</v>
      </c>
    </row>
    <row r="1177" spans="1:24" x14ac:dyDescent="0.25">
      <c r="A1177">
        <v>86042</v>
      </c>
      <c r="B1177" t="s">
        <v>31553</v>
      </c>
      <c r="C1177" t="s">
        <v>31554</v>
      </c>
      <c r="D1177">
        <v>4</v>
      </c>
      <c r="E1177" t="s">
        <v>31555</v>
      </c>
      <c r="F1177" t="s">
        <v>16945</v>
      </c>
      <c r="I1177">
        <v>1963</v>
      </c>
      <c r="J1177">
        <v>1961</v>
      </c>
      <c r="K1177" t="s">
        <v>31556</v>
      </c>
      <c r="L1177" t="s">
        <v>31557</v>
      </c>
      <c r="M1177" t="s">
        <v>3003</v>
      </c>
      <c r="N1177" t="s">
        <v>45</v>
      </c>
      <c r="O1177" t="s">
        <v>30</v>
      </c>
      <c r="P1177" t="s">
        <v>30</v>
      </c>
      <c r="Q1177" t="s">
        <v>63</v>
      </c>
      <c r="R1177" t="s">
        <v>30</v>
      </c>
      <c r="S1177" t="s">
        <v>40</v>
      </c>
      <c r="T1177" t="s">
        <v>40</v>
      </c>
      <c r="U1177" t="s">
        <v>30</v>
      </c>
      <c r="V1177" t="s">
        <v>30</v>
      </c>
      <c r="W1177" t="s">
        <v>124</v>
      </c>
      <c r="X1177" t="s">
        <v>31558</v>
      </c>
    </row>
    <row r="1178" spans="1:24" x14ac:dyDescent="0.25">
      <c r="A1178">
        <v>1382995</v>
      </c>
      <c r="B1178" t="s">
        <v>31559</v>
      </c>
      <c r="C1178" t="s">
        <v>31560</v>
      </c>
      <c r="D1178">
        <v>4</v>
      </c>
      <c r="F1178" t="s">
        <v>5249</v>
      </c>
      <c r="I1178">
        <v>1984</v>
      </c>
      <c r="J1178">
        <v>1987</v>
      </c>
      <c r="K1178" t="s">
        <v>31561</v>
      </c>
      <c r="L1178" t="s">
        <v>31562</v>
      </c>
      <c r="M1178" t="s">
        <v>1194</v>
      </c>
      <c r="N1178" t="s">
        <v>45</v>
      </c>
      <c r="O1178" t="s">
        <v>30</v>
      </c>
      <c r="P1178" t="s">
        <v>30</v>
      </c>
      <c r="Q1178" t="s">
        <v>75</v>
      </c>
      <c r="R1178" t="s">
        <v>30</v>
      </c>
      <c r="S1178" t="s">
        <v>30</v>
      </c>
      <c r="T1178" t="s">
        <v>40</v>
      </c>
      <c r="U1178" t="s">
        <v>30</v>
      </c>
      <c r="V1178" t="s">
        <v>30</v>
      </c>
      <c r="W1178" t="s">
        <v>124</v>
      </c>
    </row>
    <row r="1179" spans="1:24" x14ac:dyDescent="0.25">
      <c r="A1179">
        <v>674309</v>
      </c>
      <c r="B1179" t="s">
        <v>31576</v>
      </c>
      <c r="C1179" t="s">
        <v>31577</v>
      </c>
      <c r="D1179">
        <v>4</v>
      </c>
      <c r="F1179" t="s">
        <v>18113</v>
      </c>
      <c r="I1179">
        <v>1989</v>
      </c>
      <c r="J1179">
        <v>1987</v>
      </c>
      <c r="M1179" t="s">
        <v>31578</v>
      </c>
      <c r="N1179" t="s">
        <v>45</v>
      </c>
      <c r="O1179" t="s">
        <v>30</v>
      </c>
      <c r="P1179" t="s">
        <v>30</v>
      </c>
      <c r="Q1179" t="s">
        <v>75</v>
      </c>
      <c r="R1179" t="s">
        <v>30</v>
      </c>
      <c r="S1179" t="s">
        <v>40</v>
      </c>
      <c r="T1179" t="s">
        <v>40</v>
      </c>
      <c r="U1179" t="s">
        <v>30</v>
      </c>
      <c r="V1179" t="s">
        <v>30</v>
      </c>
      <c r="W1179" t="s">
        <v>124</v>
      </c>
      <c r="X1179" t="s">
        <v>31579</v>
      </c>
    </row>
    <row r="1180" spans="1:24" x14ac:dyDescent="0.25">
      <c r="A1180">
        <v>6579</v>
      </c>
      <c r="B1180" t="s">
        <v>31591</v>
      </c>
      <c r="C1180" t="s">
        <v>31592</v>
      </c>
      <c r="D1180">
        <v>4</v>
      </c>
      <c r="E1180" t="s">
        <v>31593</v>
      </c>
      <c r="F1180" t="s">
        <v>759</v>
      </c>
      <c r="J1180">
        <v>1949</v>
      </c>
      <c r="K1180" t="s">
        <v>31594</v>
      </c>
      <c r="L1180" t="s">
        <v>31595</v>
      </c>
      <c r="M1180" t="s">
        <v>31596</v>
      </c>
      <c r="N1180" t="s">
        <v>45</v>
      </c>
      <c r="O1180" t="s">
        <v>40</v>
      </c>
      <c r="P1180" t="s">
        <v>30</v>
      </c>
      <c r="Q1180" t="s">
        <v>46</v>
      </c>
      <c r="R1180" t="s">
        <v>30</v>
      </c>
      <c r="S1180" t="s">
        <v>40</v>
      </c>
      <c r="T1180" t="s">
        <v>40</v>
      </c>
      <c r="U1180" t="s">
        <v>30</v>
      </c>
      <c r="V1180" t="s">
        <v>40</v>
      </c>
      <c r="W1180" t="s">
        <v>124</v>
      </c>
      <c r="X1180" t="s">
        <v>31597</v>
      </c>
    </row>
    <row r="1181" spans="1:24" x14ac:dyDescent="0.25">
      <c r="A1181">
        <v>43448</v>
      </c>
      <c r="B1181" t="s">
        <v>31795</v>
      </c>
      <c r="C1181" t="s">
        <v>31796</v>
      </c>
      <c r="D1181">
        <v>4</v>
      </c>
      <c r="E1181" t="s">
        <v>31797</v>
      </c>
      <c r="F1181" t="s">
        <v>1445</v>
      </c>
      <c r="G1181" t="e">
        <f>-azoline</f>
        <v>#NAME?</v>
      </c>
      <c r="H1181" t="s">
        <v>618</v>
      </c>
      <c r="J1181">
        <v>1985</v>
      </c>
      <c r="K1181" t="s">
        <v>31798</v>
      </c>
      <c r="L1181" t="s">
        <v>31799</v>
      </c>
      <c r="M1181" t="s">
        <v>4562</v>
      </c>
      <c r="N1181" t="s">
        <v>45</v>
      </c>
      <c r="O1181" t="s">
        <v>40</v>
      </c>
      <c r="P1181" t="s">
        <v>30</v>
      </c>
      <c r="Q1181" t="s">
        <v>63</v>
      </c>
      <c r="R1181" t="s">
        <v>30</v>
      </c>
      <c r="S1181" t="s">
        <v>30</v>
      </c>
      <c r="T1181" t="s">
        <v>40</v>
      </c>
      <c r="U1181" t="s">
        <v>30</v>
      </c>
      <c r="V1181" t="s">
        <v>30</v>
      </c>
      <c r="W1181" t="s">
        <v>798</v>
      </c>
      <c r="X1181" t="s">
        <v>31800</v>
      </c>
    </row>
    <row r="1182" spans="1:24" x14ac:dyDescent="0.25">
      <c r="A1182">
        <v>430522</v>
      </c>
      <c r="B1182" t="s">
        <v>31801</v>
      </c>
      <c r="C1182" t="s">
        <v>31802</v>
      </c>
      <c r="D1182">
        <v>4</v>
      </c>
      <c r="E1182" t="s">
        <v>31803</v>
      </c>
      <c r="F1182" t="s">
        <v>2049</v>
      </c>
      <c r="G1182" t="e">
        <f>-vir</f>
        <v>#NAME?</v>
      </c>
      <c r="H1182" t="s">
        <v>1259</v>
      </c>
      <c r="I1182">
        <v>1999</v>
      </c>
      <c r="J1182">
        <v>2001</v>
      </c>
      <c r="K1182" t="s">
        <v>31804</v>
      </c>
      <c r="L1182" t="s">
        <v>31805</v>
      </c>
      <c r="N1182" t="s">
        <v>29</v>
      </c>
      <c r="O1182" t="s">
        <v>30</v>
      </c>
      <c r="P1182" t="s">
        <v>30</v>
      </c>
      <c r="Q1182" t="s">
        <v>31</v>
      </c>
      <c r="R1182" t="s">
        <v>40</v>
      </c>
      <c r="S1182" t="s">
        <v>40</v>
      </c>
      <c r="T1182" t="s">
        <v>30</v>
      </c>
      <c r="U1182" t="s">
        <v>30</v>
      </c>
      <c r="V1182" t="s">
        <v>40</v>
      </c>
      <c r="W1182" t="s">
        <v>124</v>
      </c>
      <c r="X1182" t="s">
        <v>31806</v>
      </c>
    </row>
    <row r="1183" spans="1:24" x14ac:dyDescent="0.25">
      <c r="A1183">
        <v>57397</v>
      </c>
      <c r="B1183" t="s">
        <v>31807</v>
      </c>
      <c r="C1183" t="s">
        <v>31808</v>
      </c>
      <c r="D1183">
        <v>4</v>
      </c>
      <c r="F1183" t="s">
        <v>1445</v>
      </c>
      <c r="I1183">
        <v>2002</v>
      </c>
      <c r="J1183">
        <v>2001</v>
      </c>
      <c r="K1183" t="s">
        <v>31809</v>
      </c>
      <c r="L1183" t="s">
        <v>31810</v>
      </c>
      <c r="N1183" t="s">
        <v>45</v>
      </c>
      <c r="O1183" t="s">
        <v>40</v>
      </c>
      <c r="P1183" t="s">
        <v>30</v>
      </c>
      <c r="Q1183" t="s">
        <v>31</v>
      </c>
      <c r="R1183" t="s">
        <v>30</v>
      </c>
      <c r="S1183" t="s">
        <v>40</v>
      </c>
      <c r="T1183" t="s">
        <v>30</v>
      </c>
      <c r="U1183" t="s">
        <v>30</v>
      </c>
      <c r="V1183" t="s">
        <v>40</v>
      </c>
      <c r="W1183" t="s">
        <v>124</v>
      </c>
      <c r="X1183" t="s">
        <v>31811</v>
      </c>
    </row>
    <row r="1184" spans="1:24" x14ac:dyDescent="0.25">
      <c r="A1184">
        <v>381693</v>
      </c>
      <c r="B1184" t="s">
        <v>31812</v>
      </c>
      <c r="C1184" t="s">
        <v>31813</v>
      </c>
      <c r="D1184">
        <v>4</v>
      </c>
      <c r="F1184" t="s">
        <v>31814</v>
      </c>
      <c r="I1184">
        <v>1964</v>
      </c>
      <c r="J1184">
        <v>1940</v>
      </c>
      <c r="K1184" t="s">
        <v>31815</v>
      </c>
      <c r="L1184" t="s">
        <v>31816</v>
      </c>
      <c r="M1184" t="s">
        <v>31817</v>
      </c>
      <c r="N1184" t="s">
        <v>29</v>
      </c>
      <c r="O1184" t="s">
        <v>40</v>
      </c>
      <c r="P1184" t="s">
        <v>30</v>
      </c>
      <c r="Q1184" t="s">
        <v>63</v>
      </c>
      <c r="R1184" t="s">
        <v>30</v>
      </c>
      <c r="S1184" t="s">
        <v>40</v>
      </c>
      <c r="T1184" t="s">
        <v>40</v>
      </c>
      <c r="U1184" t="s">
        <v>40</v>
      </c>
      <c r="V1184" t="s">
        <v>30</v>
      </c>
      <c r="W1184" t="s">
        <v>124</v>
      </c>
      <c r="X1184" t="s">
        <v>31818</v>
      </c>
    </row>
    <row r="1185" spans="1:24" x14ac:dyDescent="0.25">
      <c r="A1185">
        <v>419410</v>
      </c>
      <c r="B1185" t="s">
        <v>31819</v>
      </c>
      <c r="C1185" t="s">
        <v>31820</v>
      </c>
      <c r="D1185">
        <v>4</v>
      </c>
      <c r="F1185" t="s">
        <v>31821</v>
      </c>
      <c r="I1185">
        <v>1969</v>
      </c>
      <c r="J1185">
        <v>1967</v>
      </c>
      <c r="K1185" t="s">
        <v>20912</v>
      </c>
      <c r="L1185" t="s">
        <v>20913</v>
      </c>
      <c r="M1185" t="s">
        <v>4208</v>
      </c>
      <c r="N1185" t="s">
        <v>29</v>
      </c>
      <c r="O1185" t="s">
        <v>40</v>
      </c>
      <c r="P1185" t="s">
        <v>30</v>
      </c>
      <c r="Q1185" t="s">
        <v>31</v>
      </c>
      <c r="R1185" t="s">
        <v>40</v>
      </c>
      <c r="S1185" t="s">
        <v>30</v>
      </c>
      <c r="T1185" t="s">
        <v>30</v>
      </c>
      <c r="U1185" t="s">
        <v>40</v>
      </c>
      <c r="V1185" t="s">
        <v>40</v>
      </c>
      <c r="W1185" t="s">
        <v>124</v>
      </c>
      <c r="X1185" t="s">
        <v>31822</v>
      </c>
    </row>
    <row r="1186" spans="1:24" x14ac:dyDescent="0.25">
      <c r="A1186">
        <v>583322</v>
      </c>
      <c r="B1186" t="s">
        <v>31823</v>
      </c>
      <c r="C1186" t="s">
        <v>31824</v>
      </c>
      <c r="D1186">
        <v>4</v>
      </c>
      <c r="E1186" t="s">
        <v>31825</v>
      </c>
      <c r="F1186" t="s">
        <v>31826</v>
      </c>
      <c r="I1186">
        <v>1970</v>
      </c>
      <c r="J1186">
        <v>1974</v>
      </c>
      <c r="K1186" t="s">
        <v>31827</v>
      </c>
      <c r="L1186" t="s">
        <v>31828</v>
      </c>
      <c r="M1186" t="s">
        <v>1310</v>
      </c>
      <c r="N1186" t="s">
        <v>45</v>
      </c>
      <c r="O1186" t="s">
        <v>40</v>
      </c>
      <c r="P1186" t="s">
        <v>30</v>
      </c>
      <c r="Q1186" t="s">
        <v>46</v>
      </c>
      <c r="R1186" t="s">
        <v>30</v>
      </c>
      <c r="S1186" t="s">
        <v>40</v>
      </c>
      <c r="T1186" t="s">
        <v>40</v>
      </c>
      <c r="U1186" t="s">
        <v>40</v>
      </c>
      <c r="V1186" t="s">
        <v>40</v>
      </c>
      <c r="W1186" t="s">
        <v>124</v>
      </c>
      <c r="X1186" t="s">
        <v>31829</v>
      </c>
    </row>
    <row r="1187" spans="1:24" x14ac:dyDescent="0.25">
      <c r="A1187">
        <v>675265</v>
      </c>
      <c r="B1187" t="s">
        <v>31830</v>
      </c>
      <c r="C1187" t="s">
        <v>31831</v>
      </c>
      <c r="D1187">
        <v>4</v>
      </c>
      <c r="E1187" t="s">
        <v>31832</v>
      </c>
      <c r="F1187" t="s">
        <v>2928</v>
      </c>
      <c r="G1187" t="e">
        <f>-vir</f>
        <v>#NAME?</v>
      </c>
      <c r="H1187" t="s">
        <v>10689</v>
      </c>
      <c r="I1187">
        <v>1997</v>
      </c>
      <c r="J1187">
        <v>2001</v>
      </c>
      <c r="K1187" t="s">
        <v>31833</v>
      </c>
      <c r="L1187" t="s">
        <v>31834</v>
      </c>
      <c r="M1187" t="s">
        <v>250</v>
      </c>
      <c r="N1187" t="s">
        <v>29</v>
      </c>
      <c r="O1187" t="s">
        <v>40</v>
      </c>
      <c r="P1187" t="s">
        <v>30</v>
      </c>
      <c r="Q1187" t="s">
        <v>46</v>
      </c>
      <c r="R1187" t="s">
        <v>40</v>
      </c>
      <c r="S1187" t="s">
        <v>40</v>
      </c>
      <c r="T1187" t="s">
        <v>30</v>
      </c>
      <c r="U1187" t="s">
        <v>30</v>
      </c>
      <c r="V1187" t="s">
        <v>40</v>
      </c>
      <c r="W1187" t="s">
        <v>124</v>
      </c>
      <c r="X1187" t="s">
        <v>31835</v>
      </c>
    </row>
    <row r="1188" spans="1:24" x14ac:dyDescent="0.25">
      <c r="A1188">
        <v>77779</v>
      </c>
      <c r="B1188" t="s">
        <v>31836</v>
      </c>
      <c r="C1188" t="s">
        <v>31837</v>
      </c>
      <c r="D1188">
        <v>4</v>
      </c>
      <c r="F1188" t="s">
        <v>31838</v>
      </c>
      <c r="J1188">
        <v>1957</v>
      </c>
      <c r="K1188" t="s">
        <v>31839</v>
      </c>
      <c r="L1188" t="s">
        <v>31840</v>
      </c>
      <c r="M1188" t="s">
        <v>31841</v>
      </c>
      <c r="N1188" t="s">
        <v>45</v>
      </c>
      <c r="O1188" t="s">
        <v>40</v>
      </c>
      <c r="P1188" t="s">
        <v>30</v>
      </c>
      <c r="Q1188" t="s">
        <v>46</v>
      </c>
      <c r="R1188" t="s">
        <v>30</v>
      </c>
      <c r="S1188" t="s">
        <v>40</v>
      </c>
      <c r="T1188" t="s">
        <v>40</v>
      </c>
      <c r="U1188" t="s">
        <v>30</v>
      </c>
      <c r="V1188" t="s">
        <v>30</v>
      </c>
      <c r="W1188" t="s">
        <v>124</v>
      </c>
      <c r="X1188" t="s">
        <v>31842</v>
      </c>
    </row>
    <row r="1189" spans="1:24" x14ac:dyDescent="0.25">
      <c r="A1189">
        <v>453719</v>
      </c>
      <c r="B1189" t="s">
        <v>31843</v>
      </c>
      <c r="C1189" t="s">
        <v>31844</v>
      </c>
      <c r="D1189">
        <v>4</v>
      </c>
      <c r="F1189" t="s">
        <v>1504</v>
      </c>
      <c r="G1189" t="e">
        <f>-cillin</f>
        <v>#NAME?</v>
      </c>
      <c r="H1189" t="s">
        <v>59</v>
      </c>
      <c r="I1189">
        <v>1977</v>
      </c>
      <c r="J1189">
        <v>1980</v>
      </c>
      <c r="K1189" t="s">
        <v>31845</v>
      </c>
      <c r="L1189" t="s">
        <v>31846</v>
      </c>
      <c r="M1189" t="s">
        <v>453</v>
      </c>
      <c r="N1189" t="s">
        <v>29</v>
      </c>
      <c r="O1189" t="s">
        <v>40</v>
      </c>
      <c r="P1189" t="s">
        <v>30</v>
      </c>
      <c r="Q1189" t="s">
        <v>46</v>
      </c>
      <c r="R1189" t="s">
        <v>40</v>
      </c>
      <c r="S1189" t="s">
        <v>40</v>
      </c>
      <c r="T1189" t="s">
        <v>30</v>
      </c>
      <c r="U1189" t="s">
        <v>30</v>
      </c>
      <c r="V1189" t="s">
        <v>30</v>
      </c>
      <c r="W1189" t="s">
        <v>798</v>
      </c>
      <c r="X1189" t="s">
        <v>31847</v>
      </c>
    </row>
    <row r="1190" spans="1:24" x14ac:dyDescent="0.25">
      <c r="A1190">
        <v>188196</v>
      </c>
      <c r="B1190" t="s">
        <v>31848</v>
      </c>
      <c r="C1190" t="s">
        <v>31849</v>
      </c>
      <c r="D1190">
        <v>4</v>
      </c>
      <c r="E1190" t="s">
        <v>31850</v>
      </c>
      <c r="F1190" t="s">
        <v>7882</v>
      </c>
      <c r="G1190" t="e">
        <f>-vir</f>
        <v>#NAME?</v>
      </c>
      <c r="H1190" t="s">
        <v>7289</v>
      </c>
      <c r="I1190">
        <v>2002</v>
      </c>
      <c r="J1190">
        <v>2003</v>
      </c>
      <c r="K1190" t="s">
        <v>31851</v>
      </c>
      <c r="L1190" t="s">
        <v>31852</v>
      </c>
      <c r="N1190" t="s">
        <v>45</v>
      </c>
      <c r="O1190" t="s">
        <v>30</v>
      </c>
      <c r="P1190" t="s">
        <v>30</v>
      </c>
      <c r="Q1190" t="s">
        <v>31</v>
      </c>
      <c r="R1190" t="s">
        <v>30</v>
      </c>
      <c r="S1190" t="s">
        <v>40</v>
      </c>
      <c r="T1190" t="s">
        <v>30</v>
      </c>
      <c r="U1190" t="s">
        <v>30</v>
      </c>
      <c r="V1190" t="s">
        <v>30</v>
      </c>
      <c r="W1190" t="s">
        <v>124</v>
      </c>
      <c r="X1190" t="s">
        <v>31853</v>
      </c>
    </row>
    <row r="1191" spans="1:24" x14ac:dyDescent="0.25">
      <c r="A1191">
        <v>91783</v>
      </c>
      <c r="B1191" t="s">
        <v>31859</v>
      </c>
      <c r="C1191" t="s">
        <v>31860</v>
      </c>
      <c r="D1191">
        <v>4</v>
      </c>
      <c r="F1191" t="s">
        <v>31861</v>
      </c>
      <c r="J1191">
        <v>2009</v>
      </c>
      <c r="K1191" t="s">
        <v>31862</v>
      </c>
      <c r="L1191" t="s">
        <v>31863</v>
      </c>
      <c r="M1191" t="s">
        <v>31864</v>
      </c>
      <c r="N1191" t="s">
        <v>45</v>
      </c>
      <c r="O1191" t="s">
        <v>40</v>
      </c>
      <c r="P1191" t="s">
        <v>30</v>
      </c>
      <c r="Q1191" t="s">
        <v>63</v>
      </c>
      <c r="R1191" t="s">
        <v>30</v>
      </c>
      <c r="S1191" t="s">
        <v>30</v>
      </c>
      <c r="T1191" t="s">
        <v>30</v>
      </c>
      <c r="U1191" t="s">
        <v>40</v>
      </c>
      <c r="V1191" t="s">
        <v>30</v>
      </c>
      <c r="W1191" t="s">
        <v>124</v>
      </c>
      <c r="X1191" t="s">
        <v>31865</v>
      </c>
    </row>
    <row r="1192" spans="1:24" x14ac:dyDescent="0.25">
      <c r="A1192">
        <v>204115</v>
      </c>
      <c r="B1192" t="s">
        <v>31866</v>
      </c>
      <c r="C1192" t="s">
        <v>31867</v>
      </c>
      <c r="D1192">
        <v>4</v>
      </c>
      <c r="F1192" t="s">
        <v>2984</v>
      </c>
      <c r="G1192" t="s">
        <v>2404</v>
      </c>
      <c r="H1192" t="s">
        <v>2405</v>
      </c>
      <c r="J1192">
        <v>1953</v>
      </c>
      <c r="K1192" t="s">
        <v>31868</v>
      </c>
      <c r="L1192" t="s">
        <v>31869</v>
      </c>
      <c r="M1192" t="s">
        <v>453</v>
      </c>
      <c r="N1192" t="s">
        <v>45</v>
      </c>
      <c r="O1192" t="s">
        <v>40</v>
      </c>
      <c r="P1192" t="s">
        <v>30</v>
      </c>
      <c r="Q1192" t="s">
        <v>63</v>
      </c>
      <c r="R1192" t="s">
        <v>30</v>
      </c>
      <c r="S1192" t="s">
        <v>40</v>
      </c>
      <c r="T1192" t="s">
        <v>30</v>
      </c>
      <c r="U1192" t="s">
        <v>30</v>
      </c>
      <c r="V1192" t="s">
        <v>30</v>
      </c>
      <c r="W1192" t="s">
        <v>798</v>
      </c>
      <c r="X1192" t="s">
        <v>31870</v>
      </c>
    </row>
    <row r="1193" spans="1:24" x14ac:dyDescent="0.25">
      <c r="A1193">
        <v>675600</v>
      </c>
      <c r="B1193" t="s">
        <v>31871</v>
      </c>
      <c r="C1193" t="s">
        <v>31872</v>
      </c>
      <c r="D1193">
        <v>4</v>
      </c>
      <c r="F1193" t="s">
        <v>31873</v>
      </c>
      <c r="G1193" t="e">
        <f>-ase</f>
        <v>#NAME?</v>
      </c>
      <c r="H1193" t="s">
        <v>2359</v>
      </c>
      <c r="I1193">
        <v>1997</v>
      </c>
      <c r="J1193">
        <v>1998</v>
      </c>
      <c r="K1193" t="s">
        <v>31874</v>
      </c>
      <c r="L1193" t="s">
        <v>31875</v>
      </c>
      <c r="N1193" t="s">
        <v>2360</v>
      </c>
      <c r="O1193" t="s">
        <v>30</v>
      </c>
      <c r="P1193" t="s">
        <v>30</v>
      </c>
      <c r="Q1193" t="s">
        <v>31</v>
      </c>
      <c r="R1193" t="s">
        <v>30</v>
      </c>
      <c r="S1193" t="s">
        <v>40</v>
      </c>
      <c r="T1193" t="s">
        <v>30</v>
      </c>
      <c r="U1193" t="s">
        <v>30</v>
      </c>
      <c r="V1193" t="s">
        <v>30</v>
      </c>
      <c r="W1193" t="s">
        <v>124</v>
      </c>
    </row>
    <row r="1194" spans="1:24" x14ac:dyDescent="0.25">
      <c r="A1194">
        <v>674568</v>
      </c>
      <c r="B1194" t="s">
        <v>31881</v>
      </c>
      <c r="C1194" t="s">
        <v>31882</v>
      </c>
      <c r="D1194">
        <v>4</v>
      </c>
      <c r="E1194" t="s">
        <v>31883</v>
      </c>
      <c r="F1194" t="s">
        <v>7365</v>
      </c>
      <c r="G1194" t="e">
        <f>-olone</f>
        <v>#NAME?</v>
      </c>
      <c r="H1194" t="s">
        <v>754</v>
      </c>
      <c r="I1194">
        <v>1990</v>
      </c>
      <c r="J1194">
        <v>1994</v>
      </c>
      <c r="K1194" t="s">
        <v>31884</v>
      </c>
      <c r="L1194" t="s">
        <v>31885</v>
      </c>
      <c r="M1194" t="s">
        <v>1025</v>
      </c>
      <c r="N1194" t="s">
        <v>29</v>
      </c>
      <c r="O1194" t="s">
        <v>40</v>
      </c>
      <c r="P1194" t="s">
        <v>30</v>
      </c>
      <c r="Q1194" t="s">
        <v>31</v>
      </c>
      <c r="R1194" t="s">
        <v>30</v>
      </c>
      <c r="S1194" t="s">
        <v>30</v>
      </c>
      <c r="T1194" t="s">
        <v>30</v>
      </c>
      <c r="U1194" t="s">
        <v>40</v>
      </c>
      <c r="V1194" t="s">
        <v>30</v>
      </c>
      <c r="W1194" t="s">
        <v>124</v>
      </c>
      <c r="X1194" t="s">
        <v>31886</v>
      </c>
    </row>
    <row r="1195" spans="1:24" x14ac:dyDescent="0.25">
      <c r="A1195">
        <v>674682</v>
      </c>
      <c r="B1195" t="s">
        <v>31894</v>
      </c>
      <c r="C1195" t="s">
        <v>31895</v>
      </c>
      <c r="D1195">
        <v>4</v>
      </c>
      <c r="F1195" t="s">
        <v>31896</v>
      </c>
      <c r="I1195">
        <v>1963</v>
      </c>
      <c r="K1195" t="s">
        <v>31897</v>
      </c>
      <c r="L1195" t="s">
        <v>31898</v>
      </c>
      <c r="M1195" t="s">
        <v>31899</v>
      </c>
      <c r="N1195" t="s">
        <v>74</v>
      </c>
      <c r="O1195" t="s">
        <v>30</v>
      </c>
      <c r="P1195" t="s">
        <v>30</v>
      </c>
      <c r="Q1195" t="s">
        <v>75</v>
      </c>
      <c r="R1195" t="s">
        <v>30</v>
      </c>
      <c r="S1195" t="s">
        <v>40</v>
      </c>
      <c r="T1195" t="s">
        <v>40</v>
      </c>
      <c r="U1195" t="s">
        <v>30</v>
      </c>
      <c r="V1195" t="s">
        <v>40</v>
      </c>
      <c r="W1195" t="s">
        <v>124</v>
      </c>
      <c r="X1195" t="s">
        <v>31900</v>
      </c>
    </row>
    <row r="1196" spans="1:24" x14ac:dyDescent="0.25">
      <c r="A1196">
        <v>182546</v>
      </c>
      <c r="B1196" t="s">
        <v>31906</v>
      </c>
      <c r="C1196" t="s">
        <v>31907</v>
      </c>
      <c r="D1196">
        <v>4</v>
      </c>
      <c r="F1196" t="s">
        <v>31908</v>
      </c>
      <c r="G1196" t="s">
        <v>3526</v>
      </c>
      <c r="H1196" t="s">
        <v>38</v>
      </c>
      <c r="J1196">
        <v>1955</v>
      </c>
      <c r="K1196" t="s">
        <v>31909</v>
      </c>
      <c r="L1196" t="s">
        <v>31910</v>
      </c>
      <c r="M1196" t="s">
        <v>4208</v>
      </c>
      <c r="N1196" t="s">
        <v>29</v>
      </c>
      <c r="O1196" t="s">
        <v>40</v>
      </c>
      <c r="P1196" t="s">
        <v>30</v>
      </c>
      <c r="Q1196" t="s">
        <v>31</v>
      </c>
      <c r="R1196" t="s">
        <v>40</v>
      </c>
      <c r="S1196" t="s">
        <v>40</v>
      </c>
      <c r="T1196" t="s">
        <v>40</v>
      </c>
      <c r="U1196" t="s">
        <v>40</v>
      </c>
      <c r="V1196" t="s">
        <v>30</v>
      </c>
      <c r="W1196" t="s">
        <v>124</v>
      </c>
      <c r="X1196" t="s">
        <v>31911</v>
      </c>
    </row>
    <row r="1197" spans="1:24" x14ac:dyDescent="0.25">
      <c r="A1197">
        <v>675245</v>
      </c>
      <c r="B1197" t="s">
        <v>31918</v>
      </c>
      <c r="C1197" t="s">
        <v>31919</v>
      </c>
      <c r="D1197">
        <v>4</v>
      </c>
      <c r="F1197" t="s">
        <v>904</v>
      </c>
      <c r="J1197">
        <v>1960</v>
      </c>
      <c r="K1197" t="s">
        <v>31920</v>
      </c>
      <c r="L1197" t="s">
        <v>31921</v>
      </c>
      <c r="M1197" t="s">
        <v>9018</v>
      </c>
      <c r="N1197" t="s">
        <v>45</v>
      </c>
      <c r="O1197" t="s">
        <v>30</v>
      </c>
      <c r="P1197" t="s">
        <v>30</v>
      </c>
      <c r="Q1197" t="s">
        <v>63</v>
      </c>
      <c r="R1197" t="s">
        <v>30</v>
      </c>
      <c r="S1197" t="s">
        <v>40</v>
      </c>
      <c r="T1197" t="s">
        <v>30</v>
      </c>
      <c r="U1197" t="s">
        <v>30</v>
      </c>
      <c r="V1197" t="s">
        <v>30</v>
      </c>
      <c r="W1197" t="s">
        <v>124</v>
      </c>
      <c r="X1197" t="s">
        <v>31922</v>
      </c>
    </row>
    <row r="1198" spans="1:24" x14ac:dyDescent="0.25">
      <c r="A1198">
        <v>374037</v>
      </c>
      <c r="B1198" t="s">
        <v>31923</v>
      </c>
      <c r="C1198" t="s">
        <v>31924</v>
      </c>
      <c r="D1198">
        <v>4</v>
      </c>
      <c r="F1198" t="s">
        <v>31925</v>
      </c>
      <c r="G1198" t="e">
        <f>-mycin</f>
        <v>#NAME?</v>
      </c>
      <c r="H1198" t="s">
        <v>26</v>
      </c>
      <c r="I1198">
        <v>1989</v>
      </c>
      <c r="J1198">
        <v>2003</v>
      </c>
      <c r="K1198" t="s">
        <v>31926</v>
      </c>
      <c r="L1198" t="s">
        <v>31927</v>
      </c>
      <c r="M1198" t="s">
        <v>453</v>
      </c>
      <c r="N1198" t="s">
        <v>29</v>
      </c>
      <c r="O1198" t="s">
        <v>30</v>
      </c>
      <c r="P1198" t="s">
        <v>30</v>
      </c>
      <c r="Q1198" t="s">
        <v>31</v>
      </c>
      <c r="R1198" t="s">
        <v>30</v>
      </c>
      <c r="S1198" t="s">
        <v>30</v>
      </c>
      <c r="T1198" t="s">
        <v>40</v>
      </c>
      <c r="U1198" t="s">
        <v>30</v>
      </c>
      <c r="V1198" t="s">
        <v>30</v>
      </c>
      <c r="W1198" t="s">
        <v>124</v>
      </c>
      <c r="X1198" t="s">
        <v>31928</v>
      </c>
    </row>
    <row r="1199" spans="1:24" x14ac:dyDescent="0.25">
      <c r="A1199">
        <v>1376007</v>
      </c>
      <c r="B1199" t="s">
        <v>31981</v>
      </c>
      <c r="C1199" t="s">
        <v>31982</v>
      </c>
      <c r="D1199">
        <v>4</v>
      </c>
      <c r="F1199" t="s">
        <v>31983</v>
      </c>
      <c r="I1199">
        <v>1962</v>
      </c>
      <c r="K1199" t="s">
        <v>31984</v>
      </c>
      <c r="L1199" t="s">
        <v>31985</v>
      </c>
      <c r="M1199" t="s">
        <v>15413</v>
      </c>
      <c r="N1199" t="s">
        <v>29</v>
      </c>
      <c r="O1199" t="s">
        <v>30</v>
      </c>
      <c r="P1199" t="s">
        <v>30</v>
      </c>
      <c r="Q1199" t="s">
        <v>46</v>
      </c>
      <c r="R1199" t="s">
        <v>30</v>
      </c>
      <c r="S1199" t="s">
        <v>30</v>
      </c>
      <c r="T1199" t="s">
        <v>40</v>
      </c>
      <c r="U1199" t="s">
        <v>30</v>
      </c>
      <c r="V1199" t="s">
        <v>30</v>
      </c>
      <c r="W1199" t="s">
        <v>124</v>
      </c>
    </row>
    <row r="1200" spans="1:24" x14ac:dyDescent="0.25">
      <c r="A1200">
        <v>1451061</v>
      </c>
      <c r="B1200" t="s">
        <v>32021</v>
      </c>
      <c r="C1200" t="s">
        <v>32022</v>
      </c>
      <c r="D1200">
        <v>4</v>
      </c>
      <c r="E1200">
        <v>34977</v>
      </c>
      <c r="F1200" t="s">
        <v>17760</v>
      </c>
      <c r="G1200" t="e">
        <f>-mycin</f>
        <v>#NAME?</v>
      </c>
      <c r="H1200" t="s">
        <v>26</v>
      </c>
      <c r="I1200">
        <v>1962</v>
      </c>
      <c r="J1200">
        <v>1971</v>
      </c>
      <c r="K1200" t="s">
        <v>32023</v>
      </c>
      <c r="L1200" t="s">
        <v>32024</v>
      </c>
      <c r="M1200" t="s">
        <v>7791</v>
      </c>
      <c r="N1200" t="s">
        <v>108</v>
      </c>
      <c r="O1200" t="s">
        <v>30</v>
      </c>
      <c r="P1200" t="s">
        <v>30</v>
      </c>
      <c r="Q1200" t="s">
        <v>75</v>
      </c>
      <c r="R1200" t="s">
        <v>30</v>
      </c>
      <c r="S1200" t="s">
        <v>30</v>
      </c>
      <c r="T1200" t="s">
        <v>40</v>
      </c>
      <c r="U1200" t="s">
        <v>30</v>
      </c>
      <c r="V1200" t="s">
        <v>40</v>
      </c>
      <c r="W1200" t="s">
        <v>124</v>
      </c>
      <c r="X1200" t="s">
        <v>32025</v>
      </c>
    </row>
    <row r="1201" spans="1:24" x14ac:dyDescent="0.25">
      <c r="A1201">
        <v>949710</v>
      </c>
      <c r="B1201" t="s">
        <v>32026</v>
      </c>
      <c r="C1201" t="s">
        <v>32027</v>
      </c>
      <c r="D1201">
        <v>4</v>
      </c>
      <c r="F1201" t="s">
        <v>32028</v>
      </c>
      <c r="G1201" t="s">
        <v>2404</v>
      </c>
      <c r="H1201" t="s">
        <v>2405</v>
      </c>
      <c r="I1201">
        <v>1965</v>
      </c>
      <c r="K1201" t="s">
        <v>32029</v>
      </c>
      <c r="L1201" t="s">
        <v>32030</v>
      </c>
      <c r="M1201" t="s">
        <v>453</v>
      </c>
      <c r="N1201" t="s">
        <v>45</v>
      </c>
      <c r="O1201" t="s">
        <v>40</v>
      </c>
      <c r="P1201" t="s">
        <v>30</v>
      </c>
      <c r="Q1201" t="s">
        <v>63</v>
      </c>
      <c r="R1201" t="s">
        <v>30</v>
      </c>
      <c r="S1201" t="s">
        <v>40</v>
      </c>
      <c r="T1201" t="s">
        <v>30</v>
      </c>
      <c r="U1201" t="s">
        <v>30</v>
      </c>
      <c r="V1201" t="s">
        <v>30</v>
      </c>
      <c r="W1201" t="s">
        <v>798</v>
      </c>
      <c r="X1201" t="s">
        <v>32031</v>
      </c>
    </row>
    <row r="1202" spans="1:24" x14ac:dyDescent="0.25">
      <c r="A1202">
        <v>674774</v>
      </c>
      <c r="B1202" t="s">
        <v>32032</v>
      </c>
      <c r="C1202" t="s">
        <v>32033</v>
      </c>
      <c r="D1202">
        <v>4</v>
      </c>
      <c r="E1202" t="s">
        <v>32034</v>
      </c>
      <c r="F1202" t="s">
        <v>32035</v>
      </c>
      <c r="I1202">
        <v>1998</v>
      </c>
      <c r="J1202">
        <v>2000</v>
      </c>
      <c r="K1202" t="s">
        <v>32036</v>
      </c>
      <c r="L1202" t="s">
        <v>32037</v>
      </c>
      <c r="N1202" t="s">
        <v>45</v>
      </c>
      <c r="O1202" t="s">
        <v>30</v>
      </c>
      <c r="P1202" t="s">
        <v>30</v>
      </c>
      <c r="Q1202" t="s">
        <v>75</v>
      </c>
      <c r="R1202" t="s">
        <v>30</v>
      </c>
      <c r="S1202" t="s">
        <v>30</v>
      </c>
      <c r="T1202" t="s">
        <v>40</v>
      </c>
      <c r="U1202" t="s">
        <v>30</v>
      </c>
      <c r="V1202" t="s">
        <v>30</v>
      </c>
      <c r="W1202" t="s">
        <v>124</v>
      </c>
    </row>
    <row r="1203" spans="1:24" x14ac:dyDescent="0.25">
      <c r="A1203">
        <v>675360</v>
      </c>
      <c r="B1203" t="s">
        <v>32038</v>
      </c>
      <c r="C1203" t="s">
        <v>32039</v>
      </c>
      <c r="D1203">
        <v>4</v>
      </c>
      <c r="F1203" t="s">
        <v>32040</v>
      </c>
      <c r="I1203">
        <v>2009</v>
      </c>
      <c r="J1203">
        <v>1991</v>
      </c>
      <c r="K1203" t="s">
        <v>32041</v>
      </c>
      <c r="L1203" t="s">
        <v>32042</v>
      </c>
      <c r="N1203" t="s">
        <v>75</v>
      </c>
      <c r="O1203" t="s">
        <v>30</v>
      </c>
      <c r="P1203" t="s">
        <v>30</v>
      </c>
      <c r="Q1203" t="s">
        <v>31</v>
      </c>
      <c r="R1203" t="s">
        <v>30</v>
      </c>
      <c r="S1203" t="s">
        <v>30</v>
      </c>
      <c r="T1203" t="s">
        <v>40</v>
      </c>
      <c r="U1203" t="s">
        <v>30</v>
      </c>
      <c r="V1203" t="s">
        <v>40</v>
      </c>
      <c r="W1203" t="s">
        <v>124</v>
      </c>
    </row>
    <row r="1204" spans="1:24" x14ac:dyDescent="0.25">
      <c r="A1204">
        <v>675367</v>
      </c>
      <c r="B1204" t="s">
        <v>32043</v>
      </c>
      <c r="C1204" t="s">
        <v>32044</v>
      </c>
      <c r="D1204">
        <v>4</v>
      </c>
      <c r="E1204" t="s">
        <v>32045</v>
      </c>
      <c r="F1204" t="s">
        <v>1477</v>
      </c>
      <c r="G1204" t="e">
        <f>-kin</f>
        <v>#NAME?</v>
      </c>
      <c r="H1204" t="s">
        <v>9412</v>
      </c>
      <c r="I1204">
        <v>1997</v>
      </c>
      <c r="J1204">
        <v>1999</v>
      </c>
      <c r="K1204" t="s">
        <v>32046</v>
      </c>
      <c r="L1204" t="s">
        <v>32047</v>
      </c>
      <c r="M1204" t="s">
        <v>10217</v>
      </c>
      <c r="N1204" t="s">
        <v>108</v>
      </c>
      <c r="O1204" t="s">
        <v>30</v>
      </c>
      <c r="P1204" t="s">
        <v>30</v>
      </c>
      <c r="Q1204" t="s">
        <v>31</v>
      </c>
      <c r="R1204" t="s">
        <v>30</v>
      </c>
      <c r="S1204" t="s">
        <v>30</v>
      </c>
      <c r="T1204" t="s">
        <v>40</v>
      </c>
      <c r="U1204" t="s">
        <v>30</v>
      </c>
      <c r="V1204" t="s">
        <v>30</v>
      </c>
      <c r="W1204" t="s">
        <v>124</v>
      </c>
    </row>
    <row r="1205" spans="1:24" x14ac:dyDescent="0.25">
      <c r="A1205">
        <v>675387</v>
      </c>
      <c r="B1205" t="s">
        <v>32048</v>
      </c>
      <c r="C1205" t="s">
        <v>32049</v>
      </c>
      <c r="D1205">
        <v>4</v>
      </c>
      <c r="F1205" t="s">
        <v>32050</v>
      </c>
      <c r="J1205">
        <v>2000</v>
      </c>
      <c r="K1205" t="s">
        <v>32041</v>
      </c>
      <c r="L1205" t="s">
        <v>32042</v>
      </c>
      <c r="N1205" t="s">
        <v>75</v>
      </c>
      <c r="O1205" t="s">
        <v>30</v>
      </c>
      <c r="P1205" t="s">
        <v>30</v>
      </c>
      <c r="Q1205" t="s">
        <v>31</v>
      </c>
      <c r="R1205" t="s">
        <v>30</v>
      </c>
      <c r="S1205" t="s">
        <v>30</v>
      </c>
      <c r="T1205" t="s">
        <v>40</v>
      </c>
      <c r="U1205" t="s">
        <v>30</v>
      </c>
      <c r="V1205" t="s">
        <v>40</v>
      </c>
      <c r="W1205" t="s">
        <v>124</v>
      </c>
    </row>
    <row r="1206" spans="1:24" x14ac:dyDescent="0.25">
      <c r="A1206">
        <v>675451</v>
      </c>
      <c r="B1206" t="s">
        <v>32051</v>
      </c>
      <c r="C1206" t="s">
        <v>32052</v>
      </c>
      <c r="D1206">
        <v>4</v>
      </c>
      <c r="F1206" t="s">
        <v>1115</v>
      </c>
      <c r="J1206">
        <v>1980</v>
      </c>
      <c r="K1206" t="s">
        <v>32053</v>
      </c>
      <c r="L1206" t="s">
        <v>32054</v>
      </c>
      <c r="N1206" t="s">
        <v>75</v>
      </c>
      <c r="O1206" t="s">
        <v>30</v>
      </c>
      <c r="P1206" t="s">
        <v>30</v>
      </c>
      <c r="Q1206" t="s">
        <v>31</v>
      </c>
      <c r="R1206" t="s">
        <v>30</v>
      </c>
      <c r="S1206" t="s">
        <v>30</v>
      </c>
      <c r="T1206" t="s">
        <v>40</v>
      </c>
      <c r="U1206" t="s">
        <v>30</v>
      </c>
      <c r="V1206" t="s">
        <v>30</v>
      </c>
      <c r="W1206" t="s">
        <v>798</v>
      </c>
    </row>
    <row r="1207" spans="1:24" x14ac:dyDescent="0.25">
      <c r="A1207">
        <v>675569</v>
      </c>
      <c r="B1207" t="s">
        <v>32055</v>
      </c>
      <c r="C1207" t="s">
        <v>32056</v>
      </c>
      <c r="D1207">
        <v>4</v>
      </c>
      <c r="E1207" t="s">
        <v>32057</v>
      </c>
      <c r="F1207" t="s">
        <v>22445</v>
      </c>
      <c r="G1207" t="e">
        <f>-stim</f>
        <v>#NAME?</v>
      </c>
      <c r="H1207" t="s">
        <v>14362</v>
      </c>
      <c r="I1207">
        <v>1992</v>
      </c>
      <c r="J1207">
        <v>1991</v>
      </c>
      <c r="K1207" t="s">
        <v>32058</v>
      </c>
      <c r="L1207" t="s">
        <v>32059</v>
      </c>
      <c r="M1207" t="s">
        <v>14365</v>
      </c>
      <c r="N1207" t="s">
        <v>108</v>
      </c>
      <c r="O1207" t="s">
        <v>30</v>
      </c>
      <c r="P1207" t="s">
        <v>30</v>
      </c>
      <c r="Q1207" t="s">
        <v>31</v>
      </c>
      <c r="R1207" t="s">
        <v>30</v>
      </c>
      <c r="S1207" t="s">
        <v>30</v>
      </c>
      <c r="T1207" t="s">
        <v>40</v>
      </c>
      <c r="U1207" t="s">
        <v>30</v>
      </c>
      <c r="V1207" t="s">
        <v>30</v>
      </c>
      <c r="W1207" t="s">
        <v>124</v>
      </c>
    </row>
    <row r="1208" spans="1:24" x14ac:dyDescent="0.25">
      <c r="A1208">
        <v>675577</v>
      </c>
      <c r="B1208" t="s">
        <v>32060</v>
      </c>
      <c r="C1208" t="s">
        <v>32061</v>
      </c>
      <c r="D1208">
        <v>4</v>
      </c>
      <c r="F1208" t="s">
        <v>12782</v>
      </c>
      <c r="G1208" t="e">
        <f>-kinra</f>
        <v>#NAME?</v>
      </c>
      <c r="H1208" t="s">
        <v>32062</v>
      </c>
      <c r="I1208">
        <v>1994</v>
      </c>
      <c r="J1208">
        <v>2001</v>
      </c>
      <c r="K1208" t="s">
        <v>32063</v>
      </c>
      <c r="L1208" t="s">
        <v>32064</v>
      </c>
      <c r="M1208" t="s">
        <v>32065</v>
      </c>
      <c r="N1208" t="s">
        <v>75</v>
      </c>
      <c r="O1208" t="s">
        <v>30</v>
      </c>
      <c r="P1208" t="s">
        <v>30</v>
      </c>
      <c r="Q1208" t="s">
        <v>31</v>
      </c>
      <c r="R1208" t="s">
        <v>30</v>
      </c>
      <c r="S1208" t="s">
        <v>30</v>
      </c>
      <c r="T1208" t="s">
        <v>40</v>
      </c>
      <c r="U1208" t="s">
        <v>30</v>
      </c>
      <c r="V1208" t="s">
        <v>30</v>
      </c>
      <c r="W1208" t="s">
        <v>124</v>
      </c>
    </row>
    <row r="1209" spans="1:24" x14ac:dyDescent="0.25">
      <c r="A1209">
        <v>675667</v>
      </c>
      <c r="B1209" t="s">
        <v>32066</v>
      </c>
      <c r="C1209" t="s">
        <v>32067</v>
      </c>
      <c r="D1209">
        <v>4</v>
      </c>
      <c r="F1209" t="s">
        <v>32068</v>
      </c>
      <c r="J1209">
        <v>1997</v>
      </c>
      <c r="K1209" t="s">
        <v>32069</v>
      </c>
      <c r="L1209" t="s">
        <v>32070</v>
      </c>
      <c r="N1209" t="s">
        <v>75</v>
      </c>
      <c r="O1209" t="s">
        <v>30</v>
      </c>
      <c r="P1209" t="s">
        <v>30</v>
      </c>
      <c r="Q1209" t="s">
        <v>31</v>
      </c>
      <c r="R1209" t="s">
        <v>30</v>
      </c>
      <c r="S1209" t="s">
        <v>30</v>
      </c>
      <c r="T1209" t="s">
        <v>40</v>
      </c>
      <c r="U1209" t="s">
        <v>30</v>
      </c>
      <c r="V1209" t="s">
        <v>30</v>
      </c>
      <c r="W1209" t="s">
        <v>124</v>
      </c>
    </row>
    <row r="1210" spans="1:24" x14ac:dyDescent="0.25">
      <c r="A1210">
        <v>60401</v>
      </c>
      <c r="B1210" t="s">
        <v>32071</v>
      </c>
      <c r="C1210" t="s">
        <v>32072</v>
      </c>
      <c r="D1210">
        <v>4</v>
      </c>
      <c r="E1210" t="s">
        <v>32073</v>
      </c>
      <c r="F1210" t="s">
        <v>32074</v>
      </c>
      <c r="I1210">
        <v>1990</v>
      </c>
      <c r="J1210">
        <v>1991</v>
      </c>
      <c r="K1210" t="s">
        <v>32075</v>
      </c>
      <c r="L1210" t="s">
        <v>32076</v>
      </c>
      <c r="M1210" t="s">
        <v>28285</v>
      </c>
      <c r="N1210" t="s">
        <v>45</v>
      </c>
      <c r="O1210" t="s">
        <v>30</v>
      </c>
      <c r="P1210" t="s">
        <v>30</v>
      </c>
      <c r="Q1210" t="s">
        <v>63</v>
      </c>
      <c r="R1210" t="s">
        <v>30</v>
      </c>
      <c r="S1210" t="s">
        <v>30</v>
      </c>
      <c r="T1210" t="s">
        <v>40</v>
      </c>
      <c r="U1210" t="s">
        <v>30</v>
      </c>
      <c r="V1210" t="s">
        <v>30</v>
      </c>
      <c r="W1210" t="s">
        <v>124</v>
      </c>
      <c r="X1210" t="s">
        <v>32077</v>
      </c>
    </row>
    <row r="1211" spans="1:24" x14ac:dyDescent="0.25">
      <c r="A1211">
        <v>188815</v>
      </c>
      <c r="B1211" t="s">
        <v>32078</v>
      </c>
      <c r="C1211" t="s">
        <v>32079</v>
      </c>
      <c r="D1211">
        <v>4</v>
      </c>
      <c r="E1211" t="s">
        <v>32080</v>
      </c>
      <c r="F1211" t="s">
        <v>32081</v>
      </c>
      <c r="G1211" t="e">
        <f>-troban</f>
        <v>#NAME?</v>
      </c>
      <c r="H1211" t="s">
        <v>11556</v>
      </c>
      <c r="I1211">
        <v>1997</v>
      </c>
      <c r="J1211">
        <v>2000</v>
      </c>
      <c r="K1211" t="s">
        <v>32082</v>
      </c>
      <c r="L1211" t="s">
        <v>32083</v>
      </c>
      <c r="M1211" t="s">
        <v>1673</v>
      </c>
      <c r="N1211" t="s">
        <v>45</v>
      </c>
      <c r="O1211" t="s">
        <v>30</v>
      </c>
      <c r="P1211" t="s">
        <v>30</v>
      </c>
      <c r="Q1211" t="s">
        <v>46</v>
      </c>
      <c r="R1211" t="s">
        <v>30</v>
      </c>
      <c r="S1211" t="s">
        <v>30</v>
      </c>
      <c r="T1211" t="s">
        <v>40</v>
      </c>
      <c r="U1211" t="s">
        <v>30</v>
      </c>
      <c r="V1211" t="s">
        <v>30</v>
      </c>
      <c r="W1211" t="s">
        <v>124</v>
      </c>
      <c r="X1211" t="s">
        <v>32084</v>
      </c>
    </row>
    <row r="1212" spans="1:24" x14ac:dyDescent="0.25">
      <c r="A1212">
        <v>1380992</v>
      </c>
      <c r="B1212" t="s">
        <v>32090</v>
      </c>
      <c r="C1212" t="s">
        <v>32091</v>
      </c>
      <c r="D1212">
        <v>4</v>
      </c>
      <c r="E1212">
        <v>1600</v>
      </c>
      <c r="F1212" t="s">
        <v>32092</v>
      </c>
      <c r="I1212">
        <v>2010</v>
      </c>
      <c r="J1212">
        <v>2013</v>
      </c>
      <c r="N1212" t="s">
        <v>133</v>
      </c>
      <c r="O1212" t="s">
        <v>30</v>
      </c>
      <c r="P1212" t="s">
        <v>30</v>
      </c>
      <c r="Q1212" t="s">
        <v>31</v>
      </c>
      <c r="R1212" t="s">
        <v>30</v>
      </c>
      <c r="S1212" t="s">
        <v>30</v>
      </c>
      <c r="T1212" t="s">
        <v>40</v>
      </c>
      <c r="U1212" t="s">
        <v>30</v>
      </c>
      <c r="V1212" t="s">
        <v>30</v>
      </c>
      <c r="W1212" t="s">
        <v>124</v>
      </c>
    </row>
    <row r="1213" spans="1:24" x14ac:dyDescent="0.25">
      <c r="A1213">
        <v>301194</v>
      </c>
      <c r="B1213" t="s">
        <v>32093</v>
      </c>
      <c r="C1213" t="s">
        <v>32094</v>
      </c>
      <c r="D1213">
        <v>4</v>
      </c>
      <c r="E1213" t="s">
        <v>32095</v>
      </c>
      <c r="F1213" t="s">
        <v>1477</v>
      </c>
      <c r="G1213" t="e">
        <f>-caserin</f>
        <v>#NAME?</v>
      </c>
      <c r="H1213" t="s">
        <v>29733</v>
      </c>
      <c r="I1213">
        <v>2005</v>
      </c>
      <c r="J1213">
        <v>2012</v>
      </c>
      <c r="N1213" t="s">
        <v>45</v>
      </c>
      <c r="O1213" t="s">
        <v>40</v>
      </c>
      <c r="P1213" t="s">
        <v>30</v>
      </c>
      <c r="Q1213" t="s">
        <v>31</v>
      </c>
      <c r="R1213" t="s">
        <v>30</v>
      </c>
      <c r="S1213" t="s">
        <v>40</v>
      </c>
      <c r="T1213" t="s">
        <v>30</v>
      </c>
      <c r="U1213" t="s">
        <v>30</v>
      </c>
      <c r="V1213" t="s">
        <v>30</v>
      </c>
      <c r="W1213" t="s">
        <v>124</v>
      </c>
      <c r="X1213" t="s">
        <v>32096</v>
      </c>
    </row>
    <row r="1214" spans="1:24" x14ac:dyDescent="0.25">
      <c r="A1214">
        <v>330452</v>
      </c>
      <c r="B1214" t="s">
        <v>32097</v>
      </c>
      <c r="C1214" t="s">
        <v>32098</v>
      </c>
      <c r="D1214">
        <v>4</v>
      </c>
      <c r="E1214" t="s">
        <v>32099</v>
      </c>
      <c r="F1214" t="s">
        <v>1979</v>
      </c>
      <c r="G1214" t="e">
        <f>-nicline</f>
        <v>#NAME?</v>
      </c>
      <c r="H1214" t="s">
        <v>12703</v>
      </c>
      <c r="I1214">
        <v>2003</v>
      </c>
      <c r="J1214">
        <v>2006</v>
      </c>
      <c r="K1214" t="s">
        <v>32100</v>
      </c>
      <c r="L1214" t="s">
        <v>32101</v>
      </c>
      <c r="N1214" t="s">
        <v>45</v>
      </c>
      <c r="O1214" t="s">
        <v>40</v>
      </c>
      <c r="P1214" t="s">
        <v>30</v>
      </c>
      <c r="Q1214" t="s">
        <v>46</v>
      </c>
      <c r="R1214" t="s">
        <v>30</v>
      </c>
      <c r="S1214" t="s">
        <v>40</v>
      </c>
      <c r="T1214" t="s">
        <v>30</v>
      </c>
      <c r="U1214" t="s">
        <v>30</v>
      </c>
      <c r="V1214" t="s">
        <v>40</v>
      </c>
      <c r="W1214" t="s">
        <v>124</v>
      </c>
      <c r="X1214" t="s">
        <v>32102</v>
      </c>
    </row>
    <row r="1215" spans="1:24" x14ac:dyDescent="0.25">
      <c r="A1215">
        <v>131607</v>
      </c>
      <c r="B1215" t="s">
        <v>32103</v>
      </c>
      <c r="C1215" t="s">
        <v>32104</v>
      </c>
      <c r="D1215">
        <v>4</v>
      </c>
      <c r="F1215" t="s">
        <v>32105</v>
      </c>
      <c r="J1215">
        <v>1961</v>
      </c>
      <c r="K1215" t="s">
        <v>32106</v>
      </c>
      <c r="L1215" t="s">
        <v>32107</v>
      </c>
      <c r="N1215" t="s">
        <v>45</v>
      </c>
      <c r="O1215" t="s">
        <v>40</v>
      </c>
      <c r="P1215" t="s">
        <v>30</v>
      </c>
      <c r="Q1215" t="s">
        <v>46</v>
      </c>
      <c r="R1215" t="s">
        <v>30</v>
      </c>
      <c r="S1215" t="s">
        <v>40</v>
      </c>
      <c r="T1215" t="s">
        <v>30</v>
      </c>
      <c r="U1215" t="s">
        <v>30</v>
      </c>
      <c r="V1215" t="s">
        <v>40</v>
      </c>
      <c r="W1215" t="s">
        <v>124</v>
      </c>
      <c r="X1215" t="s">
        <v>32108</v>
      </c>
    </row>
    <row r="1216" spans="1:24" x14ac:dyDescent="0.25">
      <c r="A1216">
        <v>675637</v>
      </c>
      <c r="B1216" t="s">
        <v>32124</v>
      </c>
      <c r="C1216" t="s">
        <v>32125</v>
      </c>
      <c r="D1216">
        <v>4</v>
      </c>
      <c r="E1216" t="s">
        <v>32126</v>
      </c>
      <c r="F1216" t="s">
        <v>32127</v>
      </c>
      <c r="G1216" t="e">
        <f>-ermin</f>
        <v>#NAME?</v>
      </c>
      <c r="H1216" t="s">
        <v>15593</v>
      </c>
      <c r="I1216">
        <v>1997</v>
      </c>
      <c r="J1216">
        <v>2005</v>
      </c>
      <c r="K1216" t="s">
        <v>32128</v>
      </c>
      <c r="L1216" t="s">
        <v>32129</v>
      </c>
      <c r="N1216" t="s">
        <v>108</v>
      </c>
      <c r="O1216" t="s">
        <v>30</v>
      </c>
      <c r="P1216" t="s">
        <v>30</v>
      </c>
      <c r="Q1216" t="s">
        <v>31</v>
      </c>
      <c r="R1216" t="s">
        <v>30</v>
      </c>
      <c r="S1216" t="s">
        <v>30</v>
      </c>
      <c r="T1216" t="s">
        <v>40</v>
      </c>
      <c r="U1216" t="s">
        <v>30</v>
      </c>
      <c r="V1216" t="s">
        <v>30</v>
      </c>
      <c r="W1216" t="s">
        <v>124</v>
      </c>
    </row>
    <row r="1217" spans="1:24" x14ac:dyDescent="0.25">
      <c r="A1217">
        <v>62817</v>
      </c>
      <c r="B1217" t="s">
        <v>32130</v>
      </c>
      <c r="C1217" t="s">
        <v>32131</v>
      </c>
      <c r="D1217">
        <v>4</v>
      </c>
      <c r="E1217" t="s">
        <v>32132</v>
      </c>
      <c r="F1217" t="s">
        <v>32133</v>
      </c>
      <c r="I1217">
        <v>1991</v>
      </c>
      <c r="J1217">
        <v>1996</v>
      </c>
      <c r="K1217" t="s">
        <v>32134</v>
      </c>
      <c r="L1217" t="s">
        <v>32135</v>
      </c>
      <c r="M1217" t="s">
        <v>7547</v>
      </c>
      <c r="N1217" t="s">
        <v>45</v>
      </c>
      <c r="O1217" t="s">
        <v>40</v>
      </c>
      <c r="P1217" t="s">
        <v>30</v>
      </c>
      <c r="Q1217" t="s">
        <v>63</v>
      </c>
      <c r="R1217" t="s">
        <v>30</v>
      </c>
      <c r="S1217" t="s">
        <v>30</v>
      </c>
      <c r="T1217" t="s">
        <v>30</v>
      </c>
      <c r="U1217" t="s">
        <v>40</v>
      </c>
      <c r="V1217" t="s">
        <v>30</v>
      </c>
      <c r="W1217" t="s">
        <v>124</v>
      </c>
      <c r="X1217" t="s">
        <v>32136</v>
      </c>
    </row>
    <row r="1218" spans="1:24" x14ac:dyDescent="0.25">
      <c r="A1218">
        <v>1503106</v>
      </c>
      <c r="B1218" t="s">
        <v>32147</v>
      </c>
      <c r="C1218" t="s">
        <v>32148</v>
      </c>
      <c r="D1218">
        <v>4</v>
      </c>
      <c r="E1218" t="s">
        <v>32149</v>
      </c>
      <c r="F1218" t="s">
        <v>11886</v>
      </c>
      <c r="G1218" t="e">
        <f>-mycin</f>
        <v>#NAME?</v>
      </c>
      <c r="H1218" t="s">
        <v>26</v>
      </c>
      <c r="I1218">
        <v>1968</v>
      </c>
      <c r="J1218">
        <v>1970</v>
      </c>
      <c r="K1218" t="s">
        <v>32150</v>
      </c>
      <c r="L1218" t="s">
        <v>32151</v>
      </c>
      <c r="M1218" t="s">
        <v>453</v>
      </c>
      <c r="N1218" t="s">
        <v>29</v>
      </c>
      <c r="O1218" t="s">
        <v>40</v>
      </c>
      <c r="P1218" t="s">
        <v>30</v>
      </c>
      <c r="Q1218" t="s">
        <v>31</v>
      </c>
      <c r="R1218" t="s">
        <v>30</v>
      </c>
      <c r="S1218" t="s">
        <v>40</v>
      </c>
      <c r="T1218" t="s">
        <v>30</v>
      </c>
      <c r="U1218" t="s">
        <v>30</v>
      </c>
      <c r="V1218" t="s">
        <v>40</v>
      </c>
      <c r="W1218" t="s">
        <v>124</v>
      </c>
      <c r="X1218" t="s">
        <v>32152</v>
      </c>
    </row>
    <row r="1219" spans="1:24" x14ac:dyDescent="0.25">
      <c r="A1219">
        <v>77456</v>
      </c>
      <c r="B1219" t="s">
        <v>32164</v>
      </c>
      <c r="C1219" t="s">
        <v>32165</v>
      </c>
      <c r="D1219">
        <v>4</v>
      </c>
      <c r="F1219" t="s">
        <v>32166</v>
      </c>
      <c r="G1219" t="e">
        <f>-orphan</f>
        <v>#NAME?</v>
      </c>
      <c r="H1219" t="s">
        <v>13345</v>
      </c>
      <c r="J1219">
        <v>1984</v>
      </c>
      <c r="K1219" t="s">
        <v>32167</v>
      </c>
      <c r="L1219" t="s">
        <v>32168</v>
      </c>
      <c r="M1219" t="s">
        <v>3737</v>
      </c>
      <c r="N1219" t="s">
        <v>45</v>
      </c>
      <c r="O1219" t="s">
        <v>40</v>
      </c>
      <c r="P1219" t="s">
        <v>30</v>
      </c>
      <c r="Q1219" t="s">
        <v>31</v>
      </c>
      <c r="R1219" t="s">
        <v>30</v>
      </c>
      <c r="S1219" t="s">
        <v>40</v>
      </c>
      <c r="T1219" t="s">
        <v>30</v>
      </c>
      <c r="U1219" t="s">
        <v>30</v>
      </c>
      <c r="V1219" t="s">
        <v>30</v>
      </c>
      <c r="W1219" t="s">
        <v>2208</v>
      </c>
      <c r="X1219" t="s">
        <v>32169</v>
      </c>
    </row>
    <row r="1220" spans="1:24" x14ac:dyDescent="0.25">
      <c r="A1220">
        <v>1380340</v>
      </c>
      <c r="B1220" t="s">
        <v>32182</v>
      </c>
      <c r="C1220" t="s">
        <v>32183</v>
      </c>
      <c r="D1220">
        <v>4</v>
      </c>
      <c r="F1220" t="s">
        <v>32184</v>
      </c>
      <c r="G1220" t="e">
        <f>-ase</f>
        <v>#NAME?</v>
      </c>
      <c r="H1220" t="s">
        <v>2359</v>
      </c>
      <c r="I1220">
        <v>1963</v>
      </c>
      <c r="J1220">
        <v>1996</v>
      </c>
      <c r="K1220" t="s">
        <v>10494</v>
      </c>
      <c r="L1220" t="s">
        <v>10495</v>
      </c>
      <c r="M1220" t="s">
        <v>14507</v>
      </c>
      <c r="N1220" t="s">
        <v>2360</v>
      </c>
      <c r="O1220" t="s">
        <v>30</v>
      </c>
      <c r="P1220" t="s">
        <v>30</v>
      </c>
      <c r="Q1220" t="s">
        <v>31</v>
      </c>
      <c r="R1220" t="s">
        <v>30</v>
      </c>
      <c r="S1220" t="s">
        <v>40</v>
      </c>
      <c r="T1220" t="s">
        <v>30</v>
      </c>
      <c r="U1220" t="s">
        <v>30</v>
      </c>
      <c r="V1220" t="s">
        <v>40</v>
      </c>
      <c r="W1220" t="s">
        <v>124</v>
      </c>
    </row>
    <row r="1221" spans="1:24" x14ac:dyDescent="0.25">
      <c r="A1221">
        <v>421332</v>
      </c>
      <c r="B1221" t="s">
        <v>32185</v>
      </c>
      <c r="C1221" t="s">
        <v>32186</v>
      </c>
      <c r="D1221">
        <v>4</v>
      </c>
      <c r="E1221" t="s">
        <v>32187</v>
      </c>
      <c r="F1221" t="s">
        <v>32188</v>
      </c>
      <c r="G1221" t="e">
        <f>-plon</f>
        <v>#NAME?</v>
      </c>
      <c r="H1221" t="s">
        <v>8598</v>
      </c>
      <c r="I1221">
        <v>1994</v>
      </c>
      <c r="J1221">
        <v>1999</v>
      </c>
      <c r="K1221" t="s">
        <v>32189</v>
      </c>
      <c r="L1221" t="s">
        <v>32190</v>
      </c>
      <c r="M1221" t="s">
        <v>693</v>
      </c>
      <c r="N1221" t="s">
        <v>45</v>
      </c>
      <c r="O1221" t="s">
        <v>40</v>
      </c>
      <c r="P1221" t="s">
        <v>30</v>
      </c>
      <c r="Q1221" t="s">
        <v>63</v>
      </c>
      <c r="R1221" t="s">
        <v>30</v>
      </c>
      <c r="S1221" t="s">
        <v>40</v>
      </c>
      <c r="T1221" t="s">
        <v>30</v>
      </c>
      <c r="U1221" t="s">
        <v>30</v>
      </c>
      <c r="V1221" t="s">
        <v>40</v>
      </c>
      <c r="W1221" t="s">
        <v>124</v>
      </c>
      <c r="X1221" t="s">
        <v>32191</v>
      </c>
    </row>
    <row r="1222" spans="1:24" x14ac:dyDescent="0.25">
      <c r="A1222">
        <v>675473</v>
      </c>
      <c r="B1222" t="s">
        <v>32198</v>
      </c>
      <c r="C1222" t="s">
        <v>32199</v>
      </c>
      <c r="D1222">
        <v>4</v>
      </c>
      <c r="F1222" t="s">
        <v>759</v>
      </c>
      <c r="G1222" t="e">
        <f>-parin</f>
        <v>#NAME?</v>
      </c>
      <c r="H1222" t="s">
        <v>13103</v>
      </c>
      <c r="J1222">
        <v>1982</v>
      </c>
      <c r="K1222" t="s">
        <v>32200</v>
      </c>
      <c r="L1222" t="s">
        <v>32201</v>
      </c>
      <c r="M1222" t="s">
        <v>1673</v>
      </c>
      <c r="N1222" t="s">
        <v>133</v>
      </c>
      <c r="O1222" t="s">
        <v>30</v>
      </c>
      <c r="P1222" t="s">
        <v>30</v>
      </c>
      <c r="Q1222" t="s">
        <v>31</v>
      </c>
      <c r="R1222" t="s">
        <v>30</v>
      </c>
      <c r="S1222" t="s">
        <v>30</v>
      </c>
      <c r="T1222" t="s">
        <v>40</v>
      </c>
      <c r="U1222" t="s">
        <v>30</v>
      </c>
      <c r="V1222" t="s">
        <v>30</v>
      </c>
      <c r="W1222" t="s">
        <v>798</v>
      </c>
    </row>
    <row r="1223" spans="1:24" x14ac:dyDescent="0.25">
      <c r="A1223">
        <v>99284</v>
      </c>
      <c r="B1223" t="s">
        <v>32206</v>
      </c>
      <c r="C1223" t="s">
        <v>32207</v>
      </c>
      <c r="D1223">
        <v>4</v>
      </c>
      <c r="E1223" t="s">
        <v>32208</v>
      </c>
      <c r="F1223" t="s">
        <v>1263</v>
      </c>
      <c r="G1223" t="s">
        <v>5388</v>
      </c>
      <c r="H1223" t="s">
        <v>5389</v>
      </c>
      <c r="J1223">
        <v>1955</v>
      </c>
      <c r="K1223" t="s">
        <v>32209</v>
      </c>
      <c r="L1223" t="s">
        <v>32210</v>
      </c>
      <c r="M1223" t="s">
        <v>32211</v>
      </c>
      <c r="N1223" t="s">
        <v>29</v>
      </c>
      <c r="O1223" t="s">
        <v>40</v>
      </c>
      <c r="P1223" t="s">
        <v>30</v>
      </c>
      <c r="Q1223" t="s">
        <v>31</v>
      </c>
      <c r="R1223" t="s">
        <v>40</v>
      </c>
      <c r="S1223" t="s">
        <v>30</v>
      </c>
      <c r="T1223" t="s">
        <v>40</v>
      </c>
      <c r="U1223" t="s">
        <v>30</v>
      </c>
      <c r="V1223" t="s">
        <v>30</v>
      </c>
      <c r="W1223" t="s">
        <v>124</v>
      </c>
      <c r="X1223" t="s">
        <v>32212</v>
      </c>
    </row>
    <row r="1224" spans="1:24" x14ac:dyDescent="0.25">
      <c r="A1224">
        <v>675572</v>
      </c>
      <c r="B1224" t="s">
        <v>32213</v>
      </c>
      <c r="C1224" t="s">
        <v>32214</v>
      </c>
      <c r="D1224">
        <v>4</v>
      </c>
      <c r="E1224" t="s">
        <v>32215</v>
      </c>
      <c r="F1224" t="s">
        <v>32216</v>
      </c>
      <c r="I1224">
        <v>1997</v>
      </c>
      <c r="J1224">
        <v>2000</v>
      </c>
      <c r="K1224" t="s">
        <v>32217</v>
      </c>
      <c r="L1224" t="s">
        <v>32218</v>
      </c>
      <c r="M1224" t="s">
        <v>1266</v>
      </c>
      <c r="N1224" t="s">
        <v>229</v>
      </c>
      <c r="O1224" t="s">
        <v>30</v>
      </c>
      <c r="P1224" t="s">
        <v>30</v>
      </c>
      <c r="Q1224" t="s">
        <v>31</v>
      </c>
      <c r="R1224" t="s">
        <v>30</v>
      </c>
      <c r="S1224" t="s">
        <v>40</v>
      </c>
      <c r="T1224" t="s">
        <v>30</v>
      </c>
      <c r="U1224" t="s">
        <v>30</v>
      </c>
      <c r="V1224" t="s">
        <v>30</v>
      </c>
      <c r="W1224" t="s">
        <v>124</v>
      </c>
    </row>
    <row r="1225" spans="1:24" x14ac:dyDescent="0.25">
      <c r="A1225">
        <v>250908</v>
      </c>
      <c r="B1225" t="s">
        <v>32219</v>
      </c>
      <c r="C1225" t="s">
        <v>32220</v>
      </c>
      <c r="D1225">
        <v>4</v>
      </c>
      <c r="E1225" t="s">
        <v>32221</v>
      </c>
      <c r="F1225" t="s">
        <v>32222</v>
      </c>
      <c r="G1225" t="e">
        <f>-imod</f>
        <v>#NAME?</v>
      </c>
      <c r="H1225" t="s">
        <v>2070</v>
      </c>
      <c r="I1225">
        <v>1991</v>
      </c>
      <c r="J1225">
        <v>1997</v>
      </c>
      <c r="K1225" t="s">
        <v>32223</v>
      </c>
      <c r="L1225" t="s">
        <v>32224</v>
      </c>
      <c r="M1225" t="s">
        <v>9865</v>
      </c>
      <c r="N1225" t="s">
        <v>45</v>
      </c>
      <c r="O1225" t="s">
        <v>40</v>
      </c>
      <c r="P1225" t="s">
        <v>30</v>
      </c>
      <c r="Q1225" t="s">
        <v>63</v>
      </c>
      <c r="R1225" t="s">
        <v>30</v>
      </c>
      <c r="S1225" t="s">
        <v>30</v>
      </c>
      <c r="T1225" t="s">
        <v>30</v>
      </c>
      <c r="U1225" t="s">
        <v>40</v>
      </c>
      <c r="V1225" t="s">
        <v>40</v>
      </c>
      <c r="W1225" t="s">
        <v>124</v>
      </c>
      <c r="X1225" t="s">
        <v>32225</v>
      </c>
    </row>
    <row r="1226" spans="1:24" x14ac:dyDescent="0.25">
      <c r="A1226">
        <v>442943</v>
      </c>
      <c r="B1226" t="s">
        <v>32226</v>
      </c>
      <c r="C1226" t="s">
        <v>32227</v>
      </c>
      <c r="D1226">
        <v>4</v>
      </c>
      <c r="E1226" t="s">
        <v>32228</v>
      </c>
      <c r="F1226" t="s">
        <v>7965</v>
      </c>
      <c r="G1226" t="e">
        <f>-mycin</f>
        <v>#NAME?</v>
      </c>
      <c r="H1226" t="s">
        <v>26</v>
      </c>
      <c r="I1226">
        <v>1964</v>
      </c>
      <c r="J1226">
        <v>1964</v>
      </c>
      <c r="K1226" t="s">
        <v>32229</v>
      </c>
      <c r="L1226" t="s">
        <v>32230</v>
      </c>
      <c r="M1226" t="s">
        <v>793</v>
      </c>
      <c r="N1226" t="s">
        <v>108</v>
      </c>
      <c r="O1226" t="s">
        <v>30</v>
      </c>
      <c r="P1226" t="s">
        <v>30</v>
      </c>
      <c r="Q1226" t="s">
        <v>31</v>
      </c>
      <c r="R1226" t="s">
        <v>30</v>
      </c>
      <c r="S1226" t="s">
        <v>30</v>
      </c>
      <c r="T1226" t="s">
        <v>40</v>
      </c>
      <c r="U1226" t="s">
        <v>30</v>
      </c>
      <c r="V1226" t="s">
        <v>40</v>
      </c>
      <c r="W1226" t="s">
        <v>124</v>
      </c>
      <c r="X1226" t="s">
        <v>32231</v>
      </c>
    </row>
    <row r="1227" spans="1:24" x14ac:dyDescent="0.25">
      <c r="A1227">
        <v>19737</v>
      </c>
      <c r="B1227" t="s">
        <v>32237</v>
      </c>
      <c r="C1227" t="s">
        <v>32238</v>
      </c>
      <c r="D1227">
        <v>4</v>
      </c>
      <c r="E1227" t="s">
        <v>32239</v>
      </c>
      <c r="F1227" t="s">
        <v>17719</v>
      </c>
      <c r="G1227" t="e">
        <f>-glitazone</f>
        <v>#NAME?</v>
      </c>
      <c r="H1227" t="s">
        <v>7878</v>
      </c>
      <c r="I1227">
        <v>1989</v>
      </c>
      <c r="J1227">
        <v>1999</v>
      </c>
      <c r="K1227" t="s">
        <v>32240</v>
      </c>
      <c r="L1227" t="s">
        <v>32241</v>
      </c>
      <c r="M1227" t="s">
        <v>672</v>
      </c>
      <c r="N1227" t="s">
        <v>45</v>
      </c>
      <c r="O1227" t="s">
        <v>40</v>
      </c>
      <c r="P1227" t="s">
        <v>30</v>
      </c>
      <c r="Q1227" t="s">
        <v>46</v>
      </c>
      <c r="R1227" t="s">
        <v>30</v>
      </c>
      <c r="S1227" t="s">
        <v>40</v>
      </c>
      <c r="T1227" t="s">
        <v>30</v>
      </c>
      <c r="U1227" t="s">
        <v>30</v>
      </c>
      <c r="V1227" t="s">
        <v>40</v>
      </c>
      <c r="W1227" t="s">
        <v>124</v>
      </c>
      <c r="X1227" t="s">
        <v>32242</v>
      </c>
    </row>
    <row r="1228" spans="1:24" x14ac:dyDescent="0.25">
      <c r="A1228">
        <v>42468</v>
      </c>
      <c r="B1228" t="s">
        <v>32243</v>
      </c>
      <c r="C1228" t="s">
        <v>32244</v>
      </c>
      <c r="D1228">
        <v>4</v>
      </c>
      <c r="F1228" t="s">
        <v>32245</v>
      </c>
      <c r="G1228" t="e">
        <f>-azoline</f>
        <v>#NAME?</v>
      </c>
      <c r="H1228" t="s">
        <v>618</v>
      </c>
      <c r="J1228">
        <v>1971</v>
      </c>
      <c r="K1228" t="s">
        <v>32246</v>
      </c>
      <c r="L1228" t="s">
        <v>32247</v>
      </c>
      <c r="M1228" t="s">
        <v>18408</v>
      </c>
      <c r="N1228" t="s">
        <v>45</v>
      </c>
      <c r="O1228" t="s">
        <v>40</v>
      </c>
      <c r="P1228" t="s">
        <v>30</v>
      </c>
      <c r="Q1228" t="s">
        <v>63</v>
      </c>
      <c r="R1228" t="s">
        <v>30</v>
      </c>
      <c r="S1228" t="s">
        <v>30</v>
      </c>
      <c r="T1228" t="s">
        <v>30</v>
      </c>
      <c r="U1228" t="s">
        <v>40</v>
      </c>
      <c r="V1228" t="s">
        <v>30</v>
      </c>
      <c r="W1228" t="s">
        <v>2208</v>
      </c>
      <c r="X1228" t="s">
        <v>32248</v>
      </c>
    </row>
    <row r="1229" spans="1:24" x14ac:dyDescent="0.25">
      <c r="A1229">
        <v>34094</v>
      </c>
      <c r="B1229" t="s">
        <v>32254</v>
      </c>
      <c r="C1229" t="s">
        <v>32255</v>
      </c>
      <c r="D1229">
        <v>4</v>
      </c>
      <c r="E1229" t="s">
        <v>32256</v>
      </c>
      <c r="F1229" t="s">
        <v>32257</v>
      </c>
      <c r="G1229" t="e">
        <f>-terol</f>
        <v>#NAME?</v>
      </c>
      <c r="H1229" t="s">
        <v>827</v>
      </c>
      <c r="I1229">
        <v>1971</v>
      </c>
      <c r="J1229">
        <v>1981</v>
      </c>
      <c r="K1229" t="s">
        <v>32258</v>
      </c>
      <c r="L1229" t="s">
        <v>32259</v>
      </c>
      <c r="M1229" t="s">
        <v>1310</v>
      </c>
      <c r="N1229" t="s">
        <v>45</v>
      </c>
      <c r="O1229" t="s">
        <v>40</v>
      </c>
      <c r="P1229" t="s">
        <v>30</v>
      </c>
      <c r="Q1229" t="s">
        <v>46</v>
      </c>
      <c r="R1229" t="s">
        <v>30</v>
      </c>
      <c r="S1229" t="s">
        <v>40</v>
      </c>
      <c r="T1229" t="s">
        <v>30</v>
      </c>
      <c r="U1229" t="s">
        <v>40</v>
      </c>
      <c r="V1229" t="s">
        <v>40</v>
      </c>
      <c r="W1229" t="s">
        <v>124</v>
      </c>
      <c r="X1229" t="s">
        <v>32260</v>
      </c>
    </row>
    <row r="1230" spans="1:24" x14ac:dyDescent="0.25">
      <c r="A1230">
        <v>29090</v>
      </c>
      <c r="B1230" t="s">
        <v>32500</v>
      </c>
      <c r="C1230" t="s">
        <v>32501</v>
      </c>
      <c r="D1230">
        <v>4</v>
      </c>
      <c r="F1230" t="s">
        <v>16653</v>
      </c>
      <c r="I1230">
        <v>1975</v>
      </c>
      <c r="J1230">
        <v>1982</v>
      </c>
      <c r="K1230" t="s">
        <v>32502</v>
      </c>
      <c r="L1230" t="s">
        <v>32503</v>
      </c>
      <c r="M1230" t="s">
        <v>693</v>
      </c>
      <c r="N1230" t="s">
        <v>45</v>
      </c>
      <c r="O1230" t="s">
        <v>40</v>
      </c>
      <c r="P1230" t="s">
        <v>30</v>
      </c>
      <c r="Q1230" t="s">
        <v>31</v>
      </c>
      <c r="R1230" t="s">
        <v>30</v>
      </c>
      <c r="S1230" t="s">
        <v>30</v>
      </c>
      <c r="T1230" t="s">
        <v>40</v>
      </c>
      <c r="U1230" t="s">
        <v>30</v>
      </c>
      <c r="V1230" t="s">
        <v>30</v>
      </c>
      <c r="W1230" t="s">
        <v>124</v>
      </c>
      <c r="X1230" t="s">
        <v>32504</v>
      </c>
    </row>
    <row r="1231" spans="1:24" x14ac:dyDescent="0.25">
      <c r="A1231">
        <v>16592</v>
      </c>
      <c r="B1231" t="s">
        <v>32505</v>
      </c>
      <c r="C1231" t="s">
        <v>32506</v>
      </c>
      <c r="D1231">
        <v>4</v>
      </c>
      <c r="F1231" t="s">
        <v>32507</v>
      </c>
      <c r="J1231">
        <v>1953</v>
      </c>
      <c r="K1231" t="s">
        <v>32508</v>
      </c>
      <c r="L1231" t="s">
        <v>32509</v>
      </c>
      <c r="M1231" t="s">
        <v>32510</v>
      </c>
      <c r="N1231" t="s">
        <v>45</v>
      </c>
      <c r="O1231" t="s">
        <v>40</v>
      </c>
      <c r="P1231" t="s">
        <v>30</v>
      </c>
      <c r="Q1231" t="s">
        <v>63</v>
      </c>
      <c r="R1231" t="s">
        <v>30</v>
      </c>
      <c r="S1231" t="s">
        <v>40</v>
      </c>
      <c r="T1231" t="s">
        <v>40</v>
      </c>
      <c r="U1231" t="s">
        <v>30</v>
      </c>
      <c r="V1231" t="s">
        <v>30</v>
      </c>
      <c r="W1231" t="s">
        <v>124</v>
      </c>
      <c r="X1231" t="s">
        <v>32511</v>
      </c>
    </row>
    <row r="1232" spans="1:24" x14ac:dyDescent="0.25">
      <c r="A1232">
        <v>649637</v>
      </c>
      <c r="B1232" t="s">
        <v>32512</v>
      </c>
      <c r="C1232" t="s">
        <v>32513</v>
      </c>
      <c r="D1232">
        <v>4</v>
      </c>
      <c r="E1232" t="s">
        <v>32514</v>
      </c>
      <c r="F1232" t="s">
        <v>32515</v>
      </c>
      <c r="G1232" t="e">
        <f>-tinib</f>
        <v>#NAME?</v>
      </c>
      <c r="H1232" t="s">
        <v>1371</v>
      </c>
      <c r="I1232">
        <v>2010</v>
      </c>
      <c r="J1232">
        <v>2012</v>
      </c>
      <c r="N1232" t="s">
        <v>45</v>
      </c>
      <c r="O1232" t="s">
        <v>30</v>
      </c>
      <c r="P1232" t="s">
        <v>30</v>
      </c>
      <c r="Q1232" t="s">
        <v>63</v>
      </c>
      <c r="R1232" t="s">
        <v>30</v>
      </c>
      <c r="S1232" t="s">
        <v>40</v>
      </c>
      <c r="T1232" t="s">
        <v>30</v>
      </c>
      <c r="U1232" t="s">
        <v>30</v>
      </c>
      <c r="V1232" t="s">
        <v>40</v>
      </c>
      <c r="W1232" t="s">
        <v>124</v>
      </c>
      <c r="X1232" t="s">
        <v>32516</v>
      </c>
    </row>
    <row r="1233" spans="1:24" x14ac:dyDescent="0.25">
      <c r="A1233">
        <v>46073</v>
      </c>
      <c r="B1233" t="s">
        <v>32517</v>
      </c>
      <c r="C1233" t="s">
        <v>32518</v>
      </c>
      <c r="D1233">
        <v>4</v>
      </c>
      <c r="E1233" t="s">
        <v>32519</v>
      </c>
      <c r="F1233" t="s">
        <v>32520</v>
      </c>
      <c r="I1233">
        <v>1964</v>
      </c>
      <c r="J1233">
        <v>2004</v>
      </c>
      <c r="M1233" t="s">
        <v>32521</v>
      </c>
      <c r="N1233" t="s">
        <v>45</v>
      </c>
      <c r="O1233" t="s">
        <v>30</v>
      </c>
      <c r="P1233" t="s">
        <v>30</v>
      </c>
      <c r="Q1233" t="s">
        <v>63</v>
      </c>
      <c r="R1233" t="s">
        <v>30</v>
      </c>
      <c r="S1233" t="s">
        <v>30</v>
      </c>
      <c r="T1233" t="s">
        <v>40</v>
      </c>
      <c r="U1233" t="s">
        <v>40</v>
      </c>
      <c r="V1233" t="s">
        <v>30</v>
      </c>
      <c r="W1233" t="s">
        <v>798</v>
      </c>
      <c r="X1233" t="s">
        <v>32522</v>
      </c>
    </row>
    <row r="1234" spans="1:24" x14ac:dyDescent="0.25">
      <c r="A1234">
        <v>675520</v>
      </c>
      <c r="B1234" t="s">
        <v>32523</v>
      </c>
      <c r="C1234" t="s">
        <v>32524</v>
      </c>
      <c r="D1234">
        <v>4</v>
      </c>
      <c r="F1234" t="s">
        <v>32525</v>
      </c>
      <c r="J1234">
        <v>1984</v>
      </c>
      <c r="N1234" t="s">
        <v>229</v>
      </c>
      <c r="O1234" t="s">
        <v>30</v>
      </c>
      <c r="P1234" t="s">
        <v>30</v>
      </c>
      <c r="Q1234" t="s">
        <v>31</v>
      </c>
      <c r="R1234" t="s">
        <v>30</v>
      </c>
      <c r="S1234" t="s">
        <v>40</v>
      </c>
      <c r="T1234" t="s">
        <v>30</v>
      </c>
      <c r="U1234" t="s">
        <v>30</v>
      </c>
      <c r="V1234" t="s">
        <v>30</v>
      </c>
      <c r="W1234" t="s">
        <v>2208</v>
      </c>
    </row>
    <row r="1235" spans="1:24" x14ac:dyDescent="0.25">
      <c r="A1235">
        <v>675568</v>
      </c>
      <c r="B1235" t="s">
        <v>32526</v>
      </c>
      <c r="C1235" t="s">
        <v>32527</v>
      </c>
      <c r="D1235">
        <v>4</v>
      </c>
      <c r="F1235" t="s">
        <v>32528</v>
      </c>
      <c r="M1235" t="s">
        <v>6018</v>
      </c>
      <c r="N1235" t="s">
        <v>75</v>
      </c>
      <c r="O1235" t="s">
        <v>30</v>
      </c>
      <c r="P1235" t="s">
        <v>30</v>
      </c>
      <c r="Q1235" t="s">
        <v>31</v>
      </c>
      <c r="R1235" t="s">
        <v>30</v>
      </c>
      <c r="S1235" t="s">
        <v>30</v>
      </c>
      <c r="T1235" t="s">
        <v>40</v>
      </c>
      <c r="U1235" t="s">
        <v>30</v>
      </c>
      <c r="V1235" t="s">
        <v>30</v>
      </c>
      <c r="W1235" t="s">
        <v>124</v>
      </c>
    </row>
    <row r="1236" spans="1:24" x14ac:dyDescent="0.25">
      <c r="A1236">
        <v>84624</v>
      </c>
      <c r="B1236" t="s">
        <v>32529</v>
      </c>
      <c r="C1236" t="s">
        <v>32530</v>
      </c>
      <c r="D1236">
        <v>4</v>
      </c>
      <c r="E1236" t="s">
        <v>32531</v>
      </c>
      <c r="F1236" t="s">
        <v>5078</v>
      </c>
      <c r="G1236" t="s">
        <v>460</v>
      </c>
      <c r="H1236" t="s">
        <v>461</v>
      </c>
      <c r="I1236">
        <v>1991</v>
      </c>
      <c r="J1236">
        <v>1997</v>
      </c>
      <c r="K1236" t="s">
        <v>32532</v>
      </c>
      <c r="L1236" t="s">
        <v>32533</v>
      </c>
      <c r="M1236" t="s">
        <v>453</v>
      </c>
      <c r="N1236" t="s">
        <v>29</v>
      </c>
      <c r="O1236" t="s">
        <v>40</v>
      </c>
      <c r="P1236" t="s">
        <v>30</v>
      </c>
      <c r="Q1236" t="s">
        <v>31</v>
      </c>
      <c r="R1236" t="s">
        <v>30</v>
      </c>
      <c r="S1236" t="s">
        <v>40</v>
      </c>
      <c r="T1236" t="s">
        <v>30</v>
      </c>
      <c r="U1236" t="s">
        <v>30</v>
      </c>
      <c r="V1236" t="s">
        <v>30</v>
      </c>
      <c r="W1236" t="s">
        <v>124</v>
      </c>
      <c r="X1236" t="s">
        <v>32534</v>
      </c>
    </row>
    <row r="1237" spans="1:24" x14ac:dyDescent="0.25">
      <c r="A1237">
        <v>674522</v>
      </c>
      <c r="B1237" t="s">
        <v>32535</v>
      </c>
      <c r="C1237" t="s">
        <v>32536</v>
      </c>
      <c r="D1237">
        <v>4</v>
      </c>
      <c r="E1237" t="s">
        <v>32537</v>
      </c>
      <c r="F1237" t="s">
        <v>5249</v>
      </c>
      <c r="G1237" t="s">
        <v>12964</v>
      </c>
      <c r="H1237" t="s">
        <v>12965</v>
      </c>
      <c r="I1237">
        <v>1993</v>
      </c>
      <c r="J1237">
        <v>2004</v>
      </c>
      <c r="K1237" t="s">
        <v>32538</v>
      </c>
      <c r="L1237" t="s">
        <v>32539</v>
      </c>
      <c r="M1237" t="s">
        <v>1419</v>
      </c>
      <c r="N1237" t="s">
        <v>45</v>
      </c>
      <c r="O1237" t="s">
        <v>30</v>
      </c>
      <c r="P1237" t="s">
        <v>30</v>
      </c>
      <c r="Q1237" t="s">
        <v>75</v>
      </c>
      <c r="R1237" t="s">
        <v>30</v>
      </c>
      <c r="S1237" t="s">
        <v>30</v>
      </c>
      <c r="T1237" t="s">
        <v>40</v>
      </c>
      <c r="U1237" t="s">
        <v>30</v>
      </c>
      <c r="V1237" t="s">
        <v>40</v>
      </c>
      <c r="W1237" t="s">
        <v>124</v>
      </c>
    </row>
    <row r="1238" spans="1:24" x14ac:dyDescent="0.25">
      <c r="A1238">
        <v>95909</v>
      </c>
      <c r="B1238" t="s">
        <v>32675</v>
      </c>
      <c r="C1238" t="s">
        <v>32676</v>
      </c>
      <c r="D1238">
        <v>4</v>
      </c>
      <c r="E1238" t="s">
        <v>32677</v>
      </c>
      <c r="F1238" t="s">
        <v>6396</v>
      </c>
      <c r="G1238" t="e">
        <f>-azepam</f>
        <v>#NAME?</v>
      </c>
      <c r="H1238" t="s">
        <v>1171</v>
      </c>
      <c r="I1238">
        <v>1969</v>
      </c>
      <c r="J1238">
        <v>1981</v>
      </c>
      <c r="K1238" t="s">
        <v>32678</v>
      </c>
      <c r="L1238" t="s">
        <v>32679</v>
      </c>
      <c r="M1238" t="s">
        <v>1273</v>
      </c>
      <c r="N1238" t="s">
        <v>45</v>
      </c>
      <c r="O1238" t="s">
        <v>40</v>
      </c>
      <c r="P1238" t="s">
        <v>30</v>
      </c>
      <c r="Q1238" t="s">
        <v>46</v>
      </c>
      <c r="R1238" t="s">
        <v>30</v>
      </c>
      <c r="S1238" t="s">
        <v>40</v>
      </c>
      <c r="T1238" t="s">
        <v>30</v>
      </c>
      <c r="U1238" t="s">
        <v>30</v>
      </c>
      <c r="V1238" t="s">
        <v>40</v>
      </c>
      <c r="W1238" t="s">
        <v>124</v>
      </c>
      <c r="X1238" t="s">
        <v>32680</v>
      </c>
    </row>
    <row r="1239" spans="1:24" x14ac:dyDescent="0.25">
      <c r="A1239">
        <v>693924</v>
      </c>
      <c r="B1239" t="s">
        <v>32681</v>
      </c>
      <c r="C1239" t="s">
        <v>32682</v>
      </c>
      <c r="D1239">
        <v>4</v>
      </c>
      <c r="E1239" t="s">
        <v>32683</v>
      </c>
      <c r="F1239" t="s">
        <v>32684</v>
      </c>
      <c r="I1239">
        <v>2008</v>
      </c>
      <c r="J1239">
        <v>2010</v>
      </c>
      <c r="N1239" t="s">
        <v>29</v>
      </c>
      <c r="O1239" t="s">
        <v>30</v>
      </c>
      <c r="P1239" t="s">
        <v>30</v>
      </c>
      <c r="Q1239" t="s">
        <v>31</v>
      </c>
      <c r="R1239" t="s">
        <v>30</v>
      </c>
      <c r="S1239" t="s">
        <v>40</v>
      </c>
      <c r="T1239" t="s">
        <v>30</v>
      </c>
      <c r="U1239" t="s">
        <v>30</v>
      </c>
      <c r="V1239" t="s">
        <v>30</v>
      </c>
      <c r="W1239" t="s">
        <v>124</v>
      </c>
      <c r="X1239" t="s">
        <v>32685</v>
      </c>
    </row>
    <row r="1240" spans="1:24" x14ac:dyDescent="0.25">
      <c r="A1240">
        <v>276734</v>
      </c>
      <c r="B1240" t="s">
        <v>32686</v>
      </c>
      <c r="C1240" t="s">
        <v>32687</v>
      </c>
      <c r="D1240">
        <v>4</v>
      </c>
      <c r="E1240" t="s">
        <v>32688</v>
      </c>
      <c r="F1240" t="s">
        <v>32689</v>
      </c>
      <c r="G1240" t="e">
        <f>-rafenib</f>
        <v>#NAME?</v>
      </c>
      <c r="H1240" t="s">
        <v>10549</v>
      </c>
      <c r="I1240">
        <v>2007</v>
      </c>
      <c r="J1240">
        <v>2005</v>
      </c>
      <c r="K1240" t="s">
        <v>32690</v>
      </c>
      <c r="L1240" t="s">
        <v>32691</v>
      </c>
      <c r="N1240" t="s">
        <v>45</v>
      </c>
      <c r="O1240" t="s">
        <v>40</v>
      </c>
      <c r="P1240" t="s">
        <v>30</v>
      </c>
      <c r="Q1240" t="s">
        <v>63</v>
      </c>
      <c r="R1240" t="s">
        <v>30</v>
      </c>
      <c r="S1240" t="s">
        <v>40</v>
      </c>
      <c r="T1240" t="s">
        <v>30</v>
      </c>
      <c r="U1240" t="s">
        <v>30</v>
      </c>
      <c r="V1240" t="s">
        <v>30</v>
      </c>
      <c r="W1240" t="s">
        <v>124</v>
      </c>
      <c r="X1240" t="s">
        <v>32692</v>
      </c>
    </row>
    <row r="1241" spans="1:24" x14ac:dyDescent="0.25">
      <c r="A1241">
        <v>513301</v>
      </c>
      <c r="B1241" t="s">
        <v>32693</v>
      </c>
      <c r="C1241" t="s">
        <v>32694</v>
      </c>
      <c r="D1241">
        <v>4</v>
      </c>
      <c r="F1241" t="s">
        <v>32695</v>
      </c>
      <c r="G1241" t="s">
        <v>129</v>
      </c>
      <c r="H1241" t="s">
        <v>130</v>
      </c>
      <c r="I1241">
        <v>1963</v>
      </c>
      <c r="J1241">
        <v>1984</v>
      </c>
      <c r="K1241" t="s">
        <v>32696</v>
      </c>
      <c r="L1241" t="s">
        <v>32697</v>
      </c>
      <c r="M1241" t="s">
        <v>30592</v>
      </c>
      <c r="N1241" t="s">
        <v>45</v>
      </c>
      <c r="O1241" t="s">
        <v>40</v>
      </c>
      <c r="P1241" t="s">
        <v>30</v>
      </c>
      <c r="Q1241" t="s">
        <v>63</v>
      </c>
      <c r="R1241" t="s">
        <v>30</v>
      </c>
      <c r="S1241" t="s">
        <v>30</v>
      </c>
      <c r="T1241" t="s">
        <v>40</v>
      </c>
      <c r="U1241" t="s">
        <v>30</v>
      </c>
      <c r="V1241" t="s">
        <v>30</v>
      </c>
      <c r="W1241" t="s">
        <v>798</v>
      </c>
      <c r="X1241" t="s">
        <v>32698</v>
      </c>
    </row>
    <row r="1242" spans="1:24" x14ac:dyDescent="0.25">
      <c r="A1242">
        <v>26386</v>
      </c>
      <c r="B1242" t="s">
        <v>32699</v>
      </c>
      <c r="C1242" t="s">
        <v>32700</v>
      </c>
      <c r="D1242">
        <v>4</v>
      </c>
      <c r="E1242" t="s">
        <v>32701</v>
      </c>
      <c r="F1242" t="s">
        <v>10481</v>
      </c>
      <c r="G1242" t="e">
        <f>-penem</f>
        <v>#NAME?</v>
      </c>
      <c r="H1242" t="s">
        <v>2256</v>
      </c>
      <c r="I1242">
        <v>1992</v>
      </c>
      <c r="J1242">
        <v>1996</v>
      </c>
      <c r="K1242" t="s">
        <v>32702</v>
      </c>
      <c r="L1242" t="s">
        <v>32703</v>
      </c>
      <c r="M1242" t="s">
        <v>453</v>
      </c>
      <c r="N1242" t="s">
        <v>29</v>
      </c>
      <c r="O1242" t="s">
        <v>40</v>
      </c>
      <c r="P1242" t="s">
        <v>30</v>
      </c>
      <c r="Q1242" t="s">
        <v>31</v>
      </c>
      <c r="R1242" t="s">
        <v>30</v>
      </c>
      <c r="S1242" t="s">
        <v>30</v>
      </c>
      <c r="T1242" t="s">
        <v>40</v>
      </c>
      <c r="U1242" t="s">
        <v>30</v>
      </c>
      <c r="V1242" t="s">
        <v>40</v>
      </c>
      <c r="W1242" t="s">
        <v>124</v>
      </c>
      <c r="X1242" t="s">
        <v>32704</v>
      </c>
    </row>
    <row r="1243" spans="1:24" x14ac:dyDescent="0.25">
      <c r="A1243">
        <v>397873</v>
      </c>
      <c r="B1243" t="s">
        <v>32705</v>
      </c>
      <c r="C1243" t="s">
        <v>32706</v>
      </c>
      <c r="D1243">
        <v>4</v>
      </c>
      <c r="F1243" t="s">
        <v>32222</v>
      </c>
      <c r="I1243">
        <v>1995</v>
      </c>
      <c r="J1243">
        <v>1996</v>
      </c>
      <c r="K1243" t="s">
        <v>32707</v>
      </c>
      <c r="L1243" t="s">
        <v>32708</v>
      </c>
      <c r="M1243" t="s">
        <v>31578</v>
      </c>
      <c r="N1243" t="s">
        <v>45</v>
      </c>
      <c r="O1243" t="s">
        <v>40</v>
      </c>
      <c r="P1243" t="s">
        <v>30</v>
      </c>
      <c r="Q1243" t="s">
        <v>63</v>
      </c>
      <c r="R1243" t="s">
        <v>40</v>
      </c>
      <c r="S1243" t="s">
        <v>40</v>
      </c>
      <c r="T1243" t="s">
        <v>30</v>
      </c>
      <c r="U1243" t="s">
        <v>30</v>
      </c>
      <c r="V1243" t="s">
        <v>30</v>
      </c>
      <c r="W1243" t="s">
        <v>124</v>
      </c>
      <c r="X1243" t="s">
        <v>32709</v>
      </c>
    </row>
    <row r="1244" spans="1:24" x14ac:dyDescent="0.25">
      <c r="A1244">
        <v>60232</v>
      </c>
      <c r="B1244" t="s">
        <v>32710</v>
      </c>
      <c r="C1244" t="s">
        <v>32711</v>
      </c>
      <c r="D1244">
        <v>4</v>
      </c>
      <c r="F1244" t="s">
        <v>1445</v>
      </c>
      <c r="J1244">
        <v>1959</v>
      </c>
      <c r="K1244" t="s">
        <v>32712</v>
      </c>
      <c r="L1244" t="s">
        <v>32713</v>
      </c>
      <c r="M1244" t="s">
        <v>10053</v>
      </c>
      <c r="N1244" t="s">
        <v>45</v>
      </c>
      <c r="O1244" t="s">
        <v>40</v>
      </c>
      <c r="P1244" t="s">
        <v>30</v>
      </c>
      <c r="Q1244" t="s">
        <v>46</v>
      </c>
      <c r="R1244" t="s">
        <v>30</v>
      </c>
      <c r="S1244" t="s">
        <v>40</v>
      </c>
      <c r="T1244" t="s">
        <v>30</v>
      </c>
      <c r="U1244" t="s">
        <v>30</v>
      </c>
      <c r="V1244" t="s">
        <v>30</v>
      </c>
      <c r="W1244" t="s">
        <v>798</v>
      </c>
      <c r="X1244" t="s">
        <v>32714</v>
      </c>
    </row>
    <row r="1245" spans="1:24" x14ac:dyDescent="0.25">
      <c r="A1245">
        <v>430546</v>
      </c>
      <c r="B1245" t="s">
        <v>32715</v>
      </c>
      <c r="C1245" t="s">
        <v>32716</v>
      </c>
      <c r="D1245">
        <v>4</v>
      </c>
      <c r="E1245" t="s">
        <v>32717</v>
      </c>
      <c r="F1245" t="s">
        <v>2928</v>
      </c>
      <c r="G1245" t="s">
        <v>2404</v>
      </c>
      <c r="H1245" t="s">
        <v>2405</v>
      </c>
      <c r="I1245">
        <v>1968</v>
      </c>
      <c r="J1245">
        <v>1981</v>
      </c>
      <c r="M1245" t="s">
        <v>453</v>
      </c>
      <c r="N1245" t="s">
        <v>45</v>
      </c>
      <c r="O1245" t="s">
        <v>40</v>
      </c>
      <c r="P1245" t="s">
        <v>30</v>
      </c>
      <c r="Q1245" t="s">
        <v>63</v>
      </c>
      <c r="R1245" t="s">
        <v>30</v>
      </c>
      <c r="S1245" t="s">
        <v>40</v>
      </c>
      <c r="T1245" t="s">
        <v>30</v>
      </c>
      <c r="U1245" t="s">
        <v>30</v>
      </c>
      <c r="V1245" t="s">
        <v>30</v>
      </c>
      <c r="W1245" t="s">
        <v>798</v>
      </c>
      <c r="X1245" t="s">
        <v>32718</v>
      </c>
    </row>
    <row r="1246" spans="1:24" x14ac:dyDescent="0.25">
      <c r="A1246">
        <v>27647</v>
      </c>
      <c r="B1246" t="s">
        <v>32719</v>
      </c>
      <c r="C1246" t="s">
        <v>32720</v>
      </c>
      <c r="D1246">
        <v>4</v>
      </c>
      <c r="E1246" t="s">
        <v>32721</v>
      </c>
      <c r="F1246" t="s">
        <v>3026</v>
      </c>
      <c r="G1246" t="e">
        <f>-mantadine</f>
        <v>#NAME?</v>
      </c>
      <c r="H1246" t="s">
        <v>22893</v>
      </c>
      <c r="I1246">
        <v>1964</v>
      </c>
      <c r="J1246">
        <v>1968</v>
      </c>
      <c r="K1246" t="s">
        <v>32722</v>
      </c>
      <c r="L1246" t="s">
        <v>32723</v>
      </c>
      <c r="M1246" t="s">
        <v>250</v>
      </c>
      <c r="N1246" t="s">
        <v>45</v>
      </c>
      <c r="O1246" t="s">
        <v>40</v>
      </c>
      <c r="P1246" t="s">
        <v>30</v>
      </c>
      <c r="Q1246" t="s">
        <v>63</v>
      </c>
      <c r="R1246" t="s">
        <v>30</v>
      </c>
      <c r="S1246" t="s">
        <v>40</v>
      </c>
      <c r="T1246" t="s">
        <v>30</v>
      </c>
      <c r="U1246" t="s">
        <v>30</v>
      </c>
      <c r="V1246" t="s">
        <v>30</v>
      </c>
      <c r="W1246" t="s">
        <v>124</v>
      </c>
      <c r="X1246" t="s">
        <v>32724</v>
      </c>
    </row>
    <row r="1247" spans="1:24" x14ac:dyDescent="0.25">
      <c r="A1247">
        <v>418489</v>
      </c>
      <c r="B1247" t="s">
        <v>32725</v>
      </c>
      <c r="C1247" t="s">
        <v>32726</v>
      </c>
      <c r="D1247">
        <v>4</v>
      </c>
      <c r="F1247" t="s">
        <v>1504</v>
      </c>
      <c r="J1247">
        <v>1982</v>
      </c>
      <c r="K1247" t="s">
        <v>32727</v>
      </c>
      <c r="L1247" t="s">
        <v>32728</v>
      </c>
      <c r="N1247" t="s">
        <v>45</v>
      </c>
      <c r="O1247" t="s">
        <v>40</v>
      </c>
      <c r="P1247" t="s">
        <v>30</v>
      </c>
      <c r="Q1247" t="s">
        <v>46</v>
      </c>
      <c r="R1247" t="s">
        <v>30</v>
      </c>
      <c r="S1247" t="s">
        <v>40</v>
      </c>
      <c r="T1247" t="s">
        <v>30</v>
      </c>
      <c r="U1247" t="s">
        <v>30</v>
      </c>
      <c r="V1247" t="s">
        <v>30</v>
      </c>
      <c r="W1247" t="s">
        <v>798</v>
      </c>
      <c r="X1247" t="s">
        <v>32729</v>
      </c>
    </row>
    <row r="1248" spans="1:24" x14ac:dyDescent="0.25">
      <c r="A1248">
        <v>675291</v>
      </c>
      <c r="B1248" t="s">
        <v>32730</v>
      </c>
      <c r="C1248" t="s">
        <v>32731</v>
      </c>
      <c r="D1248">
        <v>4</v>
      </c>
      <c r="F1248" t="s">
        <v>797</v>
      </c>
      <c r="G1248" t="e">
        <f>-nil</f>
        <v>#NAME?</v>
      </c>
      <c r="H1248" t="s">
        <v>336</v>
      </c>
      <c r="J1248">
        <v>1982</v>
      </c>
      <c r="K1248" t="s">
        <v>32732</v>
      </c>
      <c r="L1248" t="s">
        <v>32733</v>
      </c>
      <c r="N1248" t="s">
        <v>45</v>
      </c>
      <c r="O1248" t="s">
        <v>40</v>
      </c>
      <c r="P1248" t="s">
        <v>30</v>
      </c>
      <c r="Q1248" t="s">
        <v>63</v>
      </c>
      <c r="R1248" t="s">
        <v>30</v>
      </c>
      <c r="S1248" t="s">
        <v>40</v>
      </c>
      <c r="T1248" t="s">
        <v>30</v>
      </c>
      <c r="U1248" t="s">
        <v>30</v>
      </c>
      <c r="V1248" t="s">
        <v>30</v>
      </c>
      <c r="W1248" t="s">
        <v>798</v>
      </c>
      <c r="X1248" t="s">
        <v>32734</v>
      </c>
    </row>
    <row r="1249" spans="1:24" x14ac:dyDescent="0.25">
      <c r="A1249">
        <v>675278</v>
      </c>
      <c r="B1249" t="s">
        <v>32816</v>
      </c>
      <c r="C1249" t="s">
        <v>32817</v>
      </c>
      <c r="D1249">
        <v>4</v>
      </c>
      <c r="F1249" t="s">
        <v>32818</v>
      </c>
      <c r="K1249" t="s">
        <v>32819</v>
      </c>
      <c r="L1249" t="s">
        <v>32820</v>
      </c>
      <c r="N1249" t="s">
        <v>45</v>
      </c>
      <c r="O1249" t="s">
        <v>30</v>
      </c>
      <c r="P1249" t="s">
        <v>30</v>
      </c>
      <c r="Q1249" t="s">
        <v>63</v>
      </c>
      <c r="R1249" t="s">
        <v>30</v>
      </c>
      <c r="S1249" t="s">
        <v>30</v>
      </c>
      <c r="T1249" t="s">
        <v>30</v>
      </c>
      <c r="U1249" t="s">
        <v>40</v>
      </c>
      <c r="V1249" t="s">
        <v>30</v>
      </c>
      <c r="W1249" t="s">
        <v>798</v>
      </c>
      <c r="X1249" t="s">
        <v>32821</v>
      </c>
    </row>
    <row r="1250" spans="1:24" x14ac:dyDescent="0.25">
      <c r="A1250">
        <v>675550</v>
      </c>
      <c r="B1250" t="s">
        <v>32822</v>
      </c>
      <c r="C1250" t="s">
        <v>32823</v>
      </c>
      <c r="D1250">
        <v>4</v>
      </c>
      <c r="E1250" t="s">
        <v>32391</v>
      </c>
      <c r="F1250" t="s">
        <v>32824</v>
      </c>
      <c r="G1250" t="e">
        <f>-tide</f>
        <v>#NAME?</v>
      </c>
      <c r="H1250" t="s">
        <v>14108</v>
      </c>
      <c r="I1250">
        <v>1997</v>
      </c>
      <c r="J1250">
        <v>2005</v>
      </c>
      <c r="N1250" t="s">
        <v>108</v>
      </c>
      <c r="O1250" t="s">
        <v>30</v>
      </c>
      <c r="P1250" t="s">
        <v>30</v>
      </c>
      <c r="Q1250" t="s">
        <v>31</v>
      </c>
      <c r="R1250" t="s">
        <v>30</v>
      </c>
      <c r="S1250" t="s">
        <v>30</v>
      </c>
      <c r="T1250" t="s">
        <v>40</v>
      </c>
      <c r="U1250" t="s">
        <v>30</v>
      </c>
      <c r="V1250" t="s">
        <v>40</v>
      </c>
      <c r="W1250" t="s">
        <v>124</v>
      </c>
    </row>
    <row r="1251" spans="1:24" x14ac:dyDescent="0.25">
      <c r="A1251">
        <v>675589</v>
      </c>
      <c r="B1251" t="s">
        <v>32825</v>
      </c>
      <c r="C1251" t="s">
        <v>32826</v>
      </c>
      <c r="D1251">
        <v>4</v>
      </c>
      <c r="E1251" t="s">
        <v>32827</v>
      </c>
      <c r="F1251" t="s">
        <v>759</v>
      </c>
      <c r="I1251">
        <v>2003</v>
      </c>
      <c r="J1251">
        <v>2004</v>
      </c>
      <c r="K1251" t="s">
        <v>32828</v>
      </c>
      <c r="L1251" t="s">
        <v>32829</v>
      </c>
      <c r="N1251" t="s">
        <v>75</v>
      </c>
      <c r="O1251" t="s">
        <v>30</v>
      </c>
      <c r="P1251" t="s">
        <v>30</v>
      </c>
      <c r="Q1251" t="s">
        <v>31</v>
      </c>
      <c r="R1251" t="s">
        <v>30</v>
      </c>
      <c r="S1251" t="s">
        <v>30</v>
      </c>
      <c r="T1251" t="s">
        <v>40</v>
      </c>
      <c r="U1251" t="s">
        <v>30</v>
      </c>
      <c r="V1251" t="s">
        <v>30</v>
      </c>
      <c r="W1251" t="s">
        <v>124</v>
      </c>
    </row>
    <row r="1252" spans="1:24" x14ac:dyDescent="0.25">
      <c r="A1252">
        <v>675613</v>
      </c>
      <c r="B1252" t="s">
        <v>32830</v>
      </c>
      <c r="C1252" t="s">
        <v>32831</v>
      </c>
      <c r="D1252">
        <v>4</v>
      </c>
      <c r="F1252" t="s">
        <v>32832</v>
      </c>
      <c r="I1252">
        <v>1997</v>
      </c>
      <c r="J1252">
        <v>1997</v>
      </c>
      <c r="K1252" t="s">
        <v>32833</v>
      </c>
      <c r="L1252" t="s">
        <v>32834</v>
      </c>
      <c r="M1252" t="s">
        <v>32835</v>
      </c>
      <c r="N1252" t="s">
        <v>108</v>
      </c>
      <c r="O1252" t="s">
        <v>30</v>
      </c>
      <c r="P1252" t="s">
        <v>30</v>
      </c>
      <c r="Q1252" t="s">
        <v>31</v>
      </c>
      <c r="R1252" t="s">
        <v>30</v>
      </c>
      <c r="S1252" t="s">
        <v>30</v>
      </c>
      <c r="T1252" t="s">
        <v>40</v>
      </c>
      <c r="U1252" t="s">
        <v>30</v>
      </c>
      <c r="V1252" t="s">
        <v>40</v>
      </c>
      <c r="W1252" t="s">
        <v>124</v>
      </c>
    </row>
    <row r="1253" spans="1:24" x14ac:dyDescent="0.25">
      <c r="A1253">
        <v>675814</v>
      </c>
      <c r="B1253" t="s">
        <v>32836</v>
      </c>
      <c r="C1253" t="s">
        <v>32837</v>
      </c>
      <c r="D1253">
        <v>4</v>
      </c>
      <c r="E1253" t="s">
        <v>32838</v>
      </c>
      <c r="F1253" t="s">
        <v>32839</v>
      </c>
      <c r="G1253" t="e">
        <f>-ase</f>
        <v>#NAME?</v>
      </c>
      <c r="H1253" t="s">
        <v>2359</v>
      </c>
      <c r="I1253">
        <v>2007</v>
      </c>
      <c r="J1253">
        <v>2010</v>
      </c>
      <c r="K1253" t="s">
        <v>32840</v>
      </c>
      <c r="L1253" t="s">
        <v>32841</v>
      </c>
      <c r="N1253" t="s">
        <v>2360</v>
      </c>
      <c r="O1253" t="s">
        <v>30</v>
      </c>
      <c r="P1253" t="s">
        <v>30</v>
      </c>
      <c r="Q1253" t="s">
        <v>31</v>
      </c>
      <c r="R1253" t="s">
        <v>30</v>
      </c>
      <c r="S1253" t="s">
        <v>30</v>
      </c>
      <c r="T1253" t="s">
        <v>40</v>
      </c>
      <c r="U1253" t="s">
        <v>30</v>
      </c>
      <c r="V1253" t="s">
        <v>40</v>
      </c>
      <c r="W1253" t="s">
        <v>124</v>
      </c>
    </row>
    <row r="1254" spans="1:24" x14ac:dyDescent="0.25">
      <c r="A1254">
        <v>675491</v>
      </c>
      <c r="B1254" t="s">
        <v>32842</v>
      </c>
      <c r="C1254" t="s">
        <v>32843</v>
      </c>
      <c r="D1254">
        <v>4</v>
      </c>
      <c r="F1254" t="s">
        <v>30117</v>
      </c>
      <c r="J1254">
        <v>2000</v>
      </c>
      <c r="N1254" t="s">
        <v>75</v>
      </c>
      <c r="O1254" t="s">
        <v>30</v>
      </c>
      <c r="P1254" t="s">
        <v>30</v>
      </c>
      <c r="Q1254" t="s">
        <v>31</v>
      </c>
      <c r="R1254" t="s">
        <v>30</v>
      </c>
      <c r="S1254" t="s">
        <v>30</v>
      </c>
      <c r="T1254" t="s">
        <v>40</v>
      </c>
      <c r="U1254" t="s">
        <v>30</v>
      </c>
      <c r="V1254" t="s">
        <v>30</v>
      </c>
      <c r="W1254" t="s">
        <v>124</v>
      </c>
    </row>
    <row r="1255" spans="1:24" x14ac:dyDescent="0.25">
      <c r="A1255">
        <v>1159</v>
      </c>
      <c r="B1255" t="s">
        <v>33034</v>
      </c>
      <c r="C1255" t="s">
        <v>33035</v>
      </c>
      <c r="D1255">
        <v>4</v>
      </c>
      <c r="F1255" t="s">
        <v>12430</v>
      </c>
      <c r="G1255" t="s">
        <v>2404</v>
      </c>
      <c r="H1255" t="s">
        <v>2405</v>
      </c>
      <c r="J1255">
        <v>1985</v>
      </c>
      <c r="K1255" t="s">
        <v>33036</v>
      </c>
      <c r="L1255" t="s">
        <v>33037</v>
      </c>
      <c r="N1255" t="s">
        <v>45</v>
      </c>
      <c r="O1255" t="s">
        <v>40</v>
      </c>
      <c r="P1255" t="s">
        <v>30</v>
      </c>
      <c r="Q1255" t="s">
        <v>63</v>
      </c>
      <c r="R1255" t="s">
        <v>30</v>
      </c>
      <c r="S1255" t="s">
        <v>30</v>
      </c>
      <c r="T1255" t="s">
        <v>30</v>
      </c>
      <c r="U1255" t="s">
        <v>40</v>
      </c>
      <c r="V1255" t="s">
        <v>30</v>
      </c>
      <c r="W1255" t="s">
        <v>124</v>
      </c>
      <c r="X1255" t="s">
        <v>33038</v>
      </c>
    </row>
    <row r="1256" spans="1:24" x14ac:dyDescent="0.25">
      <c r="A1256">
        <v>320810</v>
      </c>
      <c r="B1256" t="s">
        <v>33039</v>
      </c>
      <c r="C1256" t="s">
        <v>33040</v>
      </c>
      <c r="D1256">
        <v>4</v>
      </c>
      <c r="E1256" t="s">
        <v>33041</v>
      </c>
      <c r="F1256" t="s">
        <v>10534</v>
      </c>
      <c r="I1256">
        <v>1962</v>
      </c>
      <c r="J1256">
        <v>1961</v>
      </c>
      <c r="K1256" t="s">
        <v>33042</v>
      </c>
      <c r="L1256" t="s">
        <v>33043</v>
      </c>
      <c r="M1256" t="s">
        <v>1969</v>
      </c>
      <c r="N1256" t="s">
        <v>45</v>
      </c>
      <c r="O1256" t="s">
        <v>40</v>
      </c>
      <c r="P1256" t="s">
        <v>30</v>
      </c>
      <c r="Q1256" t="s">
        <v>63</v>
      </c>
      <c r="R1256" t="s">
        <v>30</v>
      </c>
      <c r="S1256" t="s">
        <v>40</v>
      </c>
      <c r="T1256" t="s">
        <v>40</v>
      </c>
      <c r="U1256" t="s">
        <v>40</v>
      </c>
      <c r="V1256" t="s">
        <v>30</v>
      </c>
      <c r="W1256" t="s">
        <v>798</v>
      </c>
      <c r="X1256" t="s">
        <v>33044</v>
      </c>
    </row>
    <row r="1257" spans="1:24" x14ac:dyDescent="0.25">
      <c r="A1257">
        <v>675419</v>
      </c>
      <c r="B1257" t="s">
        <v>33066</v>
      </c>
      <c r="C1257" t="s">
        <v>33067</v>
      </c>
      <c r="D1257">
        <v>4</v>
      </c>
      <c r="E1257" t="s">
        <v>33068</v>
      </c>
      <c r="F1257" t="s">
        <v>33069</v>
      </c>
      <c r="G1257" t="e">
        <f>-mab</f>
        <v>#NAME?</v>
      </c>
      <c r="H1257" t="s">
        <v>546</v>
      </c>
      <c r="I1257">
        <v>1998</v>
      </c>
      <c r="J1257">
        <v>1998</v>
      </c>
      <c r="K1257" t="s">
        <v>33070</v>
      </c>
      <c r="L1257" t="s">
        <v>33071</v>
      </c>
      <c r="N1257" t="s">
        <v>547</v>
      </c>
      <c r="O1257" t="s">
        <v>30</v>
      </c>
      <c r="P1257" t="s">
        <v>30</v>
      </c>
      <c r="Q1257" t="s">
        <v>31</v>
      </c>
      <c r="R1257" t="s">
        <v>30</v>
      </c>
      <c r="S1257" t="s">
        <v>30</v>
      </c>
      <c r="T1257" t="s">
        <v>40</v>
      </c>
      <c r="U1257" t="s">
        <v>30</v>
      </c>
      <c r="V1257" t="s">
        <v>40</v>
      </c>
      <c r="W1257" t="s">
        <v>124</v>
      </c>
    </row>
    <row r="1258" spans="1:24" x14ac:dyDescent="0.25">
      <c r="A1258">
        <v>699374</v>
      </c>
      <c r="B1258" t="s">
        <v>33072</v>
      </c>
      <c r="C1258" t="s">
        <v>33073</v>
      </c>
      <c r="D1258">
        <v>4</v>
      </c>
      <c r="E1258" t="s">
        <v>33074</v>
      </c>
      <c r="F1258" t="s">
        <v>6518</v>
      </c>
      <c r="G1258" t="e">
        <f>-mab</f>
        <v>#NAME?</v>
      </c>
      <c r="H1258" t="s">
        <v>12395</v>
      </c>
      <c r="I1258">
        <v>2005</v>
      </c>
      <c r="J1258">
        <v>2010</v>
      </c>
      <c r="K1258" t="s">
        <v>33075</v>
      </c>
      <c r="L1258" t="s">
        <v>33076</v>
      </c>
      <c r="N1258" t="s">
        <v>547</v>
      </c>
      <c r="O1258" t="s">
        <v>30</v>
      </c>
      <c r="P1258" t="s">
        <v>30</v>
      </c>
      <c r="Q1258" t="s">
        <v>31</v>
      </c>
      <c r="R1258" t="s">
        <v>30</v>
      </c>
      <c r="S1258" t="s">
        <v>30</v>
      </c>
      <c r="T1258" t="s">
        <v>40</v>
      </c>
      <c r="U1258" t="s">
        <v>30</v>
      </c>
      <c r="V1258" t="s">
        <v>30</v>
      </c>
      <c r="W1258" t="s">
        <v>798</v>
      </c>
    </row>
    <row r="1259" spans="1:24" x14ac:dyDescent="0.25">
      <c r="A1259">
        <v>13494</v>
      </c>
      <c r="B1259" t="s">
        <v>33077</v>
      </c>
      <c r="C1259" t="s">
        <v>33078</v>
      </c>
      <c r="D1259">
        <v>4</v>
      </c>
      <c r="E1259" t="s">
        <v>33079</v>
      </c>
      <c r="F1259" t="s">
        <v>33080</v>
      </c>
      <c r="I1259">
        <v>1970</v>
      </c>
      <c r="J1259">
        <v>1975</v>
      </c>
      <c r="K1259" t="s">
        <v>33081</v>
      </c>
      <c r="L1259" t="s">
        <v>33082</v>
      </c>
      <c r="M1259" t="s">
        <v>268</v>
      </c>
      <c r="N1259" t="s">
        <v>45</v>
      </c>
      <c r="O1259" t="s">
        <v>30</v>
      </c>
      <c r="P1259" t="s">
        <v>30</v>
      </c>
      <c r="Q1259" t="s">
        <v>63</v>
      </c>
      <c r="R1259" t="s">
        <v>30</v>
      </c>
      <c r="S1259" t="s">
        <v>40</v>
      </c>
      <c r="T1259" t="s">
        <v>30</v>
      </c>
      <c r="U1259" t="s">
        <v>40</v>
      </c>
      <c r="V1259" t="s">
        <v>30</v>
      </c>
      <c r="W1259" t="s">
        <v>2208</v>
      </c>
      <c r="X1259" t="s">
        <v>33083</v>
      </c>
    </row>
    <row r="1260" spans="1:24" x14ac:dyDescent="0.25">
      <c r="A1260">
        <v>674999</v>
      </c>
      <c r="B1260" t="s">
        <v>33095</v>
      </c>
      <c r="C1260" t="s">
        <v>33096</v>
      </c>
      <c r="D1260">
        <v>4</v>
      </c>
      <c r="E1260">
        <v>32379</v>
      </c>
      <c r="F1260" t="s">
        <v>1115</v>
      </c>
      <c r="G1260" t="e">
        <f>-olone</f>
        <v>#NAME?</v>
      </c>
      <c r="H1260" t="s">
        <v>754</v>
      </c>
      <c r="I1260">
        <v>1963</v>
      </c>
      <c r="J1260">
        <v>1982</v>
      </c>
      <c r="M1260" t="s">
        <v>793</v>
      </c>
      <c r="N1260" t="s">
        <v>29</v>
      </c>
      <c r="O1260" t="s">
        <v>40</v>
      </c>
      <c r="P1260" t="s">
        <v>30</v>
      </c>
      <c r="Q1260" t="s">
        <v>31</v>
      </c>
      <c r="R1260" t="s">
        <v>40</v>
      </c>
      <c r="S1260" t="s">
        <v>30</v>
      </c>
      <c r="T1260" t="s">
        <v>40</v>
      </c>
      <c r="U1260" t="s">
        <v>30</v>
      </c>
      <c r="V1260" t="s">
        <v>30</v>
      </c>
      <c r="W1260" t="s">
        <v>798</v>
      </c>
      <c r="X1260" t="s">
        <v>33097</v>
      </c>
    </row>
    <row r="1261" spans="1:24" x14ac:dyDescent="0.25">
      <c r="A1261">
        <v>34608</v>
      </c>
      <c r="B1261" t="s">
        <v>33116</v>
      </c>
      <c r="C1261" t="s">
        <v>33117</v>
      </c>
      <c r="D1261">
        <v>4</v>
      </c>
      <c r="F1261" t="s">
        <v>33118</v>
      </c>
      <c r="G1261" t="s">
        <v>2639</v>
      </c>
      <c r="H1261" t="s">
        <v>2640</v>
      </c>
      <c r="J1261">
        <v>1959</v>
      </c>
      <c r="K1261" t="s">
        <v>33119</v>
      </c>
      <c r="L1261" t="s">
        <v>33120</v>
      </c>
      <c r="M1261" t="s">
        <v>905</v>
      </c>
      <c r="N1261" t="s">
        <v>29</v>
      </c>
      <c r="O1261" t="s">
        <v>40</v>
      </c>
      <c r="P1261" t="s">
        <v>30</v>
      </c>
      <c r="Q1261" t="s">
        <v>31</v>
      </c>
      <c r="R1261" t="s">
        <v>30</v>
      </c>
      <c r="S1261" t="s">
        <v>40</v>
      </c>
      <c r="T1261" t="s">
        <v>40</v>
      </c>
      <c r="U1261" t="s">
        <v>30</v>
      </c>
      <c r="V1261" t="s">
        <v>40</v>
      </c>
      <c r="W1261" t="s">
        <v>124</v>
      </c>
      <c r="X1261" t="s">
        <v>33121</v>
      </c>
    </row>
    <row r="1262" spans="1:24" x14ac:dyDescent="0.25">
      <c r="A1262">
        <v>7065</v>
      </c>
      <c r="B1262" t="s">
        <v>33122</v>
      </c>
      <c r="C1262" t="s">
        <v>33123</v>
      </c>
      <c r="D1262">
        <v>4</v>
      </c>
      <c r="E1262" t="s">
        <v>33124</v>
      </c>
      <c r="F1262" t="s">
        <v>33125</v>
      </c>
      <c r="I1262">
        <v>1976</v>
      </c>
      <c r="J1262">
        <v>1978</v>
      </c>
      <c r="K1262" t="s">
        <v>33126</v>
      </c>
      <c r="L1262" t="s">
        <v>33127</v>
      </c>
      <c r="M1262" t="s">
        <v>6324</v>
      </c>
      <c r="N1262" t="s">
        <v>29</v>
      </c>
      <c r="O1262" t="s">
        <v>30</v>
      </c>
      <c r="P1262" t="s">
        <v>30</v>
      </c>
      <c r="Q1262" t="s">
        <v>31</v>
      </c>
      <c r="R1262" t="s">
        <v>30</v>
      </c>
      <c r="S1262" t="s">
        <v>40</v>
      </c>
      <c r="T1262" t="s">
        <v>30</v>
      </c>
      <c r="U1262" t="s">
        <v>30</v>
      </c>
      <c r="V1262" t="s">
        <v>30</v>
      </c>
      <c r="W1262" t="s">
        <v>124</v>
      </c>
      <c r="X1262" t="s">
        <v>33128</v>
      </c>
    </row>
    <row r="1263" spans="1:24" x14ac:dyDescent="0.25">
      <c r="A1263">
        <v>699483</v>
      </c>
      <c r="B1263" t="s">
        <v>33142</v>
      </c>
      <c r="C1263" t="s">
        <v>33143</v>
      </c>
      <c r="D1263">
        <v>4</v>
      </c>
      <c r="G1263" t="e">
        <f>-dipine</f>
        <v>#NAME?</v>
      </c>
      <c r="H1263" t="s">
        <v>318</v>
      </c>
      <c r="I1263">
        <v>2009</v>
      </c>
      <c r="J1263">
        <v>2008</v>
      </c>
      <c r="K1263" t="s">
        <v>33144</v>
      </c>
      <c r="L1263" t="s">
        <v>33145</v>
      </c>
      <c r="N1263" t="s">
        <v>45</v>
      </c>
      <c r="O1263" t="s">
        <v>40</v>
      </c>
      <c r="P1263" t="s">
        <v>30</v>
      </c>
      <c r="Q1263" t="s">
        <v>46</v>
      </c>
      <c r="R1263" t="s">
        <v>30</v>
      </c>
      <c r="S1263" t="s">
        <v>30</v>
      </c>
      <c r="T1263" t="s">
        <v>40</v>
      </c>
      <c r="U1263" t="s">
        <v>30</v>
      </c>
      <c r="V1263" t="s">
        <v>30</v>
      </c>
      <c r="W1263" t="s">
        <v>124</v>
      </c>
      <c r="X1263" t="s">
        <v>33146</v>
      </c>
    </row>
    <row r="1264" spans="1:24" x14ac:dyDescent="0.25">
      <c r="A1264">
        <v>699473</v>
      </c>
      <c r="B1264" t="s">
        <v>33171</v>
      </c>
      <c r="C1264" t="s">
        <v>33172</v>
      </c>
      <c r="D1264">
        <v>4</v>
      </c>
      <c r="E1264" t="s">
        <v>33173</v>
      </c>
      <c r="F1264" t="s">
        <v>1263</v>
      </c>
      <c r="G1264" t="e">
        <f>-prost</f>
        <v>#NAME?</v>
      </c>
      <c r="H1264" t="s">
        <v>238</v>
      </c>
      <c r="I1264">
        <v>1976</v>
      </c>
      <c r="J1264">
        <v>1979</v>
      </c>
      <c r="K1264" t="s">
        <v>33174</v>
      </c>
      <c r="L1264" t="s">
        <v>33175</v>
      </c>
      <c r="M1264" t="s">
        <v>7015</v>
      </c>
      <c r="N1264" t="s">
        <v>29</v>
      </c>
      <c r="O1264" t="s">
        <v>40</v>
      </c>
      <c r="P1264" t="s">
        <v>30</v>
      </c>
      <c r="Q1264" t="s">
        <v>31</v>
      </c>
      <c r="R1264" t="s">
        <v>30</v>
      </c>
      <c r="S1264" t="s">
        <v>30</v>
      </c>
      <c r="T1264" t="s">
        <v>40</v>
      </c>
      <c r="U1264" t="s">
        <v>30</v>
      </c>
      <c r="V1264" t="s">
        <v>40</v>
      </c>
      <c r="W1264" t="s">
        <v>124</v>
      </c>
      <c r="X1264" t="s">
        <v>33176</v>
      </c>
    </row>
    <row r="1265" spans="1:24" x14ac:dyDescent="0.25">
      <c r="A1265">
        <v>1376019</v>
      </c>
      <c r="B1265" t="s">
        <v>33182</v>
      </c>
      <c r="C1265" t="s">
        <v>33183</v>
      </c>
      <c r="D1265">
        <v>4</v>
      </c>
      <c r="E1265" t="s">
        <v>33184</v>
      </c>
      <c r="F1265" t="s">
        <v>33185</v>
      </c>
      <c r="G1265" t="e">
        <f>-irudin</f>
        <v>#NAME?</v>
      </c>
      <c r="H1265" t="s">
        <v>16976</v>
      </c>
      <c r="I1265">
        <v>1994</v>
      </c>
      <c r="J1265">
        <v>2000</v>
      </c>
      <c r="K1265" t="s">
        <v>33186</v>
      </c>
      <c r="L1265" t="s">
        <v>33187</v>
      </c>
      <c r="M1265" t="s">
        <v>26658</v>
      </c>
      <c r="N1265" t="s">
        <v>108</v>
      </c>
      <c r="O1265" t="s">
        <v>30</v>
      </c>
      <c r="P1265" t="s">
        <v>30</v>
      </c>
      <c r="Q1265" t="s">
        <v>31</v>
      </c>
      <c r="R1265" t="s">
        <v>30</v>
      </c>
      <c r="S1265" t="s">
        <v>30</v>
      </c>
      <c r="T1265" t="s">
        <v>40</v>
      </c>
      <c r="U1265" t="s">
        <v>30</v>
      </c>
      <c r="V1265" t="s">
        <v>30</v>
      </c>
      <c r="W1265" t="s">
        <v>124</v>
      </c>
      <c r="X1265" t="s">
        <v>33188</v>
      </c>
    </row>
    <row r="1266" spans="1:24" x14ac:dyDescent="0.25">
      <c r="A1266">
        <v>469690</v>
      </c>
      <c r="B1266" t="s">
        <v>33226</v>
      </c>
      <c r="C1266" t="s">
        <v>33227</v>
      </c>
      <c r="D1266">
        <v>4</v>
      </c>
      <c r="F1266" t="s">
        <v>33228</v>
      </c>
      <c r="J1266">
        <v>2000</v>
      </c>
      <c r="K1266" t="s">
        <v>33229</v>
      </c>
      <c r="L1266" t="s">
        <v>33230</v>
      </c>
      <c r="M1266" t="s">
        <v>3007</v>
      </c>
      <c r="N1266" t="s">
        <v>45</v>
      </c>
      <c r="O1266" t="s">
        <v>30</v>
      </c>
      <c r="P1266" t="s">
        <v>30</v>
      </c>
      <c r="Q1266" t="s">
        <v>31</v>
      </c>
      <c r="R1266" t="s">
        <v>30</v>
      </c>
      <c r="S1266" t="s">
        <v>40</v>
      </c>
      <c r="T1266" t="s">
        <v>40</v>
      </c>
      <c r="U1266" t="s">
        <v>30</v>
      </c>
      <c r="V1266" t="s">
        <v>40</v>
      </c>
      <c r="W1266" t="s">
        <v>124</v>
      </c>
      <c r="X1266" t="s">
        <v>33231</v>
      </c>
    </row>
    <row r="1267" spans="1:24" x14ac:dyDescent="0.25">
      <c r="A1267">
        <v>2203</v>
      </c>
      <c r="B1267" t="s">
        <v>33238</v>
      </c>
      <c r="C1267" t="s">
        <v>33239</v>
      </c>
      <c r="D1267">
        <v>4</v>
      </c>
      <c r="F1267" t="s">
        <v>33240</v>
      </c>
      <c r="G1267" t="s">
        <v>447</v>
      </c>
      <c r="H1267" t="s">
        <v>448</v>
      </c>
      <c r="J1267">
        <v>1948</v>
      </c>
      <c r="K1267" t="s">
        <v>33241</v>
      </c>
      <c r="L1267" t="s">
        <v>33242</v>
      </c>
      <c r="M1267" t="s">
        <v>33243</v>
      </c>
      <c r="N1267" t="s">
        <v>29</v>
      </c>
      <c r="O1267" t="s">
        <v>30</v>
      </c>
      <c r="P1267" t="s">
        <v>30</v>
      </c>
      <c r="Q1267" t="s">
        <v>31</v>
      </c>
      <c r="R1267" t="s">
        <v>30</v>
      </c>
      <c r="S1267" t="s">
        <v>40</v>
      </c>
      <c r="T1267" t="s">
        <v>30</v>
      </c>
      <c r="U1267" t="s">
        <v>40</v>
      </c>
      <c r="V1267" t="s">
        <v>40</v>
      </c>
      <c r="W1267" t="s">
        <v>124</v>
      </c>
      <c r="X1267" t="s">
        <v>33244</v>
      </c>
    </row>
    <row r="1268" spans="1:24" x14ac:dyDescent="0.25">
      <c r="A1268">
        <v>674325</v>
      </c>
      <c r="B1268" t="s">
        <v>33384</v>
      </c>
      <c r="C1268" t="s">
        <v>33385</v>
      </c>
      <c r="D1268">
        <v>4</v>
      </c>
      <c r="E1268" t="s">
        <v>33386</v>
      </c>
      <c r="F1268" t="s">
        <v>1263</v>
      </c>
      <c r="G1268" t="e">
        <f>-mestane</f>
        <v>#NAME?</v>
      </c>
      <c r="H1268" t="s">
        <v>23558</v>
      </c>
      <c r="I1268">
        <v>1999</v>
      </c>
      <c r="J1268">
        <v>1999</v>
      </c>
      <c r="K1268" t="s">
        <v>33387</v>
      </c>
      <c r="L1268" t="s">
        <v>33388</v>
      </c>
      <c r="N1268" t="s">
        <v>29</v>
      </c>
      <c r="O1268" t="s">
        <v>40</v>
      </c>
      <c r="P1268" t="s">
        <v>30</v>
      </c>
      <c r="Q1268" t="s">
        <v>31</v>
      </c>
      <c r="R1268" t="s">
        <v>30</v>
      </c>
      <c r="S1268" t="s">
        <v>40</v>
      </c>
      <c r="T1268" t="s">
        <v>30</v>
      </c>
      <c r="U1268" t="s">
        <v>30</v>
      </c>
      <c r="V1268" t="s">
        <v>30</v>
      </c>
      <c r="W1268" t="s">
        <v>124</v>
      </c>
      <c r="X1268" t="s">
        <v>33389</v>
      </c>
    </row>
    <row r="1269" spans="1:24" x14ac:dyDescent="0.25">
      <c r="A1269">
        <v>675621</v>
      </c>
      <c r="B1269" t="s">
        <v>33390</v>
      </c>
      <c r="C1269" t="s">
        <v>33391</v>
      </c>
      <c r="D1269">
        <v>4</v>
      </c>
      <c r="F1269" t="s">
        <v>33392</v>
      </c>
      <c r="G1269" t="s">
        <v>2823</v>
      </c>
      <c r="H1269" t="s">
        <v>2824</v>
      </c>
      <c r="J1269">
        <v>1942</v>
      </c>
      <c r="K1269" t="s">
        <v>33393</v>
      </c>
      <c r="L1269" t="s">
        <v>33394</v>
      </c>
      <c r="M1269" t="s">
        <v>7861</v>
      </c>
      <c r="N1269" t="s">
        <v>29</v>
      </c>
      <c r="O1269" t="s">
        <v>30</v>
      </c>
      <c r="P1269" t="s">
        <v>30</v>
      </c>
      <c r="Q1269" t="s">
        <v>31</v>
      </c>
      <c r="R1269" t="s">
        <v>30</v>
      </c>
      <c r="S1269" t="s">
        <v>40</v>
      </c>
      <c r="T1269" t="s">
        <v>40</v>
      </c>
      <c r="U1269" t="s">
        <v>40</v>
      </c>
      <c r="V1269" t="s">
        <v>40</v>
      </c>
      <c r="W1269" t="s">
        <v>124</v>
      </c>
    </row>
    <row r="1270" spans="1:24" x14ac:dyDescent="0.25">
      <c r="A1270">
        <v>405364</v>
      </c>
      <c r="B1270" t="s">
        <v>33395</v>
      </c>
      <c r="C1270" t="s">
        <v>33396</v>
      </c>
      <c r="D1270">
        <v>4</v>
      </c>
      <c r="E1270" t="s">
        <v>33397</v>
      </c>
      <c r="F1270" t="s">
        <v>759</v>
      </c>
      <c r="I1270">
        <v>1968</v>
      </c>
      <c r="J1270">
        <v>1976</v>
      </c>
      <c r="K1270" t="s">
        <v>33398</v>
      </c>
      <c r="L1270" t="s">
        <v>33399</v>
      </c>
      <c r="M1270" t="s">
        <v>33400</v>
      </c>
      <c r="N1270" t="s">
        <v>29</v>
      </c>
      <c r="O1270" t="s">
        <v>40</v>
      </c>
      <c r="P1270" t="s">
        <v>30</v>
      </c>
      <c r="Q1270" t="s">
        <v>31</v>
      </c>
      <c r="R1270" t="s">
        <v>30</v>
      </c>
      <c r="S1270" t="s">
        <v>40</v>
      </c>
      <c r="T1270" t="s">
        <v>30</v>
      </c>
      <c r="U1270" t="s">
        <v>30</v>
      </c>
      <c r="V1270" t="s">
        <v>40</v>
      </c>
      <c r="W1270" t="s">
        <v>124</v>
      </c>
      <c r="X1270" t="s">
        <v>33401</v>
      </c>
    </row>
    <row r="1271" spans="1:24" x14ac:dyDescent="0.25">
      <c r="A1271">
        <v>675527</v>
      </c>
      <c r="B1271" t="s">
        <v>33402</v>
      </c>
      <c r="C1271" t="s">
        <v>33403</v>
      </c>
      <c r="D1271">
        <v>4</v>
      </c>
      <c r="F1271" t="s">
        <v>759</v>
      </c>
      <c r="I1271">
        <v>2002</v>
      </c>
      <c r="J1271">
        <v>1999</v>
      </c>
      <c r="K1271" t="s">
        <v>33404</v>
      </c>
      <c r="L1271" t="s">
        <v>33405</v>
      </c>
      <c r="N1271" t="s">
        <v>75</v>
      </c>
      <c r="O1271" t="s">
        <v>30</v>
      </c>
      <c r="P1271" t="s">
        <v>30</v>
      </c>
      <c r="Q1271" t="s">
        <v>31</v>
      </c>
      <c r="R1271" t="s">
        <v>30</v>
      </c>
      <c r="S1271" t="s">
        <v>30</v>
      </c>
      <c r="T1271" t="s">
        <v>40</v>
      </c>
      <c r="U1271" t="s">
        <v>30</v>
      </c>
      <c r="V1271" t="s">
        <v>30</v>
      </c>
      <c r="W1271" t="s">
        <v>124</v>
      </c>
    </row>
    <row r="1272" spans="1:24" x14ac:dyDescent="0.25">
      <c r="A1272">
        <v>674612</v>
      </c>
      <c r="B1272" t="s">
        <v>33406</v>
      </c>
      <c r="C1272" t="s">
        <v>33407</v>
      </c>
      <c r="D1272">
        <v>4</v>
      </c>
      <c r="F1272" t="s">
        <v>29035</v>
      </c>
      <c r="G1272" t="s">
        <v>237</v>
      </c>
      <c r="H1272" t="s">
        <v>238</v>
      </c>
      <c r="J1272">
        <v>2000</v>
      </c>
      <c r="K1272" t="s">
        <v>25479</v>
      </c>
      <c r="L1272" t="s">
        <v>25480</v>
      </c>
      <c r="N1272" t="s">
        <v>29</v>
      </c>
      <c r="O1272" t="s">
        <v>40</v>
      </c>
      <c r="P1272" t="s">
        <v>30</v>
      </c>
      <c r="Q1272" t="s">
        <v>31</v>
      </c>
      <c r="R1272" t="s">
        <v>40</v>
      </c>
      <c r="S1272" t="s">
        <v>30</v>
      </c>
      <c r="T1272" t="s">
        <v>30</v>
      </c>
      <c r="U1272" t="s">
        <v>40</v>
      </c>
      <c r="V1272" t="s">
        <v>30</v>
      </c>
      <c r="W1272" t="s">
        <v>124</v>
      </c>
      <c r="X1272" t="s">
        <v>33408</v>
      </c>
    </row>
    <row r="1273" spans="1:24" x14ac:dyDescent="0.25">
      <c r="A1273">
        <v>674639</v>
      </c>
      <c r="B1273" t="s">
        <v>33409</v>
      </c>
      <c r="C1273" t="s">
        <v>33410</v>
      </c>
      <c r="D1273">
        <v>4</v>
      </c>
      <c r="F1273" t="s">
        <v>33411</v>
      </c>
      <c r="G1273" t="e">
        <f>-mycin</f>
        <v>#NAME?</v>
      </c>
      <c r="H1273" t="s">
        <v>26</v>
      </c>
      <c r="J1273">
        <v>1965</v>
      </c>
      <c r="M1273" t="s">
        <v>453</v>
      </c>
      <c r="N1273" t="s">
        <v>29</v>
      </c>
      <c r="O1273" t="s">
        <v>30</v>
      </c>
      <c r="P1273" t="s">
        <v>30</v>
      </c>
      <c r="Q1273" t="s">
        <v>31</v>
      </c>
      <c r="R1273" t="s">
        <v>30</v>
      </c>
      <c r="S1273" t="s">
        <v>40</v>
      </c>
      <c r="T1273" t="s">
        <v>30</v>
      </c>
      <c r="U1273" t="s">
        <v>30</v>
      </c>
      <c r="V1273" t="s">
        <v>30</v>
      </c>
      <c r="W1273" t="s">
        <v>124</v>
      </c>
      <c r="X1273" t="s">
        <v>33412</v>
      </c>
    </row>
    <row r="1274" spans="1:24" x14ac:dyDescent="0.25">
      <c r="A1274">
        <v>674307</v>
      </c>
      <c r="B1274" t="s">
        <v>33413</v>
      </c>
      <c r="C1274" t="s">
        <v>33414</v>
      </c>
      <c r="D1274">
        <v>4</v>
      </c>
      <c r="E1274" t="s">
        <v>33415</v>
      </c>
      <c r="F1274" t="s">
        <v>2984</v>
      </c>
      <c r="G1274" t="e">
        <f>-cillin</f>
        <v>#NAME?</v>
      </c>
      <c r="H1274" t="s">
        <v>59</v>
      </c>
      <c r="I1274">
        <v>1969</v>
      </c>
      <c r="J1274">
        <v>1979</v>
      </c>
      <c r="M1274" t="s">
        <v>453</v>
      </c>
      <c r="N1274" t="s">
        <v>29</v>
      </c>
      <c r="O1274" t="s">
        <v>40</v>
      </c>
      <c r="P1274" t="s">
        <v>30</v>
      </c>
      <c r="Q1274" t="s">
        <v>31</v>
      </c>
      <c r="R1274" t="s">
        <v>30</v>
      </c>
      <c r="S1274" t="s">
        <v>40</v>
      </c>
      <c r="T1274" t="s">
        <v>30</v>
      </c>
      <c r="U1274" t="s">
        <v>30</v>
      </c>
      <c r="V1274" t="s">
        <v>30</v>
      </c>
      <c r="W1274" t="s">
        <v>798</v>
      </c>
      <c r="X1274" t="s">
        <v>33416</v>
      </c>
    </row>
    <row r="1275" spans="1:24" x14ac:dyDescent="0.25">
      <c r="A1275">
        <v>1382996</v>
      </c>
      <c r="B1275" t="s">
        <v>33417</v>
      </c>
      <c r="C1275" t="s">
        <v>33418</v>
      </c>
      <c r="D1275">
        <v>4</v>
      </c>
      <c r="E1275" t="s">
        <v>33419</v>
      </c>
      <c r="F1275" t="s">
        <v>1762</v>
      </c>
      <c r="G1275" t="e">
        <f>-tide</f>
        <v>#NAME?</v>
      </c>
      <c r="H1275" t="s">
        <v>107</v>
      </c>
      <c r="I1275">
        <v>1995</v>
      </c>
      <c r="J1275">
        <v>1994</v>
      </c>
      <c r="K1275" t="s">
        <v>33420</v>
      </c>
      <c r="L1275" t="s">
        <v>33421</v>
      </c>
      <c r="M1275" t="s">
        <v>7283</v>
      </c>
      <c r="N1275" t="s">
        <v>108</v>
      </c>
      <c r="O1275" t="s">
        <v>30</v>
      </c>
      <c r="P1275" t="s">
        <v>30</v>
      </c>
      <c r="Q1275" t="s">
        <v>31</v>
      </c>
      <c r="R1275" t="s">
        <v>30</v>
      </c>
      <c r="S1275" t="s">
        <v>30</v>
      </c>
      <c r="T1275" t="s">
        <v>40</v>
      </c>
      <c r="U1275" t="s">
        <v>30</v>
      </c>
      <c r="V1275" t="s">
        <v>30</v>
      </c>
      <c r="W1275" t="s">
        <v>124</v>
      </c>
    </row>
    <row r="1276" spans="1:24" x14ac:dyDescent="0.25">
      <c r="A1276">
        <v>675619</v>
      </c>
      <c r="B1276" t="s">
        <v>33422</v>
      </c>
      <c r="C1276" t="s">
        <v>33423</v>
      </c>
      <c r="D1276">
        <v>4</v>
      </c>
      <c r="F1276" t="s">
        <v>2832</v>
      </c>
      <c r="M1276" t="s">
        <v>24587</v>
      </c>
      <c r="N1276" t="s">
        <v>75</v>
      </c>
      <c r="O1276" t="s">
        <v>30</v>
      </c>
      <c r="P1276" t="s">
        <v>30</v>
      </c>
      <c r="Q1276" t="s">
        <v>31</v>
      </c>
      <c r="R1276" t="s">
        <v>30</v>
      </c>
      <c r="S1276" t="s">
        <v>30</v>
      </c>
      <c r="T1276" t="s">
        <v>40</v>
      </c>
      <c r="U1276" t="s">
        <v>30</v>
      </c>
      <c r="V1276" t="s">
        <v>30</v>
      </c>
      <c r="W1276" t="s">
        <v>798</v>
      </c>
    </row>
    <row r="1277" spans="1:24" x14ac:dyDescent="0.25">
      <c r="A1277">
        <v>8130</v>
      </c>
      <c r="B1277" t="s">
        <v>33424</v>
      </c>
      <c r="C1277" t="s">
        <v>33425</v>
      </c>
      <c r="D1277">
        <v>4</v>
      </c>
      <c r="E1277" t="s">
        <v>33426</v>
      </c>
      <c r="F1277" t="s">
        <v>33427</v>
      </c>
      <c r="G1277" t="s">
        <v>531</v>
      </c>
      <c r="H1277" t="s">
        <v>532</v>
      </c>
      <c r="I1277">
        <v>1977</v>
      </c>
      <c r="J1277">
        <v>1981</v>
      </c>
      <c r="K1277" t="s">
        <v>33428</v>
      </c>
      <c r="L1277" t="s">
        <v>33429</v>
      </c>
      <c r="M1277" t="s">
        <v>1448</v>
      </c>
      <c r="N1277" t="s">
        <v>29</v>
      </c>
      <c r="O1277" t="s">
        <v>40</v>
      </c>
      <c r="P1277" t="s">
        <v>30</v>
      </c>
      <c r="Q1277" t="s">
        <v>31</v>
      </c>
      <c r="R1277" t="s">
        <v>30</v>
      </c>
      <c r="S1277" t="s">
        <v>30</v>
      </c>
      <c r="T1277" t="s">
        <v>40</v>
      </c>
      <c r="U1277" t="s">
        <v>40</v>
      </c>
      <c r="V1277" t="s">
        <v>40</v>
      </c>
      <c r="W1277" t="s">
        <v>124</v>
      </c>
      <c r="X1277" t="s">
        <v>33430</v>
      </c>
    </row>
    <row r="1278" spans="1:24" x14ac:dyDescent="0.25">
      <c r="A1278">
        <v>28939</v>
      </c>
      <c r="B1278" t="s">
        <v>33531</v>
      </c>
      <c r="C1278" t="s">
        <v>33532</v>
      </c>
      <c r="D1278">
        <v>4</v>
      </c>
      <c r="F1278" t="s">
        <v>33533</v>
      </c>
      <c r="J1278">
        <v>1960</v>
      </c>
      <c r="M1278" t="s">
        <v>18408</v>
      </c>
      <c r="N1278" t="s">
        <v>45</v>
      </c>
      <c r="O1278" t="s">
        <v>40</v>
      </c>
      <c r="P1278" t="s">
        <v>30</v>
      </c>
      <c r="Q1278" t="s">
        <v>31</v>
      </c>
      <c r="R1278" t="s">
        <v>30</v>
      </c>
      <c r="S1278" t="s">
        <v>30</v>
      </c>
      <c r="T1278" t="s">
        <v>40</v>
      </c>
      <c r="U1278" t="s">
        <v>30</v>
      </c>
      <c r="V1278" t="s">
        <v>30</v>
      </c>
      <c r="W1278" t="s">
        <v>124</v>
      </c>
      <c r="X1278" t="s">
        <v>33534</v>
      </c>
    </row>
    <row r="1279" spans="1:24" x14ac:dyDescent="0.25">
      <c r="A1279">
        <v>193281</v>
      </c>
      <c r="B1279" t="s">
        <v>33535</v>
      </c>
      <c r="C1279" t="s">
        <v>33536</v>
      </c>
      <c r="D1279">
        <v>4</v>
      </c>
      <c r="E1279" t="s">
        <v>33537</v>
      </c>
      <c r="F1279" t="s">
        <v>20393</v>
      </c>
      <c r="J1279">
        <v>2008</v>
      </c>
      <c r="K1279" t="s">
        <v>33538</v>
      </c>
      <c r="L1279" t="s">
        <v>33539</v>
      </c>
      <c r="N1279" t="s">
        <v>45</v>
      </c>
      <c r="O1279" t="s">
        <v>40</v>
      </c>
      <c r="P1279" t="s">
        <v>30</v>
      </c>
      <c r="Q1279" t="s">
        <v>46</v>
      </c>
      <c r="R1279" t="s">
        <v>30</v>
      </c>
      <c r="S1279" t="s">
        <v>40</v>
      </c>
      <c r="T1279" t="s">
        <v>30</v>
      </c>
      <c r="U1279" t="s">
        <v>30</v>
      </c>
      <c r="V1279" t="s">
        <v>40</v>
      </c>
      <c r="W1279" t="s">
        <v>124</v>
      </c>
      <c r="X1279" t="s">
        <v>33540</v>
      </c>
    </row>
    <row r="1280" spans="1:24" x14ac:dyDescent="0.25">
      <c r="A1280">
        <v>44876</v>
      </c>
      <c r="B1280" t="s">
        <v>33541</v>
      </c>
      <c r="C1280" t="s">
        <v>33542</v>
      </c>
      <c r="D1280">
        <v>4</v>
      </c>
      <c r="E1280" t="s">
        <v>33543</v>
      </c>
      <c r="F1280" t="s">
        <v>33544</v>
      </c>
      <c r="I1280">
        <v>1986</v>
      </c>
      <c r="J1280">
        <v>1984</v>
      </c>
      <c r="M1280" t="s">
        <v>33545</v>
      </c>
      <c r="N1280" t="s">
        <v>29</v>
      </c>
      <c r="O1280" t="s">
        <v>40</v>
      </c>
      <c r="P1280" t="s">
        <v>30</v>
      </c>
      <c r="Q1280" t="s">
        <v>31</v>
      </c>
      <c r="R1280" t="s">
        <v>30</v>
      </c>
      <c r="S1280" t="s">
        <v>40</v>
      </c>
      <c r="T1280" t="s">
        <v>40</v>
      </c>
      <c r="U1280" t="s">
        <v>30</v>
      </c>
      <c r="V1280" t="s">
        <v>30</v>
      </c>
      <c r="W1280" t="s">
        <v>124</v>
      </c>
      <c r="X1280" t="s">
        <v>33546</v>
      </c>
    </row>
    <row r="1281" spans="1:24" x14ac:dyDescent="0.25">
      <c r="A1281">
        <v>33254</v>
      </c>
      <c r="B1281" t="s">
        <v>33547</v>
      </c>
      <c r="C1281" t="s">
        <v>33548</v>
      </c>
      <c r="D1281">
        <v>4</v>
      </c>
      <c r="F1281" t="s">
        <v>1370</v>
      </c>
      <c r="J1281">
        <v>1990</v>
      </c>
      <c r="M1281" t="s">
        <v>27955</v>
      </c>
      <c r="N1281" t="s">
        <v>45</v>
      </c>
      <c r="O1281" t="s">
        <v>30</v>
      </c>
      <c r="P1281" t="s">
        <v>30</v>
      </c>
      <c r="Q1281" t="s">
        <v>63</v>
      </c>
      <c r="R1281" t="s">
        <v>30</v>
      </c>
      <c r="S1281" t="s">
        <v>30</v>
      </c>
      <c r="T1281" t="s">
        <v>40</v>
      </c>
      <c r="U1281" t="s">
        <v>30</v>
      </c>
      <c r="V1281" t="s">
        <v>30</v>
      </c>
      <c r="W1281" t="s">
        <v>798</v>
      </c>
      <c r="X1281" t="s">
        <v>33549</v>
      </c>
    </row>
    <row r="1282" spans="1:24" x14ac:dyDescent="0.25">
      <c r="A1282">
        <v>674523</v>
      </c>
      <c r="B1282" t="s">
        <v>33724</v>
      </c>
      <c r="C1282" t="s">
        <v>33725</v>
      </c>
      <c r="D1282">
        <v>4</v>
      </c>
      <c r="F1282" t="s">
        <v>33726</v>
      </c>
      <c r="J1282">
        <v>1982</v>
      </c>
      <c r="K1282" t="s">
        <v>33727</v>
      </c>
      <c r="L1282" t="s">
        <v>33728</v>
      </c>
      <c r="M1282" t="s">
        <v>33729</v>
      </c>
      <c r="N1282" t="s">
        <v>74</v>
      </c>
      <c r="O1282" t="s">
        <v>30</v>
      </c>
      <c r="P1282" t="s">
        <v>30</v>
      </c>
      <c r="Q1282" t="s">
        <v>63</v>
      </c>
      <c r="R1282" t="s">
        <v>30</v>
      </c>
      <c r="S1282" t="s">
        <v>40</v>
      </c>
      <c r="T1282" t="s">
        <v>30</v>
      </c>
      <c r="U1282" t="s">
        <v>30</v>
      </c>
      <c r="V1282" t="s">
        <v>30</v>
      </c>
      <c r="W1282" t="s">
        <v>124</v>
      </c>
      <c r="X1282" t="s">
        <v>33730</v>
      </c>
    </row>
    <row r="1283" spans="1:24" x14ac:dyDescent="0.25">
      <c r="A1283">
        <v>1121865</v>
      </c>
      <c r="B1283" t="s">
        <v>33737</v>
      </c>
      <c r="C1283" t="s">
        <v>33738</v>
      </c>
      <c r="D1283">
        <v>4</v>
      </c>
      <c r="E1283" t="s">
        <v>33739</v>
      </c>
      <c r="F1283" t="s">
        <v>9028</v>
      </c>
      <c r="G1283" t="e">
        <f>-mab</f>
        <v>#NAME?</v>
      </c>
      <c r="H1283" t="s">
        <v>546</v>
      </c>
      <c r="I1283">
        <v>2009</v>
      </c>
      <c r="J1283">
        <v>2011</v>
      </c>
      <c r="K1283" t="s">
        <v>33740</v>
      </c>
      <c r="L1283" t="s">
        <v>33741</v>
      </c>
      <c r="N1283" t="s">
        <v>547</v>
      </c>
      <c r="O1283" t="s">
        <v>30</v>
      </c>
      <c r="P1283" t="s">
        <v>30</v>
      </c>
      <c r="Q1283" t="s">
        <v>31</v>
      </c>
      <c r="R1283" t="s">
        <v>40</v>
      </c>
      <c r="S1283" t="s">
        <v>30</v>
      </c>
      <c r="T1283" t="s">
        <v>40</v>
      </c>
      <c r="U1283" t="s">
        <v>30</v>
      </c>
      <c r="V1283" t="s">
        <v>40</v>
      </c>
      <c r="W1283" t="s">
        <v>124</v>
      </c>
    </row>
    <row r="1284" spans="1:24" x14ac:dyDescent="0.25">
      <c r="A1284">
        <v>699393</v>
      </c>
      <c r="B1284" t="s">
        <v>33747</v>
      </c>
      <c r="C1284" t="s">
        <v>33748</v>
      </c>
      <c r="D1284">
        <v>4</v>
      </c>
      <c r="E1284" t="s">
        <v>33749</v>
      </c>
      <c r="F1284" t="s">
        <v>33750</v>
      </c>
      <c r="G1284" t="e">
        <f>-rubicin</f>
        <v>#NAME?</v>
      </c>
      <c r="H1284" t="s">
        <v>2415</v>
      </c>
      <c r="I1284">
        <v>1984</v>
      </c>
      <c r="J1284">
        <v>1999</v>
      </c>
      <c r="K1284" t="s">
        <v>33751</v>
      </c>
      <c r="L1284" t="s">
        <v>33752</v>
      </c>
      <c r="M1284" t="s">
        <v>793</v>
      </c>
      <c r="N1284" t="s">
        <v>29</v>
      </c>
      <c r="O1284" t="s">
        <v>30</v>
      </c>
      <c r="P1284" t="s">
        <v>30</v>
      </c>
      <c r="Q1284" t="s">
        <v>31</v>
      </c>
      <c r="R1284" t="s">
        <v>30</v>
      </c>
      <c r="S1284" t="s">
        <v>30</v>
      </c>
      <c r="T1284" t="s">
        <v>40</v>
      </c>
      <c r="U1284" t="s">
        <v>30</v>
      </c>
      <c r="V1284" t="s">
        <v>40</v>
      </c>
      <c r="W1284" t="s">
        <v>124</v>
      </c>
      <c r="X1284" t="s">
        <v>33753</v>
      </c>
    </row>
    <row r="1285" spans="1:24" x14ac:dyDescent="0.25">
      <c r="A1285">
        <v>65539</v>
      </c>
      <c r="B1285" t="s">
        <v>33754</v>
      </c>
      <c r="C1285" t="s">
        <v>33755</v>
      </c>
      <c r="D1285">
        <v>4</v>
      </c>
      <c r="F1285" t="s">
        <v>1370</v>
      </c>
      <c r="J1285">
        <v>1983</v>
      </c>
      <c r="K1285" t="s">
        <v>33756</v>
      </c>
      <c r="L1285" t="s">
        <v>33757</v>
      </c>
      <c r="M1285" t="s">
        <v>1395</v>
      </c>
      <c r="N1285" t="s">
        <v>45</v>
      </c>
      <c r="O1285" t="s">
        <v>40</v>
      </c>
      <c r="P1285" t="s">
        <v>30</v>
      </c>
      <c r="Q1285" t="s">
        <v>63</v>
      </c>
      <c r="R1285" t="s">
        <v>30</v>
      </c>
      <c r="S1285" t="s">
        <v>40</v>
      </c>
      <c r="T1285" t="s">
        <v>30</v>
      </c>
      <c r="U1285" t="s">
        <v>30</v>
      </c>
      <c r="V1285" t="s">
        <v>30</v>
      </c>
      <c r="W1285" t="s">
        <v>124</v>
      </c>
      <c r="X1285" t="s">
        <v>33758</v>
      </c>
    </row>
    <row r="1286" spans="1:24" x14ac:dyDescent="0.25">
      <c r="A1286">
        <v>366868</v>
      </c>
      <c r="B1286" t="s">
        <v>33759</v>
      </c>
      <c r="C1286" t="s">
        <v>33760</v>
      </c>
      <c r="D1286">
        <v>4</v>
      </c>
      <c r="F1286" t="s">
        <v>33761</v>
      </c>
      <c r="G1286" t="e">
        <f>-pressin</f>
        <v>#NAME?</v>
      </c>
      <c r="H1286" t="s">
        <v>5991</v>
      </c>
      <c r="I1286">
        <v>1977</v>
      </c>
      <c r="J1286">
        <v>1978</v>
      </c>
      <c r="K1286" t="s">
        <v>33762</v>
      </c>
      <c r="L1286" t="s">
        <v>33763</v>
      </c>
      <c r="M1286" t="s">
        <v>28692</v>
      </c>
      <c r="N1286" t="s">
        <v>108</v>
      </c>
      <c r="O1286" t="s">
        <v>30</v>
      </c>
      <c r="P1286" t="s">
        <v>30</v>
      </c>
      <c r="Q1286" t="s">
        <v>31</v>
      </c>
      <c r="R1286" t="s">
        <v>30</v>
      </c>
      <c r="S1286" t="s">
        <v>40</v>
      </c>
      <c r="T1286" t="s">
        <v>40</v>
      </c>
      <c r="U1286" t="s">
        <v>40</v>
      </c>
      <c r="V1286" t="s">
        <v>40</v>
      </c>
      <c r="W1286" t="s">
        <v>124</v>
      </c>
      <c r="X1286" t="s">
        <v>33764</v>
      </c>
    </row>
    <row r="1287" spans="1:24" x14ac:dyDescent="0.25">
      <c r="A1287">
        <v>1616</v>
      </c>
      <c r="B1287" t="s">
        <v>33765</v>
      </c>
      <c r="C1287" t="s">
        <v>33766</v>
      </c>
      <c r="D1287">
        <v>4</v>
      </c>
      <c r="E1287" t="s">
        <v>33767</v>
      </c>
      <c r="F1287" t="s">
        <v>33768</v>
      </c>
      <c r="G1287" t="e">
        <f>-oxacin</f>
        <v>#NAME?</v>
      </c>
      <c r="H1287" t="s">
        <v>1472</v>
      </c>
      <c r="I1287">
        <v>1995</v>
      </c>
      <c r="J1287">
        <v>1997</v>
      </c>
      <c r="K1287" t="s">
        <v>33769</v>
      </c>
      <c r="L1287" t="s">
        <v>33770</v>
      </c>
      <c r="M1287" t="s">
        <v>453</v>
      </c>
      <c r="N1287" t="s">
        <v>45</v>
      </c>
      <c r="O1287" t="s">
        <v>40</v>
      </c>
      <c r="P1287" t="s">
        <v>30</v>
      </c>
      <c r="Q1287" t="s">
        <v>31</v>
      </c>
      <c r="R1287" t="s">
        <v>30</v>
      </c>
      <c r="S1287" t="s">
        <v>40</v>
      </c>
      <c r="T1287" t="s">
        <v>30</v>
      </c>
      <c r="U1287" t="s">
        <v>30</v>
      </c>
      <c r="V1287" t="s">
        <v>40</v>
      </c>
      <c r="W1287" t="s">
        <v>798</v>
      </c>
      <c r="X1287" t="s">
        <v>33771</v>
      </c>
    </row>
    <row r="1288" spans="1:24" x14ac:dyDescent="0.25">
      <c r="A1288">
        <v>148018</v>
      </c>
      <c r="B1288" t="s">
        <v>33772</v>
      </c>
      <c r="C1288" t="s">
        <v>33773</v>
      </c>
      <c r="D1288">
        <v>4</v>
      </c>
      <c r="F1288" t="s">
        <v>1170</v>
      </c>
      <c r="J1288">
        <v>1961</v>
      </c>
      <c r="K1288" t="s">
        <v>33774</v>
      </c>
      <c r="L1288" t="s">
        <v>33775</v>
      </c>
      <c r="M1288" t="s">
        <v>367</v>
      </c>
      <c r="N1288" t="s">
        <v>45</v>
      </c>
      <c r="O1288" t="s">
        <v>40</v>
      </c>
      <c r="P1288" t="s">
        <v>30</v>
      </c>
      <c r="Q1288" t="s">
        <v>63</v>
      </c>
      <c r="R1288" t="s">
        <v>30</v>
      </c>
      <c r="S1288" t="s">
        <v>40</v>
      </c>
      <c r="T1288" t="s">
        <v>30</v>
      </c>
      <c r="U1288" t="s">
        <v>30</v>
      </c>
      <c r="V1288" t="s">
        <v>40</v>
      </c>
      <c r="W1288" t="s">
        <v>124</v>
      </c>
      <c r="X1288" t="s">
        <v>33776</v>
      </c>
    </row>
    <row r="1289" spans="1:24" x14ac:dyDescent="0.25">
      <c r="A1289">
        <v>411450</v>
      </c>
      <c r="B1289" t="s">
        <v>33864</v>
      </c>
      <c r="C1289" t="s">
        <v>33865</v>
      </c>
      <c r="D1289">
        <v>4</v>
      </c>
      <c r="F1289" t="s">
        <v>33866</v>
      </c>
      <c r="I1289">
        <v>1963</v>
      </c>
      <c r="K1289" t="s">
        <v>33867</v>
      </c>
      <c r="L1289" t="s">
        <v>33868</v>
      </c>
      <c r="M1289" t="s">
        <v>33869</v>
      </c>
      <c r="N1289" t="s">
        <v>45</v>
      </c>
      <c r="O1289" t="s">
        <v>40</v>
      </c>
      <c r="P1289" t="s">
        <v>30</v>
      </c>
      <c r="Q1289" t="s">
        <v>31</v>
      </c>
      <c r="R1289" t="s">
        <v>30</v>
      </c>
      <c r="S1289" t="s">
        <v>30</v>
      </c>
      <c r="T1289" t="s">
        <v>40</v>
      </c>
      <c r="U1289" t="s">
        <v>30</v>
      </c>
      <c r="V1289" t="s">
        <v>30</v>
      </c>
      <c r="W1289" t="s">
        <v>124</v>
      </c>
      <c r="X1289" t="s">
        <v>33870</v>
      </c>
    </row>
    <row r="1290" spans="1:24" x14ac:dyDescent="0.25">
      <c r="A1290">
        <v>1449451</v>
      </c>
      <c r="B1290" t="s">
        <v>33871</v>
      </c>
      <c r="C1290" t="s">
        <v>33872</v>
      </c>
      <c r="D1290">
        <v>4</v>
      </c>
      <c r="E1290" t="s">
        <v>33873</v>
      </c>
      <c r="F1290" t="s">
        <v>33874</v>
      </c>
      <c r="I1290">
        <v>1966</v>
      </c>
      <c r="J1290">
        <v>1993</v>
      </c>
      <c r="K1290" t="s">
        <v>33875</v>
      </c>
      <c r="L1290" t="s">
        <v>33876</v>
      </c>
      <c r="M1290" t="s">
        <v>15792</v>
      </c>
      <c r="N1290" t="s">
        <v>74</v>
      </c>
      <c r="O1290" t="s">
        <v>30</v>
      </c>
      <c r="P1290" t="s">
        <v>30</v>
      </c>
      <c r="Q1290" t="s">
        <v>75</v>
      </c>
      <c r="R1290" t="s">
        <v>30</v>
      </c>
      <c r="S1290" t="s">
        <v>30</v>
      </c>
      <c r="T1290" t="s">
        <v>40</v>
      </c>
      <c r="U1290" t="s">
        <v>30</v>
      </c>
      <c r="V1290" t="s">
        <v>30</v>
      </c>
      <c r="W1290" t="s">
        <v>124</v>
      </c>
      <c r="X1290" t="s">
        <v>33877</v>
      </c>
    </row>
    <row r="1291" spans="1:24" x14ac:dyDescent="0.25">
      <c r="A1291">
        <v>675216</v>
      </c>
      <c r="B1291" t="s">
        <v>33878</v>
      </c>
      <c r="C1291" t="s">
        <v>33879</v>
      </c>
      <c r="D1291">
        <v>4</v>
      </c>
      <c r="F1291" t="s">
        <v>1263</v>
      </c>
      <c r="G1291" t="s">
        <v>37</v>
      </c>
      <c r="H1291" t="s">
        <v>38</v>
      </c>
      <c r="J1291">
        <v>1959</v>
      </c>
      <c r="K1291" t="s">
        <v>33880</v>
      </c>
      <c r="L1291" t="s">
        <v>33881</v>
      </c>
      <c r="M1291" t="s">
        <v>32211</v>
      </c>
      <c r="N1291" t="s">
        <v>29</v>
      </c>
      <c r="O1291" t="s">
        <v>40</v>
      </c>
      <c r="P1291" t="s">
        <v>30</v>
      </c>
      <c r="Q1291" t="s">
        <v>31</v>
      </c>
      <c r="R1291" t="s">
        <v>40</v>
      </c>
      <c r="S1291" t="s">
        <v>30</v>
      </c>
      <c r="T1291" t="s">
        <v>40</v>
      </c>
      <c r="U1291" t="s">
        <v>30</v>
      </c>
      <c r="V1291" t="s">
        <v>40</v>
      </c>
      <c r="W1291" t="s">
        <v>124</v>
      </c>
      <c r="X1291" t="s">
        <v>33882</v>
      </c>
    </row>
    <row r="1292" spans="1:24" x14ac:dyDescent="0.25">
      <c r="A1292">
        <v>685193</v>
      </c>
      <c r="B1292" t="s">
        <v>33890</v>
      </c>
      <c r="C1292" t="s">
        <v>33891</v>
      </c>
      <c r="D1292">
        <v>4</v>
      </c>
      <c r="F1292" t="s">
        <v>33892</v>
      </c>
      <c r="I1292">
        <v>1964</v>
      </c>
      <c r="J1292">
        <v>1957</v>
      </c>
      <c r="K1292" t="s">
        <v>33893</v>
      </c>
      <c r="L1292" t="s">
        <v>33894</v>
      </c>
      <c r="M1292" t="s">
        <v>179</v>
      </c>
      <c r="N1292" t="s">
        <v>45</v>
      </c>
      <c r="O1292" t="s">
        <v>40</v>
      </c>
      <c r="P1292" t="s">
        <v>30</v>
      </c>
      <c r="Q1292" t="s">
        <v>31</v>
      </c>
      <c r="R1292" t="s">
        <v>30</v>
      </c>
      <c r="S1292" t="s">
        <v>40</v>
      </c>
      <c r="T1292" t="s">
        <v>30</v>
      </c>
      <c r="U1292" t="s">
        <v>30</v>
      </c>
      <c r="V1292" t="s">
        <v>40</v>
      </c>
      <c r="W1292" t="s">
        <v>798</v>
      </c>
      <c r="X1292" t="s">
        <v>33895</v>
      </c>
    </row>
    <row r="1293" spans="1:24" x14ac:dyDescent="0.25">
      <c r="A1293">
        <v>780122</v>
      </c>
      <c r="B1293" t="s">
        <v>33896</v>
      </c>
      <c r="C1293" t="s">
        <v>33897</v>
      </c>
      <c r="D1293">
        <v>4</v>
      </c>
      <c r="E1293" t="s">
        <v>33898</v>
      </c>
      <c r="F1293" t="s">
        <v>33899</v>
      </c>
      <c r="I1293">
        <v>1966</v>
      </c>
      <c r="J1293">
        <v>1986</v>
      </c>
      <c r="K1293" t="s">
        <v>33900</v>
      </c>
      <c r="L1293" t="s">
        <v>33901</v>
      </c>
      <c r="M1293" t="s">
        <v>33902</v>
      </c>
      <c r="N1293" t="s">
        <v>45</v>
      </c>
      <c r="O1293" t="s">
        <v>40</v>
      </c>
      <c r="P1293" t="s">
        <v>30</v>
      </c>
      <c r="Q1293" t="s">
        <v>63</v>
      </c>
      <c r="R1293" t="s">
        <v>30</v>
      </c>
      <c r="S1293" t="s">
        <v>30</v>
      </c>
      <c r="T1293" t="s">
        <v>30</v>
      </c>
      <c r="U1293" t="s">
        <v>40</v>
      </c>
      <c r="V1293" t="s">
        <v>30</v>
      </c>
      <c r="W1293" t="s">
        <v>798</v>
      </c>
      <c r="X1293" t="s">
        <v>33903</v>
      </c>
    </row>
    <row r="1294" spans="1:24" x14ac:dyDescent="0.25">
      <c r="A1294">
        <v>33679</v>
      </c>
      <c r="B1294" t="s">
        <v>33909</v>
      </c>
      <c r="C1294" t="s">
        <v>33910</v>
      </c>
      <c r="D1294">
        <v>4</v>
      </c>
      <c r="E1294" t="s">
        <v>33911</v>
      </c>
      <c r="F1294" t="s">
        <v>10598</v>
      </c>
      <c r="G1294" t="e">
        <f>-steride</f>
        <v>#NAME?</v>
      </c>
      <c r="H1294" t="s">
        <v>5089</v>
      </c>
      <c r="I1294">
        <v>1989</v>
      </c>
      <c r="J1294">
        <v>1992</v>
      </c>
      <c r="K1294" t="s">
        <v>33912</v>
      </c>
      <c r="L1294" t="s">
        <v>33913</v>
      </c>
      <c r="M1294" t="s">
        <v>5090</v>
      </c>
      <c r="N1294" t="s">
        <v>29</v>
      </c>
      <c r="O1294" t="s">
        <v>40</v>
      </c>
      <c r="P1294" t="s">
        <v>30</v>
      </c>
      <c r="Q1294" t="s">
        <v>31</v>
      </c>
      <c r="R1294" t="s">
        <v>30</v>
      </c>
      <c r="S1294" t="s">
        <v>40</v>
      </c>
      <c r="T1294" t="s">
        <v>30</v>
      </c>
      <c r="U1294" t="s">
        <v>30</v>
      </c>
      <c r="V1294" t="s">
        <v>40</v>
      </c>
      <c r="W1294" t="s">
        <v>124</v>
      </c>
      <c r="X1294" t="s">
        <v>33914</v>
      </c>
    </row>
    <row r="1295" spans="1:24" x14ac:dyDescent="0.25">
      <c r="A1295">
        <v>419601</v>
      </c>
      <c r="B1295" t="s">
        <v>33915</v>
      </c>
      <c r="C1295" t="s">
        <v>33916</v>
      </c>
      <c r="D1295">
        <v>4</v>
      </c>
      <c r="E1295" t="s">
        <v>33917</v>
      </c>
      <c r="F1295" t="s">
        <v>33918</v>
      </c>
      <c r="G1295" t="e">
        <f>-prazole</f>
        <v>#NAME?</v>
      </c>
      <c r="H1295" t="s">
        <v>260</v>
      </c>
      <c r="I1295">
        <v>1986</v>
      </c>
      <c r="J1295">
        <v>1989</v>
      </c>
      <c r="K1295" t="s">
        <v>33919</v>
      </c>
      <c r="L1295" t="s">
        <v>33920</v>
      </c>
      <c r="M1295" t="s">
        <v>33921</v>
      </c>
      <c r="N1295" t="s">
        <v>45</v>
      </c>
      <c r="O1295" t="s">
        <v>40</v>
      </c>
      <c r="P1295" t="s">
        <v>30</v>
      </c>
      <c r="Q1295" t="s">
        <v>46</v>
      </c>
      <c r="R1295" t="s">
        <v>40</v>
      </c>
      <c r="S1295" t="s">
        <v>40</v>
      </c>
      <c r="T1295" t="s">
        <v>30</v>
      </c>
      <c r="U1295" t="s">
        <v>30</v>
      </c>
      <c r="V1295" t="s">
        <v>40</v>
      </c>
      <c r="W1295" t="s">
        <v>2208</v>
      </c>
      <c r="X1295" t="s">
        <v>18307</v>
      </c>
    </row>
    <row r="1296" spans="1:24" x14ac:dyDescent="0.25">
      <c r="A1296">
        <v>51056</v>
      </c>
      <c r="B1296" t="s">
        <v>33922</v>
      </c>
      <c r="C1296" t="s">
        <v>33923</v>
      </c>
      <c r="D1296">
        <v>4</v>
      </c>
      <c r="E1296" t="s">
        <v>33924</v>
      </c>
      <c r="F1296" t="s">
        <v>33925</v>
      </c>
      <c r="I1296">
        <v>1970</v>
      </c>
      <c r="J1296">
        <v>1976</v>
      </c>
      <c r="K1296" t="s">
        <v>33926</v>
      </c>
      <c r="L1296" t="s">
        <v>33927</v>
      </c>
      <c r="M1296" t="s">
        <v>4741</v>
      </c>
      <c r="N1296" t="s">
        <v>45</v>
      </c>
      <c r="O1296" t="s">
        <v>40</v>
      </c>
      <c r="P1296" t="s">
        <v>30</v>
      </c>
      <c r="Q1296" t="s">
        <v>31</v>
      </c>
      <c r="R1296" t="s">
        <v>30</v>
      </c>
      <c r="S1296" t="s">
        <v>40</v>
      </c>
      <c r="T1296" t="s">
        <v>30</v>
      </c>
      <c r="U1296" t="s">
        <v>30</v>
      </c>
      <c r="V1296" t="s">
        <v>40</v>
      </c>
      <c r="W1296" t="s">
        <v>2208</v>
      </c>
      <c r="X1296" t="s">
        <v>33928</v>
      </c>
    </row>
    <row r="1297" spans="1:24" x14ac:dyDescent="0.25">
      <c r="A1297">
        <v>399361</v>
      </c>
      <c r="B1297" t="s">
        <v>33929</v>
      </c>
      <c r="C1297" t="s">
        <v>33930</v>
      </c>
      <c r="D1297">
        <v>4</v>
      </c>
      <c r="E1297" t="s">
        <v>33931</v>
      </c>
      <c r="F1297" t="s">
        <v>2077</v>
      </c>
      <c r="G1297" t="e">
        <f>-tant</f>
        <v>#NAME?</v>
      </c>
      <c r="H1297" t="s">
        <v>8457</v>
      </c>
      <c r="I1297">
        <v>2000</v>
      </c>
      <c r="J1297">
        <v>2003</v>
      </c>
      <c r="K1297" t="s">
        <v>33932</v>
      </c>
      <c r="L1297" t="s">
        <v>33933</v>
      </c>
      <c r="N1297" t="s">
        <v>45</v>
      </c>
      <c r="O1297" t="s">
        <v>30</v>
      </c>
      <c r="P1297" t="s">
        <v>40</v>
      </c>
      <c r="Q1297" t="s">
        <v>31</v>
      </c>
      <c r="R1297" t="s">
        <v>30</v>
      </c>
      <c r="S1297" t="s">
        <v>40</v>
      </c>
      <c r="T1297" t="s">
        <v>30</v>
      </c>
      <c r="U1297" t="s">
        <v>30</v>
      </c>
      <c r="V1297" t="s">
        <v>30</v>
      </c>
      <c r="W1297" t="s">
        <v>124</v>
      </c>
      <c r="X1297" t="s">
        <v>33934</v>
      </c>
    </row>
    <row r="1298" spans="1:24" x14ac:dyDescent="0.25">
      <c r="A1298">
        <v>13329</v>
      </c>
      <c r="B1298" t="s">
        <v>33935</v>
      </c>
      <c r="C1298" t="s">
        <v>33936</v>
      </c>
      <c r="D1298">
        <v>4</v>
      </c>
      <c r="F1298" t="s">
        <v>5254</v>
      </c>
      <c r="J1298">
        <v>2002</v>
      </c>
      <c r="K1298" t="s">
        <v>33937</v>
      </c>
      <c r="L1298" t="s">
        <v>33938</v>
      </c>
      <c r="M1298" t="s">
        <v>2344</v>
      </c>
      <c r="N1298" t="s">
        <v>45</v>
      </c>
      <c r="O1298" t="s">
        <v>40</v>
      </c>
      <c r="P1298" t="s">
        <v>30</v>
      </c>
      <c r="Q1298" t="s">
        <v>63</v>
      </c>
      <c r="R1298" t="s">
        <v>30</v>
      </c>
      <c r="S1298" t="s">
        <v>30</v>
      </c>
      <c r="T1298" t="s">
        <v>30</v>
      </c>
      <c r="U1298" t="s">
        <v>40</v>
      </c>
      <c r="V1298" t="s">
        <v>30</v>
      </c>
      <c r="W1298" t="s">
        <v>124</v>
      </c>
      <c r="X1298" t="s">
        <v>33939</v>
      </c>
    </row>
    <row r="1299" spans="1:24" x14ac:dyDescent="0.25">
      <c r="A1299">
        <v>78303</v>
      </c>
      <c r="B1299" t="s">
        <v>33940</v>
      </c>
      <c r="C1299" t="s">
        <v>33941</v>
      </c>
      <c r="D1299">
        <v>4</v>
      </c>
      <c r="E1299" t="s">
        <v>33942</v>
      </c>
      <c r="F1299" t="s">
        <v>33943</v>
      </c>
      <c r="G1299" t="e">
        <f>-tidine</f>
        <v>#NAME?</v>
      </c>
      <c r="H1299" t="s">
        <v>1126</v>
      </c>
      <c r="I1299">
        <v>1984</v>
      </c>
      <c r="J1299">
        <v>1986</v>
      </c>
      <c r="K1299" t="s">
        <v>33944</v>
      </c>
      <c r="L1299" t="s">
        <v>33945</v>
      </c>
      <c r="M1299" t="s">
        <v>1127</v>
      </c>
      <c r="N1299" t="s">
        <v>29</v>
      </c>
      <c r="O1299" t="s">
        <v>30</v>
      </c>
      <c r="P1299" t="s">
        <v>30</v>
      </c>
      <c r="Q1299" t="s">
        <v>63</v>
      </c>
      <c r="R1299" t="s">
        <v>30</v>
      </c>
      <c r="S1299" t="s">
        <v>40</v>
      </c>
      <c r="T1299" t="s">
        <v>40</v>
      </c>
      <c r="U1299" t="s">
        <v>30</v>
      </c>
      <c r="V1299" t="s">
        <v>30</v>
      </c>
      <c r="W1299" t="s">
        <v>2208</v>
      </c>
      <c r="X1299" t="s">
        <v>33946</v>
      </c>
    </row>
    <row r="1300" spans="1:24" x14ac:dyDescent="0.25">
      <c r="A1300">
        <v>5638</v>
      </c>
      <c r="B1300" t="s">
        <v>33953</v>
      </c>
      <c r="C1300" t="s">
        <v>33954</v>
      </c>
      <c r="D1300">
        <v>4</v>
      </c>
      <c r="E1300" t="s">
        <v>33955</v>
      </c>
      <c r="F1300" t="s">
        <v>33956</v>
      </c>
      <c r="G1300" t="e">
        <f>-ilide</f>
        <v>#NAME?</v>
      </c>
      <c r="H1300" t="s">
        <v>6676</v>
      </c>
      <c r="I1300">
        <v>1993</v>
      </c>
      <c r="J1300">
        <v>1999</v>
      </c>
      <c r="K1300" t="s">
        <v>33957</v>
      </c>
      <c r="L1300" t="s">
        <v>33958</v>
      </c>
      <c r="M1300" t="s">
        <v>314</v>
      </c>
      <c r="N1300" t="s">
        <v>45</v>
      </c>
      <c r="O1300" t="s">
        <v>40</v>
      </c>
      <c r="P1300" t="s">
        <v>30</v>
      </c>
      <c r="Q1300" t="s">
        <v>63</v>
      </c>
      <c r="R1300" t="s">
        <v>30</v>
      </c>
      <c r="S1300" t="s">
        <v>40</v>
      </c>
      <c r="T1300" t="s">
        <v>30</v>
      </c>
      <c r="U1300" t="s">
        <v>30</v>
      </c>
      <c r="V1300" t="s">
        <v>40</v>
      </c>
      <c r="W1300" t="s">
        <v>124</v>
      </c>
      <c r="X1300" t="s">
        <v>33959</v>
      </c>
    </row>
    <row r="1301" spans="1:24" x14ac:dyDescent="0.25">
      <c r="A1301">
        <v>674796</v>
      </c>
      <c r="B1301" t="s">
        <v>33960</v>
      </c>
      <c r="C1301" t="s">
        <v>33961</v>
      </c>
      <c r="D1301">
        <v>4</v>
      </c>
      <c r="E1301" t="s">
        <v>33962</v>
      </c>
      <c r="F1301" t="s">
        <v>33963</v>
      </c>
      <c r="G1301" t="e">
        <f>-onide</f>
        <v>#NAME?</v>
      </c>
      <c r="H1301" t="s">
        <v>356</v>
      </c>
      <c r="I1301">
        <v>1973</v>
      </c>
      <c r="J1301">
        <v>1974</v>
      </c>
      <c r="K1301" t="s">
        <v>33964</v>
      </c>
      <c r="L1301" t="s">
        <v>33965</v>
      </c>
      <c r="M1301" t="s">
        <v>11735</v>
      </c>
      <c r="N1301" t="s">
        <v>29</v>
      </c>
      <c r="O1301" t="s">
        <v>40</v>
      </c>
      <c r="P1301" t="s">
        <v>30</v>
      </c>
      <c r="Q1301" t="s">
        <v>31</v>
      </c>
      <c r="R1301" t="s">
        <v>40</v>
      </c>
      <c r="S1301" t="s">
        <v>30</v>
      </c>
      <c r="T1301" t="s">
        <v>30</v>
      </c>
      <c r="U1301" t="s">
        <v>40</v>
      </c>
      <c r="V1301" t="s">
        <v>30</v>
      </c>
      <c r="W1301" t="s">
        <v>124</v>
      </c>
      <c r="X1301" t="s">
        <v>33966</v>
      </c>
    </row>
    <row r="1302" spans="1:24" x14ac:dyDescent="0.25">
      <c r="A1302">
        <v>142808</v>
      </c>
      <c r="B1302" t="s">
        <v>33974</v>
      </c>
      <c r="C1302" t="s">
        <v>33975</v>
      </c>
      <c r="D1302">
        <v>4</v>
      </c>
      <c r="E1302" t="s">
        <v>33976</v>
      </c>
      <c r="F1302" t="s">
        <v>33977</v>
      </c>
      <c r="G1302" t="s">
        <v>789</v>
      </c>
      <c r="H1302" t="s">
        <v>790</v>
      </c>
      <c r="I1302">
        <v>1962</v>
      </c>
      <c r="J1302">
        <v>1963</v>
      </c>
      <c r="K1302" t="s">
        <v>33978</v>
      </c>
      <c r="L1302" t="s">
        <v>33979</v>
      </c>
      <c r="M1302" t="s">
        <v>793</v>
      </c>
      <c r="N1302" t="s">
        <v>29</v>
      </c>
      <c r="O1302" t="s">
        <v>30</v>
      </c>
      <c r="P1302" t="s">
        <v>30</v>
      </c>
      <c r="Q1302" t="s">
        <v>31</v>
      </c>
      <c r="R1302" t="s">
        <v>30</v>
      </c>
      <c r="S1302" t="s">
        <v>30</v>
      </c>
      <c r="T1302" t="s">
        <v>40</v>
      </c>
      <c r="U1302" t="s">
        <v>30</v>
      </c>
      <c r="V1302" t="s">
        <v>30</v>
      </c>
      <c r="W1302" t="s">
        <v>124</v>
      </c>
      <c r="X1302" t="s">
        <v>33980</v>
      </c>
    </row>
    <row r="1303" spans="1:24" x14ac:dyDescent="0.25">
      <c r="A1303">
        <v>1449169</v>
      </c>
      <c r="B1303" t="s">
        <v>33997</v>
      </c>
      <c r="C1303" t="s">
        <v>33998</v>
      </c>
      <c r="D1303">
        <v>4</v>
      </c>
      <c r="E1303" t="s">
        <v>33999</v>
      </c>
      <c r="F1303" t="s">
        <v>12430</v>
      </c>
      <c r="G1303" t="s">
        <v>12663</v>
      </c>
      <c r="H1303" t="s">
        <v>5037</v>
      </c>
      <c r="I1303">
        <v>1976</v>
      </c>
      <c r="J1303">
        <v>1985</v>
      </c>
      <c r="K1303" t="s">
        <v>34000</v>
      </c>
      <c r="L1303" t="s">
        <v>34001</v>
      </c>
      <c r="M1303" t="s">
        <v>1273</v>
      </c>
      <c r="N1303" t="s">
        <v>29</v>
      </c>
      <c r="O1303" t="s">
        <v>30</v>
      </c>
      <c r="P1303" t="s">
        <v>30</v>
      </c>
      <c r="Q1303" t="s">
        <v>46</v>
      </c>
      <c r="R1303" t="s">
        <v>30</v>
      </c>
      <c r="S1303" t="s">
        <v>40</v>
      </c>
      <c r="T1303" t="s">
        <v>30</v>
      </c>
      <c r="U1303" t="s">
        <v>30</v>
      </c>
      <c r="V1303" t="s">
        <v>30</v>
      </c>
      <c r="W1303" t="s">
        <v>124</v>
      </c>
      <c r="X1303" t="s">
        <v>34002</v>
      </c>
    </row>
    <row r="1304" spans="1:24" x14ac:dyDescent="0.25">
      <c r="A1304">
        <v>281549</v>
      </c>
      <c r="B1304" t="s">
        <v>34003</v>
      </c>
      <c r="C1304" t="s">
        <v>34004</v>
      </c>
      <c r="D1304">
        <v>4</v>
      </c>
      <c r="E1304" t="s">
        <v>34005</v>
      </c>
      <c r="F1304" t="s">
        <v>24778</v>
      </c>
      <c r="I1304">
        <v>2002</v>
      </c>
      <c r="J1304">
        <v>2002</v>
      </c>
      <c r="K1304" t="s">
        <v>34006</v>
      </c>
      <c r="L1304" t="s">
        <v>34007</v>
      </c>
      <c r="N1304" t="s">
        <v>45</v>
      </c>
      <c r="O1304" t="s">
        <v>40</v>
      </c>
      <c r="P1304" t="s">
        <v>40</v>
      </c>
      <c r="Q1304" t="s">
        <v>63</v>
      </c>
      <c r="R1304" t="s">
        <v>30</v>
      </c>
      <c r="S1304" t="s">
        <v>40</v>
      </c>
      <c r="T1304" t="s">
        <v>30</v>
      </c>
      <c r="U1304" t="s">
        <v>30</v>
      </c>
      <c r="V1304" t="s">
        <v>30</v>
      </c>
      <c r="W1304" t="s">
        <v>124</v>
      </c>
      <c r="X1304" t="s">
        <v>34008</v>
      </c>
    </row>
    <row r="1305" spans="1:24" x14ac:dyDescent="0.25">
      <c r="A1305">
        <v>675377</v>
      </c>
      <c r="B1305" t="s">
        <v>34009</v>
      </c>
      <c r="C1305" t="s">
        <v>34010</v>
      </c>
      <c r="D1305">
        <v>4</v>
      </c>
      <c r="E1305" t="s">
        <v>34011</v>
      </c>
      <c r="F1305" t="s">
        <v>34012</v>
      </c>
      <c r="G1305" t="e">
        <f>-ermin</f>
        <v>#NAME?</v>
      </c>
      <c r="H1305" t="s">
        <v>34013</v>
      </c>
      <c r="I1305">
        <v>1995</v>
      </c>
      <c r="J1305">
        <v>1997</v>
      </c>
      <c r="K1305" t="s">
        <v>34014</v>
      </c>
      <c r="L1305" t="s">
        <v>34015</v>
      </c>
      <c r="M1305" t="s">
        <v>34016</v>
      </c>
      <c r="N1305" t="s">
        <v>108</v>
      </c>
      <c r="O1305" t="s">
        <v>30</v>
      </c>
      <c r="P1305" t="s">
        <v>30</v>
      </c>
      <c r="Q1305" t="s">
        <v>31</v>
      </c>
      <c r="R1305" t="s">
        <v>30</v>
      </c>
      <c r="S1305" t="s">
        <v>30</v>
      </c>
      <c r="T1305" t="s">
        <v>40</v>
      </c>
      <c r="U1305" t="s">
        <v>40</v>
      </c>
      <c r="V1305" t="s">
        <v>40</v>
      </c>
      <c r="W1305" t="s">
        <v>124</v>
      </c>
    </row>
    <row r="1306" spans="1:24" x14ac:dyDescent="0.25">
      <c r="A1306">
        <v>675431</v>
      </c>
      <c r="B1306" t="s">
        <v>34017</v>
      </c>
      <c r="C1306" t="s">
        <v>34018</v>
      </c>
      <c r="D1306">
        <v>4</v>
      </c>
      <c r="E1306" t="s">
        <v>34019</v>
      </c>
      <c r="F1306" t="s">
        <v>34020</v>
      </c>
      <c r="G1306" t="e">
        <f>-ase</f>
        <v>#NAME?</v>
      </c>
      <c r="H1306" t="s">
        <v>3419</v>
      </c>
      <c r="I1306">
        <v>1989</v>
      </c>
      <c r="J1306">
        <v>1996</v>
      </c>
      <c r="K1306" t="s">
        <v>34021</v>
      </c>
      <c r="L1306" t="s">
        <v>34022</v>
      </c>
      <c r="M1306" t="s">
        <v>21830</v>
      </c>
      <c r="N1306" t="s">
        <v>2360</v>
      </c>
      <c r="O1306" t="s">
        <v>30</v>
      </c>
      <c r="P1306" t="s">
        <v>30</v>
      </c>
      <c r="Q1306" t="s">
        <v>31</v>
      </c>
      <c r="R1306" t="s">
        <v>30</v>
      </c>
      <c r="S1306" t="s">
        <v>30</v>
      </c>
      <c r="T1306" t="s">
        <v>40</v>
      </c>
      <c r="U1306" t="s">
        <v>30</v>
      </c>
      <c r="V1306" t="s">
        <v>30</v>
      </c>
      <c r="W1306" t="s">
        <v>124</v>
      </c>
    </row>
    <row r="1307" spans="1:24" x14ac:dyDescent="0.25">
      <c r="A1307">
        <v>675474</v>
      </c>
      <c r="B1307" t="s">
        <v>34023</v>
      </c>
      <c r="C1307" t="s">
        <v>34024</v>
      </c>
      <c r="D1307">
        <v>4</v>
      </c>
      <c r="E1307" t="s">
        <v>34025</v>
      </c>
      <c r="F1307" t="s">
        <v>1263</v>
      </c>
      <c r="G1307" t="s">
        <v>3396</v>
      </c>
      <c r="H1307" t="s">
        <v>3397</v>
      </c>
      <c r="I1307">
        <v>1999</v>
      </c>
      <c r="J1307">
        <v>2003</v>
      </c>
      <c r="K1307" t="s">
        <v>34026</v>
      </c>
      <c r="L1307" t="s">
        <v>34027</v>
      </c>
      <c r="N1307" t="s">
        <v>75</v>
      </c>
      <c r="O1307" t="s">
        <v>30</v>
      </c>
      <c r="P1307" t="s">
        <v>30</v>
      </c>
      <c r="Q1307" t="s">
        <v>31</v>
      </c>
      <c r="R1307" t="s">
        <v>30</v>
      </c>
      <c r="S1307" t="s">
        <v>30</v>
      </c>
      <c r="T1307" t="s">
        <v>40</v>
      </c>
      <c r="U1307" t="s">
        <v>30</v>
      </c>
      <c r="V1307" t="s">
        <v>30</v>
      </c>
      <c r="W1307" t="s">
        <v>124</v>
      </c>
    </row>
    <row r="1308" spans="1:24" x14ac:dyDescent="0.25">
      <c r="A1308">
        <v>675784</v>
      </c>
      <c r="B1308" t="s">
        <v>34028</v>
      </c>
      <c r="C1308" t="s">
        <v>34029</v>
      </c>
      <c r="D1308">
        <v>4</v>
      </c>
      <c r="E1308" t="s">
        <v>34030</v>
      </c>
      <c r="F1308" t="s">
        <v>982</v>
      </c>
      <c r="G1308" t="e">
        <f>-mab</f>
        <v>#NAME?</v>
      </c>
      <c r="H1308" t="s">
        <v>546</v>
      </c>
      <c r="I1308">
        <v>2004</v>
      </c>
      <c r="J1308">
        <v>2009</v>
      </c>
      <c r="K1308" t="s">
        <v>34031</v>
      </c>
      <c r="L1308" t="s">
        <v>34032</v>
      </c>
      <c r="N1308" t="s">
        <v>547</v>
      </c>
      <c r="O1308" t="s">
        <v>30</v>
      </c>
      <c r="P1308" t="s">
        <v>30</v>
      </c>
      <c r="Q1308" t="s">
        <v>31</v>
      </c>
      <c r="R1308" t="s">
        <v>30</v>
      </c>
      <c r="S1308" t="s">
        <v>30</v>
      </c>
      <c r="T1308" t="s">
        <v>40</v>
      </c>
      <c r="U1308" t="s">
        <v>30</v>
      </c>
      <c r="V1308" t="s">
        <v>40</v>
      </c>
      <c r="W1308" t="s">
        <v>798</v>
      </c>
    </row>
    <row r="1309" spans="1:24" x14ac:dyDescent="0.25">
      <c r="A1309">
        <v>12506</v>
      </c>
      <c r="B1309" t="s">
        <v>34033</v>
      </c>
      <c r="C1309" t="s">
        <v>34034</v>
      </c>
      <c r="D1309">
        <v>4</v>
      </c>
      <c r="F1309" t="s">
        <v>34035</v>
      </c>
      <c r="G1309" t="e">
        <f>-mycin</f>
        <v>#NAME?</v>
      </c>
      <c r="H1309" t="s">
        <v>26</v>
      </c>
      <c r="J1309">
        <v>1964</v>
      </c>
      <c r="K1309" t="s">
        <v>34036</v>
      </c>
      <c r="L1309" t="s">
        <v>34037</v>
      </c>
      <c r="M1309" t="s">
        <v>453</v>
      </c>
      <c r="N1309" t="s">
        <v>29</v>
      </c>
      <c r="O1309" t="s">
        <v>30</v>
      </c>
      <c r="P1309" t="s">
        <v>30</v>
      </c>
      <c r="Q1309" t="s">
        <v>31</v>
      </c>
      <c r="R1309" t="s">
        <v>30</v>
      </c>
      <c r="S1309" t="s">
        <v>40</v>
      </c>
      <c r="T1309" t="s">
        <v>40</v>
      </c>
      <c r="U1309" t="s">
        <v>40</v>
      </c>
      <c r="V1309" t="s">
        <v>30</v>
      </c>
      <c r="W1309" t="s">
        <v>124</v>
      </c>
      <c r="X1309" t="s">
        <v>34038</v>
      </c>
    </row>
    <row r="1310" spans="1:24" x14ac:dyDescent="0.25">
      <c r="A1310">
        <v>675470</v>
      </c>
      <c r="B1310" t="s">
        <v>34045</v>
      </c>
      <c r="C1310" t="s">
        <v>34046</v>
      </c>
      <c r="D1310">
        <v>4</v>
      </c>
      <c r="F1310" t="s">
        <v>34047</v>
      </c>
      <c r="J1310">
        <v>1998</v>
      </c>
      <c r="K1310" t="s">
        <v>7041</v>
      </c>
      <c r="L1310" t="s">
        <v>7042</v>
      </c>
      <c r="N1310" t="s">
        <v>75</v>
      </c>
      <c r="O1310" t="s">
        <v>30</v>
      </c>
      <c r="P1310" t="s">
        <v>30</v>
      </c>
      <c r="Q1310" t="s">
        <v>31</v>
      </c>
      <c r="R1310" t="s">
        <v>30</v>
      </c>
      <c r="S1310" t="s">
        <v>30</v>
      </c>
      <c r="T1310" t="s">
        <v>40</v>
      </c>
      <c r="U1310" t="s">
        <v>30</v>
      </c>
      <c r="V1310" t="s">
        <v>30</v>
      </c>
      <c r="W1310" t="s">
        <v>124</v>
      </c>
    </row>
    <row r="1311" spans="1:24" x14ac:dyDescent="0.25">
      <c r="A1311">
        <v>675488</v>
      </c>
      <c r="B1311" t="s">
        <v>34048</v>
      </c>
      <c r="C1311" t="s">
        <v>34049</v>
      </c>
      <c r="D1311">
        <v>4</v>
      </c>
      <c r="E1311" t="s">
        <v>34050</v>
      </c>
      <c r="F1311" t="s">
        <v>34051</v>
      </c>
      <c r="G1311" t="e">
        <f>-mab</f>
        <v>#NAME?</v>
      </c>
      <c r="H1311" t="s">
        <v>546</v>
      </c>
      <c r="J1311">
        <v>2004</v>
      </c>
      <c r="K1311" t="s">
        <v>34052</v>
      </c>
      <c r="L1311" t="s">
        <v>34053</v>
      </c>
      <c r="N1311" t="s">
        <v>547</v>
      </c>
      <c r="O1311" t="s">
        <v>30</v>
      </c>
      <c r="P1311" t="s">
        <v>30</v>
      </c>
      <c r="Q1311" t="s">
        <v>31</v>
      </c>
      <c r="R1311" t="s">
        <v>30</v>
      </c>
      <c r="S1311" t="s">
        <v>30</v>
      </c>
      <c r="T1311" t="s">
        <v>40</v>
      </c>
      <c r="U1311" t="s">
        <v>30</v>
      </c>
      <c r="V1311" t="s">
        <v>40</v>
      </c>
      <c r="W1311" t="s">
        <v>124</v>
      </c>
    </row>
    <row r="1312" spans="1:24" x14ac:dyDescent="0.25">
      <c r="A1312">
        <v>675775</v>
      </c>
      <c r="B1312" t="s">
        <v>34054</v>
      </c>
      <c r="C1312" t="s">
        <v>34055</v>
      </c>
      <c r="D1312">
        <v>4</v>
      </c>
      <c r="E1312" t="s">
        <v>34056</v>
      </c>
      <c r="G1312" t="e">
        <f>-ase</f>
        <v>#NAME?</v>
      </c>
      <c r="H1312" t="s">
        <v>2359</v>
      </c>
      <c r="I1312">
        <v>2004</v>
      </c>
      <c r="J1312">
        <v>2006</v>
      </c>
      <c r="K1312" t="s">
        <v>34057</v>
      </c>
      <c r="L1312" t="s">
        <v>34058</v>
      </c>
      <c r="N1312" t="s">
        <v>2360</v>
      </c>
      <c r="O1312" t="s">
        <v>30</v>
      </c>
      <c r="P1312" t="s">
        <v>30</v>
      </c>
      <c r="Q1312" t="s">
        <v>31</v>
      </c>
      <c r="R1312" t="s">
        <v>30</v>
      </c>
      <c r="S1312" t="s">
        <v>30</v>
      </c>
      <c r="T1312" t="s">
        <v>40</v>
      </c>
      <c r="U1312" t="s">
        <v>30</v>
      </c>
      <c r="V1312" t="s">
        <v>40</v>
      </c>
      <c r="W1312" t="s">
        <v>798</v>
      </c>
    </row>
    <row r="1313" spans="1:24" x14ac:dyDescent="0.25">
      <c r="A1313">
        <v>112090</v>
      </c>
      <c r="B1313" t="s">
        <v>34059</v>
      </c>
      <c r="C1313" t="s">
        <v>34060</v>
      </c>
      <c r="D1313">
        <v>4</v>
      </c>
      <c r="E1313" t="s">
        <v>34061</v>
      </c>
      <c r="F1313" t="s">
        <v>34062</v>
      </c>
      <c r="I1313">
        <v>2008</v>
      </c>
      <c r="J1313">
        <v>1999</v>
      </c>
      <c r="K1313" t="s">
        <v>34063</v>
      </c>
      <c r="L1313" t="s">
        <v>34064</v>
      </c>
      <c r="N1313" t="s">
        <v>45</v>
      </c>
      <c r="O1313" t="s">
        <v>40</v>
      </c>
      <c r="P1313" t="s">
        <v>30</v>
      </c>
      <c r="Q1313" t="s">
        <v>63</v>
      </c>
      <c r="R1313" t="s">
        <v>30</v>
      </c>
      <c r="S1313" t="s">
        <v>40</v>
      </c>
      <c r="T1313" t="s">
        <v>30</v>
      </c>
      <c r="U1313" t="s">
        <v>30</v>
      </c>
      <c r="V1313" t="s">
        <v>40</v>
      </c>
      <c r="W1313" t="s">
        <v>124</v>
      </c>
      <c r="X1313" t="s">
        <v>34065</v>
      </c>
    </row>
    <row r="1314" spans="1:24" x14ac:dyDescent="0.25">
      <c r="A1314">
        <v>13618</v>
      </c>
      <c r="B1314" t="s">
        <v>34066</v>
      </c>
      <c r="C1314" t="s">
        <v>34067</v>
      </c>
      <c r="D1314">
        <v>4</v>
      </c>
      <c r="F1314" t="s">
        <v>34068</v>
      </c>
      <c r="K1314" t="s">
        <v>34069</v>
      </c>
      <c r="L1314" t="s">
        <v>34070</v>
      </c>
      <c r="M1314" t="s">
        <v>34071</v>
      </c>
      <c r="N1314" t="s">
        <v>45</v>
      </c>
      <c r="O1314" t="s">
        <v>40</v>
      </c>
      <c r="P1314" t="s">
        <v>30</v>
      </c>
      <c r="Q1314" t="s">
        <v>63</v>
      </c>
      <c r="R1314" t="s">
        <v>30</v>
      </c>
      <c r="S1314" t="s">
        <v>30</v>
      </c>
      <c r="T1314" t="s">
        <v>40</v>
      </c>
      <c r="U1314" t="s">
        <v>40</v>
      </c>
      <c r="V1314" t="s">
        <v>30</v>
      </c>
      <c r="W1314" t="s">
        <v>2208</v>
      </c>
      <c r="X1314" t="s">
        <v>34072</v>
      </c>
    </row>
    <row r="1315" spans="1:24" x14ac:dyDescent="0.25">
      <c r="A1315">
        <v>96021</v>
      </c>
      <c r="B1315" t="s">
        <v>34073</v>
      </c>
      <c r="C1315" t="s">
        <v>34074</v>
      </c>
      <c r="D1315">
        <v>4</v>
      </c>
      <c r="F1315" t="s">
        <v>34075</v>
      </c>
      <c r="G1315" t="e">
        <f>-giline</f>
        <v>#NAME?</v>
      </c>
      <c r="H1315" t="s">
        <v>25180</v>
      </c>
      <c r="I1315">
        <v>1992</v>
      </c>
      <c r="J1315">
        <v>1989</v>
      </c>
      <c r="K1315" t="s">
        <v>34076</v>
      </c>
      <c r="L1315" t="s">
        <v>34077</v>
      </c>
      <c r="M1315" t="s">
        <v>34078</v>
      </c>
      <c r="N1315" t="s">
        <v>45</v>
      </c>
      <c r="O1315" t="s">
        <v>40</v>
      </c>
      <c r="P1315" t="s">
        <v>30</v>
      </c>
      <c r="Q1315" t="s">
        <v>31</v>
      </c>
      <c r="R1315" t="s">
        <v>30</v>
      </c>
      <c r="S1315" t="s">
        <v>40</v>
      </c>
      <c r="T1315" t="s">
        <v>30</v>
      </c>
      <c r="U1315" t="s">
        <v>40</v>
      </c>
      <c r="V1315" t="s">
        <v>40</v>
      </c>
      <c r="W1315" t="s">
        <v>124</v>
      </c>
      <c r="X1315" t="s">
        <v>34079</v>
      </c>
    </row>
    <row r="1316" spans="1:24" x14ac:dyDescent="0.25">
      <c r="A1316">
        <v>17169</v>
      </c>
      <c r="B1316" t="s">
        <v>34080</v>
      </c>
      <c r="C1316" t="s">
        <v>34081</v>
      </c>
      <c r="D1316">
        <v>4</v>
      </c>
      <c r="E1316" t="s">
        <v>34082</v>
      </c>
      <c r="F1316" t="s">
        <v>2928</v>
      </c>
      <c r="G1316" t="e">
        <f>-vir</f>
        <v>#NAME?</v>
      </c>
      <c r="H1316" t="s">
        <v>7289</v>
      </c>
      <c r="I1316">
        <v>1994</v>
      </c>
      <c r="J1316">
        <v>1995</v>
      </c>
      <c r="K1316" t="s">
        <v>34083</v>
      </c>
      <c r="L1316" t="s">
        <v>34084</v>
      </c>
      <c r="M1316" t="s">
        <v>250</v>
      </c>
      <c r="N1316" t="s">
        <v>45</v>
      </c>
      <c r="O1316" t="s">
        <v>30</v>
      </c>
      <c r="P1316" t="s">
        <v>30</v>
      </c>
      <c r="Q1316" t="s">
        <v>31</v>
      </c>
      <c r="R1316" t="s">
        <v>30</v>
      </c>
      <c r="S1316" t="s">
        <v>40</v>
      </c>
      <c r="T1316" t="s">
        <v>30</v>
      </c>
      <c r="U1316" t="s">
        <v>30</v>
      </c>
      <c r="V1316" t="s">
        <v>40</v>
      </c>
      <c r="W1316" t="s">
        <v>124</v>
      </c>
      <c r="X1316" t="s">
        <v>34085</v>
      </c>
    </row>
    <row r="1317" spans="1:24" x14ac:dyDescent="0.25">
      <c r="A1317">
        <v>674559</v>
      </c>
      <c r="B1317" t="s">
        <v>34086</v>
      </c>
      <c r="C1317" t="s">
        <v>34087</v>
      </c>
      <c r="D1317">
        <v>4</v>
      </c>
      <c r="F1317" t="s">
        <v>3159</v>
      </c>
      <c r="I1317">
        <v>1999</v>
      </c>
      <c r="J1317">
        <v>1992</v>
      </c>
      <c r="K1317" t="s">
        <v>34088</v>
      </c>
      <c r="L1317" t="s">
        <v>34089</v>
      </c>
      <c r="N1317" t="s">
        <v>45</v>
      </c>
      <c r="O1317" t="s">
        <v>30</v>
      </c>
      <c r="P1317" t="s">
        <v>30</v>
      </c>
      <c r="Q1317" t="s">
        <v>46</v>
      </c>
      <c r="R1317" t="s">
        <v>30</v>
      </c>
      <c r="S1317" t="s">
        <v>30</v>
      </c>
      <c r="T1317" t="s">
        <v>30</v>
      </c>
      <c r="U1317" t="s">
        <v>40</v>
      </c>
      <c r="V1317" t="s">
        <v>30</v>
      </c>
      <c r="W1317" t="s">
        <v>2208</v>
      </c>
      <c r="X1317" t="s">
        <v>34090</v>
      </c>
    </row>
    <row r="1318" spans="1:24" x14ac:dyDescent="0.25">
      <c r="A1318">
        <v>47138</v>
      </c>
      <c r="B1318" t="s">
        <v>34117</v>
      </c>
      <c r="C1318" t="s">
        <v>34118</v>
      </c>
      <c r="D1318">
        <v>4</v>
      </c>
      <c r="E1318" t="s">
        <v>34119</v>
      </c>
      <c r="F1318" t="s">
        <v>10203</v>
      </c>
      <c r="I1318">
        <v>1969</v>
      </c>
      <c r="J1318">
        <v>1991</v>
      </c>
      <c r="K1318" t="s">
        <v>34120</v>
      </c>
      <c r="L1318" t="s">
        <v>34121</v>
      </c>
      <c r="M1318" t="s">
        <v>7795</v>
      </c>
      <c r="N1318" t="s">
        <v>45</v>
      </c>
      <c r="O1318" t="s">
        <v>40</v>
      </c>
      <c r="P1318" t="s">
        <v>30</v>
      </c>
      <c r="Q1318" t="s">
        <v>31</v>
      </c>
      <c r="R1318" t="s">
        <v>30</v>
      </c>
      <c r="S1318" t="s">
        <v>40</v>
      </c>
      <c r="T1318" t="s">
        <v>40</v>
      </c>
      <c r="U1318" t="s">
        <v>30</v>
      </c>
      <c r="V1318" t="s">
        <v>30</v>
      </c>
      <c r="W1318" t="s">
        <v>798</v>
      </c>
      <c r="X1318" t="s">
        <v>34122</v>
      </c>
    </row>
    <row r="1319" spans="1:24" x14ac:dyDescent="0.25">
      <c r="A1319">
        <v>626453</v>
      </c>
      <c r="B1319" t="s">
        <v>34238</v>
      </c>
      <c r="C1319" t="s">
        <v>34239</v>
      </c>
      <c r="D1319">
        <v>4</v>
      </c>
      <c r="E1319" t="s">
        <v>34240</v>
      </c>
      <c r="F1319" t="s">
        <v>904</v>
      </c>
      <c r="G1319" t="e">
        <f>-renone</f>
        <v>#NAME?</v>
      </c>
      <c r="H1319" t="s">
        <v>14841</v>
      </c>
      <c r="I1319">
        <v>1997</v>
      </c>
      <c r="J1319">
        <v>2002</v>
      </c>
      <c r="K1319" t="s">
        <v>34241</v>
      </c>
      <c r="L1319" t="s">
        <v>34242</v>
      </c>
      <c r="M1319" t="s">
        <v>34243</v>
      </c>
      <c r="N1319" t="s">
        <v>29</v>
      </c>
      <c r="O1319" t="s">
        <v>40</v>
      </c>
      <c r="P1319" t="s">
        <v>30</v>
      </c>
      <c r="Q1319" t="s">
        <v>31</v>
      </c>
      <c r="R1319" t="s">
        <v>30</v>
      </c>
      <c r="S1319" t="s">
        <v>40</v>
      </c>
      <c r="T1319" t="s">
        <v>30</v>
      </c>
      <c r="U1319" t="s">
        <v>30</v>
      </c>
      <c r="V1319" t="s">
        <v>40</v>
      </c>
      <c r="W1319" t="s">
        <v>124</v>
      </c>
      <c r="X1319" t="s">
        <v>34244</v>
      </c>
    </row>
    <row r="1320" spans="1:24" x14ac:dyDescent="0.25">
      <c r="A1320">
        <v>674293</v>
      </c>
      <c r="B1320" t="s">
        <v>34245</v>
      </c>
      <c r="C1320" t="s">
        <v>34246</v>
      </c>
      <c r="D1320">
        <v>4</v>
      </c>
      <c r="F1320" t="s">
        <v>1115</v>
      </c>
      <c r="I1320">
        <v>1962</v>
      </c>
      <c r="J1320">
        <v>1982</v>
      </c>
      <c r="K1320" t="s">
        <v>34247</v>
      </c>
      <c r="L1320" t="s">
        <v>34248</v>
      </c>
      <c r="M1320" t="s">
        <v>4208</v>
      </c>
      <c r="N1320" t="s">
        <v>29</v>
      </c>
      <c r="O1320" t="s">
        <v>40</v>
      </c>
      <c r="P1320" t="s">
        <v>30</v>
      </c>
      <c r="Q1320" t="s">
        <v>31</v>
      </c>
      <c r="R1320" t="s">
        <v>40</v>
      </c>
      <c r="S1320" t="s">
        <v>40</v>
      </c>
      <c r="T1320" t="s">
        <v>30</v>
      </c>
      <c r="U1320" t="s">
        <v>30</v>
      </c>
      <c r="V1320" t="s">
        <v>30</v>
      </c>
      <c r="W1320" t="s">
        <v>798</v>
      </c>
      <c r="X1320" t="s">
        <v>34249</v>
      </c>
    </row>
    <row r="1321" spans="1:24" x14ac:dyDescent="0.25">
      <c r="A1321">
        <v>675564</v>
      </c>
      <c r="B1321" t="s">
        <v>34250</v>
      </c>
      <c r="C1321" t="s">
        <v>34251</v>
      </c>
      <c r="D1321">
        <v>4</v>
      </c>
      <c r="F1321" t="s">
        <v>34252</v>
      </c>
      <c r="J1321">
        <v>1984</v>
      </c>
      <c r="M1321" t="s">
        <v>34253</v>
      </c>
      <c r="N1321" t="s">
        <v>75</v>
      </c>
      <c r="O1321" t="s">
        <v>30</v>
      </c>
      <c r="P1321" t="s">
        <v>30</v>
      </c>
      <c r="Q1321" t="s">
        <v>31</v>
      </c>
      <c r="R1321" t="s">
        <v>30</v>
      </c>
      <c r="S1321" t="s">
        <v>30</v>
      </c>
      <c r="T1321" t="s">
        <v>40</v>
      </c>
      <c r="U1321" t="s">
        <v>30</v>
      </c>
      <c r="V1321" t="s">
        <v>30</v>
      </c>
      <c r="W1321" t="s">
        <v>798</v>
      </c>
    </row>
    <row r="1322" spans="1:24" x14ac:dyDescent="0.25">
      <c r="A1322">
        <v>255534</v>
      </c>
      <c r="B1322" t="s">
        <v>34254</v>
      </c>
      <c r="C1322" t="s">
        <v>34255</v>
      </c>
      <c r="D1322">
        <v>4</v>
      </c>
      <c r="E1322" t="s">
        <v>34256</v>
      </c>
      <c r="F1322" t="s">
        <v>34257</v>
      </c>
      <c r="G1322" t="e">
        <f>-profen</f>
        <v>#NAME?</v>
      </c>
      <c r="H1322" t="s">
        <v>875</v>
      </c>
      <c r="I1322">
        <v>1971</v>
      </c>
      <c r="J1322">
        <v>1976</v>
      </c>
      <c r="K1322" t="s">
        <v>34258</v>
      </c>
      <c r="L1322" t="s">
        <v>34259</v>
      </c>
      <c r="M1322" t="s">
        <v>2199</v>
      </c>
      <c r="N1322" t="s">
        <v>45</v>
      </c>
      <c r="O1322" t="s">
        <v>40</v>
      </c>
      <c r="P1322" t="s">
        <v>30</v>
      </c>
      <c r="Q1322" t="s">
        <v>46</v>
      </c>
      <c r="R1322" t="s">
        <v>30</v>
      </c>
      <c r="S1322" t="s">
        <v>40</v>
      </c>
      <c r="T1322" t="s">
        <v>30</v>
      </c>
      <c r="U1322" t="s">
        <v>30</v>
      </c>
      <c r="V1322" t="s">
        <v>40</v>
      </c>
      <c r="W1322" t="s">
        <v>124</v>
      </c>
      <c r="X1322" t="s">
        <v>34260</v>
      </c>
    </row>
    <row r="1323" spans="1:24" x14ac:dyDescent="0.25">
      <c r="A1323">
        <v>485902</v>
      </c>
      <c r="B1323" t="s">
        <v>34261</v>
      </c>
      <c r="C1323" t="s">
        <v>34262</v>
      </c>
      <c r="D1323">
        <v>4</v>
      </c>
      <c r="E1323" t="s">
        <v>34263</v>
      </c>
      <c r="F1323" t="s">
        <v>34264</v>
      </c>
      <c r="G1323" t="s">
        <v>460</v>
      </c>
      <c r="H1323" t="s">
        <v>461</v>
      </c>
      <c r="I1323">
        <v>1974</v>
      </c>
      <c r="J1323">
        <v>1978</v>
      </c>
      <c r="K1323" t="s">
        <v>34265</v>
      </c>
      <c r="L1323" t="s">
        <v>34266</v>
      </c>
      <c r="M1323" t="s">
        <v>453</v>
      </c>
      <c r="N1323" t="s">
        <v>29</v>
      </c>
      <c r="O1323" t="s">
        <v>40</v>
      </c>
      <c r="P1323" t="s">
        <v>30</v>
      </c>
      <c r="Q1323" t="s">
        <v>31</v>
      </c>
      <c r="R1323" t="s">
        <v>30</v>
      </c>
      <c r="S1323" t="s">
        <v>40</v>
      </c>
      <c r="T1323" t="s">
        <v>30</v>
      </c>
      <c r="U1323" t="s">
        <v>30</v>
      </c>
      <c r="V1323" t="s">
        <v>40</v>
      </c>
      <c r="W1323" t="s">
        <v>124</v>
      </c>
      <c r="X1323" t="s">
        <v>34267</v>
      </c>
    </row>
    <row r="1324" spans="1:24" x14ac:dyDescent="0.25">
      <c r="A1324">
        <v>33727</v>
      </c>
      <c r="B1324" t="s">
        <v>34268</v>
      </c>
      <c r="C1324" t="s">
        <v>34269</v>
      </c>
      <c r="D1324">
        <v>4</v>
      </c>
      <c r="F1324" t="s">
        <v>759</v>
      </c>
      <c r="J1324">
        <v>1982</v>
      </c>
      <c r="K1324" t="s">
        <v>34270</v>
      </c>
      <c r="L1324" t="s">
        <v>34271</v>
      </c>
      <c r="N1324" t="s">
        <v>45</v>
      </c>
      <c r="O1324" t="s">
        <v>40</v>
      </c>
      <c r="P1324" t="s">
        <v>30</v>
      </c>
      <c r="Q1324" t="s">
        <v>63</v>
      </c>
      <c r="R1324" t="s">
        <v>30</v>
      </c>
      <c r="S1324" t="s">
        <v>40</v>
      </c>
      <c r="T1324" t="s">
        <v>30</v>
      </c>
      <c r="U1324" t="s">
        <v>30</v>
      </c>
      <c r="V1324" t="s">
        <v>30</v>
      </c>
      <c r="W1324" t="s">
        <v>798</v>
      </c>
      <c r="X1324" t="s">
        <v>34272</v>
      </c>
    </row>
    <row r="1325" spans="1:24" x14ac:dyDescent="0.25">
      <c r="A1325">
        <v>583530</v>
      </c>
      <c r="B1325" t="s">
        <v>34273</v>
      </c>
      <c r="C1325" t="s">
        <v>34274</v>
      </c>
      <c r="D1325">
        <v>4</v>
      </c>
      <c r="E1325" t="s">
        <v>34275</v>
      </c>
      <c r="F1325" t="s">
        <v>34276</v>
      </c>
      <c r="I1325">
        <v>2003</v>
      </c>
      <c r="J1325">
        <v>1982</v>
      </c>
      <c r="K1325" t="s">
        <v>34277</v>
      </c>
      <c r="L1325" t="s">
        <v>34278</v>
      </c>
      <c r="M1325" t="s">
        <v>179</v>
      </c>
      <c r="N1325" t="s">
        <v>45</v>
      </c>
      <c r="O1325" t="s">
        <v>40</v>
      </c>
      <c r="P1325" t="s">
        <v>30</v>
      </c>
      <c r="Q1325" t="s">
        <v>31</v>
      </c>
      <c r="R1325" t="s">
        <v>30</v>
      </c>
      <c r="S1325" t="s">
        <v>30</v>
      </c>
      <c r="T1325" t="s">
        <v>40</v>
      </c>
      <c r="U1325" t="s">
        <v>30</v>
      </c>
      <c r="V1325" t="s">
        <v>30</v>
      </c>
      <c r="W1325" t="s">
        <v>798</v>
      </c>
      <c r="X1325" t="s">
        <v>34279</v>
      </c>
    </row>
    <row r="1326" spans="1:24" x14ac:dyDescent="0.25">
      <c r="A1326">
        <v>1383008</v>
      </c>
      <c r="B1326" t="s">
        <v>34280</v>
      </c>
      <c r="C1326" t="s">
        <v>34281</v>
      </c>
      <c r="D1326">
        <v>4</v>
      </c>
      <c r="F1326" t="s">
        <v>1762</v>
      </c>
      <c r="I1326">
        <v>1963</v>
      </c>
      <c r="J1326">
        <v>1974</v>
      </c>
      <c r="K1326" t="s">
        <v>34282</v>
      </c>
      <c r="L1326" t="s">
        <v>34283</v>
      </c>
      <c r="M1326" t="s">
        <v>1194</v>
      </c>
      <c r="N1326" t="s">
        <v>74</v>
      </c>
      <c r="O1326" t="s">
        <v>30</v>
      </c>
      <c r="P1326" t="s">
        <v>30</v>
      </c>
      <c r="Q1326" t="s">
        <v>75</v>
      </c>
      <c r="R1326" t="s">
        <v>30</v>
      </c>
      <c r="S1326" t="s">
        <v>30</v>
      </c>
      <c r="T1326" t="s">
        <v>40</v>
      </c>
      <c r="U1326" t="s">
        <v>30</v>
      </c>
      <c r="V1326" t="s">
        <v>30</v>
      </c>
      <c r="W1326" t="s">
        <v>798</v>
      </c>
    </row>
    <row r="1327" spans="1:24" x14ac:dyDescent="0.25">
      <c r="A1327">
        <v>1325</v>
      </c>
      <c r="B1327" t="s">
        <v>34284</v>
      </c>
      <c r="C1327" t="s">
        <v>34285</v>
      </c>
      <c r="D1327">
        <v>4</v>
      </c>
      <c r="F1327" t="s">
        <v>1370</v>
      </c>
      <c r="J1327">
        <v>1959</v>
      </c>
      <c r="K1327" t="s">
        <v>34286</v>
      </c>
      <c r="L1327" t="s">
        <v>34287</v>
      </c>
      <c r="M1327" t="s">
        <v>30821</v>
      </c>
      <c r="N1327" t="s">
        <v>45</v>
      </c>
      <c r="O1327" t="s">
        <v>40</v>
      </c>
      <c r="P1327" t="s">
        <v>30</v>
      </c>
      <c r="Q1327" t="s">
        <v>63</v>
      </c>
      <c r="R1327" t="s">
        <v>30</v>
      </c>
      <c r="S1327" t="s">
        <v>40</v>
      </c>
      <c r="T1327" t="s">
        <v>40</v>
      </c>
      <c r="U1327" t="s">
        <v>30</v>
      </c>
      <c r="V1327" t="s">
        <v>40</v>
      </c>
      <c r="W1327" t="s">
        <v>124</v>
      </c>
      <c r="X1327" t="s">
        <v>34288</v>
      </c>
    </row>
    <row r="1328" spans="1:24" x14ac:dyDescent="0.25">
      <c r="A1328">
        <v>33667</v>
      </c>
      <c r="B1328" t="s">
        <v>34289</v>
      </c>
      <c r="C1328" t="s">
        <v>34290</v>
      </c>
      <c r="D1328">
        <v>4</v>
      </c>
      <c r="E1328" t="s">
        <v>34291</v>
      </c>
      <c r="F1328" t="s">
        <v>759</v>
      </c>
      <c r="I1328">
        <v>1984</v>
      </c>
      <c r="J1328">
        <v>2003</v>
      </c>
      <c r="K1328" t="s">
        <v>34292</v>
      </c>
      <c r="L1328" t="s">
        <v>34293</v>
      </c>
      <c r="M1328" t="s">
        <v>34294</v>
      </c>
      <c r="N1328" t="s">
        <v>45</v>
      </c>
      <c r="O1328" t="s">
        <v>40</v>
      </c>
      <c r="P1328" t="s">
        <v>30</v>
      </c>
      <c r="Q1328" t="s">
        <v>46</v>
      </c>
      <c r="R1328" t="s">
        <v>30</v>
      </c>
      <c r="S1328" t="s">
        <v>40</v>
      </c>
      <c r="T1328" t="s">
        <v>30</v>
      </c>
      <c r="U1328" t="s">
        <v>30</v>
      </c>
      <c r="V1328" t="s">
        <v>30</v>
      </c>
      <c r="W1328" t="s">
        <v>124</v>
      </c>
      <c r="X1328" t="s">
        <v>34295</v>
      </c>
    </row>
    <row r="1329" spans="1:24" x14ac:dyDescent="0.25">
      <c r="A1329">
        <v>675309</v>
      </c>
      <c r="B1329" t="s">
        <v>34296</v>
      </c>
      <c r="C1329" t="s">
        <v>34297</v>
      </c>
      <c r="D1329">
        <v>4</v>
      </c>
      <c r="F1329" t="s">
        <v>1263</v>
      </c>
      <c r="J1329">
        <v>1960</v>
      </c>
      <c r="N1329" t="s">
        <v>45</v>
      </c>
      <c r="O1329" t="s">
        <v>40</v>
      </c>
      <c r="P1329" t="s">
        <v>30</v>
      </c>
      <c r="Q1329" t="s">
        <v>46</v>
      </c>
      <c r="R1329" t="s">
        <v>30</v>
      </c>
      <c r="S1329" t="s">
        <v>40</v>
      </c>
      <c r="T1329" t="s">
        <v>30</v>
      </c>
      <c r="U1329" t="s">
        <v>30</v>
      </c>
      <c r="V1329" t="s">
        <v>30</v>
      </c>
      <c r="W1329" t="s">
        <v>124</v>
      </c>
      <c r="X1329" t="s">
        <v>34298</v>
      </c>
    </row>
    <row r="1330" spans="1:24" x14ac:dyDescent="0.25">
      <c r="A1330">
        <v>306485</v>
      </c>
      <c r="B1330" t="s">
        <v>34299</v>
      </c>
      <c r="C1330" t="s">
        <v>34300</v>
      </c>
      <c r="D1330">
        <v>4</v>
      </c>
      <c r="E1330" t="s">
        <v>34301</v>
      </c>
      <c r="F1330" t="s">
        <v>16653</v>
      </c>
      <c r="G1330" t="e">
        <f>-curium</f>
        <v>#NAME?</v>
      </c>
      <c r="H1330" t="s">
        <v>14042</v>
      </c>
      <c r="I1330">
        <v>1983</v>
      </c>
      <c r="J1330">
        <v>1983</v>
      </c>
      <c r="K1330" t="s">
        <v>34302</v>
      </c>
      <c r="L1330" t="s">
        <v>34303</v>
      </c>
      <c r="M1330" t="s">
        <v>3344</v>
      </c>
      <c r="N1330" t="s">
        <v>45</v>
      </c>
      <c r="O1330" t="s">
        <v>30</v>
      </c>
      <c r="P1330" t="s">
        <v>30</v>
      </c>
      <c r="Q1330" t="s">
        <v>46</v>
      </c>
      <c r="R1330" t="s">
        <v>30</v>
      </c>
      <c r="S1330" t="s">
        <v>30</v>
      </c>
      <c r="T1330" t="s">
        <v>40</v>
      </c>
      <c r="U1330" t="s">
        <v>30</v>
      </c>
      <c r="V1330" t="s">
        <v>30</v>
      </c>
      <c r="W1330" t="s">
        <v>124</v>
      </c>
      <c r="X1330" t="s">
        <v>34304</v>
      </c>
    </row>
    <row r="1331" spans="1:24" x14ac:dyDescent="0.25">
      <c r="A1331">
        <v>1204085</v>
      </c>
      <c r="B1331" t="s">
        <v>34305</v>
      </c>
      <c r="C1331" t="s">
        <v>34306</v>
      </c>
      <c r="D1331">
        <v>4</v>
      </c>
      <c r="J1331">
        <v>2011</v>
      </c>
      <c r="N1331" t="s">
        <v>2360</v>
      </c>
      <c r="O1331" t="s">
        <v>30</v>
      </c>
      <c r="P1331" t="s">
        <v>30</v>
      </c>
      <c r="Q1331" t="s">
        <v>31</v>
      </c>
      <c r="R1331" t="s">
        <v>30</v>
      </c>
      <c r="S1331" t="s">
        <v>30</v>
      </c>
      <c r="T1331" t="s">
        <v>40</v>
      </c>
      <c r="U1331" t="s">
        <v>30</v>
      </c>
      <c r="V1331" t="s">
        <v>30</v>
      </c>
      <c r="W1331" t="s">
        <v>124</v>
      </c>
    </row>
    <row r="1332" spans="1:24" x14ac:dyDescent="0.25">
      <c r="A1332">
        <v>1204084</v>
      </c>
      <c r="B1332" t="s">
        <v>34307</v>
      </c>
      <c r="C1332" t="s">
        <v>34308</v>
      </c>
      <c r="D1332">
        <v>4</v>
      </c>
      <c r="E1332" t="s">
        <v>34309</v>
      </c>
      <c r="F1332" t="s">
        <v>26655</v>
      </c>
      <c r="I1332">
        <v>2008</v>
      </c>
      <c r="J1332">
        <v>2010</v>
      </c>
      <c r="K1332" t="s">
        <v>34310</v>
      </c>
      <c r="L1332" t="s">
        <v>34311</v>
      </c>
      <c r="N1332" t="s">
        <v>29</v>
      </c>
      <c r="O1332" t="s">
        <v>40</v>
      </c>
      <c r="P1332" t="s">
        <v>30</v>
      </c>
      <c r="Q1332" t="s">
        <v>31</v>
      </c>
      <c r="R1332" t="s">
        <v>30</v>
      </c>
      <c r="S1332" t="s">
        <v>30</v>
      </c>
      <c r="T1332" t="s">
        <v>30</v>
      </c>
      <c r="U1332" t="s">
        <v>40</v>
      </c>
      <c r="V1332" t="s">
        <v>30</v>
      </c>
      <c r="W1332" t="s">
        <v>124</v>
      </c>
      <c r="X1332" t="s">
        <v>34312</v>
      </c>
    </row>
    <row r="1333" spans="1:24" x14ac:dyDescent="0.25">
      <c r="A1333">
        <v>1376661</v>
      </c>
      <c r="B1333" t="s">
        <v>34313</v>
      </c>
      <c r="C1333" t="s">
        <v>34314</v>
      </c>
      <c r="D1333">
        <v>4</v>
      </c>
      <c r="E1333" t="s">
        <v>34315</v>
      </c>
      <c r="F1333" t="s">
        <v>1290</v>
      </c>
      <c r="I1333">
        <v>1999</v>
      </c>
      <c r="J1333">
        <v>2005</v>
      </c>
      <c r="K1333" t="s">
        <v>34316</v>
      </c>
      <c r="L1333" t="s">
        <v>34317</v>
      </c>
      <c r="N1333" t="s">
        <v>75</v>
      </c>
      <c r="O1333" t="s">
        <v>30</v>
      </c>
      <c r="P1333" t="s">
        <v>30</v>
      </c>
      <c r="Q1333" t="s">
        <v>31</v>
      </c>
      <c r="R1333" t="s">
        <v>30</v>
      </c>
      <c r="S1333" t="s">
        <v>30</v>
      </c>
      <c r="T1333" t="s">
        <v>40</v>
      </c>
      <c r="U1333" t="s">
        <v>30</v>
      </c>
      <c r="V1333" t="s">
        <v>30</v>
      </c>
      <c r="W1333" t="s">
        <v>124</v>
      </c>
      <c r="X1333" t="s">
        <v>34318</v>
      </c>
    </row>
    <row r="1334" spans="1:24" x14ac:dyDescent="0.25">
      <c r="A1334">
        <v>1379603</v>
      </c>
      <c r="B1334" t="s">
        <v>34319</v>
      </c>
      <c r="C1334" t="s">
        <v>34320</v>
      </c>
      <c r="D1334">
        <v>4</v>
      </c>
      <c r="E1334" t="s">
        <v>34321</v>
      </c>
      <c r="F1334" t="s">
        <v>34051</v>
      </c>
      <c r="I1334">
        <v>2005</v>
      </c>
      <c r="J1334">
        <v>2013</v>
      </c>
      <c r="N1334" t="s">
        <v>45</v>
      </c>
      <c r="O1334" t="s">
        <v>40</v>
      </c>
      <c r="P1334" t="s">
        <v>30</v>
      </c>
      <c r="Q1334" t="s">
        <v>63</v>
      </c>
      <c r="R1334" t="s">
        <v>30</v>
      </c>
      <c r="S1334" t="s">
        <v>40</v>
      </c>
      <c r="T1334" t="s">
        <v>30</v>
      </c>
      <c r="U1334" t="s">
        <v>30</v>
      </c>
      <c r="V1334" t="s">
        <v>30</v>
      </c>
      <c r="W1334" t="s">
        <v>124</v>
      </c>
      <c r="X1334" t="s">
        <v>34322</v>
      </c>
    </row>
    <row r="1335" spans="1:24" x14ac:dyDescent="0.25">
      <c r="A1335">
        <v>704148</v>
      </c>
      <c r="B1335" t="s">
        <v>34323</v>
      </c>
      <c r="C1335" t="s">
        <v>34324</v>
      </c>
      <c r="D1335">
        <v>4</v>
      </c>
      <c r="F1335" t="s">
        <v>2928</v>
      </c>
      <c r="G1335" t="e">
        <f>-orphan</f>
        <v>#NAME?</v>
      </c>
      <c r="H1335" t="s">
        <v>13345</v>
      </c>
      <c r="J1335">
        <v>1982</v>
      </c>
      <c r="N1335" t="s">
        <v>45</v>
      </c>
      <c r="O1335" t="s">
        <v>40</v>
      </c>
      <c r="P1335" t="s">
        <v>30</v>
      </c>
      <c r="Q1335" t="s">
        <v>31</v>
      </c>
      <c r="R1335" t="s">
        <v>30</v>
      </c>
      <c r="S1335" t="s">
        <v>30</v>
      </c>
      <c r="T1335" t="s">
        <v>40</v>
      </c>
      <c r="U1335" t="s">
        <v>30</v>
      </c>
      <c r="V1335" t="s">
        <v>30</v>
      </c>
      <c r="W1335" t="s">
        <v>798</v>
      </c>
      <c r="X1335" t="s">
        <v>34325</v>
      </c>
    </row>
    <row r="1336" spans="1:24" x14ac:dyDescent="0.25">
      <c r="A1336">
        <v>675469</v>
      </c>
      <c r="B1336" t="s">
        <v>34326</v>
      </c>
      <c r="C1336" t="s">
        <v>34327</v>
      </c>
      <c r="D1336">
        <v>4</v>
      </c>
      <c r="F1336" t="s">
        <v>1007</v>
      </c>
      <c r="J1336">
        <v>2002</v>
      </c>
      <c r="N1336" t="s">
        <v>75</v>
      </c>
      <c r="O1336" t="s">
        <v>30</v>
      </c>
      <c r="P1336" t="s">
        <v>30</v>
      </c>
      <c r="Q1336" t="s">
        <v>31</v>
      </c>
      <c r="R1336" t="s">
        <v>30</v>
      </c>
      <c r="S1336" t="s">
        <v>30</v>
      </c>
      <c r="T1336" t="s">
        <v>40</v>
      </c>
      <c r="U1336" t="s">
        <v>30</v>
      </c>
      <c r="V1336" t="s">
        <v>30</v>
      </c>
      <c r="W1336" t="s">
        <v>798</v>
      </c>
    </row>
    <row r="1337" spans="1:24" x14ac:dyDescent="0.25">
      <c r="A1337">
        <v>675494</v>
      </c>
      <c r="B1337" t="s">
        <v>34328</v>
      </c>
      <c r="C1337" t="s">
        <v>34329</v>
      </c>
      <c r="D1337">
        <v>4</v>
      </c>
      <c r="F1337" t="s">
        <v>11942</v>
      </c>
      <c r="J1337">
        <v>2002</v>
      </c>
      <c r="N1337" t="s">
        <v>75</v>
      </c>
      <c r="O1337" t="s">
        <v>30</v>
      </c>
      <c r="P1337" t="s">
        <v>30</v>
      </c>
      <c r="Q1337" t="s">
        <v>31</v>
      </c>
      <c r="R1337" t="s">
        <v>30</v>
      </c>
      <c r="S1337" t="s">
        <v>30</v>
      </c>
      <c r="T1337" t="s">
        <v>40</v>
      </c>
      <c r="U1337" t="s">
        <v>30</v>
      </c>
      <c r="V1337" t="s">
        <v>30</v>
      </c>
      <c r="W1337" t="s">
        <v>798</v>
      </c>
    </row>
    <row r="1338" spans="1:24" x14ac:dyDescent="0.25">
      <c r="A1338">
        <v>675587</v>
      </c>
      <c r="B1338" t="s">
        <v>34330</v>
      </c>
      <c r="C1338" t="s">
        <v>34331</v>
      </c>
      <c r="D1338">
        <v>4</v>
      </c>
      <c r="E1338" t="s">
        <v>34332</v>
      </c>
      <c r="F1338" t="s">
        <v>34333</v>
      </c>
      <c r="G1338" t="e">
        <f>-mab</f>
        <v>#NAME?</v>
      </c>
      <c r="H1338" t="s">
        <v>546</v>
      </c>
      <c r="I1338">
        <v>1997</v>
      </c>
      <c r="J1338">
        <v>1997</v>
      </c>
      <c r="K1338" t="s">
        <v>34334</v>
      </c>
      <c r="L1338" t="s">
        <v>34335</v>
      </c>
      <c r="M1338" t="s">
        <v>21837</v>
      </c>
      <c r="N1338" t="s">
        <v>547</v>
      </c>
      <c r="O1338" t="s">
        <v>30</v>
      </c>
      <c r="P1338" t="s">
        <v>30</v>
      </c>
      <c r="Q1338" t="s">
        <v>31</v>
      </c>
      <c r="R1338" t="s">
        <v>30</v>
      </c>
      <c r="S1338" t="s">
        <v>30</v>
      </c>
      <c r="T1338" t="s">
        <v>40</v>
      </c>
      <c r="U1338" t="s">
        <v>30</v>
      </c>
      <c r="V1338" t="s">
        <v>30</v>
      </c>
      <c r="W1338" t="s">
        <v>124</v>
      </c>
    </row>
    <row r="1339" spans="1:24" x14ac:dyDescent="0.25">
      <c r="A1339">
        <v>675607</v>
      </c>
      <c r="B1339" t="s">
        <v>34336</v>
      </c>
      <c r="C1339" t="s">
        <v>34337</v>
      </c>
      <c r="D1339">
        <v>4</v>
      </c>
      <c r="F1339" t="s">
        <v>504</v>
      </c>
      <c r="I1339">
        <v>1997</v>
      </c>
      <c r="J1339">
        <v>1998</v>
      </c>
      <c r="M1339" t="s">
        <v>3007</v>
      </c>
      <c r="N1339" t="s">
        <v>75</v>
      </c>
      <c r="O1339" t="s">
        <v>30</v>
      </c>
      <c r="P1339" t="s">
        <v>30</v>
      </c>
      <c r="Q1339" t="s">
        <v>31</v>
      </c>
      <c r="R1339" t="s">
        <v>30</v>
      </c>
      <c r="S1339" t="s">
        <v>30</v>
      </c>
      <c r="T1339" t="s">
        <v>40</v>
      </c>
      <c r="U1339" t="s">
        <v>30</v>
      </c>
      <c r="V1339" t="s">
        <v>30</v>
      </c>
      <c r="W1339" t="s">
        <v>124</v>
      </c>
    </row>
    <row r="1340" spans="1:24" x14ac:dyDescent="0.25">
      <c r="A1340">
        <v>675616</v>
      </c>
      <c r="B1340" t="s">
        <v>34338</v>
      </c>
      <c r="C1340" t="s">
        <v>34339</v>
      </c>
      <c r="D1340">
        <v>4</v>
      </c>
      <c r="F1340" t="s">
        <v>7255</v>
      </c>
      <c r="G1340" t="s">
        <v>3396</v>
      </c>
      <c r="H1340" t="s">
        <v>3397</v>
      </c>
      <c r="J1340">
        <v>2001</v>
      </c>
      <c r="K1340" t="s">
        <v>34340</v>
      </c>
      <c r="L1340" t="s">
        <v>34341</v>
      </c>
      <c r="N1340" t="s">
        <v>75</v>
      </c>
      <c r="O1340" t="s">
        <v>30</v>
      </c>
      <c r="P1340" t="s">
        <v>30</v>
      </c>
      <c r="Q1340" t="s">
        <v>31</v>
      </c>
      <c r="R1340" t="s">
        <v>30</v>
      </c>
      <c r="S1340" t="s">
        <v>30</v>
      </c>
      <c r="T1340" t="s">
        <v>40</v>
      </c>
      <c r="U1340" t="s">
        <v>30</v>
      </c>
      <c r="V1340" t="s">
        <v>40</v>
      </c>
      <c r="W1340" t="s">
        <v>124</v>
      </c>
    </row>
    <row r="1341" spans="1:24" x14ac:dyDescent="0.25">
      <c r="A1341">
        <v>28331</v>
      </c>
      <c r="B1341" t="s">
        <v>34342</v>
      </c>
      <c r="C1341" t="s">
        <v>34343</v>
      </c>
      <c r="D1341">
        <v>4</v>
      </c>
      <c r="F1341" t="s">
        <v>34344</v>
      </c>
      <c r="G1341" t="e">
        <f>-fibrate</f>
        <v>#NAME?</v>
      </c>
      <c r="H1341" t="s">
        <v>325</v>
      </c>
      <c r="J1341">
        <v>1993</v>
      </c>
      <c r="K1341" t="s">
        <v>34345</v>
      </c>
      <c r="L1341" t="s">
        <v>34346</v>
      </c>
      <c r="N1341" t="s">
        <v>45</v>
      </c>
      <c r="O1341" t="s">
        <v>30</v>
      </c>
      <c r="P1341" t="s">
        <v>30</v>
      </c>
      <c r="Q1341" t="s">
        <v>63</v>
      </c>
      <c r="R1341" t="s">
        <v>30</v>
      </c>
      <c r="S1341" t="s">
        <v>40</v>
      </c>
      <c r="T1341" t="s">
        <v>30</v>
      </c>
      <c r="U1341" t="s">
        <v>30</v>
      </c>
      <c r="V1341" t="s">
        <v>30</v>
      </c>
      <c r="W1341" t="s">
        <v>124</v>
      </c>
      <c r="X1341" t="s">
        <v>34347</v>
      </c>
    </row>
    <row r="1342" spans="1:24" x14ac:dyDescent="0.25">
      <c r="A1342">
        <v>16117</v>
      </c>
      <c r="B1342" t="s">
        <v>34348</v>
      </c>
      <c r="C1342" t="s">
        <v>34349</v>
      </c>
      <c r="D1342">
        <v>4</v>
      </c>
      <c r="E1342" t="s">
        <v>34350</v>
      </c>
      <c r="F1342" t="s">
        <v>34351</v>
      </c>
      <c r="G1342" t="e">
        <f>-azocine</f>
        <v>#NAME?</v>
      </c>
      <c r="H1342" t="s">
        <v>2175</v>
      </c>
      <c r="I1342">
        <v>1963</v>
      </c>
      <c r="J1342">
        <v>1967</v>
      </c>
      <c r="K1342" t="s">
        <v>34352</v>
      </c>
      <c r="L1342" t="s">
        <v>34353</v>
      </c>
      <c r="M1342" t="s">
        <v>179</v>
      </c>
      <c r="N1342" t="s">
        <v>45</v>
      </c>
      <c r="O1342" t="s">
        <v>40</v>
      </c>
      <c r="P1342" t="s">
        <v>30</v>
      </c>
      <c r="Q1342" t="s">
        <v>31</v>
      </c>
      <c r="R1342" t="s">
        <v>30</v>
      </c>
      <c r="S1342" t="s">
        <v>40</v>
      </c>
      <c r="T1342" t="s">
        <v>40</v>
      </c>
      <c r="U1342" t="s">
        <v>30</v>
      </c>
      <c r="V1342" t="s">
        <v>30</v>
      </c>
      <c r="W1342" t="s">
        <v>124</v>
      </c>
      <c r="X1342" t="s">
        <v>34354</v>
      </c>
    </row>
    <row r="1343" spans="1:24" x14ac:dyDescent="0.25">
      <c r="A1343">
        <v>1381066</v>
      </c>
      <c r="B1343" t="s">
        <v>34465</v>
      </c>
      <c r="C1343" t="s">
        <v>34466</v>
      </c>
      <c r="D1343">
        <v>4</v>
      </c>
      <c r="E1343" t="s">
        <v>34467</v>
      </c>
      <c r="F1343" t="s">
        <v>34468</v>
      </c>
      <c r="G1343" t="e">
        <f>-mab</f>
        <v>#NAME?</v>
      </c>
      <c r="H1343" t="s">
        <v>546</v>
      </c>
      <c r="I1343">
        <v>1994</v>
      </c>
      <c r="K1343" t="s">
        <v>34469</v>
      </c>
      <c r="L1343" t="s">
        <v>34470</v>
      </c>
      <c r="M1343" t="s">
        <v>34471</v>
      </c>
      <c r="N1343" t="s">
        <v>547</v>
      </c>
      <c r="O1343" t="s">
        <v>30</v>
      </c>
      <c r="P1343" t="s">
        <v>30</v>
      </c>
      <c r="Q1343" t="s">
        <v>31</v>
      </c>
      <c r="R1343" t="s">
        <v>30</v>
      </c>
      <c r="S1343" t="s">
        <v>30</v>
      </c>
      <c r="T1343" t="s">
        <v>40</v>
      </c>
      <c r="U1343" t="s">
        <v>30</v>
      </c>
      <c r="V1343" t="s">
        <v>30</v>
      </c>
      <c r="W1343" t="s">
        <v>124</v>
      </c>
    </row>
    <row r="1344" spans="1:24" x14ac:dyDescent="0.25">
      <c r="A1344">
        <v>699471</v>
      </c>
      <c r="B1344" t="s">
        <v>34512</v>
      </c>
      <c r="C1344" t="s">
        <v>34513</v>
      </c>
      <c r="D1344">
        <v>4</v>
      </c>
      <c r="E1344" t="s">
        <v>34514</v>
      </c>
      <c r="F1344" t="s">
        <v>34515</v>
      </c>
      <c r="G1344" t="e">
        <f>-mycin</f>
        <v>#NAME?</v>
      </c>
      <c r="H1344" t="s">
        <v>26</v>
      </c>
      <c r="I1344">
        <v>1974</v>
      </c>
      <c r="J1344">
        <v>1986</v>
      </c>
      <c r="K1344" t="s">
        <v>34516</v>
      </c>
      <c r="L1344" t="s">
        <v>34517</v>
      </c>
      <c r="M1344" t="s">
        <v>453</v>
      </c>
      <c r="N1344" t="s">
        <v>29</v>
      </c>
      <c r="O1344" t="s">
        <v>30</v>
      </c>
      <c r="P1344" t="s">
        <v>30</v>
      </c>
      <c r="Q1344" t="s">
        <v>31</v>
      </c>
      <c r="R1344" t="s">
        <v>40</v>
      </c>
      <c r="S1344" t="s">
        <v>40</v>
      </c>
      <c r="T1344" t="s">
        <v>30</v>
      </c>
      <c r="U1344" t="s">
        <v>30</v>
      </c>
      <c r="V1344" t="s">
        <v>40</v>
      </c>
      <c r="W1344" t="s">
        <v>124</v>
      </c>
      <c r="X1344" t="s">
        <v>34518</v>
      </c>
    </row>
    <row r="1345" spans="1:24" x14ac:dyDescent="0.25">
      <c r="A1345">
        <v>1383003</v>
      </c>
      <c r="B1345" t="s">
        <v>34534</v>
      </c>
      <c r="C1345" t="s">
        <v>34535</v>
      </c>
      <c r="D1345">
        <v>4</v>
      </c>
      <c r="F1345" t="s">
        <v>34536</v>
      </c>
      <c r="K1345" t="s">
        <v>34537</v>
      </c>
      <c r="L1345" t="s">
        <v>34538</v>
      </c>
      <c r="M1345" t="s">
        <v>15413</v>
      </c>
      <c r="N1345" t="s">
        <v>29</v>
      </c>
      <c r="O1345" t="s">
        <v>30</v>
      </c>
      <c r="P1345" t="s">
        <v>30</v>
      </c>
      <c r="Q1345" t="s">
        <v>31</v>
      </c>
      <c r="R1345" t="s">
        <v>30</v>
      </c>
      <c r="S1345" t="s">
        <v>40</v>
      </c>
      <c r="T1345" t="s">
        <v>40</v>
      </c>
      <c r="U1345" t="s">
        <v>40</v>
      </c>
      <c r="V1345" t="s">
        <v>30</v>
      </c>
      <c r="W1345" t="s">
        <v>124</v>
      </c>
    </row>
    <row r="1346" spans="1:24" x14ac:dyDescent="0.25">
      <c r="A1346">
        <v>675381</v>
      </c>
      <c r="B1346" t="s">
        <v>34550</v>
      </c>
      <c r="C1346" t="s">
        <v>34551</v>
      </c>
      <c r="D1346">
        <v>4</v>
      </c>
      <c r="F1346" t="s">
        <v>13382</v>
      </c>
      <c r="G1346" t="s">
        <v>13217</v>
      </c>
      <c r="H1346" t="s">
        <v>21957</v>
      </c>
      <c r="I1346">
        <v>1984</v>
      </c>
      <c r="J1346">
        <v>1985</v>
      </c>
      <c r="K1346" t="s">
        <v>34552</v>
      </c>
      <c r="L1346" t="s">
        <v>34553</v>
      </c>
      <c r="M1346" t="s">
        <v>21960</v>
      </c>
      <c r="N1346" t="s">
        <v>108</v>
      </c>
      <c r="O1346" t="s">
        <v>30</v>
      </c>
      <c r="P1346" t="s">
        <v>30</v>
      </c>
      <c r="Q1346" t="s">
        <v>31</v>
      </c>
      <c r="R1346" t="s">
        <v>30</v>
      </c>
      <c r="S1346" t="s">
        <v>30</v>
      </c>
      <c r="T1346" t="s">
        <v>40</v>
      </c>
      <c r="U1346" t="s">
        <v>30</v>
      </c>
      <c r="V1346" t="s">
        <v>30</v>
      </c>
      <c r="W1346" t="s">
        <v>798</v>
      </c>
    </row>
    <row r="1347" spans="1:24" x14ac:dyDescent="0.25">
      <c r="A1347">
        <v>674525</v>
      </c>
      <c r="B1347" t="s">
        <v>34554</v>
      </c>
      <c r="C1347" t="s">
        <v>34555</v>
      </c>
      <c r="D1347">
        <v>4</v>
      </c>
      <c r="F1347" t="s">
        <v>34556</v>
      </c>
      <c r="I1347">
        <v>1963</v>
      </c>
      <c r="K1347" t="s">
        <v>34557</v>
      </c>
      <c r="L1347" t="s">
        <v>34558</v>
      </c>
      <c r="M1347" t="s">
        <v>34559</v>
      </c>
      <c r="N1347" t="s">
        <v>74</v>
      </c>
      <c r="O1347" t="s">
        <v>30</v>
      </c>
      <c r="P1347" t="s">
        <v>30</v>
      </c>
      <c r="Q1347" t="s">
        <v>75</v>
      </c>
      <c r="R1347" t="s">
        <v>30</v>
      </c>
      <c r="S1347" t="s">
        <v>40</v>
      </c>
      <c r="T1347" t="s">
        <v>40</v>
      </c>
      <c r="U1347" t="s">
        <v>40</v>
      </c>
      <c r="V1347" t="s">
        <v>30</v>
      </c>
      <c r="W1347" t="s">
        <v>2208</v>
      </c>
      <c r="X1347" t="s">
        <v>34560</v>
      </c>
    </row>
    <row r="1348" spans="1:24" x14ac:dyDescent="0.25">
      <c r="A1348">
        <v>419542</v>
      </c>
      <c r="B1348" t="s">
        <v>34561</v>
      </c>
      <c r="C1348" t="s">
        <v>34562</v>
      </c>
      <c r="D1348">
        <v>4</v>
      </c>
      <c r="F1348" t="s">
        <v>34563</v>
      </c>
      <c r="G1348" t="e">
        <f>-onide</f>
        <v>#NAME?</v>
      </c>
      <c r="H1348" t="s">
        <v>356</v>
      </c>
      <c r="I1348">
        <v>1970</v>
      </c>
      <c r="J1348">
        <v>1971</v>
      </c>
      <c r="K1348" t="s">
        <v>34564</v>
      </c>
      <c r="L1348" t="s">
        <v>34565</v>
      </c>
      <c r="M1348" t="s">
        <v>4208</v>
      </c>
      <c r="N1348" t="s">
        <v>29</v>
      </c>
      <c r="O1348" t="s">
        <v>40</v>
      </c>
      <c r="P1348" t="s">
        <v>30</v>
      </c>
      <c r="Q1348" t="s">
        <v>31</v>
      </c>
      <c r="R1348" t="s">
        <v>30</v>
      </c>
      <c r="S1348" t="s">
        <v>30</v>
      </c>
      <c r="T1348" t="s">
        <v>30</v>
      </c>
      <c r="U1348" t="s">
        <v>40</v>
      </c>
      <c r="V1348" t="s">
        <v>40</v>
      </c>
      <c r="W1348" t="s">
        <v>124</v>
      </c>
      <c r="X1348" t="s">
        <v>34566</v>
      </c>
    </row>
    <row r="1349" spans="1:24" x14ac:dyDescent="0.25">
      <c r="A1349">
        <v>674513</v>
      </c>
      <c r="B1349" t="s">
        <v>34585</v>
      </c>
      <c r="C1349" t="s">
        <v>34586</v>
      </c>
      <c r="D1349">
        <v>4</v>
      </c>
      <c r="F1349" t="s">
        <v>3084</v>
      </c>
      <c r="G1349" t="s">
        <v>5388</v>
      </c>
      <c r="H1349" t="s">
        <v>5389</v>
      </c>
      <c r="I1349">
        <v>1977</v>
      </c>
      <c r="J1349">
        <v>1978</v>
      </c>
      <c r="K1349" t="s">
        <v>32209</v>
      </c>
      <c r="L1349" t="s">
        <v>32210</v>
      </c>
      <c r="M1349" t="s">
        <v>4208</v>
      </c>
      <c r="N1349" t="s">
        <v>29</v>
      </c>
      <c r="O1349" t="s">
        <v>40</v>
      </c>
      <c r="P1349" t="s">
        <v>30</v>
      </c>
      <c r="Q1349" t="s">
        <v>31</v>
      </c>
      <c r="R1349" t="s">
        <v>40</v>
      </c>
      <c r="S1349" t="s">
        <v>30</v>
      </c>
      <c r="T1349" t="s">
        <v>30</v>
      </c>
      <c r="U1349" t="s">
        <v>40</v>
      </c>
      <c r="V1349" t="s">
        <v>30</v>
      </c>
      <c r="W1349" t="s">
        <v>124</v>
      </c>
      <c r="X1349" t="s">
        <v>34587</v>
      </c>
    </row>
    <row r="1350" spans="1:24" x14ac:dyDescent="0.25">
      <c r="A1350">
        <v>618203</v>
      </c>
      <c r="B1350" t="s">
        <v>34593</v>
      </c>
      <c r="C1350" t="s">
        <v>34594</v>
      </c>
      <c r="D1350">
        <v>4</v>
      </c>
      <c r="F1350" t="s">
        <v>34595</v>
      </c>
      <c r="G1350" t="e">
        <f>-caine</f>
        <v>#NAME?</v>
      </c>
      <c r="H1350" t="s">
        <v>394</v>
      </c>
      <c r="J1350">
        <v>1996</v>
      </c>
      <c r="K1350" t="s">
        <v>34596</v>
      </c>
      <c r="L1350" t="s">
        <v>34597</v>
      </c>
      <c r="N1350" t="s">
        <v>45</v>
      </c>
      <c r="O1350" t="s">
        <v>40</v>
      </c>
      <c r="P1350" t="s">
        <v>30</v>
      </c>
      <c r="Q1350" t="s">
        <v>31</v>
      </c>
      <c r="R1350" t="s">
        <v>30</v>
      </c>
      <c r="S1350" t="s">
        <v>30</v>
      </c>
      <c r="T1350" t="s">
        <v>40</v>
      </c>
      <c r="U1350" t="s">
        <v>30</v>
      </c>
      <c r="V1350" t="s">
        <v>30</v>
      </c>
      <c r="W1350" t="s">
        <v>124</v>
      </c>
      <c r="X1350" t="s">
        <v>34598</v>
      </c>
    </row>
    <row r="1351" spans="1:24" x14ac:dyDescent="0.25">
      <c r="A1351">
        <v>674813</v>
      </c>
      <c r="B1351" t="s">
        <v>34599</v>
      </c>
      <c r="C1351" t="s">
        <v>34600</v>
      </c>
      <c r="D1351">
        <v>4</v>
      </c>
      <c r="E1351" t="s">
        <v>34601</v>
      </c>
      <c r="F1351" t="s">
        <v>34602</v>
      </c>
      <c r="I1351">
        <v>1976</v>
      </c>
      <c r="J1351">
        <v>1979</v>
      </c>
      <c r="K1351" t="s">
        <v>34603</v>
      </c>
      <c r="L1351" t="s">
        <v>34604</v>
      </c>
      <c r="M1351" t="s">
        <v>627</v>
      </c>
      <c r="N1351" t="s">
        <v>45</v>
      </c>
      <c r="O1351" t="s">
        <v>40</v>
      </c>
      <c r="P1351" t="s">
        <v>30</v>
      </c>
      <c r="Q1351" t="s">
        <v>31</v>
      </c>
      <c r="R1351" t="s">
        <v>30</v>
      </c>
      <c r="S1351" t="s">
        <v>40</v>
      </c>
      <c r="T1351" t="s">
        <v>30</v>
      </c>
      <c r="U1351" t="s">
        <v>30</v>
      </c>
      <c r="V1351" t="s">
        <v>30</v>
      </c>
      <c r="W1351" t="s">
        <v>124</v>
      </c>
      <c r="X1351" t="s">
        <v>34605</v>
      </c>
    </row>
    <row r="1352" spans="1:24" x14ac:dyDescent="0.25">
      <c r="A1352">
        <v>19101</v>
      </c>
      <c r="B1352" t="s">
        <v>34606</v>
      </c>
      <c r="C1352" t="s">
        <v>34607</v>
      </c>
      <c r="D1352">
        <v>4</v>
      </c>
      <c r="E1352" t="s">
        <v>34608</v>
      </c>
      <c r="F1352" t="s">
        <v>34609</v>
      </c>
      <c r="G1352" t="e">
        <f>-trexate</f>
        <v>#NAME?</v>
      </c>
      <c r="H1352" t="s">
        <v>12757</v>
      </c>
      <c r="I1352">
        <v>1981</v>
      </c>
      <c r="J1352">
        <v>1993</v>
      </c>
      <c r="K1352" t="s">
        <v>34610</v>
      </c>
      <c r="L1352" t="s">
        <v>34611</v>
      </c>
      <c r="M1352" t="s">
        <v>793</v>
      </c>
      <c r="N1352" t="s">
        <v>45</v>
      </c>
      <c r="O1352" t="s">
        <v>40</v>
      </c>
      <c r="P1352" t="s">
        <v>30</v>
      </c>
      <c r="Q1352" t="s">
        <v>63</v>
      </c>
      <c r="R1352" t="s">
        <v>30</v>
      </c>
      <c r="S1352" t="s">
        <v>30</v>
      </c>
      <c r="T1352" t="s">
        <v>40</v>
      </c>
      <c r="U1352" t="s">
        <v>30</v>
      </c>
      <c r="V1352" t="s">
        <v>30</v>
      </c>
      <c r="W1352" t="s">
        <v>798</v>
      </c>
      <c r="X1352" t="s">
        <v>34612</v>
      </c>
    </row>
    <row r="1353" spans="1:24" x14ac:dyDescent="0.25">
      <c r="A1353">
        <v>699373</v>
      </c>
      <c r="B1353" t="s">
        <v>34706</v>
      </c>
      <c r="C1353" t="s">
        <v>34707</v>
      </c>
      <c r="D1353">
        <v>4</v>
      </c>
      <c r="E1353" t="s">
        <v>34708</v>
      </c>
      <c r="F1353" t="s">
        <v>3302</v>
      </c>
      <c r="G1353" t="e">
        <f>-mab</f>
        <v>#NAME?</v>
      </c>
      <c r="H1353" t="s">
        <v>546</v>
      </c>
      <c r="I1353">
        <v>2004</v>
      </c>
      <c r="J1353">
        <v>2005</v>
      </c>
      <c r="K1353" t="s">
        <v>34709</v>
      </c>
      <c r="L1353" t="s">
        <v>34710</v>
      </c>
      <c r="N1353" t="s">
        <v>547</v>
      </c>
      <c r="O1353" t="s">
        <v>30</v>
      </c>
      <c r="P1353" t="s">
        <v>30</v>
      </c>
      <c r="Q1353" t="s">
        <v>31</v>
      </c>
      <c r="R1353" t="s">
        <v>30</v>
      </c>
      <c r="S1353" t="s">
        <v>30</v>
      </c>
      <c r="T1353" t="s">
        <v>40</v>
      </c>
      <c r="U1353" t="s">
        <v>30</v>
      </c>
      <c r="V1353" t="s">
        <v>40</v>
      </c>
      <c r="W1353" t="s">
        <v>798</v>
      </c>
    </row>
    <row r="1354" spans="1:24" x14ac:dyDescent="0.25">
      <c r="A1354">
        <v>675217</v>
      </c>
      <c r="B1354" t="s">
        <v>34715</v>
      </c>
      <c r="C1354" t="s">
        <v>34716</v>
      </c>
      <c r="D1354">
        <v>4</v>
      </c>
      <c r="E1354" t="s">
        <v>34717</v>
      </c>
      <c r="F1354" t="s">
        <v>7365</v>
      </c>
      <c r="I1354">
        <v>1978</v>
      </c>
      <c r="J1354">
        <v>1993</v>
      </c>
      <c r="K1354" t="s">
        <v>34718</v>
      </c>
      <c r="L1354" t="s">
        <v>34719</v>
      </c>
      <c r="M1354" t="s">
        <v>8664</v>
      </c>
      <c r="N1354" t="s">
        <v>45</v>
      </c>
      <c r="O1354" t="s">
        <v>40</v>
      </c>
      <c r="P1354" t="s">
        <v>30</v>
      </c>
      <c r="Q1354" t="s">
        <v>63</v>
      </c>
      <c r="R1354" t="s">
        <v>30</v>
      </c>
      <c r="S1354" t="s">
        <v>30</v>
      </c>
      <c r="T1354" t="s">
        <v>30</v>
      </c>
      <c r="U1354" t="s">
        <v>40</v>
      </c>
      <c r="V1354" t="s">
        <v>30</v>
      </c>
      <c r="W1354" t="s">
        <v>124</v>
      </c>
      <c r="X1354" t="s">
        <v>34720</v>
      </c>
    </row>
    <row r="1355" spans="1:24" x14ac:dyDescent="0.25">
      <c r="A1355">
        <v>675433</v>
      </c>
      <c r="B1355" t="s">
        <v>34735</v>
      </c>
      <c r="C1355" t="s">
        <v>34736</v>
      </c>
      <c r="D1355">
        <v>4</v>
      </c>
      <c r="F1355" t="s">
        <v>34737</v>
      </c>
      <c r="I1355">
        <v>1996</v>
      </c>
      <c r="J1355">
        <v>1996</v>
      </c>
      <c r="M1355" t="s">
        <v>34738</v>
      </c>
      <c r="N1355" t="s">
        <v>75</v>
      </c>
      <c r="O1355" t="s">
        <v>30</v>
      </c>
      <c r="P1355" t="s">
        <v>30</v>
      </c>
      <c r="Q1355" t="s">
        <v>31</v>
      </c>
      <c r="R1355" t="s">
        <v>30</v>
      </c>
      <c r="S1355" t="s">
        <v>30</v>
      </c>
      <c r="T1355" t="s">
        <v>30</v>
      </c>
      <c r="U1355" t="s">
        <v>40</v>
      </c>
      <c r="V1355" t="s">
        <v>30</v>
      </c>
      <c r="W1355" t="s">
        <v>2208</v>
      </c>
    </row>
    <row r="1356" spans="1:24" x14ac:dyDescent="0.25">
      <c r="A1356">
        <v>340684</v>
      </c>
      <c r="B1356" t="s">
        <v>34763</v>
      </c>
      <c r="C1356" t="s">
        <v>34764</v>
      </c>
      <c r="D1356">
        <v>4</v>
      </c>
      <c r="E1356" t="s">
        <v>34765</v>
      </c>
      <c r="F1356" t="s">
        <v>2049</v>
      </c>
      <c r="G1356" t="e">
        <f>-vir</f>
        <v>#NAME?</v>
      </c>
      <c r="H1356" t="s">
        <v>20404</v>
      </c>
      <c r="I1356">
        <v>2007</v>
      </c>
      <c r="J1356">
        <v>2012</v>
      </c>
      <c r="K1356" t="s">
        <v>34766</v>
      </c>
      <c r="L1356" t="s">
        <v>34767</v>
      </c>
      <c r="N1356" t="s">
        <v>45</v>
      </c>
      <c r="O1356" t="s">
        <v>40</v>
      </c>
      <c r="P1356" t="s">
        <v>30</v>
      </c>
      <c r="Q1356" t="s">
        <v>31</v>
      </c>
      <c r="R1356" t="s">
        <v>30</v>
      </c>
      <c r="S1356" t="s">
        <v>40</v>
      </c>
      <c r="T1356" t="s">
        <v>30</v>
      </c>
      <c r="U1356" t="s">
        <v>30</v>
      </c>
      <c r="V1356" t="s">
        <v>30</v>
      </c>
      <c r="W1356" t="s">
        <v>124</v>
      </c>
      <c r="X1356" t="s">
        <v>34768</v>
      </c>
    </row>
    <row r="1357" spans="1:24" x14ac:dyDescent="0.25">
      <c r="A1357">
        <v>4584</v>
      </c>
      <c r="B1357" t="s">
        <v>34769</v>
      </c>
      <c r="C1357" t="s">
        <v>34770</v>
      </c>
      <c r="D1357">
        <v>4</v>
      </c>
      <c r="E1357" t="s">
        <v>34771</v>
      </c>
      <c r="F1357" t="s">
        <v>34772</v>
      </c>
      <c r="G1357" t="e">
        <f>-pamine</f>
        <v>#NAME?</v>
      </c>
      <c r="H1357" t="s">
        <v>2809</v>
      </c>
      <c r="I1357">
        <v>1969</v>
      </c>
      <c r="J1357">
        <v>1974</v>
      </c>
      <c r="K1357" t="s">
        <v>34773</v>
      </c>
      <c r="L1357" t="s">
        <v>34774</v>
      </c>
      <c r="M1357" t="s">
        <v>6996</v>
      </c>
      <c r="N1357" t="s">
        <v>45</v>
      </c>
      <c r="O1357" t="s">
        <v>40</v>
      </c>
      <c r="P1357" t="s">
        <v>30</v>
      </c>
      <c r="Q1357" t="s">
        <v>63</v>
      </c>
      <c r="R1357" t="s">
        <v>30</v>
      </c>
      <c r="S1357" t="s">
        <v>30</v>
      </c>
      <c r="T1357" t="s">
        <v>40</v>
      </c>
      <c r="U1357" t="s">
        <v>30</v>
      </c>
      <c r="V1357" t="s">
        <v>40</v>
      </c>
      <c r="W1357" t="s">
        <v>124</v>
      </c>
      <c r="X1357" t="s">
        <v>34775</v>
      </c>
    </row>
    <row r="1358" spans="1:24" x14ac:dyDescent="0.25">
      <c r="A1358">
        <v>433015</v>
      </c>
      <c r="B1358" t="s">
        <v>34791</v>
      </c>
      <c r="C1358" t="s">
        <v>34792</v>
      </c>
      <c r="D1358">
        <v>4</v>
      </c>
      <c r="F1358" t="s">
        <v>34793</v>
      </c>
      <c r="I1358">
        <v>1963</v>
      </c>
      <c r="J1358">
        <v>1956</v>
      </c>
      <c r="K1358" t="s">
        <v>34794</v>
      </c>
      <c r="L1358" t="s">
        <v>34795</v>
      </c>
      <c r="M1358" t="s">
        <v>34796</v>
      </c>
      <c r="N1358" t="s">
        <v>45</v>
      </c>
      <c r="O1358" t="s">
        <v>30</v>
      </c>
      <c r="P1358" t="s">
        <v>30</v>
      </c>
      <c r="Q1358" t="s">
        <v>31</v>
      </c>
      <c r="R1358" t="s">
        <v>30</v>
      </c>
      <c r="S1358" t="s">
        <v>40</v>
      </c>
      <c r="T1358" t="s">
        <v>40</v>
      </c>
      <c r="U1358" t="s">
        <v>30</v>
      </c>
      <c r="V1358" t="s">
        <v>40</v>
      </c>
      <c r="W1358" t="s">
        <v>124</v>
      </c>
      <c r="X1358" t="s">
        <v>34797</v>
      </c>
    </row>
    <row r="1359" spans="1:24" x14ac:dyDescent="0.25">
      <c r="A1359">
        <v>675221</v>
      </c>
      <c r="B1359" t="s">
        <v>34798</v>
      </c>
      <c r="C1359" t="s">
        <v>34799</v>
      </c>
      <c r="D1359">
        <v>4</v>
      </c>
      <c r="F1359" t="s">
        <v>34800</v>
      </c>
      <c r="I1359">
        <v>1963</v>
      </c>
      <c r="J1359">
        <v>1967</v>
      </c>
      <c r="K1359" t="s">
        <v>34801</v>
      </c>
      <c r="L1359" t="s">
        <v>34802</v>
      </c>
      <c r="M1359" t="s">
        <v>32510</v>
      </c>
      <c r="N1359" t="s">
        <v>45</v>
      </c>
      <c r="O1359" t="s">
        <v>40</v>
      </c>
      <c r="P1359" t="s">
        <v>30</v>
      </c>
      <c r="Q1359" t="s">
        <v>63</v>
      </c>
      <c r="R1359" t="s">
        <v>40</v>
      </c>
      <c r="S1359" t="s">
        <v>40</v>
      </c>
      <c r="T1359" t="s">
        <v>30</v>
      </c>
      <c r="U1359" t="s">
        <v>30</v>
      </c>
      <c r="V1359" t="s">
        <v>30</v>
      </c>
      <c r="W1359" t="s">
        <v>124</v>
      </c>
      <c r="X1359" t="s">
        <v>34803</v>
      </c>
    </row>
    <row r="1360" spans="1:24" x14ac:dyDescent="0.25">
      <c r="A1360">
        <v>21459</v>
      </c>
      <c r="B1360" t="s">
        <v>34804</v>
      </c>
      <c r="C1360" t="s">
        <v>34805</v>
      </c>
      <c r="D1360">
        <v>4</v>
      </c>
      <c r="E1360" t="s">
        <v>34806</v>
      </c>
      <c r="F1360" t="s">
        <v>34807</v>
      </c>
      <c r="I1360">
        <v>1973</v>
      </c>
      <c r="J1360">
        <v>1984</v>
      </c>
      <c r="K1360" t="s">
        <v>34808</v>
      </c>
      <c r="L1360" t="s">
        <v>34809</v>
      </c>
      <c r="M1360" t="s">
        <v>15844</v>
      </c>
      <c r="N1360" t="s">
        <v>29</v>
      </c>
      <c r="O1360" t="s">
        <v>40</v>
      </c>
      <c r="P1360" t="s">
        <v>30</v>
      </c>
      <c r="Q1360" t="s">
        <v>31</v>
      </c>
      <c r="R1360" t="s">
        <v>30</v>
      </c>
      <c r="S1360" t="s">
        <v>40</v>
      </c>
      <c r="T1360" t="s">
        <v>40</v>
      </c>
      <c r="U1360" t="s">
        <v>30</v>
      </c>
      <c r="V1360" t="s">
        <v>40</v>
      </c>
      <c r="W1360" t="s">
        <v>124</v>
      </c>
      <c r="X1360" t="s">
        <v>34810</v>
      </c>
    </row>
    <row r="1361" spans="1:24" x14ac:dyDescent="0.25">
      <c r="A1361">
        <v>31289</v>
      </c>
      <c r="B1361" t="s">
        <v>34811</v>
      </c>
      <c r="C1361" t="s">
        <v>34812</v>
      </c>
      <c r="D1361">
        <v>4</v>
      </c>
      <c r="E1361" t="s">
        <v>34813</v>
      </c>
      <c r="F1361" t="s">
        <v>7296</v>
      </c>
      <c r="I1361">
        <v>1994</v>
      </c>
      <c r="J1361">
        <v>2010</v>
      </c>
      <c r="K1361" t="s">
        <v>34814</v>
      </c>
      <c r="L1361" t="s">
        <v>34815</v>
      </c>
      <c r="M1361" t="s">
        <v>34816</v>
      </c>
      <c r="N1361" t="s">
        <v>45</v>
      </c>
      <c r="O1361" t="s">
        <v>40</v>
      </c>
      <c r="P1361" t="s">
        <v>30</v>
      </c>
      <c r="Q1361" t="s">
        <v>63</v>
      </c>
      <c r="R1361" t="s">
        <v>30</v>
      </c>
      <c r="S1361" t="s">
        <v>40</v>
      </c>
      <c r="T1361" t="s">
        <v>30</v>
      </c>
      <c r="U1361" t="s">
        <v>30</v>
      </c>
      <c r="V1361" t="s">
        <v>30</v>
      </c>
      <c r="W1361" t="s">
        <v>124</v>
      </c>
      <c r="X1361" t="s">
        <v>34817</v>
      </c>
    </row>
    <row r="1362" spans="1:24" x14ac:dyDescent="0.25">
      <c r="A1362">
        <v>89526</v>
      </c>
      <c r="B1362" t="s">
        <v>34818</v>
      </c>
      <c r="C1362" t="s">
        <v>34819</v>
      </c>
      <c r="D1362">
        <v>4</v>
      </c>
      <c r="F1362" t="s">
        <v>34820</v>
      </c>
      <c r="I1362">
        <v>1967</v>
      </c>
      <c r="J1362">
        <v>1981</v>
      </c>
      <c r="K1362" t="s">
        <v>34821</v>
      </c>
      <c r="L1362" t="s">
        <v>34822</v>
      </c>
      <c r="M1362" t="s">
        <v>1908</v>
      </c>
      <c r="N1362" t="s">
        <v>45</v>
      </c>
      <c r="O1362" t="s">
        <v>40</v>
      </c>
      <c r="P1362" t="s">
        <v>30</v>
      </c>
      <c r="Q1362" t="s">
        <v>63</v>
      </c>
      <c r="R1362" t="s">
        <v>30</v>
      </c>
      <c r="S1362" t="s">
        <v>40</v>
      </c>
      <c r="T1362" t="s">
        <v>30</v>
      </c>
      <c r="U1362" t="s">
        <v>30</v>
      </c>
      <c r="V1362" t="s">
        <v>40</v>
      </c>
      <c r="W1362" t="s">
        <v>124</v>
      </c>
      <c r="X1362" t="s">
        <v>34823</v>
      </c>
    </row>
    <row r="1363" spans="1:24" x14ac:dyDescent="0.25">
      <c r="A1363">
        <v>371655</v>
      </c>
      <c r="B1363" t="s">
        <v>34824</v>
      </c>
      <c r="C1363" t="s">
        <v>34825</v>
      </c>
      <c r="D1363">
        <v>4</v>
      </c>
      <c r="E1363" t="s">
        <v>34826</v>
      </c>
      <c r="F1363" t="s">
        <v>34827</v>
      </c>
      <c r="G1363" t="s">
        <v>460</v>
      </c>
      <c r="H1363" t="s">
        <v>461</v>
      </c>
      <c r="I1363">
        <v>1984</v>
      </c>
      <c r="J1363">
        <v>1983</v>
      </c>
      <c r="K1363" t="s">
        <v>34828</v>
      </c>
      <c r="L1363" t="s">
        <v>34829</v>
      </c>
      <c r="M1363" t="s">
        <v>453</v>
      </c>
      <c r="N1363" t="s">
        <v>29</v>
      </c>
      <c r="O1363" t="s">
        <v>40</v>
      </c>
      <c r="P1363" t="s">
        <v>30</v>
      </c>
      <c r="Q1363" t="s">
        <v>31</v>
      </c>
      <c r="R1363" t="s">
        <v>30</v>
      </c>
      <c r="S1363" t="s">
        <v>30</v>
      </c>
      <c r="T1363" t="s">
        <v>40</v>
      </c>
      <c r="U1363" t="s">
        <v>30</v>
      </c>
      <c r="V1363" t="s">
        <v>30</v>
      </c>
      <c r="W1363" t="s">
        <v>124</v>
      </c>
      <c r="X1363" t="s">
        <v>34830</v>
      </c>
    </row>
    <row r="1364" spans="1:24" x14ac:dyDescent="0.25">
      <c r="A1364">
        <v>685334</v>
      </c>
      <c r="B1364" t="s">
        <v>34838</v>
      </c>
      <c r="C1364" t="s">
        <v>34839</v>
      </c>
      <c r="D1364">
        <v>4</v>
      </c>
      <c r="E1364" t="s">
        <v>34840</v>
      </c>
      <c r="F1364" t="s">
        <v>21213</v>
      </c>
      <c r="G1364" t="e">
        <f>-depsin</f>
        <v>#NAME?</v>
      </c>
      <c r="H1364" t="s">
        <v>19110</v>
      </c>
      <c r="I1364">
        <v>2006</v>
      </c>
      <c r="J1364">
        <v>2009</v>
      </c>
      <c r="K1364" t="s">
        <v>34841</v>
      </c>
      <c r="L1364" t="s">
        <v>34842</v>
      </c>
      <c r="N1364" t="s">
        <v>29</v>
      </c>
      <c r="O1364" t="s">
        <v>30</v>
      </c>
      <c r="P1364" t="s">
        <v>30</v>
      </c>
      <c r="Q1364" t="s">
        <v>31</v>
      </c>
      <c r="R1364" t="s">
        <v>40</v>
      </c>
      <c r="S1364" t="s">
        <v>30</v>
      </c>
      <c r="T1364" t="s">
        <v>40</v>
      </c>
      <c r="U1364" t="s">
        <v>30</v>
      </c>
      <c r="V1364" t="s">
        <v>30</v>
      </c>
      <c r="W1364" t="s">
        <v>124</v>
      </c>
      <c r="X1364" t="s">
        <v>34843</v>
      </c>
    </row>
    <row r="1365" spans="1:24" x14ac:dyDescent="0.25">
      <c r="A1365">
        <v>75901</v>
      </c>
      <c r="B1365" t="s">
        <v>34844</v>
      </c>
      <c r="C1365" t="s">
        <v>34845</v>
      </c>
      <c r="D1365">
        <v>4</v>
      </c>
      <c r="E1365" t="s">
        <v>34846</v>
      </c>
      <c r="F1365" t="s">
        <v>34847</v>
      </c>
      <c r="G1365" t="e">
        <f>-citabine</f>
        <v>#NAME?</v>
      </c>
      <c r="H1365" t="s">
        <v>7920</v>
      </c>
      <c r="I1365">
        <v>1989</v>
      </c>
      <c r="J1365">
        <v>1996</v>
      </c>
      <c r="K1365" t="s">
        <v>34848</v>
      </c>
      <c r="L1365" t="s">
        <v>34849</v>
      </c>
      <c r="M1365" t="s">
        <v>793</v>
      </c>
      <c r="N1365" t="s">
        <v>29</v>
      </c>
      <c r="O1365" t="s">
        <v>40</v>
      </c>
      <c r="P1365" t="s">
        <v>30</v>
      </c>
      <c r="Q1365" t="s">
        <v>31</v>
      </c>
      <c r="R1365" t="s">
        <v>40</v>
      </c>
      <c r="S1365" t="s">
        <v>30</v>
      </c>
      <c r="T1365" t="s">
        <v>40</v>
      </c>
      <c r="U1365" t="s">
        <v>30</v>
      </c>
      <c r="V1365" t="s">
        <v>30</v>
      </c>
      <c r="W1365" t="s">
        <v>124</v>
      </c>
      <c r="X1365" t="s">
        <v>34850</v>
      </c>
    </row>
    <row r="1366" spans="1:24" x14ac:dyDescent="0.25">
      <c r="A1366">
        <v>1377257</v>
      </c>
      <c r="B1366" t="s">
        <v>35079</v>
      </c>
      <c r="C1366" t="s">
        <v>35080</v>
      </c>
      <c r="D1366">
        <v>4</v>
      </c>
      <c r="E1366" t="s">
        <v>35081</v>
      </c>
      <c r="F1366" t="s">
        <v>35082</v>
      </c>
      <c r="G1366" t="e">
        <f>-tide</f>
        <v>#NAME?</v>
      </c>
      <c r="H1366" t="s">
        <v>11800</v>
      </c>
      <c r="I1366">
        <v>2000</v>
      </c>
      <c r="J1366">
        <v>2012</v>
      </c>
      <c r="K1366" t="s">
        <v>35083</v>
      </c>
      <c r="L1366" t="s">
        <v>35084</v>
      </c>
      <c r="N1366" t="s">
        <v>108</v>
      </c>
      <c r="O1366" t="s">
        <v>30</v>
      </c>
      <c r="P1366" t="s">
        <v>30</v>
      </c>
      <c r="Q1366" t="s">
        <v>31</v>
      </c>
      <c r="R1366" t="s">
        <v>30</v>
      </c>
      <c r="S1366" t="s">
        <v>30</v>
      </c>
      <c r="T1366" t="s">
        <v>40</v>
      </c>
      <c r="U1366" t="s">
        <v>30</v>
      </c>
      <c r="V1366" t="s">
        <v>30</v>
      </c>
      <c r="W1366" t="s">
        <v>124</v>
      </c>
      <c r="X1366" t="s">
        <v>35085</v>
      </c>
    </row>
    <row r="1367" spans="1:24" x14ac:dyDescent="0.25">
      <c r="A1367">
        <v>1382324</v>
      </c>
      <c r="B1367" t="s">
        <v>35086</v>
      </c>
      <c r="C1367" t="s">
        <v>35087</v>
      </c>
      <c r="D1367">
        <v>4</v>
      </c>
      <c r="F1367" t="s">
        <v>35088</v>
      </c>
      <c r="I1367">
        <v>1966</v>
      </c>
      <c r="K1367" t="s">
        <v>35089</v>
      </c>
      <c r="L1367" t="s">
        <v>35090</v>
      </c>
      <c r="M1367" t="s">
        <v>1194</v>
      </c>
      <c r="N1367" t="s">
        <v>74</v>
      </c>
      <c r="O1367" t="s">
        <v>30</v>
      </c>
      <c r="P1367" t="s">
        <v>30</v>
      </c>
      <c r="Q1367" t="s">
        <v>63</v>
      </c>
      <c r="R1367" t="s">
        <v>30</v>
      </c>
      <c r="S1367" t="s">
        <v>40</v>
      </c>
      <c r="T1367" t="s">
        <v>40</v>
      </c>
      <c r="U1367" t="s">
        <v>30</v>
      </c>
      <c r="V1367" t="s">
        <v>30</v>
      </c>
      <c r="W1367" t="s">
        <v>124</v>
      </c>
    </row>
    <row r="1368" spans="1:24" x14ac:dyDescent="0.25">
      <c r="A1368">
        <v>1376651</v>
      </c>
      <c r="B1368" t="s">
        <v>35091</v>
      </c>
      <c r="C1368" t="s">
        <v>35092</v>
      </c>
      <c r="D1368">
        <v>4</v>
      </c>
      <c r="F1368" t="s">
        <v>7463</v>
      </c>
      <c r="K1368" t="s">
        <v>35093</v>
      </c>
      <c r="L1368" t="s">
        <v>35094</v>
      </c>
      <c r="N1368" t="s">
        <v>29</v>
      </c>
      <c r="O1368" t="s">
        <v>30</v>
      </c>
      <c r="P1368" t="s">
        <v>30</v>
      </c>
      <c r="Q1368" t="s">
        <v>31</v>
      </c>
      <c r="R1368" t="s">
        <v>30</v>
      </c>
      <c r="S1368" t="s">
        <v>30</v>
      </c>
      <c r="T1368" t="s">
        <v>30</v>
      </c>
      <c r="U1368" t="s">
        <v>30</v>
      </c>
      <c r="V1368" t="s">
        <v>30</v>
      </c>
      <c r="W1368" t="s">
        <v>798</v>
      </c>
    </row>
    <row r="1369" spans="1:24" x14ac:dyDescent="0.25">
      <c r="A1369">
        <v>675707</v>
      </c>
      <c r="B1369" t="s">
        <v>35095</v>
      </c>
      <c r="C1369" t="s">
        <v>35096</v>
      </c>
      <c r="D1369">
        <v>4</v>
      </c>
      <c r="E1369" t="s">
        <v>35097</v>
      </c>
      <c r="F1369" t="s">
        <v>35098</v>
      </c>
      <c r="G1369" t="e">
        <f ca="1">-pin(e)</f>
        <v>#NAME?</v>
      </c>
      <c r="H1369" t="s">
        <v>272</v>
      </c>
      <c r="I1369">
        <v>2002</v>
      </c>
      <c r="J1369">
        <v>2009</v>
      </c>
      <c r="K1369" t="s">
        <v>35099</v>
      </c>
      <c r="L1369" t="s">
        <v>35100</v>
      </c>
      <c r="N1369" t="s">
        <v>45</v>
      </c>
      <c r="O1369" t="s">
        <v>40</v>
      </c>
      <c r="P1369" t="s">
        <v>30</v>
      </c>
      <c r="Q1369" t="s">
        <v>46</v>
      </c>
      <c r="R1369" t="s">
        <v>30</v>
      </c>
      <c r="S1369" t="s">
        <v>30</v>
      </c>
      <c r="T1369" t="s">
        <v>30</v>
      </c>
      <c r="U1369" t="s">
        <v>40</v>
      </c>
      <c r="V1369" t="s">
        <v>40</v>
      </c>
      <c r="W1369" t="s">
        <v>124</v>
      </c>
      <c r="X1369" t="s">
        <v>35101</v>
      </c>
    </row>
    <row r="1370" spans="1:24" x14ac:dyDescent="0.25">
      <c r="A1370">
        <v>84482</v>
      </c>
      <c r="B1370" t="s">
        <v>35102</v>
      </c>
      <c r="C1370" t="s">
        <v>35103</v>
      </c>
      <c r="D1370">
        <v>4</v>
      </c>
      <c r="F1370" t="s">
        <v>35104</v>
      </c>
      <c r="I1370">
        <v>1979</v>
      </c>
      <c r="M1370" t="s">
        <v>1041</v>
      </c>
      <c r="N1370" t="s">
        <v>45</v>
      </c>
      <c r="O1370" t="s">
        <v>40</v>
      </c>
      <c r="P1370" t="s">
        <v>30</v>
      </c>
      <c r="Q1370" t="s">
        <v>31</v>
      </c>
      <c r="R1370" t="s">
        <v>30</v>
      </c>
      <c r="S1370" t="s">
        <v>40</v>
      </c>
      <c r="T1370" t="s">
        <v>30</v>
      </c>
      <c r="U1370" t="s">
        <v>30</v>
      </c>
      <c r="V1370" t="s">
        <v>30</v>
      </c>
      <c r="W1370" t="s">
        <v>798</v>
      </c>
      <c r="X1370" t="s">
        <v>35105</v>
      </c>
    </row>
    <row r="1371" spans="1:24" x14ac:dyDescent="0.25">
      <c r="A1371">
        <v>674904</v>
      </c>
      <c r="B1371" t="s">
        <v>35106</v>
      </c>
      <c r="C1371" t="s">
        <v>35107</v>
      </c>
      <c r="D1371">
        <v>4</v>
      </c>
      <c r="E1371" t="s">
        <v>35108</v>
      </c>
      <c r="F1371" t="s">
        <v>18879</v>
      </c>
      <c r="G1371" t="s">
        <v>5388</v>
      </c>
      <c r="H1371" t="s">
        <v>5389</v>
      </c>
      <c r="I1371">
        <v>1997</v>
      </c>
      <c r="J1371">
        <v>1997</v>
      </c>
      <c r="K1371" t="s">
        <v>35109</v>
      </c>
      <c r="L1371" t="s">
        <v>35110</v>
      </c>
      <c r="M1371" t="s">
        <v>4208</v>
      </c>
      <c r="N1371" t="s">
        <v>29</v>
      </c>
      <c r="O1371" t="s">
        <v>40</v>
      </c>
      <c r="P1371" t="s">
        <v>30</v>
      </c>
      <c r="Q1371" t="s">
        <v>31</v>
      </c>
      <c r="R1371" t="s">
        <v>40</v>
      </c>
      <c r="S1371" t="s">
        <v>30</v>
      </c>
      <c r="T1371" t="s">
        <v>30</v>
      </c>
      <c r="U1371" t="s">
        <v>40</v>
      </c>
      <c r="V1371" t="s">
        <v>30</v>
      </c>
      <c r="W1371" t="s">
        <v>124</v>
      </c>
      <c r="X1371" t="s">
        <v>35111</v>
      </c>
    </row>
    <row r="1372" spans="1:24" x14ac:dyDescent="0.25">
      <c r="A1372">
        <v>675439</v>
      </c>
      <c r="B1372" t="s">
        <v>35112</v>
      </c>
      <c r="C1372" t="s">
        <v>35113</v>
      </c>
      <c r="D1372">
        <v>4</v>
      </c>
      <c r="E1372" t="s">
        <v>35114</v>
      </c>
      <c r="F1372" t="s">
        <v>35115</v>
      </c>
      <c r="G1372" t="e">
        <f>-mab</f>
        <v>#NAME?</v>
      </c>
      <c r="H1372" t="s">
        <v>546</v>
      </c>
      <c r="I1372">
        <v>1998</v>
      </c>
      <c r="J1372">
        <v>2002</v>
      </c>
      <c r="N1372" t="s">
        <v>547</v>
      </c>
      <c r="O1372" t="s">
        <v>30</v>
      </c>
      <c r="P1372" t="s">
        <v>30</v>
      </c>
      <c r="Q1372" t="s">
        <v>31</v>
      </c>
      <c r="R1372" t="s">
        <v>30</v>
      </c>
      <c r="S1372" t="s">
        <v>30</v>
      </c>
      <c r="T1372" t="s">
        <v>40</v>
      </c>
      <c r="U1372" t="s">
        <v>30</v>
      </c>
      <c r="V1372" t="s">
        <v>30</v>
      </c>
      <c r="W1372" t="s">
        <v>75</v>
      </c>
    </row>
    <row r="1373" spans="1:24" x14ac:dyDescent="0.25">
      <c r="A1373">
        <v>675480</v>
      </c>
      <c r="B1373" t="s">
        <v>35116</v>
      </c>
      <c r="C1373" t="s">
        <v>35117</v>
      </c>
      <c r="D1373">
        <v>4</v>
      </c>
      <c r="E1373" t="s">
        <v>35118</v>
      </c>
      <c r="F1373" t="s">
        <v>35119</v>
      </c>
      <c r="G1373" t="e">
        <f>-cept</f>
        <v>#NAME?</v>
      </c>
      <c r="H1373" t="s">
        <v>35120</v>
      </c>
      <c r="I1373">
        <v>2000</v>
      </c>
      <c r="J1373">
        <v>2003</v>
      </c>
      <c r="K1373" t="s">
        <v>35121</v>
      </c>
      <c r="L1373" t="s">
        <v>35122</v>
      </c>
      <c r="N1373" t="s">
        <v>108</v>
      </c>
      <c r="O1373" t="s">
        <v>30</v>
      </c>
      <c r="P1373" t="s">
        <v>30</v>
      </c>
      <c r="Q1373" t="s">
        <v>31</v>
      </c>
      <c r="R1373" t="s">
        <v>30</v>
      </c>
      <c r="S1373" t="s">
        <v>30</v>
      </c>
      <c r="T1373" t="s">
        <v>40</v>
      </c>
      <c r="U1373" t="s">
        <v>30</v>
      </c>
      <c r="V1373" t="s">
        <v>30</v>
      </c>
      <c r="W1373" t="s">
        <v>124</v>
      </c>
    </row>
    <row r="1374" spans="1:24" x14ac:dyDescent="0.25">
      <c r="A1374">
        <v>209224</v>
      </c>
      <c r="B1374" t="s">
        <v>35123</v>
      </c>
      <c r="C1374" t="s">
        <v>35124</v>
      </c>
      <c r="D1374">
        <v>4</v>
      </c>
      <c r="F1374" t="s">
        <v>35125</v>
      </c>
      <c r="J1374">
        <v>1976</v>
      </c>
      <c r="K1374" t="s">
        <v>35126</v>
      </c>
      <c r="L1374" t="s">
        <v>35127</v>
      </c>
      <c r="M1374" t="s">
        <v>727</v>
      </c>
      <c r="N1374" t="s">
        <v>45</v>
      </c>
      <c r="O1374" t="s">
        <v>40</v>
      </c>
      <c r="P1374" t="s">
        <v>30</v>
      </c>
      <c r="Q1374" t="s">
        <v>63</v>
      </c>
      <c r="R1374" t="s">
        <v>30</v>
      </c>
      <c r="S1374" t="s">
        <v>30</v>
      </c>
      <c r="T1374" t="s">
        <v>30</v>
      </c>
      <c r="U1374" t="s">
        <v>40</v>
      </c>
      <c r="V1374" t="s">
        <v>30</v>
      </c>
      <c r="W1374" t="s">
        <v>124</v>
      </c>
      <c r="X1374" t="s">
        <v>35128</v>
      </c>
    </row>
    <row r="1375" spans="1:24" x14ac:dyDescent="0.25">
      <c r="A1375">
        <v>61181</v>
      </c>
      <c r="B1375" t="s">
        <v>35129</v>
      </c>
      <c r="C1375" t="s">
        <v>35130</v>
      </c>
      <c r="D1375">
        <v>4</v>
      </c>
      <c r="E1375" t="s">
        <v>35131</v>
      </c>
      <c r="F1375" t="s">
        <v>35132</v>
      </c>
      <c r="I1375">
        <v>1993</v>
      </c>
      <c r="J1375">
        <v>1997</v>
      </c>
      <c r="K1375" t="s">
        <v>35133</v>
      </c>
      <c r="L1375" t="s">
        <v>35134</v>
      </c>
      <c r="M1375" t="s">
        <v>35135</v>
      </c>
      <c r="N1375" t="s">
        <v>45</v>
      </c>
      <c r="O1375" t="s">
        <v>40</v>
      </c>
      <c r="P1375" t="s">
        <v>30</v>
      </c>
      <c r="Q1375" t="s">
        <v>31</v>
      </c>
      <c r="R1375" t="s">
        <v>30</v>
      </c>
      <c r="S1375" t="s">
        <v>40</v>
      </c>
      <c r="T1375" t="s">
        <v>30</v>
      </c>
      <c r="U1375" t="s">
        <v>30</v>
      </c>
      <c r="V1375" t="s">
        <v>30</v>
      </c>
      <c r="W1375" t="s">
        <v>124</v>
      </c>
      <c r="X1375" t="s">
        <v>35136</v>
      </c>
    </row>
    <row r="1376" spans="1:24" x14ac:dyDescent="0.25">
      <c r="A1376">
        <v>36842</v>
      </c>
      <c r="B1376" t="s">
        <v>35137</v>
      </c>
      <c r="C1376" t="s">
        <v>35138</v>
      </c>
      <c r="D1376">
        <v>4</v>
      </c>
      <c r="F1376" t="s">
        <v>35139</v>
      </c>
      <c r="J1376">
        <v>1959</v>
      </c>
      <c r="K1376" t="s">
        <v>7883</v>
      </c>
      <c r="L1376" t="s">
        <v>7884</v>
      </c>
      <c r="M1376" t="s">
        <v>342</v>
      </c>
      <c r="N1376" t="s">
        <v>45</v>
      </c>
      <c r="O1376" t="s">
        <v>40</v>
      </c>
      <c r="P1376" t="s">
        <v>30</v>
      </c>
      <c r="Q1376" t="s">
        <v>63</v>
      </c>
      <c r="R1376" t="s">
        <v>30</v>
      </c>
      <c r="S1376" t="s">
        <v>40</v>
      </c>
      <c r="T1376" t="s">
        <v>40</v>
      </c>
      <c r="U1376" t="s">
        <v>30</v>
      </c>
      <c r="V1376" t="s">
        <v>40</v>
      </c>
      <c r="W1376" t="s">
        <v>124</v>
      </c>
      <c r="X1376" t="s">
        <v>35140</v>
      </c>
    </row>
    <row r="1377" spans="1:24" x14ac:dyDescent="0.25">
      <c r="A1377">
        <v>1381255</v>
      </c>
      <c r="B1377" t="s">
        <v>35194</v>
      </c>
      <c r="C1377" t="s">
        <v>35195</v>
      </c>
      <c r="D1377">
        <v>4</v>
      </c>
      <c r="F1377" t="s">
        <v>35196</v>
      </c>
      <c r="G1377" t="e">
        <f>-ase</f>
        <v>#NAME?</v>
      </c>
      <c r="H1377" t="s">
        <v>2359</v>
      </c>
      <c r="I1377">
        <v>1970</v>
      </c>
      <c r="J1377">
        <v>1994</v>
      </c>
      <c r="K1377" t="s">
        <v>35197</v>
      </c>
      <c r="L1377" t="s">
        <v>35198</v>
      </c>
      <c r="M1377" t="s">
        <v>793</v>
      </c>
      <c r="N1377" t="s">
        <v>2360</v>
      </c>
      <c r="O1377" t="s">
        <v>30</v>
      </c>
      <c r="P1377" t="s">
        <v>30</v>
      </c>
      <c r="Q1377" t="s">
        <v>31</v>
      </c>
      <c r="R1377" t="s">
        <v>30</v>
      </c>
      <c r="S1377" t="s">
        <v>30</v>
      </c>
      <c r="T1377" t="s">
        <v>40</v>
      </c>
      <c r="U1377" t="s">
        <v>30</v>
      </c>
      <c r="V1377" t="s">
        <v>30</v>
      </c>
      <c r="W1377" t="s">
        <v>124</v>
      </c>
    </row>
    <row r="1378" spans="1:24" x14ac:dyDescent="0.25">
      <c r="A1378">
        <v>3784</v>
      </c>
      <c r="B1378" t="s">
        <v>35223</v>
      </c>
      <c r="C1378" t="s">
        <v>35224</v>
      </c>
      <c r="D1378">
        <v>4</v>
      </c>
      <c r="E1378" t="s">
        <v>35225</v>
      </c>
      <c r="F1378" t="s">
        <v>35226</v>
      </c>
      <c r="I1378">
        <v>1990</v>
      </c>
      <c r="J1378">
        <v>1992</v>
      </c>
      <c r="K1378" t="s">
        <v>35227</v>
      </c>
      <c r="L1378" t="s">
        <v>35228</v>
      </c>
      <c r="M1378" t="s">
        <v>793</v>
      </c>
      <c r="N1378" t="s">
        <v>45</v>
      </c>
      <c r="O1378" t="s">
        <v>40</v>
      </c>
      <c r="P1378" t="s">
        <v>30</v>
      </c>
      <c r="Q1378" t="s">
        <v>46</v>
      </c>
      <c r="R1378" t="s">
        <v>30</v>
      </c>
      <c r="S1378" t="s">
        <v>30</v>
      </c>
      <c r="T1378" t="s">
        <v>30</v>
      </c>
      <c r="U1378" t="s">
        <v>40</v>
      </c>
      <c r="V1378" t="s">
        <v>30</v>
      </c>
      <c r="W1378" t="s">
        <v>798</v>
      </c>
      <c r="X1378" t="s">
        <v>35229</v>
      </c>
    </row>
    <row r="1379" spans="1:24" x14ac:dyDescent="0.25">
      <c r="A1379">
        <v>27340</v>
      </c>
      <c r="B1379" t="s">
        <v>35230</v>
      </c>
      <c r="C1379" t="s">
        <v>35231</v>
      </c>
      <c r="D1379">
        <v>4</v>
      </c>
      <c r="F1379" t="s">
        <v>35232</v>
      </c>
      <c r="J1379">
        <v>1950</v>
      </c>
      <c r="K1379" t="s">
        <v>35233</v>
      </c>
      <c r="L1379" t="s">
        <v>35234</v>
      </c>
      <c r="M1379" t="s">
        <v>35235</v>
      </c>
      <c r="N1379" t="s">
        <v>45</v>
      </c>
      <c r="O1379" t="s">
        <v>40</v>
      </c>
      <c r="P1379" t="s">
        <v>30</v>
      </c>
      <c r="Q1379" t="s">
        <v>31</v>
      </c>
      <c r="R1379" t="s">
        <v>30</v>
      </c>
      <c r="S1379" t="s">
        <v>40</v>
      </c>
      <c r="T1379" t="s">
        <v>40</v>
      </c>
      <c r="U1379" t="s">
        <v>40</v>
      </c>
      <c r="V1379" t="s">
        <v>40</v>
      </c>
      <c r="W1379" t="s">
        <v>798</v>
      </c>
      <c r="X1379" t="s">
        <v>35236</v>
      </c>
    </row>
    <row r="1380" spans="1:24" x14ac:dyDescent="0.25">
      <c r="A1380">
        <v>453911</v>
      </c>
      <c r="B1380" t="s">
        <v>35252</v>
      </c>
      <c r="C1380" t="s">
        <v>35253</v>
      </c>
      <c r="D1380">
        <v>4</v>
      </c>
      <c r="E1380" t="s">
        <v>35254</v>
      </c>
      <c r="F1380" t="s">
        <v>13691</v>
      </c>
      <c r="G1380" t="e">
        <f>-mustine</f>
        <v>#NAME?</v>
      </c>
      <c r="H1380" t="s">
        <v>631</v>
      </c>
      <c r="I1380">
        <v>2004</v>
      </c>
      <c r="J1380">
        <v>2008</v>
      </c>
      <c r="K1380" t="s">
        <v>35255</v>
      </c>
      <c r="L1380" t="s">
        <v>35256</v>
      </c>
      <c r="N1380" t="s">
        <v>45</v>
      </c>
      <c r="O1380" t="s">
        <v>40</v>
      </c>
      <c r="P1380" t="s">
        <v>30</v>
      </c>
      <c r="Q1380" t="s">
        <v>63</v>
      </c>
      <c r="R1380" t="s">
        <v>30</v>
      </c>
      <c r="S1380" t="s">
        <v>30</v>
      </c>
      <c r="T1380" t="s">
        <v>40</v>
      </c>
      <c r="U1380" t="s">
        <v>30</v>
      </c>
      <c r="V1380" t="s">
        <v>30</v>
      </c>
      <c r="W1380" t="s">
        <v>124</v>
      </c>
      <c r="X1380" t="s">
        <v>35257</v>
      </c>
    </row>
    <row r="1381" spans="1:24" x14ac:dyDescent="0.25">
      <c r="A1381">
        <v>419596</v>
      </c>
      <c r="B1381" t="s">
        <v>35258</v>
      </c>
      <c r="C1381" t="s">
        <v>35259</v>
      </c>
      <c r="D1381">
        <v>4</v>
      </c>
      <c r="E1381" t="s">
        <v>35260</v>
      </c>
      <c r="F1381" t="s">
        <v>35261</v>
      </c>
      <c r="G1381" t="e">
        <f>-dipine</f>
        <v>#NAME?</v>
      </c>
      <c r="H1381" t="s">
        <v>318</v>
      </c>
      <c r="I1381">
        <v>1973</v>
      </c>
      <c r="J1381">
        <v>1981</v>
      </c>
      <c r="K1381" t="s">
        <v>35262</v>
      </c>
      <c r="L1381" t="s">
        <v>35263</v>
      </c>
      <c r="M1381" t="s">
        <v>3003</v>
      </c>
      <c r="N1381" t="s">
        <v>45</v>
      </c>
      <c r="O1381" t="s">
        <v>40</v>
      </c>
      <c r="P1381" t="s">
        <v>30</v>
      </c>
      <c r="Q1381" t="s">
        <v>63</v>
      </c>
      <c r="R1381" t="s">
        <v>30</v>
      </c>
      <c r="S1381" t="s">
        <v>40</v>
      </c>
      <c r="T1381" t="s">
        <v>30</v>
      </c>
      <c r="U1381" t="s">
        <v>30</v>
      </c>
      <c r="V1381" t="s">
        <v>40</v>
      </c>
      <c r="W1381" t="s">
        <v>124</v>
      </c>
      <c r="X1381" t="s">
        <v>35264</v>
      </c>
    </row>
    <row r="1382" spans="1:24" x14ac:dyDescent="0.25">
      <c r="A1382">
        <v>61945</v>
      </c>
      <c r="B1382" t="s">
        <v>35265</v>
      </c>
      <c r="C1382" t="s">
        <v>35266</v>
      </c>
      <c r="D1382">
        <v>4</v>
      </c>
      <c r="E1382" t="s">
        <v>35267</v>
      </c>
      <c r="F1382" t="s">
        <v>1370</v>
      </c>
      <c r="G1382" t="s">
        <v>3327</v>
      </c>
      <c r="H1382" t="s">
        <v>3328</v>
      </c>
      <c r="I1382">
        <v>2006</v>
      </c>
      <c r="J1382">
        <v>2011</v>
      </c>
      <c r="K1382" t="s">
        <v>35268</v>
      </c>
      <c r="L1382" t="s">
        <v>35269</v>
      </c>
      <c r="N1382" t="s">
        <v>45</v>
      </c>
      <c r="O1382" t="s">
        <v>40</v>
      </c>
      <c r="P1382" t="s">
        <v>30</v>
      </c>
      <c r="Q1382" t="s">
        <v>63</v>
      </c>
      <c r="R1382" t="s">
        <v>30</v>
      </c>
      <c r="S1382" t="s">
        <v>40</v>
      </c>
      <c r="T1382" t="s">
        <v>30</v>
      </c>
      <c r="U1382" t="s">
        <v>30</v>
      </c>
      <c r="V1382" t="s">
        <v>30</v>
      </c>
      <c r="W1382" t="s">
        <v>124</v>
      </c>
      <c r="X1382" t="s">
        <v>35270</v>
      </c>
    </row>
    <row r="1383" spans="1:24" x14ac:dyDescent="0.25">
      <c r="A1383">
        <v>17025</v>
      </c>
      <c r="B1383" t="s">
        <v>35281</v>
      </c>
      <c r="C1383" t="s">
        <v>35282</v>
      </c>
      <c r="D1383">
        <v>4</v>
      </c>
      <c r="F1383" t="s">
        <v>35283</v>
      </c>
      <c r="J1383">
        <v>2000</v>
      </c>
      <c r="K1383" t="s">
        <v>35284</v>
      </c>
      <c r="L1383" t="s">
        <v>35285</v>
      </c>
      <c r="M1383" t="s">
        <v>34071</v>
      </c>
      <c r="N1383" t="s">
        <v>45</v>
      </c>
      <c r="O1383" t="s">
        <v>40</v>
      </c>
      <c r="P1383" t="s">
        <v>30</v>
      </c>
      <c r="Q1383" t="s">
        <v>63</v>
      </c>
      <c r="R1383" t="s">
        <v>30</v>
      </c>
      <c r="S1383" t="s">
        <v>30</v>
      </c>
      <c r="T1383" t="s">
        <v>30</v>
      </c>
      <c r="U1383" t="s">
        <v>40</v>
      </c>
      <c r="V1383" t="s">
        <v>30</v>
      </c>
      <c r="W1383" t="s">
        <v>2208</v>
      </c>
      <c r="X1383" t="s">
        <v>35286</v>
      </c>
    </row>
    <row r="1384" spans="1:24" x14ac:dyDescent="0.25">
      <c r="A1384">
        <v>10840</v>
      </c>
      <c r="B1384" t="s">
        <v>35293</v>
      </c>
      <c r="C1384" t="s">
        <v>35294</v>
      </c>
      <c r="D1384">
        <v>4</v>
      </c>
      <c r="E1384" t="s">
        <v>35295</v>
      </c>
      <c r="F1384" t="s">
        <v>35296</v>
      </c>
      <c r="G1384" t="e">
        <f>-mustine</f>
        <v>#NAME?</v>
      </c>
      <c r="H1384" t="s">
        <v>631</v>
      </c>
      <c r="I1384">
        <v>1970</v>
      </c>
      <c r="J1384">
        <v>1977</v>
      </c>
      <c r="K1384" t="s">
        <v>35297</v>
      </c>
      <c r="L1384" t="s">
        <v>35298</v>
      </c>
      <c r="M1384" t="s">
        <v>793</v>
      </c>
      <c r="N1384" t="s">
        <v>45</v>
      </c>
      <c r="O1384" t="s">
        <v>40</v>
      </c>
      <c r="P1384" t="s">
        <v>30</v>
      </c>
      <c r="Q1384" t="s">
        <v>63</v>
      </c>
      <c r="R1384" t="s">
        <v>30</v>
      </c>
      <c r="S1384" t="s">
        <v>30</v>
      </c>
      <c r="T1384" t="s">
        <v>40</v>
      </c>
      <c r="U1384" t="s">
        <v>30</v>
      </c>
      <c r="V1384" t="s">
        <v>40</v>
      </c>
      <c r="W1384" t="s">
        <v>124</v>
      </c>
      <c r="X1384" t="s">
        <v>35299</v>
      </c>
    </row>
    <row r="1385" spans="1:24" x14ac:dyDescent="0.25">
      <c r="A1385">
        <v>119498</v>
      </c>
      <c r="B1385" t="s">
        <v>35300</v>
      </c>
      <c r="C1385" t="s">
        <v>35301</v>
      </c>
      <c r="D1385">
        <v>4</v>
      </c>
      <c r="E1385" t="s">
        <v>35302</v>
      </c>
      <c r="F1385" t="s">
        <v>1477</v>
      </c>
      <c r="G1385" t="e">
        <f>-arotene</f>
        <v>#NAME?</v>
      </c>
      <c r="H1385" t="s">
        <v>10422</v>
      </c>
      <c r="I1385">
        <v>1998</v>
      </c>
      <c r="J1385">
        <v>1999</v>
      </c>
      <c r="K1385" t="s">
        <v>35303</v>
      </c>
      <c r="L1385" t="s">
        <v>35304</v>
      </c>
      <c r="N1385" t="s">
        <v>45</v>
      </c>
      <c r="O1385" t="s">
        <v>30</v>
      </c>
      <c r="P1385" t="s">
        <v>30</v>
      </c>
      <c r="Q1385" t="s">
        <v>63</v>
      </c>
      <c r="R1385" t="s">
        <v>30</v>
      </c>
      <c r="S1385" t="s">
        <v>40</v>
      </c>
      <c r="T1385" t="s">
        <v>30</v>
      </c>
      <c r="U1385" t="s">
        <v>40</v>
      </c>
      <c r="V1385" t="s">
        <v>40</v>
      </c>
      <c r="W1385" t="s">
        <v>124</v>
      </c>
      <c r="X1385" t="s">
        <v>35305</v>
      </c>
    </row>
    <row r="1386" spans="1:24" x14ac:dyDescent="0.25">
      <c r="A1386">
        <v>641189</v>
      </c>
      <c r="B1386" t="s">
        <v>35306</v>
      </c>
      <c r="C1386" t="s">
        <v>35307</v>
      </c>
      <c r="D1386">
        <v>4</v>
      </c>
      <c r="E1386" t="s">
        <v>35308</v>
      </c>
      <c r="F1386" t="s">
        <v>35309</v>
      </c>
      <c r="I1386">
        <v>1983</v>
      </c>
      <c r="J1386">
        <v>1985</v>
      </c>
      <c r="K1386" t="s">
        <v>35310</v>
      </c>
      <c r="L1386" t="s">
        <v>35311</v>
      </c>
      <c r="M1386" t="s">
        <v>1025</v>
      </c>
      <c r="N1386" t="s">
        <v>29</v>
      </c>
      <c r="O1386" t="s">
        <v>40</v>
      </c>
      <c r="P1386" t="s">
        <v>30</v>
      </c>
      <c r="Q1386" t="s">
        <v>31</v>
      </c>
      <c r="R1386" t="s">
        <v>30</v>
      </c>
      <c r="S1386" t="s">
        <v>30</v>
      </c>
      <c r="T1386" t="s">
        <v>30</v>
      </c>
      <c r="U1386" t="s">
        <v>40</v>
      </c>
      <c r="V1386" t="s">
        <v>40</v>
      </c>
      <c r="W1386" t="s">
        <v>124</v>
      </c>
      <c r="X1386" t="s">
        <v>35312</v>
      </c>
    </row>
    <row r="1387" spans="1:24" x14ac:dyDescent="0.25">
      <c r="A1387">
        <v>675406</v>
      </c>
      <c r="B1387" t="s">
        <v>35321</v>
      </c>
      <c r="C1387" t="s">
        <v>35322</v>
      </c>
      <c r="D1387">
        <v>4</v>
      </c>
      <c r="F1387" t="s">
        <v>7463</v>
      </c>
      <c r="J1387">
        <v>1997</v>
      </c>
      <c r="K1387" t="s">
        <v>35323</v>
      </c>
      <c r="L1387" t="s">
        <v>35324</v>
      </c>
      <c r="M1387" t="s">
        <v>10917</v>
      </c>
      <c r="N1387" t="s">
        <v>75</v>
      </c>
      <c r="O1387" t="s">
        <v>30</v>
      </c>
      <c r="P1387" t="s">
        <v>30</v>
      </c>
      <c r="Q1387" t="s">
        <v>31</v>
      </c>
      <c r="R1387" t="s">
        <v>30</v>
      </c>
      <c r="S1387" t="s">
        <v>30</v>
      </c>
      <c r="T1387" t="s">
        <v>40</v>
      </c>
      <c r="U1387" t="s">
        <v>30</v>
      </c>
      <c r="V1387" t="s">
        <v>30</v>
      </c>
      <c r="W1387" t="s">
        <v>124</v>
      </c>
    </row>
    <row r="1388" spans="1:24" x14ac:dyDescent="0.25">
      <c r="A1388">
        <v>675145</v>
      </c>
      <c r="B1388" t="s">
        <v>35325</v>
      </c>
      <c r="C1388" t="s">
        <v>35326</v>
      </c>
      <c r="D1388">
        <v>4</v>
      </c>
      <c r="F1388" t="s">
        <v>35327</v>
      </c>
      <c r="G1388" t="e">
        <f>-mycin</f>
        <v>#NAME?</v>
      </c>
      <c r="H1388" t="s">
        <v>26</v>
      </c>
      <c r="J1388">
        <v>1946</v>
      </c>
      <c r="K1388" t="s">
        <v>35328</v>
      </c>
      <c r="L1388" t="s">
        <v>35329</v>
      </c>
      <c r="M1388" t="s">
        <v>7791</v>
      </c>
      <c r="N1388" t="s">
        <v>29</v>
      </c>
      <c r="O1388" t="s">
        <v>30</v>
      </c>
      <c r="P1388" t="s">
        <v>30</v>
      </c>
      <c r="Q1388" t="s">
        <v>31</v>
      </c>
      <c r="R1388" t="s">
        <v>30</v>
      </c>
      <c r="S1388" t="s">
        <v>30</v>
      </c>
      <c r="T1388" t="s">
        <v>40</v>
      </c>
      <c r="U1388" t="s">
        <v>30</v>
      </c>
      <c r="V1388" t="s">
        <v>30</v>
      </c>
      <c r="W1388" t="s">
        <v>124</v>
      </c>
      <c r="X1388" t="s">
        <v>35330</v>
      </c>
    </row>
    <row r="1389" spans="1:24" x14ac:dyDescent="0.25">
      <c r="A1389">
        <v>421007</v>
      </c>
      <c r="B1389" t="s">
        <v>35340</v>
      </c>
      <c r="C1389" t="s">
        <v>35341</v>
      </c>
      <c r="D1389">
        <v>4</v>
      </c>
      <c r="E1389" t="s">
        <v>35342</v>
      </c>
      <c r="F1389" t="s">
        <v>2794</v>
      </c>
      <c r="I1389">
        <v>2000</v>
      </c>
      <c r="J1389">
        <v>2002</v>
      </c>
      <c r="K1389" t="s">
        <v>35343</v>
      </c>
      <c r="L1389" t="s">
        <v>35344</v>
      </c>
      <c r="N1389" t="s">
        <v>45</v>
      </c>
      <c r="O1389" t="s">
        <v>40</v>
      </c>
      <c r="P1389" t="s">
        <v>30</v>
      </c>
      <c r="Q1389" t="s">
        <v>31</v>
      </c>
      <c r="R1389" t="s">
        <v>30</v>
      </c>
      <c r="S1389" t="s">
        <v>40</v>
      </c>
      <c r="T1389" t="s">
        <v>30</v>
      </c>
      <c r="U1389" t="s">
        <v>30</v>
      </c>
      <c r="V1389" t="s">
        <v>40</v>
      </c>
      <c r="W1389" t="s">
        <v>124</v>
      </c>
      <c r="X1389" t="s">
        <v>35345</v>
      </c>
    </row>
    <row r="1390" spans="1:24" x14ac:dyDescent="0.25">
      <c r="A1390">
        <v>65415</v>
      </c>
      <c r="B1390" t="s">
        <v>35346</v>
      </c>
      <c r="C1390" t="s">
        <v>35347</v>
      </c>
      <c r="D1390">
        <v>4</v>
      </c>
      <c r="E1390" t="s">
        <v>35348</v>
      </c>
      <c r="F1390" t="s">
        <v>1370</v>
      </c>
      <c r="I1390">
        <v>1963</v>
      </c>
      <c r="J1390">
        <v>1964</v>
      </c>
      <c r="K1390" t="s">
        <v>35349</v>
      </c>
      <c r="L1390" t="s">
        <v>35350</v>
      </c>
      <c r="M1390" t="s">
        <v>793</v>
      </c>
      <c r="N1390" t="s">
        <v>45</v>
      </c>
      <c r="O1390" t="s">
        <v>40</v>
      </c>
      <c r="P1390" t="s">
        <v>30</v>
      </c>
      <c r="Q1390" t="s">
        <v>31</v>
      </c>
      <c r="R1390" t="s">
        <v>30</v>
      </c>
      <c r="S1390" t="s">
        <v>40</v>
      </c>
      <c r="T1390" t="s">
        <v>40</v>
      </c>
      <c r="U1390" t="s">
        <v>30</v>
      </c>
      <c r="V1390" t="s">
        <v>40</v>
      </c>
      <c r="W1390" t="s">
        <v>124</v>
      </c>
      <c r="X1390" t="s">
        <v>35351</v>
      </c>
    </row>
    <row r="1391" spans="1:24" x14ac:dyDescent="0.25">
      <c r="A1391">
        <v>480746</v>
      </c>
      <c r="B1391" t="s">
        <v>35352</v>
      </c>
      <c r="C1391" t="s">
        <v>35353</v>
      </c>
      <c r="D1391">
        <v>4</v>
      </c>
      <c r="E1391" t="s">
        <v>35354</v>
      </c>
      <c r="F1391" t="s">
        <v>1445</v>
      </c>
      <c r="G1391" t="e">
        <f>-kiren</f>
        <v>#NAME?</v>
      </c>
      <c r="H1391" t="s">
        <v>3557</v>
      </c>
      <c r="I1391">
        <v>2005</v>
      </c>
      <c r="J1391">
        <v>2007</v>
      </c>
      <c r="K1391" t="s">
        <v>35355</v>
      </c>
      <c r="L1391" t="s">
        <v>35356</v>
      </c>
      <c r="N1391" t="s">
        <v>45</v>
      </c>
      <c r="O1391" t="s">
        <v>30</v>
      </c>
      <c r="P1391" t="s">
        <v>40</v>
      </c>
      <c r="Q1391" t="s">
        <v>31</v>
      </c>
      <c r="R1391" t="s">
        <v>30</v>
      </c>
      <c r="S1391" t="s">
        <v>40</v>
      </c>
      <c r="T1391" t="s">
        <v>30</v>
      </c>
      <c r="U1391" t="s">
        <v>30</v>
      </c>
      <c r="V1391" t="s">
        <v>40</v>
      </c>
      <c r="W1391" t="s">
        <v>124</v>
      </c>
      <c r="X1391" t="s">
        <v>35357</v>
      </c>
    </row>
    <row r="1392" spans="1:24" x14ac:dyDescent="0.25">
      <c r="A1392">
        <v>399873</v>
      </c>
      <c r="B1392" t="s">
        <v>35358</v>
      </c>
      <c r="C1392" t="s">
        <v>35359</v>
      </c>
      <c r="D1392">
        <v>4</v>
      </c>
      <c r="E1392" t="s">
        <v>35360</v>
      </c>
      <c r="F1392" t="s">
        <v>16945</v>
      </c>
      <c r="G1392" t="e">
        <f>-gliptin</f>
        <v>#NAME?</v>
      </c>
      <c r="H1392" t="s">
        <v>1223</v>
      </c>
      <c r="I1392">
        <v>2009</v>
      </c>
      <c r="J1392">
        <v>2011</v>
      </c>
      <c r="K1392" t="s">
        <v>35361</v>
      </c>
      <c r="L1392" t="s">
        <v>35362</v>
      </c>
      <c r="N1392" t="s">
        <v>29</v>
      </c>
      <c r="O1392" t="s">
        <v>40</v>
      </c>
      <c r="P1392" t="s">
        <v>30</v>
      </c>
      <c r="Q1392" t="s">
        <v>31</v>
      </c>
      <c r="R1392" t="s">
        <v>30</v>
      </c>
      <c r="S1392" t="s">
        <v>40</v>
      </c>
      <c r="T1392" t="s">
        <v>30</v>
      </c>
      <c r="U1392" t="s">
        <v>30</v>
      </c>
      <c r="V1392" t="s">
        <v>30</v>
      </c>
      <c r="W1392" t="s">
        <v>124</v>
      </c>
      <c r="X1392" t="s">
        <v>35363</v>
      </c>
    </row>
    <row r="1393" spans="1:24" x14ac:dyDescent="0.25">
      <c r="A1393">
        <v>625589</v>
      </c>
      <c r="B1393" t="s">
        <v>35364</v>
      </c>
      <c r="C1393" t="s">
        <v>35365</v>
      </c>
      <c r="D1393">
        <v>4</v>
      </c>
      <c r="E1393" t="s">
        <v>35366</v>
      </c>
      <c r="F1393" t="s">
        <v>35367</v>
      </c>
      <c r="G1393" t="e">
        <f>-terol</f>
        <v>#NAME?</v>
      </c>
      <c r="H1393" t="s">
        <v>827</v>
      </c>
      <c r="I1393">
        <v>2008</v>
      </c>
      <c r="J1393">
        <v>2011</v>
      </c>
      <c r="K1393" t="s">
        <v>35368</v>
      </c>
      <c r="L1393" t="s">
        <v>35369</v>
      </c>
      <c r="N1393" t="s">
        <v>45</v>
      </c>
      <c r="O1393" t="s">
        <v>40</v>
      </c>
      <c r="P1393" t="s">
        <v>30</v>
      </c>
      <c r="Q1393" t="s">
        <v>31</v>
      </c>
      <c r="R1393" t="s">
        <v>30</v>
      </c>
      <c r="S1393" t="s">
        <v>30</v>
      </c>
      <c r="T1393" t="s">
        <v>30</v>
      </c>
      <c r="U1393" t="s">
        <v>40</v>
      </c>
      <c r="V1393" t="s">
        <v>40</v>
      </c>
      <c r="W1393" t="s">
        <v>124</v>
      </c>
      <c r="X1393" t="s">
        <v>35370</v>
      </c>
    </row>
    <row r="1394" spans="1:24" x14ac:dyDescent="0.25">
      <c r="A1394">
        <v>675450</v>
      </c>
      <c r="B1394" t="s">
        <v>35371</v>
      </c>
      <c r="C1394" t="s">
        <v>35372</v>
      </c>
      <c r="D1394">
        <v>4</v>
      </c>
      <c r="F1394" t="s">
        <v>1293</v>
      </c>
      <c r="J1394">
        <v>2000</v>
      </c>
      <c r="N1394" t="s">
        <v>229</v>
      </c>
      <c r="O1394" t="s">
        <v>30</v>
      </c>
      <c r="P1394" t="s">
        <v>30</v>
      </c>
      <c r="Q1394" t="s">
        <v>31</v>
      </c>
      <c r="R1394" t="s">
        <v>30</v>
      </c>
      <c r="S1394" t="s">
        <v>30</v>
      </c>
      <c r="T1394" t="s">
        <v>30</v>
      </c>
      <c r="U1394" t="s">
        <v>40</v>
      </c>
      <c r="V1394" t="s">
        <v>30</v>
      </c>
      <c r="W1394" t="s">
        <v>798</v>
      </c>
    </row>
    <row r="1395" spans="1:24" x14ac:dyDescent="0.25">
      <c r="A1395">
        <v>13758</v>
      </c>
      <c r="B1395" t="s">
        <v>35373</v>
      </c>
      <c r="C1395" t="s">
        <v>35374</v>
      </c>
      <c r="D1395">
        <v>4</v>
      </c>
      <c r="E1395" t="s">
        <v>35375</v>
      </c>
      <c r="F1395" t="s">
        <v>35376</v>
      </c>
      <c r="G1395" t="e">
        <f>-conazole</f>
        <v>#NAME?</v>
      </c>
      <c r="H1395" t="s">
        <v>917</v>
      </c>
      <c r="I1395">
        <v>1988</v>
      </c>
      <c r="J1395">
        <v>1990</v>
      </c>
      <c r="K1395" t="s">
        <v>35377</v>
      </c>
      <c r="L1395" t="s">
        <v>35378</v>
      </c>
      <c r="M1395" t="s">
        <v>268</v>
      </c>
      <c r="N1395" t="s">
        <v>45</v>
      </c>
      <c r="O1395" t="s">
        <v>40</v>
      </c>
      <c r="P1395" t="s">
        <v>30</v>
      </c>
      <c r="Q1395" t="s">
        <v>63</v>
      </c>
      <c r="R1395" t="s">
        <v>30</v>
      </c>
      <c r="S1395" t="s">
        <v>40</v>
      </c>
      <c r="T1395" t="s">
        <v>40</v>
      </c>
      <c r="U1395" t="s">
        <v>30</v>
      </c>
      <c r="V1395" t="s">
        <v>30</v>
      </c>
      <c r="W1395" t="s">
        <v>124</v>
      </c>
      <c r="X1395" t="s">
        <v>35379</v>
      </c>
    </row>
    <row r="1396" spans="1:24" x14ac:dyDescent="0.25">
      <c r="A1396">
        <v>328201</v>
      </c>
      <c r="B1396" t="s">
        <v>35380</v>
      </c>
      <c r="C1396" t="s">
        <v>35381</v>
      </c>
      <c r="D1396">
        <v>4</v>
      </c>
      <c r="F1396" t="s">
        <v>904</v>
      </c>
      <c r="J1396">
        <v>1960</v>
      </c>
      <c r="K1396" t="s">
        <v>35382</v>
      </c>
      <c r="L1396" t="s">
        <v>35383</v>
      </c>
      <c r="M1396" t="s">
        <v>35384</v>
      </c>
      <c r="N1396" t="s">
        <v>29</v>
      </c>
      <c r="O1396" t="s">
        <v>40</v>
      </c>
      <c r="P1396" t="s">
        <v>30</v>
      </c>
      <c r="Q1396" t="s">
        <v>31</v>
      </c>
      <c r="R1396" t="s">
        <v>30</v>
      </c>
      <c r="S1396" t="s">
        <v>40</v>
      </c>
      <c r="T1396" t="s">
        <v>30</v>
      </c>
      <c r="U1396" t="s">
        <v>30</v>
      </c>
      <c r="V1396" t="s">
        <v>40</v>
      </c>
      <c r="W1396" t="s">
        <v>124</v>
      </c>
      <c r="X1396" t="s">
        <v>35385</v>
      </c>
    </row>
    <row r="1397" spans="1:24" x14ac:dyDescent="0.25">
      <c r="A1397">
        <v>304383</v>
      </c>
      <c r="B1397" t="s">
        <v>35611</v>
      </c>
      <c r="C1397" t="s">
        <v>35612</v>
      </c>
      <c r="D1397">
        <v>4</v>
      </c>
      <c r="F1397" t="s">
        <v>35613</v>
      </c>
      <c r="J1397">
        <v>1983</v>
      </c>
      <c r="K1397" t="s">
        <v>35614</v>
      </c>
      <c r="L1397" t="s">
        <v>35615</v>
      </c>
      <c r="M1397" t="s">
        <v>35616</v>
      </c>
      <c r="N1397" t="s">
        <v>45</v>
      </c>
      <c r="O1397" t="s">
        <v>30</v>
      </c>
      <c r="P1397" t="s">
        <v>30</v>
      </c>
      <c r="Q1397" t="s">
        <v>75</v>
      </c>
      <c r="R1397" t="s">
        <v>30</v>
      </c>
      <c r="S1397" t="s">
        <v>30</v>
      </c>
      <c r="T1397" t="s">
        <v>40</v>
      </c>
      <c r="U1397" t="s">
        <v>30</v>
      </c>
      <c r="V1397" t="s">
        <v>30</v>
      </c>
      <c r="W1397" t="s">
        <v>124</v>
      </c>
      <c r="X1397" t="s">
        <v>35617</v>
      </c>
    </row>
    <row r="1398" spans="1:24" x14ac:dyDescent="0.25">
      <c r="A1398">
        <v>248669</v>
      </c>
      <c r="B1398" t="s">
        <v>35657</v>
      </c>
      <c r="C1398" t="s">
        <v>35658</v>
      </c>
      <c r="D1398">
        <v>4</v>
      </c>
      <c r="E1398" t="s">
        <v>35659</v>
      </c>
      <c r="F1398" t="s">
        <v>1290</v>
      </c>
      <c r="G1398" t="e">
        <f>-glinide</f>
        <v>#NAME?</v>
      </c>
      <c r="H1398" t="s">
        <v>29248</v>
      </c>
      <c r="I1398">
        <v>1998</v>
      </c>
      <c r="J1398">
        <v>1997</v>
      </c>
      <c r="K1398" t="s">
        <v>35660</v>
      </c>
      <c r="L1398" t="s">
        <v>35661</v>
      </c>
      <c r="N1398" t="s">
        <v>45</v>
      </c>
      <c r="O1398" t="s">
        <v>30</v>
      </c>
      <c r="P1398" t="s">
        <v>30</v>
      </c>
      <c r="Q1398" t="s">
        <v>31</v>
      </c>
      <c r="R1398" t="s">
        <v>30</v>
      </c>
      <c r="S1398" t="s">
        <v>40</v>
      </c>
      <c r="T1398" t="s">
        <v>30</v>
      </c>
      <c r="U1398" t="s">
        <v>30</v>
      </c>
      <c r="V1398" t="s">
        <v>30</v>
      </c>
      <c r="W1398" t="s">
        <v>124</v>
      </c>
      <c r="X1398" t="s">
        <v>35662</v>
      </c>
    </row>
    <row r="1399" spans="1:24" x14ac:dyDescent="0.25">
      <c r="A1399">
        <v>675420</v>
      </c>
      <c r="B1399" t="s">
        <v>35663</v>
      </c>
      <c r="C1399" t="s">
        <v>35664</v>
      </c>
      <c r="D1399">
        <v>4</v>
      </c>
      <c r="F1399" t="s">
        <v>7463</v>
      </c>
      <c r="N1399" t="s">
        <v>45</v>
      </c>
      <c r="O1399" t="s">
        <v>30</v>
      </c>
      <c r="P1399" t="s">
        <v>30</v>
      </c>
      <c r="Q1399" t="s">
        <v>31</v>
      </c>
      <c r="R1399" t="s">
        <v>30</v>
      </c>
      <c r="S1399" t="s">
        <v>30</v>
      </c>
      <c r="T1399" t="s">
        <v>40</v>
      </c>
      <c r="U1399" t="s">
        <v>30</v>
      </c>
      <c r="V1399" t="s">
        <v>30</v>
      </c>
      <c r="W1399" t="s">
        <v>798</v>
      </c>
    </row>
    <row r="1400" spans="1:24" x14ac:dyDescent="0.25">
      <c r="A1400">
        <v>6216</v>
      </c>
      <c r="B1400" t="s">
        <v>35665</v>
      </c>
      <c r="C1400" t="s">
        <v>35666</v>
      </c>
      <c r="D1400">
        <v>4</v>
      </c>
      <c r="F1400" t="s">
        <v>1370</v>
      </c>
      <c r="J1400">
        <v>1957</v>
      </c>
      <c r="K1400" t="s">
        <v>35667</v>
      </c>
      <c r="L1400" t="s">
        <v>35668</v>
      </c>
      <c r="M1400" t="s">
        <v>9542</v>
      </c>
      <c r="N1400" t="s">
        <v>45</v>
      </c>
      <c r="O1400" t="s">
        <v>40</v>
      </c>
      <c r="P1400" t="s">
        <v>30</v>
      </c>
      <c r="Q1400" t="s">
        <v>63</v>
      </c>
      <c r="R1400" t="s">
        <v>30</v>
      </c>
      <c r="S1400" t="s">
        <v>40</v>
      </c>
      <c r="T1400" t="s">
        <v>40</v>
      </c>
      <c r="U1400" t="s">
        <v>40</v>
      </c>
      <c r="V1400" t="s">
        <v>40</v>
      </c>
      <c r="W1400" t="s">
        <v>124</v>
      </c>
      <c r="X1400" t="s">
        <v>35669</v>
      </c>
    </row>
    <row r="1401" spans="1:24" x14ac:dyDescent="0.25">
      <c r="A1401">
        <v>674404</v>
      </c>
      <c r="B1401" t="s">
        <v>35670</v>
      </c>
      <c r="C1401" t="s">
        <v>35671</v>
      </c>
      <c r="D1401">
        <v>4</v>
      </c>
      <c r="F1401" t="s">
        <v>1370</v>
      </c>
      <c r="I1401">
        <v>1999</v>
      </c>
      <c r="J1401">
        <v>2000</v>
      </c>
      <c r="K1401" t="s">
        <v>35672</v>
      </c>
      <c r="L1401" t="s">
        <v>35673</v>
      </c>
      <c r="N1401" t="s">
        <v>45</v>
      </c>
      <c r="O1401" t="s">
        <v>30</v>
      </c>
      <c r="P1401" t="s">
        <v>30</v>
      </c>
      <c r="Q1401" t="s">
        <v>63</v>
      </c>
      <c r="R1401" t="s">
        <v>30</v>
      </c>
      <c r="S1401" t="s">
        <v>30</v>
      </c>
      <c r="T1401" t="s">
        <v>30</v>
      </c>
      <c r="U1401" t="s">
        <v>40</v>
      </c>
      <c r="V1401" t="s">
        <v>30</v>
      </c>
      <c r="W1401" t="s">
        <v>2208</v>
      </c>
      <c r="X1401" t="s">
        <v>35674</v>
      </c>
    </row>
    <row r="1402" spans="1:24" x14ac:dyDescent="0.25">
      <c r="A1402">
        <v>230659</v>
      </c>
      <c r="B1402" t="s">
        <v>35675</v>
      </c>
      <c r="C1402" t="s">
        <v>35676</v>
      </c>
      <c r="D1402">
        <v>4</v>
      </c>
      <c r="E1402" t="s">
        <v>35677</v>
      </c>
      <c r="F1402" t="s">
        <v>35678</v>
      </c>
      <c r="G1402" t="e">
        <f>-pril</f>
        <v>#NAME?</v>
      </c>
      <c r="H1402" t="s">
        <v>1992</v>
      </c>
      <c r="I1402">
        <v>1984</v>
      </c>
      <c r="J1402">
        <v>1987</v>
      </c>
      <c r="K1402" t="s">
        <v>35679</v>
      </c>
      <c r="L1402" t="s">
        <v>35680</v>
      </c>
      <c r="M1402" t="s">
        <v>627</v>
      </c>
      <c r="N1402" t="s">
        <v>45</v>
      </c>
      <c r="O1402" t="s">
        <v>40</v>
      </c>
      <c r="P1402" t="s">
        <v>30</v>
      </c>
      <c r="Q1402" t="s">
        <v>31</v>
      </c>
      <c r="R1402" t="s">
        <v>30</v>
      </c>
      <c r="S1402" t="s">
        <v>40</v>
      </c>
      <c r="T1402" t="s">
        <v>30</v>
      </c>
      <c r="U1402" t="s">
        <v>30</v>
      </c>
      <c r="V1402" t="s">
        <v>40</v>
      </c>
      <c r="W1402" t="s">
        <v>124</v>
      </c>
      <c r="X1402" t="s">
        <v>35681</v>
      </c>
    </row>
    <row r="1403" spans="1:24" x14ac:dyDescent="0.25">
      <c r="A1403">
        <v>674910</v>
      </c>
      <c r="B1403" t="s">
        <v>35682</v>
      </c>
      <c r="C1403" t="s">
        <v>35683</v>
      </c>
      <c r="D1403">
        <v>4</v>
      </c>
      <c r="F1403" t="s">
        <v>18729</v>
      </c>
      <c r="J1403">
        <v>1982</v>
      </c>
      <c r="K1403" t="s">
        <v>35684</v>
      </c>
      <c r="L1403" t="s">
        <v>35685</v>
      </c>
      <c r="M1403" t="s">
        <v>17269</v>
      </c>
      <c r="N1403" t="s">
        <v>45</v>
      </c>
      <c r="O1403" t="s">
        <v>40</v>
      </c>
      <c r="P1403" t="s">
        <v>30</v>
      </c>
      <c r="Q1403" t="s">
        <v>46</v>
      </c>
      <c r="R1403" t="s">
        <v>30</v>
      </c>
      <c r="S1403" t="s">
        <v>40</v>
      </c>
      <c r="T1403" t="s">
        <v>30</v>
      </c>
      <c r="U1403" t="s">
        <v>30</v>
      </c>
      <c r="V1403" t="s">
        <v>30</v>
      </c>
      <c r="W1403" t="s">
        <v>798</v>
      </c>
      <c r="X1403" t="s">
        <v>35686</v>
      </c>
    </row>
    <row r="1404" spans="1:24" x14ac:dyDescent="0.25">
      <c r="A1404">
        <v>996</v>
      </c>
      <c r="B1404" t="s">
        <v>35687</v>
      </c>
      <c r="C1404" t="s">
        <v>35688</v>
      </c>
      <c r="D1404">
        <v>4</v>
      </c>
      <c r="E1404" t="s">
        <v>35689</v>
      </c>
      <c r="F1404" t="s">
        <v>35690</v>
      </c>
      <c r="G1404" t="e">
        <f>-pramine</f>
        <v>#NAME?</v>
      </c>
      <c r="H1404" t="s">
        <v>4130</v>
      </c>
      <c r="I1404">
        <v>1970</v>
      </c>
      <c r="J1404">
        <v>1989</v>
      </c>
      <c r="K1404" t="s">
        <v>35691</v>
      </c>
      <c r="L1404" t="s">
        <v>35692</v>
      </c>
      <c r="M1404" t="s">
        <v>367</v>
      </c>
      <c r="N1404" t="s">
        <v>45</v>
      </c>
      <c r="O1404" t="s">
        <v>30</v>
      </c>
      <c r="P1404" t="s">
        <v>30</v>
      </c>
      <c r="Q1404" t="s">
        <v>63</v>
      </c>
      <c r="R1404" t="s">
        <v>30</v>
      </c>
      <c r="S1404" t="s">
        <v>40</v>
      </c>
      <c r="T1404" t="s">
        <v>30</v>
      </c>
      <c r="U1404" t="s">
        <v>30</v>
      </c>
      <c r="V1404" t="s">
        <v>40</v>
      </c>
      <c r="W1404" t="s">
        <v>124</v>
      </c>
      <c r="X1404" t="s">
        <v>35693</v>
      </c>
    </row>
    <row r="1405" spans="1:24" x14ac:dyDescent="0.25">
      <c r="A1405">
        <v>674574</v>
      </c>
      <c r="B1405" t="s">
        <v>35699</v>
      </c>
      <c r="C1405" t="s">
        <v>35700</v>
      </c>
      <c r="D1405">
        <v>4</v>
      </c>
      <c r="F1405" t="s">
        <v>5493</v>
      </c>
      <c r="I1405">
        <v>1962</v>
      </c>
      <c r="J1405">
        <v>1964</v>
      </c>
      <c r="K1405" t="s">
        <v>35701</v>
      </c>
      <c r="L1405" t="s">
        <v>35702</v>
      </c>
      <c r="M1405" t="s">
        <v>1348</v>
      </c>
      <c r="N1405" t="s">
        <v>29</v>
      </c>
      <c r="O1405" t="s">
        <v>40</v>
      </c>
      <c r="P1405" t="s">
        <v>30</v>
      </c>
      <c r="Q1405" t="s">
        <v>31</v>
      </c>
      <c r="R1405" t="s">
        <v>30</v>
      </c>
      <c r="S1405" t="s">
        <v>40</v>
      </c>
      <c r="T1405" t="s">
        <v>30</v>
      </c>
      <c r="U1405" t="s">
        <v>30</v>
      </c>
      <c r="V1405" t="s">
        <v>30</v>
      </c>
      <c r="W1405" t="s">
        <v>798</v>
      </c>
      <c r="X1405" t="s">
        <v>35703</v>
      </c>
    </row>
    <row r="1406" spans="1:24" x14ac:dyDescent="0.25">
      <c r="A1406">
        <v>674772</v>
      </c>
      <c r="B1406" t="s">
        <v>35704</v>
      </c>
      <c r="C1406" t="s">
        <v>35705</v>
      </c>
      <c r="D1406">
        <v>4</v>
      </c>
      <c r="F1406" t="s">
        <v>1370</v>
      </c>
      <c r="K1406" t="s">
        <v>35706</v>
      </c>
      <c r="L1406" t="s">
        <v>35707</v>
      </c>
      <c r="M1406" t="s">
        <v>173</v>
      </c>
      <c r="N1406" t="s">
        <v>45</v>
      </c>
      <c r="O1406" t="s">
        <v>40</v>
      </c>
      <c r="P1406" t="s">
        <v>30</v>
      </c>
      <c r="Q1406" t="s">
        <v>63</v>
      </c>
      <c r="R1406" t="s">
        <v>30</v>
      </c>
      <c r="S1406" t="s">
        <v>30</v>
      </c>
      <c r="T1406" t="s">
        <v>40</v>
      </c>
      <c r="U1406" t="s">
        <v>30</v>
      </c>
      <c r="V1406" t="s">
        <v>30</v>
      </c>
      <c r="W1406" t="s">
        <v>798</v>
      </c>
      <c r="X1406" t="s">
        <v>35708</v>
      </c>
    </row>
    <row r="1407" spans="1:24" x14ac:dyDescent="0.25">
      <c r="A1407">
        <v>674879</v>
      </c>
      <c r="B1407" t="s">
        <v>35709</v>
      </c>
      <c r="C1407" t="s">
        <v>35710</v>
      </c>
      <c r="D1407">
        <v>4</v>
      </c>
      <c r="F1407" t="s">
        <v>35711</v>
      </c>
      <c r="K1407" t="s">
        <v>35712</v>
      </c>
      <c r="L1407" t="s">
        <v>35713</v>
      </c>
      <c r="N1407" t="s">
        <v>45</v>
      </c>
      <c r="O1407" t="s">
        <v>30</v>
      </c>
      <c r="P1407" t="s">
        <v>30</v>
      </c>
      <c r="Q1407" t="s">
        <v>75</v>
      </c>
      <c r="R1407" t="s">
        <v>30</v>
      </c>
      <c r="S1407" t="s">
        <v>40</v>
      </c>
      <c r="T1407" t="s">
        <v>40</v>
      </c>
      <c r="U1407" t="s">
        <v>30</v>
      </c>
      <c r="V1407" t="s">
        <v>30</v>
      </c>
      <c r="W1407" t="s">
        <v>124</v>
      </c>
      <c r="X1407" t="s">
        <v>35714</v>
      </c>
    </row>
    <row r="1408" spans="1:24" x14ac:dyDescent="0.25">
      <c r="A1408">
        <v>674551</v>
      </c>
      <c r="B1408" t="s">
        <v>35715</v>
      </c>
      <c r="C1408" t="s">
        <v>35716</v>
      </c>
      <c r="D1408">
        <v>4</v>
      </c>
      <c r="F1408" t="s">
        <v>21115</v>
      </c>
      <c r="G1408" t="e">
        <f>-olone</f>
        <v>#NAME?</v>
      </c>
      <c r="H1408" t="s">
        <v>754</v>
      </c>
      <c r="J1408">
        <v>1972</v>
      </c>
      <c r="K1408" t="s">
        <v>35717</v>
      </c>
      <c r="L1408" t="s">
        <v>35718</v>
      </c>
      <c r="M1408" t="s">
        <v>4208</v>
      </c>
      <c r="N1408" t="s">
        <v>29</v>
      </c>
      <c r="O1408" t="s">
        <v>40</v>
      </c>
      <c r="P1408" t="s">
        <v>30</v>
      </c>
      <c r="Q1408" t="s">
        <v>31</v>
      </c>
      <c r="R1408" t="s">
        <v>30</v>
      </c>
      <c r="S1408" t="s">
        <v>30</v>
      </c>
      <c r="T1408" t="s">
        <v>30</v>
      </c>
      <c r="U1408" t="s">
        <v>40</v>
      </c>
      <c r="V1408" t="s">
        <v>30</v>
      </c>
      <c r="W1408" t="s">
        <v>124</v>
      </c>
      <c r="X1408" t="s">
        <v>35719</v>
      </c>
    </row>
    <row r="1409" spans="1:24" x14ac:dyDescent="0.25">
      <c r="A1409">
        <v>374005</v>
      </c>
      <c r="B1409" t="s">
        <v>35725</v>
      </c>
      <c r="C1409" t="s">
        <v>35726</v>
      </c>
      <c r="D1409">
        <v>4</v>
      </c>
      <c r="E1409" t="s">
        <v>35727</v>
      </c>
      <c r="F1409" t="s">
        <v>3032</v>
      </c>
      <c r="I1409">
        <v>1961</v>
      </c>
      <c r="J1409">
        <v>1965</v>
      </c>
      <c r="K1409" t="s">
        <v>35728</v>
      </c>
      <c r="L1409" t="s">
        <v>35729</v>
      </c>
      <c r="M1409" t="s">
        <v>7791</v>
      </c>
      <c r="N1409" t="s">
        <v>45</v>
      </c>
      <c r="O1409" t="s">
        <v>40</v>
      </c>
      <c r="P1409" t="s">
        <v>30</v>
      </c>
      <c r="Q1409" t="s">
        <v>63</v>
      </c>
      <c r="R1409" t="s">
        <v>40</v>
      </c>
      <c r="S1409" t="s">
        <v>40</v>
      </c>
      <c r="T1409" t="s">
        <v>30</v>
      </c>
      <c r="U1409" t="s">
        <v>30</v>
      </c>
      <c r="V1409" t="s">
        <v>30</v>
      </c>
      <c r="W1409" t="s">
        <v>124</v>
      </c>
      <c r="X1409" t="s">
        <v>35730</v>
      </c>
    </row>
    <row r="1410" spans="1:24" x14ac:dyDescent="0.25">
      <c r="A1410">
        <v>14440</v>
      </c>
      <c r="B1410" t="s">
        <v>35736</v>
      </c>
      <c r="C1410" t="s">
        <v>35737</v>
      </c>
      <c r="D1410">
        <v>4</v>
      </c>
      <c r="F1410" t="s">
        <v>35738</v>
      </c>
      <c r="J1410">
        <v>1961</v>
      </c>
      <c r="K1410" t="s">
        <v>35739</v>
      </c>
      <c r="L1410" t="s">
        <v>35740</v>
      </c>
      <c r="M1410" t="s">
        <v>8313</v>
      </c>
      <c r="N1410" t="s">
        <v>45</v>
      </c>
      <c r="O1410" t="s">
        <v>40</v>
      </c>
      <c r="P1410" t="s">
        <v>30</v>
      </c>
      <c r="Q1410" t="s">
        <v>31</v>
      </c>
      <c r="R1410" t="s">
        <v>30</v>
      </c>
      <c r="S1410" t="s">
        <v>40</v>
      </c>
      <c r="T1410" t="s">
        <v>30</v>
      </c>
      <c r="U1410" t="s">
        <v>30</v>
      </c>
      <c r="V1410" t="s">
        <v>30</v>
      </c>
      <c r="W1410" t="s">
        <v>124</v>
      </c>
      <c r="X1410" t="s">
        <v>35741</v>
      </c>
    </row>
    <row r="1411" spans="1:24" x14ac:dyDescent="0.25">
      <c r="A1411">
        <v>674573</v>
      </c>
      <c r="B1411" t="s">
        <v>35742</v>
      </c>
      <c r="C1411" t="s">
        <v>35743</v>
      </c>
      <c r="D1411">
        <v>4</v>
      </c>
      <c r="E1411" t="s">
        <v>35744</v>
      </c>
      <c r="F1411" t="s">
        <v>5078</v>
      </c>
      <c r="G1411" t="s">
        <v>1015</v>
      </c>
      <c r="H1411" t="s">
        <v>1016</v>
      </c>
      <c r="I1411">
        <v>1997</v>
      </c>
      <c r="J1411">
        <v>1998</v>
      </c>
      <c r="K1411" t="s">
        <v>35745</v>
      </c>
      <c r="L1411" t="s">
        <v>35746</v>
      </c>
      <c r="N1411" t="s">
        <v>29</v>
      </c>
      <c r="O1411" t="s">
        <v>40</v>
      </c>
      <c r="P1411" t="s">
        <v>30</v>
      </c>
      <c r="Q1411" t="s">
        <v>31</v>
      </c>
      <c r="R1411" t="s">
        <v>30</v>
      </c>
      <c r="S1411" t="s">
        <v>40</v>
      </c>
      <c r="T1411" t="s">
        <v>40</v>
      </c>
      <c r="U1411" t="s">
        <v>30</v>
      </c>
      <c r="V1411" t="s">
        <v>30</v>
      </c>
      <c r="W1411" t="s">
        <v>124</v>
      </c>
      <c r="X1411" t="s">
        <v>35747</v>
      </c>
    </row>
    <row r="1412" spans="1:24" x14ac:dyDescent="0.25">
      <c r="A1412">
        <v>237298</v>
      </c>
      <c r="B1412" t="s">
        <v>35748</v>
      </c>
      <c r="C1412" t="s">
        <v>35749</v>
      </c>
      <c r="D1412">
        <v>4</v>
      </c>
      <c r="E1412" t="s">
        <v>35750</v>
      </c>
      <c r="F1412" t="s">
        <v>35751</v>
      </c>
      <c r="G1412" t="e">
        <f>-relix</f>
        <v>#NAME?</v>
      </c>
      <c r="H1412" t="s">
        <v>4181</v>
      </c>
      <c r="I1412">
        <v>1997</v>
      </c>
      <c r="J1412">
        <v>2003</v>
      </c>
      <c r="K1412" t="s">
        <v>35752</v>
      </c>
      <c r="L1412" t="s">
        <v>35753</v>
      </c>
      <c r="M1412" t="s">
        <v>35754</v>
      </c>
      <c r="N1412" t="s">
        <v>108</v>
      </c>
      <c r="O1412" t="s">
        <v>30</v>
      </c>
      <c r="P1412" t="s">
        <v>30</v>
      </c>
      <c r="Q1412" t="s">
        <v>31</v>
      </c>
      <c r="R1412" t="s">
        <v>30</v>
      </c>
      <c r="S1412" t="s">
        <v>30</v>
      </c>
      <c r="T1412" t="s">
        <v>40</v>
      </c>
      <c r="U1412" t="s">
        <v>30</v>
      </c>
      <c r="V1412" t="s">
        <v>40</v>
      </c>
      <c r="W1412" t="s">
        <v>798</v>
      </c>
      <c r="X1412" t="s">
        <v>35755</v>
      </c>
    </row>
    <row r="1413" spans="1:24" x14ac:dyDescent="0.25">
      <c r="A1413">
        <v>27569</v>
      </c>
      <c r="B1413" t="s">
        <v>35762</v>
      </c>
      <c r="C1413" t="s">
        <v>35763</v>
      </c>
      <c r="D1413">
        <v>4</v>
      </c>
      <c r="E1413" t="s">
        <v>35764</v>
      </c>
      <c r="F1413" t="s">
        <v>35765</v>
      </c>
      <c r="G1413" t="e">
        <f>-olol</f>
        <v>#NAME?</v>
      </c>
      <c r="H1413" t="s">
        <v>475</v>
      </c>
      <c r="I1413">
        <v>1988</v>
      </c>
      <c r="J1413">
        <v>2007</v>
      </c>
      <c r="K1413" t="s">
        <v>35766</v>
      </c>
      <c r="L1413" t="s">
        <v>35767</v>
      </c>
      <c r="M1413" t="s">
        <v>35768</v>
      </c>
      <c r="N1413" t="s">
        <v>45</v>
      </c>
      <c r="O1413" t="s">
        <v>40</v>
      </c>
      <c r="P1413" t="s">
        <v>30</v>
      </c>
      <c r="Q1413" t="s">
        <v>46</v>
      </c>
      <c r="R1413" t="s">
        <v>30</v>
      </c>
      <c r="S1413" t="s">
        <v>40</v>
      </c>
      <c r="T1413" t="s">
        <v>30</v>
      </c>
      <c r="U1413" t="s">
        <v>30</v>
      </c>
      <c r="V1413" t="s">
        <v>30</v>
      </c>
      <c r="W1413" t="s">
        <v>124</v>
      </c>
      <c r="X1413" t="s">
        <v>35769</v>
      </c>
    </row>
    <row r="1414" spans="1:24" x14ac:dyDescent="0.25">
      <c r="A1414">
        <v>443348</v>
      </c>
      <c r="B1414" t="s">
        <v>35777</v>
      </c>
      <c r="C1414" t="s">
        <v>35778</v>
      </c>
      <c r="D1414">
        <v>4</v>
      </c>
      <c r="F1414" t="s">
        <v>35779</v>
      </c>
      <c r="J1414">
        <v>1985</v>
      </c>
      <c r="K1414" t="s">
        <v>35780</v>
      </c>
      <c r="L1414" t="s">
        <v>35781</v>
      </c>
      <c r="M1414" t="s">
        <v>35782</v>
      </c>
      <c r="N1414" t="s">
        <v>29</v>
      </c>
      <c r="O1414" t="s">
        <v>40</v>
      </c>
      <c r="P1414" t="s">
        <v>30</v>
      </c>
      <c r="Q1414" t="s">
        <v>31</v>
      </c>
      <c r="R1414" t="s">
        <v>30</v>
      </c>
      <c r="S1414" t="s">
        <v>40</v>
      </c>
      <c r="T1414" t="s">
        <v>40</v>
      </c>
      <c r="U1414" t="s">
        <v>30</v>
      </c>
      <c r="V1414" t="s">
        <v>30</v>
      </c>
      <c r="W1414" t="s">
        <v>124</v>
      </c>
      <c r="X1414" t="s">
        <v>35783</v>
      </c>
    </row>
    <row r="1415" spans="1:24" x14ac:dyDescent="0.25">
      <c r="A1415">
        <v>674631</v>
      </c>
      <c r="B1415" t="s">
        <v>35784</v>
      </c>
      <c r="C1415" t="s">
        <v>35785</v>
      </c>
      <c r="D1415">
        <v>4</v>
      </c>
      <c r="F1415" t="s">
        <v>35786</v>
      </c>
      <c r="J1415">
        <v>1951</v>
      </c>
      <c r="K1415" t="s">
        <v>35787</v>
      </c>
      <c r="L1415" t="s">
        <v>35788</v>
      </c>
      <c r="M1415" t="s">
        <v>35789</v>
      </c>
      <c r="N1415" t="s">
        <v>74</v>
      </c>
      <c r="O1415" t="s">
        <v>30</v>
      </c>
      <c r="P1415" t="s">
        <v>30</v>
      </c>
      <c r="Q1415" t="s">
        <v>63</v>
      </c>
      <c r="R1415" t="s">
        <v>30</v>
      </c>
      <c r="S1415" t="s">
        <v>30</v>
      </c>
      <c r="T1415" t="s">
        <v>30</v>
      </c>
      <c r="U1415" t="s">
        <v>40</v>
      </c>
      <c r="V1415" t="s">
        <v>30</v>
      </c>
      <c r="W1415" t="s">
        <v>124</v>
      </c>
      <c r="X1415" t="s">
        <v>35790</v>
      </c>
    </row>
    <row r="1416" spans="1:24" x14ac:dyDescent="0.25">
      <c r="A1416">
        <v>439720</v>
      </c>
      <c r="B1416" t="s">
        <v>35791</v>
      </c>
      <c r="C1416" t="s">
        <v>35792</v>
      </c>
      <c r="D1416">
        <v>4</v>
      </c>
      <c r="F1416" t="s">
        <v>1263</v>
      </c>
      <c r="G1416" t="s">
        <v>5388</v>
      </c>
      <c r="H1416" t="s">
        <v>5389</v>
      </c>
      <c r="J1416">
        <v>1955</v>
      </c>
      <c r="K1416" t="s">
        <v>32209</v>
      </c>
      <c r="L1416" t="s">
        <v>32210</v>
      </c>
      <c r="N1416" t="s">
        <v>29</v>
      </c>
      <c r="O1416" t="s">
        <v>40</v>
      </c>
      <c r="P1416" t="s">
        <v>30</v>
      </c>
      <c r="Q1416" t="s">
        <v>31</v>
      </c>
      <c r="R1416" t="s">
        <v>40</v>
      </c>
      <c r="S1416" t="s">
        <v>40</v>
      </c>
      <c r="T1416" t="s">
        <v>30</v>
      </c>
      <c r="U1416" t="s">
        <v>30</v>
      </c>
      <c r="V1416" t="s">
        <v>30</v>
      </c>
      <c r="W1416" t="s">
        <v>798</v>
      </c>
      <c r="X1416" t="s">
        <v>35793</v>
      </c>
    </row>
    <row r="1417" spans="1:24" x14ac:dyDescent="0.25">
      <c r="A1417">
        <v>460092</v>
      </c>
      <c r="B1417" t="s">
        <v>35794</v>
      </c>
      <c r="C1417" t="s">
        <v>35795</v>
      </c>
      <c r="D1417">
        <v>4</v>
      </c>
      <c r="F1417" t="s">
        <v>13382</v>
      </c>
      <c r="I1417">
        <v>2009</v>
      </c>
      <c r="J1417">
        <v>2012</v>
      </c>
      <c r="K1417" t="s">
        <v>35796</v>
      </c>
      <c r="L1417" t="s">
        <v>35797</v>
      </c>
      <c r="N1417" t="s">
        <v>45</v>
      </c>
      <c r="O1417" t="s">
        <v>40</v>
      </c>
      <c r="P1417" t="s">
        <v>40</v>
      </c>
      <c r="Q1417" t="s">
        <v>63</v>
      </c>
      <c r="R1417" t="s">
        <v>30</v>
      </c>
      <c r="S1417" t="s">
        <v>40</v>
      </c>
      <c r="T1417" t="s">
        <v>30</v>
      </c>
      <c r="U1417" t="s">
        <v>30</v>
      </c>
      <c r="V1417" t="s">
        <v>40</v>
      </c>
      <c r="W1417" t="s">
        <v>124</v>
      </c>
      <c r="X1417" t="s">
        <v>35798</v>
      </c>
    </row>
    <row r="1418" spans="1:24" x14ac:dyDescent="0.25">
      <c r="A1418">
        <v>675521</v>
      </c>
      <c r="B1418" t="s">
        <v>35808</v>
      </c>
      <c r="C1418" t="s">
        <v>35809</v>
      </c>
      <c r="D1418">
        <v>4</v>
      </c>
      <c r="F1418" t="s">
        <v>35810</v>
      </c>
      <c r="I1418">
        <v>1993</v>
      </c>
      <c r="J1418">
        <v>1996</v>
      </c>
      <c r="K1418" t="s">
        <v>35811</v>
      </c>
      <c r="L1418" t="s">
        <v>35812</v>
      </c>
      <c r="M1418" t="s">
        <v>10217</v>
      </c>
      <c r="N1418" t="s">
        <v>108</v>
      </c>
      <c r="O1418" t="s">
        <v>30</v>
      </c>
      <c r="P1418" t="s">
        <v>30</v>
      </c>
      <c r="Q1418" t="s">
        <v>31</v>
      </c>
      <c r="R1418" t="s">
        <v>30</v>
      </c>
      <c r="S1418" t="s">
        <v>30</v>
      </c>
      <c r="T1418" t="s">
        <v>40</v>
      </c>
      <c r="U1418" t="s">
        <v>30</v>
      </c>
      <c r="V1418" t="s">
        <v>30</v>
      </c>
      <c r="W1418" t="s">
        <v>124</v>
      </c>
    </row>
    <row r="1419" spans="1:24" x14ac:dyDescent="0.25">
      <c r="A1419">
        <v>365284</v>
      </c>
      <c r="B1419" t="s">
        <v>35813</v>
      </c>
      <c r="C1419" t="s">
        <v>35814</v>
      </c>
      <c r="D1419">
        <v>4</v>
      </c>
      <c r="E1419" t="s">
        <v>35815</v>
      </c>
      <c r="F1419" t="s">
        <v>35816</v>
      </c>
      <c r="G1419" t="e">
        <f>-vir</f>
        <v>#NAME?</v>
      </c>
      <c r="H1419" t="s">
        <v>10689</v>
      </c>
      <c r="I1419">
        <v>1987</v>
      </c>
      <c r="J1419">
        <v>1989</v>
      </c>
      <c r="K1419" t="s">
        <v>35817</v>
      </c>
      <c r="L1419" t="s">
        <v>35818</v>
      </c>
      <c r="M1419" t="s">
        <v>250</v>
      </c>
      <c r="N1419" t="s">
        <v>29</v>
      </c>
      <c r="O1419" t="s">
        <v>40</v>
      </c>
      <c r="P1419" t="s">
        <v>30</v>
      </c>
      <c r="Q1419" t="s">
        <v>63</v>
      </c>
      <c r="R1419" t="s">
        <v>40</v>
      </c>
      <c r="S1419" t="s">
        <v>40</v>
      </c>
      <c r="T1419" t="s">
        <v>40</v>
      </c>
      <c r="U1419" t="s">
        <v>40</v>
      </c>
      <c r="V1419" t="s">
        <v>40</v>
      </c>
      <c r="W1419" t="s">
        <v>124</v>
      </c>
      <c r="X1419" t="s">
        <v>35819</v>
      </c>
    </row>
    <row r="1420" spans="1:24" x14ac:dyDescent="0.25">
      <c r="A1420">
        <v>20131</v>
      </c>
      <c r="B1420" t="s">
        <v>35820</v>
      </c>
      <c r="C1420" t="s">
        <v>35821</v>
      </c>
      <c r="D1420">
        <v>4</v>
      </c>
      <c r="F1420" t="s">
        <v>35822</v>
      </c>
      <c r="J1420">
        <v>1952</v>
      </c>
      <c r="K1420" t="s">
        <v>35823</v>
      </c>
      <c r="L1420" t="s">
        <v>35824</v>
      </c>
      <c r="M1420" t="s">
        <v>21623</v>
      </c>
      <c r="N1420" t="s">
        <v>45</v>
      </c>
      <c r="O1420" t="s">
        <v>40</v>
      </c>
      <c r="P1420" t="s">
        <v>30</v>
      </c>
      <c r="Q1420" t="s">
        <v>63</v>
      </c>
      <c r="R1420" t="s">
        <v>30</v>
      </c>
      <c r="S1420" t="s">
        <v>30</v>
      </c>
      <c r="T1420" t="s">
        <v>40</v>
      </c>
      <c r="U1420" t="s">
        <v>30</v>
      </c>
      <c r="V1420" t="s">
        <v>30</v>
      </c>
      <c r="W1420" t="s">
        <v>124</v>
      </c>
      <c r="X1420" t="s">
        <v>35825</v>
      </c>
    </row>
    <row r="1421" spans="1:24" x14ac:dyDescent="0.25">
      <c r="A1421">
        <v>1064511</v>
      </c>
      <c r="B1421" t="s">
        <v>35842</v>
      </c>
      <c r="C1421" t="s">
        <v>35843</v>
      </c>
      <c r="D1421">
        <v>4</v>
      </c>
      <c r="E1421" t="s">
        <v>35844</v>
      </c>
      <c r="F1421" t="s">
        <v>35845</v>
      </c>
      <c r="I1421">
        <v>1975</v>
      </c>
      <c r="J1421">
        <v>1982</v>
      </c>
      <c r="K1421" t="s">
        <v>35846</v>
      </c>
      <c r="L1421" t="s">
        <v>35847</v>
      </c>
      <c r="M1421" t="s">
        <v>793</v>
      </c>
      <c r="N1421" t="s">
        <v>29</v>
      </c>
      <c r="O1421" t="s">
        <v>40</v>
      </c>
      <c r="P1421" t="s">
        <v>30</v>
      </c>
      <c r="Q1421" t="s">
        <v>46</v>
      </c>
      <c r="R1421" t="s">
        <v>30</v>
      </c>
      <c r="S1421" t="s">
        <v>30</v>
      </c>
      <c r="T1421" t="s">
        <v>40</v>
      </c>
      <c r="U1421" t="s">
        <v>30</v>
      </c>
      <c r="V1421" t="s">
        <v>40</v>
      </c>
      <c r="W1421" t="s">
        <v>124</v>
      </c>
      <c r="X1421" t="s">
        <v>35848</v>
      </c>
    </row>
    <row r="1422" spans="1:24" x14ac:dyDescent="0.25">
      <c r="A1422">
        <v>1341082</v>
      </c>
      <c r="B1422" t="s">
        <v>35861</v>
      </c>
      <c r="C1422" t="s">
        <v>35862</v>
      </c>
      <c r="D1422">
        <v>4</v>
      </c>
      <c r="E1422" t="s">
        <v>35863</v>
      </c>
      <c r="F1422" t="s">
        <v>35864</v>
      </c>
      <c r="G1422" t="e">
        <f>-tibant</f>
        <v>#NAME?</v>
      </c>
      <c r="H1422" t="s">
        <v>9994</v>
      </c>
      <c r="I1422">
        <v>1993</v>
      </c>
      <c r="J1422">
        <v>2011</v>
      </c>
      <c r="K1422" t="s">
        <v>35865</v>
      </c>
      <c r="L1422" t="s">
        <v>35866</v>
      </c>
      <c r="M1422" t="s">
        <v>27166</v>
      </c>
      <c r="N1422" t="s">
        <v>108</v>
      </c>
      <c r="O1422" t="s">
        <v>30</v>
      </c>
      <c r="P1422" t="s">
        <v>40</v>
      </c>
      <c r="Q1422" t="s">
        <v>31</v>
      </c>
      <c r="R1422" t="s">
        <v>30</v>
      </c>
      <c r="S1422" t="s">
        <v>30</v>
      </c>
      <c r="T1422" t="s">
        <v>40</v>
      </c>
      <c r="U1422" t="s">
        <v>30</v>
      </c>
      <c r="V1422" t="s">
        <v>30</v>
      </c>
      <c r="W1422" t="s">
        <v>124</v>
      </c>
      <c r="X1422" t="s">
        <v>35867</v>
      </c>
    </row>
    <row r="1423" spans="1:24" x14ac:dyDescent="0.25">
      <c r="A1423">
        <v>789</v>
      </c>
      <c r="B1423" t="s">
        <v>35875</v>
      </c>
      <c r="C1423" t="s">
        <v>35876</v>
      </c>
      <c r="D1423">
        <v>4</v>
      </c>
      <c r="E1423" t="s">
        <v>35877</v>
      </c>
      <c r="F1423" t="s">
        <v>35878</v>
      </c>
      <c r="G1423" t="e">
        <f>-olol</f>
        <v>#NAME?</v>
      </c>
      <c r="H1423" t="s">
        <v>475</v>
      </c>
      <c r="I1423">
        <v>1976</v>
      </c>
      <c r="J1423">
        <v>1978</v>
      </c>
      <c r="K1423" t="s">
        <v>35879</v>
      </c>
      <c r="L1423" t="s">
        <v>35880</v>
      </c>
      <c r="M1423" t="s">
        <v>35881</v>
      </c>
      <c r="N1423" t="s">
        <v>45</v>
      </c>
      <c r="O1423" t="s">
        <v>40</v>
      </c>
      <c r="P1423" t="s">
        <v>30</v>
      </c>
      <c r="Q1423" t="s">
        <v>46</v>
      </c>
      <c r="R1423" t="s">
        <v>30</v>
      </c>
      <c r="S1423" t="s">
        <v>40</v>
      </c>
      <c r="T1423" t="s">
        <v>40</v>
      </c>
      <c r="U1423" t="s">
        <v>30</v>
      </c>
      <c r="V1423" t="s">
        <v>40</v>
      </c>
      <c r="W1423" t="s">
        <v>124</v>
      </c>
      <c r="X1423" t="s">
        <v>35882</v>
      </c>
    </row>
    <row r="1424" spans="1:24" x14ac:dyDescent="0.25">
      <c r="A1424">
        <v>27912</v>
      </c>
      <c r="B1424" t="s">
        <v>35888</v>
      </c>
      <c r="C1424" t="s">
        <v>35889</v>
      </c>
      <c r="D1424">
        <v>4</v>
      </c>
      <c r="E1424" t="s">
        <v>35890</v>
      </c>
      <c r="F1424" t="s">
        <v>35891</v>
      </c>
      <c r="G1424" t="e">
        <f>-nidazole</f>
        <v>#NAME?</v>
      </c>
      <c r="H1424" t="s">
        <v>10182</v>
      </c>
      <c r="I1424">
        <v>1962</v>
      </c>
      <c r="J1424">
        <v>1963</v>
      </c>
      <c r="K1424" t="s">
        <v>35892</v>
      </c>
      <c r="L1424" t="s">
        <v>35893</v>
      </c>
      <c r="M1424" t="s">
        <v>35894</v>
      </c>
      <c r="N1424" t="s">
        <v>45</v>
      </c>
      <c r="O1424" t="s">
        <v>40</v>
      </c>
      <c r="P1424" t="s">
        <v>30</v>
      </c>
      <c r="Q1424" t="s">
        <v>63</v>
      </c>
      <c r="R1424" t="s">
        <v>30</v>
      </c>
      <c r="S1424" t="s">
        <v>40</v>
      </c>
      <c r="T1424" t="s">
        <v>40</v>
      </c>
      <c r="U1424" t="s">
        <v>40</v>
      </c>
      <c r="V1424" t="s">
        <v>40</v>
      </c>
      <c r="W1424" t="s">
        <v>124</v>
      </c>
      <c r="X1424" t="s">
        <v>35895</v>
      </c>
    </row>
    <row r="1425" spans="1:24" x14ac:dyDescent="0.25">
      <c r="A1425">
        <v>675090</v>
      </c>
      <c r="B1425" t="s">
        <v>35896</v>
      </c>
      <c r="C1425" t="s">
        <v>35897</v>
      </c>
      <c r="D1425">
        <v>4</v>
      </c>
      <c r="E1425" t="s">
        <v>35898</v>
      </c>
      <c r="F1425" t="s">
        <v>35899</v>
      </c>
      <c r="G1425" t="s">
        <v>2639</v>
      </c>
      <c r="H1425" t="s">
        <v>2640</v>
      </c>
      <c r="I1425">
        <v>1963</v>
      </c>
      <c r="J1425">
        <v>1971</v>
      </c>
      <c r="K1425" t="s">
        <v>35900</v>
      </c>
      <c r="L1425" t="s">
        <v>35901</v>
      </c>
      <c r="M1425" t="s">
        <v>793</v>
      </c>
      <c r="N1425" t="s">
        <v>29</v>
      </c>
      <c r="O1425" t="s">
        <v>40</v>
      </c>
      <c r="P1425" t="s">
        <v>30</v>
      </c>
      <c r="Q1425" t="s">
        <v>31</v>
      </c>
      <c r="R1425" t="s">
        <v>30</v>
      </c>
      <c r="S1425" t="s">
        <v>40</v>
      </c>
      <c r="T1425" t="s">
        <v>30</v>
      </c>
      <c r="U1425" t="s">
        <v>30</v>
      </c>
      <c r="V1425" t="s">
        <v>30</v>
      </c>
      <c r="W1425" t="s">
        <v>124</v>
      </c>
      <c r="X1425" t="s">
        <v>35902</v>
      </c>
    </row>
    <row r="1426" spans="1:24" x14ac:dyDescent="0.25">
      <c r="A1426">
        <v>675239</v>
      </c>
      <c r="B1426" t="s">
        <v>35913</v>
      </c>
      <c r="C1426" t="s">
        <v>35914</v>
      </c>
      <c r="D1426">
        <v>4</v>
      </c>
      <c r="E1426" t="s">
        <v>35915</v>
      </c>
      <c r="F1426" t="s">
        <v>15573</v>
      </c>
      <c r="I1426">
        <v>1966</v>
      </c>
      <c r="J1426">
        <v>1974</v>
      </c>
      <c r="K1426" t="s">
        <v>35916</v>
      </c>
      <c r="L1426" t="s">
        <v>35917</v>
      </c>
      <c r="M1426" t="s">
        <v>5768</v>
      </c>
      <c r="N1426" t="s">
        <v>45</v>
      </c>
      <c r="O1426" t="s">
        <v>40</v>
      </c>
      <c r="P1426" t="s">
        <v>30</v>
      </c>
      <c r="Q1426" t="s">
        <v>63</v>
      </c>
      <c r="R1426" t="s">
        <v>30</v>
      </c>
      <c r="S1426" t="s">
        <v>40</v>
      </c>
      <c r="T1426" t="s">
        <v>40</v>
      </c>
      <c r="U1426" t="s">
        <v>30</v>
      </c>
      <c r="V1426" t="s">
        <v>40</v>
      </c>
      <c r="W1426" t="s">
        <v>124</v>
      </c>
      <c r="X1426" t="s">
        <v>35918</v>
      </c>
    </row>
    <row r="1427" spans="1:24" x14ac:dyDescent="0.25">
      <c r="A1427">
        <v>27986</v>
      </c>
      <c r="B1427" t="s">
        <v>35919</v>
      </c>
      <c r="C1427" t="s">
        <v>35920</v>
      </c>
      <c r="D1427">
        <v>4</v>
      </c>
      <c r="E1427" t="s">
        <v>35921</v>
      </c>
      <c r="F1427" t="s">
        <v>35922</v>
      </c>
      <c r="G1427" t="e">
        <f>-conazole</f>
        <v>#NAME?</v>
      </c>
      <c r="H1427" t="s">
        <v>917</v>
      </c>
      <c r="I1427">
        <v>1984</v>
      </c>
      <c r="J1427">
        <v>1992</v>
      </c>
      <c r="K1427" t="s">
        <v>35923</v>
      </c>
      <c r="L1427" t="s">
        <v>35924</v>
      </c>
      <c r="M1427" t="s">
        <v>268</v>
      </c>
      <c r="N1427" t="s">
        <v>45</v>
      </c>
      <c r="O1427" t="s">
        <v>30</v>
      </c>
      <c r="P1427" t="s">
        <v>30</v>
      </c>
      <c r="Q1427" t="s">
        <v>46</v>
      </c>
      <c r="R1427" t="s">
        <v>30</v>
      </c>
      <c r="S1427" t="s">
        <v>40</v>
      </c>
      <c r="T1427" t="s">
        <v>40</v>
      </c>
      <c r="U1427" t="s">
        <v>30</v>
      </c>
      <c r="V1427" t="s">
        <v>40</v>
      </c>
      <c r="W1427" t="s">
        <v>124</v>
      </c>
      <c r="X1427" t="s">
        <v>35925</v>
      </c>
    </row>
    <row r="1428" spans="1:24" x14ac:dyDescent="0.25">
      <c r="A1428">
        <v>675015</v>
      </c>
      <c r="B1428" t="s">
        <v>35926</v>
      </c>
      <c r="C1428" t="s">
        <v>35927</v>
      </c>
      <c r="D1428">
        <v>4</v>
      </c>
      <c r="E1428" t="s">
        <v>35928</v>
      </c>
      <c r="F1428" t="s">
        <v>7365</v>
      </c>
      <c r="G1428" t="e">
        <f>-olone</f>
        <v>#NAME?</v>
      </c>
      <c r="H1428" t="s">
        <v>754</v>
      </c>
      <c r="I1428">
        <v>1984</v>
      </c>
      <c r="J1428">
        <v>1986</v>
      </c>
      <c r="K1428" t="s">
        <v>35929</v>
      </c>
      <c r="L1428" t="s">
        <v>35930</v>
      </c>
      <c r="M1428" t="s">
        <v>1025</v>
      </c>
      <c r="N1428" t="s">
        <v>29</v>
      </c>
      <c r="O1428" t="s">
        <v>40</v>
      </c>
      <c r="P1428" t="s">
        <v>30</v>
      </c>
      <c r="Q1428" t="s">
        <v>31</v>
      </c>
      <c r="R1428" t="s">
        <v>40</v>
      </c>
      <c r="S1428" t="s">
        <v>30</v>
      </c>
      <c r="T1428" t="s">
        <v>30</v>
      </c>
      <c r="U1428" t="s">
        <v>40</v>
      </c>
      <c r="V1428" t="s">
        <v>30</v>
      </c>
      <c r="W1428" t="s">
        <v>124</v>
      </c>
      <c r="X1428" t="s">
        <v>35931</v>
      </c>
    </row>
    <row r="1429" spans="1:24" x14ac:dyDescent="0.25">
      <c r="A1429">
        <v>11066</v>
      </c>
      <c r="B1429" t="s">
        <v>35938</v>
      </c>
      <c r="C1429" t="s">
        <v>35939</v>
      </c>
      <c r="D1429">
        <v>4</v>
      </c>
      <c r="E1429" t="s">
        <v>35940</v>
      </c>
      <c r="F1429" t="s">
        <v>24568</v>
      </c>
      <c r="G1429" t="e">
        <f>-rinone</f>
        <v>#NAME?</v>
      </c>
      <c r="H1429" t="s">
        <v>9563</v>
      </c>
      <c r="I1429">
        <v>1999</v>
      </c>
      <c r="J1429">
        <v>1984</v>
      </c>
      <c r="K1429" t="s">
        <v>35941</v>
      </c>
      <c r="L1429" t="s">
        <v>35942</v>
      </c>
      <c r="M1429" t="s">
        <v>896</v>
      </c>
      <c r="N1429" t="s">
        <v>45</v>
      </c>
      <c r="O1429" t="s">
        <v>40</v>
      </c>
      <c r="P1429" t="s">
        <v>30</v>
      </c>
      <c r="Q1429" t="s">
        <v>63</v>
      </c>
      <c r="R1429" t="s">
        <v>30</v>
      </c>
      <c r="S1429" t="s">
        <v>30</v>
      </c>
      <c r="T1429" t="s">
        <v>40</v>
      </c>
      <c r="U1429" t="s">
        <v>30</v>
      </c>
      <c r="V1429" t="s">
        <v>30</v>
      </c>
      <c r="W1429" t="s">
        <v>124</v>
      </c>
      <c r="X1429" t="s">
        <v>35943</v>
      </c>
    </row>
    <row r="1430" spans="1:24" x14ac:dyDescent="0.25">
      <c r="A1430">
        <v>435293</v>
      </c>
      <c r="B1430" t="s">
        <v>35951</v>
      </c>
      <c r="C1430" t="s">
        <v>35952</v>
      </c>
      <c r="D1430">
        <v>4</v>
      </c>
      <c r="E1430" t="s">
        <v>35953</v>
      </c>
      <c r="F1430" t="s">
        <v>31925</v>
      </c>
      <c r="I1430">
        <v>2002</v>
      </c>
      <c r="J1430">
        <v>2008</v>
      </c>
      <c r="K1430" t="s">
        <v>35954</v>
      </c>
      <c r="L1430" t="s">
        <v>35955</v>
      </c>
      <c r="N1430" t="s">
        <v>45</v>
      </c>
      <c r="O1430" t="s">
        <v>40</v>
      </c>
      <c r="P1430" t="s">
        <v>30</v>
      </c>
      <c r="Q1430" t="s">
        <v>31</v>
      </c>
      <c r="R1430" t="s">
        <v>30</v>
      </c>
      <c r="S1430" t="s">
        <v>40</v>
      </c>
      <c r="T1430" t="s">
        <v>30</v>
      </c>
      <c r="U1430" t="s">
        <v>30</v>
      </c>
      <c r="V1430" t="s">
        <v>40</v>
      </c>
      <c r="W1430" t="s">
        <v>124</v>
      </c>
      <c r="X1430" t="s">
        <v>35956</v>
      </c>
    </row>
    <row r="1431" spans="1:24" x14ac:dyDescent="0.25">
      <c r="A1431">
        <v>246</v>
      </c>
      <c r="B1431" t="s">
        <v>35957</v>
      </c>
      <c r="C1431" t="s">
        <v>35958</v>
      </c>
      <c r="D1431">
        <v>4</v>
      </c>
      <c r="E1431" t="s">
        <v>35959</v>
      </c>
      <c r="F1431" t="s">
        <v>1021</v>
      </c>
      <c r="G1431" t="e">
        <f>-oxacin</f>
        <v>#NAME?</v>
      </c>
      <c r="H1431" t="s">
        <v>1472</v>
      </c>
      <c r="I1431">
        <v>1984</v>
      </c>
      <c r="J1431">
        <v>1986</v>
      </c>
      <c r="K1431" t="s">
        <v>35960</v>
      </c>
      <c r="L1431" t="s">
        <v>35961</v>
      </c>
      <c r="M1431" t="s">
        <v>453</v>
      </c>
      <c r="N1431" t="s">
        <v>45</v>
      </c>
      <c r="O1431" t="s">
        <v>40</v>
      </c>
      <c r="P1431" t="s">
        <v>30</v>
      </c>
      <c r="Q1431" t="s">
        <v>63</v>
      </c>
      <c r="R1431" t="s">
        <v>30</v>
      </c>
      <c r="S1431" t="s">
        <v>40</v>
      </c>
      <c r="T1431" t="s">
        <v>30</v>
      </c>
      <c r="U1431" t="s">
        <v>40</v>
      </c>
      <c r="V1431" t="s">
        <v>40</v>
      </c>
      <c r="W1431" t="s">
        <v>124</v>
      </c>
      <c r="X1431" t="s">
        <v>35962</v>
      </c>
    </row>
    <row r="1432" spans="1:24" x14ac:dyDescent="0.25">
      <c r="A1432">
        <v>4730</v>
      </c>
      <c r="B1432" t="s">
        <v>35963</v>
      </c>
      <c r="C1432" t="s">
        <v>35964</v>
      </c>
      <c r="D1432">
        <v>4</v>
      </c>
      <c r="E1432" t="s">
        <v>35965</v>
      </c>
      <c r="F1432" t="s">
        <v>7882</v>
      </c>
      <c r="I1432">
        <v>1965</v>
      </c>
      <c r="J1432">
        <v>1967</v>
      </c>
      <c r="K1432" t="s">
        <v>35966</v>
      </c>
      <c r="L1432" t="s">
        <v>35967</v>
      </c>
      <c r="M1432" t="s">
        <v>793</v>
      </c>
      <c r="N1432" t="s">
        <v>45</v>
      </c>
      <c r="O1432" t="s">
        <v>40</v>
      </c>
      <c r="P1432" t="s">
        <v>30</v>
      </c>
      <c r="Q1432" t="s">
        <v>63</v>
      </c>
      <c r="R1432" t="s">
        <v>30</v>
      </c>
      <c r="S1432" t="s">
        <v>40</v>
      </c>
      <c r="T1432" t="s">
        <v>30</v>
      </c>
      <c r="U1432" t="s">
        <v>30</v>
      </c>
      <c r="V1432" t="s">
        <v>40</v>
      </c>
      <c r="W1432" t="s">
        <v>124</v>
      </c>
      <c r="X1432" t="s">
        <v>35968</v>
      </c>
    </row>
    <row r="1433" spans="1:24" x14ac:dyDescent="0.25">
      <c r="A1433">
        <v>1380812</v>
      </c>
      <c r="B1433" t="s">
        <v>36029</v>
      </c>
      <c r="C1433" t="s">
        <v>36030</v>
      </c>
      <c r="D1433">
        <v>4</v>
      </c>
      <c r="F1433" t="s">
        <v>36031</v>
      </c>
      <c r="G1433" t="s">
        <v>10646</v>
      </c>
      <c r="H1433" t="s">
        <v>10647</v>
      </c>
      <c r="I1433">
        <v>1990</v>
      </c>
      <c r="J1433">
        <v>1994</v>
      </c>
      <c r="K1433" t="s">
        <v>36032</v>
      </c>
      <c r="L1433" t="s">
        <v>36033</v>
      </c>
      <c r="M1433" t="s">
        <v>793</v>
      </c>
      <c r="N1433" t="s">
        <v>2360</v>
      </c>
      <c r="O1433" t="s">
        <v>30</v>
      </c>
      <c r="P1433" t="s">
        <v>30</v>
      </c>
      <c r="Q1433" t="s">
        <v>31</v>
      </c>
      <c r="R1433" t="s">
        <v>30</v>
      </c>
      <c r="S1433" t="s">
        <v>30</v>
      </c>
      <c r="T1433" t="s">
        <v>40</v>
      </c>
      <c r="U1433" t="s">
        <v>30</v>
      </c>
      <c r="V1433" t="s">
        <v>30</v>
      </c>
      <c r="W1433" t="s">
        <v>124</v>
      </c>
    </row>
    <row r="1434" spans="1:24" x14ac:dyDescent="0.25">
      <c r="A1434">
        <v>1285395</v>
      </c>
      <c r="B1434" t="s">
        <v>36034</v>
      </c>
      <c r="C1434" t="s">
        <v>36035</v>
      </c>
      <c r="D1434">
        <v>4</v>
      </c>
      <c r="E1434" t="s">
        <v>20776</v>
      </c>
      <c r="F1434" t="s">
        <v>36036</v>
      </c>
      <c r="G1434" t="s">
        <v>20778</v>
      </c>
      <c r="H1434" t="s">
        <v>20779</v>
      </c>
      <c r="I1434">
        <v>2010</v>
      </c>
      <c r="J1434">
        <v>2012</v>
      </c>
      <c r="K1434" t="s">
        <v>20780</v>
      </c>
      <c r="L1434" t="s">
        <v>20781</v>
      </c>
      <c r="N1434" t="s">
        <v>108</v>
      </c>
      <c r="O1434" t="s">
        <v>30</v>
      </c>
      <c r="P1434" t="s">
        <v>40</v>
      </c>
      <c r="Q1434" t="s">
        <v>31</v>
      </c>
      <c r="R1434" t="s">
        <v>30</v>
      </c>
      <c r="S1434" t="s">
        <v>30</v>
      </c>
      <c r="T1434" t="s">
        <v>40</v>
      </c>
      <c r="U1434" t="s">
        <v>30</v>
      </c>
      <c r="V1434" t="s">
        <v>40</v>
      </c>
      <c r="W1434" t="s">
        <v>124</v>
      </c>
    </row>
    <row r="1435" spans="1:24" x14ac:dyDescent="0.25">
      <c r="A1435">
        <v>1381727</v>
      </c>
      <c r="B1435" t="s">
        <v>36037</v>
      </c>
      <c r="C1435" t="s">
        <v>36038</v>
      </c>
      <c r="D1435">
        <v>4</v>
      </c>
      <c r="F1435" t="s">
        <v>36039</v>
      </c>
      <c r="J1435">
        <v>1996</v>
      </c>
      <c r="N1435" t="s">
        <v>547</v>
      </c>
      <c r="O1435" t="s">
        <v>30</v>
      </c>
      <c r="P1435" t="s">
        <v>30</v>
      </c>
      <c r="Q1435" t="s">
        <v>31</v>
      </c>
      <c r="R1435" t="s">
        <v>30</v>
      </c>
      <c r="S1435" t="s">
        <v>30</v>
      </c>
      <c r="T1435" t="s">
        <v>40</v>
      </c>
      <c r="U1435" t="s">
        <v>30</v>
      </c>
      <c r="V1435" t="s">
        <v>30</v>
      </c>
      <c r="W1435" t="s">
        <v>124</v>
      </c>
    </row>
    <row r="1436" spans="1:24" x14ac:dyDescent="0.25">
      <c r="A1436">
        <v>1351917</v>
      </c>
      <c r="B1436" t="s">
        <v>36040</v>
      </c>
      <c r="C1436" t="s">
        <v>36041</v>
      </c>
      <c r="D1436">
        <v>4</v>
      </c>
      <c r="E1436" t="s">
        <v>36042</v>
      </c>
      <c r="F1436" t="s">
        <v>982</v>
      </c>
      <c r="G1436" t="e">
        <f>-gliflozin</f>
        <v>#NAME?</v>
      </c>
      <c r="H1436" t="s">
        <v>3835</v>
      </c>
      <c r="I1436">
        <v>2009</v>
      </c>
      <c r="J1436">
        <v>2011</v>
      </c>
      <c r="N1436" t="s">
        <v>29</v>
      </c>
      <c r="O1436" t="s">
        <v>40</v>
      </c>
      <c r="P1436" t="s">
        <v>40</v>
      </c>
      <c r="Q1436" t="s">
        <v>31</v>
      </c>
      <c r="R1436" t="s">
        <v>30</v>
      </c>
      <c r="S1436" t="s">
        <v>40</v>
      </c>
      <c r="T1436" t="s">
        <v>30</v>
      </c>
      <c r="U1436" t="s">
        <v>30</v>
      </c>
      <c r="V1436" t="s">
        <v>30</v>
      </c>
      <c r="W1436" t="s">
        <v>124</v>
      </c>
      <c r="X1436" t="s">
        <v>36043</v>
      </c>
    </row>
    <row r="1437" spans="1:24" x14ac:dyDescent="0.25">
      <c r="A1437">
        <v>1369604</v>
      </c>
      <c r="B1437" t="s">
        <v>36044</v>
      </c>
      <c r="C1437" t="s">
        <v>36045</v>
      </c>
      <c r="D1437">
        <v>4</v>
      </c>
      <c r="F1437" t="s">
        <v>2049</v>
      </c>
      <c r="G1437" t="e">
        <f>-stat</f>
        <v>#NAME?</v>
      </c>
      <c r="H1437" t="s">
        <v>781</v>
      </c>
      <c r="I1437">
        <v>2009</v>
      </c>
      <c r="J1437">
        <v>2012</v>
      </c>
      <c r="K1437" t="s">
        <v>36046</v>
      </c>
      <c r="L1437" t="s">
        <v>36047</v>
      </c>
      <c r="N1437" t="s">
        <v>45</v>
      </c>
      <c r="O1437" t="s">
        <v>30</v>
      </c>
      <c r="P1437" t="s">
        <v>30</v>
      </c>
      <c r="Q1437" t="s">
        <v>31</v>
      </c>
      <c r="R1437" t="s">
        <v>30</v>
      </c>
      <c r="S1437" t="s">
        <v>40</v>
      </c>
      <c r="T1437" t="s">
        <v>30</v>
      </c>
      <c r="U1437" t="s">
        <v>30</v>
      </c>
      <c r="V1437" t="s">
        <v>30</v>
      </c>
      <c r="W1437" t="s">
        <v>124</v>
      </c>
      <c r="X1437" t="s">
        <v>36048</v>
      </c>
    </row>
    <row r="1438" spans="1:24" x14ac:dyDescent="0.25">
      <c r="A1438">
        <v>51003</v>
      </c>
      <c r="B1438" t="s">
        <v>36049</v>
      </c>
      <c r="C1438" t="s">
        <v>36050</v>
      </c>
      <c r="D1438">
        <v>4</v>
      </c>
      <c r="N1438" t="s">
        <v>45</v>
      </c>
      <c r="O1438" t="s">
        <v>30</v>
      </c>
      <c r="P1438" t="s">
        <v>30</v>
      </c>
      <c r="Q1438" t="s">
        <v>63</v>
      </c>
      <c r="R1438" t="s">
        <v>30</v>
      </c>
      <c r="S1438" t="s">
        <v>40</v>
      </c>
      <c r="T1438" t="s">
        <v>30</v>
      </c>
      <c r="U1438" t="s">
        <v>30</v>
      </c>
      <c r="V1438" t="s">
        <v>30</v>
      </c>
      <c r="W1438" t="s">
        <v>798</v>
      </c>
      <c r="X1438" t="s">
        <v>36051</v>
      </c>
    </row>
    <row r="1439" spans="1:24" x14ac:dyDescent="0.25">
      <c r="A1439">
        <v>238127</v>
      </c>
      <c r="B1439" t="s">
        <v>36052</v>
      </c>
      <c r="C1439" t="s">
        <v>36053</v>
      </c>
      <c r="D1439">
        <v>4</v>
      </c>
      <c r="E1439" t="s">
        <v>36054</v>
      </c>
      <c r="F1439" t="s">
        <v>3037</v>
      </c>
      <c r="G1439" t="e">
        <f>-flurane</f>
        <v>#NAME?</v>
      </c>
      <c r="H1439" t="s">
        <v>6047</v>
      </c>
      <c r="I1439">
        <v>1972</v>
      </c>
      <c r="J1439">
        <v>1979</v>
      </c>
      <c r="K1439" t="s">
        <v>36055</v>
      </c>
      <c r="L1439" t="s">
        <v>36056</v>
      </c>
      <c r="M1439" t="s">
        <v>1804</v>
      </c>
      <c r="N1439" t="s">
        <v>45</v>
      </c>
      <c r="O1439" t="s">
        <v>40</v>
      </c>
      <c r="P1439" t="s">
        <v>30</v>
      </c>
      <c r="Q1439" t="s">
        <v>46</v>
      </c>
      <c r="R1439" t="s">
        <v>30</v>
      </c>
      <c r="S1439" t="s">
        <v>30</v>
      </c>
      <c r="T1439" t="s">
        <v>30</v>
      </c>
      <c r="U1439" t="s">
        <v>40</v>
      </c>
      <c r="V1439" t="s">
        <v>30</v>
      </c>
      <c r="W1439" t="s">
        <v>124</v>
      </c>
      <c r="X1439" t="s">
        <v>36057</v>
      </c>
    </row>
    <row r="1440" spans="1:24" x14ac:dyDescent="0.25">
      <c r="A1440">
        <v>674642</v>
      </c>
      <c r="B1440" t="s">
        <v>36058</v>
      </c>
      <c r="C1440" t="s">
        <v>36059</v>
      </c>
      <c r="D1440">
        <v>4</v>
      </c>
      <c r="F1440" t="s">
        <v>36060</v>
      </c>
      <c r="N1440" t="s">
        <v>45</v>
      </c>
      <c r="O1440" t="s">
        <v>30</v>
      </c>
      <c r="P1440" t="s">
        <v>30</v>
      </c>
      <c r="Q1440" t="s">
        <v>75</v>
      </c>
      <c r="R1440" t="s">
        <v>30</v>
      </c>
      <c r="S1440" t="s">
        <v>30</v>
      </c>
      <c r="T1440" t="s">
        <v>40</v>
      </c>
      <c r="U1440" t="s">
        <v>30</v>
      </c>
      <c r="V1440" t="s">
        <v>30</v>
      </c>
      <c r="W1440" t="s">
        <v>124</v>
      </c>
      <c r="X1440" t="s">
        <v>36061</v>
      </c>
    </row>
    <row r="1441" spans="1:24" x14ac:dyDescent="0.25">
      <c r="A1441">
        <v>675415</v>
      </c>
      <c r="B1441" t="s">
        <v>36062</v>
      </c>
      <c r="C1441" t="s">
        <v>36063</v>
      </c>
      <c r="D1441">
        <v>4</v>
      </c>
      <c r="F1441" t="s">
        <v>7463</v>
      </c>
      <c r="M1441" t="s">
        <v>1194</v>
      </c>
      <c r="N1441" t="s">
        <v>75</v>
      </c>
      <c r="O1441" t="s">
        <v>30</v>
      </c>
      <c r="P1441" t="s">
        <v>30</v>
      </c>
      <c r="Q1441" t="s">
        <v>31</v>
      </c>
      <c r="R1441" t="s">
        <v>30</v>
      </c>
      <c r="S1441" t="s">
        <v>30</v>
      </c>
      <c r="T1441" t="s">
        <v>40</v>
      </c>
      <c r="U1441" t="s">
        <v>30</v>
      </c>
      <c r="V1441" t="s">
        <v>30</v>
      </c>
      <c r="W1441" t="s">
        <v>798</v>
      </c>
    </row>
    <row r="1442" spans="1:24" x14ac:dyDescent="0.25">
      <c r="A1442">
        <v>675507</v>
      </c>
      <c r="B1442" t="s">
        <v>36064</v>
      </c>
      <c r="C1442" t="s">
        <v>36065</v>
      </c>
      <c r="D1442">
        <v>4</v>
      </c>
      <c r="F1442" t="s">
        <v>36066</v>
      </c>
      <c r="I1442">
        <v>1987</v>
      </c>
      <c r="J1442">
        <v>1986</v>
      </c>
      <c r="K1442" t="s">
        <v>36067</v>
      </c>
      <c r="L1442" t="s">
        <v>36068</v>
      </c>
      <c r="M1442" t="s">
        <v>36069</v>
      </c>
      <c r="N1442" t="s">
        <v>75</v>
      </c>
      <c r="O1442" t="s">
        <v>30</v>
      </c>
      <c r="P1442" t="s">
        <v>30</v>
      </c>
      <c r="Q1442" t="s">
        <v>31</v>
      </c>
      <c r="R1442" t="s">
        <v>30</v>
      </c>
      <c r="S1442" t="s">
        <v>30</v>
      </c>
      <c r="T1442" t="s">
        <v>40</v>
      </c>
      <c r="U1442" t="s">
        <v>30</v>
      </c>
      <c r="V1442" t="s">
        <v>30</v>
      </c>
      <c r="W1442" t="s">
        <v>124</v>
      </c>
    </row>
    <row r="1443" spans="1:24" x14ac:dyDescent="0.25">
      <c r="A1443">
        <v>675565</v>
      </c>
      <c r="B1443" t="s">
        <v>36070</v>
      </c>
      <c r="C1443" t="s">
        <v>36071</v>
      </c>
      <c r="D1443">
        <v>4</v>
      </c>
      <c r="F1443" t="s">
        <v>5994</v>
      </c>
      <c r="J1443">
        <v>1979</v>
      </c>
      <c r="N1443" t="s">
        <v>75</v>
      </c>
      <c r="O1443" t="s">
        <v>30</v>
      </c>
      <c r="P1443" t="s">
        <v>30</v>
      </c>
      <c r="Q1443" t="s">
        <v>31</v>
      </c>
      <c r="R1443" t="s">
        <v>30</v>
      </c>
      <c r="S1443" t="s">
        <v>30</v>
      </c>
      <c r="T1443" t="s">
        <v>40</v>
      </c>
      <c r="U1443" t="s">
        <v>30</v>
      </c>
      <c r="V1443" t="s">
        <v>30</v>
      </c>
      <c r="W1443" t="s">
        <v>798</v>
      </c>
    </row>
    <row r="1444" spans="1:24" x14ac:dyDescent="0.25">
      <c r="A1444">
        <v>675776</v>
      </c>
      <c r="B1444" t="s">
        <v>36072</v>
      </c>
      <c r="C1444" t="s">
        <v>36073</v>
      </c>
      <c r="D1444">
        <v>4</v>
      </c>
      <c r="E1444" t="s">
        <v>36074</v>
      </c>
      <c r="F1444" t="s">
        <v>570</v>
      </c>
      <c r="G1444" t="e">
        <f>-mab</f>
        <v>#NAME?</v>
      </c>
      <c r="H1444" t="s">
        <v>546</v>
      </c>
      <c r="I1444">
        <v>2002</v>
      </c>
      <c r="J1444">
        <v>2006</v>
      </c>
      <c r="K1444" t="s">
        <v>36075</v>
      </c>
      <c r="L1444" t="s">
        <v>36076</v>
      </c>
      <c r="N1444" t="s">
        <v>547</v>
      </c>
      <c r="O1444" t="s">
        <v>30</v>
      </c>
      <c r="P1444" t="s">
        <v>30</v>
      </c>
      <c r="Q1444" t="s">
        <v>31</v>
      </c>
      <c r="R1444" t="s">
        <v>30</v>
      </c>
      <c r="S1444" t="s">
        <v>30</v>
      </c>
      <c r="T1444" t="s">
        <v>40</v>
      </c>
      <c r="U1444" t="s">
        <v>30</v>
      </c>
      <c r="V1444" t="s">
        <v>30</v>
      </c>
      <c r="W1444" t="s">
        <v>798</v>
      </c>
    </row>
    <row r="1445" spans="1:24" x14ac:dyDescent="0.25">
      <c r="A1445">
        <v>65351</v>
      </c>
      <c r="B1445" t="s">
        <v>36077</v>
      </c>
      <c r="C1445" t="s">
        <v>36078</v>
      </c>
      <c r="D1445">
        <v>4</v>
      </c>
      <c r="E1445" t="s">
        <v>36079</v>
      </c>
      <c r="F1445" t="s">
        <v>36080</v>
      </c>
      <c r="G1445" t="e">
        <f>-oxacin</f>
        <v>#NAME?</v>
      </c>
      <c r="H1445" t="s">
        <v>1472</v>
      </c>
      <c r="I1445">
        <v>1991</v>
      </c>
      <c r="J1445">
        <v>1996</v>
      </c>
      <c r="K1445" t="s">
        <v>36081</v>
      </c>
      <c r="L1445" t="s">
        <v>36082</v>
      </c>
      <c r="M1445" t="s">
        <v>453</v>
      </c>
      <c r="N1445" t="s">
        <v>45</v>
      </c>
      <c r="O1445" t="s">
        <v>40</v>
      </c>
      <c r="P1445" t="s">
        <v>30</v>
      </c>
      <c r="Q1445" t="s">
        <v>31</v>
      </c>
      <c r="R1445" t="s">
        <v>30</v>
      </c>
      <c r="S1445" t="s">
        <v>40</v>
      </c>
      <c r="T1445" t="s">
        <v>30</v>
      </c>
      <c r="U1445" t="s">
        <v>30</v>
      </c>
      <c r="V1445" t="s">
        <v>30</v>
      </c>
      <c r="W1445" t="s">
        <v>798</v>
      </c>
      <c r="X1445" t="s">
        <v>36083</v>
      </c>
    </row>
    <row r="1446" spans="1:24" x14ac:dyDescent="0.25">
      <c r="A1446">
        <v>674578</v>
      </c>
      <c r="B1446" t="s">
        <v>36084</v>
      </c>
      <c r="C1446" t="s">
        <v>36085</v>
      </c>
      <c r="D1446">
        <v>4</v>
      </c>
      <c r="F1446" t="s">
        <v>2794</v>
      </c>
      <c r="I1446">
        <v>1964</v>
      </c>
      <c r="M1446" t="s">
        <v>942</v>
      </c>
      <c r="N1446" t="s">
        <v>45</v>
      </c>
      <c r="O1446" t="s">
        <v>40</v>
      </c>
      <c r="P1446" t="s">
        <v>30</v>
      </c>
      <c r="Q1446" t="s">
        <v>63</v>
      </c>
      <c r="R1446" t="s">
        <v>30</v>
      </c>
      <c r="S1446" t="s">
        <v>30</v>
      </c>
      <c r="T1446" t="s">
        <v>30</v>
      </c>
      <c r="U1446" t="s">
        <v>30</v>
      </c>
      <c r="V1446" t="s">
        <v>30</v>
      </c>
      <c r="W1446" t="s">
        <v>798</v>
      </c>
      <c r="X1446" t="s">
        <v>36086</v>
      </c>
    </row>
    <row r="1447" spans="1:24" x14ac:dyDescent="0.25">
      <c r="A1447">
        <v>61682</v>
      </c>
      <c r="B1447" t="s">
        <v>36228</v>
      </c>
      <c r="C1447" t="s">
        <v>36229</v>
      </c>
      <c r="D1447">
        <v>4</v>
      </c>
      <c r="E1447" t="s">
        <v>36230</v>
      </c>
      <c r="F1447" t="s">
        <v>36231</v>
      </c>
      <c r="G1447" t="s">
        <v>460</v>
      </c>
      <c r="H1447" t="s">
        <v>461</v>
      </c>
      <c r="I1447">
        <v>1980</v>
      </c>
      <c r="J1447">
        <v>1985</v>
      </c>
      <c r="K1447" t="s">
        <v>36232</v>
      </c>
      <c r="L1447" t="s">
        <v>36233</v>
      </c>
      <c r="M1447" t="s">
        <v>453</v>
      </c>
      <c r="N1447" t="s">
        <v>29</v>
      </c>
      <c r="O1447" t="s">
        <v>30</v>
      </c>
      <c r="P1447" t="s">
        <v>30</v>
      </c>
      <c r="Q1447" t="s">
        <v>31</v>
      </c>
      <c r="R1447" t="s">
        <v>30</v>
      </c>
      <c r="S1447" t="s">
        <v>30</v>
      </c>
      <c r="T1447" t="s">
        <v>40</v>
      </c>
      <c r="U1447" t="s">
        <v>30</v>
      </c>
      <c r="V1447" t="s">
        <v>40</v>
      </c>
      <c r="W1447" t="s">
        <v>124</v>
      </c>
      <c r="X1447" t="s">
        <v>36234</v>
      </c>
    </row>
    <row r="1448" spans="1:24" x14ac:dyDescent="0.25">
      <c r="A1448">
        <v>454141</v>
      </c>
      <c r="B1448" t="s">
        <v>36297</v>
      </c>
      <c r="C1448" t="s">
        <v>36298</v>
      </c>
      <c r="D1448">
        <v>4</v>
      </c>
      <c r="E1448" t="s">
        <v>36299</v>
      </c>
      <c r="F1448" t="s">
        <v>4540</v>
      </c>
      <c r="G1448" t="e">
        <f>-pril</f>
        <v>#NAME?</v>
      </c>
      <c r="H1448" t="s">
        <v>1992</v>
      </c>
      <c r="I1448">
        <v>1985</v>
      </c>
      <c r="J1448">
        <v>1991</v>
      </c>
      <c r="K1448" t="s">
        <v>36300</v>
      </c>
      <c r="L1448" t="s">
        <v>36301</v>
      </c>
      <c r="M1448" t="s">
        <v>1995</v>
      </c>
      <c r="N1448" t="s">
        <v>45</v>
      </c>
      <c r="O1448" t="s">
        <v>40</v>
      </c>
      <c r="P1448" t="s">
        <v>30</v>
      </c>
      <c r="Q1448" t="s">
        <v>31</v>
      </c>
      <c r="R1448" t="s">
        <v>40</v>
      </c>
      <c r="S1448" t="s">
        <v>40</v>
      </c>
      <c r="T1448" t="s">
        <v>30</v>
      </c>
      <c r="U1448" t="s">
        <v>30</v>
      </c>
      <c r="V1448" t="s">
        <v>40</v>
      </c>
      <c r="W1448" t="s">
        <v>124</v>
      </c>
      <c r="X1448" t="s">
        <v>36302</v>
      </c>
    </row>
    <row r="1449" spans="1:24" x14ac:dyDescent="0.25">
      <c r="A1449">
        <v>2131</v>
      </c>
      <c r="B1449" t="s">
        <v>36303</v>
      </c>
      <c r="C1449" t="s">
        <v>36304</v>
      </c>
      <c r="D1449">
        <v>4</v>
      </c>
      <c r="F1449" t="s">
        <v>36305</v>
      </c>
      <c r="G1449" t="s">
        <v>2404</v>
      </c>
      <c r="H1449" t="s">
        <v>2405</v>
      </c>
      <c r="I1449">
        <v>1975</v>
      </c>
      <c r="J1449">
        <v>1941</v>
      </c>
      <c r="K1449" t="s">
        <v>36306</v>
      </c>
      <c r="L1449" t="s">
        <v>36307</v>
      </c>
      <c r="M1449" t="s">
        <v>30108</v>
      </c>
      <c r="N1449" t="s">
        <v>45</v>
      </c>
      <c r="O1449" t="s">
        <v>40</v>
      </c>
      <c r="P1449" t="s">
        <v>30</v>
      </c>
      <c r="Q1449" t="s">
        <v>63</v>
      </c>
      <c r="R1449" t="s">
        <v>30</v>
      </c>
      <c r="S1449" t="s">
        <v>40</v>
      </c>
      <c r="T1449" t="s">
        <v>40</v>
      </c>
      <c r="U1449" t="s">
        <v>40</v>
      </c>
      <c r="V1449" t="s">
        <v>30</v>
      </c>
      <c r="W1449" t="s">
        <v>124</v>
      </c>
      <c r="X1449" t="s">
        <v>36308</v>
      </c>
    </row>
    <row r="1450" spans="1:24" x14ac:dyDescent="0.25">
      <c r="A1450">
        <v>86284</v>
      </c>
      <c r="B1450" t="s">
        <v>36309</v>
      </c>
      <c r="C1450" t="s">
        <v>36310</v>
      </c>
      <c r="D1450">
        <v>4</v>
      </c>
      <c r="E1450" t="s">
        <v>36311</v>
      </c>
      <c r="F1450" t="s">
        <v>36312</v>
      </c>
      <c r="I1450">
        <v>1963</v>
      </c>
      <c r="J1450">
        <v>1961</v>
      </c>
      <c r="K1450" t="s">
        <v>36313</v>
      </c>
      <c r="L1450" t="s">
        <v>36314</v>
      </c>
      <c r="M1450" t="s">
        <v>36315</v>
      </c>
      <c r="N1450" t="s">
        <v>45</v>
      </c>
      <c r="O1450" t="s">
        <v>40</v>
      </c>
      <c r="P1450" t="s">
        <v>30</v>
      </c>
      <c r="Q1450" t="s">
        <v>63</v>
      </c>
      <c r="R1450" t="s">
        <v>30</v>
      </c>
      <c r="S1450" t="s">
        <v>40</v>
      </c>
      <c r="T1450" t="s">
        <v>30</v>
      </c>
      <c r="U1450" t="s">
        <v>30</v>
      </c>
      <c r="V1450" t="s">
        <v>30</v>
      </c>
      <c r="W1450" t="s">
        <v>124</v>
      </c>
      <c r="X1450" t="s">
        <v>36316</v>
      </c>
    </row>
    <row r="1451" spans="1:24" x14ac:dyDescent="0.25">
      <c r="A1451">
        <v>150989</v>
      </c>
      <c r="B1451" t="s">
        <v>36317</v>
      </c>
      <c r="C1451" t="s">
        <v>36318</v>
      </c>
      <c r="D1451">
        <v>4</v>
      </c>
      <c r="F1451" t="s">
        <v>5078</v>
      </c>
      <c r="J1451">
        <v>1949</v>
      </c>
      <c r="K1451" t="s">
        <v>36319</v>
      </c>
      <c r="L1451" t="s">
        <v>36320</v>
      </c>
      <c r="N1451" t="s">
        <v>45</v>
      </c>
      <c r="O1451" t="s">
        <v>40</v>
      </c>
      <c r="P1451" t="s">
        <v>30</v>
      </c>
      <c r="Q1451" t="s">
        <v>46</v>
      </c>
      <c r="R1451" t="s">
        <v>30</v>
      </c>
      <c r="S1451" t="s">
        <v>40</v>
      </c>
      <c r="T1451" t="s">
        <v>30</v>
      </c>
      <c r="U1451" t="s">
        <v>30</v>
      </c>
      <c r="V1451" t="s">
        <v>30</v>
      </c>
      <c r="W1451" t="s">
        <v>798</v>
      </c>
      <c r="X1451" t="s">
        <v>36321</v>
      </c>
    </row>
    <row r="1452" spans="1:24" x14ac:dyDescent="0.25">
      <c r="A1452">
        <v>151300</v>
      </c>
      <c r="B1452" t="s">
        <v>36322</v>
      </c>
      <c r="C1452" t="s">
        <v>36323</v>
      </c>
      <c r="D1452">
        <v>4</v>
      </c>
      <c r="F1452" t="s">
        <v>759</v>
      </c>
      <c r="J1452">
        <v>1976</v>
      </c>
      <c r="K1452" t="s">
        <v>36324</v>
      </c>
      <c r="L1452" t="s">
        <v>36325</v>
      </c>
      <c r="M1452" t="s">
        <v>693</v>
      </c>
      <c r="N1452" t="s">
        <v>45</v>
      </c>
      <c r="O1452" t="s">
        <v>40</v>
      </c>
      <c r="P1452" t="s">
        <v>30</v>
      </c>
      <c r="Q1452" t="s">
        <v>46</v>
      </c>
      <c r="R1452" t="s">
        <v>30</v>
      </c>
      <c r="S1452" t="s">
        <v>40</v>
      </c>
      <c r="T1452" t="s">
        <v>30</v>
      </c>
      <c r="U1452" t="s">
        <v>30</v>
      </c>
      <c r="V1452" t="s">
        <v>30</v>
      </c>
      <c r="W1452" t="s">
        <v>798</v>
      </c>
      <c r="X1452" t="s">
        <v>36326</v>
      </c>
    </row>
    <row r="1453" spans="1:24" x14ac:dyDescent="0.25">
      <c r="A1453">
        <v>70675</v>
      </c>
      <c r="B1453" t="s">
        <v>36327</v>
      </c>
      <c r="C1453" t="s">
        <v>36328</v>
      </c>
      <c r="D1453">
        <v>4</v>
      </c>
      <c r="F1453" t="s">
        <v>36329</v>
      </c>
      <c r="I1453">
        <v>1970</v>
      </c>
      <c r="J1453">
        <v>1977</v>
      </c>
      <c r="K1453" t="s">
        <v>36330</v>
      </c>
      <c r="L1453" t="s">
        <v>36331</v>
      </c>
      <c r="M1453" t="s">
        <v>36332</v>
      </c>
      <c r="N1453" t="s">
        <v>45</v>
      </c>
      <c r="O1453" t="s">
        <v>40</v>
      </c>
      <c r="P1453" t="s">
        <v>30</v>
      </c>
      <c r="Q1453" t="s">
        <v>63</v>
      </c>
      <c r="R1453" t="s">
        <v>30</v>
      </c>
      <c r="S1453" t="s">
        <v>40</v>
      </c>
      <c r="T1453" t="s">
        <v>40</v>
      </c>
      <c r="U1453" t="s">
        <v>30</v>
      </c>
      <c r="V1453" t="s">
        <v>30</v>
      </c>
      <c r="W1453" t="s">
        <v>124</v>
      </c>
      <c r="X1453" t="s">
        <v>36333</v>
      </c>
    </row>
    <row r="1454" spans="1:24" x14ac:dyDescent="0.25">
      <c r="A1454">
        <v>9217</v>
      </c>
      <c r="B1454" t="s">
        <v>36334</v>
      </c>
      <c r="C1454" t="s">
        <v>36335</v>
      </c>
      <c r="D1454">
        <v>4</v>
      </c>
      <c r="E1454" t="s">
        <v>36336</v>
      </c>
      <c r="F1454" t="s">
        <v>5028</v>
      </c>
      <c r="G1454" t="e">
        <f>-leuton</f>
        <v>#NAME?</v>
      </c>
      <c r="H1454" t="s">
        <v>13597</v>
      </c>
      <c r="I1454">
        <v>1990</v>
      </c>
      <c r="J1454">
        <v>1996</v>
      </c>
      <c r="M1454" t="s">
        <v>9859</v>
      </c>
      <c r="N1454" t="s">
        <v>45</v>
      </c>
      <c r="O1454" t="s">
        <v>40</v>
      </c>
      <c r="P1454" t="s">
        <v>30</v>
      </c>
      <c r="Q1454" t="s">
        <v>46</v>
      </c>
      <c r="R1454" t="s">
        <v>30</v>
      </c>
      <c r="S1454" t="s">
        <v>40</v>
      </c>
      <c r="T1454" t="s">
        <v>30</v>
      </c>
      <c r="U1454" t="s">
        <v>30</v>
      </c>
      <c r="V1454" t="s">
        <v>30</v>
      </c>
      <c r="W1454" t="s">
        <v>124</v>
      </c>
      <c r="X1454" t="s">
        <v>36337</v>
      </c>
    </row>
    <row r="1455" spans="1:24" x14ac:dyDescent="0.25">
      <c r="A1455">
        <v>372385</v>
      </c>
      <c r="B1455" t="s">
        <v>36338</v>
      </c>
      <c r="C1455" t="s">
        <v>36339</v>
      </c>
      <c r="D1455">
        <v>4</v>
      </c>
      <c r="E1455" t="s">
        <v>36340</v>
      </c>
      <c r="F1455" t="s">
        <v>36341</v>
      </c>
      <c r="G1455" t="s">
        <v>460</v>
      </c>
      <c r="H1455" t="s">
        <v>461</v>
      </c>
      <c r="I1455">
        <v>1987</v>
      </c>
      <c r="J1455">
        <v>1996</v>
      </c>
      <c r="K1455" t="s">
        <v>36342</v>
      </c>
      <c r="L1455" t="s">
        <v>36343</v>
      </c>
      <c r="M1455" t="s">
        <v>453</v>
      </c>
      <c r="N1455" t="s">
        <v>29</v>
      </c>
      <c r="O1455" t="s">
        <v>40</v>
      </c>
      <c r="P1455" t="s">
        <v>30</v>
      </c>
      <c r="Q1455" t="s">
        <v>31</v>
      </c>
      <c r="R1455" t="s">
        <v>30</v>
      </c>
      <c r="S1455" t="s">
        <v>30</v>
      </c>
      <c r="T1455" t="s">
        <v>40</v>
      </c>
      <c r="U1455" t="s">
        <v>30</v>
      </c>
      <c r="V1455" t="s">
        <v>30</v>
      </c>
      <c r="W1455" t="s">
        <v>124</v>
      </c>
      <c r="X1455" t="s">
        <v>36344</v>
      </c>
    </row>
    <row r="1456" spans="1:24" x14ac:dyDescent="0.25">
      <c r="A1456">
        <v>20346</v>
      </c>
      <c r="B1456" t="s">
        <v>36345</v>
      </c>
      <c r="C1456" t="s">
        <v>36346</v>
      </c>
      <c r="D1456">
        <v>4</v>
      </c>
      <c r="E1456" t="s">
        <v>36347</v>
      </c>
      <c r="F1456" t="s">
        <v>504</v>
      </c>
      <c r="G1456" t="e">
        <f>-ixafor</f>
        <v>#NAME?</v>
      </c>
      <c r="H1456" t="s">
        <v>36348</v>
      </c>
      <c r="I1456">
        <v>2004</v>
      </c>
      <c r="J1456">
        <v>2008</v>
      </c>
      <c r="K1456" t="s">
        <v>36349</v>
      </c>
      <c r="L1456" t="s">
        <v>36350</v>
      </c>
      <c r="N1456" t="s">
        <v>29</v>
      </c>
      <c r="O1456" t="s">
        <v>30</v>
      </c>
      <c r="P1456" t="s">
        <v>40</v>
      </c>
      <c r="Q1456" t="s">
        <v>63</v>
      </c>
      <c r="R1456" t="s">
        <v>30</v>
      </c>
      <c r="S1456" t="s">
        <v>30</v>
      </c>
      <c r="T1456" t="s">
        <v>40</v>
      </c>
      <c r="U1456" t="s">
        <v>30</v>
      </c>
      <c r="V1456" t="s">
        <v>30</v>
      </c>
      <c r="W1456" t="s">
        <v>124</v>
      </c>
      <c r="X1456" t="s">
        <v>36351</v>
      </c>
    </row>
    <row r="1457" spans="1:24" x14ac:dyDescent="0.25">
      <c r="A1457">
        <v>674684</v>
      </c>
      <c r="B1457" t="s">
        <v>36352</v>
      </c>
      <c r="C1457" t="s">
        <v>36353</v>
      </c>
      <c r="D1457">
        <v>4</v>
      </c>
      <c r="E1457" t="s">
        <v>36354</v>
      </c>
      <c r="F1457" t="s">
        <v>3037</v>
      </c>
      <c r="G1457" t="e">
        <f>-flurane</f>
        <v>#NAME?</v>
      </c>
      <c r="H1457" t="s">
        <v>6047</v>
      </c>
      <c r="I1457">
        <v>1990</v>
      </c>
      <c r="J1457">
        <v>1992</v>
      </c>
      <c r="K1457" t="s">
        <v>36355</v>
      </c>
      <c r="L1457" t="s">
        <v>36356</v>
      </c>
      <c r="M1457" t="s">
        <v>1510</v>
      </c>
      <c r="N1457" t="s">
        <v>45</v>
      </c>
      <c r="O1457" t="s">
        <v>40</v>
      </c>
      <c r="P1457" t="s">
        <v>30</v>
      </c>
      <c r="Q1457" t="s">
        <v>46</v>
      </c>
      <c r="R1457" t="s">
        <v>30</v>
      </c>
      <c r="S1457" t="s">
        <v>30</v>
      </c>
      <c r="T1457" t="s">
        <v>30</v>
      </c>
      <c r="U1457" t="s">
        <v>40</v>
      </c>
      <c r="V1457" t="s">
        <v>30</v>
      </c>
      <c r="W1457" t="s">
        <v>124</v>
      </c>
      <c r="X1457" t="s">
        <v>36357</v>
      </c>
    </row>
    <row r="1458" spans="1:24" x14ac:dyDescent="0.25">
      <c r="A1458">
        <v>674345</v>
      </c>
      <c r="B1458" t="s">
        <v>36358</v>
      </c>
      <c r="C1458" t="s">
        <v>36359</v>
      </c>
      <c r="D1458">
        <v>4</v>
      </c>
      <c r="F1458" t="s">
        <v>31873</v>
      </c>
      <c r="I1458">
        <v>1987</v>
      </c>
      <c r="J1458">
        <v>1988</v>
      </c>
      <c r="M1458" t="s">
        <v>7625</v>
      </c>
      <c r="N1458" t="s">
        <v>45</v>
      </c>
      <c r="O1458" t="s">
        <v>40</v>
      </c>
      <c r="P1458" t="s">
        <v>30</v>
      </c>
      <c r="Q1458" t="s">
        <v>46</v>
      </c>
      <c r="R1458" t="s">
        <v>30</v>
      </c>
      <c r="S1458" t="s">
        <v>30</v>
      </c>
      <c r="T1458" t="s">
        <v>40</v>
      </c>
      <c r="U1458" t="s">
        <v>30</v>
      </c>
      <c r="V1458" t="s">
        <v>30</v>
      </c>
      <c r="W1458" t="s">
        <v>124</v>
      </c>
      <c r="X1458" t="s">
        <v>36360</v>
      </c>
    </row>
    <row r="1459" spans="1:24" x14ac:dyDescent="0.25">
      <c r="A1459">
        <v>570147</v>
      </c>
      <c r="B1459" t="s">
        <v>36361</v>
      </c>
      <c r="C1459" t="s">
        <v>36362</v>
      </c>
      <c r="D1459">
        <v>4</v>
      </c>
      <c r="E1459" t="s">
        <v>36363</v>
      </c>
      <c r="F1459" t="s">
        <v>36364</v>
      </c>
      <c r="G1459" t="e">
        <f>-mycin</f>
        <v>#NAME?</v>
      </c>
      <c r="H1459" t="s">
        <v>26</v>
      </c>
      <c r="I1459">
        <v>1988</v>
      </c>
      <c r="J1459">
        <v>1991</v>
      </c>
      <c r="K1459" t="s">
        <v>36365</v>
      </c>
      <c r="L1459" t="s">
        <v>36366</v>
      </c>
      <c r="M1459" t="s">
        <v>453</v>
      </c>
      <c r="N1459" t="s">
        <v>29</v>
      </c>
      <c r="O1459" t="s">
        <v>30</v>
      </c>
      <c r="P1459" t="s">
        <v>30</v>
      </c>
      <c r="Q1459" t="s">
        <v>31</v>
      </c>
      <c r="R1459" t="s">
        <v>30</v>
      </c>
      <c r="S1459" t="s">
        <v>40</v>
      </c>
      <c r="T1459" t="s">
        <v>30</v>
      </c>
      <c r="U1459" t="s">
        <v>30</v>
      </c>
      <c r="V1459" t="s">
        <v>40</v>
      </c>
      <c r="W1459" t="s">
        <v>124</v>
      </c>
      <c r="X1459" t="s">
        <v>36367</v>
      </c>
    </row>
    <row r="1460" spans="1:24" x14ac:dyDescent="0.25">
      <c r="A1460">
        <v>37316</v>
      </c>
      <c r="B1460" t="s">
        <v>36368</v>
      </c>
      <c r="C1460" t="s">
        <v>36369</v>
      </c>
      <c r="D1460">
        <v>4</v>
      </c>
      <c r="E1460" t="s">
        <v>36370</v>
      </c>
      <c r="F1460" t="s">
        <v>5078</v>
      </c>
      <c r="G1460" t="e">
        <f>-vir</f>
        <v>#NAME?</v>
      </c>
      <c r="H1460" t="s">
        <v>7289</v>
      </c>
      <c r="I1460">
        <v>1998</v>
      </c>
      <c r="J1460">
        <v>2000</v>
      </c>
      <c r="K1460" t="s">
        <v>36371</v>
      </c>
      <c r="L1460" t="s">
        <v>36372</v>
      </c>
      <c r="N1460" t="s">
        <v>45</v>
      </c>
      <c r="O1460" t="s">
        <v>30</v>
      </c>
      <c r="P1460" t="s">
        <v>30</v>
      </c>
      <c r="Q1460" t="s">
        <v>31</v>
      </c>
      <c r="R1460" t="s">
        <v>30</v>
      </c>
      <c r="S1460" t="s">
        <v>40</v>
      </c>
      <c r="T1460" t="s">
        <v>30</v>
      </c>
      <c r="U1460" t="s">
        <v>30</v>
      </c>
      <c r="V1460" t="s">
        <v>30</v>
      </c>
      <c r="W1460" t="s">
        <v>124</v>
      </c>
      <c r="X1460" t="s">
        <v>36373</v>
      </c>
    </row>
    <row r="1461" spans="1:24" x14ac:dyDescent="0.25">
      <c r="A1461">
        <v>503213</v>
      </c>
      <c r="B1461" t="s">
        <v>36374</v>
      </c>
      <c r="C1461" t="s">
        <v>36375</v>
      </c>
      <c r="D1461">
        <v>4</v>
      </c>
      <c r="F1461" t="s">
        <v>1504</v>
      </c>
      <c r="J1461">
        <v>1956</v>
      </c>
      <c r="K1461" t="s">
        <v>36376</v>
      </c>
      <c r="L1461" t="s">
        <v>36377</v>
      </c>
      <c r="N1461" t="s">
        <v>29</v>
      </c>
      <c r="O1461" t="s">
        <v>30</v>
      </c>
      <c r="P1461" t="s">
        <v>30</v>
      </c>
      <c r="Q1461" t="s">
        <v>31</v>
      </c>
      <c r="R1461" t="s">
        <v>30</v>
      </c>
      <c r="S1461" t="s">
        <v>40</v>
      </c>
      <c r="T1461" t="s">
        <v>30</v>
      </c>
      <c r="U1461" t="s">
        <v>30</v>
      </c>
      <c r="V1461" t="s">
        <v>30</v>
      </c>
      <c r="W1461" t="s">
        <v>798</v>
      </c>
      <c r="X1461" t="s">
        <v>36378</v>
      </c>
    </row>
    <row r="1462" spans="1:24" x14ac:dyDescent="0.25">
      <c r="A1462">
        <v>581819</v>
      </c>
      <c r="B1462" t="s">
        <v>36379</v>
      </c>
      <c r="C1462" t="s">
        <v>36380</v>
      </c>
      <c r="D1462">
        <v>4</v>
      </c>
      <c r="F1462" t="s">
        <v>10564</v>
      </c>
      <c r="J1462">
        <v>1951</v>
      </c>
      <c r="K1462" t="s">
        <v>36381</v>
      </c>
      <c r="L1462" t="s">
        <v>36382</v>
      </c>
      <c r="M1462" t="s">
        <v>1310</v>
      </c>
      <c r="N1462" t="s">
        <v>29</v>
      </c>
      <c r="O1462" t="s">
        <v>40</v>
      </c>
      <c r="P1462" t="s">
        <v>30</v>
      </c>
      <c r="Q1462" t="s">
        <v>46</v>
      </c>
      <c r="R1462" t="s">
        <v>30</v>
      </c>
      <c r="S1462" t="s">
        <v>40</v>
      </c>
      <c r="T1462" t="s">
        <v>40</v>
      </c>
      <c r="U1462" t="s">
        <v>30</v>
      </c>
      <c r="V1462" t="s">
        <v>30</v>
      </c>
      <c r="W1462" t="s">
        <v>124</v>
      </c>
      <c r="X1462" t="s">
        <v>36383</v>
      </c>
    </row>
    <row r="1463" spans="1:24" x14ac:dyDescent="0.25">
      <c r="A1463">
        <v>675465</v>
      </c>
      <c r="B1463" t="s">
        <v>36389</v>
      </c>
      <c r="C1463" t="s">
        <v>36390</v>
      </c>
      <c r="D1463">
        <v>4</v>
      </c>
      <c r="F1463" t="s">
        <v>16586</v>
      </c>
      <c r="I1463">
        <v>1987</v>
      </c>
      <c r="J1463">
        <v>1985</v>
      </c>
      <c r="K1463" t="s">
        <v>36391</v>
      </c>
      <c r="L1463" t="s">
        <v>36392</v>
      </c>
      <c r="M1463" t="s">
        <v>3737</v>
      </c>
      <c r="N1463" t="s">
        <v>229</v>
      </c>
      <c r="O1463" t="s">
        <v>30</v>
      </c>
      <c r="P1463" t="s">
        <v>30</v>
      </c>
      <c r="Q1463" t="s">
        <v>31</v>
      </c>
      <c r="R1463" t="s">
        <v>40</v>
      </c>
      <c r="S1463" t="s">
        <v>40</v>
      </c>
      <c r="T1463" t="s">
        <v>30</v>
      </c>
      <c r="U1463" t="s">
        <v>30</v>
      </c>
      <c r="V1463" t="s">
        <v>30</v>
      </c>
      <c r="W1463" t="s">
        <v>798</v>
      </c>
    </row>
    <row r="1464" spans="1:24" x14ac:dyDescent="0.25">
      <c r="A1464">
        <v>342897</v>
      </c>
      <c r="B1464" t="s">
        <v>36393</v>
      </c>
      <c r="C1464" t="s">
        <v>36394</v>
      </c>
      <c r="D1464">
        <v>4</v>
      </c>
      <c r="F1464" t="s">
        <v>18467</v>
      </c>
      <c r="G1464" t="s">
        <v>2823</v>
      </c>
      <c r="H1464" t="s">
        <v>2824</v>
      </c>
      <c r="J1464">
        <v>1979</v>
      </c>
      <c r="K1464" t="s">
        <v>36395</v>
      </c>
      <c r="L1464" t="s">
        <v>36396</v>
      </c>
      <c r="M1464" t="s">
        <v>7861</v>
      </c>
      <c r="N1464" t="s">
        <v>29</v>
      </c>
      <c r="O1464" t="s">
        <v>40</v>
      </c>
      <c r="P1464" t="s">
        <v>30</v>
      </c>
      <c r="Q1464" t="s">
        <v>31</v>
      </c>
      <c r="R1464" t="s">
        <v>30</v>
      </c>
      <c r="S1464" t="s">
        <v>30</v>
      </c>
      <c r="T1464" t="s">
        <v>40</v>
      </c>
      <c r="U1464" t="s">
        <v>30</v>
      </c>
      <c r="V1464" t="s">
        <v>30</v>
      </c>
      <c r="W1464" t="s">
        <v>124</v>
      </c>
      <c r="X1464" t="s">
        <v>36397</v>
      </c>
    </row>
    <row r="1465" spans="1:24" x14ac:dyDescent="0.25">
      <c r="A1465">
        <v>393942</v>
      </c>
      <c r="B1465" t="s">
        <v>36398</v>
      </c>
      <c r="C1465" t="s">
        <v>36399</v>
      </c>
      <c r="D1465">
        <v>4</v>
      </c>
      <c r="E1465" t="s">
        <v>36400</v>
      </c>
      <c r="F1465" t="s">
        <v>21128</v>
      </c>
      <c r="I1465">
        <v>1969</v>
      </c>
      <c r="J1465">
        <v>1971</v>
      </c>
      <c r="K1465" t="s">
        <v>36401</v>
      </c>
      <c r="L1465" t="s">
        <v>36402</v>
      </c>
      <c r="M1465" t="s">
        <v>268</v>
      </c>
      <c r="N1465" t="s">
        <v>29</v>
      </c>
      <c r="O1465" t="s">
        <v>40</v>
      </c>
      <c r="P1465" t="s">
        <v>30</v>
      </c>
      <c r="Q1465" t="s">
        <v>63</v>
      </c>
      <c r="R1465" t="s">
        <v>40</v>
      </c>
      <c r="S1465" t="s">
        <v>40</v>
      </c>
      <c r="T1465" t="s">
        <v>30</v>
      </c>
      <c r="U1465" t="s">
        <v>30</v>
      </c>
      <c r="V1465" t="s">
        <v>40</v>
      </c>
      <c r="W1465" t="s">
        <v>124</v>
      </c>
      <c r="X1465" t="s">
        <v>36403</v>
      </c>
    </row>
    <row r="1466" spans="1:24" x14ac:dyDescent="0.25">
      <c r="A1466">
        <v>16591</v>
      </c>
      <c r="B1466" t="s">
        <v>36414</v>
      </c>
      <c r="C1466" t="s">
        <v>36415</v>
      </c>
      <c r="D1466">
        <v>4</v>
      </c>
      <c r="E1466" t="s">
        <v>36416</v>
      </c>
      <c r="F1466" t="s">
        <v>36417</v>
      </c>
      <c r="G1466" t="e">
        <f>-profen</f>
        <v>#NAME?</v>
      </c>
      <c r="H1466" t="s">
        <v>875</v>
      </c>
      <c r="I1466">
        <v>1972</v>
      </c>
      <c r="J1466">
        <v>1986</v>
      </c>
      <c r="K1466" t="s">
        <v>36418</v>
      </c>
      <c r="L1466" t="s">
        <v>36419</v>
      </c>
      <c r="M1466" t="s">
        <v>1025</v>
      </c>
      <c r="N1466" t="s">
        <v>45</v>
      </c>
      <c r="O1466" t="s">
        <v>40</v>
      </c>
      <c r="P1466" t="s">
        <v>30</v>
      </c>
      <c r="Q1466" t="s">
        <v>46</v>
      </c>
      <c r="R1466" t="s">
        <v>30</v>
      </c>
      <c r="S1466" t="s">
        <v>40</v>
      </c>
      <c r="T1466" t="s">
        <v>30</v>
      </c>
      <c r="U1466" t="s">
        <v>30</v>
      </c>
      <c r="V1466" t="s">
        <v>40</v>
      </c>
      <c r="W1466" t="s">
        <v>2208</v>
      </c>
      <c r="X1466" t="s">
        <v>36420</v>
      </c>
    </row>
    <row r="1467" spans="1:24" x14ac:dyDescent="0.25">
      <c r="A1467">
        <v>119162</v>
      </c>
      <c r="B1467" t="s">
        <v>36421</v>
      </c>
      <c r="C1467" t="s">
        <v>36422</v>
      </c>
      <c r="D1467">
        <v>4</v>
      </c>
      <c r="E1467" t="s">
        <v>36423</v>
      </c>
      <c r="F1467" t="s">
        <v>36424</v>
      </c>
      <c r="G1467" t="e">
        <f>-ac</f>
        <v>#NAME?</v>
      </c>
      <c r="H1467" t="s">
        <v>1022</v>
      </c>
      <c r="I1467">
        <v>1997</v>
      </c>
      <c r="J1467">
        <v>2005</v>
      </c>
      <c r="K1467" t="s">
        <v>36425</v>
      </c>
      <c r="L1467" t="s">
        <v>36426</v>
      </c>
      <c r="N1467" t="s">
        <v>45</v>
      </c>
      <c r="O1467" t="s">
        <v>40</v>
      </c>
      <c r="P1467" t="s">
        <v>30</v>
      </c>
      <c r="Q1467" t="s">
        <v>63</v>
      </c>
      <c r="R1467" t="s">
        <v>40</v>
      </c>
      <c r="S1467" t="s">
        <v>30</v>
      </c>
      <c r="T1467" t="s">
        <v>30</v>
      </c>
      <c r="U1467" t="s">
        <v>40</v>
      </c>
      <c r="V1467" t="s">
        <v>30</v>
      </c>
      <c r="W1467" t="s">
        <v>124</v>
      </c>
      <c r="X1467" t="s">
        <v>36427</v>
      </c>
    </row>
    <row r="1468" spans="1:24" x14ac:dyDescent="0.25">
      <c r="A1468">
        <v>675124</v>
      </c>
      <c r="B1468" t="s">
        <v>36428</v>
      </c>
      <c r="C1468" t="s">
        <v>36429</v>
      </c>
      <c r="D1468">
        <v>4</v>
      </c>
      <c r="E1468" t="s">
        <v>36430</v>
      </c>
      <c r="F1468" t="s">
        <v>28384</v>
      </c>
      <c r="I1468">
        <v>1965</v>
      </c>
      <c r="J1468">
        <v>1969</v>
      </c>
      <c r="K1468" t="s">
        <v>36431</v>
      </c>
      <c r="L1468" t="s">
        <v>36432</v>
      </c>
      <c r="M1468" t="s">
        <v>4208</v>
      </c>
      <c r="N1468" t="s">
        <v>29</v>
      </c>
      <c r="O1468" t="s">
        <v>40</v>
      </c>
      <c r="P1468" t="s">
        <v>30</v>
      </c>
      <c r="Q1468" t="s">
        <v>31</v>
      </c>
      <c r="R1468" t="s">
        <v>30</v>
      </c>
      <c r="S1468" t="s">
        <v>30</v>
      </c>
      <c r="T1468" t="s">
        <v>30</v>
      </c>
      <c r="U1468" t="s">
        <v>40</v>
      </c>
      <c r="V1468" t="s">
        <v>30</v>
      </c>
      <c r="W1468" t="s">
        <v>798</v>
      </c>
      <c r="X1468" t="s">
        <v>36433</v>
      </c>
    </row>
    <row r="1469" spans="1:24" x14ac:dyDescent="0.25">
      <c r="A1469">
        <v>513323</v>
      </c>
      <c r="B1469" t="s">
        <v>36434</v>
      </c>
      <c r="C1469" t="s">
        <v>36435</v>
      </c>
      <c r="D1469">
        <v>4</v>
      </c>
      <c r="F1469" t="s">
        <v>15381</v>
      </c>
      <c r="K1469" t="s">
        <v>36436</v>
      </c>
      <c r="L1469" t="s">
        <v>36437</v>
      </c>
      <c r="M1469" t="s">
        <v>15536</v>
      </c>
      <c r="N1469" t="s">
        <v>45</v>
      </c>
      <c r="O1469" t="s">
        <v>30</v>
      </c>
      <c r="P1469" t="s">
        <v>30</v>
      </c>
      <c r="Q1469" t="s">
        <v>31</v>
      </c>
      <c r="R1469" t="s">
        <v>30</v>
      </c>
      <c r="S1469" t="s">
        <v>30</v>
      </c>
      <c r="T1469" t="s">
        <v>30</v>
      </c>
      <c r="U1469" t="s">
        <v>30</v>
      </c>
      <c r="V1469" t="s">
        <v>30</v>
      </c>
      <c r="W1469" t="s">
        <v>124</v>
      </c>
      <c r="X1469" t="s">
        <v>36438</v>
      </c>
    </row>
    <row r="1470" spans="1:24" x14ac:dyDescent="0.25">
      <c r="A1470">
        <v>33216</v>
      </c>
      <c r="B1470" t="s">
        <v>36439</v>
      </c>
      <c r="C1470" t="s">
        <v>36440</v>
      </c>
      <c r="D1470">
        <v>4</v>
      </c>
      <c r="E1470" t="s">
        <v>36441</v>
      </c>
      <c r="F1470" t="s">
        <v>1477</v>
      </c>
      <c r="G1470" t="s">
        <v>4995</v>
      </c>
      <c r="H1470" t="s">
        <v>4996</v>
      </c>
      <c r="I1470">
        <v>1998</v>
      </c>
      <c r="J1470">
        <v>1999</v>
      </c>
      <c r="K1470" t="s">
        <v>36442</v>
      </c>
      <c r="L1470" t="s">
        <v>36443</v>
      </c>
      <c r="N1470" t="s">
        <v>29</v>
      </c>
      <c r="O1470" t="s">
        <v>30</v>
      </c>
      <c r="P1470" t="s">
        <v>30</v>
      </c>
      <c r="Q1470" t="s">
        <v>63</v>
      </c>
      <c r="R1470" t="s">
        <v>30</v>
      </c>
      <c r="S1470" t="s">
        <v>30</v>
      </c>
      <c r="T1470" t="s">
        <v>30</v>
      </c>
      <c r="U1470" t="s">
        <v>40</v>
      </c>
      <c r="V1470" t="s">
        <v>30</v>
      </c>
      <c r="W1470" t="s">
        <v>124</v>
      </c>
      <c r="X1470" t="s">
        <v>36444</v>
      </c>
    </row>
    <row r="1471" spans="1:24" x14ac:dyDescent="0.25">
      <c r="A1471">
        <v>12825</v>
      </c>
      <c r="B1471" t="s">
        <v>36445</v>
      </c>
      <c r="C1471" t="s">
        <v>36446</v>
      </c>
      <c r="D1471">
        <v>4</v>
      </c>
      <c r="F1471" t="s">
        <v>36447</v>
      </c>
      <c r="G1471" t="s">
        <v>2639</v>
      </c>
      <c r="H1471" t="s">
        <v>2640</v>
      </c>
      <c r="J1471">
        <v>1976</v>
      </c>
      <c r="K1471" t="s">
        <v>36448</v>
      </c>
      <c r="L1471" t="s">
        <v>36449</v>
      </c>
      <c r="M1471" t="s">
        <v>905</v>
      </c>
      <c r="N1471" t="s">
        <v>29</v>
      </c>
      <c r="O1471" t="s">
        <v>40</v>
      </c>
      <c r="P1471" t="s">
        <v>30</v>
      </c>
      <c r="Q1471" t="s">
        <v>31</v>
      </c>
      <c r="R1471" t="s">
        <v>30</v>
      </c>
      <c r="S1471" t="s">
        <v>40</v>
      </c>
      <c r="T1471" t="s">
        <v>40</v>
      </c>
      <c r="U1471" t="s">
        <v>40</v>
      </c>
      <c r="V1471" t="s">
        <v>40</v>
      </c>
      <c r="W1471" t="s">
        <v>124</v>
      </c>
      <c r="X1471" t="s">
        <v>36450</v>
      </c>
    </row>
    <row r="1472" spans="1:24" x14ac:dyDescent="0.25">
      <c r="A1472">
        <v>139866</v>
      </c>
      <c r="B1472" t="s">
        <v>36451</v>
      </c>
      <c r="C1472" t="s">
        <v>36452</v>
      </c>
      <c r="D1472">
        <v>4</v>
      </c>
      <c r="E1472" t="s">
        <v>36453</v>
      </c>
      <c r="F1472" t="s">
        <v>36454</v>
      </c>
      <c r="I1472">
        <v>1981</v>
      </c>
      <c r="J1472">
        <v>1990</v>
      </c>
      <c r="K1472" t="s">
        <v>36455</v>
      </c>
      <c r="L1472" t="s">
        <v>36456</v>
      </c>
      <c r="M1472" t="s">
        <v>314</v>
      </c>
      <c r="N1472" t="s">
        <v>45</v>
      </c>
      <c r="O1472" t="s">
        <v>40</v>
      </c>
      <c r="P1472" t="s">
        <v>30</v>
      </c>
      <c r="Q1472" t="s">
        <v>63</v>
      </c>
      <c r="R1472" t="s">
        <v>30</v>
      </c>
      <c r="S1472" t="s">
        <v>40</v>
      </c>
      <c r="T1472" t="s">
        <v>30</v>
      </c>
      <c r="U1472" t="s">
        <v>30</v>
      </c>
      <c r="V1472" t="s">
        <v>40</v>
      </c>
      <c r="W1472" t="s">
        <v>798</v>
      </c>
      <c r="X1472" t="s">
        <v>36457</v>
      </c>
    </row>
    <row r="1473" spans="1:24" x14ac:dyDescent="0.25">
      <c r="A1473">
        <v>674451</v>
      </c>
      <c r="B1473" t="s">
        <v>36458</v>
      </c>
      <c r="C1473" t="s">
        <v>36459</v>
      </c>
      <c r="D1473">
        <v>4</v>
      </c>
      <c r="E1473" t="s">
        <v>36460</v>
      </c>
      <c r="F1473" t="s">
        <v>36461</v>
      </c>
      <c r="I1473">
        <v>1973</v>
      </c>
      <c r="J1473">
        <v>1976</v>
      </c>
      <c r="K1473" t="s">
        <v>36462</v>
      </c>
      <c r="L1473" t="s">
        <v>36463</v>
      </c>
      <c r="M1473" t="s">
        <v>4208</v>
      </c>
      <c r="N1473" t="s">
        <v>29</v>
      </c>
      <c r="O1473" t="s">
        <v>30</v>
      </c>
      <c r="P1473" t="s">
        <v>30</v>
      </c>
      <c r="Q1473" t="s">
        <v>31</v>
      </c>
      <c r="R1473" t="s">
        <v>40</v>
      </c>
      <c r="S1473" t="s">
        <v>30</v>
      </c>
      <c r="T1473" t="s">
        <v>30</v>
      </c>
      <c r="U1473" t="s">
        <v>40</v>
      </c>
      <c r="V1473" t="s">
        <v>30</v>
      </c>
      <c r="W1473" t="s">
        <v>124</v>
      </c>
      <c r="X1473" t="s">
        <v>36464</v>
      </c>
    </row>
    <row r="1474" spans="1:24" x14ac:dyDescent="0.25">
      <c r="A1474">
        <v>454070</v>
      </c>
      <c r="B1474" t="s">
        <v>36465</v>
      </c>
      <c r="C1474" t="s">
        <v>36466</v>
      </c>
      <c r="D1474">
        <v>4</v>
      </c>
      <c r="E1474">
        <v>33006</v>
      </c>
      <c r="F1474" t="s">
        <v>3736</v>
      </c>
      <c r="I1474">
        <v>1962</v>
      </c>
      <c r="J1474">
        <v>1964</v>
      </c>
      <c r="K1474" t="s">
        <v>36467</v>
      </c>
      <c r="L1474" t="s">
        <v>36468</v>
      </c>
      <c r="M1474" t="s">
        <v>672</v>
      </c>
      <c r="N1474" t="s">
        <v>45</v>
      </c>
      <c r="O1474" t="s">
        <v>40</v>
      </c>
      <c r="P1474" t="s">
        <v>30</v>
      </c>
      <c r="Q1474" t="s">
        <v>63</v>
      </c>
      <c r="R1474" t="s">
        <v>30</v>
      </c>
      <c r="S1474" t="s">
        <v>40</v>
      </c>
      <c r="T1474" t="s">
        <v>30</v>
      </c>
      <c r="U1474" t="s">
        <v>30</v>
      </c>
      <c r="V1474" t="s">
        <v>30</v>
      </c>
      <c r="W1474" t="s">
        <v>124</v>
      </c>
      <c r="X1474" t="s">
        <v>36469</v>
      </c>
    </row>
    <row r="1475" spans="1:24" x14ac:dyDescent="0.25">
      <c r="A1475">
        <v>691867</v>
      </c>
      <c r="B1475" t="s">
        <v>36470</v>
      </c>
      <c r="C1475" t="s">
        <v>36471</v>
      </c>
      <c r="D1475">
        <v>4</v>
      </c>
      <c r="E1475" t="s">
        <v>36472</v>
      </c>
      <c r="F1475" t="s">
        <v>2928</v>
      </c>
      <c r="G1475" t="e">
        <f>-rafenib</f>
        <v>#NAME?</v>
      </c>
      <c r="H1475" t="s">
        <v>10549</v>
      </c>
      <c r="I1475">
        <v>2010</v>
      </c>
      <c r="J1475">
        <v>2011</v>
      </c>
      <c r="K1475" t="s">
        <v>36473</v>
      </c>
      <c r="L1475" t="s">
        <v>36474</v>
      </c>
      <c r="N1475" t="s">
        <v>45</v>
      </c>
      <c r="O1475" t="s">
        <v>40</v>
      </c>
      <c r="P1475" t="s">
        <v>30</v>
      </c>
      <c r="Q1475" t="s">
        <v>63</v>
      </c>
      <c r="R1475" t="s">
        <v>30</v>
      </c>
      <c r="S1475" t="s">
        <v>40</v>
      </c>
      <c r="T1475" t="s">
        <v>30</v>
      </c>
      <c r="U1475" t="s">
        <v>30</v>
      </c>
      <c r="V1475" t="s">
        <v>30</v>
      </c>
      <c r="W1475" t="s">
        <v>124</v>
      </c>
      <c r="X1475" t="s">
        <v>36475</v>
      </c>
    </row>
    <row r="1476" spans="1:24" x14ac:dyDescent="0.25">
      <c r="A1476">
        <v>6936</v>
      </c>
      <c r="B1476" t="s">
        <v>36476</v>
      </c>
      <c r="C1476" t="s">
        <v>36477</v>
      </c>
      <c r="D1476">
        <v>4</v>
      </c>
      <c r="E1476" t="s">
        <v>36478</v>
      </c>
      <c r="G1476" t="s">
        <v>15598</v>
      </c>
      <c r="H1476" t="s">
        <v>15599</v>
      </c>
      <c r="K1476" t="s">
        <v>36479</v>
      </c>
      <c r="L1476" t="s">
        <v>36480</v>
      </c>
      <c r="N1476" t="s">
        <v>29</v>
      </c>
      <c r="O1476" t="s">
        <v>40</v>
      </c>
      <c r="P1476" t="s">
        <v>40</v>
      </c>
      <c r="Q1476" t="s">
        <v>31</v>
      </c>
      <c r="R1476" t="s">
        <v>40</v>
      </c>
      <c r="S1476" t="s">
        <v>40</v>
      </c>
      <c r="T1476" t="s">
        <v>30</v>
      </c>
      <c r="U1476" t="s">
        <v>30</v>
      </c>
      <c r="V1476" t="s">
        <v>30</v>
      </c>
      <c r="W1476" t="s">
        <v>798</v>
      </c>
      <c r="X1476" t="s">
        <v>36481</v>
      </c>
    </row>
    <row r="1477" spans="1:24" x14ac:dyDescent="0.25">
      <c r="A1477">
        <v>85649</v>
      </c>
      <c r="B1477" t="s">
        <v>36497</v>
      </c>
      <c r="C1477" t="s">
        <v>36498</v>
      </c>
      <c r="D1477">
        <v>4</v>
      </c>
      <c r="F1477" t="s">
        <v>2984</v>
      </c>
      <c r="J1477">
        <v>1958</v>
      </c>
      <c r="K1477" t="s">
        <v>36499</v>
      </c>
      <c r="L1477" t="s">
        <v>36500</v>
      </c>
      <c r="M1477" t="s">
        <v>1804</v>
      </c>
      <c r="N1477" t="s">
        <v>45</v>
      </c>
      <c r="O1477" t="s">
        <v>40</v>
      </c>
      <c r="P1477" t="s">
        <v>30</v>
      </c>
      <c r="Q1477" t="s">
        <v>46</v>
      </c>
      <c r="R1477" t="s">
        <v>30</v>
      </c>
      <c r="S1477" t="s">
        <v>30</v>
      </c>
      <c r="T1477" t="s">
        <v>30</v>
      </c>
      <c r="U1477" t="s">
        <v>40</v>
      </c>
      <c r="V1477" t="s">
        <v>30</v>
      </c>
      <c r="W1477" t="s">
        <v>798</v>
      </c>
      <c r="X1477" t="s">
        <v>36501</v>
      </c>
    </row>
    <row r="1478" spans="1:24" x14ac:dyDescent="0.25">
      <c r="A1478">
        <v>16278</v>
      </c>
      <c r="B1478" t="s">
        <v>36502</v>
      </c>
      <c r="C1478" t="s">
        <v>36503</v>
      </c>
      <c r="D1478">
        <v>4</v>
      </c>
      <c r="E1478" t="s">
        <v>36504</v>
      </c>
      <c r="F1478" t="s">
        <v>36505</v>
      </c>
      <c r="G1478" t="e">
        <f>-oxacin</f>
        <v>#NAME?</v>
      </c>
      <c r="H1478" t="s">
        <v>1472</v>
      </c>
      <c r="I1478">
        <v>1988</v>
      </c>
      <c r="J1478">
        <v>1992</v>
      </c>
      <c r="K1478" t="s">
        <v>36506</v>
      </c>
      <c r="L1478" t="s">
        <v>36507</v>
      </c>
      <c r="M1478" t="s">
        <v>453</v>
      </c>
      <c r="N1478" t="s">
        <v>45</v>
      </c>
      <c r="O1478" t="s">
        <v>40</v>
      </c>
      <c r="P1478" t="s">
        <v>30</v>
      </c>
      <c r="Q1478" t="s">
        <v>46</v>
      </c>
      <c r="R1478" t="s">
        <v>30</v>
      </c>
      <c r="S1478" t="s">
        <v>40</v>
      </c>
      <c r="T1478" t="s">
        <v>30</v>
      </c>
      <c r="U1478" t="s">
        <v>30</v>
      </c>
      <c r="V1478" t="s">
        <v>30</v>
      </c>
      <c r="W1478" t="s">
        <v>798</v>
      </c>
      <c r="X1478" t="s">
        <v>36508</v>
      </c>
    </row>
    <row r="1479" spans="1:24" x14ac:dyDescent="0.25">
      <c r="A1479">
        <v>448986</v>
      </c>
      <c r="B1479" t="s">
        <v>36509</v>
      </c>
      <c r="C1479" t="s">
        <v>36510</v>
      </c>
      <c r="D1479">
        <v>4</v>
      </c>
      <c r="E1479" t="s">
        <v>36511</v>
      </c>
      <c r="F1479" t="s">
        <v>11860</v>
      </c>
      <c r="I1479">
        <v>1983</v>
      </c>
      <c r="J1479">
        <v>1995</v>
      </c>
      <c r="K1479" t="s">
        <v>36512</v>
      </c>
      <c r="L1479" t="s">
        <v>36513</v>
      </c>
      <c r="M1479" t="s">
        <v>1361</v>
      </c>
      <c r="N1479" t="s">
        <v>29</v>
      </c>
      <c r="O1479" t="s">
        <v>30</v>
      </c>
      <c r="P1479" t="s">
        <v>30</v>
      </c>
      <c r="Q1479" t="s">
        <v>31</v>
      </c>
      <c r="R1479" t="s">
        <v>30</v>
      </c>
      <c r="S1479" t="s">
        <v>40</v>
      </c>
      <c r="T1479" t="s">
        <v>30</v>
      </c>
      <c r="U1479" t="s">
        <v>30</v>
      </c>
      <c r="V1479" t="s">
        <v>30</v>
      </c>
      <c r="W1479" t="s">
        <v>124</v>
      </c>
      <c r="X1479" t="s">
        <v>36514</v>
      </c>
    </row>
    <row r="1480" spans="1:24" x14ac:dyDescent="0.25">
      <c r="A1480">
        <v>674286</v>
      </c>
      <c r="B1480" t="s">
        <v>36515</v>
      </c>
      <c r="C1480" t="s">
        <v>36516</v>
      </c>
      <c r="D1480">
        <v>4</v>
      </c>
      <c r="F1480" t="s">
        <v>3026</v>
      </c>
      <c r="G1480" t="s">
        <v>9971</v>
      </c>
      <c r="H1480" t="s">
        <v>9972</v>
      </c>
      <c r="J1480">
        <v>1953</v>
      </c>
      <c r="K1480" t="s">
        <v>26207</v>
      </c>
      <c r="L1480" t="s">
        <v>26208</v>
      </c>
      <c r="M1480" t="s">
        <v>4463</v>
      </c>
      <c r="N1480" t="s">
        <v>29</v>
      </c>
      <c r="O1480" t="s">
        <v>30</v>
      </c>
      <c r="P1480" t="s">
        <v>30</v>
      </c>
      <c r="Q1480" t="s">
        <v>31</v>
      </c>
      <c r="R1480" t="s">
        <v>40</v>
      </c>
      <c r="S1480" t="s">
        <v>30</v>
      </c>
      <c r="T1480" t="s">
        <v>40</v>
      </c>
      <c r="U1480" t="s">
        <v>30</v>
      </c>
      <c r="V1480" t="s">
        <v>30</v>
      </c>
      <c r="W1480" t="s">
        <v>124</v>
      </c>
      <c r="X1480" t="s">
        <v>36517</v>
      </c>
    </row>
    <row r="1481" spans="1:24" x14ac:dyDescent="0.25">
      <c r="A1481">
        <v>1051276</v>
      </c>
      <c r="B1481" t="s">
        <v>36518</v>
      </c>
      <c r="C1481" t="s">
        <v>36519</v>
      </c>
      <c r="D1481">
        <v>4</v>
      </c>
      <c r="F1481" t="s">
        <v>5387</v>
      </c>
      <c r="G1481" t="e">
        <f>-cillin</f>
        <v>#NAME?</v>
      </c>
      <c r="H1481" t="s">
        <v>59</v>
      </c>
      <c r="J1481">
        <v>1948</v>
      </c>
      <c r="K1481" t="s">
        <v>36520</v>
      </c>
      <c r="L1481" t="s">
        <v>36521</v>
      </c>
      <c r="M1481" t="s">
        <v>453</v>
      </c>
      <c r="N1481" t="s">
        <v>29</v>
      </c>
      <c r="O1481" t="s">
        <v>30</v>
      </c>
      <c r="P1481" t="s">
        <v>30</v>
      </c>
      <c r="Q1481" t="s">
        <v>75</v>
      </c>
      <c r="R1481" t="s">
        <v>30</v>
      </c>
      <c r="S1481" t="s">
        <v>30</v>
      </c>
      <c r="T1481" t="s">
        <v>40</v>
      </c>
      <c r="U1481" t="s">
        <v>30</v>
      </c>
      <c r="V1481" t="s">
        <v>40</v>
      </c>
      <c r="W1481" t="s">
        <v>124</v>
      </c>
      <c r="X1481" t="s">
        <v>36522</v>
      </c>
    </row>
    <row r="1482" spans="1:24" x14ac:dyDescent="0.25">
      <c r="A1482">
        <v>716337</v>
      </c>
      <c r="B1482" t="s">
        <v>36523</v>
      </c>
      <c r="C1482" t="s">
        <v>36524</v>
      </c>
      <c r="D1482">
        <v>4</v>
      </c>
      <c r="E1482" t="s">
        <v>36525</v>
      </c>
      <c r="F1482" t="s">
        <v>1979</v>
      </c>
      <c r="G1482" t="e">
        <f>-tinib</f>
        <v>#NAME?</v>
      </c>
      <c r="H1482" t="s">
        <v>1371</v>
      </c>
      <c r="I1482">
        <v>2005</v>
      </c>
      <c r="J1482">
        <v>2012</v>
      </c>
      <c r="K1482" t="s">
        <v>36526</v>
      </c>
      <c r="L1482" t="s">
        <v>36527</v>
      </c>
      <c r="N1482" t="s">
        <v>45</v>
      </c>
      <c r="O1482" t="s">
        <v>40</v>
      </c>
      <c r="P1482" t="s">
        <v>30</v>
      </c>
      <c r="Q1482" t="s">
        <v>63</v>
      </c>
      <c r="R1482" t="s">
        <v>30</v>
      </c>
      <c r="S1482" t="s">
        <v>40</v>
      </c>
      <c r="T1482" t="s">
        <v>30</v>
      </c>
      <c r="U1482" t="s">
        <v>30</v>
      </c>
      <c r="V1482" t="s">
        <v>30</v>
      </c>
      <c r="W1482" t="s">
        <v>124</v>
      </c>
      <c r="X1482" t="s">
        <v>36528</v>
      </c>
    </row>
    <row r="1483" spans="1:24" x14ac:dyDescent="0.25">
      <c r="A1483">
        <v>453043</v>
      </c>
      <c r="B1483" t="s">
        <v>36529</v>
      </c>
      <c r="C1483" t="s">
        <v>36530</v>
      </c>
      <c r="D1483">
        <v>4</v>
      </c>
      <c r="F1483" t="s">
        <v>5078</v>
      </c>
      <c r="J1483">
        <v>1982</v>
      </c>
      <c r="K1483" t="s">
        <v>36531</v>
      </c>
      <c r="L1483" t="s">
        <v>36532</v>
      </c>
      <c r="N1483" t="s">
        <v>45</v>
      </c>
      <c r="O1483" t="s">
        <v>40</v>
      </c>
      <c r="P1483" t="s">
        <v>30</v>
      </c>
      <c r="Q1483" t="s">
        <v>46</v>
      </c>
      <c r="R1483" t="s">
        <v>30</v>
      </c>
      <c r="S1483" t="s">
        <v>40</v>
      </c>
      <c r="T1483" t="s">
        <v>30</v>
      </c>
      <c r="U1483" t="s">
        <v>30</v>
      </c>
      <c r="V1483" t="s">
        <v>30</v>
      </c>
      <c r="W1483" t="s">
        <v>798</v>
      </c>
      <c r="X1483" t="s">
        <v>36533</v>
      </c>
    </row>
    <row r="1484" spans="1:24" x14ac:dyDescent="0.25">
      <c r="A1484">
        <v>1121953</v>
      </c>
      <c r="B1484" t="s">
        <v>36534</v>
      </c>
      <c r="C1484" t="s">
        <v>36535</v>
      </c>
      <c r="D1484">
        <v>4</v>
      </c>
      <c r="E1484" t="s">
        <v>36536</v>
      </c>
      <c r="F1484" t="s">
        <v>570</v>
      </c>
      <c r="G1484" t="e">
        <f>-mab</f>
        <v>#NAME?</v>
      </c>
      <c r="H1484" t="s">
        <v>546</v>
      </c>
      <c r="I1484">
        <v>2009</v>
      </c>
      <c r="J1484">
        <v>2013</v>
      </c>
      <c r="K1484" t="s">
        <v>13383</v>
      </c>
      <c r="L1484" t="s">
        <v>13384</v>
      </c>
      <c r="N1484" t="s">
        <v>547</v>
      </c>
      <c r="O1484" t="s">
        <v>30</v>
      </c>
      <c r="P1484" t="s">
        <v>30</v>
      </c>
      <c r="Q1484" t="s">
        <v>31</v>
      </c>
      <c r="R1484" t="s">
        <v>30</v>
      </c>
      <c r="S1484" t="s">
        <v>30</v>
      </c>
      <c r="T1484" t="s">
        <v>40</v>
      </c>
      <c r="U1484" t="s">
        <v>30</v>
      </c>
      <c r="V1484" t="s">
        <v>40</v>
      </c>
      <c r="W1484" t="s">
        <v>124</v>
      </c>
    </row>
    <row r="1485" spans="1:24" x14ac:dyDescent="0.25">
      <c r="A1485">
        <v>1354</v>
      </c>
      <c r="B1485" t="s">
        <v>36537</v>
      </c>
      <c r="C1485" t="s">
        <v>36538</v>
      </c>
      <c r="D1485">
        <v>4</v>
      </c>
      <c r="E1485" t="s">
        <v>36539</v>
      </c>
      <c r="F1485" t="s">
        <v>36540</v>
      </c>
      <c r="G1485" t="e">
        <f>-olol</f>
        <v>#NAME?</v>
      </c>
      <c r="H1485" t="s">
        <v>475</v>
      </c>
      <c r="I1485">
        <v>1983</v>
      </c>
      <c r="J1485">
        <v>1985</v>
      </c>
      <c r="K1485" t="s">
        <v>36541</v>
      </c>
      <c r="L1485" t="s">
        <v>36542</v>
      </c>
      <c r="M1485" t="s">
        <v>8021</v>
      </c>
      <c r="N1485" t="s">
        <v>45</v>
      </c>
      <c r="O1485" t="s">
        <v>40</v>
      </c>
      <c r="P1485" t="s">
        <v>30</v>
      </c>
      <c r="Q1485" t="s">
        <v>46</v>
      </c>
      <c r="R1485" t="s">
        <v>30</v>
      </c>
      <c r="S1485" t="s">
        <v>40</v>
      </c>
      <c r="T1485" t="s">
        <v>30</v>
      </c>
      <c r="U1485" t="s">
        <v>40</v>
      </c>
      <c r="V1485" t="s">
        <v>30</v>
      </c>
      <c r="W1485" t="s">
        <v>124</v>
      </c>
      <c r="X1485" t="s">
        <v>36543</v>
      </c>
    </row>
    <row r="1486" spans="1:24" x14ac:dyDescent="0.25">
      <c r="A1486">
        <v>27342</v>
      </c>
      <c r="B1486" t="s">
        <v>36544</v>
      </c>
      <c r="C1486" t="s">
        <v>36545</v>
      </c>
      <c r="D1486">
        <v>4</v>
      </c>
      <c r="E1486" t="s">
        <v>36546</v>
      </c>
      <c r="F1486" t="s">
        <v>1115</v>
      </c>
      <c r="G1486" t="e">
        <f>-oxetine</f>
        <v>#NAME?</v>
      </c>
      <c r="H1486" t="s">
        <v>3046</v>
      </c>
      <c r="I1486">
        <v>2001</v>
      </c>
      <c r="J1486">
        <v>2002</v>
      </c>
      <c r="K1486" t="s">
        <v>36547</v>
      </c>
      <c r="L1486" t="s">
        <v>36548</v>
      </c>
      <c r="N1486" t="s">
        <v>45</v>
      </c>
      <c r="O1486" t="s">
        <v>40</v>
      </c>
      <c r="P1486" t="s">
        <v>30</v>
      </c>
      <c r="Q1486" t="s">
        <v>31</v>
      </c>
      <c r="R1486" t="s">
        <v>30</v>
      </c>
      <c r="S1486" t="s">
        <v>40</v>
      </c>
      <c r="T1486" t="s">
        <v>30</v>
      </c>
      <c r="U1486" t="s">
        <v>30</v>
      </c>
      <c r="V1486" t="s">
        <v>40</v>
      </c>
      <c r="W1486" t="s">
        <v>124</v>
      </c>
      <c r="X1486" t="s">
        <v>36549</v>
      </c>
    </row>
    <row r="1487" spans="1:24" x14ac:dyDescent="0.25">
      <c r="A1487">
        <v>663629</v>
      </c>
      <c r="B1487" t="s">
        <v>36550</v>
      </c>
      <c r="C1487" t="s">
        <v>36551</v>
      </c>
      <c r="D1487">
        <v>4</v>
      </c>
      <c r="E1487" t="s">
        <v>36552</v>
      </c>
      <c r="F1487" t="s">
        <v>36553</v>
      </c>
      <c r="G1487" t="e">
        <f>-setron</f>
        <v>#NAME?</v>
      </c>
      <c r="H1487" t="s">
        <v>3536</v>
      </c>
      <c r="I1487">
        <v>1995</v>
      </c>
      <c r="J1487">
        <v>2003</v>
      </c>
      <c r="K1487" t="s">
        <v>36554</v>
      </c>
      <c r="L1487" t="s">
        <v>36555</v>
      </c>
      <c r="M1487" t="s">
        <v>36556</v>
      </c>
      <c r="N1487" t="s">
        <v>45</v>
      </c>
      <c r="O1487" t="s">
        <v>40</v>
      </c>
      <c r="P1487" t="s">
        <v>30</v>
      </c>
      <c r="Q1487" t="s">
        <v>31</v>
      </c>
      <c r="R1487" t="s">
        <v>30</v>
      </c>
      <c r="S1487" t="s">
        <v>40</v>
      </c>
      <c r="T1487" t="s">
        <v>40</v>
      </c>
      <c r="U1487" t="s">
        <v>30</v>
      </c>
      <c r="V1487" t="s">
        <v>30</v>
      </c>
      <c r="W1487" t="s">
        <v>124</v>
      </c>
      <c r="X1487" t="s">
        <v>36557</v>
      </c>
    </row>
    <row r="1488" spans="1:24" x14ac:dyDescent="0.25">
      <c r="A1488">
        <v>1285397</v>
      </c>
      <c r="B1488" t="s">
        <v>36574</v>
      </c>
      <c r="C1488" t="s">
        <v>36575</v>
      </c>
      <c r="D1488">
        <v>4</v>
      </c>
      <c r="E1488" t="s">
        <v>36576</v>
      </c>
      <c r="F1488" t="s">
        <v>1979</v>
      </c>
      <c r="G1488" t="e">
        <f>-ase</f>
        <v>#NAME?</v>
      </c>
      <c r="H1488" t="s">
        <v>2359</v>
      </c>
      <c r="I1488">
        <v>2009</v>
      </c>
      <c r="J1488">
        <v>2012</v>
      </c>
      <c r="K1488" t="s">
        <v>36577</v>
      </c>
      <c r="L1488" t="s">
        <v>36578</v>
      </c>
      <c r="N1488" t="s">
        <v>2360</v>
      </c>
      <c r="O1488" t="s">
        <v>30</v>
      </c>
      <c r="P1488" t="s">
        <v>30</v>
      </c>
      <c r="Q1488" t="s">
        <v>31</v>
      </c>
      <c r="R1488" t="s">
        <v>30</v>
      </c>
      <c r="S1488" t="s">
        <v>30</v>
      </c>
      <c r="T1488" t="s">
        <v>40</v>
      </c>
      <c r="U1488" t="s">
        <v>30</v>
      </c>
      <c r="V1488" t="s">
        <v>30</v>
      </c>
      <c r="W1488" t="s">
        <v>124</v>
      </c>
    </row>
    <row r="1489" spans="1:24" x14ac:dyDescent="0.25">
      <c r="A1489">
        <v>1381447</v>
      </c>
      <c r="B1489" t="s">
        <v>36590</v>
      </c>
      <c r="C1489" t="s">
        <v>36591</v>
      </c>
      <c r="D1489">
        <v>4</v>
      </c>
      <c r="E1489" t="s">
        <v>36592</v>
      </c>
      <c r="F1489" t="s">
        <v>22672</v>
      </c>
      <c r="G1489" t="e">
        <f>-mab</f>
        <v>#NAME?</v>
      </c>
      <c r="H1489" t="s">
        <v>546</v>
      </c>
      <c r="I1489">
        <v>1993</v>
      </c>
      <c r="J1489">
        <v>1991</v>
      </c>
      <c r="K1489" t="s">
        <v>36593</v>
      </c>
      <c r="L1489" t="s">
        <v>36594</v>
      </c>
      <c r="M1489" t="s">
        <v>36595</v>
      </c>
      <c r="N1489" t="s">
        <v>547</v>
      </c>
      <c r="O1489" t="s">
        <v>30</v>
      </c>
      <c r="P1489" t="s">
        <v>30</v>
      </c>
      <c r="Q1489" t="s">
        <v>31</v>
      </c>
      <c r="R1489" t="s">
        <v>30</v>
      </c>
      <c r="S1489" t="s">
        <v>30</v>
      </c>
      <c r="T1489" t="s">
        <v>40</v>
      </c>
      <c r="U1489" t="s">
        <v>30</v>
      </c>
      <c r="V1489" t="s">
        <v>30</v>
      </c>
      <c r="W1489" t="s">
        <v>75</v>
      </c>
    </row>
    <row r="1490" spans="1:24" x14ac:dyDescent="0.25">
      <c r="A1490">
        <v>1341364</v>
      </c>
      <c r="B1490" t="s">
        <v>36596</v>
      </c>
      <c r="C1490" t="s">
        <v>36597</v>
      </c>
      <c r="D1490">
        <v>4</v>
      </c>
      <c r="F1490" t="s">
        <v>36598</v>
      </c>
      <c r="I1490">
        <v>1976</v>
      </c>
      <c r="J1490">
        <v>1981</v>
      </c>
      <c r="K1490" t="s">
        <v>36599</v>
      </c>
      <c r="L1490" t="s">
        <v>36600</v>
      </c>
      <c r="M1490" t="s">
        <v>7843</v>
      </c>
      <c r="N1490" t="s">
        <v>75</v>
      </c>
      <c r="O1490" t="s">
        <v>30</v>
      </c>
      <c r="P1490" t="s">
        <v>30</v>
      </c>
      <c r="Q1490" t="s">
        <v>75</v>
      </c>
      <c r="R1490" t="s">
        <v>30</v>
      </c>
      <c r="S1490" t="s">
        <v>40</v>
      </c>
      <c r="T1490" t="s">
        <v>30</v>
      </c>
      <c r="U1490" t="s">
        <v>30</v>
      </c>
      <c r="V1490" t="s">
        <v>30</v>
      </c>
      <c r="W1490" t="s">
        <v>124</v>
      </c>
      <c r="X1490" t="s">
        <v>36601</v>
      </c>
    </row>
    <row r="1491" spans="1:24" x14ac:dyDescent="0.25">
      <c r="A1491">
        <v>180329</v>
      </c>
      <c r="B1491" t="s">
        <v>36606</v>
      </c>
      <c r="C1491" t="s">
        <v>36607</v>
      </c>
      <c r="D1491">
        <v>4</v>
      </c>
      <c r="E1491" t="s">
        <v>36608</v>
      </c>
      <c r="F1491" t="s">
        <v>36609</v>
      </c>
      <c r="G1491" t="e">
        <f>-semide</f>
        <v>#NAME?</v>
      </c>
      <c r="H1491" t="s">
        <v>4373</v>
      </c>
      <c r="I1491">
        <v>1989</v>
      </c>
      <c r="J1491">
        <v>1993</v>
      </c>
      <c r="K1491" t="s">
        <v>36610</v>
      </c>
      <c r="L1491" t="s">
        <v>36611</v>
      </c>
      <c r="M1491" t="s">
        <v>1908</v>
      </c>
      <c r="N1491" t="s">
        <v>45</v>
      </c>
      <c r="O1491" t="s">
        <v>40</v>
      </c>
      <c r="P1491" t="s">
        <v>30</v>
      </c>
      <c r="Q1491" t="s">
        <v>63</v>
      </c>
      <c r="R1491" t="s">
        <v>30</v>
      </c>
      <c r="S1491" t="s">
        <v>40</v>
      </c>
      <c r="T1491" t="s">
        <v>40</v>
      </c>
      <c r="U1491" t="s">
        <v>30</v>
      </c>
      <c r="V1491" t="s">
        <v>30</v>
      </c>
      <c r="W1491" t="s">
        <v>124</v>
      </c>
      <c r="X1491" t="s">
        <v>36612</v>
      </c>
    </row>
    <row r="1492" spans="1:24" x14ac:dyDescent="0.25">
      <c r="A1492">
        <v>674859</v>
      </c>
      <c r="B1492" t="s">
        <v>36613</v>
      </c>
      <c r="C1492" t="s">
        <v>36614</v>
      </c>
      <c r="D1492">
        <v>4</v>
      </c>
      <c r="E1492" t="s">
        <v>36615</v>
      </c>
      <c r="F1492" t="s">
        <v>3084</v>
      </c>
      <c r="I1492">
        <v>1990</v>
      </c>
      <c r="J1492">
        <v>1990</v>
      </c>
      <c r="K1492" t="s">
        <v>36616</v>
      </c>
      <c r="L1492" t="s">
        <v>36617</v>
      </c>
      <c r="M1492" t="s">
        <v>11735</v>
      </c>
      <c r="N1492" t="s">
        <v>29</v>
      </c>
      <c r="O1492" t="s">
        <v>40</v>
      </c>
      <c r="P1492" t="s">
        <v>30</v>
      </c>
      <c r="Q1492" t="s">
        <v>31</v>
      </c>
      <c r="R1492" t="s">
        <v>40</v>
      </c>
      <c r="S1492" t="s">
        <v>30</v>
      </c>
      <c r="T1492" t="s">
        <v>30</v>
      </c>
      <c r="U1492" t="s">
        <v>40</v>
      </c>
      <c r="V1492" t="s">
        <v>30</v>
      </c>
      <c r="W1492" t="s">
        <v>124</v>
      </c>
      <c r="X1492" t="s">
        <v>36618</v>
      </c>
    </row>
    <row r="1493" spans="1:24" x14ac:dyDescent="0.25">
      <c r="A1493">
        <v>65728</v>
      </c>
      <c r="B1493" t="s">
        <v>36619</v>
      </c>
      <c r="C1493" t="s">
        <v>36620</v>
      </c>
      <c r="D1493">
        <v>4</v>
      </c>
      <c r="F1493" t="s">
        <v>36621</v>
      </c>
      <c r="J1493">
        <v>1954</v>
      </c>
      <c r="K1493" t="s">
        <v>36622</v>
      </c>
      <c r="L1493" t="s">
        <v>36623</v>
      </c>
      <c r="M1493" t="s">
        <v>871</v>
      </c>
      <c r="N1493" t="s">
        <v>45</v>
      </c>
      <c r="O1493" t="s">
        <v>40</v>
      </c>
      <c r="P1493" t="s">
        <v>30</v>
      </c>
      <c r="Q1493" t="s">
        <v>63</v>
      </c>
      <c r="R1493" t="s">
        <v>30</v>
      </c>
      <c r="S1493" t="s">
        <v>40</v>
      </c>
      <c r="T1493" t="s">
        <v>30</v>
      </c>
      <c r="U1493" t="s">
        <v>30</v>
      </c>
      <c r="V1493" t="s">
        <v>30</v>
      </c>
      <c r="W1493" t="s">
        <v>124</v>
      </c>
      <c r="X1493" t="s">
        <v>36624</v>
      </c>
    </row>
    <row r="1494" spans="1:24" x14ac:dyDescent="0.25">
      <c r="A1494">
        <v>675251</v>
      </c>
      <c r="B1494" t="s">
        <v>36664</v>
      </c>
      <c r="C1494" t="s">
        <v>36665</v>
      </c>
      <c r="D1494">
        <v>4</v>
      </c>
      <c r="E1494" t="s">
        <v>36666</v>
      </c>
      <c r="F1494" t="s">
        <v>36667</v>
      </c>
      <c r="G1494" t="s">
        <v>129</v>
      </c>
      <c r="H1494" t="s">
        <v>130</v>
      </c>
      <c r="I1494">
        <v>1962</v>
      </c>
      <c r="J1494">
        <v>1962</v>
      </c>
      <c r="K1494" t="s">
        <v>36668</v>
      </c>
      <c r="L1494" t="s">
        <v>36669</v>
      </c>
      <c r="M1494" t="s">
        <v>17519</v>
      </c>
      <c r="N1494" t="s">
        <v>45</v>
      </c>
      <c r="O1494" t="s">
        <v>30</v>
      </c>
      <c r="P1494" t="s">
        <v>30</v>
      </c>
      <c r="Q1494" t="s">
        <v>63</v>
      </c>
      <c r="R1494" t="s">
        <v>30</v>
      </c>
      <c r="S1494" t="s">
        <v>30</v>
      </c>
      <c r="T1494" t="s">
        <v>40</v>
      </c>
      <c r="U1494" t="s">
        <v>30</v>
      </c>
      <c r="V1494" t="s">
        <v>40</v>
      </c>
      <c r="W1494" t="s">
        <v>124</v>
      </c>
      <c r="X1494" t="s">
        <v>36670</v>
      </c>
    </row>
    <row r="1495" spans="1:24" x14ac:dyDescent="0.25">
      <c r="A1495">
        <v>674326</v>
      </c>
      <c r="B1495" t="s">
        <v>36671</v>
      </c>
      <c r="C1495" t="s">
        <v>36672</v>
      </c>
      <c r="D1495">
        <v>4</v>
      </c>
      <c r="F1495" t="s">
        <v>32222</v>
      </c>
      <c r="I1495">
        <v>1962</v>
      </c>
      <c r="J1495">
        <v>1953</v>
      </c>
      <c r="M1495" t="s">
        <v>36673</v>
      </c>
      <c r="N1495" t="s">
        <v>45</v>
      </c>
      <c r="O1495" t="s">
        <v>30</v>
      </c>
      <c r="P1495" t="s">
        <v>30</v>
      </c>
      <c r="Q1495" t="s">
        <v>75</v>
      </c>
      <c r="R1495" t="s">
        <v>30</v>
      </c>
      <c r="S1495" t="s">
        <v>40</v>
      </c>
      <c r="T1495" t="s">
        <v>40</v>
      </c>
      <c r="U1495" t="s">
        <v>30</v>
      </c>
      <c r="V1495" t="s">
        <v>40</v>
      </c>
      <c r="W1495" t="s">
        <v>124</v>
      </c>
      <c r="X1495" t="s">
        <v>36674</v>
      </c>
    </row>
    <row r="1496" spans="1:24" x14ac:dyDescent="0.25">
      <c r="A1496">
        <v>304903</v>
      </c>
      <c r="B1496" t="s">
        <v>36675</v>
      </c>
      <c r="C1496" t="s">
        <v>36676</v>
      </c>
      <c r="D1496">
        <v>4</v>
      </c>
      <c r="E1496" t="s">
        <v>36677</v>
      </c>
      <c r="F1496" t="s">
        <v>2077</v>
      </c>
      <c r="G1496" t="e">
        <f>-penem</f>
        <v>#NAME?</v>
      </c>
      <c r="H1496" t="s">
        <v>2256</v>
      </c>
      <c r="I1496">
        <v>2000</v>
      </c>
      <c r="J1496">
        <v>2001</v>
      </c>
      <c r="K1496" t="s">
        <v>36678</v>
      </c>
      <c r="L1496" t="s">
        <v>36679</v>
      </c>
      <c r="N1496" t="s">
        <v>29</v>
      </c>
      <c r="O1496" t="s">
        <v>40</v>
      </c>
      <c r="P1496" t="s">
        <v>30</v>
      </c>
      <c r="Q1496" t="s">
        <v>31</v>
      </c>
      <c r="R1496" t="s">
        <v>30</v>
      </c>
      <c r="S1496" t="s">
        <v>30</v>
      </c>
      <c r="T1496" t="s">
        <v>40</v>
      </c>
      <c r="U1496" t="s">
        <v>30</v>
      </c>
      <c r="V1496" t="s">
        <v>30</v>
      </c>
      <c r="W1496" t="s">
        <v>124</v>
      </c>
      <c r="X1496" t="s">
        <v>36680</v>
      </c>
    </row>
    <row r="1497" spans="1:24" x14ac:dyDescent="0.25">
      <c r="A1497">
        <v>365248</v>
      </c>
      <c r="B1497" t="s">
        <v>36681</v>
      </c>
      <c r="C1497" t="s">
        <v>36682</v>
      </c>
      <c r="D1497">
        <v>4</v>
      </c>
      <c r="E1497" t="s">
        <v>36683</v>
      </c>
      <c r="F1497" t="s">
        <v>3201</v>
      </c>
      <c r="G1497" t="e">
        <f>-dipine</f>
        <v>#NAME?</v>
      </c>
      <c r="H1497" t="s">
        <v>318</v>
      </c>
      <c r="I1497">
        <v>1979</v>
      </c>
      <c r="J1497">
        <v>1988</v>
      </c>
      <c r="K1497" t="s">
        <v>36684</v>
      </c>
      <c r="L1497" t="s">
        <v>36685</v>
      </c>
      <c r="M1497" t="s">
        <v>1448</v>
      </c>
      <c r="N1497" t="s">
        <v>45</v>
      </c>
      <c r="O1497" t="s">
        <v>40</v>
      </c>
      <c r="P1497" t="s">
        <v>30</v>
      </c>
      <c r="Q1497" t="s">
        <v>46</v>
      </c>
      <c r="R1497" t="s">
        <v>30</v>
      </c>
      <c r="S1497" t="s">
        <v>40</v>
      </c>
      <c r="T1497" t="s">
        <v>30</v>
      </c>
      <c r="U1497" t="s">
        <v>30</v>
      </c>
      <c r="V1497" t="s">
        <v>40</v>
      </c>
      <c r="W1497" t="s">
        <v>124</v>
      </c>
      <c r="X1497" t="s">
        <v>36686</v>
      </c>
    </row>
    <row r="1498" spans="1:24" x14ac:dyDescent="0.25">
      <c r="A1498">
        <v>490064</v>
      </c>
      <c r="B1498" t="s">
        <v>36687</v>
      </c>
      <c r="C1498" t="s">
        <v>36688</v>
      </c>
      <c r="D1498">
        <v>4</v>
      </c>
      <c r="F1498" t="s">
        <v>759</v>
      </c>
      <c r="G1498" t="e">
        <f>-ium</f>
        <v>#NAME?</v>
      </c>
      <c r="H1498" t="s">
        <v>288</v>
      </c>
      <c r="J1498">
        <v>1956</v>
      </c>
      <c r="K1498" t="s">
        <v>36689</v>
      </c>
      <c r="L1498" t="s">
        <v>36690</v>
      </c>
      <c r="N1498" t="s">
        <v>45</v>
      </c>
      <c r="O1498" t="s">
        <v>30</v>
      </c>
      <c r="P1498" t="s">
        <v>30</v>
      </c>
      <c r="Q1498" t="s">
        <v>63</v>
      </c>
      <c r="R1498" t="s">
        <v>30</v>
      </c>
      <c r="S1498" t="s">
        <v>40</v>
      </c>
      <c r="T1498" t="s">
        <v>30</v>
      </c>
      <c r="U1498" t="s">
        <v>30</v>
      </c>
      <c r="V1498" t="s">
        <v>30</v>
      </c>
      <c r="W1498" t="s">
        <v>124</v>
      </c>
      <c r="X1498" t="s">
        <v>36691</v>
      </c>
    </row>
    <row r="1499" spans="1:24" x14ac:dyDescent="0.25">
      <c r="A1499">
        <v>27278</v>
      </c>
      <c r="B1499" t="s">
        <v>36692</v>
      </c>
      <c r="C1499" t="s">
        <v>36693</v>
      </c>
      <c r="D1499">
        <v>4</v>
      </c>
      <c r="E1499" t="s">
        <v>36694</v>
      </c>
      <c r="F1499" t="s">
        <v>36695</v>
      </c>
      <c r="G1499" t="e">
        <f>-axine</f>
        <v>#NAME?</v>
      </c>
      <c r="H1499" t="s">
        <v>14696</v>
      </c>
      <c r="I1499">
        <v>1989</v>
      </c>
      <c r="J1499">
        <v>1993</v>
      </c>
      <c r="K1499" t="s">
        <v>36696</v>
      </c>
      <c r="L1499" t="s">
        <v>36697</v>
      </c>
      <c r="M1499" t="s">
        <v>367</v>
      </c>
      <c r="N1499" t="s">
        <v>45</v>
      </c>
      <c r="O1499" t="s">
        <v>40</v>
      </c>
      <c r="P1499" t="s">
        <v>30</v>
      </c>
      <c r="Q1499" t="s">
        <v>46</v>
      </c>
      <c r="R1499" t="s">
        <v>30</v>
      </c>
      <c r="S1499" t="s">
        <v>40</v>
      </c>
      <c r="T1499" t="s">
        <v>30</v>
      </c>
      <c r="U1499" t="s">
        <v>30</v>
      </c>
      <c r="V1499" t="s">
        <v>40</v>
      </c>
      <c r="W1499" t="s">
        <v>124</v>
      </c>
      <c r="X1499" t="s">
        <v>36698</v>
      </c>
    </row>
    <row r="1500" spans="1:24" x14ac:dyDescent="0.25">
      <c r="A1500">
        <v>418484</v>
      </c>
      <c r="B1500" t="s">
        <v>36699</v>
      </c>
      <c r="C1500" t="s">
        <v>36700</v>
      </c>
      <c r="D1500">
        <v>4</v>
      </c>
      <c r="E1500" t="s">
        <v>36701</v>
      </c>
      <c r="F1500" t="s">
        <v>36702</v>
      </c>
      <c r="I1500">
        <v>1968</v>
      </c>
      <c r="J1500">
        <v>1970</v>
      </c>
      <c r="K1500" t="s">
        <v>36703</v>
      </c>
      <c r="L1500" t="s">
        <v>36704</v>
      </c>
      <c r="M1500" t="s">
        <v>7795</v>
      </c>
      <c r="N1500" t="s">
        <v>45</v>
      </c>
      <c r="O1500" t="s">
        <v>40</v>
      </c>
      <c r="P1500" t="s">
        <v>30</v>
      </c>
      <c r="Q1500" t="s">
        <v>63</v>
      </c>
      <c r="R1500" t="s">
        <v>30</v>
      </c>
      <c r="S1500" t="s">
        <v>40</v>
      </c>
      <c r="T1500" t="s">
        <v>30</v>
      </c>
      <c r="U1500" t="s">
        <v>30</v>
      </c>
      <c r="V1500" t="s">
        <v>30</v>
      </c>
      <c r="W1500" t="s">
        <v>124</v>
      </c>
      <c r="X1500" t="s">
        <v>36705</v>
      </c>
    </row>
    <row r="1501" spans="1:24" x14ac:dyDescent="0.25">
      <c r="A1501">
        <v>675735</v>
      </c>
      <c r="B1501" t="s">
        <v>36706</v>
      </c>
      <c r="C1501" t="s">
        <v>36707</v>
      </c>
      <c r="D1501">
        <v>4</v>
      </c>
      <c r="E1501" t="s">
        <v>36708</v>
      </c>
      <c r="F1501" t="s">
        <v>36709</v>
      </c>
      <c r="I1501">
        <v>2003</v>
      </c>
      <c r="J1501">
        <v>2010</v>
      </c>
      <c r="N1501" t="s">
        <v>45</v>
      </c>
      <c r="O1501" t="s">
        <v>40</v>
      </c>
      <c r="P1501" t="s">
        <v>30</v>
      </c>
      <c r="Q1501" t="s">
        <v>63</v>
      </c>
      <c r="R1501" t="s">
        <v>30</v>
      </c>
      <c r="S1501" t="s">
        <v>30</v>
      </c>
      <c r="T1501" t="s">
        <v>40</v>
      </c>
      <c r="U1501" t="s">
        <v>30</v>
      </c>
      <c r="V1501" t="s">
        <v>30</v>
      </c>
      <c r="W1501" t="s">
        <v>124</v>
      </c>
      <c r="X1501" t="s">
        <v>36710</v>
      </c>
    </row>
    <row r="1502" spans="1:24" x14ac:dyDescent="0.25">
      <c r="A1502">
        <v>16847</v>
      </c>
      <c r="B1502" t="s">
        <v>36711</v>
      </c>
      <c r="C1502" t="s">
        <v>36712</v>
      </c>
      <c r="D1502">
        <v>4</v>
      </c>
      <c r="F1502" t="s">
        <v>36713</v>
      </c>
      <c r="G1502" t="e">
        <f>-pril</f>
        <v>#NAME?</v>
      </c>
      <c r="H1502" t="s">
        <v>1992</v>
      </c>
      <c r="I1502">
        <v>1981</v>
      </c>
      <c r="J1502">
        <v>1985</v>
      </c>
      <c r="K1502" t="s">
        <v>36714</v>
      </c>
      <c r="L1502" t="s">
        <v>36715</v>
      </c>
      <c r="M1502" t="s">
        <v>627</v>
      </c>
      <c r="N1502" t="s">
        <v>45</v>
      </c>
      <c r="O1502" t="s">
        <v>40</v>
      </c>
      <c r="P1502" t="s">
        <v>30</v>
      </c>
      <c r="Q1502" t="s">
        <v>31</v>
      </c>
      <c r="R1502" t="s">
        <v>40</v>
      </c>
      <c r="S1502" t="s">
        <v>40</v>
      </c>
      <c r="T1502" t="s">
        <v>30</v>
      </c>
      <c r="U1502" t="s">
        <v>30</v>
      </c>
      <c r="V1502" t="s">
        <v>40</v>
      </c>
      <c r="W1502" t="s">
        <v>124</v>
      </c>
      <c r="X1502" t="s">
        <v>36716</v>
      </c>
    </row>
    <row r="1503" spans="1:24" x14ac:dyDescent="0.25">
      <c r="A1503">
        <v>675586</v>
      </c>
      <c r="B1503" t="s">
        <v>36717</v>
      </c>
      <c r="C1503" t="s">
        <v>36718</v>
      </c>
      <c r="D1503">
        <v>4</v>
      </c>
      <c r="F1503" t="s">
        <v>1112</v>
      </c>
      <c r="J1503">
        <v>1982</v>
      </c>
      <c r="N1503" t="s">
        <v>29</v>
      </c>
      <c r="O1503" t="s">
        <v>30</v>
      </c>
      <c r="P1503" t="s">
        <v>30</v>
      </c>
      <c r="Q1503" t="s">
        <v>31</v>
      </c>
      <c r="R1503" t="s">
        <v>30</v>
      </c>
      <c r="S1503" t="s">
        <v>40</v>
      </c>
      <c r="T1503" t="s">
        <v>30</v>
      </c>
      <c r="U1503" t="s">
        <v>30</v>
      </c>
      <c r="V1503" t="s">
        <v>30</v>
      </c>
      <c r="W1503" t="s">
        <v>798</v>
      </c>
    </row>
    <row r="1504" spans="1:24" x14ac:dyDescent="0.25">
      <c r="A1504">
        <v>112480</v>
      </c>
      <c r="B1504" t="s">
        <v>36719</v>
      </c>
      <c r="C1504" t="s">
        <v>36720</v>
      </c>
      <c r="D1504">
        <v>4</v>
      </c>
      <c r="E1504" t="s">
        <v>36721</v>
      </c>
      <c r="F1504" t="s">
        <v>16079</v>
      </c>
      <c r="I1504">
        <v>1991</v>
      </c>
      <c r="J1504">
        <v>1995</v>
      </c>
      <c r="K1504" t="s">
        <v>36722</v>
      </c>
      <c r="L1504" t="s">
        <v>36723</v>
      </c>
      <c r="M1504" t="s">
        <v>36724</v>
      </c>
      <c r="N1504" t="s">
        <v>45</v>
      </c>
      <c r="O1504" t="s">
        <v>40</v>
      </c>
      <c r="P1504" t="s">
        <v>30</v>
      </c>
      <c r="Q1504" t="s">
        <v>63</v>
      </c>
      <c r="R1504" t="s">
        <v>40</v>
      </c>
      <c r="S1504" t="s">
        <v>30</v>
      </c>
      <c r="T1504" t="s">
        <v>40</v>
      </c>
      <c r="U1504" t="s">
        <v>30</v>
      </c>
      <c r="V1504" t="s">
        <v>30</v>
      </c>
      <c r="W1504" t="s">
        <v>124</v>
      </c>
      <c r="X1504" t="s">
        <v>36725</v>
      </c>
    </row>
    <row r="1505" spans="1:24" x14ac:dyDescent="0.25">
      <c r="A1505">
        <v>111482</v>
      </c>
      <c r="B1505" t="s">
        <v>36726</v>
      </c>
      <c r="C1505" t="s">
        <v>36727</v>
      </c>
      <c r="D1505">
        <v>4</v>
      </c>
      <c r="F1505" t="s">
        <v>36728</v>
      </c>
      <c r="G1505" t="s">
        <v>3021</v>
      </c>
      <c r="H1505" t="s">
        <v>1459</v>
      </c>
      <c r="I1505">
        <v>1997</v>
      </c>
      <c r="J1505">
        <v>1999</v>
      </c>
      <c r="M1505" t="s">
        <v>36729</v>
      </c>
      <c r="N1505" t="s">
        <v>45</v>
      </c>
      <c r="O1505" t="s">
        <v>40</v>
      </c>
      <c r="P1505" t="s">
        <v>30</v>
      </c>
      <c r="Q1505" t="s">
        <v>31</v>
      </c>
      <c r="R1505" t="s">
        <v>30</v>
      </c>
      <c r="S1505" t="s">
        <v>30</v>
      </c>
      <c r="T1505" t="s">
        <v>30</v>
      </c>
      <c r="U1505" t="s">
        <v>40</v>
      </c>
      <c r="V1505" t="s">
        <v>30</v>
      </c>
      <c r="W1505" t="s">
        <v>124</v>
      </c>
      <c r="X1505" t="s">
        <v>36730</v>
      </c>
    </row>
    <row r="1506" spans="1:24" x14ac:dyDescent="0.25">
      <c r="A1506">
        <v>674880</v>
      </c>
      <c r="B1506" t="s">
        <v>36731</v>
      </c>
      <c r="C1506" t="s">
        <v>36732</v>
      </c>
      <c r="D1506">
        <v>4</v>
      </c>
      <c r="F1506" t="s">
        <v>26320</v>
      </c>
      <c r="J1506">
        <v>1987</v>
      </c>
      <c r="K1506" t="s">
        <v>36733</v>
      </c>
      <c r="L1506" t="s">
        <v>36734</v>
      </c>
      <c r="M1506" t="s">
        <v>36735</v>
      </c>
      <c r="N1506" t="s">
        <v>74</v>
      </c>
      <c r="O1506" t="s">
        <v>30</v>
      </c>
      <c r="P1506" t="s">
        <v>30</v>
      </c>
      <c r="Q1506" t="s">
        <v>75</v>
      </c>
      <c r="R1506" t="s">
        <v>30</v>
      </c>
      <c r="S1506" t="s">
        <v>30</v>
      </c>
      <c r="T1506" t="s">
        <v>40</v>
      </c>
      <c r="U1506" t="s">
        <v>30</v>
      </c>
      <c r="V1506" t="s">
        <v>30</v>
      </c>
      <c r="W1506" t="s">
        <v>798</v>
      </c>
      <c r="X1506" t="s">
        <v>36736</v>
      </c>
    </row>
    <row r="1507" spans="1:24" x14ac:dyDescent="0.25">
      <c r="A1507">
        <v>674644</v>
      </c>
      <c r="B1507" t="s">
        <v>36737</v>
      </c>
      <c r="C1507" t="s">
        <v>36738</v>
      </c>
      <c r="D1507">
        <v>4</v>
      </c>
      <c r="F1507" t="s">
        <v>36739</v>
      </c>
      <c r="J1507">
        <v>1986</v>
      </c>
      <c r="M1507" t="s">
        <v>21872</v>
      </c>
      <c r="N1507" t="s">
        <v>74</v>
      </c>
      <c r="O1507" t="s">
        <v>30</v>
      </c>
      <c r="P1507" t="s">
        <v>30</v>
      </c>
      <c r="Q1507" t="s">
        <v>75</v>
      </c>
      <c r="R1507" t="s">
        <v>30</v>
      </c>
      <c r="S1507" t="s">
        <v>40</v>
      </c>
      <c r="T1507" t="s">
        <v>40</v>
      </c>
      <c r="U1507" t="s">
        <v>30</v>
      </c>
      <c r="V1507" t="s">
        <v>30</v>
      </c>
      <c r="W1507" t="s">
        <v>124</v>
      </c>
    </row>
    <row r="1508" spans="1:24" x14ac:dyDescent="0.25">
      <c r="A1508">
        <v>518361</v>
      </c>
      <c r="B1508" t="s">
        <v>36740</v>
      </c>
      <c r="C1508" t="s">
        <v>36741</v>
      </c>
      <c r="D1508">
        <v>4</v>
      </c>
      <c r="E1508" t="s">
        <v>36742</v>
      </c>
      <c r="F1508" t="s">
        <v>10203</v>
      </c>
      <c r="I1508">
        <v>1976</v>
      </c>
      <c r="J1508">
        <v>1989</v>
      </c>
      <c r="K1508" t="s">
        <v>36743</v>
      </c>
      <c r="L1508" t="s">
        <v>36744</v>
      </c>
      <c r="M1508" t="s">
        <v>179</v>
      </c>
      <c r="N1508" t="s">
        <v>45</v>
      </c>
      <c r="O1508" t="s">
        <v>40</v>
      </c>
      <c r="P1508" t="s">
        <v>30</v>
      </c>
      <c r="Q1508" t="s">
        <v>31</v>
      </c>
      <c r="R1508" t="s">
        <v>30</v>
      </c>
      <c r="S1508" t="s">
        <v>30</v>
      </c>
      <c r="T1508" t="s">
        <v>40</v>
      </c>
      <c r="U1508" t="s">
        <v>30</v>
      </c>
      <c r="V1508" t="s">
        <v>30</v>
      </c>
      <c r="W1508" t="s">
        <v>798</v>
      </c>
      <c r="X1508" t="s">
        <v>36745</v>
      </c>
    </row>
    <row r="1509" spans="1:24" x14ac:dyDescent="0.25">
      <c r="A1509">
        <v>32869</v>
      </c>
      <c r="B1509" t="s">
        <v>36746</v>
      </c>
      <c r="C1509" t="s">
        <v>36747</v>
      </c>
      <c r="D1509">
        <v>4</v>
      </c>
      <c r="E1509" t="s">
        <v>36748</v>
      </c>
      <c r="F1509" t="s">
        <v>36749</v>
      </c>
      <c r="I1509">
        <v>1971</v>
      </c>
      <c r="J1509">
        <v>1977</v>
      </c>
      <c r="K1509" t="s">
        <v>36750</v>
      </c>
      <c r="L1509" t="s">
        <v>36751</v>
      </c>
      <c r="M1509" t="s">
        <v>4267</v>
      </c>
      <c r="N1509" t="s">
        <v>45</v>
      </c>
      <c r="O1509" t="s">
        <v>40</v>
      </c>
      <c r="P1509" t="s">
        <v>30</v>
      </c>
      <c r="Q1509" t="s">
        <v>46</v>
      </c>
      <c r="R1509" t="s">
        <v>30</v>
      </c>
      <c r="S1509" t="s">
        <v>40</v>
      </c>
      <c r="T1509" t="s">
        <v>40</v>
      </c>
      <c r="U1509" t="s">
        <v>30</v>
      </c>
      <c r="V1509" t="s">
        <v>40</v>
      </c>
      <c r="W1509" t="s">
        <v>124</v>
      </c>
      <c r="X1509" t="s">
        <v>36752</v>
      </c>
    </row>
    <row r="1510" spans="1:24" x14ac:dyDescent="0.25">
      <c r="A1510">
        <v>675812</v>
      </c>
      <c r="B1510" t="s">
        <v>36890</v>
      </c>
      <c r="C1510" t="s">
        <v>36891</v>
      </c>
      <c r="D1510">
        <v>4</v>
      </c>
      <c r="E1510" t="s">
        <v>36892</v>
      </c>
      <c r="F1510" t="s">
        <v>36893</v>
      </c>
      <c r="G1510" t="e">
        <f>-prazole</f>
        <v>#NAME?</v>
      </c>
      <c r="H1510" t="s">
        <v>260</v>
      </c>
      <c r="I1510">
        <v>2006</v>
      </c>
      <c r="J1510">
        <v>2009</v>
      </c>
      <c r="K1510" t="s">
        <v>36894</v>
      </c>
      <c r="L1510" t="s">
        <v>36895</v>
      </c>
      <c r="N1510" t="s">
        <v>45</v>
      </c>
      <c r="O1510" t="s">
        <v>40</v>
      </c>
      <c r="P1510" t="s">
        <v>30</v>
      </c>
      <c r="Q1510" t="s">
        <v>31</v>
      </c>
      <c r="R1510" t="s">
        <v>30</v>
      </c>
      <c r="S1510" t="s">
        <v>40</v>
      </c>
      <c r="T1510" t="s">
        <v>30</v>
      </c>
      <c r="U1510" t="s">
        <v>30</v>
      </c>
      <c r="V1510" t="s">
        <v>40</v>
      </c>
      <c r="W1510" t="s">
        <v>124</v>
      </c>
      <c r="X1510" t="s">
        <v>36896</v>
      </c>
    </row>
    <row r="1511" spans="1:24" x14ac:dyDescent="0.25">
      <c r="A1511">
        <v>122170</v>
      </c>
      <c r="B1511" t="s">
        <v>36897</v>
      </c>
      <c r="C1511" t="s">
        <v>36898</v>
      </c>
      <c r="D1511">
        <v>4</v>
      </c>
      <c r="E1511" t="s">
        <v>36899</v>
      </c>
      <c r="F1511" t="s">
        <v>13691</v>
      </c>
      <c r="G1511" t="s">
        <v>3327</v>
      </c>
      <c r="H1511" t="s">
        <v>3328</v>
      </c>
      <c r="I1511">
        <v>1996</v>
      </c>
      <c r="J1511">
        <v>1997</v>
      </c>
      <c r="K1511" t="s">
        <v>36900</v>
      </c>
      <c r="L1511" t="s">
        <v>36901</v>
      </c>
      <c r="M1511" t="s">
        <v>871</v>
      </c>
      <c r="N1511" t="s">
        <v>45</v>
      </c>
      <c r="O1511" t="s">
        <v>40</v>
      </c>
      <c r="P1511" t="s">
        <v>30</v>
      </c>
      <c r="Q1511" t="s">
        <v>31</v>
      </c>
      <c r="R1511" t="s">
        <v>30</v>
      </c>
      <c r="S1511" t="s">
        <v>40</v>
      </c>
      <c r="T1511" t="s">
        <v>30</v>
      </c>
      <c r="U1511" t="s">
        <v>30</v>
      </c>
      <c r="V1511" t="s">
        <v>30</v>
      </c>
      <c r="W1511" t="s">
        <v>124</v>
      </c>
      <c r="X1511" t="s">
        <v>36902</v>
      </c>
    </row>
    <row r="1512" spans="1:24" x14ac:dyDescent="0.25">
      <c r="A1512">
        <v>624467</v>
      </c>
      <c r="B1512" t="s">
        <v>36903</v>
      </c>
      <c r="C1512" t="s">
        <v>36904</v>
      </c>
      <c r="D1512">
        <v>4</v>
      </c>
      <c r="E1512" t="s">
        <v>36905</v>
      </c>
      <c r="F1512" t="s">
        <v>3037</v>
      </c>
      <c r="I1512">
        <v>1990</v>
      </c>
      <c r="J1512">
        <v>1988</v>
      </c>
      <c r="K1512" t="s">
        <v>36906</v>
      </c>
      <c r="L1512" t="s">
        <v>36907</v>
      </c>
      <c r="M1512" t="s">
        <v>36908</v>
      </c>
      <c r="N1512" t="s">
        <v>45</v>
      </c>
      <c r="O1512" t="s">
        <v>40</v>
      </c>
      <c r="P1512" t="s">
        <v>30</v>
      </c>
      <c r="Q1512" t="s">
        <v>63</v>
      </c>
      <c r="R1512" t="s">
        <v>30</v>
      </c>
      <c r="S1512" t="s">
        <v>40</v>
      </c>
      <c r="T1512" t="s">
        <v>40</v>
      </c>
      <c r="U1512" t="s">
        <v>30</v>
      </c>
      <c r="V1512" t="s">
        <v>40</v>
      </c>
      <c r="W1512" t="s">
        <v>124</v>
      </c>
      <c r="X1512" t="s">
        <v>36909</v>
      </c>
    </row>
    <row r="1513" spans="1:24" x14ac:dyDescent="0.25">
      <c r="A1513">
        <v>675705</v>
      </c>
      <c r="B1513" t="s">
        <v>36922</v>
      </c>
      <c r="C1513" t="s">
        <v>36923</v>
      </c>
      <c r="D1513">
        <v>4</v>
      </c>
      <c r="E1513" t="s">
        <v>36924</v>
      </c>
      <c r="F1513" t="s">
        <v>1477</v>
      </c>
      <c r="I1513">
        <v>2000</v>
      </c>
      <c r="J1513">
        <v>2008</v>
      </c>
      <c r="K1513" t="s">
        <v>36925</v>
      </c>
      <c r="L1513" t="s">
        <v>36926</v>
      </c>
      <c r="N1513" t="s">
        <v>45</v>
      </c>
      <c r="O1513" t="s">
        <v>40</v>
      </c>
      <c r="P1513" t="s">
        <v>30</v>
      </c>
      <c r="Q1513" t="s">
        <v>63</v>
      </c>
      <c r="R1513" t="s">
        <v>30</v>
      </c>
      <c r="S1513" t="s">
        <v>40</v>
      </c>
      <c r="T1513" t="s">
        <v>30</v>
      </c>
      <c r="U1513" t="s">
        <v>30</v>
      </c>
      <c r="V1513" t="s">
        <v>30</v>
      </c>
      <c r="W1513" t="s">
        <v>124</v>
      </c>
      <c r="X1513" t="s">
        <v>36927</v>
      </c>
    </row>
    <row r="1514" spans="1:24" x14ac:dyDescent="0.25">
      <c r="A1514">
        <v>674319</v>
      </c>
      <c r="B1514" t="s">
        <v>36934</v>
      </c>
      <c r="C1514" t="s">
        <v>36935</v>
      </c>
      <c r="D1514">
        <v>4</v>
      </c>
      <c r="E1514" t="s">
        <v>36936</v>
      </c>
      <c r="F1514" t="s">
        <v>36937</v>
      </c>
      <c r="I1514">
        <v>1979</v>
      </c>
      <c r="J1514">
        <v>1983</v>
      </c>
      <c r="K1514" t="s">
        <v>36938</v>
      </c>
      <c r="L1514" t="s">
        <v>36939</v>
      </c>
      <c r="M1514" t="s">
        <v>36940</v>
      </c>
      <c r="N1514" t="s">
        <v>45</v>
      </c>
      <c r="O1514" t="s">
        <v>40</v>
      </c>
      <c r="P1514" t="s">
        <v>30</v>
      </c>
      <c r="Q1514" t="s">
        <v>31</v>
      </c>
      <c r="R1514" t="s">
        <v>30</v>
      </c>
      <c r="S1514" t="s">
        <v>40</v>
      </c>
      <c r="T1514" t="s">
        <v>30</v>
      </c>
      <c r="U1514" t="s">
        <v>30</v>
      </c>
      <c r="V1514" t="s">
        <v>30</v>
      </c>
      <c r="W1514" t="s">
        <v>798</v>
      </c>
      <c r="X1514" t="s">
        <v>36941</v>
      </c>
    </row>
    <row r="1515" spans="1:24" x14ac:dyDescent="0.25">
      <c r="A1515">
        <v>675210</v>
      </c>
      <c r="B1515" t="s">
        <v>36948</v>
      </c>
      <c r="C1515" t="s">
        <v>36949</v>
      </c>
      <c r="D1515">
        <v>4</v>
      </c>
      <c r="E1515" t="s">
        <v>36950</v>
      </c>
      <c r="F1515" t="s">
        <v>36951</v>
      </c>
      <c r="G1515" t="e">
        <f>-micin</f>
        <v>#NAME?</v>
      </c>
      <c r="H1515" t="s">
        <v>256</v>
      </c>
      <c r="I1515">
        <v>1963</v>
      </c>
      <c r="J1515">
        <v>1970</v>
      </c>
      <c r="K1515" t="s">
        <v>36952</v>
      </c>
      <c r="L1515" t="s">
        <v>36953</v>
      </c>
      <c r="M1515" t="s">
        <v>453</v>
      </c>
      <c r="N1515" t="s">
        <v>29</v>
      </c>
      <c r="O1515" t="s">
        <v>30</v>
      </c>
      <c r="P1515" t="s">
        <v>30</v>
      </c>
      <c r="Q1515" t="s">
        <v>75</v>
      </c>
      <c r="R1515" t="s">
        <v>30</v>
      </c>
      <c r="S1515" t="s">
        <v>30</v>
      </c>
      <c r="T1515" t="s">
        <v>40</v>
      </c>
      <c r="U1515" t="s">
        <v>40</v>
      </c>
      <c r="V1515" t="s">
        <v>40</v>
      </c>
      <c r="W1515" t="s">
        <v>124</v>
      </c>
      <c r="X1515" t="s">
        <v>36954</v>
      </c>
    </row>
    <row r="1516" spans="1:24" x14ac:dyDescent="0.25">
      <c r="A1516">
        <v>11819</v>
      </c>
      <c r="B1516" t="s">
        <v>36955</v>
      </c>
      <c r="C1516" t="s">
        <v>36956</v>
      </c>
      <c r="D1516">
        <v>4</v>
      </c>
      <c r="E1516" t="s">
        <v>36957</v>
      </c>
      <c r="F1516" t="s">
        <v>20484</v>
      </c>
      <c r="I1516">
        <v>1984</v>
      </c>
      <c r="J1516">
        <v>1989</v>
      </c>
      <c r="K1516" t="s">
        <v>36958</v>
      </c>
      <c r="L1516" t="s">
        <v>36959</v>
      </c>
      <c r="M1516" t="s">
        <v>24175</v>
      </c>
      <c r="N1516" t="s">
        <v>45</v>
      </c>
      <c r="O1516" t="s">
        <v>40</v>
      </c>
      <c r="P1516" t="s">
        <v>30</v>
      </c>
      <c r="Q1516" t="s">
        <v>63</v>
      </c>
      <c r="R1516" t="s">
        <v>30</v>
      </c>
      <c r="S1516" t="s">
        <v>30</v>
      </c>
      <c r="T1516" t="s">
        <v>40</v>
      </c>
      <c r="U1516" t="s">
        <v>30</v>
      </c>
      <c r="V1516" t="s">
        <v>30</v>
      </c>
      <c r="W1516" t="s">
        <v>124</v>
      </c>
      <c r="X1516" t="s">
        <v>36960</v>
      </c>
    </row>
    <row r="1517" spans="1:24" x14ac:dyDescent="0.25">
      <c r="A1517">
        <v>367860</v>
      </c>
      <c r="B1517" t="s">
        <v>36961</v>
      </c>
      <c r="C1517" t="s">
        <v>36962</v>
      </c>
      <c r="D1517">
        <v>4</v>
      </c>
      <c r="E1517" t="s">
        <v>36963</v>
      </c>
      <c r="F1517" t="s">
        <v>24592</v>
      </c>
      <c r="G1517" t="e">
        <f>-tinib</f>
        <v>#NAME?</v>
      </c>
      <c r="H1517" t="s">
        <v>1371</v>
      </c>
      <c r="I1517">
        <v>2010</v>
      </c>
      <c r="J1517">
        <v>2012</v>
      </c>
      <c r="K1517" t="s">
        <v>36964</v>
      </c>
      <c r="L1517" t="s">
        <v>36965</v>
      </c>
      <c r="N1517" t="s">
        <v>45</v>
      </c>
      <c r="O1517" t="s">
        <v>40</v>
      </c>
      <c r="P1517" t="s">
        <v>30</v>
      </c>
      <c r="Q1517" t="s">
        <v>31</v>
      </c>
      <c r="R1517" t="s">
        <v>30</v>
      </c>
      <c r="S1517" t="s">
        <v>40</v>
      </c>
      <c r="T1517" t="s">
        <v>30</v>
      </c>
      <c r="U1517" t="s">
        <v>30</v>
      </c>
      <c r="V1517" t="s">
        <v>40</v>
      </c>
      <c r="W1517" t="s">
        <v>124</v>
      </c>
      <c r="X1517" t="s">
        <v>36966</v>
      </c>
    </row>
    <row r="1518" spans="1:24" x14ac:dyDescent="0.25">
      <c r="A1518">
        <v>674617</v>
      </c>
      <c r="B1518" t="s">
        <v>36972</v>
      </c>
      <c r="C1518" t="s">
        <v>36973</v>
      </c>
      <c r="D1518">
        <v>4</v>
      </c>
      <c r="E1518" t="s">
        <v>36974</v>
      </c>
      <c r="F1518" t="s">
        <v>36975</v>
      </c>
      <c r="G1518" t="s">
        <v>21052</v>
      </c>
      <c r="H1518" t="s">
        <v>1016</v>
      </c>
      <c r="I1518">
        <v>1992</v>
      </c>
      <c r="J1518">
        <v>1993</v>
      </c>
      <c r="K1518" t="s">
        <v>36976</v>
      </c>
      <c r="L1518" t="s">
        <v>36977</v>
      </c>
      <c r="M1518" t="s">
        <v>7108</v>
      </c>
      <c r="N1518" t="s">
        <v>29</v>
      </c>
      <c r="O1518" t="s">
        <v>40</v>
      </c>
      <c r="P1518" t="s">
        <v>30</v>
      </c>
      <c r="Q1518" t="s">
        <v>31</v>
      </c>
      <c r="R1518" t="s">
        <v>30</v>
      </c>
      <c r="S1518" t="s">
        <v>30</v>
      </c>
      <c r="T1518" t="s">
        <v>30</v>
      </c>
      <c r="U1518" t="s">
        <v>40</v>
      </c>
      <c r="V1518" t="s">
        <v>30</v>
      </c>
      <c r="W1518" t="s">
        <v>124</v>
      </c>
      <c r="X1518" t="s">
        <v>36978</v>
      </c>
    </row>
    <row r="1519" spans="1:24" x14ac:dyDescent="0.25">
      <c r="A1519">
        <v>674669</v>
      </c>
      <c r="B1519" t="s">
        <v>36985</v>
      </c>
      <c r="C1519" t="s">
        <v>36986</v>
      </c>
      <c r="D1519">
        <v>4</v>
      </c>
      <c r="F1519" t="s">
        <v>36987</v>
      </c>
      <c r="J1519">
        <v>2000</v>
      </c>
      <c r="K1519" t="s">
        <v>36988</v>
      </c>
      <c r="L1519" t="s">
        <v>36989</v>
      </c>
      <c r="M1519" t="s">
        <v>36990</v>
      </c>
      <c r="N1519" t="s">
        <v>74</v>
      </c>
      <c r="O1519" t="s">
        <v>30</v>
      </c>
      <c r="P1519" t="s">
        <v>30</v>
      </c>
      <c r="Q1519" t="s">
        <v>75</v>
      </c>
      <c r="R1519" t="s">
        <v>30</v>
      </c>
      <c r="S1519" t="s">
        <v>40</v>
      </c>
      <c r="T1519" t="s">
        <v>30</v>
      </c>
      <c r="U1519" t="s">
        <v>30</v>
      </c>
      <c r="V1519" t="s">
        <v>30</v>
      </c>
      <c r="W1519" t="s">
        <v>2208</v>
      </c>
      <c r="X1519" t="s">
        <v>36991</v>
      </c>
    </row>
    <row r="1520" spans="1:24" x14ac:dyDescent="0.25">
      <c r="A1520">
        <v>8193</v>
      </c>
      <c r="B1520" t="s">
        <v>36992</v>
      </c>
      <c r="C1520" t="s">
        <v>36993</v>
      </c>
      <c r="D1520">
        <v>4</v>
      </c>
      <c r="F1520" t="s">
        <v>3201</v>
      </c>
      <c r="J1520">
        <v>1982</v>
      </c>
      <c r="K1520" t="s">
        <v>36994</v>
      </c>
      <c r="L1520" t="s">
        <v>36995</v>
      </c>
      <c r="M1520" t="s">
        <v>36996</v>
      </c>
      <c r="N1520" t="s">
        <v>45</v>
      </c>
      <c r="O1520" t="s">
        <v>40</v>
      </c>
      <c r="P1520" t="s">
        <v>30</v>
      </c>
      <c r="Q1520" t="s">
        <v>63</v>
      </c>
      <c r="R1520" t="s">
        <v>30</v>
      </c>
      <c r="S1520" t="s">
        <v>30</v>
      </c>
      <c r="T1520" t="s">
        <v>30</v>
      </c>
      <c r="U1520" t="s">
        <v>40</v>
      </c>
      <c r="V1520" t="s">
        <v>30</v>
      </c>
      <c r="W1520" t="s">
        <v>798</v>
      </c>
      <c r="X1520" t="s">
        <v>36997</v>
      </c>
    </row>
    <row r="1521" spans="1:24" x14ac:dyDescent="0.25">
      <c r="A1521">
        <v>207</v>
      </c>
      <c r="B1521" t="s">
        <v>36998</v>
      </c>
      <c r="C1521" t="s">
        <v>36999</v>
      </c>
      <c r="D1521">
        <v>4</v>
      </c>
      <c r="E1521" t="s">
        <v>37000</v>
      </c>
      <c r="F1521" t="s">
        <v>37001</v>
      </c>
      <c r="G1521" t="e">
        <f>-bactam</f>
        <v>#NAME?</v>
      </c>
      <c r="H1521" t="s">
        <v>20890</v>
      </c>
      <c r="I1521">
        <v>1989</v>
      </c>
      <c r="J1521">
        <v>1993</v>
      </c>
      <c r="K1521" t="s">
        <v>37002</v>
      </c>
      <c r="L1521" t="s">
        <v>37003</v>
      </c>
      <c r="M1521" t="s">
        <v>33545</v>
      </c>
      <c r="N1521" t="s">
        <v>29</v>
      </c>
      <c r="O1521" t="s">
        <v>40</v>
      </c>
      <c r="P1521" t="s">
        <v>30</v>
      </c>
      <c r="Q1521" t="s">
        <v>31</v>
      </c>
      <c r="R1521" t="s">
        <v>30</v>
      </c>
      <c r="S1521" t="s">
        <v>30</v>
      </c>
      <c r="T1521" t="s">
        <v>40</v>
      </c>
      <c r="U1521" t="s">
        <v>30</v>
      </c>
      <c r="V1521" t="s">
        <v>30</v>
      </c>
      <c r="W1521" t="s">
        <v>124</v>
      </c>
      <c r="X1521" t="s">
        <v>37004</v>
      </c>
    </row>
    <row r="1522" spans="1:24" x14ac:dyDescent="0.25">
      <c r="A1522">
        <v>193096</v>
      </c>
      <c r="B1522" t="s">
        <v>37005</v>
      </c>
      <c r="C1522" t="s">
        <v>37006</v>
      </c>
      <c r="D1522">
        <v>4</v>
      </c>
      <c r="F1522" t="s">
        <v>1485</v>
      </c>
      <c r="I1522">
        <v>1966</v>
      </c>
      <c r="J1522">
        <v>1975</v>
      </c>
      <c r="K1522" t="s">
        <v>37007</v>
      </c>
      <c r="L1522" t="s">
        <v>37008</v>
      </c>
      <c r="M1522" t="s">
        <v>3826</v>
      </c>
      <c r="N1522" t="s">
        <v>45</v>
      </c>
      <c r="O1522" t="s">
        <v>40</v>
      </c>
      <c r="P1522" t="s">
        <v>30</v>
      </c>
      <c r="Q1522" t="s">
        <v>46</v>
      </c>
      <c r="R1522" t="s">
        <v>30</v>
      </c>
      <c r="S1522" t="s">
        <v>40</v>
      </c>
      <c r="T1522" t="s">
        <v>30</v>
      </c>
      <c r="U1522" t="s">
        <v>30</v>
      </c>
      <c r="V1522" t="s">
        <v>40</v>
      </c>
      <c r="W1522" t="s">
        <v>798</v>
      </c>
      <c r="X1522" t="s">
        <v>37009</v>
      </c>
    </row>
    <row r="1523" spans="1:24" x14ac:dyDescent="0.25">
      <c r="A1523">
        <v>230691</v>
      </c>
      <c r="B1523" t="s">
        <v>37021</v>
      </c>
      <c r="C1523" t="s">
        <v>37022</v>
      </c>
      <c r="D1523">
        <v>4</v>
      </c>
      <c r="E1523" t="s">
        <v>37023</v>
      </c>
      <c r="F1523" t="s">
        <v>37024</v>
      </c>
      <c r="I1523">
        <v>1996</v>
      </c>
      <c r="J1523">
        <v>1995</v>
      </c>
      <c r="K1523" t="s">
        <v>37025</v>
      </c>
      <c r="L1523" t="s">
        <v>37026</v>
      </c>
      <c r="M1523" t="s">
        <v>9346</v>
      </c>
      <c r="N1523" t="s">
        <v>45</v>
      </c>
      <c r="O1523" t="s">
        <v>40</v>
      </c>
      <c r="P1523" t="s">
        <v>30</v>
      </c>
      <c r="Q1523" t="s">
        <v>63</v>
      </c>
      <c r="R1523" t="s">
        <v>30</v>
      </c>
      <c r="S1523" t="s">
        <v>30</v>
      </c>
      <c r="T1523" t="s">
        <v>30</v>
      </c>
      <c r="U1523" t="s">
        <v>40</v>
      </c>
      <c r="V1523" t="s">
        <v>30</v>
      </c>
      <c r="W1523" t="s">
        <v>124</v>
      </c>
      <c r="X1523" t="s">
        <v>37027</v>
      </c>
    </row>
    <row r="1524" spans="1:24" x14ac:dyDescent="0.25">
      <c r="A1524">
        <v>83724</v>
      </c>
      <c r="B1524" t="s">
        <v>37028</v>
      </c>
      <c r="C1524" t="s">
        <v>37029</v>
      </c>
      <c r="D1524">
        <v>4</v>
      </c>
      <c r="E1524" t="s">
        <v>37030</v>
      </c>
      <c r="F1524" t="s">
        <v>37031</v>
      </c>
      <c r="G1524" t="s">
        <v>460</v>
      </c>
      <c r="H1524" t="s">
        <v>461</v>
      </c>
      <c r="I1524">
        <v>1981</v>
      </c>
      <c r="J1524">
        <v>1984</v>
      </c>
      <c r="K1524" t="s">
        <v>37032</v>
      </c>
      <c r="L1524" t="s">
        <v>37033</v>
      </c>
      <c r="M1524" t="s">
        <v>453</v>
      </c>
      <c r="N1524" t="s">
        <v>29</v>
      </c>
      <c r="O1524" t="s">
        <v>30</v>
      </c>
      <c r="P1524" t="s">
        <v>30</v>
      </c>
      <c r="Q1524" t="s">
        <v>31</v>
      </c>
      <c r="R1524" t="s">
        <v>30</v>
      </c>
      <c r="S1524" t="s">
        <v>30</v>
      </c>
      <c r="T1524" t="s">
        <v>40</v>
      </c>
      <c r="U1524" t="s">
        <v>30</v>
      </c>
      <c r="V1524" t="s">
        <v>40</v>
      </c>
      <c r="W1524" t="s">
        <v>124</v>
      </c>
      <c r="X1524" t="s">
        <v>37034</v>
      </c>
    </row>
    <row r="1525" spans="1:24" x14ac:dyDescent="0.25">
      <c r="A1525">
        <v>675268</v>
      </c>
      <c r="B1525" t="s">
        <v>37035</v>
      </c>
      <c r="C1525" t="s">
        <v>37036</v>
      </c>
      <c r="D1525">
        <v>4</v>
      </c>
      <c r="E1525" t="s">
        <v>37037</v>
      </c>
      <c r="F1525" t="s">
        <v>759</v>
      </c>
      <c r="I1525">
        <v>1963</v>
      </c>
      <c r="J1525">
        <v>1982</v>
      </c>
      <c r="K1525" t="s">
        <v>37038</v>
      </c>
      <c r="L1525" t="s">
        <v>37039</v>
      </c>
      <c r="M1525" t="s">
        <v>693</v>
      </c>
      <c r="N1525" t="s">
        <v>45</v>
      </c>
      <c r="O1525" t="s">
        <v>40</v>
      </c>
      <c r="P1525" t="s">
        <v>30</v>
      </c>
      <c r="Q1525" t="s">
        <v>63</v>
      </c>
      <c r="R1525" t="s">
        <v>40</v>
      </c>
      <c r="S1525" t="s">
        <v>40</v>
      </c>
      <c r="T1525" t="s">
        <v>30</v>
      </c>
      <c r="U1525" t="s">
        <v>30</v>
      </c>
      <c r="V1525" t="s">
        <v>30</v>
      </c>
      <c r="W1525" t="s">
        <v>798</v>
      </c>
      <c r="X1525" t="s">
        <v>37040</v>
      </c>
    </row>
    <row r="1526" spans="1:24" x14ac:dyDescent="0.25">
      <c r="A1526">
        <v>485738</v>
      </c>
      <c r="B1526" t="s">
        <v>37041</v>
      </c>
      <c r="C1526" t="s">
        <v>37042</v>
      </c>
      <c r="D1526">
        <v>4</v>
      </c>
      <c r="F1526" t="s">
        <v>37043</v>
      </c>
      <c r="G1526" t="s">
        <v>2041</v>
      </c>
      <c r="H1526" t="s">
        <v>1259</v>
      </c>
      <c r="I1526">
        <v>1974</v>
      </c>
      <c r="J1526">
        <v>1985</v>
      </c>
      <c r="K1526" t="s">
        <v>37044</v>
      </c>
      <c r="L1526" t="s">
        <v>37045</v>
      </c>
      <c r="M1526" t="s">
        <v>250</v>
      </c>
      <c r="N1526" t="s">
        <v>29</v>
      </c>
      <c r="O1526" t="s">
        <v>40</v>
      </c>
      <c r="P1526" t="s">
        <v>30</v>
      </c>
      <c r="Q1526" t="s">
        <v>31</v>
      </c>
      <c r="R1526" t="s">
        <v>30</v>
      </c>
      <c r="S1526" t="s">
        <v>40</v>
      </c>
      <c r="T1526" t="s">
        <v>30</v>
      </c>
      <c r="U1526" t="s">
        <v>40</v>
      </c>
      <c r="V1526" t="s">
        <v>40</v>
      </c>
      <c r="W1526" t="s">
        <v>124</v>
      </c>
      <c r="X1526" t="s">
        <v>37046</v>
      </c>
    </row>
    <row r="1527" spans="1:24" x14ac:dyDescent="0.25">
      <c r="A1527">
        <v>381691</v>
      </c>
      <c r="B1527" t="s">
        <v>37047</v>
      </c>
      <c r="C1527" t="s">
        <v>37048</v>
      </c>
      <c r="D1527">
        <v>4</v>
      </c>
      <c r="F1527" t="s">
        <v>37049</v>
      </c>
      <c r="G1527" t="e">
        <f>-olone</f>
        <v>#NAME?</v>
      </c>
      <c r="H1527" t="s">
        <v>754</v>
      </c>
      <c r="J1527">
        <v>1957</v>
      </c>
      <c r="K1527" t="s">
        <v>28584</v>
      </c>
      <c r="L1527" t="s">
        <v>28585</v>
      </c>
      <c r="M1527" t="s">
        <v>4208</v>
      </c>
      <c r="N1527" t="s">
        <v>29</v>
      </c>
      <c r="O1527" t="s">
        <v>40</v>
      </c>
      <c r="P1527" t="s">
        <v>30</v>
      </c>
      <c r="Q1527" t="s">
        <v>31</v>
      </c>
      <c r="R1527" t="s">
        <v>30</v>
      </c>
      <c r="S1527" t="s">
        <v>40</v>
      </c>
      <c r="T1527" t="s">
        <v>30</v>
      </c>
      <c r="U1527" t="s">
        <v>30</v>
      </c>
      <c r="V1527" t="s">
        <v>30</v>
      </c>
      <c r="W1527" t="s">
        <v>798</v>
      </c>
      <c r="X1527" t="s">
        <v>37050</v>
      </c>
    </row>
    <row r="1528" spans="1:24" x14ac:dyDescent="0.25">
      <c r="A1528">
        <v>12957</v>
      </c>
      <c r="B1528" t="s">
        <v>37051</v>
      </c>
      <c r="C1528" t="s">
        <v>37052</v>
      </c>
      <c r="D1528">
        <v>4</v>
      </c>
      <c r="E1528" t="s">
        <v>37053</v>
      </c>
      <c r="F1528" t="s">
        <v>37054</v>
      </c>
      <c r="G1528" t="e">
        <f ca="1">-ifen(e)</f>
        <v>#NAME?</v>
      </c>
      <c r="H1528" t="s">
        <v>4990</v>
      </c>
      <c r="I1528">
        <v>1979</v>
      </c>
      <c r="J1528">
        <v>1999</v>
      </c>
      <c r="K1528" t="s">
        <v>37055</v>
      </c>
      <c r="L1528" t="s">
        <v>37056</v>
      </c>
      <c r="M1528" t="s">
        <v>5754</v>
      </c>
      <c r="N1528" t="s">
        <v>45</v>
      </c>
      <c r="O1528" t="s">
        <v>40</v>
      </c>
      <c r="P1528" t="s">
        <v>30</v>
      </c>
      <c r="Q1528" t="s">
        <v>63</v>
      </c>
      <c r="R1528" t="s">
        <v>30</v>
      </c>
      <c r="S1528" t="s">
        <v>30</v>
      </c>
      <c r="T1528" t="s">
        <v>30</v>
      </c>
      <c r="U1528" t="s">
        <v>40</v>
      </c>
      <c r="V1528" t="s">
        <v>30</v>
      </c>
      <c r="W1528" t="s">
        <v>2208</v>
      </c>
      <c r="X1528" t="s">
        <v>37057</v>
      </c>
    </row>
    <row r="1529" spans="1:24" x14ac:dyDescent="0.25">
      <c r="A1529">
        <v>674741</v>
      </c>
      <c r="B1529" t="s">
        <v>37058</v>
      </c>
      <c r="C1529" t="s">
        <v>37059</v>
      </c>
      <c r="D1529">
        <v>4</v>
      </c>
      <c r="F1529" t="s">
        <v>2928</v>
      </c>
      <c r="J1529">
        <v>1982</v>
      </c>
      <c r="K1529" t="s">
        <v>37060</v>
      </c>
      <c r="L1529" t="s">
        <v>37061</v>
      </c>
      <c r="N1529" t="s">
        <v>45</v>
      </c>
      <c r="O1529" t="s">
        <v>40</v>
      </c>
      <c r="P1529" t="s">
        <v>30</v>
      </c>
      <c r="Q1529" t="s">
        <v>46</v>
      </c>
      <c r="R1529" t="s">
        <v>30</v>
      </c>
      <c r="S1529" t="s">
        <v>40</v>
      </c>
      <c r="T1529" t="s">
        <v>30</v>
      </c>
      <c r="U1529" t="s">
        <v>30</v>
      </c>
      <c r="V1529" t="s">
        <v>30</v>
      </c>
      <c r="W1529" t="s">
        <v>798</v>
      </c>
      <c r="X1529" t="s">
        <v>37062</v>
      </c>
    </row>
    <row r="1530" spans="1:24" x14ac:dyDescent="0.25">
      <c r="A1530">
        <v>2326</v>
      </c>
      <c r="B1530" t="s">
        <v>37063</v>
      </c>
      <c r="C1530" t="s">
        <v>37064</v>
      </c>
      <c r="D1530">
        <v>4</v>
      </c>
      <c r="F1530" t="s">
        <v>37065</v>
      </c>
      <c r="G1530" t="s">
        <v>205</v>
      </c>
      <c r="H1530" t="s">
        <v>206</v>
      </c>
      <c r="J1530">
        <v>1950</v>
      </c>
      <c r="K1530" t="s">
        <v>37066</v>
      </c>
      <c r="L1530" t="s">
        <v>37067</v>
      </c>
      <c r="M1530" t="s">
        <v>693</v>
      </c>
      <c r="N1530" t="s">
        <v>45</v>
      </c>
      <c r="O1530" t="s">
        <v>40</v>
      </c>
      <c r="P1530" t="s">
        <v>30</v>
      </c>
      <c r="Q1530" t="s">
        <v>46</v>
      </c>
      <c r="R1530" t="s">
        <v>30</v>
      </c>
      <c r="S1530" t="s">
        <v>40</v>
      </c>
      <c r="T1530" t="s">
        <v>40</v>
      </c>
      <c r="U1530" t="s">
        <v>40</v>
      </c>
      <c r="V1530" t="s">
        <v>30</v>
      </c>
      <c r="W1530" t="s">
        <v>124</v>
      </c>
      <c r="X1530" t="s">
        <v>37068</v>
      </c>
    </row>
    <row r="1531" spans="1:24" x14ac:dyDescent="0.25">
      <c r="A1531">
        <v>394231</v>
      </c>
      <c r="B1531" t="s">
        <v>37069</v>
      </c>
      <c r="C1531" t="s">
        <v>37070</v>
      </c>
      <c r="D1531">
        <v>4</v>
      </c>
      <c r="F1531" t="s">
        <v>37071</v>
      </c>
      <c r="G1531" t="e">
        <f>-arol</f>
        <v>#NAME?</v>
      </c>
      <c r="H1531" t="s">
        <v>3692</v>
      </c>
      <c r="I1531">
        <v>1971</v>
      </c>
      <c r="J1531">
        <v>1944</v>
      </c>
      <c r="K1531" t="s">
        <v>37072</v>
      </c>
      <c r="L1531" t="s">
        <v>37073</v>
      </c>
      <c r="M1531" t="s">
        <v>1673</v>
      </c>
      <c r="N1531" t="s">
        <v>45</v>
      </c>
      <c r="O1531" t="s">
        <v>40</v>
      </c>
      <c r="P1531" t="s">
        <v>30</v>
      </c>
      <c r="Q1531" t="s">
        <v>63</v>
      </c>
      <c r="R1531" t="s">
        <v>30</v>
      </c>
      <c r="S1531" t="s">
        <v>40</v>
      </c>
      <c r="T1531" t="s">
        <v>30</v>
      </c>
      <c r="U1531" t="s">
        <v>30</v>
      </c>
      <c r="V1531" t="s">
        <v>30</v>
      </c>
      <c r="W1531" t="s">
        <v>798</v>
      </c>
      <c r="X1531" t="s">
        <v>37074</v>
      </c>
    </row>
    <row r="1532" spans="1:24" x14ac:dyDescent="0.25">
      <c r="A1532">
        <v>674828</v>
      </c>
      <c r="B1532" t="s">
        <v>37075</v>
      </c>
      <c r="C1532" t="s">
        <v>37076</v>
      </c>
      <c r="D1532">
        <v>4</v>
      </c>
      <c r="F1532" t="s">
        <v>1445</v>
      </c>
      <c r="I1532">
        <v>1963</v>
      </c>
      <c r="J1532">
        <v>1982</v>
      </c>
      <c r="K1532" t="s">
        <v>37077</v>
      </c>
      <c r="L1532" t="s">
        <v>37078</v>
      </c>
      <c r="M1532" t="s">
        <v>4208</v>
      </c>
      <c r="N1532" t="s">
        <v>29</v>
      </c>
      <c r="O1532" t="s">
        <v>40</v>
      </c>
      <c r="P1532" t="s">
        <v>30</v>
      </c>
      <c r="Q1532" t="s">
        <v>31</v>
      </c>
      <c r="R1532" t="s">
        <v>40</v>
      </c>
      <c r="S1532" t="s">
        <v>30</v>
      </c>
      <c r="T1532" t="s">
        <v>30</v>
      </c>
      <c r="U1532" t="s">
        <v>40</v>
      </c>
      <c r="V1532" t="s">
        <v>30</v>
      </c>
      <c r="W1532" t="s">
        <v>798</v>
      </c>
      <c r="X1532" t="s">
        <v>37079</v>
      </c>
    </row>
    <row r="1533" spans="1:24" x14ac:dyDescent="0.25">
      <c r="A1533">
        <v>674466</v>
      </c>
      <c r="B1533" t="s">
        <v>37080</v>
      </c>
      <c r="C1533" t="s">
        <v>37081</v>
      </c>
      <c r="D1533">
        <v>4</v>
      </c>
      <c r="F1533" t="s">
        <v>13854</v>
      </c>
      <c r="J1533">
        <v>1957</v>
      </c>
      <c r="K1533" t="s">
        <v>37082</v>
      </c>
      <c r="L1533" t="s">
        <v>37083</v>
      </c>
      <c r="N1533" t="s">
        <v>29</v>
      </c>
      <c r="O1533" t="s">
        <v>30</v>
      </c>
      <c r="P1533" t="s">
        <v>30</v>
      </c>
      <c r="Q1533" t="s">
        <v>31</v>
      </c>
      <c r="R1533" t="s">
        <v>30</v>
      </c>
      <c r="S1533" t="s">
        <v>40</v>
      </c>
      <c r="T1533" t="s">
        <v>30</v>
      </c>
      <c r="U1533" t="s">
        <v>30</v>
      </c>
      <c r="V1533" t="s">
        <v>30</v>
      </c>
      <c r="W1533" t="s">
        <v>798</v>
      </c>
      <c r="X1533" t="s">
        <v>37084</v>
      </c>
    </row>
    <row r="1534" spans="1:24" x14ac:dyDescent="0.25">
      <c r="A1534">
        <v>1383002</v>
      </c>
      <c r="B1534" t="s">
        <v>37085</v>
      </c>
      <c r="C1534" t="s">
        <v>37086</v>
      </c>
      <c r="D1534">
        <v>4</v>
      </c>
      <c r="F1534" t="s">
        <v>5249</v>
      </c>
      <c r="I1534">
        <v>1963</v>
      </c>
      <c r="M1534" t="s">
        <v>30592</v>
      </c>
      <c r="N1534" t="s">
        <v>45</v>
      </c>
      <c r="O1534" t="s">
        <v>30</v>
      </c>
      <c r="P1534" t="s">
        <v>30</v>
      </c>
      <c r="Q1534" t="s">
        <v>46</v>
      </c>
      <c r="R1534" t="s">
        <v>30</v>
      </c>
      <c r="S1534" t="s">
        <v>30</v>
      </c>
      <c r="T1534" t="s">
        <v>40</v>
      </c>
      <c r="U1534" t="s">
        <v>30</v>
      </c>
      <c r="V1534" t="s">
        <v>30</v>
      </c>
      <c r="W1534" t="s">
        <v>798</v>
      </c>
    </row>
    <row r="1535" spans="1:24" x14ac:dyDescent="0.25">
      <c r="A1535">
        <v>139014</v>
      </c>
      <c r="B1535" t="s">
        <v>37087</v>
      </c>
      <c r="C1535" t="s">
        <v>37088</v>
      </c>
      <c r="D1535">
        <v>4</v>
      </c>
      <c r="E1535" t="s">
        <v>37089</v>
      </c>
      <c r="F1535" t="s">
        <v>37090</v>
      </c>
      <c r="G1535" t="e">
        <f ca="1">-pin(e)</f>
        <v>#NAME?</v>
      </c>
      <c r="H1535" t="s">
        <v>272</v>
      </c>
      <c r="I1535">
        <v>2002</v>
      </c>
      <c r="J1535">
        <v>2000</v>
      </c>
      <c r="K1535" t="s">
        <v>37091</v>
      </c>
      <c r="L1535" t="s">
        <v>37092</v>
      </c>
      <c r="N1535" t="s">
        <v>45</v>
      </c>
      <c r="O1535" t="s">
        <v>40</v>
      </c>
      <c r="P1535" t="s">
        <v>30</v>
      </c>
      <c r="Q1535" t="s">
        <v>63</v>
      </c>
      <c r="R1535" t="s">
        <v>40</v>
      </c>
      <c r="S1535" t="s">
        <v>40</v>
      </c>
      <c r="T1535" t="s">
        <v>30</v>
      </c>
      <c r="U1535" t="s">
        <v>30</v>
      </c>
      <c r="V1535" t="s">
        <v>40</v>
      </c>
      <c r="W1535" t="s">
        <v>124</v>
      </c>
      <c r="X1535" t="s">
        <v>37093</v>
      </c>
    </row>
    <row r="1536" spans="1:24" x14ac:dyDescent="0.25">
      <c r="A1536">
        <v>1096</v>
      </c>
      <c r="B1536" t="s">
        <v>37094</v>
      </c>
      <c r="C1536" t="s">
        <v>37095</v>
      </c>
      <c r="D1536">
        <v>4</v>
      </c>
      <c r="F1536" t="s">
        <v>21115</v>
      </c>
      <c r="G1536" t="e">
        <f>-zolamide</f>
        <v>#NAME?</v>
      </c>
      <c r="H1536" t="s">
        <v>1891</v>
      </c>
      <c r="J1536">
        <v>1982</v>
      </c>
      <c r="N1536" t="s">
        <v>45</v>
      </c>
      <c r="O1536" t="s">
        <v>40</v>
      </c>
      <c r="P1536" t="s">
        <v>30</v>
      </c>
      <c r="Q1536" t="s">
        <v>63</v>
      </c>
      <c r="R1536" t="s">
        <v>30</v>
      </c>
      <c r="S1536" t="s">
        <v>40</v>
      </c>
      <c r="T1536" t="s">
        <v>30</v>
      </c>
      <c r="U1536" t="s">
        <v>30</v>
      </c>
      <c r="V1536" t="s">
        <v>30</v>
      </c>
      <c r="W1536" t="s">
        <v>798</v>
      </c>
      <c r="X1536" t="s">
        <v>37096</v>
      </c>
    </row>
    <row r="1537" spans="1:24" x14ac:dyDescent="0.25">
      <c r="A1537">
        <v>27610</v>
      </c>
      <c r="B1537" t="s">
        <v>37097</v>
      </c>
      <c r="C1537" t="s">
        <v>37098</v>
      </c>
      <c r="D1537">
        <v>4</v>
      </c>
      <c r="E1537" t="s">
        <v>37099</v>
      </c>
      <c r="F1537" t="s">
        <v>5493</v>
      </c>
      <c r="G1537" t="e">
        <f ca="1">-pin(e)</f>
        <v>#NAME?</v>
      </c>
      <c r="H1537" t="s">
        <v>272</v>
      </c>
      <c r="I1537">
        <v>1989</v>
      </c>
      <c r="J1537">
        <v>1996</v>
      </c>
      <c r="K1537" t="s">
        <v>37100</v>
      </c>
      <c r="L1537" t="s">
        <v>37101</v>
      </c>
      <c r="M1537" t="s">
        <v>367</v>
      </c>
      <c r="N1537" t="s">
        <v>45</v>
      </c>
      <c r="O1537" t="s">
        <v>40</v>
      </c>
      <c r="P1537" t="s">
        <v>30</v>
      </c>
      <c r="Q1537" t="s">
        <v>46</v>
      </c>
      <c r="R1537" t="s">
        <v>30</v>
      </c>
      <c r="S1537" t="s">
        <v>40</v>
      </c>
      <c r="T1537" t="s">
        <v>30</v>
      </c>
      <c r="U1537" t="s">
        <v>30</v>
      </c>
      <c r="V1537" t="s">
        <v>40</v>
      </c>
      <c r="W1537" t="s">
        <v>124</v>
      </c>
      <c r="X1537" t="s">
        <v>37102</v>
      </c>
    </row>
    <row r="1538" spans="1:24" x14ac:dyDescent="0.25">
      <c r="A1538">
        <v>460466</v>
      </c>
      <c r="B1538" t="s">
        <v>37103</v>
      </c>
      <c r="C1538" t="s">
        <v>37104</v>
      </c>
      <c r="D1538">
        <v>4</v>
      </c>
      <c r="E1538" t="s">
        <v>37105</v>
      </c>
      <c r="F1538" t="s">
        <v>15612</v>
      </c>
      <c r="G1538" t="e">
        <f>-penem</f>
        <v>#NAME?</v>
      </c>
      <c r="H1538" t="s">
        <v>2256</v>
      </c>
      <c r="I1538">
        <v>2005</v>
      </c>
      <c r="J1538">
        <v>2007</v>
      </c>
      <c r="K1538" t="s">
        <v>37106</v>
      </c>
      <c r="L1538" t="s">
        <v>37107</v>
      </c>
      <c r="N1538" t="s">
        <v>29</v>
      </c>
      <c r="O1538" t="s">
        <v>40</v>
      </c>
      <c r="P1538" t="s">
        <v>30</v>
      </c>
      <c r="Q1538" t="s">
        <v>31</v>
      </c>
      <c r="R1538" t="s">
        <v>30</v>
      </c>
      <c r="S1538" t="s">
        <v>30</v>
      </c>
      <c r="T1538" t="s">
        <v>40</v>
      </c>
      <c r="U1538" t="s">
        <v>30</v>
      </c>
      <c r="V1538" t="s">
        <v>30</v>
      </c>
      <c r="W1538" t="s">
        <v>124</v>
      </c>
      <c r="X1538" t="s">
        <v>37108</v>
      </c>
    </row>
    <row r="1539" spans="1:24" x14ac:dyDescent="0.25">
      <c r="A1539">
        <v>14785</v>
      </c>
      <c r="B1539" t="s">
        <v>37109</v>
      </c>
      <c r="C1539" t="s">
        <v>37110</v>
      </c>
      <c r="D1539">
        <v>4</v>
      </c>
      <c r="E1539" t="s">
        <v>37111</v>
      </c>
      <c r="F1539" t="s">
        <v>37112</v>
      </c>
      <c r="G1539" t="e">
        <f>-tinib</f>
        <v>#NAME?</v>
      </c>
      <c r="H1539" t="s">
        <v>1371</v>
      </c>
      <c r="I1539">
        <v>2001</v>
      </c>
      <c r="J1539">
        <v>2004</v>
      </c>
      <c r="K1539" t="s">
        <v>37113</v>
      </c>
      <c r="L1539" t="s">
        <v>37114</v>
      </c>
      <c r="N1539" t="s">
        <v>45</v>
      </c>
      <c r="O1539" t="s">
        <v>40</v>
      </c>
      <c r="P1539" t="s">
        <v>30</v>
      </c>
      <c r="Q1539" t="s">
        <v>63</v>
      </c>
      <c r="R1539" t="s">
        <v>30</v>
      </c>
      <c r="S1539" t="s">
        <v>40</v>
      </c>
      <c r="T1539" t="s">
        <v>30</v>
      </c>
      <c r="U1539" t="s">
        <v>30</v>
      </c>
      <c r="V1539" t="s">
        <v>30</v>
      </c>
      <c r="W1539" t="s">
        <v>124</v>
      </c>
      <c r="X1539" t="s">
        <v>37115</v>
      </c>
    </row>
    <row r="1540" spans="1:24" x14ac:dyDescent="0.25">
      <c r="A1540">
        <v>208978</v>
      </c>
      <c r="B1540" t="s">
        <v>37116</v>
      </c>
      <c r="C1540" t="s">
        <v>37117</v>
      </c>
      <c r="D1540">
        <v>4</v>
      </c>
      <c r="F1540" t="s">
        <v>33533</v>
      </c>
      <c r="G1540" t="e">
        <f>-caine</f>
        <v>#NAME?</v>
      </c>
      <c r="H1540" t="s">
        <v>394</v>
      </c>
      <c r="J1540">
        <v>1982</v>
      </c>
      <c r="M1540" t="s">
        <v>1522</v>
      </c>
      <c r="N1540" t="s">
        <v>45</v>
      </c>
      <c r="O1540" t="s">
        <v>40</v>
      </c>
      <c r="P1540" t="s">
        <v>30</v>
      </c>
      <c r="Q1540" t="s">
        <v>63</v>
      </c>
      <c r="R1540" t="s">
        <v>30</v>
      </c>
      <c r="S1540" t="s">
        <v>30</v>
      </c>
      <c r="T1540" t="s">
        <v>40</v>
      </c>
      <c r="U1540" t="s">
        <v>30</v>
      </c>
      <c r="V1540" t="s">
        <v>30</v>
      </c>
      <c r="W1540" t="s">
        <v>798</v>
      </c>
      <c r="X1540" t="s">
        <v>37118</v>
      </c>
    </row>
    <row r="1541" spans="1:24" x14ac:dyDescent="0.25">
      <c r="A1541">
        <v>497230</v>
      </c>
      <c r="B1541" t="s">
        <v>37119</v>
      </c>
      <c r="C1541" t="s">
        <v>37120</v>
      </c>
      <c r="D1541">
        <v>4</v>
      </c>
      <c r="E1541" t="s">
        <v>37121</v>
      </c>
      <c r="F1541" t="s">
        <v>37122</v>
      </c>
      <c r="G1541" t="s">
        <v>460</v>
      </c>
      <c r="H1541" t="s">
        <v>461</v>
      </c>
      <c r="I1541">
        <v>2006</v>
      </c>
      <c r="J1541">
        <v>2010</v>
      </c>
      <c r="K1541" t="s">
        <v>37123</v>
      </c>
      <c r="L1541" t="s">
        <v>37124</v>
      </c>
      <c r="N1541" t="s">
        <v>29</v>
      </c>
      <c r="O1541" t="s">
        <v>30</v>
      </c>
      <c r="P1541" t="s">
        <v>30</v>
      </c>
      <c r="Q1541" t="s">
        <v>31</v>
      </c>
      <c r="R1541" t="s">
        <v>40</v>
      </c>
      <c r="S1541" t="s">
        <v>30</v>
      </c>
      <c r="T1541" t="s">
        <v>40</v>
      </c>
      <c r="U1541" t="s">
        <v>30</v>
      </c>
      <c r="V1541" t="s">
        <v>30</v>
      </c>
      <c r="W1541" t="s">
        <v>124</v>
      </c>
      <c r="X1541" t="s">
        <v>37125</v>
      </c>
    </row>
    <row r="1542" spans="1:24" x14ac:dyDescent="0.25">
      <c r="A1542">
        <v>42290</v>
      </c>
      <c r="B1542" t="s">
        <v>37126</v>
      </c>
      <c r="C1542" t="s">
        <v>37127</v>
      </c>
      <c r="D1542">
        <v>4</v>
      </c>
      <c r="E1542" t="s">
        <v>37128</v>
      </c>
      <c r="F1542" t="s">
        <v>30840</v>
      </c>
      <c r="G1542" t="s">
        <v>658</v>
      </c>
      <c r="H1542" t="s">
        <v>183</v>
      </c>
      <c r="I1542">
        <v>1979</v>
      </c>
      <c r="J1542">
        <v>1997</v>
      </c>
      <c r="K1542" t="s">
        <v>37129</v>
      </c>
      <c r="L1542" t="s">
        <v>37130</v>
      </c>
      <c r="M1542" t="s">
        <v>3244</v>
      </c>
      <c r="N1542" t="s">
        <v>45</v>
      </c>
      <c r="O1542" t="s">
        <v>40</v>
      </c>
      <c r="P1542" t="s">
        <v>30</v>
      </c>
      <c r="Q1542" t="s">
        <v>63</v>
      </c>
      <c r="R1542" t="s">
        <v>30</v>
      </c>
      <c r="S1542" t="s">
        <v>40</v>
      </c>
      <c r="T1542" t="s">
        <v>30</v>
      </c>
      <c r="U1542" t="s">
        <v>30</v>
      </c>
      <c r="V1542" t="s">
        <v>30</v>
      </c>
      <c r="W1542" t="s">
        <v>124</v>
      </c>
      <c r="X1542" t="s">
        <v>37131</v>
      </c>
    </row>
    <row r="1543" spans="1:24" x14ac:dyDescent="0.25">
      <c r="A1543">
        <v>1380975</v>
      </c>
      <c r="B1543" t="s">
        <v>37141</v>
      </c>
      <c r="C1543" t="s">
        <v>37142</v>
      </c>
      <c r="D1543">
        <v>4</v>
      </c>
      <c r="E1543" t="s">
        <v>37143</v>
      </c>
      <c r="F1543" t="s">
        <v>37144</v>
      </c>
      <c r="G1543" t="e">
        <f>-ase</f>
        <v>#NAME?</v>
      </c>
      <c r="H1543" t="s">
        <v>2359</v>
      </c>
      <c r="I1543">
        <v>2009</v>
      </c>
      <c r="J1543">
        <v>2010</v>
      </c>
      <c r="K1543" t="s">
        <v>37145</v>
      </c>
      <c r="L1543" t="s">
        <v>37146</v>
      </c>
      <c r="N1543" t="s">
        <v>2360</v>
      </c>
      <c r="O1543" t="s">
        <v>30</v>
      </c>
      <c r="P1543" t="s">
        <v>30</v>
      </c>
      <c r="Q1543" t="s">
        <v>31</v>
      </c>
      <c r="R1543" t="s">
        <v>30</v>
      </c>
      <c r="S1543" t="s">
        <v>30</v>
      </c>
      <c r="T1543" t="s">
        <v>40</v>
      </c>
      <c r="U1543" t="s">
        <v>30</v>
      </c>
      <c r="V1543" t="s">
        <v>30</v>
      </c>
      <c r="W1543" t="s">
        <v>124</v>
      </c>
    </row>
    <row r="1544" spans="1:24" x14ac:dyDescent="0.25">
      <c r="A1544">
        <v>1369664</v>
      </c>
      <c r="B1544" t="s">
        <v>37186</v>
      </c>
      <c r="C1544" t="s">
        <v>37187</v>
      </c>
      <c r="D1544">
        <v>4</v>
      </c>
      <c r="F1544" t="s">
        <v>37188</v>
      </c>
      <c r="I1544">
        <v>1963</v>
      </c>
      <c r="K1544" t="s">
        <v>37189</v>
      </c>
      <c r="L1544" t="s">
        <v>37190</v>
      </c>
      <c r="M1544" t="s">
        <v>26356</v>
      </c>
      <c r="N1544" t="s">
        <v>29</v>
      </c>
      <c r="O1544" t="s">
        <v>30</v>
      </c>
      <c r="P1544" t="s">
        <v>30</v>
      </c>
      <c r="Q1544" t="s">
        <v>31</v>
      </c>
      <c r="R1544" t="s">
        <v>30</v>
      </c>
      <c r="S1544" t="s">
        <v>40</v>
      </c>
      <c r="T1544" t="s">
        <v>30</v>
      </c>
      <c r="U1544" t="s">
        <v>30</v>
      </c>
      <c r="V1544" t="s">
        <v>30</v>
      </c>
      <c r="W1544" t="s">
        <v>798</v>
      </c>
    </row>
    <row r="1545" spans="1:24" x14ac:dyDescent="0.25">
      <c r="A1545">
        <v>1382288</v>
      </c>
      <c r="B1545" t="s">
        <v>37191</v>
      </c>
      <c r="C1545" t="s">
        <v>37192</v>
      </c>
      <c r="D1545">
        <v>4</v>
      </c>
      <c r="F1545" t="s">
        <v>37193</v>
      </c>
      <c r="G1545" t="e">
        <f>-mycin</f>
        <v>#NAME?</v>
      </c>
      <c r="H1545" t="s">
        <v>26</v>
      </c>
      <c r="J1545">
        <v>1973</v>
      </c>
      <c r="K1545" t="s">
        <v>37194</v>
      </c>
      <c r="L1545" t="s">
        <v>37195</v>
      </c>
      <c r="M1545" t="s">
        <v>453</v>
      </c>
      <c r="N1545" t="s">
        <v>29</v>
      </c>
      <c r="O1545" t="s">
        <v>30</v>
      </c>
      <c r="P1545" t="s">
        <v>30</v>
      </c>
      <c r="Q1545" t="s">
        <v>31</v>
      </c>
      <c r="R1545" t="s">
        <v>30</v>
      </c>
      <c r="S1545" t="s">
        <v>40</v>
      </c>
      <c r="T1545" t="s">
        <v>40</v>
      </c>
      <c r="U1545" t="s">
        <v>30</v>
      </c>
      <c r="V1545" t="s">
        <v>30</v>
      </c>
      <c r="W1545" t="s">
        <v>124</v>
      </c>
      <c r="X1545" t="s">
        <v>37196</v>
      </c>
    </row>
    <row r="1546" spans="1:24" x14ac:dyDescent="0.25">
      <c r="A1546">
        <v>372912</v>
      </c>
      <c r="B1546" t="s">
        <v>37208</v>
      </c>
      <c r="C1546" t="s">
        <v>37209</v>
      </c>
      <c r="D1546">
        <v>4</v>
      </c>
      <c r="F1546" t="s">
        <v>11936</v>
      </c>
      <c r="I1546">
        <v>1980</v>
      </c>
      <c r="J1546">
        <v>1950</v>
      </c>
      <c r="K1546" t="s">
        <v>37210</v>
      </c>
      <c r="L1546" t="s">
        <v>37211</v>
      </c>
      <c r="M1546" t="s">
        <v>18408</v>
      </c>
      <c r="N1546" t="s">
        <v>45</v>
      </c>
      <c r="O1546" t="s">
        <v>40</v>
      </c>
      <c r="P1546" t="s">
        <v>30</v>
      </c>
      <c r="Q1546" t="s">
        <v>31</v>
      </c>
      <c r="R1546" t="s">
        <v>30</v>
      </c>
      <c r="S1546" t="s">
        <v>30</v>
      </c>
      <c r="T1546" t="s">
        <v>40</v>
      </c>
      <c r="U1546" t="s">
        <v>30</v>
      </c>
      <c r="V1546" t="s">
        <v>40</v>
      </c>
      <c r="W1546" t="s">
        <v>124</v>
      </c>
      <c r="X1546" t="s">
        <v>37212</v>
      </c>
    </row>
    <row r="1547" spans="1:24" x14ac:dyDescent="0.25">
      <c r="A1547">
        <v>187962</v>
      </c>
      <c r="B1547" t="s">
        <v>37530</v>
      </c>
      <c r="C1547" t="s">
        <v>37531</v>
      </c>
      <c r="D1547">
        <v>4</v>
      </c>
      <c r="F1547" t="s">
        <v>37532</v>
      </c>
      <c r="J1547">
        <v>1962</v>
      </c>
      <c r="K1547" t="s">
        <v>37533</v>
      </c>
      <c r="L1547" t="s">
        <v>37534</v>
      </c>
      <c r="M1547" t="s">
        <v>905</v>
      </c>
      <c r="N1547" t="s">
        <v>29</v>
      </c>
      <c r="O1547" t="s">
        <v>40</v>
      </c>
      <c r="P1547" t="s">
        <v>30</v>
      </c>
      <c r="Q1547" t="s">
        <v>31</v>
      </c>
      <c r="R1547" t="s">
        <v>30</v>
      </c>
      <c r="S1547" t="s">
        <v>40</v>
      </c>
      <c r="T1547" t="s">
        <v>30</v>
      </c>
      <c r="U1547" t="s">
        <v>30</v>
      </c>
      <c r="V1547" t="s">
        <v>40</v>
      </c>
      <c r="W1547" t="s">
        <v>124</v>
      </c>
      <c r="X1547" t="s">
        <v>37535</v>
      </c>
    </row>
    <row r="1548" spans="1:24" x14ac:dyDescent="0.25">
      <c r="A1548">
        <v>418845</v>
      </c>
      <c r="B1548" t="s">
        <v>37541</v>
      </c>
      <c r="C1548" t="s">
        <v>37542</v>
      </c>
      <c r="D1548">
        <v>4</v>
      </c>
      <c r="E1548" t="s">
        <v>37543</v>
      </c>
      <c r="F1548" t="s">
        <v>12255</v>
      </c>
      <c r="G1548" t="s">
        <v>2299</v>
      </c>
      <c r="H1548" t="s">
        <v>2813</v>
      </c>
      <c r="I1548">
        <v>2000</v>
      </c>
      <c r="J1548">
        <v>2003</v>
      </c>
      <c r="K1548" t="s">
        <v>37544</v>
      </c>
      <c r="L1548" t="s">
        <v>37545</v>
      </c>
      <c r="N1548" t="s">
        <v>45</v>
      </c>
      <c r="O1548" t="s">
        <v>40</v>
      </c>
      <c r="P1548" t="s">
        <v>30</v>
      </c>
      <c r="Q1548" t="s">
        <v>31</v>
      </c>
      <c r="R1548" t="s">
        <v>30</v>
      </c>
      <c r="S1548" t="s">
        <v>40</v>
      </c>
      <c r="T1548" t="s">
        <v>30</v>
      </c>
      <c r="U1548" t="s">
        <v>30</v>
      </c>
      <c r="V1548" t="s">
        <v>30</v>
      </c>
      <c r="W1548" t="s">
        <v>124</v>
      </c>
      <c r="X1548" t="s">
        <v>37546</v>
      </c>
    </row>
    <row r="1549" spans="1:24" x14ac:dyDescent="0.25">
      <c r="A1549">
        <v>255510</v>
      </c>
      <c r="B1549" t="s">
        <v>37547</v>
      </c>
      <c r="C1549" t="s">
        <v>37548</v>
      </c>
      <c r="D1549">
        <v>4</v>
      </c>
      <c r="E1549" t="s">
        <v>37549</v>
      </c>
      <c r="F1549" t="s">
        <v>37550</v>
      </c>
      <c r="G1549" t="s">
        <v>460</v>
      </c>
      <c r="H1549" t="s">
        <v>461</v>
      </c>
      <c r="I1549">
        <v>1979</v>
      </c>
      <c r="J1549">
        <v>1988</v>
      </c>
      <c r="K1549" t="s">
        <v>37551</v>
      </c>
      <c r="L1549" t="s">
        <v>37552</v>
      </c>
      <c r="M1549" t="s">
        <v>453</v>
      </c>
      <c r="N1549" t="s">
        <v>29</v>
      </c>
      <c r="O1549" t="s">
        <v>30</v>
      </c>
      <c r="P1549" t="s">
        <v>30</v>
      </c>
      <c r="Q1549" t="s">
        <v>31</v>
      </c>
      <c r="R1549" t="s">
        <v>30</v>
      </c>
      <c r="S1549" t="s">
        <v>30</v>
      </c>
      <c r="T1549" t="s">
        <v>40</v>
      </c>
      <c r="U1549" t="s">
        <v>30</v>
      </c>
      <c r="V1549" t="s">
        <v>30</v>
      </c>
      <c r="W1549" t="s">
        <v>798</v>
      </c>
      <c r="X1549" t="s">
        <v>37553</v>
      </c>
    </row>
    <row r="1550" spans="1:24" x14ac:dyDescent="0.25">
      <c r="A1550">
        <v>27611</v>
      </c>
      <c r="B1550" t="s">
        <v>37554</v>
      </c>
      <c r="C1550" t="s">
        <v>37555</v>
      </c>
      <c r="D1550">
        <v>4</v>
      </c>
      <c r="E1550" t="s">
        <v>37556</v>
      </c>
      <c r="F1550" t="s">
        <v>37557</v>
      </c>
      <c r="I1550">
        <v>1978</v>
      </c>
      <c r="J1550">
        <v>1985</v>
      </c>
      <c r="K1550" t="s">
        <v>37558</v>
      </c>
      <c r="L1550" t="s">
        <v>37559</v>
      </c>
      <c r="M1550" t="s">
        <v>37560</v>
      </c>
      <c r="N1550" t="s">
        <v>45</v>
      </c>
      <c r="O1550" t="s">
        <v>40</v>
      </c>
      <c r="P1550" t="s">
        <v>30</v>
      </c>
      <c r="Q1550" t="s">
        <v>63</v>
      </c>
      <c r="R1550" t="s">
        <v>30</v>
      </c>
      <c r="S1550" t="s">
        <v>40</v>
      </c>
      <c r="T1550" t="s">
        <v>40</v>
      </c>
      <c r="U1550" t="s">
        <v>30</v>
      </c>
      <c r="V1550" t="s">
        <v>40</v>
      </c>
      <c r="W1550" t="s">
        <v>124</v>
      </c>
      <c r="X1550" t="s">
        <v>37561</v>
      </c>
    </row>
    <row r="1551" spans="1:24" x14ac:dyDescent="0.25">
      <c r="A1551">
        <v>675219</v>
      </c>
      <c r="B1551" t="s">
        <v>37562</v>
      </c>
      <c r="C1551" t="s">
        <v>37563</v>
      </c>
      <c r="D1551">
        <v>4</v>
      </c>
      <c r="F1551" t="s">
        <v>18879</v>
      </c>
      <c r="J1551">
        <v>1953</v>
      </c>
      <c r="K1551" t="s">
        <v>37564</v>
      </c>
      <c r="L1551" t="s">
        <v>37565</v>
      </c>
      <c r="N1551" t="s">
        <v>45</v>
      </c>
      <c r="O1551" t="s">
        <v>40</v>
      </c>
      <c r="P1551" t="s">
        <v>30</v>
      </c>
      <c r="Q1551" t="s">
        <v>31</v>
      </c>
      <c r="R1551" t="s">
        <v>30</v>
      </c>
      <c r="S1551" t="s">
        <v>40</v>
      </c>
      <c r="T1551" t="s">
        <v>30</v>
      </c>
      <c r="U1551" t="s">
        <v>30</v>
      </c>
      <c r="V1551" t="s">
        <v>30</v>
      </c>
      <c r="W1551" t="s">
        <v>124</v>
      </c>
      <c r="X1551" t="s">
        <v>37566</v>
      </c>
    </row>
    <row r="1552" spans="1:24" x14ac:dyDescent="0.25">
      <c r="A1552">
        <v>28119</v>
      </c>
      <c r="B1552" t="s">
        <v>37567</v>
      </c>
      <c r="C1552" t="s">
        <v>37568</v>
      </c>
      <c r="D1552">
        <v>4</v>
      </c>
      <c r="E1552" t="s">
        <v>37569</v>
      </c>
      <c r="F1552" t="s">
        <v>37570</v>
      </c>
      <c r="I1552">
        <v>1977</v>
      </c>
      <c r="J1552">
        <v>1977</v>
      </c>
      <c r="K1552" t="s">
        <v>37571</v>
      </c>
      <c r="L1552" t="s">
        <v>37572</v>
      </c>
      <c r="M1552" t="s">
        <v>4267</v>
      </c>
      <c r="N1552" t="s">
        <v>45</v>
      </c>
      <c r="O1552" t="s">
        <v>40</v>
      </c>
      <c r="P1552" t="s">
        <v>30</v>
      </c>
      <c r="Q1552" t="s">
        <v>63</v>
      </c>
      <c r="R1552" t="s">
        <v>30</v>
      </c>
      <c r="S1552" t="s">
        <v>40</v>
      </c>
      <c r="T1552" t="s">
        <v>30</v>
      </c>
      <c r="U1552" t="s">
        <v>30</v>
      </c>
      <c r="V1552" t="s">
        <v>30</v>
      </c>
      <c r="W1552" t="s">
        <v>124</v>
      </c>
      <c r="X1552" t="s">
        <v>37573</v>
      </c>
    </row>
    <row r="1553" spans="1:24" x14ac:dyDescent="0.25">
      <c r="A1553">
        <v>420999</v>
      </c>
      <c r="B1553" t="s">
        <v>37574</v>
      </c>
      <c r="C1553" t="s">
        <v>37575</v>
      </c>
      <c r="D1553">
        <v>4</v>
      </c>
      <c r="F1553" t="s">
        <v>16197</v>
      </c>
      <c r="J1553">
        <v>1982</v>
      </c>
      <c r="K1553" t="s">
        <v>37576</v>
      </c>
      <c r="L1553" t="s">
        <v>37577</v>
      </c>
      <c r="M1553" t="s">
        <v>35235</v>
      </c>
      <c r="N1553" t="s">
        <v>45</v>
      </c>
      <c r="O1553" t="s">
        <v>30</v>
      </c>
      <c r="P1553" t="s">
        <v>30</v>
      </c>
      <c r="Q1553" t="s">
        <v>31</v>
      </c>
      <c r="R1553" t="s">
        <v>40</v>
      </c>
      <c r="S1553" t="s">
        <v>40</v>
      </c>
      <c r="T1553" t="s">
        <v>30</v>
      </c>
      <c r="U1553" t="s">
        <v>30</v>
      </c>
      <c r="V1553" t="s">
        <v>30</v>
      </c>
      <c r="W1553" t="s">
        <v>798</v>
      </c>
      <c r="X1553" t="s">
        <v>37578</v>
      </c>
    </row>
    <row r="1554" spans="1:24" x14ac:dyDescent="0.25">
      <c r="A1554">
        <v>1994</v>
      </c>
      <c r="B1554" t="s">
        <v>37579</v>
      </c>
      <c r="C1554" t="s">
        <v>37580</v>
      </c>
      <c r="D1554">
        <v>4</v>
      </c>
      <c r="F1554" t="s">
        <v>37581</v>
      </c>
      <c r="J1554">
        <v>1956</v>
      </c>
      <c r="K1554" t="s">
        <v>37582</v>
      </c>
      <c r="L1554" t="s">
        <v>37583</v>
      </c>
      <c r="M1554" t="s">
        <v>1310</v>
      </c>
      <c r="N1554" t="s">
        <v>45</v>
      </c>
      <c r="O1554" t="s">
        <v>40</v>
      </c>
      <c r="P1554" t="s">
        <v>30</v>
      </c>
      <c r="Q1554" t="s">
        <v>46</v>
      </c>
      <c r="R1554" t="s">
        <v>30</v>
      </c>
      <c r="S1554" t="s">
        <v>30</v>
      </c>
      <c r="T1554" t="s">
        <v>40</v>
      </c>
      <c r="U1554" t="s">
        <v>40</v>
      </c>
      <c r="V1554" t="s">
        <v>30</v>
      </c>
      <c r="W1554" t="s">
        <v>124</v>
      </c>
      <c r="X1554" t="s">
        <v>37584</v>
      </c>
    </row>
    <row r="1555" spans="1:24" x14ac:dyDescent="0.25">
      <c r="A1555">
        <v>27385</v>
      </c>
      <c r="B1555" t="s">
        <v>37585</v>
      </c>
      <c r="C1555" t="s">
        <v>37586</v>
      </c>
      <c r="D1555">
        <v>4</v>
      </c>
      <c r="E1555" t="s">
        <v>37587</v>
      </c>
      <c r="F1555" t="s">
        <v>37588</v>
      </c>
      <c r="G1555" t="e">
        <f>-pramine</f>
        <v>#NAME?</v>
      </c>
      <c r="H1555" t="s">
        <v>4130</v>
      </c>
      <c r="I1555">
        <v>1966</v>
      </c>
      <c r="J1555">
        <v>1979</v>
      </c>
      <c r="K1555" t="s">
        <v>37589</v>
      </c>
      <c r="L1555" t="s">
        <v>37590</v>
      </c>
      <c r="M1555" t="s">
        <v>367</v>
      </c>
      <c r="N1555" t="s">
        <v>45</v>
      </c>
      <c r="O1555" t="s">
        <v>40</v>
      </c>
      <c r="P1555" t="s">
        <v>30</v>
      </c>
      <c r="Q1555" t="s">
        <v>46</v>
      </c>
      <c r="R1555" t="s">
        <v>30</v>
      </c>
      <c r="S1555" t="s">
        <v>40</v>
      </c>
      <c r="T1555" t="s">
        <v>30</v>
      </c>
      <c r="U1555" t="s">
        <v>30</v>
      </c>
      <c r="V1555" t="s">
        <v>40</v>
      </c>
      <c r="W1555" t="s">
        <v>124</v>
      </c>
      <c r="X1555" t="s">
        <v>37591</v>
      </c>
    </row>
    <row r="1556" spans="1:24" x14ac:dyDescent="0.25">
      <c r="A1556">
        <v>52874</v>
      </c>
      <c r="B1556" t="s">
        <v>37592</v>
      </c>
      <c r="C1556" t="s">
        <v>37593</v>
      </c>
      <c r="D1556">
        <v>4</v>
      </c>
      <c r="E1556" t="s">
        <v>37594</v>
      </c>
      <c r="F1556" t="s">
        <v>37595</v>
      </c>
      <c r="G1556" t="e">
        <f>-conazole</f>
        <v>#NAME?</v>
      </c>
      <c r="H1556" t="s">
        <v>917</v>
      </c>
      <c r="I1556">
        <v>1972</v>
      </c>
      <c r="J1556">
        <v>1982</v>
      </c>
      <c r="K1556" t="s">
        <v>37596</v>
      </c>
      <c r="L1556" t="s">
        <v>37597</v>
      </c>
      <c r="M1556" t="s">
        <v>268</v>
      </c>
      <c r="N1556" t="s">
        <v>45</v>
      </c>
      <c r="O1556" t="s">
        <v>40</v>
      </c>
      <c r="P1556" t="s">
        <v>30</v>
      </c>
      <c r="Q1556" t="s">
        <v>46</v>
      </c>
      <c r="R1556" t="s">
        <v>30</v>
      </c>
      <c r="S1556" t="s">
        <v>30</v>
      </c>
      <c r="T1556" t="s">
        <v>30</v>
      </c>
      <c r="U1556" t="s">
        <v>40</v>
      </c>
      <c r="V1556" t="s">
        <v>30</v>
      </c>
      <c r="W1556" t="s">
        <v>124</v>
      </c>
      <c r="X1556" t="s">
        <v>37598</v>
      </c>
    </row>
    <row r="1557" spans="1:24" x14ac:dyDescent="0.25">
      <c r="A1557">
        <v>147956</v>
      </c>
      <c r="B1557" t="s">
        <v>37599</v>
      </c>
      <c r="C1557" t="s">
        <v>37600</v>
      </c>
      <c r="D1557">
        <v>4</v>
      </c>
      <c r="F1557" t="s">
        <v>22790</v>
      </c>
      <c r="G1557" t="e">
        <f>-caine</f>
        <v>#NAME?</v>
      </c>
      <c r="H1557" t="s">
        <v>394</v>
      </c>
      <c r="J1557">
        <v>1982</v>
      </c>
      <c r="K1557" t="s">
        <v>37601</v>
      </c>
      <c r="L1557" t="s">
        <v>37602</v>
      </c>
      <c r="M1557" t="s">
        <v>1522</v>
      </c>
      <c r="N1557" t="s">
        <v>45</v>
      </c>
      <c r="O1557" t="s">
        <v>40</v>
      </c>
      <c r="P1557" t="s">
        <v>30</v>
      </c>
      <c r="Q1557" t="s">
        <v>63</v>
      </c>
      <c r="R1557" t="s">
        <v>30</v>
      </c>
      <c r="S1557" t="s">
        <v>30</v>
      </c>
      <c r="T1557" t="s">
        <v>40</v>
      </c>
      <c r="U1557" t="s">
        <v>30</v>
      </c>
      <c r="V1557" t="s">
        <v>30</v>
      </c>
      <c r="W1557" t="s">
        <v>798</v>
      </c>
      <c r="X1557" t="s">
        <v>37603</v>
      </c>
    </row>
    <row r="1558" spans="1:24" x14ac:dyDescent="0.25">
      <c r="A1558">
        <v>43086</v>
      </c>
      <c r="B1558" t="s">
        <v>37604</v>
      </c>
      <c r="C1558" t="s">
        <v>37605</v>
      </c>
      <c r="D1558">
        <v>4</v>
      </c>
      <c r="E1558" t="s">
        <v>37606</v>
      </c>
      <c r="F1558" t="s">
        <v>1445</v>
      </c>
      <c r="G1558" t="s">
        <v>4343</v>
      </c>
      <c r="H1558" t="s">
        <v>4344</v>
      </c>
      <c r="I1558">
        <v>1963</v>
      </c>
      <c r="J1558">
        <v>1960</v>
      </c>
      <c r="K1558" t="s">
        <v>37607</v>
      </c>
      <c r="L1558" t="s">
        <v>37608</v>
      </c>
      <c r="M1558" t="s">
        <v>627</v>
      </c>
      <c r="N1558" t="s">
        <v>45</v>
      </c>
      <c r="O1558" t="s">
        <v>40</v>
      </c>
      <c r="P1558" t="s">
        <v>30</v>
      </c>
      <c r="Q1558" t="s">
        <v>63</v>
      </c>
      <c r="R1558" t="s">
        <v>30</v>
      </c>
      <c r="S1558" t="s">
        <v>40</v>
      </c>
      <c r="T1558" t="s">
        <v>30</v>
      </c>
      <c r="U1558" t="s">
        <v>30</v>
      </c>
      <c r="V1558" t="s">
        <v>30</v>
      </c>
      <c r="W1558" t="s">
        <v>798</v>
      </c>
      <c r="X1558" t="s">
        <v>37609</v>
      </c>
    </row>
    <row r="1559" spans="1:24" x14ac:dyDescent="0.25">
      <c r="A1559">
        <v>353011</v>
      </c>
      <c r="B1559" t="s">
        <v>37610</v>
      </c>
      <c r="C1559" t="s">
        <v>37611</v>
      </c>
      <c r="D1559">
        <v>4</v>
      </c>
      <c r="E1559" t="s">
        <v>37612</v>
      </c>
      <c r="F1559" t="s">
        <v>37613</v>
      </c>
      <c r="G1559" t="e">
        <f>-pirox</f>
        <v>#NAME?</v>
      </c>
      <c r="H1559" t="s">
        <v>26848</v>
      </c>
      <c r="I1559">
        <v>1975</v>
      </c>
      <c r="J1559">
        <v>1982</v>
      </c>
      <c r="K1559" t="s">
        <v>37614</v>
      </c>
      <c r="L1559" t="s">
        <v>37615</v>
      </c>
      <c r="M1559" t="s">
        <v>268</v>
      </c>
      <c r="N1559" t="s">
        <v>45</v>
      </c>
      <c r="O1559" t="s">
        <v>40</v>
      </c>
      <c r="P1559" t="s">
        <v>30</v>
      </c>
      <c r="Q1559" t="s">
        <v>63</v>
      </c>
      <c r="R1559" t="s">
        <v>30</v>
      </c>
      <c r="S1559" t="s">
        <v>30</v>
      </c>
      <c r="T1559" t="s">
        <v>30</v>
      </c>
      <c r="U1559" t="s">
        <v>40</v>
      </c>
      <c r="V1559" t="s">
        <v>40</v>
      </c>
      <c r="W1559" t="s">
        <v>124</v>
      </c>
      <c r="X1559" t="s">
        <v>37616</v>
      </c>
    </row>
    <row r="1560" spans="1:24" x14ac:dyDescent="0.25">
      <c r="A1560">
        <v>487777</v>
      </c>
      <c r="B1560" t="s">
        <v>37617</v>
      </c>
      <c r="C1560" t="s">
        <v>37618</v>
      </c>
      <c r="D1560">
        <v>4</v>
      </c>
      <c r="F1560" t="s">
        <v>1021</v>
      </c>
      <c r="I1560">
        <v>1979</v>
      </c>
      <c r="J1560">
        <v>1973</v>
      </c>
      <c r="K1560" t="s">
        <v>24736</v>
      </c>
      <c r="L1560" t="s">
        <v>24737</v>
      </c>
      <c r="M1560" t="s">
        <v>12184</v>
      </c>
      <c r="N1560" t="s">
        <v>29</v>
      </c>
      <c r="O1560" t="s">
        <v>40</v>
      </c>
      <c r="P1560" t="s">
        <v>30</v>
      </c>
      <c r="Q1560" t="s">
        <v>31</v>
      </c>
      <c r="R1560" t="s">
        <v>40</v>
      </c>
      <c r="S1560" t="s">
        <v>30</v>
      </c>
      <c r="T1560" t="s">
        <v>40</v>
      </c>
      <c r="U1560" t="s">
        <v>30</v>
      </c>
      <c r="V1560" t="s">
        <v>30</v>
      </c>
      <c r="W1560" t="s">
        <v>798</v>
      </c>
      <c r="X1560" t="s">
        <v>37619</v>
      </c>
    </row>
    <row r="1561" spans="1:24" x14ac:dyDescent="0.25">
      <c r="A1561">
        <v>22391</v>
      </c>
      <c r="B1561" t="s">
        <v>37620</v>
      </c>
      <c r="C1561" t="s">
        <v>37621</v>
      </c>
      <c r="D1561">
        <v>4</v>
      </c>
      <c r="E1561" t="s">
        <v>37622</v>
      </c>
      <c r="F1561" t="s">
        <v>904</v>
      </c>
      <c r="G1561" t="s">
        <v>237</v>
      </c>
      <c r="H1561" t="s">
        <v>238</v>
      </c>
      <c r="I1561">
        <v>1981</v>
      </c>
      <c r="J1561">
        <v>1988</v>
      </c>
      <c r="K1561" t="s">
        <v>37623</v>
      </c>
      <c r="L1561" t="s">
        <v>37624</v>
      </c>
      <c r="M1561" t="s">
        <v>3178</v>
      </c>
      <c r="N1561" t="s">
        <v>29</v>
      </c>
      <c r="O1561" t="s">
        <v>40</v>
      </c>
      <c r="P1561" t="s">
        <v>30</v>
      </c>
      <c r="Q1561" t="s">
        <v>46</v>
      </c>
      <c r="R1561" t="s">
        <v>40</v>
      </c>
      <c r="S1561" t="s">
        <v>40</v>
      </c>
      <c r="T1561" t="s">
        <v>30</v>
      </c>
      <c r="U1561" t="s">
        <v>30</v>
      </c>
      <c r="V1561" t="s">
        <v>40</v>
      </c>
      <c r="W1561" t="s">
        <v>124</v>
      </c>
      <c r="X1561" t="s">
        <v>37625</v>
      </c>
    </row>
    <row r="1562" spans="1:24" x14ac:dyDescent="0.25">
      <c r="A1562">
        <v>674458</v>
      </c>
      <c r="B1562" t="s">
        <v>37642</v>
      </c>
      <c r="C1562" t="s">
        <v>37643</v>
      </c>
      <c r="D1562">
        <v>4</v>
      </c>
      <c r="E1562" t="s">
        <v>37644</v>
      </c>
      <c r="F1562" t="s">
        <v>7463</v>
      </c>
      <c r="G1562" t="s">
        <v>129</v>
      </c>
      <c r="H1562" t="s">
        <v>130</v>
      </c>
      <c r="I1562">
        <v>1990</v>
      </c>
      <c r="J1562">
        <v>1996</v>
      </c>
      <c r="K1562" t="s">
        <v>37645</v>
      </c>
      <c r="L1562" t="s">
        <v>37646</v>
      </c>
      <c r="M1562" t="s">
        <v>173</v>
      </c>
      <c r="N1562" t="s">
        <v>75</v>
      </c>
      <c r="O1562" t="s">
        <v>30</v>
      </c>
      <c r="P1562" t="s">
        <v>30</v>
      </c>
      <c r="Q1562" t="s">
        <v>46</v>
      </c>
      <c r="R1562" t="s">
        <v>30</v>
      </c>
      <c r="S1562" t="s">
        <v>30</v>
      </c>
      <c r="T1562" t="s">
        <v>40</v>
      </c>
      <c r="U1562" t="s">
        <v>30</v>
      </c>
      <c r="V1562" t="s">
        <v>30</v>
      </c>
      <c r="W1562" t="s">
        <v>124</v>
      </c>
      <c r="X1562" t="s">
        <v>37647</v>
      </c>
    </row>
    <row r="1563" spans="1:24" x14ac:dyDescent="0.25">
      <c r="A1563">
        <v>5975</v>
      </c>
      <c r="B1563" t="s">
        <v>37648</v>
      </c>
      <c r="C1563" t="s">
        <v>37649</v>
      </c>
      <c r="D1563">
        <v>4</v>
      </c>
      <c r="E1563" t="s">
        <v>37650</v>
      </c>
      <c r="F1563" t="s">
        <v>37651</v>
      </c>
      <c r="G1563" t="e">
        <f>-prazole</f>
        <v>#NAME?</v>
      </c>
      <c r="H1563" t="s">
        <v>260</v>
      </c>
      <c r="I1563">
        <v>1989</v>
      </c>
      <c r="J1563">
        <v>1995</v>
      </c>
      <c r="K1563" t="s">
        <v>37652</v>
      </c>
      <c r="L1563" t="s">
        <v>37653</v>
      </c>
      <c r="M1563" t="s">
        <v>3178</v>
      </c>
      <c r="N1563" t="s">
        <v>45</v>
      </c>
      <c r="O1563" t="s">
        <v>40</v>
      </c>
      <c r="P1563" t="s">
        <v>30</v>
      </c>
      <c r="Q1563" t="s">
        <v>46</v>
      </c>
      <c r="R1563" t="s">
        <v>30</v>
      </c>
      <c r="S1563" t="s">
        <v>40</v>
      </c>
      <c r="T1563" t="s">
        <v>40</v>
      </c>
      <c r="U1563" t="s">
        <v>30</v>
      </c>
      <c r="V1563" t="s">
        <v>40</v>
      </c>
      <c r="W1563" t="s">
        <v>2208</v>
      </c>
      <c r="X1563" t="s">
        <v>36896</v>
      </c>
    </row>
    <row r="1564" spans="1:24" x14ac:dyDescent="0.25">
      <c r="A1564">
        <v>583522</v>
      </c>
      <c r="B1564" t="s">
        <v>37665</v>
      </c>
      <c r="C1564" t="s">
        <v>37666</v>
      </c>
      <c r="D1564">
        <v>4</v>
      </c>
      <c r="F1564" t="s">
        <v>37667</v>
      </c>
      <c r="G1564" t="e">
        <f>-thiazide</f>
        <v>#NAME?</v>
      </c>
      <c r="H1564" t="s">
        <v>682</v>
      </c>
      <c r="J1564">
        <v>1959</v>
      </c>
      <c r="K1564" t="s">
        <v>37668</v>
      </c>
      <c r="L1564" t="s">
        <v>37669</v>
      </c>
      <c r="M1564" t="s">
        <v>763</v>
      </c>
      <c r="N1564" t="s">
        <v>45</v>
      </c>
      <c r="O1564" t="s">
        <v>40</v>
      </c>
      <c r="P1564" t="s">
        <v>30</v>
      </c>
      <c r="Q1564" t="s">
        <v>63</v>
      </c>
      <c r="R1564" t="s">
        <v>30</v>
      </c>
      <c r="S1564" t="s">
        <v>40</v>
      </c>
      <c r="T1564" t="s">
        <v>30</v>
      </c>
      <c r="U1564" t="s">
        <v>30</v>
      </c>
      <c r="V1564" t="s">
        <v>30</v>
      </c>
      <c r="W1564" t="s">
        <v>124</v>
      </c>
      <c r="X1564" t="s">
        <v>37670</v>
      </c>
    </row>
    <row r="1565" spans="1:24" x14ac:dyDescent="0.25">
      <c r="A1565">
        <v>1430803</v>
      </c>
      <c r="B1565" t="s">
        <v>37671</v>
      </c>
      <c r="C1565" t="s">
        <v>37672</v>
      </c>
      <c r="D1565">
        <v>4</v>
      </c>
      <c r="F1565" t="s">
        <v>37673</v>
      </c>
      <c r="I1565">
        <v>1966</v>
      </c>
      <c r="J1565">
        <v>1986</v>
      </c>
      <c r="K1565" t="s">
        <v>37674</v>
      </c>
      <c r="L1565" t="s">
        <v>37675</v>
      </c>
      <c r="M1565" t="s">
        <v>3003</v>
      </c>
      <c r="N1565" t="s">
        <v>29</v>
      </c>
      <c r="O1565" t="s">
        <v>40</v>
      </c>
      <c r="P1565" t="s">
        <v>30</v>
      </c>
      <c r="Q1565" t="s">
        <v>31</v>
      </c>
      <c r="R1565" t="s">
        <v>40</v>
      </c>
      <c r="S1565" t="s">
        <v>40</v>
      </c>
      <c r="T1565" t="s">
        <v>30</v>
      </c>
      <c r="U1565" t="s">
        <v>40</v>
      </c>
      <c r="V1565" t="s">
        <v>30</v>
      </c>
      <c r="W1565" t="s">
        <v>124</v>
      </c>
      <c r="X1565" t="s">
        <v>37676</v>
      </c>
    </row>
    <row r="1566" spans="1:24" x14ac:dyDescent="0.25">
      <c r="A1566">
        <v>675366</v>
      </c>
      <c r="B1566" t="s">
        <v>37684</v>
      </c>
      <c r="C1566" t="s">
        <v>37685</v>
      </c>
      <c r="D1566">
        <v>4</v>
      </c>
      <c r="F1566" t="s">
        <v>1115</v>
      </c>
      <c r="I1566">
        <v>1994</v>
      </c>
      <c r="J1566">
        <v>1996</v>
      </c>
      <c r="K1566" t="s">
        <v>37686</v>
      </c>
      <c r="L1566" t="s">
        <v>37687</v>
      </c>
      <c r="M1566" t="s">
        <v>672</v>
      </c>
      <c r="N1566" t="s">
        <v>75</v>
      </c>
      <c r="O1566" t="s">
        <v>30</v>
      </c>
      <c r="P1566" t="s">
        <v>30</v>
      </c>
      <c r="Q1566" t="s">
        <v>31</v>
      </c>
      <c r="R1566" t="s">
        <v>30</v>
      </c>
      <c r="S1566" t="s">
        <v>30</v>
      </c>
      <c r="T1566" t="s">
        <v>40</v>
      </c>
      <c r="U1566" t="s">
        <v>30</v>
      </c>
      <c r="V1566" t="s">
        <v>30</v>
      </c>
      <c r="W1566" t="s">
        <v>124</v>
      </c>
    </row>
    <row r="1567" spans="1:24" x14ac:dyDescent="0.25">
      <c r="A1567">
        <v>675410</v>
      </c>
      <c r="B1567" t="s">
        <v>37688</v>
      </c>
      <c r="C1567" t="s">
        <v>37689</v>
      </c>
      <c r="D1567">
        <v>4</v>
      </c>
      <c r="F1567" t="s">
        <v>37690</v>
      </c>
      <c r="J1567">
        <v>2005</v>
      </c>
      <c r="K1567" t="s">
        <v>37691</v>
      </c>
      <c r="L1567" t="s">
        <v>37692</v>
      </c>
      <c r="N1567" t="s">
        <v>75</v>
      </c>
      <c r="O1567" t="s">
        <v>30</v>
      </c>
      <c r="P1567" t="s">
        <v>30</v>
      </c>
      <c r="Q1567" t="s">
        <v>31</v>
      </c>
      <c r="R1567" t="s">
        <v>30</v>
      </c>
      <c r="S1567" t="s">
        <v>30</v>
      </c>
      <c r="T1567" t="s">
        <v>30</v>
      </c>
      <c r="U1567" t="s">
        <v>40</v>
      </c>
      <c r="V1567" t="s">
        <v>30</v>
      </c>
      <c r="W1567" t="s">
        <v>124</v>
      </c>
    </row>
    <row r="1568" spans="1:24" x14ac:dyDescent="0.25">
      <c r="A1568">
        <v>675594</v>
      </c>
      <c r="B1568" t="s">
        <v>37693</v>
      </c>
      <c r="C1568" t="s">
        <v>37694</v>
      </c>
      <c r="D1568">
        <v>4</v>
      </c>
      <c r="F1568" t="s">
        <v>5994</v>
      </c>
      <c r="J1568">
        <v>1979</v>
      </c>
      <c r="K1568" t="s">
        <v>37695</v>
      </c>
      <c r="L1568" t="s">
        <v>37696</v>
      </c>
      <c r="N1568" t="s">
        <v>75</v>
      </c>
      <c r="O1568" t="s">
        <v>30</v>
      </c>
      <c r="P1568" t="s">
        <v>30</v>
      </c>
      <c r="Q1568" t="s">
        <v>31</v>
      </c>
      <c r="R1568" t="s">
        <v>30</v>
      </c>
      <c r="S1568" t="s">
        <v>30</v>
      </c>
      <c r="T1568" t="s">
        <v>40</v>
      </c>
      <c r="U1568" t="s">
        <v>30</v>
      </c>
      <c r="V1568" t="s">
        <v>30</v>
      </c>
      <c r="W1568" t="s">
        <v>798</v>
      </c>
    </row>
    <row r="1569" spans="1:24" x14ac:dyDescent="0.25">
      <c r="A1569">
        <v>675779</v>
      </c>
      <c r="B1569" t="s">
        <v>37697</v>
      </c>
      <c r="C1569" t="s">
        <v>37698</v>
      </c>
      <c r="D1569">
        <v>4</v>
      </c>
      <c r="E1569" t="s">
        <v>37699</v>
      </c>
      <c r="F1569" t="s">
        <v>20636</v>
      </c>
      <c r="G1569" t="e">
        <f>-mab</f>
        <v>#NAME?</v>
      </c>
      <c r="H1569" t="s">
        <v>546</v>
      </c>
      <c r="I1569">
        <v>2002</v>
      </c>
      <c r="J1569">
        <v>2007</v>
      </c>
      <c r="K1569" t="s">
        <v>37700</v>
      </c>
      <c r="L1569" t="s">
        <v>37701</v>
      </c>
      <c r="N1569" t="s">
        <v>547</v>
      </c>
      <c r="O1569" t="s">
        <v>30</v>
      </c>
      <c r="P1569" t="s">
        <v>40</v>
      </c>
      <c r="Q1569" t="s">
        <v>31</v>
      </c>
      <c r="R1569" t="s">
        <v>30</v>
      </c>
      <c r="S1569" t="s">
        <v>30</v>
      </c>
      <c r="T1569" t="s">
        <v>40</v>
      </c>
      <c r="U1569" t="s">
        <v>30</v>
      </c>
      <c r="V1569" t="s">
        <v>40</v>
      </c>
      <c r="W1569" t="s">
        <v>798</v>
      </c>
    </row>
    <row r="1570" spans="1:24" x14ac:dyDescent="0.25">
      <c r="A1570">
        <v>1124</v>
      </c>
      <c r="B1570" t="s">
        <v>37707</v>
      </c>
      <c r="C1570" t="s">
        <v>37708</v>
      </c>
      <c r="D1570">
        <v>4</v>
      </c>
      <c r="F1570" t="s">
        <v>1203</v>
      </c>
      <c r="G1570" t="e">
        <f>-zolamide</f>
        <v>#NAME?</v>
      </c>
      <c r="H1570" t="s">
        <v>1891</v>
      </c>
      <c r="J1570">
        <v>1959</v>
      </c>
      <c r="K1570" t="s">
        <v>37709</v>
      </c>
      <c r="L1570" t="s">
        <v>37710</v>
      </c>
      <c r="M1570" t="s">
        <v>1894</v>
      </c>
      <c r="N1570" t="s">
        <v>45</v>
      </c>
      <c r="O1570" t="s">
        <v>40</v>
      </c>
      <c r="P1570" t="s">
        <v>30</v>
      </c>
      <c r="Q1570" t="s">
        <v>63</v>
      </c>
      <c r="R1570" t="s">
        <v>30</v>
      </c>
      <c r="S1570" t="s">
        <v>40</v>
      </c>
      <c r="T1570" t="s">
        <v>30</v>
      </c>
      <c r="U1570" t="s">
        <v>30</v>
      </c>
      <c r="V1570" t="s">
        <v>30</v>
      </c>
      <c r="W1570" t="s">
        <v>124</v>
      </c>
      <c r="X1570" t="s">
        <v>37711</v>
      </c>
    </row>
    <row r="1571" spans="1:24" x14ac:dyDescent="0.25">
      <c r="A1571">
        <v>564990</v>
      </c>
      <c r="B1571" t="s">
        <v>37712</v>
      </c>
      <c r="C1571" t="s">
        <v>37713</v>
      </c>
      <c r="D1571">
        <v>4</v>
      </c>
      <c r="E1571" t="s">
        <v>37714</v>
      </c>
      <c r="F1571" t="s">
        <v>1445</v>
      </c>
      <c r="I1571">
        <v>2004</v>
      </c>
      <c r="J1571">
        <v>2005</v>
      </c>
      <c r="K1571" t="s">
        <v>37715</v>
      </c>
      <c r="L1571" t="s">
        <v>37716</v>
      </c>
      <c r="N1571" t="s">
        <v>45</v>
      </c>
      <c r="O1571" t="s">
        <v>40</v>
      </c>
      <c r="P1571" t="s">
        <v>30</v>
      </c>
      <c r="Q1571" t="s">
        <v>63</v>
      </c>
      <c r="R1571" t="s">
        <v>30</v>
      </c>
      <c r="S1571" t="s">
        <v>40</v>
      </c>
      <c r="T1571" t="s">
        <v>30</v>
      </c>
      <c r="U1571" t="s">
        <v>30</v>
      </c>
      <c r="V1571" t="s">
        <v>40</v>
      </c>
      <c r="W1571" t="s">
        <v>124</v>
      </c>
      <c r="X1571" t="s">
        <v>37717</v>
      </c>
    </row>
    <row r="1572" spans="1:24" x14ac:dyDescent="0.25">
      <c r="A1572">
        <v>624185</v>
      </c>
      <c r="B1572" t="s">
        <v>37724</v>
      </c>
      <c r="C1572" t="s">
        <v>37725</v>
      </c>
      <c r="D1572">
        <v>4</v>
      </c>
      <c r="E1572" t="s">
        <v>37726</v>
      </c>
      <c r="F1572" t="s">
        <v>37727</v>
      </c>
      <c r="G1572" t="e">
        <f>-rubicin</f>
        <v>#NAME?</v>
      </c>
      <c r="H1572" t="s">
        <v>2415</v>
      </c>
      <c r="I1572">
        <v>1997</v>
      </c>
      <c r="J1572">
        <v>1998</v>
      </c>
      <c r="K1572" t="s">
        <v>37728</v>
      </c>
      <c r="L1572" t="s">
        <v>37729</v>
      </c>
      <c r="N1572" t="s">
        <v>29</v>
      </c>
      <c r="O1572" t="s">
        <v>30</v>
      </c>
      <c r="P1572" t="s">
        <v>30</v>
      </c>
      <c r="Q1572" t="s">
        <v>31</v>
      </c>
      <c r="R1572" t="s">
        <v>30</v>
      </c>
      <c r="S1572" t="s">
        <v>30</v>
      </c>
      <c r="T1572" t="s">
        <v>40</v>
      </c>
      <c r="U1572" t="s">
        <v>30</v>
      </c>
      <c r="V1572" t="s">
        <v>30</v>
      </c>
      <c r="W1572" t="s">
        <v>124</v>
      </c>
      <c r="X1572" t="s">
        <v>37730</v>
      </c>
    </row>
    <row r="1573" spans="1:24" x14ac:dyDescent="0.25">
      <c r="A1573">
        <v>1038389</v>
      </c>
      <c r="B1573" t="s">
        <v>37731</v>
      </c>
      <c r="C1573" t="s">
        <v>37732</v>
      </c>
      <c r="D1573">
        <v>4</v>
      </c>
      <c r="E1573" t="s">
        <v>37733</v>
      </c>
      <c r="F1573" t="s">
        <v>1445</v>
      </c>
      <c r="G1573" t="e">
        <f>-astine</f>
        <v>#NAME?</v>
      </c>
      <c r="H1573" t="s">
        <v>1231</v>
      </c>
      <c r="I1573">
        <v>1985</v>
      </c>
      <c r="J1573">
        <v>1993</v>
      </c>
      <c r="K1573" t="s">
        <v>37734</v>
      </c>
      <c r="L1573" t="s">
        <v>37735</v>
      </c>
      <c r="M1573" t="s">
        <v>1395</v>
      </c>
      <c r="N1573" t="s">
        <v>45</v>
      </c>
      <c r="O1573" t="s">
        <v>40</v>
      </c>
      <c r="P1573" t="s">
        <v>30</v>
      </c>
      <c r="Q1573" t="s">
        <v>31</v>
      </c>
      <c r="R1573" t="s">
        <v>30</v>
      </c>
      <c r="S1573" t="s">
        <v>30</v>
      </c>
      <c r="T1573" t="s">
        <v>30</v>
      </c>
      <c r="U1573" t="s">
        <v>40</v>
      </c>
      <c r="V1573" t="s">
        <v>30</v>
      </c>
      <c r="W1573" t="s">
        <v>798</v>
      </c>
      <c r="X1573" t="s">
        <v>37736</v>
      </c>
    </row>
    <row r="1574" spans="1:24" x14ac:dyDescent="0.25">
      <c r="A1574">
        <v>1153494</v>
      </c>
      <c r="B1574" t="s">
        <v>37737</v>
      </c>
      <c r="C1574" t="s">
        <v>37738</v>
      </c>
      <c r="D1574">
        <v>4</v>
      </c>
      <c r="F1574" t="s">
        <v>4293</v>
      </c>
      <c r="G1574" t="e">
        <f>-mab</f>
        <v>#NAME?</v>
      </c>
      <c r="H1574" t="s">
        <v>546</v>
      </c>
      <c r="I1574">
        <v>2003</v>
      </c>
      <c r="J1574">
        <v>2011</v>
      </c>
      <c r="K1574" t="s">
        <v>37739</v>
      </c>
      <c r="L1574" t="s">
        <v>37740</v>
      </c>
      <c r="N1574" t="s">
        <v>547</v>
      </c>
      <c r="O1574" t="s">
        <v>30</v>
      </c>
      <c r="P1574" t="s">
        <v>30</v>
      </c>
      <c r="Q1574" t="s">
        <v>31</v>
      </c>
      <c r="R1574" t="s">
        <v>30</v>
      </c>
      <c r="S1574" t="s">
        <v>30</v>
      </c>
      <c r="T1574" t="s">
        <v>40</v>
      </c>
      <c r="U1574" t="s">
        <v>30</v>
      </c>
      <c r="V1574" t="s">
        <v>30</v>
      </c>
      <c r="W1574" t="s">
        <v>124</v>
      </c>
    </row>
    <row r="1575" spans="1:24" x14ac:dyDescent="0.25">
      <c r="A1575">
        <v>675293</v>
      </c>
      <c r="B1575" t="s">
        <v>37741</v>
      </c>
      <c r="C1575" t="s">
        <v>37742</v>
      </c>
      <c r="D1575">
        <v>4</v>
      </c>
      <c r="E1575" t="s">
        <v>37743</v>
      </c>
      <c r="F1575" t="s">
        <v>1445</v>
      </c>
      <c r="I1575">
        <v>1964</v>
      </c>
      <c r="J1575">
        <v>1982</v>
      </c>
      <c r="K1575" t="s">
        <v>37744</v>
      </c>
      <c r="L1575" t="s">
        <v>37745</v>
      </c>
      <c r="M1575" t="s">
        <v>7795</v>
      </c>
      <c r="N1575" t="s">
        <v>45</v>
      </c>
      <c r="O1575" t="s">
        <v>30</v>
      </c>
      <c r="P1575" t="s">
        <v>30</v>
      </c>
      <c r="Q1575" t="s">
        <v>46</v>
      </c>
      <c r="R1575" t="s">
        <v>30</v>
      </c>
      <c r="S1575" t="s">
        <v>40</v>
      </c>
      <c r="T1575" t="s">
        <v>30</v>
      </c>
      <c r="U1575" t="s">
        <v>30</v>
      </c>
      <c r="V1575" t="s">
        <v>30</v>
      </c>
      <c r="W1575" t="s">
        <v>798</v>
      </c>
      <c r="X1575" t="s">
        <v>37746</v>
      </c>
    </row>
    <row r="1576" spans="1:24" x14ac:dyDescent="0.25">
      <c r="A1576">
        <v>20917</v>
      </c>
      <c r="B1576" t="s">
        <v>37747</v>
      </c>
      <c r="C1576" t="s">
        <v>37748</v>
      </c>
      <c r="D1576">
        <v>4</v>
      </c>
      <c r="F1576" t="s">
        <v>37749</v>
      </c>
      <c r="I1576">
        <v>1997</v>
      </c>
      <c r="J1576">
        <v>1999</v>
      </c>
      <c r="K1576" t="s">
        <v>37750</v>
      </c>
      <c r="L1576" t="s">
        <v>37751</v>
      </c>
      <c r="M1576" t="s">
        <v>793</v>
      </c>
      <c r="N1576" t="s">
        <v>45</v>
      </c>
      <c r="O1576" t="s">
        <v>40</v>
      </c>
      <c r="P1576" t="s">
        <v>30</v>
      </c>
      <c r="Q1576" t="s">
        <v>63</v>
      </c>
      <c r="R1576" t="s">
        <v>30</v>
      </c>
      <c r="S1576" t="s">
        <v>30</v>
      </c>
      <c r="T1576" t="s">
        <v>30</v>
      </c>
      <c r="U1576" t="s">
        <v>40</v>
      </c>
      <c r="V1576" t="s">
        <v>30</v>
      </c>
      <c r="W1576" t="s">
        <v>124</v>
      </c>
      <c r="X1576" t="s">
        <v>37752</v>
      </c>
    </row>
    <row r="1577" spans="1:24" x14ac:dyDescent="0.25">
      <c r="A1577">
        <v>5080</v>
      </c>
      <c r="B1577" t="s">
        <v>37753</v>
      </c>
      <c r="C1577" t="s">
        <v>37754</v>
      </c>
      <c r="D1577">
        <v>4</v>
      </c>
      <c r="F1577" t="s">
        <v>37755</v>
      </c>
      <c r="G1577" t="e">
        <f>-ac</f>
        <v>#NAME?</v>
      </c>
      <c r="H1577" t="s">
        <v>1022</v>
      </c>
      <c r="I1577">
        <v>1984</v>
      </c>
      <c r="J1577">
        <v>1989</v>
      </c>
      <c r="K1577" t="s">
        <v>37756</v>
      </c>
      <c r="L1577" t="s">
        <v>37757</v>
      </c>
      <c r="M1577" t="s">
        <v>179</v>
      </c>
      <c r="N1577" t="s">
        <v>45</v>
      </c>
      <c r="O1577" t="s">
        <v>40</v>
      </c>
      <c r="P1577" t="s">
        <v>30</v>
      </c>
      <c r="Q1577" t="s">
        <v>46</v>
      </c>
      <c r="R1577" t="s">
        <v>30</v>
      </c>
      <c r="S1577" t="s">
        <v>40</v>
      </c>
      <c r="T1577" t="s">
        <v>40</v>
      </c>
      <c r="U1577" t="s">
        <v>40</v>
      </c>
      <c r="V1577" t="s">
        <v>40</v>
      </c>
      <c r="W1577" t="s">
        <v>124</v>
      </c>
      <c r="X1577" t="s">
        <v>37758</v>
      </c>
    </row>
    <row r="1578" spans="1:24" x14ac:dyDescent="0.25">
      <c r="A1578">
        <v>1038384</v>
      </c>
      <c r="B1578" t="s">
        <v>37759</v>
      </c>
      <c r="C1578" t="s">
        <v>37760</v>
      </c>
      <c r="D1578">
        <v>4</v>
      </c>
      <c r="E1578" t="s">
        <v>37761</v>
      </c>
      <c r="F1578" t="s">
        <v>37762</v>
      </c>
      <c r="G1578" t="s">
        <v>5821</v>
      </c>
      <c r="H1578" t="s">
        <v>5822</v>
      </c>
      <c r="I1578">
        <v>1977</v>
      </c>
      <c r="J1578">
        <v>1986</v>
      </c>
      <c r="K1578" t="s">
        <v>37763</v>
      </c>
      <c r="L1578" t="s">
        <v>37764</v>
      </c>
      <c r="M1578" t="s">
        <v>1310</v>
      </c>
      <c r="N1578" t="s">
        <v>45</v>
      </c>
      <c r="O1578" t="s">
        <v>40</v>
      </c>
      <c r="P1578" t="s">
        <v>30</v>
      </c>
      <c r="Q1578" t="s">
        <v>46</v>
      </c>
      <c r="R1578" t="s">
        <v>30</v>
      </c>
      <c r="S1578" t="s">
        <v>30</v>
      </c>
      <c r="T1578" t="s">
        <v>30</v>
      </c>
      <c r="U1578" t="s">
        <v>40</v>
      </c>
      <c r="V1578" t="s">
        <v>40</v>
      </c>
      <c r="W1578" t="s">
        <v>124</v>
      </c>
      <c r="X1578" t="s">
        <v>37765</v>
      </c>
    </row>
    <row r="1579" spans="1:24" x14ac:dyDescent="0.25">
      <c r="A1579">
        <v>466768</v>
      </c>
      <c r="B1579" t="s">
        <v>37915</v>
      </c>
      <c r="C1579" t="s">
        <v>37916</v>
      </c>
      <c r="D1579">
        <v>4</v>
      </c>
      <c r="F1579" t="s">
        <v>5550</v>
      </c>
      <c r="G1579" t="s">
        <v>5055</v>
      </c>
      <c r="H1579" t="s">
        <v>5056</v>
      </c>
      <c r="I1579">
        <v>1992</v>
      </c>
      <c r="J1579">
        <v>2004</v>
      </c>
      <c r="K1579" t="s">
        <v>37917</v>
      </c>
      <c r="L1579" t="s">
        <v>37918</v>
      </c>
      <c r="M1579" t="s">
        <v>453</v>
      </c>
      <c r="N1579" t="s">
        <v>29</v>
      </c>
      <c r="O1579" t="s">
        <v>30</v>
      </c>
      <c r="P1579" t="s">
        <v>30</v>
      </c>
      <c r="Q1579" t="s">
        <v>31</v>
      </c>
      <c r="R1579" t="s">
        <v>30</v>
      </c>
      <c r="S1579" t="s">
        <v>40</v>
      </c>
      <c r="T1579" t="s">
        <v>30</v>
      </c>
      <c r="U1579" t="s">
        <v>30</v>
      </c>
      <c r="V1579" t="s">
        <v>30</v>
      </c>
      <c r="W1579" t="s">
        <v>124</v>
      </c>
      <c r="X1579" t="s">
        <v>37919</v>
      </c>
    </row>
    <row r="1580" spans="1:24" x14ac:dyDescent="0.25">
      <c r="A1580">
        <v>675490</v>
      </c>
      <c r="B1580" t="s">
        <v>37920</v>
      </c>
      <c r="C1580" t="s">
        <v>37921</v>
      </c>
      <c r="D1580">
        <v>4</v>
      </c>
      <c r="F1580" t="s">
        <v>37922</v>
      </c>
      <c r="J1580">
        <v>1973</v>
      </c>
      <c r="N1580" t="s">
        <v>75</v>
      </c>
      <c r="O1580" t="s">
        <v>30</v>
      </c>
      <c r="P1580" t="s">
        <v>30</v>
      </c>
      <c r="Q1580" t="s">
        <v>31</v>
      </c>
      <c r="R1580" t="s">
        <v>30</v>
      </c>
      <c r="S1580" t="s">
        <v>40</v>
      </c>
      <c r="T1580" t="s">
        <v>30</v>
      </c>
      <c r="U1580" t="s">
        <v>30</v>
      </c>
      <c r="V1580" t="s">
        <v>30</v>
      </c>
      <c r="W1580" t="s">
        <v>124</v>
      </c>
    </row>
    <row r="1581" spans="1:24" x14ac:dyDescent="0.25">
      <c r="A1581">
        <v>674479</v>
      </c>
      <c r="B1581" t="s">
        <v>37923</v>
      </c>
      <c r="C1581" t="s">
        <v>37924</v>
      </c>
      <c r="D1581">
        <v>4</v>
      </c>
      <c r="F1581" t="s">
        <v>37925</v>
      </c>
      <c r="J1581">
        <v>1986</v>
      </c>
      <c r="M1581" t="s">
        <v>21872</v>
      </c>
      <c r="N1581" t="s">
        <v>74</v>
      </c>
      <c r="O1581" t="s">
        <v>30</v>
      </c>
      <c r="P1581" t="s">
        <v>30</v>
      </c>
      <c r="Q1581" t="s">
        <v>75</v>
      </c>
      <c r="R1581" t="s">
        <v>30</v>
      </c>
      <c r="S1581" t="s">
        <v>30</v>
      </c>
      <c r="T1581" t="s">
        <v>40</v>
      </c>
      <c r="U1581" t="s">
        <v>30</v>
      </c>
      <c r="V1581" t="s">
        <v>30</v>
      </c>
      <c r="W1581" t="s">
        <v>124</v>
      </c>
    </row>
    <row r="1582" spans="1:24" x14ac:dyDescent="0.25">
      <c r="A1582">
        <v>91369</v>
      </c>
      <c r="B1582" t="s">
        <v>37926</v>
      </c>
      <c r="C1582" t="s">
        <v>37927</v>
      </c>
      <c r="D1582">
        <v>4</v>
      </c>
      <c r="F1582" t="s">
        <v>7365</v>
      </c>
      <c r="G1582" t="s">
        <v>129</v>
      </c>
      <c r="H1582" t="s">
        <v>130</v>
      </c>
      <c r="K1582" t="s">
        <v>37928</v>
      </c>
      <c r="L1582" t="s">
        <v>37929</v>
      </c>
      <c r="M1582" t="s">
        <v>173</v>
      </c>
      <c r="N1582" t="s">
        <v>45</v>
      </c>
      <c r="O1582" t="s">
        <v>30</v>
      </c>
      <c r="P1582" t="s">
        <v>30</v>
      </c>
      <c r="Q1582" t="s">
        <v>46</v>
      </c>
      <c r="R1582" t="s">
        <v>30</v>
      </c>
      <c r="S1582" t="s">
        <v>30</v>
      </c>
      <c r="T1582" t="s">
        <v>40</v>
      </c>
      <c r="U1582" t="s">
        <v>30</v>
      </c>
      <c r="V1582" t="s">
        <v>30</v>
      </c>
      <c r="W1582" t="s">
        <v>798</v>
      </c>
      <c r="X1582" t="s">
        <v>37930</v>
      </c>
    </row>
    <row r="1583" spans="1:24" x14ac:dyDescent="0.25">
      <c r="A1583">
        <v>2525</v>
      </c>
      <c r="B1583" t="s">
        <v>37931</v>
      </c>
      <c r="C1583" t="s">
        <v>37932</v>
      </c>
      <c r="D1583">
        <v>4</v>
      </c>
      <c r="F1583" t="s">
        <v>37933</v>
      </c>
      <c r="G1583" t="s">
        <v>2404</v>
      </c>
      <c r="H1583" t="s">
        <v>2405</v>
      </c>
      <c r="J1583">
        <v>1945</v>
      </c>
      <c r="K1583" t="s">
        <v>37934</v>
      </c>
      <c r="L1583" t="s">
        <v>37935</v>
      </c>
      <c r="M1583" t="s">
        <v>453</v>
      </c>
      <c r="N1583" t="s">
        <v>45</v>
      </c>
      <c r="O1583" t="s">
        <v>40</v>
      </c>
      <c r="P1583" t="s">
        <v>30</v>
      </c>
      <c r="Q1583" t="s">
        <v>63</v>
      </c>
      <c r="R1583" t="s">
        <v>30</v>
      </c>
      <c r="S1583" t="s">
        <v>30</v>
      </c>
      <c r="T1583" t="s">
        <v>30</v>
      </c>
      <c r="U1583" t="s">
        <v>40</v>
      </c>
      <c r="V1583" t="s">
        <v>30</v>
      </c>
      <c r="W1583" t="s">
        <v>124</v>
      </c>
      <c r="X1583" t="s">
        <v>37936</v>
      </c>
    </row>
    <row r="1584" spans="1:24" x14ac:dyDescent="0.25">
      <c r="A1584">
        <v>139225</v>
      </c>
      <c r="B1584" t="s">
        <v>37937</v>
      </c>
      <c r="C1584" t="s">
        <v>37938</v>
      </c>
      <c r="D1584">
        <v>4</v>
      </c>
      <c r="E1584" t="s">
        <v>37939</v>
      </c>
      <c r="F1584" t="s">
        <v>904</v>
      </c>
      <c r="I1584">
        <v>1973</v>
      </c>
      <c r="J1584">
        <v>1992</v>
      </c>
      <c r="K1584" t="s">
        <v>37940</v>
      </c>
      <c r="L1584" t="s">
        <v>37941</v>
      </c>
      <c r="M1584" t="s">
        <v>1025</v>
      </c>
      <c r="N1584" t="s">
        <v>45</v>
      </c>
      <c r="O1584" t="s">
        <v>40</v>
      </c>
      <c r="P1584" t="s">
        <v>30</v>
      </c>
      <c r="Q1584" t="s">
        <v>63</v>
      </c>
      <c r="R1584" t="s">
        <v>30</v>
      </c>
      <c r="S1584" t="s">
        <v>40</v>
      </c>
      <c r="T1584" t="s">
        <v>30</v>
      </c>
      <c r="U1584" t="s">
        <v>30</v>
      </c>
      <c r="V1584" t="s">
        <v>40</v>
      </c>
      <c r="W1584" t="s">
        <v>124</v>
      </c>
      <c r="X1584" t="s">
        <v>37942</v>
      </c>
    </row>
    <row r="1585" spans="1:24" x14ac:dyDescent="0.25">
      <c r="A1585">
        <v>1369</v>
      </c>
      <c r="B1585" t="s">
        <v>37943</v>
      </c>
      <c r="C1585" t="s">
        <v>37944</v>
      </c>
      <c r="D1585">
        <v>4</v>
      </c>
      <c r="E1585" t="s">
        <v>37945</v>
      </c>
      <c r="F1585" t="s">
        <v>12430</v>
      </c>
      <c r="G1585" t="s">
        <v>3021</v>
      </c>
      <c r="H1585" t="s">
        <v>1459</v>
      </c>
      <c r="I1585">
        <v>1987</v>
      </c>
      <c r="J1585">
        <v>1990</v>
      </c>
      <c r="K1585" t="s">
        <v>37946</v>
      </c>
      <c r="L1585" t="s">
        <v>37947</v>
      </c>
      <c r="M1585" t="s">
        <v>5553</v>
      </c>
      <c r="N1585" t="s">
        <v>45</v>
      </c>
      <c r="O1585" t="s">
        <v>40</v>
      </c>
      <c r="P1585" t="s">
        <v>30</v>
      </c>
      <c r="Q1585" t="s">
        <v>63</v>
      </c>
      <c r="R1585" t="s">
        <v>40</v>
      </c>
      <c r="S1585" t="s">
        <v>40</v>
      </c>
      <c r="T1585" t="s">
        <v>30</v>
      </c>
      <c r="U1585" t="s">
        <v>30</v>
      </c>
      <c r="V1585" t="s">
        <v>30</v>
      </c>
      <c r="W1585" t="s">
        <v>124</v>
      </c>
      <c r="X1585" t="s">
        <v>37948</v>
      </c>
    </row>
    <row r="1586" spans="1:24" x14ac:dyDescent="0.25">
      <c r="A1586">
        <v>682597</v>
      </c>
      <c r="B1586" t="s">
        <v>37949</v>
      </c>
      <c r="C1586" t="s">
        <v>37950</v>
      </c>
      <c r="D1586">
        <v>4</v>
      </c>
      <c r="F1586" t="s">
        <v>37951</v>
      </c>
      <c r="J1586">
        <v>1982</v>
      </c>
      <c r="M1586" t="s">
        <v>7795</v>
      </c>
      <c r="N1586" t="s">
        <v>29</v>
      </c>
      <c r="O1586" t="s">
        <v>30</v>
      </c>
      <c r="P1586" t="s">
        <v>30</v>
      </c>
      <c r="Q1586" t="s">
        <v>75</v>
      </c>
      <c r="R1586" t="s">
        <v>30</v>
      </c>
      <c r="S1586" t="s">
        <v>40</v>
      </c>
      <c r="T1586" t="s">
        <v>30</v>
      </c>
      <c r="U1586" t="s">
        <v>30</v>
      </c>
      <c r="V1586" t="s">
        <v>30</v>
      </c>
      <c r="W1586" t="s">
        <v>798</v>
      </c>
      <c r="X1586" t="s">
        <v>37952</v>
      </c>
    </row>
    <row r="1587" spans="1:24" x14ac:dyDescent="0.25">
      <c r="A1587">
        <v>252768</v>
      </c>
      <c r="B1587" t="s">
        <v>37953</v>
      </c>
      <c r="C1587" t="s">
        <v>37954</v>
      </c>
      <c r="D1587">
        <v>4</v>
      </c>
      <c r="E1587" t="s">
        <v>37955</v>
      </c>
      <c r="F1587" t="s">
        <v>1445</v>
      </c>
      <c r="I1587">
        <v>2008</v>
      </c>
      <c r="J1587">
        <v>2009</v>
      </c>
      <c r="N1587" t="s">
        <v>45</v>
      </c>
      <c r="O1587" t="s">
        <v>30</v>
      </c>
      <c r="P1587" t="s">
        <v>30</v>
      </c>
      <c r="Q1587" t="s">
        <v>46</v>
      </c>
      <c r="R1587" t="s">
        <v>30</v>
      </c>
      <c r="S1587" t="s">
        <v>40</v>
      </c>
      <c r="T1587" t="s">
        <v>30</v>
      </c>
      <c r="U1587" t="s">
        <v>30</v>
      </c>
      <c r="V1587" t="s">
        <v>30</v>
      </c>
      <c r="W1587" t="s">
        <v>124</v>
      </c>
      <c r="X1587" t="s">
        <v>37956</v>
      </c>
    </row>
    <row r="1588" spans="1:24" x14ac:dyDescent="0.25">
      <c r="A1588">
        <v>364520</v>
      </c>
      <c r="B1588" t="s">
        <v>37957</v>
      </c>
      <c r="C1588" t="s">
        <v>37958</v>
      </c>
      <c r="D1588">
        <v>4</v>
      </c>
      <c r="F1588" t="s">
        <v>37959</v>
      </c>
      <c r="G1588" t="s">
        <v>9971</v>
      </c>
      <c r="H1588" t="s">
        <v>9972</v>
      </c>
      <c r="J1588">
        <v>1972</v>
      </c>
      <c r="K1588" t="s">
        <v>26207</v>
      </c>
      <c r="L1588" t="s">
        <v>26208</v>
      </c>
      <c r="M1588" t="s">
        <v>4463</v>
      </c>
      <c r="N1588" t="s">
        <v>29</v>
      </c>
      <c r="O1588" t="s">
        <v>40</v>
      </c>
      <c r="P1588" t="s">
        <v>30</v>
      </c>
      <c r="Q1588" t="s">
        <v>31</v>
      </c>
      <c r="R1588" t="s">
        <v>30</v>
      </c>
      <c r="S1588" t="s">
        <v>30</v>
      </c>
      <c r="T1588" t="s">
        <v>40</v>
      </c>
      <c r="U1588" t="s">
        <v>40</v>
      </c>
      <c r="V1588" t="s">
        <v>40</v>
      </c>
      <c r="W1588" t="s">
        <v>124</v>
      </c>
      <c r="X1588" t="s">
        <v>37960</v>
      </c>
    </row>
    <row r="1589" spans="1:24" x14ac:dyDescent="0.25">
      <c r="A1589">
        <v>1073717</v>
      </c>
      <c r="B1589" t="s">
        <v>37961</v>
      </c>
      <c r="C1589" t="s">
        <v>37962</v>
      </c>
      <c r="D1589">
        <v>4</v>
      </c>
      <c r="E1589" t="s">
        <v>37963</v>
      </c>
      <c r="F1589" t="s">
        <v>1477</v>
      </c>
      <c r="G1589" t="e">
        <f>-bulin</f>
        <v>#NAME?</v>
      </c>
      <c r="H1589" t="s">
        <v>37964</v>
      </c>
      <c r="I1589">
        <v>2006</v>
      </c>
      <c r="J1589">
        <v>2010</v>
      </c>
      <c r="K1589" t="s">
        <v>37965</v>
      </c>
      <c r="L1589" t="s">
        <v>37966</v>
      </c>
      <c r="N1589" t="s">
        <v>29</v>
      </c>
      <c r="O1589" t="s">
        <v>30</v>
      </c>
      <c r="P1589" t="s">
        <v>30</v>
      </c>
      <c r="Q1589" t="s">
        <v>31</v>
      </c>
      <c r="R1589" t="s">
        <v>30</v>
      </c>
      <c r="S1589" t="s">
        <v>30</v>
      </c>
      <c r="T1589" t="s">
        <v>40</v>
      </c>
      <c r="U1589" t="s">
        <v>30</v>
      </c>
      <c r="V1589" t="s">
        <v>30</v>
      </c>
      <c r="W1589" t="s">
        <v>124</v>
      </c>
      <c r="X1589" t="s">
        <v>37967</v>
      </c>
    </row>
    <row r="1590" spans="1:24" x14ac:dyDescent="0.25">
      <c r="A1590">
        <v>189099</v>
      </c>
      <c r="B1590" t="s">
        <v>37968</v>
      </c>
      <c r="C1590" t="s">
        <v>37969</v>
      </c>
      <c r="D1590">
        <v>4</v>
      </c>
      <c r="E1590" t="s">
        <v>37970</v>
      </c>
      <c r="F1590" t="s">
        <v>1979</v>
      </c>
      <c r="G1590" t="e">
        <f>-mycin</f>
        <v>#NAME?</v>
      </c>
      <c r="H1590" t="s">
        <v>26</v>
      </c>
      <c r="I1590">
        <v>1962</v>
      </c>
      <c r="J1590">
        <v>1971</v>
      </c>
      <c r="K1590" t="s">
        <v>37971</v>
      </c>
      <c r="L1590" t="s">
        <v>37972</v>
      </c>
      <c r="M1590" t="s">
        <v>453</v>
      </c>
      <c r="N1590" t="s">
        <v>29</v>
      </c>
      <c r="O1590" t="s">
        <v>40</v>
      </c>
      <c r="P1590" t="s">
        <v>30</v>
      </c>
      <c r="Q1590" t="s">
        <v>31</v>
      </c>
      <c r="R1590" t="s">
        <v>30</v>
      </c>
      <c r="S1590" t="s">
        <v>30</v>
      </c>
      <c r="T1590" t="s">
        <v>40</v>
      </c>
      <c r="U1590" t="s">
        <v>30</v>
      </c>
      <c r="V1590" t="s">
        <v>30</v>
      </c>
      <c r="W1590" t="s">
        <v>798</v>
      </c>
      <c r="X1590" t="s">
        <v>37973</v>
      </c>
    </row>
    <row r="1591" spans="1:24" x14ac:dyDescent="0.25">
      <c r="A1591">
        <v>2431</v>
      </c>
      <c r="B1591" t="s">
        <v>37974</v>
      </c>
      <c r="C1591" t="s">
        <v>37975</v>
      </c>
      <c r="D1591">
        <v>4</v>
      </c>
      <c r="E1591" t="s">
        <v>37976</v>
      </c>
      <c r="F1591" t="s">
        <v>37977</v>
      </c>
      <c r="I1591">
        <v>1963</v>
      </c>
      <c r="J1591">
        <v>1960</v>
      </c>
      <c r="K1591" t="s">
        <v>37978</v>
      </c>
      <c r="L1591" t="s">
        <v>37979</v>
      </c>
      <c r="M1591" t="s">
        <v>13593</v>
      </c>
      <c r="N1591" t="s">
        <v>45</v>
      </c>
      <c r="O1591" t="s">
        <v>40</v>
      </c>
      <c r="P1591" t="s">
        <v>30</v>
      </c>
      <c r="Q1591" t="s">
        <v>63</v>
      </c>
      <c r="R1591" t="s">
        <v>30</v>
      </c>
      <c r="S1591" t="s">
        <v>40</v>
      </c>
      <c r="T1591" t="s">
        <v>40</v>
      </c>
      <c r="U1591" t="s">
        <v>30</v>
      </c>
      <c r="V1591" t="s">
        <v>30</v>
      </c>
      <c r="W1591" t="s">
        <v>124</v>
      </c>
      <c r="X1591" t="s">
        <v>37980</v>
      </c>
    </row>
    <row r="1592" spans="1:24" x14ac:dyDescent="0.25">
      <c r="A1592">
        <v>94790</v>
      </c>
      <c r="B1592" t="s">
        <v>37981</v>
      </c>
      <c r="C1592" t="s">
        <v>37982</v>
      </c>
      <c r="D1592">
        <v>4</v>
      </c>
      <c r="F1592" t="s">
        <v>7365</v>
      </c>
      <c r="J1592">
        <v>1972</v>
      </c>
      <c r="K1592" t="s">
        <v>37983</v>
      </c>
      <c r="L1592" t="s">
        <v>37984</v>
      </c>
      <c r="M1592" t="s">
        <v>3033</v>
      </c>
      <c r="N1592" t="s">
        <v>45</v>
      </c>
      <c r="O1592" t="s">
        <v>40</v>
      </c>
      <c r="P1592" t="s">
        <v>30</v>
      </c>
      <c r="Q1592" t="s">
        <v>63</v>
      </c>
      <c r="R1592" t="s">
        <v>30</v>
      </c>
      <c r="S1592" t="s">
        <v>30</v>
      </c>
      <c r="T1592" t="s">
        <v>40</v>
      </c>
      <c r="U1592" t="s">
        <v>30</v>
      </c>
      <c r="V1592" t="s">
        <v>30</v>
      </c>
      <c r="W1592" t="s">
        <v>124</v>
      </c>
      <c r="X1592" t="s">
        <v>37985</v>
      </c>
    </row>
    <row r="1593" spans="1:24" x14ac:dyDescent="0.25">
      <c r="A1593">
        <v>11968</v>
      </c>
      <c r="B1593" t="s">
        <v>37986</v>
      </c>
      <c r="C1593" t="s">
        <v>37987</v>
      </c>
      <c r="D1593">
        <v>4</v>
      </c>
      <c r="E1593" t="s">
        <v>37988</v>
      </c>
      <c r="F1593" t="s">
        <v>37989</v>
      </c>
      <c r="G1593" t="e">
        <f>-icam</f>
        <v>#NAME?</v>
      </c>
      <c r="H1593" t="s">
        <v>1658</v>
      </c>
      <c r="I1593">
        <v>1974</v>
      </c>
      <c r="J1593">
        <v>1982</v>
      </c>
      <c r="K1593" t="s">
        <v>37990</v>
      </c>
      <c r="L1593" t="s">
        <v>37991</v>
      </c>
      <c r="M1593" t="s">
        <v>37992</v>
      </c>
      <c r="N1593" t="s">
        <v>45</v>
      </c>
      <c r="O1593" t="s">
        <v>40</v>
      </c>
      <c r="P1593" t="s">
        <v>30</v>
      </c>
      <c r="Q1593" t="s">
        <v>63</v>
      </c>
      <c r="R1593" t="s">
        <v>30</v>
      </c>
      <c r="S1593" t="s">
        <v>40</v>
      </c>
      <c r="T1593" t="s">
        <v>30</v>
      </c>
      <c r="U1593" t="s">
        <v>30</v>
      </c>
      <c r="V1593" t="s">
        <v>40</v>
      </c>
      <c r="W1593" t="s">
        <v>124</v>
      </c>
      <c r="X1593" t="s">
        <v>37993</v>
      </c>
    </row>
    <row r="1594" spans="1:24" x14ac:dyDescent="0.25">
      <c r="A1594">
        <v>374719</v>
      </c>
      <c r="B1594" t="s">
        <v>37994</v>
      </c>
      <c r="C1594" t="s">
        <v>37995</v>
      </c>
      <c r="D1594">
        <v>4</v>
      </c>
      <c r="F1594" t="s">
        <v>37996</v>
      </c>
      <c r="G1594" t="s">
        <v>2041</v>
      </c>
      <c r="H1594" t="s">
        <v>37997</v>
      </c>
      <c r="J1594">
        <v>1998</v>
      </c>
      <c r="K1594" t="s">
        <v>37998</v>
      </c>
      <c r="L1594" t="s">
        <v>37999</v>
      </c>
      <c r="N1594" t="s">
        <v>45</v>
      </c>
      <c r="O1594" t="s">
        <v>40</v>
      </c>
      <c r="P1594" t="s">
        <v>30</v>
      </c>
      <c r="Q1594" t="s">
        <v>31</v>
      </c>
      <c r="R1594" t="s">
        <v>30</v>
      </c>
      <c r="S1594" t="s">
        <v>40</v>
      </c>
      <c r="T1594" t="s">
        <v>30</v>
      </c>
      <c r="U1594" t="s">
        <v>30</v>
      </c>
      <c r="V1594" t="s">
        <v>30</v>
      </c>
      <c r="W1594" t="s">
        <v>124</v>
      </c>
      <c r="X1594" t="s">
        <v>38000</v>
      </c>
    </row>
    <row r="1595" spans="1:24" x14ac:dyDescent="0.25">
      <c r="A1595">
        <v>674381</v>
      </c>
      <c r="B1595" t="s">
        <v>38001</v>
      </c>
      <c r="C1595" t="s">
        <v>38002</v>
      </c>
      <c r="D1595">
        <v>4</v>
      </c>
      <c r="E1595" t="s">
        <v>38003</v>
      </c>
      <c r="F1595" t="s">
        <v>38004</v>
      </c>
      <c r="G1595" t="s">
        <v>2823</v>
      </c>
      <c r="H1595" t="s">
        <v>2824</v>
      </c>
      <c r="I1595">
        <v>2002</v>
      </c>
      <c r="J1595">
        <v>2003</v>
      </c>
      <c r="K1595" t="s">
        <v>16307</v>
      </c>
      <c r="L1595" t="s">
        <v>16308</v>
      </c>
      <c r="N1595" t="s">
        <v>29</v>
      </c>
      <c r="O1595" t="s">
        <v>40</v>
      </c>
      <c r="P1595" t="s">
        <v>30</v>
      </c>
      <c r="Q1595" t="s">
        <v>31</v>
      </c>
      <c r="R1595" t="s">
        <v>40</v>
      </c>
      <c r="S1595" t="s">
        <v>40</v>
      </c>
      <c r="T1595" t="s">
        <v>30</v>
      </c>
      <c r="U1595" t="s">
        <v>40</v>
      </c>
      <c r="V1595" t="s">
        <v>40</v>
      </c>
      <c r="W1595" t="s">
        <v>124</v>
      </c>
      <c r="X1595" t="s">
        <v>38005</v>
      </c>
    </row>
    <row r="1596" spans="1:24" x14ac:dyDescent="0.25">
      <c r="A1596">
        <v>419598</v>
      </c>
      <c r="B1596" t="s">
        <v>38006</v>
      </c>
      <c r="C1596" t="s">
        <v>38007</v>
      </c>
      <c r="D1596">
        <v>4</v>
      </c>
      <c r="E1596" t="s">
        <v>38008</v>
      </c>
      <c r="F1596" t="s">
        <v>38009</v>
      </c>
      <c r="G1596" t="e">
        <f>-prazole</f>
        <v>#NAME?</v>
      </c>
      <c r="H1596" t="s">
        <v>260</v>
      </c>
      <c r="I1596">
        <v>1991</v>
      </c>
      <c r="J1596">
        <v>2000</v>
      </c>
      <c r="K1596" t="s">
        <v>38010</v>
      </c>
      <c r="L1596" t="s">
        <v>38011</v>
      </c>
      <c r="M1596" t="s">
        <v>3178</v>
      </c>
      <c r="N1596" t="s">
        <v>45</v>
      </c>
      <c r="O1596" t="s">
        <v>40</v>
      </c>
      <c r="P1596" t="s">
        <v>30</v>
      </c>
      <c r="Q1596" t="s">
        <v>46</v>
      </c>
      <c r="R1596" t="s">
        <v>30</v>
      </c>
      <c r="S1596" t="s">
        <v>40</v>
      </c>
      <c r="T1596" t="s">
        <v>40</v>
      </c>
      <c r="U1596" t="s">
        <v>30</v>
      </c>
      <c r="V1596" t="s">
        <v>30</v>
      </c>
      <c r="W1596" t="s">
        <v>124</v>
      </c>
      <c r="X1596" t="s">
        <v>38012</v>
      </c>
    </row>
    <row r="1597" spans="1:24" x14ac:dyDescent="0.25">
      <c r="A1597">
        <v>286065</v>
      </c>
      <c r="B1597" t="s">
        <v>38013</v>
      </c>
      <c r="C1597" t="s">
        <v>38014</v>
      </c>
      <c r="D1597">
        <v>4</v>
      </c>
      <c r="E1597" t="s">
        <v>38015</v>
      </c>
      <c r="F1597" t="s">
        <v>38016</v>
      </c>
      <c r="I1597">
        <v>1966</v>
      </c>
      <c r="J1597">
        <v>2002</v>
      </c>
      <c r="K1597" t="s">
        <v>38017</v>
      </c>
      <c r="L1597" t="s">
        <v>38018</v>
      </c>
      <c r="M1597" t="s">
        <v>38019</v>
      </c>
      <c r="N1597" t="s">
        <v>45</v>
      </c>
      <c r="O1597" t="s">
        <v>40</v>
      </c>
      <c r="P1597" t="s">
        <v>30</v>
      </c>
      <c r="Q1597" t="s">
        <v>63</v>
      </c>
      <c r="R1597" t="s">
        <v>30</v>
      </c>
      <c r="S1597" t="s">
        <v>40</v>
      </c>
      <c r="T1597" t="s">
        <v>30</v>
      </c>
      <c r="U1597" t="s">
        <v>30</v>
      </c>
      <c r="V1597" t="s">
        <v>40</v>
      </c>
      <c r="W1597" t="s">
        <v>124</v>
      </c>
      <c r="X1597" t="s">
        <v>38020</v>
      </c>
    </row>
    <row r="1598" spans="1:24" x14ac:dyDescent="0.25">
      <c r="A1598">
        <v>483808</v>
      </c>
      <c r="B1598" t="s">
        <v>38021</v>
      </c>
      <c r="C1598" t="s">
        <v>38022</v>
      </c>
      <c r="D1598">
        <v>4</v>
      </c>
      <c r="F1598" t="s">
        <v>2077</v>
      </c>
      <c r="G1598" t="s">
        <v>5388</v>
      </c>
      <c r="H1598" t="s">
        <v>5389</v>
      </c>
      <c r="J1598">
        <v>1960</v>
      </c>
      <c r="K1598" t="s">
        <v>32209</v>
      </c>
      <c r="L1598" t="s">
        <v>32210</v>
      </c>
      <c r="M1598" t="s">
        <v>4208</v>
      </c>
      <c r="N1598" t="s">
        <v>29</v>
      </c>
      <c r="O1598" t="s">
        <v>40</v>
      </c>
      <c r="P1598" t="s">
        <v>30</v>
      </c>
      <c r="Q1598" t="s">
        <v>31</v>
      </c>
      <c r="R1598" t="s">
        <v>40</v>
      </c>
      <c r="S1598" t="s">
        <v>30</v>
      </c>
      <c r="T1598" t="s">
        <v>40</v>
      </c>
      <c r="U1598" t="s">
        <v>30</v>
      </c>
      <c r="V1598" t="s">
        <v>30</v>
      </c>
      <c r="W1598" t="s">
        <v>798</v>
      </c>
      <c r="X1598" t="s">
        <v>38023</v>
      </c>
    </row>
    <row r="1599" spans="1:24" x14ac:dyDescent="0.25">
      <c r="A1599">
        <v>675232</v>
      </c>
      <c r="B1599" t="s">
        <v>38024</v>
      </c>
      <c r="C1599" t="s">
        <v>38025</v>
      </c>
      <c r="D1599">
        <v>4</v>
      </c>
      <c r="F1599" t="s">
        <v>18467</v>
      </c>
      <c r="J1599">
        <v>1959</v>
      </c>
      <c r="K1599" t="s">
        <v>37576</v>
      </c>
      <c r="L1599" t="s">
        <v>37577</v>
      </c>
      <c r="M1599" t="s">
        <v>35235</v>
      </c>
      <c r="N1599" t="s">
        <v>45</v>
      </c>
      <c r="O1599" t="s">
        <v>40</v>
      </c>
      <c r="P1599" t="s">
        <v>30</v>
      </c>
      <c r="Q1599" t="s">
        <v>31</v>
      </c>
      <c r="R1599" t="s">
        <v>40</v>
      </c>
      <c r="S1599" t="s">
        <v>30</v>
      </c>
      <c r="T1599" t="s">
        <v>40</v>
      </c>
      <c r="U1599" t="s">
        <v>30</v>
      </c>
      <c r="V1599" t="s">
        <v>40</v>
      </c>
      <c r="W1599" t="s">
        <v>124</v>
      </c>
      <c r="X1599" t="s">
        <v>38026</v>
      </c>
    </row>
    <row r="1600" spans="1:24" x14ac:dyDescent="0.25">
      <c r="A1600">
        <v>304381</v>
      </c>
      <c r="B1600" t="s">
        <v>38027</v>
      </c>
      <c r="C1600" t="s">
        <v>38028</v>
      </c>
      <c r="D1600">
        <v>4</v>
      </c>
      <c r="F1600" t="s">
        <v>38029</v>
      </c>
      <c r="J1600">
        <v>1985</v>
      </c>
      <c r="K1600" t="s">
        <v>38030</v>
      </c>
      <c r="L1600" t="s">
        <v>38031</v>
      </c>
      <c r="M1600" t="s">
        <v>38032</v>
      </c>
      <c r="N1600" t="s">
        <v>45</v>
      </c>
      <c r="O1600" t="s">
        <v>30</v>
      </c>
      <c r="P1600" t="s">
        <v>30</v>
      </c>
      <c r="Q1600" t="s">
        <v>75</v>
      </c>
      <c r="R1600" t="s">
        <v>30</v>
      </c>
      <c r="S1600" t="s">
        <v>40</v>
      </c>
      <c r="T1600" t="s">
        <v>40</v>
      </c>
      <c r="U1600" t="s">
        <v>30</v>
      </c>
      <c r="V1600" t="s">
        <v>30</v>
      </c>
      <c r="W1600" t="s">
        <v>2208</v>
      </c>
      <c r="X1600" t="s">
        <v>38033</v>
      </c>
    </row>
    <row r="1601" spans="1:24" x14ac:dyDescent="0.25">
      <c r="A1601">
        <v>95929</v>
      </c>
      <c r="B1601" t="s">
        <v>38034</v>
      </c>
      <c r="C1601" t="s">
        <v>38035</v>
      </c>
      <c r="D1601">
        <v>4</v>
      </c>
      <c r="E1601" t="s">
        <v>38036</v>
      </c>
      <c r="F1601" t="s">
        <v>21128</v>
      </c>
      <c r="G1601" t="e">
        <f>-azepam</f>
        <v>#NAME?</v>
      </c>
      <c r="H1601" t="s">
        <v>1171</v>
      </c>
      <c r="I1601">
        <v>1968</v>
      </c>
      <c r="J1601">
        <v>1970</v>
      </c>
      <c r="K1601" t="s">
        <v>38037</v>
      </c>
      <c r="L1601" t="s">
        <v>38038</v>
      </c>
      <c r="M1601" t="s">
        <v>38039</v>
      </c>
      <c r="N1601" t="s">
        <v>45</v>
      </c>
      <c r="O1601" t="s">
        <v>40</v>
      </c>
      <c r="P1601" t="s">
        <v>30</v>
      </c>
      <c r="Q1601" t="s">
        <v>63</v>
      </c>
      <c r="R1601" t="s">
        <v>40</v>
      </c>
      <c r="S1601" t="s">
        <v>40</v>
      </c>
      <c r="T1601" t="s">
        <v>30</v>
      </c>
      <c r="U1601" t="s">
        <v>30</v>
      </c>
      <c r="V1601" t="s">
        <v>30</v>
      </c>
      <c r="W1601" t="s">
        <v>124</v>
      </c>
      <c r="X1601" t="s">
        <v>38040</v>
      </c>
    </row>
    <row r="1602" spans="1:24" x14ac:dyDescent="0.25">
      <c r="A1602">
        <v>457398</v>
      </c>
      <c r="B1602" t="s">
        <v>38048</v>
      </c>
      <c r="C1602" t="s">
        <v>38049</v>
      </c>
      <c r="D1602">
        <v>4</v>
      </c>
      <c r="E1602" t="s">
        <v>38050</v>
      </c>
      <c r="F1602" t="s">
        <v>1370</v>
      </c>
      <c r="G1602" t="e">
        <f>-trombopag</f>
        <v>#NAME?</v>
      </c>
      <c r="H1602" t="s">
        <v>2564</v>
      </c>
      <c r="I1602">
        <v>2005</v>
      </c>
      <c r="J1602">
        <v>2008</v>
      </c>
      <c r="K1602" t="s">
        <v>38051</v>
      </c>
      <c r="L1602" t="s">
        <v>38052</v>
      </c>
      <c r="N1602" t="s">
        <v>45</v>
      </c>
      <c r="O1602" t="s">
        <v>40</v>
      </c>
      <c r="P1602" t="s">
        <v>30</v>
      </c>
      <c r="Q1602" t="s">
        <v>63</v>
      </c>
      <c r="R1602" t="s">
        <v>30</v>
      </c>
      <c r="S1602" t="s">
        <v>40</v>
      </c>
      <c r="T1602" t="s">
        <v>30</v>
      </c>
      <c r="U1602" t="s">
        <v>30</v>
      </c>
      <c r="V1602" t="s">
        <v>40</v>
      </c>
      <c r="W1602" t="s">
        <v>124</v>
      </c>
      <c r="X1602" t="s">
        <v>38053</v>
      </c>
    </row>
    <row r="1603" spans="1:24" x14ac:dyDescent="0.25">
      <c r="A1603">
        <v>6243</v>
      </c>
      <c r="B1603" t="s">
        <v>38059</v>
      </c>
      <c r="C1603" t="s">
        <v>38060</v>
      </c>
      <c r="D1603">
        <v>4</v>
      </c>
      <c r="E1603" t="s">
        <v>38061</v>
      </c>
      <c r="F1603" t="s">
        <v>759</v>
      </c>
      <c r="G1603" t="e">
        <f>-pramine</f>
        <v>#NAME?</v>
      </c>
      <c r="H1603" t="s">
        <v>4130</v>
      </c>
      <c r="I1603">
        <v>1962</v>
      </c>
      <c r="J1603">
        <v>1964</v>
      </c>
      <c r="K1603" t="s">
        <v>38062</v>
      </c>
      <c r="L1603" t="s">
        <v>38063</v>
      </c>
      <c r="M1603" t="s">
        <v>367</v>
      </c>
      <c r="N1603" t="s">
        <v>45</v>
      </c>
      <c r="O1603" t="s">
        <v>40</v>
      </c>
      <c r="P1603" t="s">
        <v>30</v>
      </c>
      <c r="Q1603" t="s">
        <v>63</v>
      </c>
      <c r="R1603" t="s">
        <v>30</v>
      </c>
      <c r="S1603" t="s">
        <v>40</v>
      </c>
      <c r="T1603" t="s">
        <v>30</v>
      </c>
      <c r="U1603" t="s">
        <v>30</v>
      </c>
      <c r="V1603" t="s">
        <v>40</v>
      </c>
      <c r="W1603" t="s">
        <v>124</v>
      </c>
      <c r="X1603" t="s">
        <v>38064</v>
      </c>
    </row>
    <row r="1604" spans="1:24" x14ac:dyDescent="0.25">
      <c r="A1604">
        <v>1153672</v>
      </c>
      <c r="B1604" t="s">
        <v>38076</v>
      </c>
      <c r="C1604" t="s">
        <v>38077</v>
      </c>
      <c r="D1604">
        <v>4</v>
      </c>
      <c r="E1604" t="s">
        <v>38078</v>
      </c>
      <c r="F1604" t="s">
        <v>38079</v>
      </c>
      <c r="G1604" t="e">
        <f>-tidine</f>
        <v>#NAME?</v>
      </c>
      <c r="H1604" t="s">
        <v>1126</v>
      </c>
      <c r="I1604">
        <v>1979</v>
      </c>
      <c r="J1604">
        <v>1983</v>
      </c>
      <c r="K1604" t="s">
        <v>38080</v>
      </c>
      <c r="L1604" t="s">
        <v>38081</v>
      </c>
      <c r="M1604" t="s">
        <v>1127</v>
      </c>
      <c r="N1604" t="s">
        <v>45</v>
      </c>
      <c r="O1604" t="s">
        <v>40</v>
      </c>
      <c r="P1604" t="s">
        <v>30</v>
      </c>
      <c r="Q1604" t="s">
        <v>63</v>
      </c>
      <c r="R1604" t="s">
        <v>30</v>
      </c>
      <c r="S1604" t="s">
        <v>40</v>
      </c>
      <c r="T1604" t="s">
        <v>40</v>
      </c>
      <c r="U1604" t="s">
        <v>30</v>
      </c>
      <c r="V1604" t="s">
        <v>30</v>
      </c>
      <c r="W1604" t="s">
        <v>2208</v>
      </c>
      <c r="X1604" t="s">
        <v>38082</v>
      </c>
    </row>
    <row r="1605" spans="1:24" x14ac:dyDescent="0.25">
      <c r="A1605">
        <v>27588</v>
      </c>
      <c r="B1605" t="s">
        <v>38083</v>
      </c>
      <c r="C1605" t="s">
        <v>38084</v>
      </c>
      <c r="D1605">
        <v>4</v>
      </c>
      <c r="F1605" t="s">
        <v>32222</v>
      </c>
      <c r="I1605">
        <v>1977</v>
      </c>
      <c r="J1605">
        <v>1985</v>
      </c>
      <c r="K1605" t="s">
        <v>38085</v>
      </c>
      <c r="L1605" t="s">
        <v>38086</v>
      </c>
      <c r="M1605" t="s">
        <v>314</v>
      </c>
      <c r="N1605" t="s">
        <v>45</v>
      </c>
      <c r="O1605" t="s">
        <v>40</v>
      </c>
      <c r="P1605" t="s">
        <v>30</v>
      </c>
      <c r="Q1605" t="s">
        <v>46</v>
      </c>
      <c r="R1605" t="s">
        <v>30</v>
      </c>
      <c r="S1605" t="s">
        <v>40</v>
      </c>
      <c r="T1605" t="s">
        <v>30</v>
      </c>
      <c r="U1605" t="s">
        <v>30</v>
      </c>
      <c r="V1605" t="s">
        <v>40</v>
      </c>
      <c r="W1605" t="s">
        <v>124</v>
      </c>
      <c r="X1605" t="s">
        <v>38087</v>
      </c>
    </row>
    <row r="1606" spans="1:24" x14ac:dyDescent="0.25">
      <c r="A1606">
        <v>675305</v>
      </c>
      <c r="B1606" t="s">
        <v>38088</v>
      </c>
      <c r="C1606" t="s">
        <v>38089</v>
      </c>
      <c r="D1606">
        <v>4</v>
      </c>
      <c r="F1606" t="s">
        <v>1203</v>
      </c>
      <c r="J1606">
        <v>1954</v>
      </c>
      <c r="K1606" t="s">
        <v>38090</v>
      </c>
      <c r="L1606" t="s">
        <v>38091</v>
      </c>
      <c r="N1606" t="s">
        <v>45</v>
      </c>
      <c r="O1606" t="s">
        <v>40</v>
      </c>
      <c r="P1606" t="s">
        <v>30</v>
      </c>
      <c r="Q1606" t="s">
        <v>46</v>
      </c>
      <c r="R1606" t="s">
        <v>30</v>
      </c>
      <c r="S1606" t="s">
        <v>40</v>
      </c>
      <c r="T1606" t="s">
        <v>40</v>
      </c>
      <c r="U1606" t="s">
        <v>30</v>
      </c>
      <c r="V1606" t="s">
        <v>30</v>
      </c>
      <c r="W1606" t="s">
        <v>798</v>
      </c>
      <c r="X1606" t="s">
        <v>38092</v>
      </c>
    </row>
    <row r="1607" spans="1:24" x14ac:dyDescent="0.25">
      <c r="A1607">
        <v>675185</v>
      </c>
      <c r="B1607" t="s">
        <v>38093</v>
      </c>
      <c r="C1607" t="s">
        <v>38094</v>
      </c>
      <c r="D1607">
        <v>4</v>
      </c>
      <c r="F1607" t="s">
        <v>30953</v>
      </c>
      <c r="J1607">
        <v>1951</v>
      </c>
      <c r="K1607" t="s">
        <v>38095</v>
      </c>
      <c r="L1607" t="s">
        <v>38096</v>
      </c>
      <c r="M1607" t="s">
        <v>18408</v>
      </c>
      <c r="N1607" t="s">
        <v>45</v>
      </c>
      <c r="O1607" t="s">
        <v>40</v>
      </c>
      <c r="P1607" t="s">
        <v>30</v>
      </c>
      <c r="Q1607" t="s">
        <v>63</v>
      </c>
      <c r="R1607" t="s">
        <v>30</v>
      </c>
      <c r="S1607" t="s">
        <v>30</v>
      </c>
      <c r="T1607" t="s">
        <v>40</v>
      </c>
      <c r="U1607" t="s">
        <v>30</v>
      </c>
      <c r="V1607" t="s">
        <v>30</v>
      </c>
      <c r="W1607" t="s">
        <v>798</v>
      </c>
      <c r="X1607" t="s">
        <v>38097</v>
      </c>
    </row>
    <row r="1608" spans="1:24" x14ac:dyDescent="0.25">
      <c r="A1608">
        <v>699435</v>
      </c>
      <c r="B1608" t="s">
        <v>38098</v>
      </c>
      <c r="C1608" t="s">
        <v>38099</v>
      </c>
      <c r="D1608">
        <v>4</v>
      </c>
      <c r="E1608" t="s">
        <v>38100</v>
      </c>
      <c r="F1608" t="s">
        <v>38101</v>
      </c>
      <c r="G1608" t="e">
        <f>-mycin</f>
        <v>#NAME?</v>
      </c>
      <c r="H1608" t="s">
        <v>26</v>
      </c>
      <c r="I1608">
        <v>1972</v>
      </c>
      <c r="J1608">
        <v>1972</v>
      </c>
      <c r="K1608" t="s">
        <v>34516</v>
      </c>
      <c r="L1608" t="s">
        <v>34517</v>
      </c>
      <c r="M1608" t="s">
        <v>453</v>
      </c>
      <c r="N1608" t="s">
        <v>29</v>
      </c>
      <c r="O1608" t="s">
        <v>30</v>
      </c>
      <c r="P1608" t="s">
        <v>30</v>
      </c>
      <c r="Q1608" t="s">
        <v>31</v>
      </c>
      <c r="R1608" t="s">
        <v>40</v>
      </c>
      <c r="S1608" t="s">
        <v>30</v>
      </c>
      <c r="T1608" t="s">
        <v>40</v>
      </c>
      <c r="U1608" t="s">
        <v>40</v>
      </c>
      <c r="V1608" t="s">
        <v>40</v>
      </c>
      <c r="W1608" t="s">
        <v>124</v>
      </c>
      <c r="X1608" t="s">
        <v>38102</v>
      </c>
    </row>
    <row r="1609" spans="1:24" x14ac:dyDescent="0.25">
      <c r="A1609">
        <v>1331852</v>
      </c>
      <c r="B1609" t="s">
        <v>38103</v>
      </c>
      <c r="C1609" t="s">
        <v>38104</v>
      </c>
      <c r="D1609">
        <v>4</v>
      </c>
      <c r="E1609" t="s">
        <v>38105</v>
      </c>
      <c r="F1609" t="s">
        <v>6380</v>
      </c>
      <c r="I1609">
        <v>2010</v>
      </c>
      <c r="J1609">
        <v>2012</v>
      </c>
      <c r="K1609" t="s">
        <v>38106</v>
      </c>
      <c r="L1609" t="s">
        <v>38107</v>
      </c>
      <c r="N1609" t="s">
        <v>45</v>
      </c>
      <c r="O1609" t="s">
        <v>40</v>
      </c>
      <c r="P1609" t="s">
        <v>40</v>
      </c>
      <c r="Q1609" t="s">
        <v>63</v>
      </c>
      <c r="R1609" t="s">
        <v>30</v>
      </c>
      <c r="S1609" t="s">
        <v>40</v>
      </c>
      <c r="T1609" t="s">
        <v>30</v>
      </c>
      <c r="U1609" t="s">
        <v>30</v>
      </c>
      <c r="V1609" t="s">
        <v>30</v>
      </c>
      <c r="W1609" t="s">
        <v>124</v>
      </c>
      <c r="X1609" t="s">
        <v>38108</v>
      </c>
    </row>
    <row r="1610" spans="1:24" x14ac:dyDescent="0.25">
      <c r="A1610">
        <v>77085</v>
      </c>
      <c r="B1610" t="s">
        <v>38140</v>
      </c>
      <c r="C1610" t="s">
        <v>38141</v>
      </c>
      <c r="D1610">
        <v>4</v>
      </c>
      <c r="E1610" t="s">
        <v>38142</v>
      </c>
      <c r="F1610" t="s">
        <v>38143</v>
      </c>
      <c r="G1610" t="e">
        <f>-cillin</f>
        <v>#NAME?</v>
      </c>
      <c r="H1610" t="s">
        <v>59</v>
      </c>
      <c r="I1610">
        <v>1965</v>
      </c>
      <c r="J1610">
        <v>1968</v>
      </c>
      <c r="K1610" t="s">
        <v>38144</v>
      </c>
      <c r="L1610" t="s">
        <v>38145</v>
      </c>
      <c r="M1610" t="s">
        <v>453</v>
      </c>
      <c r="N1610" t="s">
        <v>29</v>
      </c>
      <c r="O1610" t="s">
        <v>40</v>
      </c>
      <c r="P1610" t="s">
        <v>30</v>
      </c>
      <c r="Q1610" t="s">
        <v>31</v>
      </c>
      <c r="R1610" t="s">
        <v>30</v>
      </c>
      <c r="S1610" t="s">
        <v>40</v>
      </c>
      <c r="T1610" t="s">
        <v>30</v>
      </c>
      <c r="U1610" t="s">
        <v>30</v>
      </c>
      <c r="V1610" t="s">
        <v>30</v>
      </c>
      <c r="W1610" t="s">
        <v>124</v>
      </c>
      <c r="X1610" t="s">
        <v>38146</v>
      </c>
    </row>
    <row r="1611" spans="1:24" x14ac:dyDescent="0.25">
      <c r="A1611">
        <v>2166</v>
      </c>
      <c r="B1611" t="s">
        <v>38147</v>
      </c>
      <c r="C1611" t="s">
        <v>38148</v>
      </c>
      <c r="D1611">
        <v>4</v>
      </c>
      <c r="F1611" t="s">
        <v>38149</v>
      </c>
      <c r="J1611">
        <v>1982</v>
      </c>
      <c r="K1611" t="s">
        <v>38150</v>
      </c>
      <c r="L1611" t="s">
        <v>38151</v>
      </c>
      <c r="M1611" t="s">
        <v>38152</v>
      </c>
      <c r="N1611" t="s">
        <v>45</v>
      </c>
      <c r="O1611" t="s">
        <v>40</v>
      </c>
      <c r="P1611" t="s">
        <v>30</v>
      </c>
      <c r="Q1611" t="s">
        <v>46</v>
      </c>
      <c r="R1611" t="s">
        <v>30</v>
      </c>
      <c r="S1611" t="s">
        <v>30</v>
      </c>
      <c r="T1611" t="s">
        <v>30</v>
      </c>
      <c r="U1611" t="s">
        <v>40</v>
      </c>
      <c r="V1611" t="s">
        <v>30</v>
      </c>
      <c r="W1611" t="s">
        <v>798</v>
      </c>
      <c r="X1611" t="s">
        <v>38153</v>
      </c>
    </row>
    <row r="1612" spans="1:24" x14ac:dyDescent="0.25">
      <c r="A1612">
        <v>22528</v>
      </c>
      <c r="B1612" t="s">
        <v>38154</v>
      </c>
      <c r="C1612" t="s">
        <v>38155</v>
      </c>
      <c r="D1612">
        <v>4</v>
      </c>
      <c r="F1612" t="s">
        <v>38156</v>
      </c>
      <c r="G1612" t="e">
        <f>-eridine</f>
        <v>#NAME?</v>
      </c>
      <c r="H1612" t="s">
        <v>2718</v>
      </c>
      <c r="J1612">
        <v>1942</v>
      </c>
      <c r="K1612" t="s">
        <v>38157</v>
      </c>
      <c r="L1612" t="s">
        <v>38158</v>
      </c>
      <c r="M1612" t="s">
        <v>4393</v>
      </c>
      <c r="N1612" t="s">
        <v>45</v>
      </c>
      <c r="O1612" t="s">
        <v>40</v>
      </c>
      <c r="P1612" t="s">
        <v>30</v>
      </c>
      <c r="Q1612" t="s">
        <v>63</v>
      </c>
      <c r="R1612" t="s">
        <v>40</v>
      </c>
      <c r="S1612" t="s">
        <v>40</v>
      </c>
      <c r="T1612" t="s">
        <v>40</v>
      </c>
      <c r="U1612" t="s">
        <v>30</v>
      </c>
      <c r="V1612" t="s">
        <v>30</v>
      </c>
      <c r="W1612" t="s">
        <v>124</v>
      </c>
      <c r="X1612" t="s">
        <v>38159</v>
      </c>
    </row>
    <row r="1613" spans="1:24" x14ac:dyDescent="0.25">
      <c r="A1613">
        <v>15938</v>
      </c>
      <c r="B1613" t="s">
        <v>38166</v>
      </c>
      <c r="C1613" t="s">
        <v>38167</v>
      </c>
      <c r="D1613">
        <v>4</v>
      </c>
      <c r="E1613" t="s">
        <v>38168</v>
      </c>
      <c r="F1613" t="s">
        <v>1445</v>
      </c>
      <c r="I1613">
        <v>1964</v>
      </c>
      <c r="J1613">
        <v>1968</v>
      </c>
      <c r="K1613" t="s">
        <v>38169</v>
      </c>
      <c r="L1613" t="s">
        <v>38170</v>
      </c>
      <c r="M1613" t="s">
        <v>38171</v>
      </c>
      <c r="N1613" t="s">
        <v>45</v>
      </c>
      <c r="O1613" t="s">
        <v>30</v>
      </c>
      <c r="P1613" t="s">
        <v>30</v>
      </c>
      <c r="Q1613" t="s">
        <v>63</v>
      </c>
      <c r="R1613" t="s">
        <v>30</v>
      </c>
      <c r="S1613" t="s">
        <v>30</v>
      </c>
      <c r="T1613" t="s">
        <v>40</v>
      </c>
      <c r="U1613" t="s">
        <v>30</v>
      </c>
      <c r="V1613" t="s">
        <v>30</v>
      </c>
      <c r="W1613" t="s">
        <v>124</v>
      </c>
      <c r="X1613" t="s">
        <v>38172</v>
      </c>
    </row>
    <row r="1614" spans="1:24" x14ac:dyDescent="0.25">
      <c r="A1614">
        <v>421070</v>
      </c>
      <c r="B1614" t="s">
        <v>38173</v>
      </c>
      <c r="C1614" t="s">
        <v>38174</v>
      </c>
      <c r="D1614">
        <v>4</v>
      </c>
      <c r="E1614" t="s">
        <v>38175</v>
      </c>
      <c r="F1614" t="s">
        <v>38176</v>
      </c>
      <c r="I1614">
        <v>1972</v>
      </c>
      <c r="J1614">
        <v>1993</v>
      </c>
      <c r="K1614" t="s">
        <v>38177</v>
      </c>
      <c r="L1614" t="s">
        <v>38178</v>
      </c>
      <c r="M1614" t="s">
        <v>4393</v>
      </c>
      <c r="N1614" t="s">
        <v>45</v>
      </c>
      <c r="O1614" t="s">
        <v>40</v>
      </c>
      <c r="P1614" t="s">
        <v>30</v>
      </c>
      <c r="Q1614" t="s">
        <v>31</v>
      </c>
      <c r="R1614" t="s">
        <v>40</v>
      </c>
      <c r="S1614" t="s">
        <v>40</v>
      </c>
      <c r="T1614" t="s">
        <v>30</v>
      </c>
      <c r="U1614" t="s">
        <v>30</v>
      </c>
      <c r="V1614" t="s">
        <v>30</v>
      </c>
      <c r="W1614" t="s">
        <v>798</v>
      </c>
      <c r="X1614" t="s">
        <v>38179</v>
      </c>
    </row>
    <row r="1615" spans="1:24" x14ac:dyDescent="0.25">
      <c r="A1615">
        <v>6167</v>
      </c>
      <c r="B1615" t="s">
        <v>38180</v>
      </c>
      <c r="C1615" t="s">
        <v>38181</v>
      </c>
      <c r="D1615">
        <v>4</v>
      </c>
      <c r="F1615" t="s">
        <v>38182</v>
      </c>
      <c r="J1615">
        <v>1952</v>
      </c>
      <c r="K1615" t="s">
        <v>38183</v>
      </c>
      <c r="L1615" t="s">
        <v>38184</v>
      </c>
      <c r="M1615" t="s">
        <v>38185</v>
      </c>
      <c r="N1615" t="s">
        <v>29</v>
      </c>
      <c r="O1615" t="s">
        <v>40</v>
      </c>
      <c r="P1615" t="s">
        <v>30</v>
      </c>
      <c r="Q1615" t="s">
        <v>31</v>
      </c>
      <c r="R1615" t="s">
        <v>30</v>
      </c>
      <c r="S1615" t="s">
        <v>40</v>
      </c>
      <c r="T1615" t="s">
        <v>30</v>
      </c>
      <c r="U1615" t="s">
        <v>30</v>
      </c>
      <c r="V1615" t="s">
        <v>40</v>
      </c>
      <c r="W1615" t="s">
        <v>124</v>
      </c>
      <c r="X1615" t="s">
        <v>38186</v>
      </c>
    </row>
    <row r="1616" spans="1:24" x14ac:dyDescent="0.25">
      <c r="A1616">
        <v>360720</v>
      </c>
      <c r="B1616" t="s">
        <v>38187</v>
      </c>
      <c r="C1616" t="s">
        <v>38188</v>
      </c>
      <c r="D1616">
        <v>4</v>
      </c>
      <c r="E1616" t="s">
        <v>38189</v>
      </c>
      <c r="F1616" t="s">
        <v>1222</v>
      </c>
      <c r="G1616" t="e">
        <f>-vir</f>
        <v>#NAME?</v>
      </c>
      <c r="H1616" t="s">
        <v>6167</v>
      </c>
      <c r="I1616">
        <v>2007</v>
      </c>
      <c r="J1616">
        <v>2011</v>
      </c>
      <c r="K1616" t="s">
        <v>38190</v>
      </c>
      <c r="L1616" t="s">
        <v>38191</v>
      </c>
      <c r="N1616" t="s">
        <v>45</v>
      </c>
      <c r="O1616" t="s">
        <v>30</v>
      </c>
      <c r="P1616" t="s">
        <v>40</v>
      </c>
      <c r="Q1616" t="s">
        <v>46</v>
      </c>
      <c r="R1616" t="s">
        <v>30</v>
      </c>
      <c r="S1616" t="s">
        <v>40</v>
      </c>
      <c r="T1616" t="s">
        <v>30</v>
      </c>
      <c r="U1616" t="s">
        <v>30</v>
      </c>
      <c r="V1616" t="s">
        <v>30</v>
      </c>
      <c r="W1616" t="s">
        <v>124</v>
      </c>
      <c r="X1616" t="s">
        <v>38192</v>
      </c>
    </row>
    <row r="1617" spans="1:24" x14ac:dyDescent="0.25">
      <c r="A1617">
        <v>245084</v>
      </c>
      <c r="B1617" t="s">
        <v>38199</v>
      </c>
      <c r="C1617" t="s">
        <v>38200</v>
      </c>
      <c r="D1617">
        <v>4</v>
      </c>
      <c r="F1617" t="s">
        <v>18879</v>
      </c>
      <c r="J1617">
        <v>1979</v>
      </c>
      <c r="K1617" t="s">
        <v>38201</v>
      </c>
      <c r="L1617" t="s">
        <v>38202</v>
      </c>
      <c r="M1617" t="s">
        <v>18408</v>
      </c>
      <c r="N1617" t="s">
        <v>45</v>
      </c>
      <c r="O1617" t="s">
        <v>40</v>
      </c>
      <c r="P1617" t="s">
        <v>30</v>
      </c>
      <c r="Q1617" t="s">
        <v>46</v>
      </c>
      <c r="R1617" t="s">
        <v>30</v>
      </c>
      <c r="S1617" t="s">
        <v>30</v>
      </c>
      <c r="T1617" t="s">
        <v>30</v>
      </c>
      <c r="U1617" t="s">
        <v>40</v>
      </c>
      <c r="V1617" t="s">
        <v>30</v>
      </c>
      <c r="W1617" t="s">
        <v>124</v>
      </c>
      <c r="X1617" t="s">
        <v>38203</v>
      </c>
    </row>
    <row r="1618" spans="1:24" x14ac:dyDescent="0.25">
      <c r="A1618">
        <v>16391</v>
      </c>
      <c r="B1618" t="s">
        <v>38204</v>
      </c>
      <c r="C1618" t="s">
        <v>38205</v>
      </c>
      <c r="D1618">
        <v>4</v>
      </c>
      <c r="F1618" t="s">
        <v>38206</v>
      </c>
      <c r="J1618">
        <v>1956</v>
      </c>
      <c r="K1618" t="s">
        <v>38207</v>
      </c>
      <c r="L1618" t="s">
        <v>38208</v>
      </c>
      <c r="M1618" t="s">
        <v>342</v>
      </c>
      <c r="N1618" t="s">
        <v>45</v>
      </c>
      <c r="O1618" t="s">
        <v>40</v>
      </c>
      <c r="P1618" t="s">
        <v>30</v>
      </c>
      <c r="Q1618" t="s">
        <v>63</v>
      </c>
      <c r="R1618" t="s">
        <v>30</v>
      </c>
      <c r="S1618" t="s">
        <v>40</v>
      </c>
      <c r="T1618" t="s">
        <v>40</v>
      </c>
      <c r="U1618" t="s">
        <v>30</v>
      </c>
      <c r="V1618" t="s">
        <v>30</v>
      </c>
      <c r="W1618" t="s">
        <v>798</v>
      </c>
      <c r="X1618" t="s">
        <v>38209</v>
      </c>
    </row>
    <row r="1619" spans="1:24" x14ac:dyDescent="0.25">
      <c r="A1619">
        <v>1853</v>
      </c>
      <c r="B1619" t="s">
        <v>38210</v>
      </c>
      <c r="C1619" t="s">
        <v>38211</v>
      </c>
      <c r="D1619">
        <v>4</v>
      </c>
      <c r="E1619" t="s">
        <v>38212</v>
      </c>
      <c r="F1619" t="s">
        <v>5028</v>
      </c>
      <c r="G1619" t="e">
        <f>-oxacin</f>
        <v>#NAME?</v>
      </c>
      <c r="H1619" t="s">
        <v>1472</v>
      </c>
      <c r="I1619">
        <v>1998</v>
      </c>
      <c r="J1619">
        <v>2003</v>
      </c>
      <c r="K1619" t="s">
        <v>38213</v>
      </c>
      <c r="L1619" t="s">
        <v>38214</v>
      </c>
      <c r="N1619" t="s">
        <v>45</v>
      </c>
      <c r="O1619" t="s">
        <v>40</v>
      </c>
      <c r="P1619" t="s">
        <v>30</v>
      </c>
      <c r="Q1619" t="s">
        <v>46</v>
      </c>
      <c r="R1619" t="s">
        <v>30</v>
      </c>
      <c r="S1619" t="s">
        <v>40</v>
      </c>
      <c r="T1619" t="s">
        <v>30</v>
      </c>
      <c r="U1619" t="s">
        <v>30</v>
      </c>
      <c r="V1619" t="s">
        <v>40</v>
      </c>
      <c r="W1619" t="s">
        <v>124</v>
      </c>
      <c r="X1619" t="s">
        <v>38215</v>
      </c>
    </row>
    <row r="1620" spans="1:24" x14ac:dyDescent="0.25">
      <c r="A1620">
        <v>297372</v>
      </c>
      <c r="B1620" t="s">
        <v>38216</v>
      </c>
      <c r="C1620" t="s">
        <v>38217</v>
      </c>
      <c r="D1620">
        <v>4</v>
      </c>
      <c r="E1620" t="s">
        <v>38218</v>
      </c>
      <c r="F1620" t="s">
        <v>1370</v>
      </c>
      <c r="G1620" t="e">
        <f>-vir</f>
        <v>#NAME?</v>
      </c>
      <c r="H1620" t="s">
        <v>10689</v>
      </c>
      <c r="I1620">
        <v>1993</v>
      </c>
      <c r="J1620">
        <v>1995</v>
      </c>
      <c r="K1620" t="s">
        <v>38219</v>
      </c>
      <c r="L1620" t="s">
        <v>38220</v>
      </c>
      <c r="M1620" t="s">
        <v>250</v>
      </c>
      <c r="N1620" t="s">
        <v>29</v>
      </c>
      <c r="O1620" t="s">
        <v>40</v>
      </c>
      <c r="P1620" t="s">
        <v>30</v>
      </c>
      <c r="Q1620" t="s">
        <v>31</v>
      </c>
      <c r="R1620" t="s">
        <v>40</v>
      </c>
      <c r="S1620" t="s">
        <v>40</v>
      </c>
      <c r="T1620" t="s">
        <v>30</v>
      </c>
      <c r="U1620" t="s">
        <v>30</v>
      </c>
      <c r="V1620" t="s">
        <v>30</v>
      </c>
      <c r="W1620" t="s">
        <v>124</v>
      </c>
      <c r="X1620" t="s">
        <v>38221</v>
      </c>
    </row>
    <row r="1621" spans="1:24" x14ac:dyDescent="0.25">
      <c r="A1621">
        <v>675150</v>
      </c>
      <c r="B1621" t="s">
        <v>38320</v>
      </c>
      <c r="C1621" t="s">
        <v>38321</v>
      </c>
      <c r="D1621">
        <v>4</v>
      </c>
      <c r="E1621" t="s">
        <v>38322</v>
      </c>
      <c r="F1621" t="s">
        <v>38323</v>
      </c>
      <c r="I1621">
        <v>1981</v>
      </c>
      <c r="J1621">
        <v>1985</v>
      </c>
      <c r="K1621" t="s">
        <v>38324</v>
      </c>
      <c r="L1621" t="s">
        <v>38325</v>
      </c>
      <c r="M1621" t="s">
        <v>38326</v>
      </c>
      <c r="N1621" t="s">
        <v>108</v>
      </c>
      <c r="O1621" t="s">
        <v>30</v>
      </c>
      <c r="P1621" t="s">
        <v>30</v>
      </c>
      <c r="Q1621" t="s">
        <v>31</v>
      </c>
      <c r="R1621" t="s">
        <v>30</v>
      </c>
      <c r="S1621" t="s">
        <v>40</v>
      </c>
      <c r="T1621" t="s">
        <v>40</v>
      </c>
      <c r="U1621" t="s">
        <v>30</v>
      </c>
      <c r="V1621" t="s">
        <v>30</v>
      </c>
      <c r="W1621" t="s">
        <v>124</v>
      </c>
      <c r="X1621" t="s">
        <v>38327</v>
      </c>
    </row>
    <row r="1622" spans="1:24" x14ac:dyDescent="0.25">
      <c r="A1622">
        <v>209007</v>
      </c>
      <c r="B1622" t="s">
        <v>38514</v>
      </c>
      <c r="C1622" t="s">
        <v>38515</v>
      </c>
      <c r="D1622">
        <v>4</v>
      </c>
      <c r="F1622" t="s">
        <v>38516</v>
      </c>
      <c r="G1622" t="e">
        <f>-caine</f>
        <v>#NAME?</v>
      </c>
      <c r="H1622" t="s">
        <v>394</v>
      </c>
      <c r="J1622">
        <v>1953</v>
      </c>
      <c r="K1622" t="s">
        <v>38517</v>
      </c>
      <c r="L1622" t="s">
        <v>38518</v>
      </c>
      <c r="M1622" t="s">
        <v>38519</v>
      </c>
      <c r="N1622" t="s">
        <v>45</v>
      </c>
      <c r="O1622" t="s">
        <v>40</v>
      </c>
      <c r="P1622" t="s">
        <v>30</v>
      </c>
      <c r="Q1622" t="s">
        <v>63</v>
      </c>
      <c r="R1622" t="s">
        <v>30</v>
      </c>
      <c r="S1622" t="s">
        <v>30</v>
      </c>
      <c r="T1622" t="s">
        <v>30</v>
      </c>
      <c r="U1622" t="s">
        <v>40</v>
      </c>
      <c r="V1622" t="s">
        <v>30</v>
      </c>
      <c r="W1622" t="s">
        <v>124</v>
      </c>
      <c r="X1622" t="s">
        <v>38520</v>
      </c>
    </row>
    <row r="1623" spans="1:24" x14ac:dyDescent="0.25">
      <c r="A1623">
        <v>255508</v>
      </c>
      <c r="B1623" t="s">
        <v>38521</v>
      </c>
      <c r="C1623" t="s">
        <v>38522</v>
      </c>
      <c r="D1623">
        <v>4</v>
      </c>
      <c r="E1623" t="s">
        <v>38523</v>
      </c>
      <c r="F1623" t="s">
        <v>38524</v>
      </c>
      <c r="G1623" t="e">
        <f>-conazole</f>
        <v>#NAME?</v>
      </c>
      <c r="H1623" t="s">
        <v>917</v>
      </c>
      <c r="I1623">
        <v>1978</v>
      </c>
      <c r="J1623">
        <v>1985</v>
      </c>
      <c r="K1623" t="s">
        <v>38525</v>
      </c>
      <c r="L1623" t="s">
        <v>38526</v>
      </c>
      <c r="M1623" t="s">
        <v>268</v>
      </c>
      <c r="N1623" t="s">
        <v>45</v>
      </c>
      <c r="O1623" t="s">
        <v>30</v>
      </c>
      <c r="P1623" t="s">
        <v>30</v>
      </c>
      <c r="Q1623" t="s">
        <v>46</v>
      </c>
      <c r="R1623" t="s">
        <v>30</v>
      </c>
      <c r="S1623" t="s">
        <v>30</v>
      </c>
      <c r="T1623" t="s">
        <v>30</v>
      </c>
      <c r="U1623" t="s">
        <v>40</v>
      </c>
      <c r="V1623" t="s">
        <v>30</v>
      </c>
      <c r="W1623" t="s">
        <v>2208</v>
      </c>
      <c r="X1623" t="s">
        <v>38527</v>
      </c>
    </row>
    <row r="1624" spans="1:24" x14ac:dyDescent="0.25">
      <c r="A1624">
        <v>624172</v>
      </c>
      <c r="B1624" t="s">
        <v>38756</v>
      </c>
      <c r="C1624" t="s">
        <v>38757</v>
      </c>
      <c r="D1624">
        <v>4</v>
      </c>
      <c r="E1624" t="s">
        <v>38758</v>
      </c>
      <c r="F1624" t="s">
        <v>38759</v>
      </c>
      <c r="G1624" t="e">
        <f>-terol</f>
        <v>#NAME?</v>
      </c>
      <c r="H1624" t="s">
        <v>827</v>
      </c>
      <c r="I1624">
        <v>1973</v>
      </c>
      <c r="J1624">
        <v>1986</v>
      </c>
      <c r="K1624" t="s">
        <v>38760</v>
      </c>
      <c r="L1624" t="s">
        <v>38761</v>
      </c>
      <c r="M1624" t="s">
        <v>1310</v>
      </c>
      <c r="N1624" t="s">
        <v>45</v>
      </c>
      <c r="O1624" t="s">
        <v>40</v>
      </c>
      <c r="P1624" t="s">
        <v>30</v>
      </c>
      <c r="Q1624" t="s">
        <v>46</v>
      </c>
      <c r="R1624" t="s">
        <v>30</v>
      </c>
      <c r="S1624" t="s">
        <v>30</v>
      </c>
      <c r="T1624" t="s">
        <v>30</v>
      </c>
      <c r="U1624" t="s">
        <v>40</v>
      </c>
      <c r="V1624" t="s">
        <v>30</v>
      </c>
      <c r="W1624" t="s">
        <v>124</v>
      </c>
      <c r="X1624" t="s">
        <v>38762</v>
      </c>
    </row>
    <row r="1625" spans="1:24" x14ac:dyDescent="0.25">
      <c r="A1625">
        <v>1278</v>
      </c>
      <c r="B1625" t="s">
        <v>38763</v>
      </c>
      <c r="C1625" t="s">
        <v>38764</v>
      </c>
      <c r="D1625">
        <v>4</v>
      </c>
      <c r="E1625" t="s">
        <v>38765</v>
      </c>
      <c r="F1625" t="s">
        <v>38766</v>
      </c>
      <c r="G1625" t="s">
        <v>38767</v>
      </c>
      <c r="H1625" t="s">
        <v>38768</v>
      </c>
      <c r="I1625">
        <v>1977</v>
      </c>
      <c r="J1625">
        <v>1982</v>
      </c>
      <c r="K1625" t="s">
        <v>38769</v>
      </c>
      <c r="L1625" t="s">
        <v>38770</v>
      </c>
      <c r="M1625" t="s">
        <v>38771</v>
      </c>
      <c r="N1625" t="s">
        <v>45</v>
      </c>
      <c r="O1625" t="s">
        <v>40</v>
      </c>
      <c r="P1625" t="s">
        <v>30</v>
      </c>
      <c r="Q1625" t="s">
        <v>31</v>
      </c>
      <c r="R1625" t="s">
        <v>30</v>
      </c>
      <c r="S1625" t="s">
        <v>40</v>
      </c>
      <c r="T1625" t="s">
        <v>40</v>
      </c>
      <c r="U1625" t="s">
        <v>30</v>
      </c>
      <c r="V1625" t="s">
        <v>30</v>
      </c>
      <c r="W1625" t="s">
        <v>124</v>
      </c>
      <c r="X1625" t="s">
        <v>38772</v>
      </c>
    </row>
    <row r="1626" spans="1:24" x14ac:dyDescent="0.25">
      <c r="A1626">
        <v>675183</v>
      </c>
      <c r="B1626" t="s">
        <v>38773</v>
      </c>
      <c r="C1626" t="s">
        <v>38774</v>
      </c>
      <c r="D1626">
        <v>4</v>
      </c>
      <c r="F1626" t="s">
        <v>1370</v>
      </c>
      <c r="J1626">
        <v>1957</v>
      </c>
      <c r="K1626" t="s">
        <v>38775</v>
      </c>
      <c r="L1626" t="s">
        <v>38776</v>
      </c>
      <c r="M1626" t="s">
        <v>2544</v>
      </c>
      <c r="N1626" t="s">
        <v>45</v>
      </c>
      <c r="O1626" t="s">
        <v>40</v>
      </c>
      <c r="P1626" t="s">
        <v>30</v>
      </c>
      <c r="Q1626" t="s">
        <v>63</v>
      </c>
      <c r="R1626" t="s">
        <v>30</v>
      </c>
      <c r="S1626" t="s">
        <v>40</v>
      </c>
      <c r="T1626" t="s">
        <v>30</v>
      </c>
      <c r="U1626" t="s">
        <v>30</v>
      </c>
      <c r="V1626" t="s">
        <v>30</v>
      </c>
      <c r="W1626" t="s">
        <v>798</v>
      </c>
      <c r="X1626" t="s">
        <v>38777</v>
      </c>
    </row>
    <row r="1627" spans="1:24" x14ac:dyDescent="0.25">
      <c r="A1627">
        <v>312304</v>
      </c>
      <c r="B1627" t="s">
        <v>38778</v>
      </c>
      <c r="C1627" t="s">
        <v>38779</v>
      </c>
      <c r="D1627">
        <v>4</v>
      </c>
      <c r="F1627" t="s">
        <v>38780</v>
      </c>
      <c r="G1627" t="e">
        <f>-mycin</f>
        <v>#NAME?</v>
      </c>
      <c r="H1627" t="s">
        <v>26</v>
      </c>
      <c r="I1627">
        <v>1966</v>
      </c>
      <c r="J1627">
        <v>1957</v>
      </c>
      <c r="K1627" t="s">
        <v>38781</v>
      </c>
      <c r="L1627" t="s">
        <v>38782</v>
      </c>
      <c r="M1627" t="s">
        <v>13485</v>
      </c>
      <c r="N1627" t="s">
        <v>29</v>
      </c>
      <c r="O1627" t="s">
        <v>30</v>
      </c>
      <c r="P1627" t="s">
        <v>30</v>
      </c>
      <c r="Q1627" t="s">
        <v>31</v>
      </c>
      <c r="R1627" t="s">
        <v>30</v>
      </c>
      <c r="S1627" t="s">
        <v>40</v>
      </c>
      <c r="T1627" t="s">
        <v>30</v>
      </c>
      <c r="U1627" t="s">
        <v>40</v>
      </c>
      <c r="V1627" t="s">
        <v>40</v>
      </c>
      <c r="W1627" t="s">
        <v>124</v>
      </c>
      <c r="X1627" t="s">
        <v>38783</v>
      </c>
    </row>
    <row r="1628" spans="1:24" x14ac:dyDescent="0.25">
      <c r="A1628">
        <v>24991</v>
      </c>
      <c r="B1628" t="s">
        <v>38789</v>
      </c>
      <c r="C1628" t="s">
        <v>38790</v>
      </c>
      <c r="D1628">
        <v>4</v>
      </c>
      <c r="E1628">
        <v>38253</v>
      </c>
      <c r="F1628" t="s">
        <v>1115</v>
      </c>
      <c r="I1628">
        <v>1965</v>
      </c>
      <c r="J1628">
        <v>1974</v>
      </c>
      <c r="K1628" t="s">
        <v>38791</v>
      </c>
      <c r="L1628" t="s">
        <v>38792</v>
      </c>
      <c r="M1628" t="s">
        <v>453</v>
      </c>
      <c r="N1628" t="s">
        <v>29</v>
      </c>
      <c r="O1628" t="s">
        <v>40</v>
      </c>
      <c r="P1628" t="s">
        <v>30</v>
      </c>
      <c r="Q1628" t="s">
        <v>31</v>
      </c>
      <c r="R1628" t="s">
        <v>30</v>
      </c>
      <c r="S1628" t="s">
        <v>30</v>
      </c>
      <c r="T1628" t="s">
        <v>40</v>
      </c>
      <c r="U1628" t="s">
        <v>30</v>
      </c>
      <c r="V1628" t="s">
        <v>30</v>
      </c>
      <c r="W1628" t="s">
        <v>798</v>
      </c>
      <c r="X1628" t="s">
        <v>38793</v>
      </c>
    </row>
    <row r="1629" spans="1:24" x14ac:dyDescent="0.25">
      <c r="A1629">
        <v>1051118</v>
      </c>
      <c r="B1629" t="s">
        <v>38794</v>
      </c>
      <c r="C1629" t="s">
        <v>38795</v>
      </c>
      <c r="D1629">
        <v>4</v>
      </c>
      <c r="E1629" t="s">
        <v>38796</v>
      </c>
      <c r="F1629" t="s">
        <v>38797</v>
      </c>
      <c r="G1629" t="e">
        <f ca="1">-pin(e)</f>
        <v>#NAME?</v>
      </c>
      <c r="H1629" t="s">
        <v>272</v>
      </c>
      <c r="I1629">
        <v>1964</v>
      </c>
      <c r="J1629">
        <v>1969</v>
      </c>
      <c r="K1629" t="s">
        <v>38798</v>
      </c>
      <c r="L1629" t="s">
        <v>38799</v>
      </c>
      <c r="M1629" t="s">
        <v>367</v>
      </c>
      <c r="N1629" t="s">
        <v>45</v>
      </c>
      <c r="O1629" t="s">
        <v>40</v>
      </c>
      <c r="P1629" t="s">
        <v>30</v>
      </c>
      <c r="Q1629" t="s">
        <v>63</v>
      </c>
      <c r="R1629" t="s">
        <v>30</v>
      </c>
      <c r="S1629" t="s">
        <v>40</v>
      </c>
      <c r="T1629" t="s">
        <v>30</v>
      </c>
      <c r="U1629" t="s">
        <v>40</v>
      </c>
      <c r="V1629" t="s">
        <v>40</v>
      </c>
      <c r="W1629" t="s">
        <v>124</v>
      </c>
      <c r="X1629" t="s">
        <v>38800</v>
      </c>
    </row>
    <row r="1630" spans="1:24" x14ac:dyDescent="0.25">
      <c r="A1630">
        <v>406520</v>
      </c>
      <c r="B1630" t="s">
        <v>38801</v>
      </c>
      <c r="C1630" t="s">
        <v>38802</v>
      </c>
      <c r="D1630">
        <v>4</v>
      </c>
      <c r="F1630" t="s">
        <v>38803</v>
      </c>
      <c r="J1630">
        <v>1948</v>
      </c>
      <c r="K1630" t="s">
        <v>38804</v>
      </c>
      <c r="L1630" t="s">
        <v>38805</v>
      </c>
      <c r="M1630" t="s">
        <v>7542</v>
      </c>
      <c r="N1630" t="s">
        <v>45</v>
      </c>
      <c r="O1630" t="s">
        <v>40</v>
      </c>
      <c r="P1630" t="s">
        <v>30</v>
      </c>
      <c r="Q1630" t="s">
        <v>46</v>
      </c>
      <c r="R1630" t="s">
        <v>30</v>
      </c>
      <c r="S1630" t="s">
        <v>40</v>
      </c>
      <c r="T1630" t="s">
        <v>40</v>
      </c>
      <c r="U1630" t="s">
        <v>30</v>
      </c>
      <c r="V1630" t="s">
        <v>30</v>
      </c>
      <c r="W1630" t="s">
        <v>124</v>
      </c>
      <c r="X1630" t="s">
        <v>38806</v>
      </c>
    </row>
    <row r="1631" spans="1:24" x14ac:dyDescent="0.25">
      <c r="A1631">
        <v>226880</v>
      </c>
      <c r="B1631" t="s">
        <v>38807</v>
      </c>
      <c r="C1631" t="s">
        <v>38808</v>
      </c>
      <c r="D1631">
        <v>4</v>
      </c>
      <c r="E1631" t="s">
        <v>38809</v>
      </c>
      <c r="F1631" t="s">
        <v>1991</v>
      </c>
      <c r="G1631" t="e">
        <f>-astine</f>
        <v>#NAME?</v>
      </c>
      <c r="H1631" t="s">
        <v>1231</v>
      </c>
      <c r="I1631">
        <v>1985</v>
      </c>
      <c r="J1631">
        <v>1994</v>
      </c>
      <c r="K1631" t="s">
        <v>38810</v>
      </c>
      <c r="L1631" t="s">
        <v>38811</v>
      </c>
      <c r="M1631" t="s">
        <v>1395</v>
      </c>
      <c r="N1631" t="s">
        <v>45</v>
      </c>
      <c r="O1631" t="s">
        <v>40</v>
      </c>
      <c r="P1631" t="s">
        <v>30</v>
      </c>
      <c r="Q1631" t="s">
        <v>63</v>
      </c>
      <c r="R1631" t="s">
        <v>30</v>
      </c>
      <c r="S1631" t="s">
        <v>40</v>
      </c>
      <c r="T1631" t="s">
        <v>30</v>
      </c>
      <c r="U1631" t="s">
        <v>30</v>
      </c>
      <c r="V1631" t="s">
        <v>30</v>
      </c>
      <c r="W1631" t="s">
        <v>124</v>
      </c>
      <c r="X1631" t="s">
        <v>38812</v>
      </c>
    </row>
    <row r="1632" spans="1:24" x14ac:dyDescent="0.25">
      <c r="A1632">
        <v>598402</v>
      </c>
      <c r="B1632" t="s">
        <v>38813</v>
      </c>
      <c r="C1632" t="s">
        <v>38814</v>
      </c>
      <c r="D1632">
        <v>4</v>
      </c>
      <c r="E1632" t="s">
        <v>38815</v>
      </c>
      <c r="F1632" t="s">
        <v>759</v>
      </c>
      <c r="G1632" t="e">
        <f>-grel</f>
        <v>#NAME?</v>
      </c>
      <c r="H1632" t="s">
        <v>183</v>
      </c>
      <c r="I1632">
        <v>1997</v>
      </c>
      <c r="J1632">
        <v>1997</v>
      </c>
      <c r="K1632" t="s">
        <v>38816</v>
      </c>
      <c r="L1632" t="s">
        <v>38817</v>
      </c>
      <c r="M1632" t="s">
        <v>7265</v>
      </c>
      <c r="N1632" t="s">
        <v>45</v>
      </c>
      <c r="O1632" t="s">
        <v>40</v>
      </c>
      <c r="P1632" t="s">
        <v>30</v>
      </c>
      <c r="Q1632" t="s">
        <v>31</v>
      </c>
      <c r="R1632" t="s">
        <v>40</v>
      </c>
      <c r="S1632" t="s">
        <v>40</v>
      </c>
      <c r="T1632" t="s">
        <v>30</v>
      </c>
      <c r="U1632" t="s">
        <v>30</v>
      </c>
      <c r="V1632" t="s">
        <v>40</v>
      </c>
      <c r="W1632" t="s">
        <v>124</v>
      </c>
      <c r="X1632" t="s">
        <v>38818</v>
      </c>
    </row>
    <row r="1633" spans="1:24" x14ac:dyDescent="0.25">
      <c r="A1633">
        <v>27495</v>
      </c>
      <c r="B1633" t="s">
        <v>38819</v>
      </c>
      <c r="C1633" t="s">
        <v>38820</v>
      </c>
      <c r="D1633">
        <v>4</v>
      </c>
      <c r="E1633" t="s">
        <v>38821</v>
      </c>
      <c r="F1633" t="s">
        <v>7365</v>
      </c>
      <c r="I1633">
        <v>1988</v>
      </c>
      <c r="J1633">
        <v>1987</v>
      </c>
      <c r="K1633" t="s">
        <v>38822</v>
      </c>
      <c r="L1633" t="s">
        <v>38823</v>
      </c>
      <c r="M1633" t="s">
        <v>38824</v>
      </c>
      <c r="N1633" t="s">
        <v>45</v>
      </c>
      <c r="O1633" t="s">
        <v>40</v>
      </c>
      <c r="P1633" t="s">
        <v>30</v>
      </c>
      <c r="Q1633" t="s">
        <v>63</v>
      </c>
      <c r="R1633" t="s">
        <v>30</v>
      </c>
      <c r="S1633" t="s">
        <v>30</v>
      </c>
      <c r="T1633" t="s">
        <v>30</v>
      </c>
      <c r="U1633" t="s">
        <v>40</v>
      </c>
      <c r="V1633" t="s">
        <v>30</v>
      </c>
      <c r="W1633" t="s">
        <v>124</v>
      </c>
      <c r="X1633" t="s">
        <v>38825</v>
      </c>
    </row>
    <row r="1634" spans="1:24" x14ac:dyDescent="0.25">
      <c r="A1634">
        <v>371546</v>
      </c>
      <c r="B1634" t="s">
        <v>38826</v>
      </c>
      <c r="C1634" t="s">
        <v>38827</v>
      </c>
      <c r="D1634">
        <v>4</v>
      </c>
      <c r="E1634" t="s">
        <v>38828</v>
      </c>
      <c r="F1634" t="s">
        <v>38829</v>
      </c>
      <c r="G1634" t="e">
        <f>-cycline</f>
        <v>#NAME?</v>
      </c>
      <c r="H1634" t="s">
        <v>5183</v>
      </c>
      <c r="I1634">
        <v>1966</v>
      </c>
      <c r="J1634">
        <v>1967</v>
      </c>
      <c r="K1634" t="s">
        <v>38830</v>
      </c>
      <c r="L1634" t="s">
        <v>38831</v>
      </c>
      <c r="M1634" t="s">
        <v>13116</v>
      </c>
      <c r="N1634" t="s">
        <v>29</v>
      </c>
      <c r="O1634" t="s">
        <v>30</v>
      </c>
      <c r="P1634" t="s">
        <v>30</v>
      </c>
      <c r="Q1634" t="s">
        <v>31</v>
      </c>
      <c r="R1634" t="s">
        <v>30</v>
      </c>
      <c r="S1634" t="s">
        <v>40</v>
      </c>
      <c r="T1634" t="s">
        <v>40</v>
      </c>
      <c r="U1634" t="s">
        <v>30</v>
      </c>
      <c r="V1634" t="s">
        <v>40</v>
      </c>
      <c r="W1634" t="s">
        <v>124</v>
      </c>
      <c r="X1634" t="s">
        <v>38832</v>
      </c>
    </row>
    <row r="1635" spans="1:24" x14ac:dyDescent="0.25">
      <c r="A1635">
        <v>675173</v>
      </c>
      <c r="B1635" t="s">
        <v>38833</v>
      </c>
      <c r="C1635" t="s">
        <v>38834</v>
      </c>
      <c r="D1635">
        <v>4</v>
      </c>
      <c r="E1635" t="s">
        <v>38835</v>
      </c>
      <c r="F1635" t="s">
        <v>9907</v>
      </c>
      <c r="G1635" t="e">
        <f ca="1">-fetamin(e)</f>
        <v>#NAME?</v>
      </c>
      <c r="H1635" t="s">
        <v>5292</v>
      </c>
      <c r="I1635">
        <v>2005</v>
      </c>
      <c r="J1635">
        <v>2007</v>
      </c>
      <c r="K1635" t="s">
        <v>38836</v>
      </c>
      <c r="L1635" t="s">
        <v>38837</v>
      </c>
      <c r="N1635" t="s">
        <v>45</v>
      </c>
      <c r="O1635" t="s">
        <v>40</v>
      </c>
      <c r="P1635" t="s">
        <v>30</v>
      </c>
      <c r="Q1635" t="s">
        <v>31</v>
      </c>
      <c r="R1635" t="s">
        <v>40</v>
      </c>
      <c r="S1635" t="s">
        <v>40</v>
      </c>
      <c r="T1635" t="s">
        <v>30</v>
      </c>
      <c r="U1635" t="s">
        <v>30</v>
      </c>
      <c r="V1635" t="s">
        <v>40</v>
      </c>
      <c r="W1635" t="s">
        <v>124</v>
      </c>
      <c r="X1635" t="s">
        <v>38838</v>
      </c>
    </row>
    <row r="1636" spans="1:24" x14ac:dyDescent="0.25">
      <c r="A1636">
        <v>4345</v>
      </c>
      <c r="B1636" t="s">
        <v>38839</v>
      </c>
      <c r="C1636" t="s">
        <v>38840</v>
      </c>
      <c r="D1636">
        <v>4</v>
      </c>
      <c r="E1636" t="s">
        <v>38841</v>
      </c>
      <c r="F1636" t="s">
        <v>16945</v>
      </c>
      <c r="G1636" t="s">
        <v>26678</v>
      </c>
      <c r="H1636" t="s">
        <v>26679</v>
      </c>
      <c r="I1636">
        <v>1991</v>
      </c>
      <c r="J1636">
        <v>1996</v>
      </c>
      <c r="K1636" t="s">
        <v>38842</v>
      </c>
      <c r="L1636" t="s">
        <v>38843</v>
      </c>
      <c r="M1636" t="s">
        <v>250</v>
      </c>
      <c r="N1636" t="s">
        <v>45</v>
      </c>
      <c r="O1636" t="s">
        <v>40</v>
      </c>
      <c r="P1636" t="s">
        <v>30</v>
      </c>
      <c r="Q1636" t="s">
        <v>63</v>
      </c>
      <c r="R1636" t="s">
        <v>30</v>
      </c>
      <c r="S1636" t="s">
        <v>40</v>
      </c>
      <c r="T1636" t="s">
        <v>30</v>
      </c>
      <c r="U1636" t="s">
        <v>30</v>
      </c>
      <c r="V1636" t="s">
        <v>40</v>
      </c>
      <c r="W1636" t="s">
        <v>124</v>
      </c>
      <c r="X1636" t="s">
        <v>38844</v>
      </c>
    </row>
    <row r="1637" spans="1:24" x14ac:dyDescent="0.25">
      <c r="A1637">
        <v>20881</v>
      </c>
      <c r="B1637" t="s">
        <v>38845</v>
      </c>
      <c r="C1637" t="s">
        <v>38846</v>
      </c>
      <c r="D1637">
        <v>4</v>
      </c>
      <c r="E1637">
        <v>5052</v>
      </c>
      <c r="F1637" t="s">
        <v>38847</v>
      </c>
      <c r="I1637">
        <v>1963</v>
      </c>
      <c r="J1637">
        <v>1963</v>
      </c>
      <c r="K1637" t="s">
        <v>38848</v>
      </c>
      <c r="L1637" t="s">
        <v>38849</v>
      </c>
      <c r="M1637" t="s">
        <v>5418</v>
      </c>
      <c r="N1637" t="s">
        <v>45</v>
      </c>
      <c r="O1637" t="s">
        <v>40</v>
      </c>
      <c r="P1637" t="s">
        <v>30</v>
      </c>
      <c r="Q1637" t="s">
        <v>31</v>
      </c>
      <c r="R1637" t="s">
        <v>30</v>
      </c>
      <c r="S1637" t="s">
        <v>40</v>
      </c>
      <c r="T1637" t="s">
        <v>40</v>
      </c>
      <c r="U1637" t="s">
        <v>40</v>
      </c>
      <c r="V1637" t="s">
        <v>30</v>
      </c>
      <c r="W1637" t="s">
        <v>124</v>
      </c>
      <c r="X1637" t="s">
        <v>38850</v>
      </c>
    </row>
    <row r="1638" spans="1:24" x14ac:dyDescent="0.25">
      <c r="A1638">
        <v>136282</v>
      </c>
      <c r="B1638" t="s">
        <v>38857</v>
      </c>
      <c r="C1638" t="s">
        <v>38858</v>
      </c>
      <c r="D1638">
        <v>4</v>
      </c>
      <c r="F1638" t="s">
        <v>38859</v>
      </c>
      <c r="I1638">
        <v>1963</v>
      </c>
      <c r="J1638">
        <v>1957</v>
      </c>
      <c r="K1638" t="s">
        <v>38860</v>
      </c>
      <c r="L1638" t="s">
        <v>38861</v>
      </c>
      <c r="M1638" t="s">
        <v>38862</v>
      </c>
      <c r="N1638" t="s">
        <v>74</v>
      </c>
      <c r="O1638" t="s">
        <v>30</v>
      </c>
      <c r="P1638" t="s">
        <v>30</v>
      </c>
      <c r="Q1638" t="s">
        <v>75</v>
      </c>
      <c r="R1638" t="s">
        <v>30</v>
      </c>
      <c r="S1638" t="s">
        <v>40</v>
      </c>
      <c r="T1638" t="s">
        <v>40</v>
      </c>
      <c r="U1638" t="s">
        <v>30</v>
      </c>
      <c r="V1638" t="s">
        <v>30</v>
      </c>
      <c r="W1638" t="s">
        <v>124</v>
      </c>
      <c r="X1638" t="s">
        <v>38863</v>
      </c>
    </row>
    <row r="1639" spans="1:24" x14ac:dyDescent="0.25">
      <c r="A1639">
        <v>674320</v>
      </c>
      <c r="B1639" t="s">
        <v>38870</v>
      </c>
      <c r="C1639" t="s">
        <v>38871</v>
      </c>
      <c r="D1639">
        <v>4</v>
      </c>
      <c r="F1639" t="s">
        <v>1979</v>
      </c>
      <c r="J1639">
        <v>1958</v>
      </c>
      <c r="K1639" t="s">
        <v>38872</v>
      </c>
      <c r="L1639" t="s">
        <v>38873</v>
      </c>
      <c r="M1639" t="s">
        <v>3737</v>
      </c>
      <c r="N1639" t="s">
        <v>45</v>
      </c>
      <c r="O1639" t="s">
        <v>40</v>
      </c>
      <c r="P1639" t="s">
        <v>30</v>
      </c>
      <c r="Q1639" t="s">
        <v>63</v>
      </c>
      <c r="R1639" t="s">
        <v>30</v>
      </c>
      <c r="S1639" t="s">
        <v>40</v>
      </c>
      <c r="T1639" t="s">
        <v>30</v>
      </c>
      <c r="U1639" t="s">
        <v>30</v>
      </c>
      <c r="V1639" t="s">
        <v>40</v>
      </c>
      <c r="W1639" t="s">
        <v>124</v>
      </c>
      <c r="X1639" t="s">
        <v>38874</v>
      </c>
    </row>
    <row r="1640" spans="1:24" x14ac:dyDescent="0.25">
      <c r="A1640">
        <v>20496</v>
      </c>
      <c r="B1640" t="s">
        <v>38875</v>
      </c>
      <c r="C1640" t="s">
        <v>38876</v>
      </c>
      <c r="D1640">
        <v>4</v>
      </c>
      <c r="E1640" t="s">
        <v>38877</v>
      </c>
      <c r="F1640" t="s">
        <v>16945</v>
      </c>
      <c r="G1640" t="e">
        <f>-icam</f>
        <v>#NAME?</v>
      </c>
      <c r="H1640" t="s">
        <v>1658</v>
      </c>
      <c r="I1640">
        <v>1997</v>
      </c>
      <c r="J1640">
        <v>2000</v>
      </c>
      <c r="K1640" t="s">
        <v>38878</v>
      </c>
      <c r="L1640" t="s">
        <v>38879</v>
      </c>
      <c r="M1640" t="s">
        <v>38880</v>
      </c>
      <c r="N1640" t="s">
        <v>45</v>
      </c>
      <c r="O1640" t="s">
        <v>40</v>
      </c>
      <c r="P1640" t="s">
        <v>30</v>
      </c>
      <c r="Q1640" t="s">
        <v>63</v>
      </c>
      <c r="R1640" t="s">
        <v>30</v>
      </c>
      <c r="S1640" t="s">
        <v>40</v>
      </c>
      <c r="T1640" t="s">
        <v>30</v>
      </c>
      <c r="U1640" t="s">
        <v>30</v>
      </c>
      <c r="V1640" t="s">
        <v>40</v>
      </c>
      <c r="W1640" t="s">
        <v>124</v>
      </c>
      <c r="X1640" t="s">
        <v>38881</v>
      </c>
    </row>
    <row r="1641" spans="1:24" x14ac:dyDescent="0.25">
      <c r="A1641">
        <v>674924</v>
      </c>
      <c r="B1641" t="s">
        <v>38882</v>
      </c>
      <c r="C1641" t="s">
        <v>38883</v>
      </c>
      <c r="D1641">
        <v>4</v>
      </c>
      <c r="F1641" t="s">
        <v>1263</v>
      </c>
      <c r="G1641" t="s">
        <v>2823</v>
      </c>
      <c r="H1641" t="s">
        <v>2824</v>
      </c>
      <c r="J1641">
        <v>1979</v>
      </c>
      <c r="K1641" t="s">
        <v>16307</v>
      </c>
      <c r="L1641" t="s">
        <v>16308</v>
      </c>
      <c r="M1641" t="s">
        <v>7861</v>
      </c>
      <c r="N1641" t="s">
        <v>29</v>
      </c>
      <c r="O1641" t="s">
        <v>30</v>
      </c>
      <c r="P1641" t="s">
        <v>30</v>
      </c>
      <c r="Q1641" t="s">
        <v>31</v>
      </c>
      <c r="R1641" t="s">
        <v>40</v>
      </c>
      <c r="S1641" t="s">
        <v>30</v>
      </c>
      <c r="T1641" t="s">
        <v>40</v>
      </c>
      <c r="U1641" t="s">
        <v>30</v>
      </c>
      <c r="V1641" t="s">
        <v>40</v>
      </c>
      <c r="W1641" t="s">
        <v>124</v>
      </c>
      <c r="X1641" t="s">
        <v>38884</v>
      </c>
    </row>
    <row r="1642" spans="1:24" x14ac:dyDescent="0.25">
      <c r="A1642">
        <v>675602</v>
      </c>
      <c r="B1642" t="s">
        <v>38885</v>
      </c>
      <c r="C1642" t="s">
        <v>38886</v>
      </c>
      <c r="D1642">
        <v>4</v>
      </c>
      <c r="F1642" t="s">
        <v>38887</v>
      </c>
      <c r="K1642" t="s">
        <v>38888</v>
      </c>
      <c r="L1642" t="s">
        <v>38889</v>
      </c>
      <c r="N1642" t="s">
        <v>75</v>
      </c>
      <c r="O1642" t="s">
        <v>30</v>
      </c>
      <c r="P1642" t="s">
        <v>30</v>
      </c>
      <c r="Q1642" t="s">
        <v>31</v>
      </c>
      <c r="R1642" t="s">
        <v>30</v>
      </c>
      <c r="S1642" t="s">
        <v>30</v>
      </c>
      <c r="T1642" t="s">
        <v>40</v>
      </c>
      <c r="U1642" t="s">
        <v>30</v>
      </c>
      <c r="V1642" t="s">
        <v>30</v>
      </c>
      <c r="W1642" t="s">
        <v>124</v>
      </c>
    </row>
    <row r="1643" spans="1:24" x14ac:dyDescent="0.25">
      <c r="A1643">
        <v>169321</v>
      </c>
      <c r="B1643" t="s">
        <v>38890</v>
      </c>
      <c r="C1643" t="s">
        <v>38891</v>
      </c>
      <c r="D1643">
        <v>4</v>
      </c>
      <c r="F1643" t="s">
        <v>38892</v>
      </c>
      <c r="G1643" t="e">
        <f>-uridine</f>
        <v>#NAME?</v>
      </c>
      <c r="H1643" t="s">
        <v>16654</v>
      </c>
      <c r="I1643">
        <v>1977</v>
      </c>
      <c r="J1643">
        <v>1980</v>
      </c>
      <c r="K1643" t="s">
        <v>38893</v>
      </c>
      <c r="L1643" t="s">
        <v>38894</v>
      </c>
      <c r="M1643" t="s">
        <v>38895</v>
      </c>
      <c r="N1643" t="s">
        <v>29</v>
      </c>
      <c r="O1643" t="s">
        <v>40</v>
      </c>
      <c r="P1643" t="s">
        <v>30</v>
      </c>
      <c r="Q1643" t="s">
        <v>31</v>
      </c>
      <c r="R1643" t="s">
        <v>30</v>
      </c>
      <c r="S1643" t="s">
        <v>30</v>
      </c>
      <c r="T1643" t="s">
        <v>30</v>
      </c>
      <c r="U1643" t="s">
        <v>40</v>
      </c>
      <c r="V1643" t="s">
        <v>30</v>
      </c>
      <c r="W1643" t="s">
        <v>124</v>
      </c>
      <c r="X1643" t="s">
        <v>38896</v>
      </c>
    </row>
    <row r="1644" spans="1:24" x14ac:dyDescent="0.25">
      <c r="A1644">
        <v>428791</v>
      </c>
      <c r="B1644" t="s">
        <v>38897</v>
      </c>
      <c r="C1644" t="s">
        <v>38898</v>
      </c>
      <c r="D1644">
        <v>4</v>
      </c>
      <c r="F1644" t="s">
        <v>1203</v>
      </c>
      <c r="J1644">
        <v>1963</v>
      </c>
      <c r="K1644" t="s">
        <v>38899</v>
      </c>
      <c r="L1644" t="s">
        <v>38900</v>
      </c>
      <c r="N1644" t="s">
        <v>45</v>
      </c>
      <c r="O1644" t="s">
        <v>40</v>
      </c>
      <c r="P1644" t="s">
        <v>30</v>
      </c>
      <c r="Q1644" t="s">
        <v>46</v>
      </c>
      <c r="R1644" t="s">
        <v>30</v>
      </c>
      <c r="S1644" t="s">
        <v>40</v>
      </c>
      <c r="T1644" t="s">
        <v>30</v>
      </c>
      <c r="U1644" t="s">
        <v>30</v>
      </c>
      <c r="V1644" t="s">
        <v>30</v>
      </c>
      <c r="W1644" t="s">
        <v>798</v>
      </c>
      <c r="X1644" t="s">
        <v>38901</v>
      </c>
    </row>
    <row r="1645" spans="1:24" x14ac:dyDescent="0.25">
      <c r="A1645">
        <v>153330</v>
      </c>
      <c r="B1645" t="s">
        <v>38902</v>
      </c>
      <c r="C1645" t="s">
        <v>38903</v>
      </c>
      <c r="D1645">
        <v>4</v>
      </c>
      <c r="F1645" t="s">
        <v>38904</v>
      </c>
      <c r="G1645" t="s">
        <v>2404</v>
      </c>
      <c r="H1645" t="s">
        <v>2405</v>
      </c>
      <c r="J1645">
        <v>1982</v>
      </c>
      <c r="K1645" t="s">
        <v>38905</v>
      </c>
      <c r="L1645" t="s">
        <v>38906</v>
      </c>
      <c r="N1645" t="s">
        <v>45</v>
      </c>
      <c r="O1645" t="s">
        <v>40</v>
      </c>
      <c r="P1645" t="s">
        <v>30</v>
      </c>
      <c r="Q1645" t="s">
        <v>63</v>
      </c>
      <c r="R1645" t="s">
        <v>30</v>
      </c>
      <c r="S1645" t="s">
        <v>40</v>
      </c>
      <c r="T1645" t="s">
        <v>30</v>
      </c>
      <c r="U1645" t="s">
        <v>30</v>
      </c>
      <c r="V1645" t="s">
        <v>30</v>
      </c>
      <c r="W1645" t="s">
        <v>798</v>
      </c>
      <c r="X1645" t="s">
        <v>38907</v>
      </c>
    </row>
    <row r="1646" spans="1:24" x14ac:dyDescent="0.25">
      <c r="A1646">
        <v>312971</v>
      </c>
      <c r="B1646" t="s">
        <v>38908</v>
      </c>
      <c r="C1646" t="s">
        <v>38909</v>
      </c>
      <c r="D1646">
        <v>4</v>
      </c>
      <c r="E1646" t="s">
        <v>38910</v>
      </c>
      <c r="F1646" t="s">
        <v>38911</v>
      </c>
      <c r="I1646">
        <v>2009</v>
      </c>
      <c r="J1646">
        <v>2011</v>
      </c>
      <c r="K1646" t="s">
        <v>38912</v>
      </c>
      <c r="L1646" t="s">
        <v>38913</v>
      </c>
      <c r="N1646" t="s">
        <v>45</v>
      </c>
      <c r="O1646" t="s">
        <v>40</v>
      </c>
      <c r="P1646" t="s">
        <v>30</v>
      </c>
      <c r="Q1646" t="s">
        <v>63</v>
      </c>
      <c r="R1646" t="s">
        <v>30</v>
      </c>
      <c r="S1646" t="s">
        <v>40</v>
      </c>
      <c r="T1646" t="s">
        <v>30</v>
      </c>
      <c r="U1646" t="s">
        <v>30</v>
      </c>
      <c r="V1646" t="s">
        <v>40</v>
      </c>
      <c r="W1646" t="s">
        <v>124</v>
      </c>
      <c r="X1646" t="s">
        <v>38914</v>
      </c>
    </row>
    <row r="1647" spans="1:24" x14ac:dyDescent="0.25">
      <c r="A1647">
        <v>675155</v>
      </c>
      <c r="B1647" t="s">
        <v>38915</v>
      </c>
      <c r="C1647" t="s">
        <v>38916</v>
      </c>
      <c r="D1647">
        <v>4</v>
      </c>
      <c r="E1647" t="s">
        <v>38917</v>
      </c>
      <c r="F1647" t="s">
        <v>2984</v>
      </c>
      <c r="G1647" t="s">
        <v>460</v>
      </c>
      <c r="H1647" t="s">
        <v>461</v>
      </c>
      <c r="I1647">
        <v>1987</v>
      </c>
      <c r="J1647">
        <v>1989</v>
      </c>
      <c r="K1647" t="s">
        <v>38918</v>
      </c>
      <c r="L1647" t="s">
        <v>38919</v>
      </c>
      <c r="M1647" t="s">
        <v>453</v>
      </c>
      <c r="N1647" t="s">
        <v>29</v>
      </c>
      <c r="O1647" t="s">
        <v>30</v>
      </c>
      <c r="P1647" t="s">
        <v>30</v>
      </c>
      <c r="Q1647" t="s">
        <v>31</v>
      </c>
      <c r="R1647" t="s">
        <v>30</v>
      </c>
      <c r="S1647" t="s">
        <v>30</v>
      </c>
      <c r="T1647" t="s">
        <v>40</v>
      </c>
      <c r="U1647" t="s">
        <v>30</v>
      </c>
      <c r="V1647" t="s">
        <v>30</v>
      </c>
      <c r="W1647" t="s">
        <v>798</v>
      </c>
      <c r="X1647" t="s">
        <v>38920</v>
      </c>
    </row>
    <row r="1648" spans="1:24" x14ac:dyDescent="0.25">
      <c r="A1648">
        <v>46726</v>
      </c>
      <c r="B1648" t="s">
        <v>38921</v>
      </c>
      <c r="C1648" t="s">
        <v>38922</v>
      </c>
      <c r="D1648">
        <v>4</v>
      </c>
      <c r="F1648" t="s">
        <v>38923</v>
      </c>
      <c r="J1648">
        <v>1961</v>
      </c>
      <c r="K1648" t="s">
        <v>38924</v>
      </c>
      <c r="L1648" t="s">
        <v>38925</v>
      </c>
      <c r="M1648" t="s">
        <v>38926</v>
      </c>
      <c r="N1648" t="s">
        <v>45</v>
      </c>
      <c r="O1648" t="s">
        <v>40</v>
      </c>
      <c r="P1648" t="s">
        <v>30</v>
      </c>
      <c r="Q1648" t="s">
        <v>63</v>
      </c>
      <c r="R1648" t="s">
        <v>30</v>
      </c>
      <c r="S1648" t="s">
        <v>40</v>
      </c>
      <c r="T1648" t="s">
        <v>40</v>
      </c>
      <c r="U1648" t="s">
        <v>30</v>
      </c>
      <c r="V1648" t="s">
        <v>30</v>
      </c>
      <c r="W1648" t="s">
        <v>124</v>
      </c>
      <c r="X1648" t="s">
        <v>38927</v>
      </c>
    </row>
    <row r="1649" spans="1:24" x14ac:dyDescent="0.25">
      <c r="A1649">
        <v>675261</v>
      </c>
      <c r="B1649" t="s">
        <v>38928</v>
      </c>
      <c r="C1649" t="s">
        <v>38929</v>
      </c>
      <c r="D1649">
        <v>4</v>
      </c>
      <c r="E1649" t="s">
        <v>38930</v>
      </c>
      <c r="F1649" t="s">
        <v>38931</v>
      </c>
      <c r="G1649" t="s">
        <v>38932</v>
      </c>
      <c r="H1649" t="s">
        <v>38933</v>
      </c>
      <c r="I1649">
        <v>1986</v>
      </c>
      <c r="J1649">
        <v>1991</v>
      </c>
      <c r="K1649" t="s">
        <v>38934</v>
      </c>
      <c r="L1649" t="s">
        <v>38935</v>
      </c>
      <c r="M1649" t="s">
        <v>1995</v>
      </c>
      <c r="N1649" t="s">
        <v>45</v>
      </c>
      <c r="O1649" t="s">
        <v>30</v>
      </c>
      <c r="P1649" t="s">
        <v>30</v>
      </c>
      <c r="Q1649" t="s">
        <v>31</v>
      </c>
      <c r="R1649" t="s">
        <v>40</v>
      </c>
      <c r="S1649" t="s">
        <v>40</v>
      </c>
      <c r="T1649" t="s">
        <v>30</v>
      </c>
      <c r="U1649" t="s">
        <v>30</v>
      </c>
      <c r="V1649" t="s">
        <v>40</v>
      </c>
      <c r="W1649" t="s">
        <v>124</v>
      </c>
      <c r="X1649" t="s">
        <v>38936</v>
      </c>
    </row>
    <row r="1650" spans="1:24" x14ac:dyDescent="0.25">
      <c r="A1650">
        <v>721</v>
      </c>
      <c r="B1650" t="s">
        <v>38937</v>
      </c>
      <c r="C1650" t="s">
        <v>38938</v>
      </c>
      <c r="D1650">
        <v>4</v>
      </c>
      <c r="E1650" t="s">
        <v>38939</v>
      </c>
      <c r="F1650" t="s">
        <v>38940</v>
      </c>
      <c r="G1650" t="e">
        <f>-azepam</f>
        <v>#NAME?</v>
      </c>
      <c r="H1650" t="s">
        <v>1171</v>
      </c>
      <c r="I1650">
        <v>1963</v>
      </c>
      <c r="J1650">
        <v>1963</v>
      </c>
      <c r="K1650" t="s">
        <v>38941</v>
      </c>
      <c r="L1650" t="s">
        <v>38942</v>
      </c>
      <c r="M1650" t="s">
        <v>693</v>
      </c>
      <c r="N1650" t="s">
        <v>45</v>
      </c>
      <c r="O1650" t="s">
        <v>40</v>
      </c>
      <c r="P1650" t="s">
        <v>30</v>
      </c>
      <c r="Q1650" t="s">
        <v>63</v>
      </c>
      <c r="R1650" t="s">
        <v>30</v>
      </c>
      <c r="S1650" t="s">
        <v>40</v>
      </c>
      <c r="T1650" t="s">
        <v>40</v>
      </c>
      <c r="U1650" t="s">
        <v>40</v>
      </c>
      <c r="V1650" t="s">
        <v>30</v>
      </c>
      <c r="W1650" t="s">
        <v>124</v>
      </c>
      <c r="X1650" t="s">
        <v>38943</v>
      </c>
    </row>
    <row r="1651" spans="1:24" x14ac:dyDescent="0.25">
      <c r="A1651">
        <v>422253</v>
      </c>
      <c r="B1651" t="s">
        <v>39045</v>
      </c>
      <c r="C1651" t="s">
        <v>39046</v>
      </c>
      <c r="D1651">
        <v>4</v>
      </c>
      <c r="E1651" t="s">
        <v>39047</v>
      </c>
      <c r="F1651" t="s">
        <v>39048</v>
      </c>
      <c r="G1651" t="e">
        <f>-vir</f>
        <v>#NAME?</v>
      </c>
      <c r="H1651" t="s">
        <v>20404</v>
      </c>
      <c r="I1651">
        <v>2007</v>
      </c>
      <c r="J1651">
        <v>2007</v>
      </c>
      <c r="K1651" t="s">
        <v>39049</v>
      </c>
      <c r="L1651" t="s">
        <v>39050</v>
      </c>
      <c r="N1651" t="s">
        <v>45</v>
      </c>
      <c r="O1651" t="s">
        <v>40</v>
      </c>
      <c r="P1651" t="s">
        <v>40</v>
      </c>
      <c r="Q1651" t="s">
        <v>63</v>
      </c>
      <c r="R1651" t="s">
        <v>30</v>
      </c>
      <c r="S1651" t="s">
        <v>40</v>
      </c>
      <c r="T1651" t="s">
        <v>30</v>
      </c>
      <c r="U1651" t="s">
        <v>30</v>
      </c>
      <c r="V1651" t="s">
        <v>30</v>
      </c>
      <c r="W1651" t="s">
        <v>124</v>
      </c>
      <c r="X1651" t="s">
        <v>39051</v>
      </c>
    </row>
    <row r="1652" spans="1:24" x14ac:dyDescent="0.25">
      <c r="A1652">
        <v>365281</v>
      </c>
      <c r="B1652" t="s">
        <v>39052</v>
      </c>
      <c r="C1652" t="s">
        <v>39053</v>
      </c>
      <c r="D1652">
        <v>4</v>
      </c>
      <c r="F1652" t="s">
        <v>39054</v>
      </c>
      <c r="J1652">
        <v>1958</v>
      </c>
      <c r="K1652" t="s">
        <v>39055</v>
      </c>
      <c r="L1652" t="s">
        <v>39056</v>
      </c>
      <c r="M1652" t="s">
        <v>4208</v>
      </c>
      <c r="N1652" t="s">
        <v>29</v>
      </c>
      <c r="O1652" t="s">
        <v>40</v>
      </c>
      <c r="P1652" t="s">
        <v>30</v>
      </c>
      <c r="Q1652" t="s">
        <v>31</v>
      </c>
      <c r="R1652" t="s">
        <v>30</v>
      </c>
      <c r="S1652" t="s">
        <v>40</v>
      </c>
      <c r="T1652" t="s">
        <v>40</v>
      </c>
      <c r="U1652" t="s">
        <v>40</v>
      </c>
      <c r="V1652" t="s">
        <v>30</v>
      </c>
      <c r="W1652" t="s">
        <v>124</v>
      </c>
      <c r="X1652" t="s">
        <v>39057</v>
      </c>
    </row>
    <row r="1653" spans="1:24" x14ac:dyDescent="0.25">
      <c r="A1653">
        <v>675020</v>
      </c>
      <c r="B1653" t="s">
        <v>39058</v>
      </c>
      <c r="C1653" t="s">
        <v>39059</v>
      </c>
      <c r="D1653">
        <v>4</v>
      </c>
      <c r="F1653" t="s">
        <v>39060</v>
      </c>
      <c r="J1653">
        <v>1979</v>
      </c>
      <c r="K1653" t="s">
        <v>39061</v>
      </c>
      <c r="L1653" t="s">
        <v>39062</v>
      </c>
      <c r="M1653" t="s">
        <v>2544</v>
      </c>
      <c r="N1653" t="s">
        <v>45</v>
      </c>
      <c r="O1653" t="s">
        <v>40</v>
      </c>
      <c r="P1653" t="s">
        <v>30</v>
      </c>
      <c r="Q1653" t="s">
        <v>31</v>
      </c>
      <c r="R1653" t="s">
        <v>30</v>
      </c>
      <c r="S1653" t="s">
        <v>30</v>
      </c>
      <c r="T1653" t="s">
        <v>30</v>
      </c>
      <c r="U1653" t="s">
        <v>40</v>
      </c>
      <c r="V1653" t="s">
        <v>30</v>
      </c>
      <c r="W1653" t="s">
        <v>124</v>
      </c>
      <c r="X1653" t="s">
        <v>39063</v>
      </c>
    </row>
    <row r="1654" spans="1:24" x14ac:dyDescent="0.25">
      <c r="A1654">
        <v>313314</v>
      </c>
      <c r="B1654" t="s">
        <v>39064</v>
      </c>
      <c r="C1654" t="s">
        <v>39065</v>
      </c>
      <c r="D1654">
        <v>4</v>
      </c>
      <c r="E1654" t="s">
        <v>39066</v>
      </c>
      <c r="F1654" t="s">
        <v>39067</v>
      </c>
      <c r="G1654" t="e">
        <f>-onide</f>
        <v>#NAME?</v>
      </c>
      <c r="H1654" t="s">
        <v>356</v>
      </c>
      <c r="I1654">
        <v>1979</v>
      </c>
      <c r="J1654">
        <v>1994</v>
      </c>
      <c r="K1654" t="s">
        <v>39068</v>
      </c>
      <c r="L1654" t="s">
        <v>39069</v>
      </c>
      <c r="M1654" t="s">
        <v>1025</v>
      </c>
      <c r="N1654" t="s">
        <v>29</v>
      </c>
      <c r="O1654" t="s">
        <v>40</v>
      </c>
      <c r="P1654" t="s">
        <v>30</v>
      </c>
      <c r="Q1654" t="s">
        <v>46</v>
      </c>
      <c r="R1654" t="s">
        <v>40</v>
      </c>
      <c r="S1654" t="s">
        <v>40</v>
      </c>
      <c r="T1654" t="s">
        <v>30</v>
      </c>
      <c r="U1654" t="s">
        <v>40</v>
      </c>
      <c r="V1654" t="s">
        <v>40</v>
      </c>
      <c r="W1654" t="s">
        <v>124</v>
      </c>
      <c r="X1654" t="s">
        <v>39070</v>
      </c>
    </row>
    <row r="1655" spans="1:24" x14ac:dyDescent="0.25">
      <c r="A1655">
        <v>12105</v>
      </c>
      <c r="B1655" t="s">
        <v>39076</v>
      </c>
      <c r="C1655" t="s">
        <v>39077</v>
      </c>
      <c r="D1655">
        <v>4</v>
      </c>
      <c r="E1655" t="s">
        <v>39078</v>
      </c>
      <c r="F1655" t="s">
        <v>5153</v>
      </c>
      <c r="G1655" t="s">
        <v>460</v>
      </c>
      <c r="H1655" t="s">
        <v>461</v>
      </c>
      <c r="I1655">
        <v>1980</v>
      </c>
      <c r="J1655">
        <v>1983</v>
      </c>
      <c r="K1655" t="s">
        <v>39079</v>
      </c>
      <c r="L1655" t="s">
        <v>39080</v>
      </c>
      <c r="M1655" t="s">
        <v>453</v>
      </c>
      <c r="N1655" t="s">
        <v>29</v>
      </c>
      <c r="O1655" t="s">
        <v>40</v>
      </c>
      <c r="P1655" t="s">
        <v>30</v>
      </c>
      <c r="Q1655" t="s">
        <v>31</v>
      </c>
      <c r="R1655" t="s">
        <v>30</v>
      </c>
      <c r="S1655" t="s">
        <v>30</v>
      </c>
      <c r="T1655" t="s">
        <v>40</v>
      </c>
      <c r="U1655" t="s">
        <v>30</v>
      </c>
      <c r="V1655" t="s">
        <v>30</v>
      </c>
      <c r="W1655" t="s">
        <v>798</v>
      </c>
      <c r="X1655" t="s">
        <v>39081</v>
      </c>
    </row>
    <row r="1656" spans="1:24" x14ac:dyDescent="0.25">
      <c r="A1656">
        <v>675515</v>
      </c>
      <c r="B1656" t="s">
        <v>39082</v>
      </c>
      <c r="C1656" t="s">
        <v>39083</v>
      </c>
      <c r="D1656">
        <v>4</v>
      </c>
      <c r="F1656" t="s">
        <v>39084</v>
      </c>
      <c r="G1656" t="e">
        <f>-parin</f>
        <v>#NAME?</v>
      </c>
      <c r="H1656" t="s">
        <v>13103</v>
      </c>
      <c r="J1656">
        <v>1939</v>
      </c>
      <c r="K1656" t="s">
        <v>32200</v>
      </c>
      <c r="L1656" t="s">
        <v>32201</v>
      </c>
      <c r="M1656" t="s">
        <v>1673</v>
      </c>
      <c r="N1656" t="s">
        <v>133</v>
      </c>
      <c r="O1656" t="s">
        <v>30</v>
      </c>
      <c r="P1656" t="s">
        <v>30</v>
      </c>
      <c r="Q1656" t="s">
        <v>31</v>
      </c>
      <c r="R1656" t="s">
        <v>30</v>
      </c>
      <c r="S1656" t="s">
        <v>30</v>
      </c>
      <c r="T1656" t="s">
        <v>40</v>
      </c>
      <c r="U1656" t="s">
        <v>30</v>
      </c>
      <c r="V1656" t="s">
        <v>40</v>
      </c>
      <c r="W1656" t="s">
        <v>124</v>
      </c>
    </row>
    <row r="1657" spans="1:24" x14ac:dyDescent="0.25">
      <c r="A1657">
        <v>675198</v>
      </c>
      <c r="B1657" t="s">
        <v>39085</v>
      </c>
      <c r="C1657" t="s">
        <v>39086</v>
      </c>
      <c r="D1657">
        <v>4</v>
      </c>
      <c r="E1657" t="s">
        <v>39087</v>
      </c>
      <c r="F1657" t="s">
        <v>39088</v>
      </c>
      <c r="G1657" t="e">
        <f>-relin</f>
        <v>#NAME?</v>
      </c>
      <c r="H1657" t="s">
        <v>3552</v>
      </c>
      <c r="I1657">
        <v>1987</v>
      </c>
      <c r="J1657">
        <v>1989</v>
      </c>
      <c r="K1657" t="s">
        <v>39089</v>
      </c>
      <c r="L1657" t="s">
        <v>39090</v>
      </c>
      <c r="M1657" t="s">
        <v>13341</v>
      </c>
      <c r="N1657" t="s">
        <v>108</v>
      </c>
      <c r="O1657" t="s">
        <v>30</v>
      </c>
      <c r="P1657" t="s">
        <v>30</v>
      </c>
      <c r="Q1657" t="s">
        <v>31</v>
      </c>
      <c r="R1657" t="s">
        <v>30</v>
      </c>
      <c r="S1657" t="s">
        <v>30</v>
      </c>
      <c r="T1657" t="s">
        <v>40</v>
      </c>
      <c r="U1657" t="s">
        <v>30</v>
      </c>
      <c r="V1657" t="s">
        <v>30</v>
      </c>
      <c r="W1657" t="s">
        <v>124</v>
      </c>
      <c r="X1657" t="s">
        <v>39091</v>
      </c>
    </row>
    <row r="1658" spans="1:24" x14ac:dyDescent="0.25">
      <c r="A1658">
        <v>219334</v>
      </c>
      <c r="B1658" t="s">
        <v>39092</v>
      </c>
      <c r="C1658" t="s">
        <v>39093</v>
      </c>
      <c r="D1658">
        <v>4</v>
      </c>
      <c r="F1658" t="s">
        <v>39094</v>
      </c>
      <c r="J1658">
        <v>1952</v>
      </c>
      <c r="K1658" t="s">
        <v>39095</v>
      </c>
      <c r="L1658" t="s">
        <v>39096</v>
      </c>
      <c r="M1658" t="s">
        <v>7547</v>
      </c>
      <c r="N1658" t="s">
        <v>45</v>
      </c>
      <c r="O1658" t="s">
        <v>40</v>
      </c>
      <c r="P1658" t="s">
        <v>30</v>
      </c>
      <c r="Q1658" t="s">
        <v>31</v>
      </c>
      <c r="R1658" t="s">
        <v>30</v>
      </c>
      <c r="S1658" t="s">
        <v>40</v>
      </c>
      <c r="T1658" t="s">
        <v>40</v>
      </c>
      <c r="U1658" t="s">
        <v>40</v>
      </c>
      <c r="V1658" t="s">
        <v>30</v>
      </c>
      <c r="W1658" t="s">
        <v>2208</v>
      </c>
      <c r="X1658" t="s">
        <v>39097</v>
      </c>
    </row>
    <row r="1659" spans="1:24" x14ac:dyDescent="0.25">
      <c r="A1659">
        <v>675272</v>
      </c>
      <c r="B1659" t="s">
        <v>39098</v>
      </c>
      <c r="C1659" t="s">
        <v>39099</v>
      </c>
      <c r="D1659">
        <v>4</v>
      </c>
      <c r="E1659" t="s">
        <v>39100</v>
      </c>
      <c r="F1659" t="s">
        <v>39101</v>
      </c>
      <c r="G1659" t="e">
        <f>-oxin</f>
        <v>#NAME?</v>
      </c>
      <c r="H1659" t="s">
        <v>2023</v>
      </c>
      <c r="I1659">
        <v>1971</v>
      </c>
      <c r="J1659">
        <v>1978</v>
      </c>
      <c r="K1659" t="s">
        <v>39102</v>
      </c>
      <c r="L1659" t="s">
        <v>39103</v>
      </c>
      <c r="M1659" t="s">
        <v>9018</v>
      </c>
      <c r="N1659" t="s">
        <v>45</v>
      </c>
      <c r="O1659" t="s">
        <v>40</v>
      </c>
      <c r="P1659" t="s">
        <v>30</v>
      </c>
      <c r="Q1659" t="s">
        <v>63</v>
      </c>
      <c r="R1659" t="s">
        <v>30</v>
      </c>
      <c r="S1659" t="s">
        <v>40</v>
      </c>
      <c r="T1659" t="s">
        <v>30</v>
      </c>
      <c r="U1659" t="s">
        <v>30</v>
      </c>
      <c r="V1659" t="s">
        <v>30</v>
      </c>
      <c r="W1659" t="s">
        <v>124</v>
      </c>
      <c r="X1659" t="s">
        <v>39104</v>
      </c>
    </row>
    <row r="1660" spans="1:24" x14ac:dyDescent="0.25">
      <c r="A1660">
        <v>469632</v>
      </c>
      <c r="B1660" t="s">
        <v>39111</v>
      </c>
      <c r="C1660" t="s">
        <v>39112</v>
      </c>
      <c r="D1660">
        <v>4</v>
      </c>
      <c r="F1660" t="s">
        <v>1979</v>
      </c>
      <c r="J1660">
        <v>1957</v>
      </c>
      <c r="K1660" t="s">
        <v>39113</v>
      </c>
      <c r="L1660" t="s">
        <v>39114</v>
      </c>
      <c r="M1660" t="s">
        <v>1969</v>
      </c>
      <c r="N1660" t="s">
        <v>45</v>
      </c>
      <c r="O1660" t="s">
        <v>30</v>
      </c>
      <c r="P1660" t="s">
        <v>30</v>
      </c>
      <c r="Q1660" t="s">
        <v>46</v>
      </c>
      <c r="R1660" t="s">
        <v>30</v>
      </c>
      <c r="S1660" t="s">
        <v>40</v>
      </c>
      <c r="T1660" t="s">
        <v>30</v>
      </c>
      <c r="U1660" t="s">
        <v>30</v>
      </c>
      <c r="V1660" t="s">
        <v>30</v>
      </c>
      <c r="W1660" t="s">
        <v>124</v>
      </c>
      <c r="X1660" t="s">
        <v>39115</v>
      </c>
    </row>
    <row r="1661" spans="1:24" x14ac:dyDescent="0.25">
      <c r="A1661">
        <v>453520</v>
      </c>
      <c r="B1661" t="s">
        <v>39116</v>
      </c>
      <c r="C1661" t="s">
        <v>39117</v>
      </c>
      <c r="D1661">
        <v>4</v>
      </c>
      <c r="E1661" t="s">
        <v>39118</v>
      </c>
      <c r="F1661" t="s">
        <v>797</v>
      </c>
      <c r="G1661" t="e">
        <f>-micin</f>
        <v>#NAME?</v>
      </c>
      <c r="H1661" t="s">
        <v>256</v>
      </c>
      <c r="I1661">
        <v>1976</v>
      </c>
      <c r="J1661">
        <v>1983</v>
      </c>
      <c r="K1661" t="s">
        <v>39119</v>
      </c>
      <c r="L1661" t="s">
        <v>39120</v>
      </c>
      <c r="M1661" t="s">
        <v>453</v>
      </c>
      <c r="N1661" t="s">
        <v>29</v>
      </c>
      <c r="O1661" t="s">
        <v>30</v>
      </c>
      <c r="P1661" t="s">
        <v>30</v>
      </c>
      <c r="Q1661" t="s">
        <v>31</v>
      </c>
      <c r="R1661" t="s">
        <v>30</v>
      </c>
      <c r="S1661" t="s">
        <v>30</v>
      </c>
      <c r="T1661" t="s">
        <v>40</v>
      </c>
      <c r="U1661" t="s">
        <v>30</v>
      </c>
      <c r="V1661" t="s">
        <v>30</v>
      </c>
      <c r="W1661" t="s">
        <v>798</v>
      </c>
      <c r="X1661" t="s">
        <v>39121</v>
      </c>
    </row>
    <row r="1662" spans="1:24" x14ac:dyDescent="0.25">
      <c r="A1662">
        <v>421157</v>
      </c>
      <c r="B1662" t="s">
        <v>39122</v>
      </c>
      <c r="C1662" t="s">
        <v>39123</v>
      </c>
      <c r="D1662">
        <v>4</v>
      </c>
      <c r="F1662" t="s">
        <v>1504</v>
      </c>
      <c r="G1662" t="e">
        <f>-cycline</f>
        <v>#NAME?</v>
      </c>
      <c r="H1662" t="s">
        <v>5183</v>
      </c>
      <c r="J1662">
        <v>1964</v>
      </c>
      <c r="K1662" t="s">
        <v>39124</v>
      </c>
      <c r="L1662" t="s">
        <v>39125</v>
      </c>
      <c r="M1662" t="s">
        <v>35235</v>
      </c>
      <c r="N1662" t="s">
        <v>29</v>
      </c>
      <c r="O1662" t="s">
        <v>30</v>
      </c>
      <c r="P1662" t="s">
        <v>30</v>
      </c>
      <c r="Q1662" t="s">
        <v>31</v>
      </c>
      <c r="R1662" t="s">
        <v>30</v>
      </c>
      <c r="S1662" t="s">
        <v>40</v>
      </c>
      <c r="T1662" t="s">
        <v>40</v>
      </c>
      <c r="U1662" t="s">
        <v>40</v>
      </c>
      <c r="V1662" t="s">
        <v>30</v>
      </c>
      <c r="W1662" t="s">
        <v>124</v>
      </c>
      <c r="X1662" t="s">
        <v>39126</v>
      </c>
    </row>
    <row r="1663" spans="1:24" x14ac:dyDescent="0.25">
      <c r="A1663">
        <v>305519</v>
      </c>
      <c r="B1663" t="s">
        <v>39138</v>
      </c>
      <c r="C1663" t="s">
        <v>39139</v>
      </c>
      <c r="D1663">
        <v>4</v>
      </c>
      <c r="E1663" t="s">
        <v>39140</v>
      </c>
      <c r="F1663" t="s">
        <v>39141</v>
      </c>
      <c r="G1663" t="e">
        <f>-cillin</f>
        <v>#NAME?</v>
      </c>
      <c r="H1663" t="s">
        <v>59</v>
      </c>
      <c r="I1663">
        <v>1962</v>
      </c>
      <c r="J1663">
        <v>1965</v>
      </c>
      <c r="K1663" t="s">
        <v>39142</v>
      </c>
      <c r="L1663" t="s">
        <v>39143</v>
      </c>
      <c r="M1663" t="s">
        <v>453</v>
      </c>
      <c r="N1663" t="s">
        <v>29</v>
      </c>
      <c r="O1663" t="s">
        <v>40</v>
      </c>
      <c r="P1663" t="s">
        <v>30</v>
      </c>
      <c r="Q1663" t="s">
        <v>31</v>
      </c>
      <c r="R1663" t="s">
        <v>30</v>
      </c>
      <c r="S1663" t="s">
        <v>40</v>
      </c>
      <c r="T1663" t="s">
        <v>40</v>
      </c>
      <c r="U1663" t="s">
        <v>30</v>
      </c>
      <c r="V1663" t="s">
        <v>30</v>
      </c>
      <c r="W1663" t="s">
        <v>124</v>
      </c>
      <c r="X1663" t="s">
        <v>39144</v>
      </c>
    </row>
    <row r="1664" spans="1:24" x14ac:dyDescent="0.25">
      <c r="A1664">
        <v>605</v>
      </c>
      <c r="B1664" t="s">
        <v>39157</v>
      </c>
      <c r="C1664" t="s">
        <v>39158</v>
      </c>
      <c r="D1664">
        <v>4</v>
      </c>
      <c r="F1664" t="s">
        <v>39159</v>
      </c>
      <c r="G1664" t="e">
        <f>-pramine</f>
        <v>#NAME?</v>
      </c>
      <c r="H1664" t="s">
        <v>4130</v>
      </c>
      <c r="J1664">
        <v>1959</v>
      </c>
      <c r="K1664" t="s">
        <v>39160</v>
      </c>
      <c r="L1664" t="s">
        <v>39161</v>
      </c>
      <c r="M1664" t="s">
        <v>367</v>
      </c>
      <c r="N1664" t="s">
        <v>45</v>
      </c>
      <c r="O1664" t="s">
        <v>40</v>
      </c>
      <c r="P1664" t="s">
        <v>30</v>
      </c>
      <c r="Q1664" t="s">
        <v>63</v>
      </c>
      <c r="R1664" t="s">
        <v>30</v>
      </c>
      <c r="S1664" t="s">
        <v>40</v>
      </c>
      <c r="T1664" t="s">
        <v>40</v>
      </c>
      <c r="U1664" t="s">
        <v>30</v>
      </c>
      <c r="V1664" t="s">
        <v>40</v>
      </c>
      <c r="W1664" t="s">
        <v>124</v>
      </c>
      <c r="X1664" t="s">
        <v>39162</v>
      </c>
    </row>
    <row r="1665" spans="1:24" x14ac:dyDescent="0.25">
      <c r="A1665">
        <v>1615</v>
      </c>
      <c r="B1665" t="s">
        <v>39173</v>
      </c>
      <c r="C1665" t="s">
        <v>39174</v>
      </c>
      <c r="D1665">
        <v>4</v>
      </c>
      <c r="F1665" t="s">
        <v>39175</v>
      </c>
      <c r="G1665" t="e">
        <f>-cillin</f>
        <v>#NAME?</v>
      </c>
      <c r="H1665" t="s">
        <v>59</v>
      </c>
      <c r="J1665">
        <v>1947</v>
      </c>
      <c r="K1665" t="s">
        <v>39176</v>
      </c>
      <c r="L1665" t="s">
        <v>39177</v>
      </c>
      <c r="M1665" t="s">
        <v>453</v>
      </c>
      <c r="N1665" t="s">
        <v>29</v>
      </c>
      <c r="O1665" t="s">
        <v>40</v>
      </c>
      <c r="P1665" t="s">
        <v>30</v>
      </c>
      <c r="Q1665" t="s">
        <v>31</v>
      </c>
      <c r="R1665" t="s">
        <v>30</v>
      </c>
      <c r="S1665" t="s">
        <v>40</v>
      </c>
      <c r="T1665" t="s">
        <v>40</v>
      </c>
      <c r="U1665" t="s">
        <v>30</v>
      </c>
      <c r="V1665" t="s">
        <v>40</v>
      </c>
      <c r="W1665" t="s">
        <v>124</v>
      </c>
      <c r="X1665" t="s">
        <v>39178</v>
      </c>
    </row>
    <row r="1666" spans="1:24" x14ac:dyDescent="0.25">
      <c r="A1666">
        <v>674615</v>
      </c>
      <c r="B1666" t="s">
        <v>39192</v>
      </c>
      <c r="C1666" t="s">
        <v>39193</v>
      </c>
      <c r="D1666">
        <v>4</v>
      </c>
      <c r="F1666" t="s">
        <v>39194</v>
      </c>
      <c r="J1666">
        <v>1986</v>
      </c>
      <c r="K1666" t="s">
        <v>39195</v>
      </c>
      <c r="L1666" t="s">
        <v>39196</v>
      </c>
      <c r="N1666" t="s">
        <v>45</v>
      </c>
      <c r="O1666" t="s">
        <v>30</v>
      </c>
      <c r="P1666" t="s">
        <v>30</v>
      </c>
      <c r="Q1666" t="s">
        <v>75</v>
      </c>
      <c r="R1666" t="s">
        <v>30</v>
      </c>
      <c r="S1666" t="s">
        <v>30</v>
      </c>
      <c r="T1666" t="s">
        <v>40</v>
      </c>
      <c r="U1666" t="s">
        <v>30</v>
      </c>
      <c r="V1666" t="s">
        <v>30</v>
      </c>
      <c r="W1666" t="s">
        <v>798</v>
      </c>
      <c r="X1666" t="s">
        <v>39197</v>
      </c>
    </row>
    <row r="1667" spans="1:24" x14ac:dyDescent="0.25">
      <c r="A1667">
        <v>27546</v>
      </c>
      <c r="B1667" t="s">
        <v>39204</v>
      </c>
      <c r="C1667" t="s">
        <v>39205</v>
      </c>
      <c r="D1667">
        <v>4</v>
      </c>
      <c r="F1667" t="s">
        <v>1370</v>
      </c>
      <c r="J1667">
        <v>1982</v>
      </c>
      <c r="K1667" t="s">
        <v>39206</v>
      </c>
      <c r="L1667" t="s">
        <v>39207</v>
      </c>
      <c r="M1667" t="s">
        <v>39208</v>
      </c>
      <c r="N1667" t="s">
        <v>45</v>
      </c>
      <c r="O1667" t="s">
        <v>40</v>
      </c>
      <c r="P1667" t="s">
        <v>30</v>
      </c>
      <c r="Q1667" t="s">
        <v>63</v>
      </c>
      <c r="R1667" t="s">
        <v>30</v>
      </c>
      <c r="S1667" t="s">
        <v>30</v>
      </c>
      <c r="T1667" t="s">
        <v>40</v>
      </c>
      <c r="U1667" t="s">
        <v>30</v>
      </c>
      <c r="V1667" t="s">
        <v>30</v>
      </c>
      <c r="W1667" t="s">
        <v>798</v>
      </c>
      <c r="X1667" t="s">
        <v>39209</v>
      </c>
    </row>
    <row r="1668" spans="1:24" x14ac:dyDescent="0.25">
      <c r="A1668">
        <v>7725</v>
      </c>
      <c r="B1668" t="s">
        <v>39210</v>
      </c>
      <c r="C1668" t="s">
        <v>39211</v>
      </c>
      <c r="D1668">
        <v>4</v>
      </c>
      <c r="E1668" t="s">
        <v>39212</v>
      </c>
      <c r="F1668" t="s">
        <v>39213</v>
      </c>
      <c r="I1668">
        <v>1968</v>
      </c>
      <c r="J1668">
        <v>1982</v>
      </c>
      <c r="K1668" t="s">
        <v>39214</v>
      </c>
      <c r="L1668" t="s">
        <v>39215</v>
      </c>
      <c r="M1668" t="s">
        <v>39216</v>
      </c>
      <c r="N1668" t="s">
        <v>45</v>
      </c>
      <c r="O1668" t="s">
        <v>30</v>
      </c>
      <c r="P1668" t="s">
        <v>30</v>
      </c>
      <c r="Q1668" t="s">
        <v>63</v>
      </c>
      <c r="R1668" t="s">
        <v>30</v>
      </c>
      <c r="S1668" t="s">
        <v>40</v>
      </c>
      <c r="T1668" t="s">
        <v>30</v>
      </c>
      <c r="U1668" t="s">
        <v>40</v>
      </c>
      <c r="V1668" t="s">
        <v>30</v>
      </c>
      <c r="W1668" t="s">
        <v>2208</v>
      </c>
      <c r="X1668" t="s">
        <v>39217</v>
      </c>
    </row>
    <row r="1669" spans="1:24" x14ac:dyDescent="0.25">
      <c r="A1669">
        <v>15990</v>
      </c>
      <c r="B1669" t="s">
        <v>39218</v>
      </c>
      <c r="C1669" t="s">
        <v>39219</v>
      </c>
      <c r="D1669">
        <v>4</v>
      </c>
      <c r="F1669" t="s">
        <v>39220</v>
      </c>
      <c r="I1669">
        <v>1962</v>
      </c>
      <c r="J1669">
        <v>1967</v>
      </c>
      <c r="K1669" t="s">
        <v>39221</v>
      </c>
      <c r="L1669" t="s">
        <v>39222</v>
      </c>
      <c r="M1669" t="s">
        <v>1266</v>
      </c>
      <c r="N1669" t="s">
        <v>45</v>
      </c>
      <c r="O1669" t="s">
        <v>30</v>
      </c>
      <c r="P1669" t="s">
        <v>30</v>
      </c>
      <c r="Q1669" t="s">
        <v>31</v>
      </c>
      <c r="R1669" t="s">
        <v>30</v>
      </c>
      <c r="S1669" t="s">
        <v>40</v>
      </c>
      <c r="T1669" t="s">
        <v>30</v>
      </c>
      <c r="U1669" t="s">
        <v>30</v>
      </c>
      <c r="V1669" t="s">
        <v>30</v>
      </c>
      <c r="W1669" t="s">
        <v>124</v>
      </c>
      <c r="X1669" t="s">
        <v>39223</v>
      </c>
    </row>
    <row r="1670" spans="1:24" x14ac:dyDescent="0.25">
      <c r="A1670">
        <v>583520</v>
      </c>
      <c r="B1670" t="s">
        <v>39236</v>
      </c>
      <c r="C1670" t="s">
        <v>39237</v>
      </c>
      <c r="D1670">
        <v>4</v>
      </c>
      <c r="E1670" t="s">
        <v>39238</v>
      </c>
      <c r="F1670" t="s">
        <v>11946</v>
      </c>
      <c r="I1670">
        <v>1976</v>
      </c>
      <c r="J1670">
        <v>1984</v>
      </c>
      <c r="K1670" t="s">
        <v>39239</v>
      </c>
      <c r="L1670" t="s">
        <v>39240</v>
      </c>
      <c r="M1670" t="s">
        <v>314</v>
      </c>
      <c r="N1670" t="s">
        <v>45</v>
      </c>
      <c r="O1670" t="s">
        <v>40</v>
      </c>
      <c r="P1670" t="s">
        <v>30</v>
      </c>
      <c r="Q1670" t="s">
        <v>46</v>
      </c>
      <c r="R1670" t="s">
        <v>30</v>
      </c>
      <c r="S1670" t="s">
        <v>40</v>
      </c>
      <c r="T1670" t="s">
        <v>30</v>
      </c>
      <c r="U1670" t="s">
        <v>30</v>
      </c>
      <c r="V1670" t="s">
        <v>40</v>
      </c>
      <c r="W1670" t="s">
        <v>798</v>
      </c>
      <c r="X1670" t="s">
        <v>39241</v>
      </c>
    </row>
    <row r="1671" spans="1:24" x14ac:dyDescent="0.25">
      <c r="A1671">
        <v>27417</v>
      </c>
      <c r="B1671" t="s">
        <v>39242</v>
      </c>
      <c r="C1671" t="s">
        <v>39243</v>
      </c>
      <c r="D1671">
        <v>4</v>
      </c>
      <c r="E1671" t="s">
        <v>39244</v>
      </c>
      <c r="F1671" t="s">
        <v>838</v>
      </c>
      <c r="G1671" t="e">
        <f>-olol</f>
        <v>#NAME?</v>
      </c>
      <c r="H1671" t="s">
        <v>475</v>
      </c>
      <c r="I1671">
        <v>1987</v>
      </c>
      <c r="J1671">
        <v>1992</v>
      </c>
      <c r="K1671" t="s">
        <v>39245</v>
      </c>
      <c r="L1671" t="s">
        <v>39246</v>
      </c>
      <c r="M1671" t="s">
        <v>35768</v>
      </c>
      <c r="N1671" t="s">
        <v>45</v>
      </c>
      <c r="O1671" t="s">
        <v>40</v>
      </c>
      <c r="P1671" t="s">
        <v>30</v>
      </c>
      <c r="Q1671" t="s">
        <v>46</v>
      </c>
      <c r="R1671" t="s">
        <v>30</v>
      </c>
      <c r="S1671" t="s">
        <v>40</v>
      </c>
      <c r="T1671" t="s">
        <v>30</v>
      </c>
      <c r="U1671" t="s">
        <v>30</v>
      </c>
      <c r="V1671" t="s">
        <v>30</v>
      </c>
      <c r="W1671" t="s">
        <v>124</v>
      </c>
      <c r="X1671" t="s">
        <v>39247</v>
      </c>
    </row>
    <row r="1672" spans="1:24" x14ac:dyDescent="0.25">
      <c r="A1672">
        <v>139241</v>
      </c>
      <c r="B1672" t="s">
        <v>39253</v>
      </c>
      <c r="C1672" t="s">
        <v>39254</v>
      </c>
      <c r="D1672">
        <v>4</v>
      </c>
      <c r="F1672" t="s">
        <v>38892</v>
      </c>
      <c r="G1672" t="e">
        <f>-clidine</f>
        <v>#NAME?</v>
      </c>
      <c r="H1672" t="s">
        <v>1509</v>
      </c>
      <c r="J1672">
        <v>1955</v>
      </c>
      <c r="K1672" t="s">
        <v>39255</v>
      </c>
      <c r="L1672" t="s">
        <v>39256</v>
      </c>
      <c r="M1672" t="s">
        <v>39257</v>
      </c>
      <c r="N1672" t="s">
        <v>45</v>
      </c>
      <c r="O1672" t="s">
        <v>40</v>
      </c>
      <c r="P1672" t="s">
        <v>30</v>
      </c>
      <c r="Q1672" t="s">
        <v>46</v>
      </c>
      <c r="R1672" t="s">
        <v>30</v>
      </c>
      <c r="S1672" t="s">
        <v>40</v>
      </c>
      <c r="T1672" t="s">
        <v>30</v>
      </c>
      <c r="U1672" t="s">
        <v>30</v>
      </c>
      <c r="V1672" t="s">
        <v>30</v>
      </c>
      <c r="W1672" t="s">
        <v>798</v>
      </c>
      <c r="X1672" t="s">
        <v>39258</v>
      </c>
    </row>
    <row r="1673" spans="1:24" x14ac:dyDescent="0.25">
      <c r="A1673">
        <v>19316</v>
      </c>
      <c r="B1673" t="s">
        <v>39259</v>
      </c>
      <c r="C1673" t="s">
        <v>39260</v>
      </c>
      <c r="D1673">
        <v>4</v>
      </c>
      <c r="E1673" t="s">
        <v>39261</v>
      </c>
      <c r="F1673" t="s">
        <v>39262</v>
      </c>
      <c r="I1673">
        <v>1993</v>
      </c>
      <c r="J1673">
        <v>1997</v>
      </c>
      <c r="K1673" t="s">
        <v>39263</v>
      </c>
      <c r="L1673" t="s">
        <v>39264</v>
      </c>
      <c r="M1673" t="s">
        <v>39265</v>
      </c>
      <c r="N1673" t="s">
        <v>45</v>
      </c>
      <c r="O1673" t="s">
        <v>40</v>
      </c>
      <c r="P1673" t="s">
        <v>30</v>
      </c>
      <c r="Q1673" t="s">
        <v>63</v>
      </c>
      <c r="R1673" t="s">
        <v>30</v>
      </c>
      <c r="S1673" t="s">
        <v>40</v>
      </c>
      <c r="T1673" t="s">
        <v>30</v>
      </c>
      <c r="U1673" t="s">
        <v>30</v>
      </c>
      <c r="V1673" t="s">
        <v>40</v>
      </c>
      <c r="W1673" t="s">
        <v>124</v>
      </c>
      <c r="X1673" t="s">
        <v>39266</v>
      </c>
    </row>
    <row r="1674" spans="1:24" x14ac:dyDescent="0.25">
      <c r="A1674">
        <v>42520</v>
      </c>
      <c r="B1674" t="s">
        <v>39267</v>
      </c>
      <c r="C1674" t="s">
        <v>39268</v>
      </c>
      <c r="D1674">
        <v>4</v>
      </c>
      <c r="E1674" t="s">
        <v>39269</v>
      </c>
      <c r="F1674" t="s">
        <v>39270</v>
      </c>
      <c r="G1674" t="e">
        <f>-azoline</f>
        <v>#NAME?</v>
      </c>
      <c r="H1674" t="s">
        <v>618</v>
      </c>
      <c r="I1674">
        <v>1963</v>
      </c>
      <c r="J1674">
        <v>1986</v>
      </c>
      <c r="K1674" t="s">
        <v>39271</v>
      </c>
      <c r="L1674" t="s">
        <v>39272</v>
      </c>
      <c r="M1674" t="s">
        <v>18408</v>
      </c>
      <c r="N1674" t="s">
        <v>45</v>
      </c>
      <c r="O1674" t="s">
        <v>40</v>
      </c>
      <c r="P1674" t="s">
        <v>30</v>
      </c>
      <c r="Q1674" t="s">
        <v>63</v>
      </c>
      <c r="R1674" t="s">
        <v>30</v>
      </c>
      <c r="S1674" t="s">
        <v>30</v>
      </c>
      <c r="T1674" t="s">
        <v>30</v>
      </c>
      <c r="U1674" t="s">
        <v>40</v>
      </c>
      <c r="V1674" t="s">
        <v>30</v>
      </c>
      <c r="W1674" t="s">
        <v>2208</v>
      </c>
      <c r="X1674" t="s">
        <v>39273</v>
      </c>
    </row>
    <row r="1675" spans="1:24" x14ac:dyDescent="0.25">
      <c r="A1675">
        <v>150313</v>
      </c>
      <c r="B1675" t="s">
        <v>39274</v>
      </c>
      <c r="C1675" t="s">
        <v>39275</v>
      </c>
      <c r="D1675">
        <v>4</v>
      </c>
      <c r="F1675" t="s">
        <v>39276</v>
      </c>
      <c r="G1675" t="s">
        <v>5388</v>
      </c>
      <c r="H1675" t="s">
        <v>5389</v>
      </c>
      <c r="J1675">
        <v>1951</v>
      </c>
      <c r="K1675" t="s">
        <v>32209</v>
      </c>
      <c r="L1675" t="s">
        <v>32210</v>
      </c>
      <c r="M1675" t="s">
        <v>4208</v>
      </c>
      <c r="N1675" t="s">
        <v>29</v>
      </c>
      <c r="O1675" t="s">
        <v>40</v>
      </c>
      <c r="P1675" t="s">
        <v>30</v>
      </c>
      <c r="Q1675" t="s">
        <v>31</v>
      </c>
      <c r="R1675" t="s">
        <v>40</v>
      </c>
      <c r="S1675" t="s">
        <v>30</v>
      </c>
      <c r="T1675" t="s">
        <v>40</v>
      </c>
      <c r="U1675" t="s">
        <v>40</v>
      </c>
      <c r="V1675" t="s">
        <v>30</v>
      </c>
      <c r="W1675" t="s">
        <v>124</v>
      </c>
      <c r="X1675" t="s">
        <v>39277</v>
      </c>
    </row>
    <row r="1676" spans="1:24" x14ac:dyDescent="0.25">
      <c r="A1676">
        <v>74284</v>
      </c>
      <c r="B1676" t="s">
        <v>39278</v>
      </c>
      <c r="C1676" t="s">
        <v>39279</v>
      </c>
      <c r="D1676">
        <v>4</v>
      </c>
      <c r="E1676" t="s">
        <v>39280</v>
      </c>
      <c r="F1676" t="s">
        <v>1445</v>
      </c>
      <c r="G1676" t="e">
        <f>-vir</f>
        <v>#NAME?</v>
      </c>
      <c r="H1676" t="s">
        <v>10689</v>
      </c>
      <c r="I1676">
        <v>1992</v>
      </c>
      <c r="J1676">
        <v>1994</v>
      </c>
      <c r="K1676" t="s">
        <v>39281</v>
      </c>
      <c r="L1676" t="s">
        <v>39282</v>
      </c>
      <c r="M1676" t="s">
        <v>250</v>
      </c>
      <c r="N1676" t="s">
        <v>45</v>
      </c>
      <c r="O1676" t="s">
        <v>40</v>
      </c>
      <c r="P1676" t="s">
        <v>30</v>
      </c>
      <c r="Q1676" t="s">
        <v>63</v>
      </c>
      <c r="R1676" t="s">
        <v>30</v>
      </c>
      <c r="S1676" t="s">
        <v>40</v>
      </c>
      <c r="T1676" t="s">
        <v>30</v>
      </c>
      <c r="U1676" t="s">
        <v>30</v>
      </c>
      <c r="V1676" t="s">
        <v>30</v>
      </c>
      <c r="W1676" t="s">
        <v>124</v>
      </c>
      <c r="X1676" t="s">
        <v>39283</v>
      </c>
    </row>
    <row r="1677" spans="1:24" x14ac:dyDescent="0.25">
      <c r="A1677">
        <v>99024</v>
      </c>
      <c r="B1677" t="s">
        <v>39284</v>
      </c>
      <c r="C1677" t="s">
        <v>39285</v>
      </c>
      <c r="D1677">
        <v>4</v>
      </c>
      <c r="E1677" t="s">
        <v>39286</v>
      </c>
      <c r="F1677" t="s">
        <v>39287</v>
      </c>
      <c r="G1677" t="e">
        <f>-antel</f>
        <v>#NAME?</v>
      </c>
      <c r="H1677" t="s">
        <v>20109</v>
      </c>
      <c r="I1677">
        <v>1978</v>
      </c>
      <c r="J1677">
        <v>1982</v>
      </c>
      <c r="K1677" t="s">
        <v>39288</v>
      </c>
      <c r="L1677" t="s">
        <v>39289</v>
      </c>
      <c r="M1677" t="s">
        <v>2448</v>
      </c>
      <c r="N1677" t="s">
        <v>45</v>
      </c>
      <c r="O1677" t="s">
        <v>40</v>
      </c>
      <c r="P1677" t="s">
        <v>30</v>
      </c>
      <c r="Q1677" t="s">
        <v>46</v>
      </c>
      <c r="R1677" t="s">
        <v>30</v>
      </c>
      <c r="S1677" t="s">
        <v>40</v>
      </c>
      <c r="T1677" t="s">
        <v>30</v>
      </c>
      <c r="U1677" t="s">
        <v>30</v>
      </c>
      <c r="V1677" t="s">
        <v>30</v>
      </c>
      <c r="W1677" t="s">
        <v>124</v>
      </c>
      <c r="X1677" t="s">
        <v>39290</v>
      </c>
    </row>
    <row r="1678" spans="1:24" x14ac:dyDescent="0.25">
      <c r="A1678">
        <v>675234</v>
      </c>
      <c r="B1678" t="s">
        <v>39519</v>
      </c>
      <c r="C1678" t="s">
        <v>39520</v>
      </c>
      <c r="D1678">
        <v>4</v>
      </c>
      <c r="F1678" t="s">
        <v>39521</v>
      </c>
      <c r="J1678">
        <v>1957</v>
      </c>
      <c r="K1678" t="s">
        <v>39522</v>
      </c>
      <c r="L1678" t="s">
        <v>39523</v>
      </c>
      <c r="M1678" t="s">
        <v>453</v>
      </c>
      <c r="N1678" t="s">
        <v>108</v>
      </c>
      <c r="O1678" t="s">
        <v>30</v>
      </c>
      <c r="P1678" t="s">
        <v>30</v>
      </c>
      <c r="Q1678" t="s">
        <v>31</v>
      </c>
      <c r="R1678" t="s">
        <v>30</v>
      </c>
      <c r="S1678" t="s">
        <v>30</v>
      </c>
      <c r="T1678" t="s">
        <v>40</v>
      </c>
      <c r="U1678" t="s">
        <v>40</v>
      </c>
      <c r="V1678" t="s">
        <v>30</v>
      </c>
      <c r="W1678" t="s">
        <v>124</v>
      </c>
      <c r="X1678" t="s">
        <v>39524</v>
      </c>
    </row>
    <row r="1679" spans="1:24" x14ac:dyDescent="0.25">
      <c r="A1679">
        <v>2262</v>
      </c>
      <c r="B1679" t="s">
        <v>39674</v>
      </c>
      <c r="C1679" t="s">
        <v>39675</v>
      </c>
      <c r="D1679">
        <v>4</v>
      </c>
      <c r="E1679">
        <v>38489</v>
      </c>
      <c r="F1679" t="s">
        <v>39676</v>
      </c>
      <c r="G1679" t="e">
        <f>-triptyline</f>
        <v>#NAME?</v>
      </c>
      <c r="H1679" t="s">
        <v>20995</v>
      </c>
      <c r="I1679">
        <v>1963</v>
      </c>
      <c r="J1679">
        <v>1964</v>
      </c>
      <c r="K1679" t="s">
        <v>39677</v>
      </c>
      <c r="L1679" t="s">
        <v>39678</v>
      </c>
      <c r="M1679" t="s">
        <v>367</v>
      </c>
      <c r="N1679" t="s">
        <v>45</v>
      </c>
      <c r="O1679" t="s">
        <v>40</v>
      </c>
      <c r="P1679" t="s">
        <v>30</v>
      </c>
      <c r="Q1679" t="s">
        <v>63</v>
      </c>
      <c r="R1679" t="s">
        <v>30</v>
      </c>
      <c r="S1679" t="s">
        <v>40</v>
      </c>
      <c r="T1679" t="s">
        <v>30</v>
      </c>
      <c r="U1679" t="s">
        <v>30</v>
      </c>
      <c r="V1679" t="s">
        <v>40</v>
      </c>
      <c r="W1679" t="s">
        <v>124</v>
      </c>
      <c r="X1679" t="s">
        <v>39679</v>
      </c>
    </row>
    <row r="1680" spans="1:24" x14ac:dyDescent="0.25">
      <c r="A1680">
        <v>674926</v>
      </c>
      <c r="B1680" t="s">
        <v>39680</v>
      </c>
      <c r="C1680" t="s">
        <v>39681</v>
      </c>
      <c r="D1680">
        <v>4</v>
      </c>
      <c r="E1680" t="s">
        <v>39682</v>
      </c>
      <c r="F1680" t="s">
        <v>18479</v>
      </c>
      <c r="G1680" t="e">
        <f>-olone</f>
        <v>#NAME?</v>
      </c>
      <c r="H1680" t="s">
        <v>754</v>
      </c>
      <c r="I1680">
        <v>1972</v>
      </c>
      <c r="J1680">
        <v>1977</v>
      </c>
      <c r="K1680" t="s">
        <v>18028</v>
      </c>
      <c r="L1680" t="s">
        <v>18029</v>
      </c>
      <c r="M1680" t="s">
        <v>4208</v>
      </c>
      <c r="N1680" t="s">
        <v>29</v>
      </c>
      <c r="O1680" t="s">
        <v>40</v>
      </c>
      <c r="P1680" t="s">
        <v>30</v>
      </c>
      <c r="Q1680" t="s">
        <v>31</v>
      </c>
      <c r="R1680" t="s">
        <v>40</v>
      </c>
      <c r="S1680" t="s">
        <v>30</v>
      </c>
      <c r="T1680" t="s">
        <v>30</v>
      </c>
      <c r="U1680" t="s">
        <v>40</v>
      </c>
      <c r="V1680" t="s">
        <v>30</v>
      </c>
      <c r="W1680" t="s">
        <v>124</v>
      </c>
      <c r="X1680" t="s">
        <v>39683</v>
      </c>
    </row>
    <row r="1681" spans="1:24" x14ac:dyDescent="0.25">
      <c r="A1681">
        <v>4496</v>
      </c>
      <c r="B1681" t="s">
        <v>39684</v>
      </c>
      <c r="C1681" t="s">
        <v>39685</v>
      </c>
      <c r="D1681">
        <v>4</v>
      </c>
      <c r="F1681" t="s">
        <v>5078</v>
      </c>
      <c r="G1681" t="s">
        <v>687</v>
      </c>
      <c r="H1681" t="s">
        <v>5037</v>
      </c>
      <c r="I1681">
        <v>1984</v>
      </c>
      <c r="J1681">
        <v>1985</v>
      </c>
      <c r="K1681" t="s">
        <v>39686</v>
      </c>
      <c r="L1681" t="s">
        <v>39687</v>
      </c>
      <c r="M1681" t="s">
        <v>1969</v>
      </c>
      <c r="N1681" t="s">
        <v>29</v>
      </c>
      <c r="O1681" t="s">
        <v>30</v>
      </c>
      <c r="P1681" t="s">
        <v>30</v>
      </c>
      <c r="Q1681" t="s">
        <v>31</v>
      </c>
      <c r="R1681" t="s">
        <v>30</v>
      </c>
      <c r="S1681" t="s">
        <v>40</v>
      </c>
      <c r="T1681" t="s">
        <v>30</v>
      </c>
      <c r="U1681" t="s">
        <v>30</v>
      </c>
      <c r="V1681" t="s">
        <v>30</v>
      </c>
      <c r="W1681" t="s">
        <v>124</v>
      </c>
      <c r="X1681" t="s">
        <v>39688</v>
      </c>
    </row>
    <row r="1682" spans="1:24" x14ac:dyDescent="0.25">
      <c r="A1682">
        <v>674758</v>
      </c>
      <c r="B1682" t="s">
        <v>39689</v>
      </c>
      <c r="C1682" t="s">
        <v>39690</v>
      </c>
      <c r="D1682">
        <v>4</v>
      </c>
      <c r="E1682" t="s">
        <v>39691</v>
      </c>
      <c r="F1682" t="s">
        <v>15612</v>
      </c>
      <c r="G1682" t="s">
        <v>2639</v>
      </c>
      <c r="H1682" t="s">
        <v>2640</v>
      </c>
      <c r="I1682">
        <v>2000</v>
      </c>
      <c r="J1682">
        <v>2001</v>
      </c>
      <c r="N1682" t="s">
        <v>29</v>
      </c>
      <c r="O1682" t="s">
        <v>40</v>
      </c>
      <c r="P1682" t="s">
        <v>30</v>
      </c>
      <c r="Q1682" t="s">
        <v>31</v>
      </c>
      <c r="R1682" t="s">
        <v>30</v>
      </c>
      <c r="S1682" t="s">
        <v>30</v>
      </c>
      <c r="T1682" t="s">
        <v>30</v>
      </c>
      <c r="U1682" t="s">
        <v>40</v>
      </c>
      <c r="V1682" t="s">
        <v>40</v>
      </c>
      <c r="W1682" t="s">
        <v>124</v>
      </c>
      <c r="X1682" t="s">
        <v>39692</v>
      </c>
    </row>
    <row r="1683" spans="1:24" x14ac:dyDescent="0.25">
      <c r="A1683">
        <v>372438</v>
      </c>
      <c r="B1683" t="s">
        <v>39693</v>
      </c>
      <c r="C1683" t="s">
        <v>39694</v>
      </c>
      <c r="D1683">
        <v>4</v>
      </c>
      <c r="E1683" t="s">
        <v>39695</v>
      </c>
      <c r="F1683" t="s">
        <v>39696</v>
      </c>
      <c r="G1683" t="e">
        <f>-vir</f>
        <v>#NAME?</v>
      </c>
      <c r="H1683" t="s">
        <v>7289</v>
      </c>
      <c r="I1683">
        <v>1998</v>
      </c>
      <c r="J1683">
        <v>2005</v>
      </c>
      <c r="K1683" t="s">
        <v>39697</v>
      </c>
      <c r="L1683" t="s">
        <v>39698</v>
      </c>
      <c r="N1683" t="s">
        <v>45</v>
      </c>
      <c r="O1683" t="s">
        <v>30</v>
      </c>
      <c r="P1683" t="s">
        <v>30</v>
      </c>
      <c r="Q1683" t="s">
        <v>31</v>
      </c>
      <c r="R1683" t="s">
        <v>30</v>
      </c>
      <c r="S1683" t="s">
        <v>40</v>
      </c>
      <c r="T1683" t="s">
        <v>30</v>
      </c>
      <c r="U1683" t="s">
        <v>30</v>
      </c>
      <c r="V1683" t="s">
        <v>40</v>
      </c>
      <c r="W1683" t="s">
        <v>124</v>
      </c>
      <c r="X1683" t="s">
        <v>39699</v>
      </c>
    </row>
    <row r="1684" spans="1:24" x14ac:dyDescent="0.25">
      <c r="A1684">
        <v>675608</v>
      </c>
      <c r="B1684" t="s">
        <v>39700</v>
      </c>
      <c r="C1684" t="s">
        <v>39701</v>
      </c>
      <c r="D1684">
        <v>4</v>
      </c>
      <c r="E1684" t="s">
        <v>39702</v>
      </c>
      <c r="F1684" t="s">
        <v>5493</v>
      </c>
      <c r="G1684" t="e">
        <f>-paroid</f>
        <v>#NAME?</v>
      </c>
      <c r="H1684" t="s">
        <v>27628</v>
      </c>
      <c r="I1684">
        <v>1992</v>
      </c>
      <c r="J1684">
        <v>1996</v>
      </c>
      <c r="K1684" t="s">
        <v>39703</v>
      </c>
      <c r="L1684" t="s">
        <v>39704</v>
      </c>
      <c r="M1684" t="s">
        <v>3244</v>
      </c>
      <c r="N1684" t="s">
        <v>75</v>
      </c>
      <c r="O1684" t="s">
        <v>30</v>
      </c>
      <c r="P1684" t="s">
        <v>30</v>
      </c>
      <c r="Q1684" t="s">
        <v>31</v>
      </c>
      <c r="R1684" t="s">
        <v>30</v>
      </c>
      <c r="S1684" t="s">
        <v>30</v>
      </c>
      <c r="T1684" t="s">
        <v>40</v>
      </c>
      <c r="U1684" t="s">
        <v>30</v>
      </c>
      <c r="V1684" t="s">
        <v>30</v>
      </c>
      <c r="W1684" t="s">
        <v>798</v>
      </c>
    </row>
    <row r="1685" spans="1:24" x14ac:dyDescent="0.25">
      <c r="A1685">
        <v>150549</v>
      </c>
      <c r="B1685" t="s">
        <v>39705</v>
      </c>
      <c r="C1685" t="s">
        <v>39706</v>
      </c>
      <c r="D1685">
        <v>4</v>
      </c>
      <c r="E1685" t="s">
        <v>39707</v>
      </c>
      <c r="F1685" t="s">
        <v>39708</v>
      </c>
      <c r="G1685" t="e">
        <f>-xanox</f>
        <v>#NAME?</v>
      </c>
      <c r="H1685" t="s">
        <v>18213</v>
      </c>
      <c r="I1685">
        <v>1995</v>
      </c>
      <c r="J1685">
        <v>1996</v>
      </c>
      <c r="K1685" t="s">
        <v>39709</v>
      </c>
      <c r="L1685" t="s">
        <v>39710</v>
      </c>
      <c r="M1685" t="s">
        <v>3392</v>
      </c>
      <c r="N1685" t="s">
        <v>45</v>
      </c>
      <c r="O1685" t="s">
        <v>40</v>
      </c>
      <c r="P1685" t="s">
        <v>30</v>
      </c>
      <c r="Q1685" t="s">
        <v>63</v>
      </c>
      <c r="R1685" t="s">
        <v>30</v>
      </c>
      <c r="S1685" t="s">
        <v>30</v>
      </c>
      <c r="T1685" t="s">
        <v>30</v>
      </c>
      <c r="U1685" t="s">
        <v>40</v>
      </c>
      <c r="V1685" t="s">
        <v>30</v>
      </c>
      <c r="W1685" t="s">
        <v>124</v>
      </c>
      <c r="X1685" t="s">
        <v>39711</v>
      </c>
    </row>
    <row r="1686" spans="1:24" x14ac:dyDescent="0.25">
      <c r="A1686">
        <v>624296</v>
      </c>
      <c r="B1686" t="s">
        <v>39712</v>
      </c>
      <c r="C1686" t="s">
        <v>39713</v>
      </c>
      <c r="D1686">
        <v>4</v>
      </c>
      <c r="E1686" t="s">
        <v>39714</v>
      </c>
      <c r="F1686" t="s">
        <v>1370</v>
      </c>
      <c r="G1686" t="s">
        <v>460</v>
      </c>
      <c r="H1686" t="s">
        <v>461</v>
      </c>
      <c r="I1686">
        <v>1983</v>
      </c>
      <c r="J1686">
        <v>1987</v>
      </c>
      <c r="K1686" t="s">
        <v>34828</v>
      </c>
      <c r="L1686" t="s">
        <v>34829</v>
      </c>
      <c r="M1686" t="s">
        <v>453</v>
      </c>
      <c r="N1686" t="s">
        <v>29</v>
      </c>
      <c r="O1686" t="s">
        <v>30</v>
      </c>
      <c r="P1686" t="s">
        <v>30</v>
      </c>
      <c r="Q1686" t="s">
        <v>46</v>
      </c>
      <c r="R1686" t="s">
        <v>40</v>
      </c>
      <c r="S1686" t="s">
        <v>40</v>
      </c>
      <c r="T1686" t="s">
        <v>30</v>
      </c>
      <c r="U1686" t="s">
        <v>30</v>
      </c>
      <c r="V1686" t="s">
        <v>30</v>
      </c>
      <c r="W1686" t="s">
        <v>124</v>
      </c>
      <c r="X1686" t="s">
        <v>39715</v>
      </c>
    </row>
    <row r="1687" spans="1:24" x14ac:dyDescent="0.25">
      <c r="A1687">
        <v>380567</v>
      </c>
      <c r="B1687" t="s">
        <v>39716</v>
      </c>
      <c r="C1687" t="s">
        <v>39717</v>
      </c>
      <c r="D1687">
        <v>4</v>
      </c>
      <c r="E1687" t="s">
        <v>39718</v>
      </c>
      <c r="F1687" t="s">
        <v>24568</v>
      </c>
      <c r="G1687" t="e">
        <f>-rinone</f>
        <v>#NAME?</v>
      </c>
      <c r="H1687" t="s">
        <v>9563</v>
      </c>
      <c r="I1687">
        <v>1983</v>
      </c>
      <c r="J1687">
        <v>1987</v>
      </c>
      <c r="K1687" t="s">
        <v>39719</v>
      </c>
      <c r="L1687" t="s">
        <v>39720</v>
      </c>
      <c r="M1687" t="s">
        <v>896</v>
      </c>
      <c r="N1687" t="s">
        <v>45</v>
      </c>
      <c r="O1687" t="s">
        <v>40</v>
      </c>
      <c r="P1687" t="s">
        <v>30</v>
      </c>
      <c r="Q1687" t="s">
        <v>63</v>
      </c>
      <c r="R1687" t="s">
        <v>30</v>
      </c>
      <c r="S1687" t="s">
        <v>30</v>
      </c>
      <c r="T1687" t="s">
        <v>40</v>
      </c>
      <c r="U1687" t="s">
        <v>30</v>
      </c>
      <c r="V1687" t="s">
        <v>30</v>
      </c>
      <c r="W1687" t="s">
        <v>124</v>
      </c>
      <c r="X1687" t="s">
        <v>39721</v>
      </c>
    </row>
    <row r="1688" spans="1:24" x14ac:dyDescent="0.25">
      <c r="A1688">
        <v>675620</v>
      </c>
      <c r="B1688" t="s">
        <v>39722</v>
      </c>
      <c r="C1688" t="s">
        <v>39723</v>
      </c>
      <c r="D1688">
        <v>4</v>
      </c>
      <c r="F1688" t="s">
        <v>3037</v>
      </c>
      <c r="K1688" t="s">
        <v>39724</v>
      </c>
      <c r="L1688" t="s">
        <v>39725</v>
      </c>
      <c r="M1688" t="s">
        <v>34253</v>
      </c>
      <c r="N1688" t="s">
        <v>75</v>
      </c>
      <c r="O1688" t="s">
        <v>30</v>
      </c>
      <c r="P1688" t="s">
        <v>30</v>
      </c>
      <c r="Q1688" t="s">
        <v>31</v>
      </c>
      <c r="R1688" t="s">
        <v>30</v>
      </c>
      <c r="S1688" t="s">
        <v>30</v>
      </c>
      <c r="T1688" t="s">
        <v>40</v>
      </c>
      <c r="U1688" t="s">
        <v>30</v>
      </c>
      <c r="V1688" t="s">
        <v>30</v>
      </c>
      <c r="W1688" t="s">
        <v>798</v>
      </c>
    </row>
    <row r="1689" spans="1:24" x14ac:dyDescent="0.25">
      <c r="A1689">
        <v>454084</v>
      </c>
      <c r="B1689" t="s">
        <v>39726</v>
      </c>
      <c r="C1689" t="s">
        <v>39727</v>
      </c>
      <c r="D1689">
        <v>4</v>
      </c>
      <c r="F1689" t="s">
        <v>39728</v>
      </c>
      <c r="G1689" t="e">
        <f>-cycline</f>
        <v>#NAME?</v>
      </c>
      <c r="H1689" t="s">
        <v>5183</v>
      </c>
      <c r="J1689">
        <v>1960</v>
      </c>
      <c r="K1689" t="s">
        <v>39729</v>
      </c>
      <c r="L1689" t="s">
        <v>39730</v>
      </c>
      <c r="M1689" t="s">
        <v>453</v>
      </c>
      <c r="N1689" t="s">
        <v>29</v>
      </c>
      <c r="O1689" t="s">
        <v>30</v>
      </c>
      <c r="P1689" t="s">
        <v>30</v>
      </c>
      <c r="Q1689" t="s">
        <v>31</v>
      </c>
      <c r="R1689" t="s">
        <v>30</v>
      </c>
      <c r="S1689" t="s">
        <v>40</v>
      </c>
      <c r="T1689" t="s">
        <v>30</v>
      </c>
      <c r="U1689" t="s">
        <v>30</v>
      </c>
      <c r="V1689" t="s">
        <v>30</v>
      </c>
      <c r="W1689" t="s">
        <v>124</v>
      </c>
      <c r="X1689" t="s">
        <v>39731</v>
      </c>
    </row>
    <row r="1690" spans="1:24" x14ac:dyDescent="0.25">
      <c r="A1690">
        <v>29890</v>
      </c>
      <c r="B1690" t="s">
        <v>39737</v>
      </c>
      <c r="C1690" t="s">
        <v>39738</v>
      </c>
      <c r="D1690">
        <v>4</v>
      </c>
      <c r="E1690" t="s">
        <v>39739</v>
      </c>
      <c r="F1690" t="s">
        <v>39740</v>
      </c>
      <c r="G1690" t="e">
        <f>-ac</f>
        <v>#NAME?</v>
      </c>
      <c r="H1690" t="s">
        <v>1022</v>
      </c>
      <c r="I1690">
        <v>1973</v>
      </c>
      <c r="J1690">
        <v>1988</v>
      </c>
      <c r="K1690" t="s">
        <v>39741</v>
      </c>
      <c r="L1690" t="s">
        <v>39742</v>
      </c>
      <c r="M1690" t="s">
        <v>1025</v>
      </c>
      <c r="N1690" t="s">
        <v>45</v>
      </c>
      <c r="O1690" t="s">
        <v>40</v>
      </c>
      <c r="P1690" t="s">
        <v>30</v>
      </c>
      <c r="Q1690" t="s">
        <v>63</v>
      </c>
      <c r="R1690" t="s">
        <v>30</v>
      </c>
      <c r="S1690" t="s">
        <v>40</v>
      </c>
      <c r="T1690" t="s">
        <v>30</v>
      </c>
      <c r="U1690" t="s">
        <v>40</v>
      </c>
      <c r="V1690" t="s">
        <v>40</v>
      </c>
      <c r="W1690" t="s">
        <v>124</v>
      </c>
      <c r="X1690" t="s">
        <v>39743</v>
      </c>
    </row>
    <row r="1691" spans="1:24" x14ac:dyDescent="0.25">
      <c r="A1691">
        <v>581859</v>
      </c>
      <c r="B1691" t="s">
        <v>39744</v>
      </c>
      <c r="C1691" t="s">
        <v>39745</v>
      </c>
      <c r="D1691">
        <v>4</v>
      </c>
      <c r="E1691" t="s">
        <v>39746</v>
      </c>
      <c r="F1691" t="s">
        <v>39747</v>
      </c>
      <c r="G1691" t="s">
        <v>25822</v>
      </c>
      <c r="H1691" t="s">
        <v>25823</v>
      </c>
      <c r="I1691">
        <v>1970</v>
      </c>
      <c r="J1691">
        <v>1996</v>
      </c>
      <c r="K1691" t="s">
        <v>39748</v>
      </c>
      <c r="L1691" t="s">
        <v>39749</v>
      </c>
      <c r="M1691" t="s">
        <v>453</v>
      </c>
      <c r="N1691" t="s">
        <v>29</v>
      </c>
      <c r="O1691" t="s">
        <v>40</v>
      </c>
      <c r="P1691" t="s">
        <v>30</v>
      </c>
      <c r="Q1691" t="s">
        <v>31</v>
      </c>
      <c r="R1691" t="s">
        <v>30</v>
      </c>
      <c r="S1691" t="s">
        <v>40</v>
      </c>
      <c r="T1691" t="s">
        <v>30</v>
      </c>
      <c r="U1691" t="s">
        <v>30</v>
      </c>
      <c r="V1691" t="s">
        <v>30</v>
      </c>
      <c r="W1691" t="s">
        <v>124</v>
      </c>
      <c r="X1691" t="s">
        <v>39750</v>
      </c>
    </row>
    <row r="1692" spans="1:24" x14ac:dyDescent="0.25">
      <c r="A1692">
        <v>77128</v>
      </c>
      <c r="B1692" t="s">
        <v>39751</v>
      </c>
      <c r="C1692" t="s">
        <v>39752</v>
      </c>
      <c r="D1692">
        <v>4</v>
      </c>
      <c r="E1692" t="s">
        <v>39753</v>
      </c>
      <c r="F1692" t="s">
        <v>39754</v>
      </c>
      <c r="I1692">
        <v>1974</v>
      </c>
      <c r="J1692">
        <v>1985</v>
      </c>
      <c r="K1692" t="s">
        <v>39755</v>
      </c>
      <c r="L1692" t="s">
        <v>39756</v>
      </c>
      <c r="M1692" t="s">
        <v>367</v>
      </c>
      <c r="N1692" t="s">
        <v>45</v>
      </c>
      <c r="O1692" t="s">
        <v>40</v>
      </c>
      <c r="P1692" t="s">
        <v>30</v>
      </c>
      <c r="Q1692" t="s">
        <v>46</v>
      </c>
      <c r="R1692" t="s">
        <v>30</v>
      </c>
      <c r="S1692" t="s">
        <v>40</v>
      </c>
      <c r="T1692" t="s">
        <v>30</v>
      </c>
      <c r="U1692" t="s">
        <v>30</v>
      </c>
      <c r="V1692" t="s">
        <v>40</v>
      </c>
      <c r="W1692" t="s">
        <v>124</v>
      </c>
      <c r="X1692" t="s">
        <v>39757</v>
      </c>
    </row>
    <row r="1693" spans="1:24" x14ac:dyDescent="0.25">
      <c r="A1693">
        <v>675238</v>
      </c>
      <c r="B1693" t="s">
        <v>39758</v>
      </c>
      <c r="C1693" t="s">
        <v>39759</v>
      </c>
      <c r="D1693">
        <v>4</v>
      </c>
      <c r="F1693" t="s">
        <v>39760</v>
      </c>
      <c r="J1693">
        <v>1963</v>
      </c>
      <c r="K1693" t="s">
        <v>39761</v>
      </c>
      <c r="L1693" t="s">
        <v>39762</v>
      </c>
      <c r="M1693" t="s">
        <v>1395</v>
      </c>
      <c r="N1693" t="s">
        <v>45</v>
      </c>
      <c r="O1693" t="s">
        <v>40</v>
      </c>
      <c r="P1693" t="s">
        <v>30</v>
      </c>
      <c r="Q1693" t="s">
        <v>31</v>
      </c>
      <c r="R1693" t="s">
        <v>30</v>
      </c>
      <c r="S1693" t="s">
        <v>40</v>
      </c>
      <c r="T1693" t="s">
        <v>30</v>
      </c>
      <c r="U1693" t="s">
        <v>30</v>
      </c>
      <c r="V1693" t="s">
        <v>30</v>
      </c>
      <c r="W1693" t="s">
        <v>2208</v>
      </c>
      <c r="X1693" t="s">
        <v>39763</v>
      </c>
    </row>
    <row r="1694" spans="1:24" x14ac:dyDescent="0.25">
      <c r="A1694">
        <v>27341</v>
      </c>
      <c r="B1694" t="s">
        <v>39764</v>
      </c>
      <c r="C1694" t="s">
        <v>39765</v>
      </c>
      <c r="D1694">
        <v>4</v>
      </c>
      <c r="F1694" t="s">
        <v>7406</v>
      </c>
      <c r="J1694">
        <v>1950</v>
      </c>
      <c r="K1694" t="s">
        <v>39766</v>
      </c>
      <c r="L1694" t="s">
        <v>39767</v>
      </c>
      <c r="M1694" t="s">
        <v>314</v>
      </c>
      <c r="N1694" t="s">
        <v>45</v>
      </c>
      <c r="O1694" t="s">
        <v>40</v>
      </c>
      <c r="P1694" t="s">
        <v>30</v>
      </c>
      <c r="Q1694" t="s">
        <v>63</v>
      </c>
      <c r="R1694" t="s">
        <v>30</v>
      </c>
      <c r="S1694" t="s">
        <v>40</v>
      </c>
      <c r="T1694" t="s">
        <v>40</v>
      </c>
      <c r="U1694" t="s">
        <v>30</v>
      </c>
      <c r="V1694" t="s">
        <v>40</v>
      </c>
      <c r="W1694" t="s">
        <v>124</v>
      </c>
      <c r="X1694" t="s">
        <v>39768</v>
      </c>
    </row>
    <row r="1695" spans="1:24" x14ac:dyDescent="0.25">
      <c r="A1695">
        <v>674712</v>
      </c>
      <c r="B1695" t="s">
        <v>39769</v>
      </c>
      <c r="C1695" t="s">
        <v>39770</v>
      </c>
      <c r="D1695">
        <v>4</v>
      </c>
      <c r="F1695" t="s">
        <v>759</v>
      </c>
      <c r="J1695">
        <v>1982</v>
      </c>
      <c r="K1695" t="s">
        <v>39771</v>
      </c>
      <c r="L1695" t="s">
        <v>39772</v>
      </c>
      <c r="M1695" t="s">
        <v>7861</v>
      </c>
      <c r="N1695" t="s">
        <v>45</v>
      </c>
      <c r="O1695" t="s">
        <v>30</v>
      </c>
      <c r="P1695" t="s">
        <v>30</v>
      </c>
      <c r="Q1695" t="s">
        <v>63</v>
      </c>
      <c r="R1695" t="s">
        <v>40</v>
      </c>
      <c r="S1695" t="s">
        <v>40</v>
      </c>
      <c r="T1695" t="s">
        <v>30</v>
      </c>
      <c r="U1695" t="s">
        <v>30</v>
      </c>
      <c r="V1695" t="s">
        <v>30</v>
      </c>
      <c r="W1695" t="s">
        <v>798</v>
      </c>
      <c r="X1695" t="s">
        <v>39773</v>
      </c>
    </row>
    <row r="1696" spans="1:24" x14ac:dyDescent="0.25">
      <c r="A1696">
        <v>104574</v>
      </c>
      <c r="B1696" t="s">
        <v>39779</v>
      </c>
      <c r="C1696" t="s">
        <v>39780</v>
      </c>
      <c r="D1696">
        <v>4</v>
      </c>
      <c r="F1696" t="s">
        <v>39781</v>
      </c>
      <c r="G1696" t="s">
        <v>4995</v>
      </c>
      <c r="H1696" t="s">
        <v>4996</v>
      </c>
      <c r="K1696" t="s">
        <v>39782</v>
      </c>
      <c r="L1696" t="s">
        <v>39783</v>
      </c>
      <c r="M1696" t="s">
        <v>39784</v>
      </c>
      <c r="N1696" t="s">
        <v>29</v>
      </c>
      <c r="O1696" t="s">
        <v>30</v>
      </c>
      <c r="P1696" t="s">
        <v>30</v>
      </c>
      <c r="Q1696" t="s">
        <v>63</v>
      </c>
      <c r="R1696" t="s">
        <v>30</v>
      </c>
      <c r="S1696" t="s">
        <v>40</v>
      </c>
      <c r="T1696" t="s">
        <v>40</v>
      </c>
      <c r="U1696" t="s">
        <v>30</v>
      </c>
      <c r="V1696" t="s">
        <v>30</v>
      </c>
      <c r="W1696" t="s">
        <v>124</v>
      </c>
      <c r="X1696" t="s">
        <v>39785</v>
      </c>
    </row>
    <row r="1697" spans="1:24" x14ac:dyDescent="0.25">
      <c r="A1697">
        <v>381643</v>
      </c>
      <c r="B1697" t="s">
        <v>39786</v>
      </c>
      <c r="C1697" t="s">
        <v>39787</v>
      </c>
      <c r="D1697">
        <v>4</v>
      </c>
      <c r="F1697" t="s">
        <v>39788</v>
      </c>
      <c r="G1697" t="s">
        <v>2299</v>
      </c>
      <c r="H1697" t="s">
        <v>781</v>
      </c>
      <c r="J1697">
        <v>1964</v>
      </c>
      <c r="K1697" t="s">
        <v>39789</v>
      </c>
      <c r="L1697" t="s">
        <v>39790</v>
      </c>
      <c r="M1697" t="s">
        <v>268</v>
      </c>
      <c r="N1697" t="s">
        <v>29</v>
      </c>
      <c r="O1697" t="s">
        <v>30</v>
      </c>
      <c r="P1697" t="s">
        <v>30</v>
      </c>
      <c r="Q1697" t="s">
        <v>31</v>
      </c>
      <c r="R1697" t="s">
        <v>30</v>
      </c>
      <c r="S1697" t="s">
        <v>40</v>
      </c>
      <c r="T1697" t="s">
        <v>30</v>
      </c>
      <c r="U1697" t="s">
        <v>40</v>
      </c>
      <c r="V1697" t="s">
        <v>30</v>
      </c>
      <c r="W1697" t="s">
        <v>124</v>
      </c>
      <c r="X1697" t="s">
        <v>39791</v>
      </c>
    </row>
    <row r="1698" spans="1:24" x14ac:dyDescent="0.25">
      <c r="A1698">
        <v>70140</v>
      </c>
      <c r="B1698" t="s">
        <v>39792</v>
      </c>
      <c r="C1698" t="s">
        <v>39793</v>
      </c>
      <c r="D1698">
        <v>4</v>
      </c>
      <c r="F1698" t="s">
        <v>39794</v>
      </c>
      <c r="G1698" t="e">
        <f>-mycin</f>
        <v>#NAME?</v>
      </c>
      <c r="H1698" t="s">
        <v>26</v>
      </c>
      <c r="J1698">
        <v>1964</v>
      </c>
      <c r="K1698" t="s">
        <v>39795</v>
      </c>
      <c r="L1698" t="s">
        <v>39796</v>
      </c>
      <c r="M1698" t="s">
        <v>453</v>
      </c>
      <c r="N1698" t="s">
        <v>29</v>
      </c>
      <c r="O1698" t="s">
        <v>30</v>
      </c>
      <c r="P1698" t="s">
        <v>30</v>
      </c>
      <c r="Q1698" t="s">
        <v>31</v>
      </c>
      <c r="R1698" t="s">
        <v>30</v>
      </c>
      <c r="S1698" t="s">
        <v>40</v>
      </c>
      <c r="T1698" t="s">
        <v>40</v>
      </c>
      <c r="U1698" t="s">
        <v>30</v>
      </c>
      <c r="V1698" t="s">
        <v>40</v>
      </c>
      <c r="W1698" t="s">
        <v>124</v>
      </c>
      <c r="X1698" t="s">
        <v>39797</v>
      </c>
    </row>
    <row r="1699" spans="1:24" x14ac:dyDescent="0.25">
      <c r="A1699">
        <v>16450</v>
      </c>
      <c r="B1699" t="s">
        <v>39798</v>
      </c>
      <c r="C1699" t="s">
        <v>39799</v>
      </c>
      <c r="D1699">
        <v>4</v>
      </c>
      <c r="F1699" t="s">
        <v>39800</v>
      </c>
      <c r="J1699">
        <v>1968</v>
      </c>
      <c r="K1699" t="s">
        <v>39801</v>
      </c>
      <c r="L1699" t="s">
        <v>39802</v>
      </c>
      <c r="M1699" t="s">
        <v>18565</v>
      </c>
      <c r="N1699" t="s">
        <v>45</v>
      </c>
      <c r="O1699" t="s">
        <v>40</v>
      </c>
      <c r="P1699" t="s">
        <v>30</v>
      </c>
      <c r="Q1699" t="s">
        <v>63</v>
      </c>
      <c r="R1699" t="s">
        <v>40</v>
      </c>
      <c r="S1699" t="s">
        <v>40</v>
      </c>
      <c r="T1699" t="s">
        <v>40</v>
      </c>
      <c r="U1699" t="s">
        <v>40</v>
      </c>
      <c r="V1699" t="s">
        <v>30</v>
      </c>
      <c r="W1699" t="s">
        <v>2208</v>
      </c>
      <c r="X1699" t="s">
        <v>39803</v>
      </c>
    </row>
    <row r="1700" spans="1:24" x14ac:dyDescent="0.25">
      <c r="A1700">
        <v>202450</v>
      </c>
      <c r="B1700" t="s">
        <v>39804</v>
      </c>
      <c r="C1700" t="s">
        <v>39805</v>
      </c>
      <c r="D1700">
        <v>4</v>
      </c>
      <c r="F1700" t="s">
        <v>39806</v>
      </c>
      <c r="J1700">
        <v>1954</v>
      </c>
      <c r="K1700" t="s">
        <v>39807</v>
      </c>
      <c r="L1700" t="s">
        <v>39808</v>
      </c>
      <c r="M1700" t="s">
        <v>627</v>
      </c>
      <c r="N1700" t="s">
        <v>29</v>
      </c>
      <c r="O1700" t="s">
        <v>40</v>
      </c>
      <c r="P1700" t="s">
        <v>30</v>
      </c>
      <c r="Q1700" t="s">
        <v>31</v>
      </c>
      <c r="R1700" t="s">
        <v>30</v>
      </c>
      <c r="S1700" t="s">
        <v>40</v>
      </c>
      <c r="T1700" t="s">
        <v>30</v>
      </c>
      <c r="U1700" t="s">
        <v>30</v>
      </c>
      <c r="V1700" t="s">
        <v>30</v>
      </c>
      <c r="W1700" t="s">
        <v>798</v>
      </c>
      <c r="X1700" t="s">
        <v>39809</v>
      </c>
    </row>
    <row r="1701" spans="1:24" x14ac:dyDescent="0.25">
      <c r="A1701">
        <v>308917</v>
      </c>
      <c r="B1701" t="s">
        <v>39810</v>
      </c>
      <c r="C1701" t="s">
        <v>39811</v>
      </c>
      <c r="D1701">
        <v>4</v>
      </c>
      <c r="E1701" t="s">
        <v>39812</v>
      </c>
      <c r="F1701" t="s">
        <v>18635</v>
      </c>
      <c r="I1701">
        <v>1976</v>
      </c>
      <c r="J1701">
        <v>1985</v>
      </c>
      <c r="K1701" t="s">
        <v>39813</v>
      </c>
      <c r="L1701" t="s">
        <v>39814</v>
      </c>
      <c r="M1701" t="s">
        <v>18716</v>
      </c>
      <c r="N1701" t="s">
        <v>45</v>
      </c>
      <c r="O1701" t="s">
        <v>30</v>
      </c>
      <c r="P1701" t="s">
        <v>30</v>
      </c>
      <c r="Q1701" t="s">
        <v>31</v>
      </c>
      <c r="R1701" t="s">
        <v>30</v>
      </c>
      <c r="S1701" t="s">
        <v>40</v>
      </c>
      <c r="T1701" t="s">
        <v>30</v>
      </c>
      <c r="U1701" t="s">
        <v>30</v>
      </c>
      <c r="V1701" t="s">
        <v>40</v>
      </c>
      <c r="W1701" t="s">
        <v>124</v>
      </c>
    </row>
    <row r="1702" spans="1:24" x14ac:dyDescent="0.25">
      <c r="A1702">
        <v>1037865</v>
      </c>
      <c r="B1702" t="s">
        <v>39822</v>
      </c>
      <c r="C1702" t="s">
        <v>39823</v>
      </c>
      <c r="D1702">
        <v>4</v>
      </c>
      <c r="F1702" t="s">
        <v>28559</v>
      </c>
      <c r="K1702" t="s">
        <v>39824</v>
      </c>
      <c r="L1702" t="s">
        <v>39825</v>
      </c>
      <c r="M1702" t="s">
        <v>34253</v>
      </c>
      <c r="N1702" t="s">
        <v>29</v>
      </c>
      <c r="O1702" t="s">
        <v>40</v>
      </c>
      <c r="P1702" t="s">
        <v>30</v>
      </c>
      <c r="Q1702" t="s">
        <v>31</v>
      </c>
      <c r="R1702" t="s">
        <v>30</v>
      </c>
      <c r="S1702" t="s">
        <v>30</v>
      </c>
      <c r="T1702" t="s">
        <v>40</v>
      </c>
      <c r="U1702" t="s">
        <v>30</v>
      </c>
      <c r="V1702" t="s">
        <v>30</v>
      </c>
      <c r="W1702" t="s">
        <v>124</v>
      </c>
      <c r="X1702" t="s">
        <v>39826</v>
      </c>
    </row>
    <row r="1703" spans="1:24" x14ac:dyDescent="0.25">
      <c r="A1703">
        <v>12428</v>
      </c>
      <c r="B1703" t="s">
        <v>39827</v>
      </c>
      <c r="C1703" t="s">
        <v>39828</v>
      </c>
      <c r="D1703">
        <v>4</v>
      </c>
      <c r="E1703" t="s">
        <v>39829</v>
      </c>
      <c r="F1703" t="s">
        <v>39830</v>
      </c>
      <c r="G1703" t="e">
        <f>-mycin</f>
        <v>#NAME?</v>
      </c>
      <c r="H1703" t="s">
        <v>26</v>
      </c>
      <c r="I1703">
        <v>1987</v>
      </c>
      <c r="J1703">
        <v>1991</v>
      </c>
      <c r="K1703" t="s">
        <v>39831</v>
      </c>
      <c r="L1703" t="s">
        <v>39832</v>
      </c>
      <c r="M1703" t="s">
        <v>453</v>
      </c>
      <c r="N1703" t="s">
        <v>29</v>
      </c>
      <c r="O1703" t="s">
        <v>30</v>
      </c>
      <c r="P1703" t="s">
        <v>30</v>
      </c>
      <c r="Q1703" t="s">
        <v>31</v>
      </c>
      <c r="R1703" t="s">
        <v>30</v>
      </c>
      <c r="S1703" t="s">
        <v>40</v>
      </c>
      <c r="T1703" t="s">
        <v>40</v>
      </c>
      <c r="U1703" t="s">
        <v>40</v>
      </c>
      <c r="V1703" t="s">
        <v>40</v>
      </c>
      <c r="W1703" t="s">
        <v>124</v>
      </c>
      <c r="X1703" t="s">
        <v>39833</v>
      </c>
    </row>
    <row r="1704" spans="1:24" x14ac:dyDescent="0.25">
      <c r="A1704">
        <v>27624</v>
      </c>
      <c r="B1704" t="s">
        <v>39834</v>
      </c>
      <c r="C1704" t="s">
        <v>39835</v>
      </c>
      <c r="D1704">
        <v>4</v>
      </c>
      <c r="F1704" t="s">
        <v>39836</v>
      </c>
      <c r="I1704">
        <v>1963</v>
      </c>
      <c r="J1704">
        <v>1950</v>
      </c>
      <c r="K1704" t="s">
        <v>39837</v>
      </c>
      <c r="L1704" t="s">
        <v>39838</v>
      </c>
      <c r="M1704" t="s">
        <v>4393</v>
      </c>
      <c r="N1704" t="s">
        <v>29</v>
      </c>
      <c r="O1704" t="s">
        <v>40</v>
      </c>
      <c r="P1704" t="s">
        <v>30</v>
      </c>
      <c r="Q1704" t="s">
        <v>31</v>
      </c>
      <c r="R1704" t="s">
        <v>40</v>
      </c>
      <c r="S1704" t="s">
        <v>40</v>
      </c>
      <c r="T1704" t="s">
        <v>30</v>
      </c>
      <c r="U1704" t="s">
        <v>30</v>
      </c>
      <c r="V1704" t="s">
        <v>40</v>
      </c>
      <c r="W1704" t="s">
        <v>124</v>
      </c>
      <c r="X1704" t="s">
        <v>39839</v>
      </c>
    </row>
    <row r="1705" spans="1:24" x14ac:dyDescent="0.25">
      <c r="A1705">
        <v>674591</v>
      </c>
      <c r="B1705" t="s">
        <v>39840</v>
      </c>
      <c r="C1705" t="s">
        <v>39841</v>
      </c>
      <c r="D1705">
        <v>4</v>
      </c>
      <c r="F1705" t="s">
        <v>39842</v>
      </c>
      <c r="K1705" t="s">
        <v>39843</v>
      </c>
      <c r="L1705" t="s">
        <v>39844</v>
      </c>
      <c r="M1705" t="s">
        <v>555</v>
      </c>
      <c r="N1705" t="s">
        <v>45</v>
      </c>
      <c r="O1705" t="s">
        <v>30</v>
      </c>
      <c r="P1705" t="s">
        <v>30</v>
      </c>
      <c r="Q1705" t="s">
        <v>75</v>
      </c>
      <c r="R1705" t="s">
        <v>30</v>
      </c>
      <c r="S1705" t="s">
        <v>40</v>
      </c>
      <c r="T1705" t="s">
        <v>30</v>
      </c>
      <c r="U1705" t="s">
        <v>30</v>
      </c>
      <c r="V1705" t="s">
        <v>40</v>
      </c>
      <c r="W1705" t="s">
        <v>798</v>
      </c>
    </row>
    <row r="1706" spans="1:24" x14ac:dyDescent="0.25">
      <c r="A1706">
        <v>2208</v>
      </c>
      <c r="B1706" t="s">
        <v>39845</v>
      </c>
      <c r="C1706" t="s">
        <v>39846</v>
      </c>
      <c r="D1706">
        <v>4</v>
      </c>
      <c r="F1706" t="s">
        <v>39847</v>
      </c>
      <c r="G1706" t="s">
        <v>4995</v>
      </c>
      <c r="H1706" t="s">
        <v>4996</v>
      </c>
      <c r="I1706">
        <v>1970</v>
      </c>
      <c r="J1706">
        <v>1971</v>
      </c>
      <c r="K1706" t="s">
        <v>39848</v>
      </c>
      <c r="L1706" t="s">
        <v>39849</v>
      </c>
      <c r="M1706" t="s">
        <v>1082</v>
      </c>
      <c r="N1706" t="s">
        <v>29</v>
      </c>
      <c r="O1706" t="s">
        <v>30</v>
      </c>
      <c r="P1706" t="s">
        <v>30</v>
      </c>
      <c r="Q1706" t="s">
        <v>63</v>
      </c>
      <c r="R1706" t="s">
        <v>30</v>
      </c>
      <c r="S1706" t="s">
        <v>40</v>
      </c>
      <c r="T1706" t="s">
        <v>30</v>
      </c>
      <c r="U1706" t="s">
        <v>40</v>
      </c>
      <c r="V1706" t="s">
        <v>40</v>
      </c>
      <c r="W1706" t="s">
        <v>124</v>
      </c>
      <c r="X1706" t="s">
        <v>39850</v>
      </c>
    </row>
    <row r="1707" spans="1:24" x14ac:dyDescent="0.25">
      <c r="A1707">
        <v>39857</v>
      </c>
      <c r="B1707" t="s">
        <v>39851</v>
      </c>
      <c r="C1707" t="s">
        <v>39852</v>
      </c>
      <c r="D1707">
        <v>4</v>
      </c>
      <c r="E1707" t="s">
        <v>39853</v>
      </c>
      <c r="F1707" t="s">
        <v>1477</v>
      </c>
      <c r="I1707">
        <v>1985</v>
      </c>
      <c r="J1707">
        <v>2000</v>
      </c>
      <c r="K1707" t="s">
        <v>39854</v>
      </c>
      <c r="L1707" t="s">
        <v>39855</v>
      </c>
      <c r="M1707" t="s">
        <v>871</v>
      </c>
      <c r="N1707" t="s">
        <v>45</v>
      </c>
      <c r="O1707" t="s">
        <v>40</v>
      </c>
      <c r="P1707" t="s">
        <v>30</v>
      </c>
      <c r="Q1707" t="s">
        <v>63</v>
      </c>
      <c r="R1707" t="s">
        <v>30</v>
      </c>
      <c r="S1707" t="s">
        <v>40</v>
      </c>
      <c r="T1707" t="s">
        <v>30</v>
      </c>
      <c r="U1707" t="s">
        <v>30</v>
      </c>
      <c r="V1707" t="s">
        <v>30</v>
      </c>
      <c r="W1707" t="s">
        <v>124</v>
      </c>
      <c r="X1707" t="s">
        <v>39856</v>
      </c>
    </row>
    <row r="1708" spans="1:24" x14ac:dyDescent="0.25">
      <c r="A1708">
        <v>500007</v>
      </c>
      <c r="B1708" t="s">
        <v>39867</v>
      </c>
      <c r="C1708" t="s">
        <v>39868</v>
      </c>
      <c r="D1708">
        <v>4</v>
      </c>
      <c r="F1708" t="s">
        <v>1115</v>
      </c>
      <c r="G1708" t="e">
        <f>-tide</f>
        <v>#NAME?</v>
      </c>
      <c r="H1708" t="s">
        <v>107</v>
      </c>
      <c r="I1708">
        <v>1996</v>
      </c>
      <c r="J1708">
        <v>2002</v>
      </c>
      <c r="K1708" t="s">
        <v>39869</v>
      </c>
      <c r="L1708" t="s">
        <v>39870</v>
      </c>
      <c r="M1708" t="s">
        <v>39871</v>
      </c>
      <c r="N1708" t="s">
        <v>108</v>
      </c>
      <c r="O1708" t="s">
        <v>30</v>
      </c>
      <c r="P1708" t="s">
        <v>30</v>
      </c>
      <c r="Q1708" t="s">
        <v>31</v>
      </c>
      <c r="R1708" t="s">
        <v>30</v>
      </c>
      <c r="S1708" t="s">
        <v>30</v>
      </c>
      <c r="T1708" t="s">
        <v>40</v>
      </c>
      <c r="U1708" t="s">
        <v>30</v>
      </c>
      <c r="V1708" t="s">
        <v>40</v>
      </c>
      <c r="W1708" t="s">
        <v>124</v>
      </c>
      <c r="X1708" t="s">
        <v>39872</v>
      </c>
    </row>
    <row r="1709" spans="1:24" x14ac:dyDescent="0.25">
      <c r="A1709">
        <v>675138</v>
      </c>
      <c r="B1709" t="s">
        <v>39873</v>
      </c>
      <c r="C1709" t="s">
        <v>39874</v>
      </c>
      <c r="D1709">
        <v>4</v>
      </c>
      <c r="E1709" t="s">
        <v>39875</v>
      </c>
      <c r="F1709" t="s">
        <v>14755</v>
      </c>
      <c r="G1709" t="e">
        <f>-viroc</f>
        <v>#NAME?</v>
      </c>
      <c r="H1709" t="s">
        <v>29255</v>
      </c>
      <c r="J1709">
        <v>2007</v>
      </c>
      <c r="K1709" t="s">
        <v>39876</v>
      </c>
      <c r="L1709" t="s">
        <v>39877</v>
      </c>
      <c r="N1709" t="s">
        <v>45</v>
      </c>
      <c r="O1709" t="s">
        <v>30</v>
      </c>
      <c r="P1709" t="s">
        <v>40</v>
      </c>
      <c r="Q1709" t="s">
        <v>31</v>
      </c>
      <c r="R1709" t="s">
        <v>30</v>
      </c>
      <c r="S1709" t="s">
        <v>40</v>
      </c>
      <c r="T1709" t="s">
        <v>30</v>
      </c>
      <c r="U1709" t="s">
        <v>30</v>
      </c>
      <c r="V1709" t="s">
        <v>40</v>
      </c>
      <c r="W1709" t="s">
        <v>124</v>
      </c>
      <c r="X1709" t="s">
        <v>39878</v>
      </c>
    </row>
    <row r="1710" spans="1:24" x14ac:dyDescent="0.25">
      <c r="A1710">
        <v>454250</v>
      </c>
      <c r="B1710" t="s">
        <v>39885</v>
      </c>
      <c r="C1710" t="s">
        <v>39886</v>
      </c>
      <c r="D1710">
        <v>4</v>
      </c>
      <c r="F1710" t="s">
        <v>39887</v>
      </c>
      <c r="J1710">
        <v>1993</v>
      </c>
      <c r="K1710" t="s">
        <v>39888</v>
      </c>
      <c r="L1710" t="s">
        <v>39889</v>
      </c>
      <c r="M1710" t="s">
        <v>8921</v>
      </c>
      <c r="N1710" t="s">
        <v>45</v>
      </c>
      <c r="O1710" t="s">
        <v>40</v>
      </c>
      <c r="P1710" t="s">
        <v>30</v>
      </c>
      <c r="Q1710" t="s">
        <v>31</v>
      </c>
      <c r="R1710" t="s">
        <v>30</v>
      </c>
      <c r="S1710" t="s">
        <v>30</v>
      </c>
      <c r="T1710" t="s">
        <v>40</v>
      </c>
      <c r="U1710" t="s">
        <v>30</v>
      </c>
      <c r="V1710" t="s">
        <v>30</v>
      </c>
      <c r="W1710" t="s">
        <v>798</v>
      </c>
      <c r="X1710" t="s">
        <v>39890</v>
      </c>
    </row>
    <row r="1711" spans="1:24" x14ac:dyDescent="0.25">
      <c r="A1711">
        <v>30180</v>
      </c>
      <c r="B1711" t="s">
        <v>39891</v>
      </c>
      <c r="C1711" t="s">
        <v>39892</v>
      </c>
      <c r="D1711">
        <v>4</v>
      </c>
      <c r="F1711" t="s">
        <v>39893</v>
      </c>
      <c r="K1711" t="s">
        <v>39894</v>
      </c>
      <c r="L1711" t="s">
        <v>39895</v>
      </c>
      <c r="M1711" t="s">
        <v>39896</v>
      </c>
      <c r="N1711" t="s">
        <v>45</v>
      </c>
      <c r="O1711" t="s">
        <v>30</v>
      </c>
      <c r="P1711" t="s">
        <v>30</v>
      </c>
      <c r="Q1711" t="s">
        <v>31</v>
      </c>
      <c r="R1711" t="s">
        <v>30</v>
      </c>
      <c r="S1711" t="s">
        <v>30</v>
      </c>
      <c r="T1711" t="s">
        <v>40</v>
      </c>
      <c r="U1711" t="s">
        <v>40</v>
      </c>
      <c r="V1711" t="s">
        <v>30</v>
      </c>
      <c r="W1711" t="s">
        <v>124</v>
      </c>
      <c r="X1711" t="s">
        <v>39897</v>
      </c>
    </row>
    <row r="1712" spans="1:24" x14ac:dyDescent="0.25">
      <c r="A1712">
        <v>674335</v>
      </c>
      <c r="B1712" t="s">
        <v>39903</v>
      </c>
      <c r="C1712" t="s">
        <v>39904</v>
      </c>
      <c r="D1712">
        <v>4</v>
      </c>
      <c r="E1712" t="s">
        <v>39905</v>
      </c>
      <c r="F1712" t="s">
        <v>39906</v>
      </c>
      <c r="I1712">
        <v>1974</v>
      </c>
      <c r="J1712">
        <v>1975</v>
      </c>
      <c r="K1712" t="s">
        <v>20912</v>
      </c>
      <c r="L1712" t="s">
        <v>20913</v>
      </c>
      <c r="M1712" t="s">
        <v>4208</v>
      </c>
      <c r="N1712" t="s">
        <v>29</v>
      </c>
      <c r="O1712" t="s">
        <v>30</v>
      </c>
      <c r="P1712" t="s">
        <v>30</v>
      </c>
      <c r="Q1712" t="s">
        <v>31</v>
      </c>
      <c r="R1712" t="s">
        <v>40</v>
      </c>
      <c r="S1712" t="s">
        <v>30</v>
      </c>
      <c r="T1712" t="s">
        <v>30</v>
      </c>
      <c r="U1712" t="s">
        <v>40</v>
      </c>
      <c r="V1712" t="s">
        <v>30</v>
      </c>
      <c r="W1712" t="s">
        <v>124</v>
      </c>
      <c r="X1712" t="s">
        <v>39907</v>
      </c>
    </row>
    <row r="1713" spans="1:24" x14ac:dyDescent="0.25">
      <c r="A1713">
        <v>116949</v>
      </c>
      <c r="B1713" t="s">
        <v>39908</v>
      </c>
      <c r="C1713" t="s">
        <v>39909</v>
      </c>
      <c r="D1713">
        <v>4</v>
      </c>
      <c r="E1713" t="s">
        <v>39910</v>
      </c>
      <c r="F1713" t="s">
        <v>16327</v>
      </c>
      <c r="G1713" t="e">
        <f>-sartan</f>
        <v>#NAME?</v>
      </c>
      <c r="H1713" t="s">
        <v>3818</v>
      </c>
      <c r="I1713">
        <v>1997</v>
      </c>
      <c r="J1713">
        <v>1998</v>
      </c>
      <c r="K1713" t="s">
        <v>39911</v>
      </c>
      <c r="L1713" t="s">
        <v>39912</v>
      </c>
      <c r="M1713" t="s">
        <v>13849</v>
      </c>
      <c r="N1713" t="s">
        <v>45</v>
      </c>
      <c r="O1713" t="s">
        <v>30</v>
      </c>
      <c r="P1713" t="s">
        <v>30</v>
      </c>
      <c r="Q1713" t="s">
        <v>63</v>
      </c>
      <c r="R1713" t="s">
        <v>30</v>
      </c>
      <c r="S1713" t="s">
        <v>40</v>
      </c>
      <c r="T1713" t="s">
        <v>30</v>
      </c>
      <c r="U1713" t="s">
        <v>30</v>
      </c>
      <c r="V1713" t="s">
        <v>40</v>
      </c>
      <c r="W1713" t="s">
        <v>124</v>
      </c>
      <c r="X1713" t="s">
        <v>39913</v>
      </c>
    </row>
    <row r="1714" spans="1:24" x14ac:dyDescent="0.25">
      <c r="A1714">
        <v>556608</v>
      </c>
      <c r="B1714" t="s">
        <v>39925</v>
      </c>
      <c r="C1714" t="s">
        <v>39926</v>
      </c>
      <c r="D1714">
        <v>4</v>
      </c>
      <c r="E1714" t="s">
        <v>39927</v>
      </c>
      <c r="F1714" t="s">
        <v>39928</v>
      </c>
      <c r="I1714">
        <v>1976</v>
      </c>
      <c r="J1714">
        <v>1981</v>
      </c>
      <c r="K1714" t="s">
        <v>39929</v>
      </c>
      <c r="L1714" t="s">
        <v>39930</v>
      </c>
      <c r="M1714" t="s">
        <v>179</v>
      </c>
      <c r="N1714" t="s">
        <v>29</v>
      </c>
      <c r="O1714" t="s">
        <v>40</v>
      </c>
      <c r="P1714" t="s">
        <v>30</v>
      </c>
      <c r="Q1714" t="s">
        <v>31</v>
      </c>
      <c r="R1714" t="s">
        <v>30</v>
      </c>
      <c r="S1714" t="s">
        <v>30</v>
      </c>
      <c r="T1714" t="s">
        <v>40</v>
      </c>
      <c r="U1714" t="s">
        <v>40</v>
      </c>
      <c r="V1714" t="s">
        <v>40</v>
      </c>
      <c r="W1714" t="s">
        <v>124</v>
      </c>
      <c r="X1714" t="s">
        <v>39931</v>
      </c>
    </row>
    <row r="1715" spans="1:24" x14ac:dyDescent="0.25">
      <c r="A1715">
        <v>10009</v>
      </c>
      <c r="B1715" t="s">
        <v>39939</v>
      </c>
      <c r="C1715" t="s">
        <v>39940</v>
      </c>
      <c r="D1715">
        <v>4</v>
      </c>
      <c r="E1715" t="s">
        <v>39941</v>
      </c>
      <c r="F1715" t="s">
        <v>39942</v>
      </c>
      <c r="I1715">
        <v>1965</v>
      </c>
      <c r="J1715">
        <v>1978</v>
      </c>
      <c r="K1715" t="s">
        <v>39943</v>
      </c>
      <c r="L1715" t="s">
        <v>39944</v>
      </c>
      <c r="M1715" t="s">
        <v>11735</v>
      </c>
      <c r="N1715" t="s">
        <v>45</v>
      </c>
      <c r="O1715" t="s">
        <v>40</v>
      </c>
      <c r="P1715" t="s">
        <v>30</v>
      </c>
      <c r="Q1715" t="s">
        <v>63</v>
      </c>
      <c r="R1715" t="s">
        <v>30</v>
      </c>
      <c r="S1715" t="s">
        <v>30</v>
      </c>
      <c r="T1715" t="s">
        <v>40</v>
      </c>
      <c r="U1715" t="s">
        <v>30</v>
      </c>
      <c r="V1715" t="s">
        <v>30</v>
      </c>
      <c r="W1715" t="s">
        <v>124</v>
      </c>
      <c r="X1715" t="s">
        <v>39945</v>
      </c>
    </row>
    <row r="1716" spans="1:24" x14ac:dyDescent="0.25">
      <c r="A1716">
        <v>27604</v>
      </c>
      <c r="B1716" t="s">
        <v>39946</v>
      </c>
      <c r="C1716" t="s">
        <v>39947</v>
      </c>
      <c r="D1716">
        <v>4</v>
      </c>
      <c r="E1716" t="s">
        <v>39948</v>
      </c>
      <c r="F1716" t="s">
        <v>39949</v>
      </c>
      <c r="G1716" t="e">
        <f>-tidine</f>
        <v>#NAME?</v>
      </c>
      <c r="H1716" t="s">
        <v>1126</v>
      </c>
      <c r="I1716">
        <v>1983</v>
      </c>
      <c r="J1716">
        <v>1988</v>
      </c>
      <c r="K1716" t="s">
        <v>39950</v>
      </c>
      <c r="L1716" t="s">
        <v>39951</v>
      </c>
      <c r="M1716" t="s">
        <v>3178</v>
      </c>
      <c r="N1716" t="s">
        <v>45</v>
      </c>
      <c r="O1716" t="s">
        <v>40</v>
      </c>
      <c r="P1716" t="s">
        <v>30</v>
      </c>
      <c r="Q1716" t="s">
        <v>63</v>
      </c>
      <c r="R1716" t="s">
        <v>30</v>
      </c>
      <c r="S1716" t="s">
        <v>40</v>
      </c>
      <c r="T1716" t="s">
        <v>30</v>
      </c>
      <c r="U1716" t="s">
        <v>30</v>
      </c>
      <c r="V1716" t="s">
        <v>30</v>
      </c>
      <c r="W1716" t="s">
        <v>2208</v>
      </c>
      <c r="X1716" t="s">
        <v>39952</v>
      </c>
    </row>
    <row r="1717" spans="1:24" x14ac:dyDescent="0.25">
      <c r="A1717">
        <v>21036</v>
      </c>
      <c r="B1717" t="s">
        <v>39953</v>
      </c>
      <c r="C1717" t="s">
        <v>39954</v>
      </c>
      <c r="D1717">
        <v>4</v>
      </c>
      <c r="E1717" t="s">
        <v>39955</v>
      </c>
      <c r="F1717" t="s">
        <v>39956</v>
      </c>
      <c r="I1717">
        <v>1990</v>
      </c>
      <c r="J1717">
        <v>1994</v>
      </c>
      <c r="K1717" t="s">
        <v>39957</v>
      </c>
      <c r="L1717" t="s">
        <v>39958</v>
      </c>
      <c r="M1717" t="s">
        <v>39959</v>
      </c>
      <c r="N1717" t="s">
        <v>45</v>
      </c>
      <c r="O1717" t="s">
        <v>40</v>
      </c>
      <c r="P1717" t="s">
        <v>30</v>
      </c>
      <c r="Q1717" t="s">
        <v>63</v>
      </c>
      <c r="R1717" t="s">
        <v>30</v>
      </c>
      <c r="S1717" t="s">
        <v>40</v>
      </c>
      <c r="T1717" t="s">
        <v>30</v>
      </c>
      <c r="U1717" t="s">
        <v>40</v>
      </c>
      <c r="V1717" t="s">
        <v>30</v>
      </c>
      <c r="W1717" t="s">
        <v>124</v>
      </c>
      <c r="X1717" t="s">
        <v>39960</v>
      </c>
    </row>
    <row r="1718" spans="1:24" x14ac:dyDescent="0.25">
      <c r="A1718">
        <v>674619</v>
      </c>
      <c r="B1718" t="s">
        <v>39961</v>
      </c>
      <c r="C1718" t="s">
        <v>39962</v>
      </c>
      <c r="D1718">
        <v>4</v>
      </c>
      <c r="F1718" t="s">
        <v>39963</v>
      </c>
      <c r="I1718">
        <v>1963</v>
      </c>
      <c r="K1718" t="s">
        <v>39964</v>
      </c>
      <c r="L1718" t="s">
        <v>39965</v>
      </c>
      <c r="M1718" t="s">
        <v>39966</v>
      </c>
      <c r="N1718" t="s">
        <v>74</v>
      </c>
      <c r="O1718" t="s">
        <v>30</v>
      </c>
      <c r="P1718" t="s">
        <v>30</v>
      </c>
      <c r="Q1718" t="s">
        <v>75</v>
      </c>
      <c r="R1718" t="s">
        <v>30</v>
      </c>
      <c r="S1718" t="s">
        <v>30</v>
      </c>
      <c r="T1718" t="s">
        <v>40</v>
      </c>
      <c r="U1718" t="s">
        <v>30</v>
      </c>
      <c r="V1718" t="s">
        <v>30</v>
      </c>
      <c r="W1718" t="s">
        <v>124</v>
      </c>
      <c r="X1718" t="s">
        <v>39967</v>
      </c>
    </row>
    <row r="1719" spans="1:24" x14ac:dyDescent="0.25">
      <c r="A1719">
        <v>1223</v>
      </c>
      <c r="B1719" t="s">
        <v>39968</v>
      </c>
      <c r="C1719" t="s">
        <v>39969</v>
      </c>
      <c r="D1719">
        <v>4</v>
      </c>
      <c r="E1719" t="s">
        <v>39970</v>
      </c>
      <c r="F1719" t="s">
        <v>1263</v>
      </c>
      <c r="G1719" t="s">
        <v>39971</v>
      </c>
      <c r="H1719" t="s">
        <v>39972</v>
      </c>
      <c r="I1719">
        <v>1975</v>
      </c>
      <c r="J1719">
        <v>1950</v>
      </c>
      <c r="K1719" t="s">
        <v>39973</v>
      </c>
      <c r="L1719" t="s">
        <v>39974</v>
      </c>
      <c r="M1719" t="s">
        <v>453</v>
      </c>
      <c r="N1719" t="s">
        <v>45</v>
      </c>
      <c r="O1719" t="s">
        <v>40</v>
      </c>
      <c r="P1719" t="s">
        <v>30</v>
      </c>
      <c r="Q1719" t="s">
        <v>63</v>
      </c>
      <c r="R1719" t="s">
        <v>40</v>
      </c>
      <c r="S1719" t="s">
        <v>40</v>
      </c>
      <c r="T1719" t="s">
        <v>30</v>
      </c>
      <c r="U1719" t="s">
        <v>30</v>
      </c>
      <c r="V1719" t="s">
        <v>30</v>
      </c>
      <c r="W1719" t="s">
        <v>124</v>
      </c>
      <c r="X1719" t="s">
        <v>39975</v>
      </c>
    </row>
    <row r="1720" spans="1:24" x14ac:dyDescent="0.25">
      <c r="A1720">
        <v>373985</v>
      </c>
      <c r="B1720" t="s">
        <v>39976</v>
      </c>
      <c r="C1720" t="s">
        <v>39977</v>
      </c>
      <c r="D1720">
        <v>4</v>
      </c>
      <c r="F1720" t="s">
        <v>39978</v>
      </c>
      <c r="G1720" t="e">
        <f>-cycline</f>
        <v>#NAME?</v>
      </c>
      <c r="H1720" t="s">
        <v>5183</v>
      </c>
      <c r="J1720">
        <v>1953</v>
      </c>
      <c r="K1720" t="s">
        <v>39979</v>
      </c>
      <c r="L1720" t="s">
        <v>39980</v>
      </c>
      <c r="M1720" t="s">
        <v>39981</v>
      </c>
      <c r="N1720" t="s">
        <v>29</v>
      </c>
      <c r="O1720" t="s">
        <v>30</v>
      </c>
      <c r="P1720" t="s">
        <v>30</v>
      </c>
      <c r="Q1720" t="s">
        <v>31</v>
      </c>
      <c r="R1720" t="s">
        <v>30</v>
      </c>
      <c r="S1720" t="s">
        <v>40</v>
      </c>
      <c r="T1720" t="s">
        <v>40</v>
      </c>
      <c r="U1720" t="s">
        <v>40</v>
      </c>
      <c r="V1720" t="s">
        <v>30</v>
      </c>
      <c r="W1720" t="s">
        <v>124</v>
      </c>
      <c r="X1720" t="s">
        <v>39982</v>
      </c>
    </row>
    <row r="1721" spans="1:24" x14ac:dyDescent="0.25">
      <c r="A1721">
        <v>47675</v>
      </c>
      <c r="B1721" t="s">
        <v>39983</v>
      </c>
      <c r="C1721" t="s">
        <v>39984</v>
      </c>
      <c r="D1721">
        <v>4</v>
      </c>
      <c r="E1721" t="s">
        <v>39985</v>
      </c>
      <c r="F1721" t="s">
        <v>39986</v>
      </c>
      <c r="G1721" t="e">
        <f>-uridine</f>
        <v>#NAME?</v>
      </c>
      <c r="H1721" t="s">
        <v>16654</v>
      </c>
      <c r="I1721">
        <v>1962</v>
      </c>
      <c r="J1721">
        <v>1963</v>
      </c>
      <c r="K1721" t="s">
        <v>39987</v>
      </c>
      <c r="L1721" t="s">
        <v>39988</v>
      </c>
      <c r="M1721" t="s">
        <v>38895</v>
      </c>
      <c r="N1721" t="s">
        <v>29</v>
      </c>
      <c r="O1721" t="s">
        <v>40</v>
      </c>
      <c r="P1721" t="s">
        <v>30</v>
      </c>
      <c r="Q1721" t="s">
        <v>31</v>
      </c>
      <c r="R1721" t="s">
        <v>30</v>
      </c>
      <c r="S1721" t="s">
        <v>30</v>
      </c>
      <c r="T1721" t="s">
        <v>30</v>
      </c>
      <c r="U1721" t="s">
        <v>40</v>
      </c>
      <c r="V1721" t="s">
        <v>30</v>
      </c>
      <c r="W1721" t="s">
        <v>124</v>
      </c>
      <c r="X1721" t="s">
        <v>39989</v>
      </c>
    </row>
    <row r="1722" spans="1:24" x14ac:dyDescent="0.25">
      <c r="A1722">
        <v>421038</v>
      </c>
      <c r="B1722" t="s">
        <v>39990</v>
      </c>
      <c r="C1722" t="s">
        <v>39991</v>
      </c>
      <c r="D1722">
        <v>4</v>
      </c>
      <c r="F1722" t="s">
        <v>39992</v>
      </c>
      <c r="G1722" t="s">
        <v>2823</v>
      </c>
      <c r="H1722" t="s">
        <v>2824</v>
      </c>
      <c r="J1722">
        <v>2010</v>
      </c>
      <c r="K1722" t="s">
        <v>16307</v>
      </c>
      <c r="L1722" t="s">
        <v>16308</v>
      </c>
      <c r="M1722" t="s">
        <v>7861</v>
      </c>
      <c r="N1722" t="s">
        <v>29</v>
      </c>
      <c r="O1722" t="s">
        <v>30</v>
      </c>
      <c r="P1722" t="s">
        <v>30</v>
      </c>
      <c r="Q1722" t="s">
        <v>31</v>
      </c>
      <c r="R1722" t="s">
        <v>40</v>
      </c>
      <c r="S1722" t="s">
        <v>40</v>
      </c>
      <c r="T1722" t="s">
        <v>40</v>
      </c>
      <c r="U1722" t="s">
        <v>30</v>
      </c>
      <c r="V1722" t="s">
        <v>40</v>
      </c>
      <c r="W1722" t="s">
        <v>124</v>
      </c>
      <c r="X1722" t="s">
        <v>39993</v>
      </c>
    </row>
    <row r="1723" spans="1:24" x14ac:dyDescent="0.25">
      <c r="A1723">
        <v>258709</v>
      </c>
      <c r="B1723" t="s">
        <v>39994</v>
      </c>
      <c r="C1723" t="s">
        <v>39995</v>
      </c>
      <c r="D1723">
        <v>4</v>
      </c>
      <c r="F1723" t="s">
        <v>1445</v>
      </c>
      <c r="G1723" t="e">
        <f>-azoline</f>
        <v>#NAME?</v>
      </c>
      <c r="H1723" t="s">
        <v>618</v>
      </c>
      <c r="J1723">
        <v>1994</v>
      </c>
      <c r="K1723" t="s">
        <v>39996</v>
      </c>
      <c r="L1723" t="s">
        <v>39997</v>
      </c>
      <c r="M1723" t="s">
        <v>1395</v>
      </c>
      <c r="N1723" t="s">
        <v>45</v>
      </c>
      <c r="O1723" t="s">
        <v>40</v>
      </c>
      <c r="P1723" t="s">
        <v>30</v>
      </c>
      <c r="Q1723" t="s">
        <v>63</v>
      </c>
      <c r="R1723" t="s">
        <v>30</v>
      </c>
      <c r="S1723" t="s">
        <v>30</v>
      </c>
      <c r="T1723" t="s">
        <v>30</v>
      </c>
      <c r="U1723" t="s">
        <v>40</v>
      </c>
      <c r="V1723" t="s">
        <v>30</v>
      </c>
      <c r="W1723" t="s">
        <v>798</v>
      </c>
      <c r="X1723" t="s">
        <v>39998</v>
      </c>
    </row>
    <row r="1724" spans="1:24" x14ac:dyDescent="0.25">
      <c r="A1724">
        <v>643220</v>
      </c>
      <c r="B1724" t="s">
        <v>39999</v>
      </c>
      <c r="C1724" t="s">
        <v>40000</v>
      </c>
      <c r="D1724">
        <v>4</v>
      </c>
      <c r="F1724" t="s">
        <v>40001</v>
      </c>
      <c r="J1724">
        <v>2011</v>
      </c>
      <c r="K1724" t="s">
        <v>40002</v>
      </c>
      <c r="L1724" t="s">
        <v>40003</v>
      </c>
      <c r="M1724" t="s">
        <v>16400</v>
      </c>
      <c r="N1724" t="s">
        <v>45</v>
      </c>
      <c r="O1724" t="s">
        <v>40</v>
      </c>
      <c r="P1724" t="s">
        <v>30</v>
      </c>
      <c r="Q1724" t="s">
        <v>63</v>
      </c>
      <c r="R1724" t="s">
        <v>30</v>
      </c>
      <c r="S1724" t="s">
        <v>30</v>
      </c>
      <c r="T1724" t="s">
        <v>40</v>
      </c>
      <c r="U1724" t="s">
        <v>30</v>
      </c>
      <c r="V1724" t="s">
        <v>40</v>
      </c>
      <c r="W1724" t="s">
        <v>124</v>
      </c>
      <c r="X1724" t="s">
        <v>40004</v>
      </c>
    </row>
    <row r="1725" spans="1:24" x14ac:dyDescent="0.25">
      <c r="A1725">
        <v>23093</v>
      </c>
      <c r="B1725" t="s">
        <v>40005</v>
      </c>
      <c r="C1725" t="s">
        <v>40006</v>
      </c>
      <c r="D1725">
        <v>4</v>
      </c>
      <c r="E1725" t="s">
        <v>40007</v>
      </c>
      <c r="F1725" t="s">
        <v>1485</v>
      </c>
      <c r="G1725" t="e">
        <f>-azosin</f>
        <v>#NAME?</v>
      </c>
      <c r="H1725" t="s">
        <v>12109</v>
      </c>
      <c r="I1725">
        <v>1980</v>
      </c>
      <c r="J1725">
        <v>1987</v>
      </c>
      <c r="K1725" t="s">
        <v>40008</v>
      </c>
      <c r="L1725" t="s">
        <v>40009</v>
      </c>
      <c r="M1725" t="s">
        <v>627</v>
      </c>
      <c r="N1725" t="s">
        <v>45</v>
      </c>
      <c r="O1725" t="s">
        <v>40</v>
      </c>
      <c r="P1725" t="s">
        <v>30</v>
      </c>
      <c r="Q1725" t="s">
        <v>46</v>
      </c>
      <c r="R1725" t="s">
        <v>30</v>
      </c>
      <c r="S1725" t="s">
        <v>40</v>
      </c>
      <c r="T1725" t="s">
        <v>30</v>
      </c>
      <c r="U1725" t="s">
        <v>30</v>
      </c>
      <c r="V1725" t="s">
        <v>40</v>
      </c>
      <c r="W1725" t="s">
        <v>124</v>
      </c>
      <c r="X1725" t="s">
        <v>40010</v>
      </c>
    </row>
    <row r="1726" spans="1:24" x14ac:dyDescent="0.25">
      <c r="A1726">
        <v>654675</v>
      </c>
      <c r="B1726" t="s">
        <v>40011</v>
      </c>
      <c r="C1726" t="s">
        <v>40012</v>
      </c>
      <c r="D1726">
        <v>4</v>
      </c>
      <c r="F1726" t="s">
        <v>40013</v>
      </c>
      <c r="J1726">
        <v>1953</v>
      </c>
      <c r="K1726" t="s">
        <v>40014</v>
      </c>
      <c r="L1726" t="s">
        <v>40015</v>
      </c>
      <c r="M1726" t="s">
        <v>2544</v>
      </c>
      <c r="N1726" t="s">
        <v>45</v>
      </c>
      <c r="O1726" t="s">
        <v>40</v>
      </c>
      <c r="P1726" t="s">
        <v>30</v>
      </c>
      <c r="Q1726" t="s">
        <v>63</v>
      </c>
      <c r="R1726" t="s">
        <v>30</v>
      </c>
      <c r="S1726" t="s">
        <v>40</v>
      </c>
      <c r="T1726" t="s">
        <v>40</v>
      </c>
      <c r="U1726" t="s">
        <v>30</v>
      </c>
      <c r="V1726" t="s">
        <v>30</v>
      </c>
      <c r="W1726" t="s">
        <v>124</v>
      </c>
      <c r="X1726" t="s">
        <v>40016</v>
      </c>
    </row>
    <row r="1727" spans="1:24" x14ac:dyDescent="0.25">
      <c r="A1727">
        <v>26351</v>
      </c>
      <c r="B1727" t="s">
        <v>40017</v>
      </c>
      <c r="C1727" t="s">
        <v>40018</v>
      </c>
      <c r="D1727">
        <v>4</v>
      </c>
      <c r="E1727" t="s">
        <v>40019</v>
      </c>
      <c r="F1727" t="s">
        <v>2928</v>
      </c>
      <c r="G1727" t="e">
        <f>-ium</f>
        <v>#NAME?</v>
      </c>
      <c r="H1727" t="s">
        <v>288</v>
      </c>
      <c r="I1727">
        <v>1961</v>
      </c>
      <c r="J1727">
        <v>1982</v>
      </c>
      <c r="K1727" t="s">
        <v>40020</v>
      </c>
      <c r="L1727" t="s">
        <v>40021</v>
      </c>
      <c r="M1727" t="s">
        <v>2544</v>
      </c>
      <c r="N1727" t="s">
        <v>45</v>
      </c>
      <c r="O1727" t="s">
        <v>40</v>
      </c>
      <c r="P1727" t="s">
        <v>30</v>
      </c>
      <c r="Q1727" t="s">
        <v>46</v>
      </c>
      <c r="R1727" t="s">
        <v>30</v>
      </c>
      <c r="S1727" t="s">
        <v>40</v>
      </c>
      <c r="T1727" t="s">
        <v>30</v>
      </c>
      <c r="U1727" t="s">
        <v>30</v>
      </c>
      <c r="V1727" t="s">
        <v>30</v>
      </c>
      <c r="W1727" t="s">
        <v>798</v>
      </c>
      <c r="X1727" t="s">
        <v>40022</v>
      </c>
    </row>
    <row r="1728" spans="1:24" x14ac:dyDescent="0.25">
      <c r="A1728">
        <v>489525</v>
      </c>
      <c r="B1728" t="s">
        <v>40023</v>
      </c>
      <c r="C1728" t="s">
        <v>40024</v>
      </c>
      <c r="D1728">
        <v>4</v>
      </c>
      <c r="E1728" t="s">
        <v>40025</v>
      </c>
      <c r="F1728" t="s">
        <v>1370</v>
      </c>
      <c r="G1728" t="e">
        <f>-anib</f>
        <v>#NAME?</v>
      </c>
      <c r="H1728" t="s">
        <v>2595</v>
      </c>
      <c r="I1728">
        <v>2005</v>
      </c>
      <c r="J1728">
        <v>2009</v>
      </c>
      <c r="K1728" t="s">
        <v>40026</v>
      </c>
      <c r="L1728" t="s">
        <v>40027</v>
      </c>
      <c r="N1728" t="s">
        <v>45</v>
      </c>
      <c r="O1728" t="s">
        <v>40</v>
      </c>
      <c r="P1728" t="s">
        <v>30</v>
      </c>
      <c r="Q1728" t="s">
        <v>63</v>
      </c>
      <c r="R1728" t="s">
        <v>30</v>
      </c>
      <c r="S1728" t="s">
        <v>40</v>
      </c>
      <c r="T1728" t="s">
        <v>30</v>
      </c>
      <c r="U1728" t="s">
        <v>30</v>
      </c>
      <c r="V1728" t="s">
        <v>40</v>
      </c>
      <c r="W1728" t="s">
        <v>124</v>
      </c>
      <c r="X1728" t="s">
        <v>40028</v>
      </c>
    </row>
    <row r="1729" spans="1:24" x14ac:dyDescent="0.25">
      <c r="A1729">
        <v>674382</v>
      </c>
      <c r="B1729" t="s">
        <v>40034</v>
      </c>
      <c r="C1729" t="s">
        <v>40035</v>
      </c>
      <c r="D1729">
        <v>4</v>
      </c>
      <c r="E1729" t="s">
        <v>40036</v>
      </c>
      <c r="F1729" t="s">
        <v>11860</v>
      </c>
      <c r="G1729" t="s">
        <v>12964</v>
      </c>
      <c r="H1729" t="s">
        <v>12965</v>
      </c>
      <c r="I1729">
        <v>1988</v>
      </c>
      <c r="J1729">
        <v>1988</v>
      </c>
      <c r="K1729" t="s">
        <v>40037</v>
      </c>
      <c r="L1729" t="s">
        <v>40038</v>
      </c>
      <c r="M1729" t="s">
        <v>8966</v>
      </c>
      <c r="N1729" t="s">
        <v>45</v>
      </c>
      <c r="O1729" t="s">
        <v>30</v>
      </c>
      <c r="P1729" t="s">
        <v>30</v>
      </c>
      <c r="Q1729" t="s">
        <v>75</v>
      </c>
      <c r="R1729" t="s">
        <v>30</v>
      </c>
      <c r="S1729" t="s">
        <v>30</v>
      </c>
      <c r="T1729" t="s">
        <v>40</v>
      </c>
      <c r="U1729" t="s">
        <v>30</v>
      </c>
      <c r="V1729" t="s">
        <v>40</v>
      </c>
      <c r="W1729" t="s">
        <v>124</v>
      </c>
    </row>
    <row r="1730" spans="1:24" x14ac:dyDescent="0.25">
      <c r="A1730">
        <v>10661</v>
      </c>
      <c r="B1730" t="s">
        <v>40039</v>
      </c>
      <c r="C1730" t="s">
        <v>40040</v>
      </c>
      <c r="D1730">
        <v>4</v>
      </c>
      <c r="F1730" t="s">
        <v>28384</v>
      </c>
      <c r="J1730">
        <v>1973</v>
      </c>
      <c r="K1730" t="s">
        <v>40041</v>
      </c>
      <c r="L1730" t="s">
        <v>40042</v>
      </c>
      <c r="M1730" t="s">
        <v>1395</v>
      </c>
      <c r="N1730" t="s">
        <v>45</v>
      </c>
      <c r="O1730" t="s">
        <v>40</v>
      </c>
      <c r="P1730" t="s">
        <v>30</v>
      </c>
      <c r="Q1730" t="s">
        <v>63</v>
      </c>
      <c r="R1730" t="s">
        <v>30</v>
      </c>
      <c r="S1730" t="s">
        <v>40</v>
      </c>
      <c r="T1730" t="s">
        <v>30</v>
      </c>
      <c r="U1730" t="s">
        <v>40</v>
      </c>
      <c r="V1730" t="s">
        <v>30</v>
      </c>
      <c r="W1730" t="s">
        <v>798</v>
      </c>
      <c r="X1730" t="s">
        <v>40043</v>
      </c>
    </row>
    <row r="1731" spans="1:24" x14ac:dyDescent="0.25">
      <c r="A1731">
        <v>153342</v>
      </c>
      <c r="B1731" t="s">
        <v>40044</v>
      </c>
      <c r="C1731" t="s">
        <v>40045</v>
      </c>
      <c r="D1731">
        <v>4</v>
      </c>
      <c r="E1731" t="s">
        <v>40046</v>
      </c>
      <c r="F1731" t="s">
        <v>18635</v>
      </c>
      <c r="G1731" t="e">
        <f>-setron</f>
        <v>#NAME?</v>
      </c>
      <c r="H1731" t="s">
        <v>3536</v>
      </c>
      <c r="I1731">
        <v>1992</v>
      </c>
      <c r="J1731">
        <v>2000</v>
      </c>
      <c r="K1731" t="s">
        <v>40047</v>
      </c>
      <c r="L1731" t="s">
        <v>40048</v>
      </c>
      <c r="M1731" t="s">
        <v>1969</v>
      </c>
      <c r="N1731" t="s">
        <v>45</v>
      </c>
      <c r="O1731" t="s">
        <v>40</v>
      </c>
      <c r="P1731" t="s">
        <v>30</v>
      </c>
      <c r="Q1731" t="s">
        <v>63</v>
      </c>
      <c r="R1731" t="s">
        <v>30</v>
      </c>
      <c r="S1731" t="s">
        <v>40</v>
      </c>
      <c r="T1731" t="s">
        <v>30</v>
      </c>
      <c r="U1731" t="s">
        <v>30</v>
      </c>
      <c r="V1731" t="s">
        <v>40</v>
      </c>
      <c r="W1731" t="s">
        <v>124</v>
      </c>
      <c r="X1731" t="s">
        <v>40049</v>
      </c>
    </row>
    <row r="1732" spans="1:24" x14ac:dyDescent="0.25">
      <c r="A1732">
        <v>165774</v>
      </c>
      <c r="B1732" t="s">
        <v>40050</v>
      </c>
      <c r="C1732" t="s">
        <v>40051</v>
      </c>
      <c r="D1732">
        <v>4</v>
      </c>
      <c r="F1732" t="s">
        <v>36598</v>
      </c>
      <c r="J1732">
        <v>1950</v>
      </c>
      <c r="K1732" t="s">
        <v>40052</v>
      </c>
      <c r="L1732" t="s">
        <v>40053</v>
      </c>
      <c r="M1732" t="s">
        <v>2544</v>
      </c>
      <c r="N1732" t="s">
        <v>45</v>
      </c>
      <c r="O1732" t="s">
        <v>30</v>
      </c>
      <c r="P1732" t="s">
        <v>30</v>
      </c>
      <c r="Q1732" t="s">
        <v>63</v>
      </c>
      <c r="R1732" t="s">
        <v>30</v>
      </c>
      <c r="S1732" t="s">
        <v>40</v>
      </c>
      <c r="T1732" t="s">
        <v>40</v>
      </c>
      <c r="U1732" t="s">
        <v>30</v>
      </c>
      <c r="V1732" t="s">
        <v>30</v>
      </c>
      <c r="W1732" t="s">
        <v>124</v>
      </c>
      <c r="X1732" t="s">
        <v>40054</v>
      </c>
    </row>
    <row r="1733" spans="1:24" x14ac:dyDescent="0.25">
      <c r="A1733">
        <v>675225</v>
      </c>
      <c r="B1733" t="s">
        <v>40055</v>
      </c>
      <c r="C1733" t="s">
        <v>40056</v>
      </c>
      <c r="D1733">
        <v>4</v>
      </c>
      <c r="E1733" t="s">
        <v>40057</v>
      </c>
      <c r="F1733" t="s">
        <v>22783</v>
      </c>
      <c r="G1733" t="e">
        <f>-olol</f>
        <v>#NAME?</v>
      </c>
      <c r="H1733" t="s">
        <v>475</v>
      </c>
      <c r="I1733">
        <v>1989</v>
      </c>
      <c r="J1733">
        <v>2000</v>
      </c>
      <c r="M1733" t="s">
        <v>476</v>
      </c>
      <c r="N1733" t="s">
        <v>45</v>
      </c>
      <c r="O1733" t="s">
        <v>40</v>
      </c>
      <c r="P1733" t="s">
        <v>30</v>
      </c>
      <c r="Q1733" t="s">
        <v>31</v>
      </c>
      <c r="R1733" t="s">
        <v>30</v>
      </c>
      <c r="S1733" t="s">
        <v>30</v>
      </c>
      <c r="T1733" t="s">
        <v>30</v>
      </c>
      <c r="U1733" t="s">
        <v>40</v>
      </c>
      <c r="V1733" t="s">
        <v>30</v>
      </c>
      <c r="W1733" t="s">
        <v>798</v>
      </c>
      <c r="X1733" t="s">
        <v>40058</v>
      </c>
    </row>
    <row r="1734" spans="1:24" x14ac:dyDescent="0.25">
      <c r="A1734">
        <v>1383093</v>
      </c>
      <c r="B1734" t="s">
        <v>40059</v>
      </c>
      <c r="C1734" t="s">
        <v>40060</v>
      </c>
      <c r="D1734">
        <v>4</v>
      </c>
      <c r="E1734" t="s">
        <v>40061</v>
      </c>
      <c r="F1734" t="s">
        <v>5249</v>
      </c>
      <c r="I1734">
        <v>1990</v>
      </c>
      <c r="J1734">
        <v>1990</v>
      </c>
      <c r="K1734" t="s">
        <v>40062</v>
      </c>
      <c r="L1734" t="s">
        <v>40063</v>
      </c>
      <c r="M1734" t="s">
        <v>24279</v>
      </c>
      <c r="N1734" t="s">
        <v>45</v>
      </c>
      <c r="O1734" t="s">
        <v>30</v>
      </c>
      <c r="P1734" t="s">
        <v>30</v>
      </c>
      <c r="Q1734" t="s">
        <v>75</v>
      </c>
      <c r="R1734" t="s">
        <v>30</v>
      </c>
      <c r="S1734" t="s">
        <v>30</v>
      </c>
      <c r="T1734" t="s">
        <v>40</v>
      </c>
      <c r="U1734" t="s">
        <v>30</v>
      </c>
      <c r="V1734" t="s">
        <v>30</v>
      </c>
      <c r="W1734" t="s">
        <v>798</v>
      </c>
    </row>
    <row r="1735" spans="1:24" x14ac:dyDescent="0.25">
      <c r="A1735">
        <v>675441</v>
      </c>
      <c r="B1735" t="s">
        <v>40240</v>
      </c>
      <c r="C1735" t="s">
        <v>40241</v>
      </c>
      <c r="D1735">
        <v>4</v>
      </c>
      <c r="E1735" t="s">
        <v>40242</v>
      </c>
      <c r="F1735" t="s">
        <v>1290</v>
      </c>
      <c r="I1735">
        <v>1998</v>
      </c>
      <c r="J1735">
        <v>2000</v>
      </c>
      <c r="K1735" t="s">
        <v>40243</v>
      </c>
      <c r="L1735" t="s">
        <v>40244</v>
      </c>
      <c r="N1735" t="s">
        <v>75</v>
      </c>
      <c r="O1735" t="s">
        <v>30</v>
      </c>
      <c r="P1735" t="s">
        <v>30</v>
      </c>
      <c r="Q1735" t="s">
        <v>31</v>
      </c>
      <c r="R1735" t="s">
        <v>30</v>
      </c>
      <c r="S1735" t="s">
        <v>30</v>
      </c>
      <c r="T1735" t="s">
        <v>40</v>
      </c>
      <c r="U1735" t="s">
        <v>30</v>
      </c>
      <c r="V1735" t="s">
        <v>30</v>
      </c>
      <c r="W1735" t="s">
        <v>124</v>
      </c>
    </row>
    <row r="1736" spans="1:24" x14ac:dyDescent="0.25">
      <c r="A1736">
        <v>675483</v>
      </c>
      <c r="B1736" t="s">
        <v>40245</v>
      </c>
      <c r="C1736" t="s">
        <v>40246</v>
      </c>
      <c r="D1736">
        <v>4</v>
      </c>
      <c r="E1736" t="s">
        <v>40247</v>
      </c>
      <c r="F1736" t="s">
        <v>13382</v>
      </c>
      <c r="G1736" t="e">
        <f>-mab</f>
        <v>#NAME?</v>
      </c>
      <c r="H1736" t="s">
        <v>546</v>
      </c>
      <c r="J1736">
        <v>2004</v>
      </c>
      <c r="K1736" t="s">
        <v>40248</v>
      </c>
      <c r="L1736" t="s">
        <v>40249</v>
      </c>
      <c r="N1736" t="s">
        <v>547</v>
      </c>
      <c r="O1736" t="s">
        <v>30</v>
      </c>
      <c r="P1736" t="s">
        <v>30</v>
      </c>
      <c r="Q1736" t="s">
        <v>31</v>
      </c>
      <c r="R1736" t="s">
        <v>30</v>
      </c>
      <c r="S1736" t="s">
        <v>30</v>
      </c>
      <c r="T1736" t="s">
        <v>40</v>
      </c>
      <c r="U1736" t="s">
        <v>30</v>
      </c>
      <c r="V1736" t="s">
        <v>40</v>
      </c>
      <c r="W1736" t="s">
        <v>124</v>
      </c>
    </row>
    <row r="1737" spans="1:24" x14ac:dyDescent="0.25">
      <c r="A1737">
        <v>675549</v>
      </c>
      <c r="B1737" t="s">
        <v>40250</v>
      </c>
      <c r="C1737" t="s">
        <v>40251</v>
      </c>
      <c r="D1737">
        <v>4</v>
      </c>
      <c r="E1737" t="s">
        <v>40252</v>
      </c>
      <c r="F1737" t="s">
        <v>2928</v>
      </c>
      <c r="G1737" t="s">
        <v>3396</v>
      </c>
      <c r="H1737" t="s">
        <v>3397</v>
      </c>
      <c r="I1737">
        <v>2003</v>
      </c>
      <c r="J1737">
        <v>2002</v>
      </c>
      <c r="K1737" t="s">
        <v>40253</v>
      </c>
      <c r="L1737" t="s">
        <v>40254</v>
      </c>
      <c r="N1737" t="s">
        <v>75</v>
      </c>
      <c r="O1737" t="s">
        <v>30</v>
      </c>
      <c r="P1737" t="s">
        <v>30</v>
      </c>
      <c r="Q1737" t="s">
        <v>31</v>
      </c>
      <c r="R1737" t="s">
        <v>30</v>
      </c>
      <c r="S1737" t="s">
        <v>30</v>
      </c>
      <c r="T1737" t="s">
        <v>40</v>
      </c>
      <c r="U1737" t="s">
        <v>30</v>
      </c>
      <c r="V1737" t="s">
        <v>40</v>
      </c>
      <c r="W1737" t="s">
        <v>124</v>
      </c>
    </row>
    <row r="1738" spans="1:24" x14ac:dyDescent="0.25">
      <c r="A1738">
        <v>674860</v>
      </c>
      <c r="B1738" t="s">
        <v>40255</v>
      </c>
      <c r="C1738" t="s">
        <v>40256</v>
      </c>
      <c r="D1738">
        <v>4</v>
      </c>
      <c r="F1738" t="s">
        <v>2077</v>
      </c>
      <c r="G1738" t="s">
        <v>3526</v>
      </c>
      <c r="H1738" t="s">
        <v>38</v>
      </c>
      <c r="J1738">
        <v>1956</v>
      </c>
      <c r="K1738" t="s">
        <v>31909</v>
      </c>
      <c r="L1738" t="s">
        <v>31910</v>
      </c>
      <c r="M1738" t="s">
        <v>4208</v>
      </c>
      <c r="N1738" t="s">
        <v>29</v>
      </c>
      <c r="O1738" t="s">
        <v>40</v>
      </c>
      <c r="P1738" t="s">
        <v>30</v>
      </c>
      <c r="Q1738" t="s">
        <v>31</v>
      </c>
      <c r="R1738" t="s">
        <v>40</v>
      </c>
      <c r="S1738" t="s">
        <v>30</v>
      </c>
      <c r="T1738" t="s">
        <v>40</v>
      </c>
      <c r="U1738" t="s">
        <v>30</v>
      </c>
      <c r="V1738" t="s">
        <v>30</v>
      </c>
      <c r="W1738" t="s">
        <v>798</v>
      </c>
      <c r="X1738" t="s">
        <v>40257</v>
      </c>
    </row>
    <row r="1739" spans="1:24" x14ac:dyDescent="0.25">
      <c r="A1739">
        <v>554892</v>
      </c>
      <c r="B1739" t="s">
        <v>40258</v>
      </c>
      <c r="C1739" t="s">
        <v>40259</v>
      </c>
      <c r="D1739">
        <v>4</v>
      </c>
      <c r="E1739" t="s">
        <v>40260</v>
      </c>
      <c r="F1739" t="s">
        <v>3226</v>
      </c>
      <c r="G1739" t="e">
        <f>-dipine</f>
        <v>#NAME?</v>
      </c>
      <c r="H1739" t="s">
        <v>318</v>
      </c>
      <c r="I1739">
        <v>1981</v>
      </c>
      <c r="J1739">
        <v>1995</v>
      </c>
      <c r="K1739" t="s">
        <v>40261</v>
      </c>
      <c r="L1739" t="s">
        <v>40262</v>
      </c>
      <c r="M1739" t="s">
        <v>3003</v>
      </c>
      <c r="N1739" t="s">
        <v>45</v>
      </c>
      <c r="O1739" t="s">
        <v>40</v>
      </c>
      <c r="P1739" t="s">
        <v>30</v>
      </c>
      <c r="Q1739" t="s">
        <v>46</v>
      </c>
      <c r="R1739" t="s">
        <v>30</v>
      </c>
      <c r="S1739" t="s">
        <v>40</v>
      </c>
      <c r="T1739" t="s">
        <v>30</v>
      </c>
      <c r="U1739" t="s">
        <v>30</v>
      </c>
      <c r="V1739" t="s">
        <v>30</v>
      </c>
      <c r="W1739" t="s">
        <v>124</v>
      </c>
      <c r="X1739" t="s">
        <v>40263</v>
      </c>
    </row>
    <row r="1740" spans="1:24" x14ac:dyDescent="0.25">
      <c r="A1740">
        <v>674929</v>
      </c>
      <c r="B1740" t="s">
        <v>40264</v>
      </c>
      <c r="C1740" t="s">
        <v>40265</v>
      </c>
      <c r="D1740">
        <v>4</v>
      </c>
      <c r="F1740" t="s">
        <v>13691</v>
      </c>
      <c r="I1740">
        <v>2001</v>
      </c>
      <c r="J1740">
        <v>2000</v>
      </c>
      <c r="K1740" t="s">
        <v>40266</v>
      </c>
      <c r="L1740" t="s">
        <v>40267</v>
      </c>
      <c r="N1740" t="s">
        <v>74</v>
      </c>
      <c r="O1740" t="s">
        <v>30</v>
      </c>
      <c r="P1740" t="s">
        <v>30</v>
      </c>
      <c r="Q1740" t="s">
        <v>63</v>
      </c>
      <c r="R1740" t="s">
        <v>30</v>
      </c>
      <c r="S1740" t="s">
        <v>30</v>
      </c>
      <c r="T1740" t="s">
        <v>40</v>
      </c>
      <c r="U1740" t="s">
        <v>30</v>
      </c>
      <c r="V1740" t="s">
        <v>40</v>
      </c>
      <c r="W1740" t="s">
        <v>124</v>
      </c>
      <c r="X1740" t="s">
        <v>40268</v>
      </c>
    </row>
    <row r="1741" spans="1:24" x14ac:dyDescent="0.25">
      <c r="A1741">
        <v>84505</v>
      </c>
      <c r="B1741" t="s">
        <v>40285</v>
      </c>
      <c r="C1741" t="s">
        <v>40286</v>
      </c>
      <c r="D1741">
        <v>4</v>
      </c>
      <c r="E1741" t="s">
        <v>40287</v>
      </c>
      <c r="F1741" t="s">
        <v>40288</v>
      </c>
      <c r="I1741">
        <v>1972</v>
      </c>
      <c r="J1741">
        <v>1978</v>
      </c>
      <c r="K1741" t="s">
        <v>40289</v>
      </c>
      <c r="L1741" t="s">
        <v>40290</v>
      </c>
      <c r="M1741" t="s">
        <v>896</v>
      </c>
      <c r="N1741" t="s">
        <v>45</v>
      </c>
      <c r="O1741" t="s">
        <v>40</v>
      </c>
      <c r="P1741" t="s">
        <v>30</v>
      </c>
      <c r="Q1741" t="s">
        <v>46</v>
      </c>
      <c r="R1741" t="s">
        <v>30</v>
      </c>
      <c r="S1741" t="s">
        <v>30</v>
      </c>
      <c r="T1741" t="s">
        <v>40</v>
      </c>
      <c r="U1741" t="s">
        <v>30</v>
      </c>
      <c r="V1741" t="s">
        <v>30</v>
      </c>
      <c r="W1741" t="s">
        <v>124</v>
      </c>
      <c r="X1741" t="s">
        <v>40291</v>
      </c>
    </row>
    <row r="1742" spans="1:24" x14ac:dyDescent="0.25">
      <c r="A1742">
        <v>675452</v>
      </c>
      <c r="B1742" t="s">
        <v>40292</v>
      </c>
      <c r="C1742" t="s">
        <v>40293</v>
      </c>
      <c r="D1742">
        <v>4</v>
      </c>
      <c r="F1742" t="s">
        <v>40294</v>
      </c>
      <c r="I1742">
        <v>1967</v>
      </c>
      <c r="K1742" t="s">
        <v>40295</v>
      </c>
      <c r="L1742" t="s">
        <v>40296</v>
      </c>
      <c r="M1742" t="s">
        <v>1194</v>
      </c>
      <c r="N1742" t="s">
        <v>75</v>
      </c>
      <c r="O1742" t="s">
        <v>30</v>
      </c>
      <c r="P1742" t="s">
        <v>30</v>
      </c>
      <c r="Q1742" t="s">
        <v>31</v>
      </c>
      <c r="R1742" t="s">
        <v>30</v>
      </c>
      <c r="S1742" t="s">
        <v>40</v>
      </c>
      <c r="T1742" t="s">
        <v>40</v>
      </c>
      <c r="U1742" t="s">
        <v>30</v>
      </c>
      <c r="V1742" t="s">
        <v>30</v>
      </c>
      <c r="W1742" t="s">
        <v>124</v>
      </c>
    </row>
    <row r="1743" spans="1:24" x14ac:dyDescent="0.25">
      <c r="A1743">
        <v>13928</v>
      </c>
      <c r="B1743" t="s">
        <v>40297</v>
      </c>
      <c r="C1743" t="s">
        <v>40298</v>
      </c>
      <c r="D1743">
        <v>4</v>
      </c>
      <c r="E1743" t="s">
        <v>40299</v>
      </c>
      <c r="F1743" t="s">
        <v>40300</v>
      </c>
      <c r="G1743" t="s">
        <v>4995</v>
      </c>
      <c r="H1743" t="s">
        <v>4996</v>
      </c>
      <c r="I1743">
        <v>1979</v>
      </c>
      <c r="J1743">
        <v>1982</v>
      </c>
      <c r="K1743" t="s">
        <v>40301</v>
      </c>
      <c r="L1743" t="s">
        <v>40302</v>
      </c>
      <c r="M1743" t="s">
        <v>1082</v>
      </c>
      <c r="N1743" t="s">
        <v>29</v>
      </c>
      <c r="O1743" t="s">
        <v>30</v>
      </c>
      <c r="P1743" t="s">
        <v>30</v>
      </c>
      <c r="Q1743" t="s">
        <v>63</v>
      </c>
      <c r="R1743" t="s">
        <v>30</v>
      </c>
      <c r="S1743" t="s">
        <v>40</v>
      </c>
      <c r="T1743" t="s">
        <v>30</v>
      </c>
      <c r="U1743" t="s">
        <v>30</v>
      </c>
      <c r="V1743" t="s">
        <v>40</v>
      </c>
      <c r="W1743" t="s">
        <v>124</v>
      </c>
      <c r="X1743" t="s">
        <v>40303</v>
      </c>
    </row>
    <row r="1744" spans="1:24" x14ac:dyDescent="0.25">
      <c r="A1744">
        <v>7494</v>
      </c>
      <c r="B1744" t="s">
        <v>40304</v>
      </c>
      <c r="C1744" t="s">
        <v>40305</v>
      </c>
      <c r="D1744">
        <v>4</v>
      </c>
      <c r="E1744" t="s">
        <v>40306</v>
      </c>
      <c r="F1744" t="s">
        <v>11706</v>
      </c>
      <c r="G1744" t="e">
        <f>-prost</f>
        <v>#NAME?</v>
      </c>
      <c r="H1744" t="s">
        <v>238</v>
      </c>
      <c r="I1744">
        <v>2004</v>
      </c>
      <c r="J1744">
        <v>2004</v>
      </c>
      <c r="K1744" t="s">
        <v>40307</v>
      </c>
      <c r="L1744" t="s">
        <v>40308</v>
      </c>
      <c r="N1744" t="s">
        <v>29</v>
      </c>
      <c r="O1744" t="s">
        <v>40</v>
      </c>
      <c r="P1744" t="s">
        <v>30</v>
      </c>
      <c r="Q1744" t="s">
        <v>46</v>
      </c>
      <c r="R1744" t="s">
        <v>30</v>
      </c>
      <c r="S1744" t="s">
        <v>30</v>
      </c>
      <c r="T1744" t="s">
        <v>30</v>
      </c>
      <c r="U1744" t="s">
        <v>40</v>
      </c>
      <c r="V1744" t="s">
        <v>30</v>
      </c>
      <c r="W1744" t="s">
        <v>124</v>
      </c>
      <c r="X1744" t="s">
        <v>40309</v>
      </c>
    </row>
    <row r="1745" spans="1:24" x14ac:dyDescent="0.25">
      <c r="A1745">
        <v>173</v>
      </c>
      <c r="B1745" t="s">
        <v>40310</v>
      </c>
      <c r="C1745" t="s">
        <v>40311</v>
      </c>
      <c r="D1745">
        <v>4</v>
      </c>
      <c r="F1745" t="s">
        <v>40312</v>
      </c>
      <c r="I1745">
        <v>1963</v>
      </c>
      <c r="J1745">
        <v>1965</v>
      </c>
      <c r="K1745" t="s">
        <v>40313</v>
      </c>
      <c r="L1745" t="s">
        <v>40314</v>
      </c>
      <c r="M1745" t="s">
        <v>1025</v>
      </c>
      <c r="N1745" t="s">
        <v>45</v>
      </c>
      <c r="O1745" t="s">
        <v>40</v>
      </c>
      <c r="P1745" t="s">
        <v>30</v>
      </c>
      <c r="Q1745" t="s">
        <v>63</v>
      </c>
      <c r="R1745" t="s">
        <v>30</v>
      </c>
      <c r="S1745" t="s">
        <v>40</v>
      </c>
      <c r="T1745" t="s">
        <v>40</v>
      </c>
      <c r="U1745" t="s">
        <v>40</v>
      </c>
      <c r="V1745" t="s">
        <v>40</v>
      </c>
      <c r="W1745" t="s">
        <v>124</v>
      </c>
      <c r="X1745" t="s">
        <v>40315</v>
      </c>
    </row>
    <row r="1746" spans="1:24" x14ac:dyDescent="0.25">
      <c r="A1746">
        <v>8531</v>
      </c>
      <c r="B1746" t="s">
        <v>40316</v>
      </c>
      <c r="C1746" t="s">
        <v>40317</v>
      </c>
      <c r="D1746">
        <v>4</v>
      </c>
      <c r="F1746" t="s">
        <v>40318</v>
      </c>
      <c r="G1746" t="e">
        <f>-olol</f>
        <v>#NAME?</v>
      </c>
      <c r="H1746" t="s">
        <v>475</v>
      </c>
      <c r="I1746">
        <v>1973</v>
      </c>
      <c r="J1746">
        <v>1978</v>
      </c>
      <c r="K1746" t="s">
        <v>40319</v>
      </c>
      <c r="L1746" t="s">
        <v>40320</v>
      </c>
      <c r="M1746" t="s">
        <v>476</v>
      </c>
      <c r="N1746" t="s">
        <v>45</v>
      </c>
      <c r="O1746" t="s">
        <v>40</v>
      </c>
      <c r="P1746" t="s">
        <v>30</v>
      </c>
      <c r="Q1746" t="s">
        <v>31</v>
      </c>
      <c r="R1746" t="s">
        <v>30</v>
      </c>
      <c r="S1746" t="s">
        <v>40</v>
      </c>
      <c r="T1746" t="s">
        <v>30</v>
      </c>
      <c r="U1746" t="s">
        <v>40</v>
      </c>
      <c r="V1746" t="s">
        <v>40</v>
      </c>
      <c r="W1746" t="s">
        <v>124</v>
      </c>
      <c r="X1746" t="s">
        <v>40321</v>
      </c>
    </row>
    <row r="1747" spans="1:24" x14ac:dyDescent="0.25">
      <c r="A1747">
        <v>4504</v>
      </c>
      <c r="B1747" t="s">
        <v>40322</v>
      </c>
      <c r="C1747" t="s">
        <v>40323</v>
      </c>
      <c r="D1747">
        <v>4</v>
      </c>
      <c r="E1747" t="s">
        <v>40324</v>
      </c>
      <c r="F1747" t="s">
        <v>40325</v>
      </c>
      <c r="G1747" t="s">
        <v>40326</v>
      </c>
      <c r="H1747" t="s">
        <v>40327</v>
      </c>
      <c r="I1747">
        <v>1980</v>
      </c>
      <c r="J1747">
        <v>1987</v>
      </c>
      <c r="K1747" t="s">
        <v>40328</v>
      </c>
      <c r="L1747" t="s">
        <v>40329</v>
      </c>
      <c r="M1747" t="s">
        <v>793</v>
      </c>
      <c r="N1747" t="s">
        <v>45</v>
      </c>
      <c r="O1747" t="s">
        <v>30</v>
      </c>
      <c r="P1747" t="s">
        <v>30</v>
      </c>
      <c r="Q1747" t="s">
        <v>63</v>
      </c>
      <c r="R1747" t="s">
        <v>30</v>
      </c>
      <c r="S1747" t="s">
        <v>30</v>
      </c>
      <c r="T1747" t="s">
        <v>40</v>
      </c>
      <c r="U1747" t="s">
        <v>30</v>
      </c>
      <c r="V1747" t="s">
        <v>40</v>
      </c>
      <c r="W1747" t="s">
        <v>124</v>
      </c>
      <c r="X1747" t="s">
        <v>40330</v>
      </c>
    </row>
    <row r="1748" spans="1:24" x14ac:dyDescent="0.25">
      <c r="A1748">
        <v>227917</v>
      </c>
      <c r="B1748" t="s">
        <v>40331</v>
      </c>
      <c r="C1748" t="s">
        <v>40332</v>
      </c>
      <c r="D1748">
        <v>4</v>
      </c>
      <c r="F1748" t="s">
        <v>1445</v>
      </c>
      <c r="G1748" t="e">
        <f>-butazone</f>
        <v>#NAME?</v>
      </c>
      <c r="H1748" t="s">
        <v>18713</v>
      </c>
      <c r="J1748">
        <v>1960</v>
      </c>
      <c r="K1748" t="s">
        <v>40333</v>
      </c>
      <c r="L1748" t="s">
        <v>40334</v>
      </c>
      <c r="M1748" t="s">
        <v>27452</v>
      </c>
      <c r="N1748" t="s">
        <v>45</v>
      </c>
      <c r="O1748" t="s">
        <v>40</v>
      </c>
      <c r="P1748" t="s">
        <v>30</v>
      </c>
      <c r="Q1748" t="s">
        <v>46</v>
      </c>
      <c r="R1748" t="s">
        <v>30</v>
      </c>
      <c r="S1748" t="s">
        <v>40</v>
      </c>
      <c r="T1748" t="s">
        <v>30</v>
      </c>
      <c r="U1748" t="s">
        <v>30</v>
      </c>
      <c r="V1748" t="s">
        <v>30</v>
      </c>
      <c r="W1748" t="s">
        <v>798</v>
      </c>
      <c r="X1748" t="s">
        <v>40335</v>
      </c>
    </row>
    <row r="1749" spans="1:24" x14ac:dyDescent="0.25">
      <c r="A1749">
        <v>1712</v>
      </c>
      <c r="B1749" t="s">
        <v>40336</v>
      </c>
      <c r="C1749" t="s">
        <v>40337</v>
      </c>
      <c r="D1749">
        <v>4</v>
      </c>
      <c r="E1749" t="s">
        <v>40338</v>
      </c>
      <c r="F1749" t="s">
        <v>32040</v>
      </c>
      <c r="G1749" t="e">
        <f>-oxacin</f>
        <v>#NAME?</v>
      </c>
      <c r="H1749" t="s">
        <v>1472</v>
      </c>
      <c r="I1749">
        <v>1997</v>
      </c>
      <c r="J1749">
        <v>1999</v>
      </c>
      <c r="K1749" t="s">
        <v>40339</v>
      </c>
      <c r="L1749" t="s">
        <v>40340</v>
      </c>
      <c r="M1749" t="s">
        <v>453</v>
      </c>
      <c r="N1749" t="s">
        <v>45</v>
      </c>
      <c r="O1749" t="s">
        <v>40</v>
      </c>
      <c r="P1749" t="s">
        <v>30</v>
      </c>
      <c r="Q1749" t="s">
        <v>46</v>
      </c>
      <c r="R1749" t="s">
        <v>30</v>
      </c>
      <c r="S1749" t="s">
        <v>40</v>
      </c>
      <c r="T1749" t="s">
        <v>40</v>
      </c>
      <c r="U1749" t="s">
        <v>40</v>
      </c>
      <c r="V1749" t="s">
        <v>30</v>
      </c>
      <c r="W1749" t="s">
        <v>124</v>
      </c>
      <c r="X1749" t="s">
        <v>40341</v>
      </c>
    </row>
    <row r="1750" spans="1:24" x14ac:dyDescent="0.25">
      <c r="A1750">
        <v>674342</v>
      </c>
      <c r="B1750" t="s">
        <v>40348</v>
      </c>
      <c r="C1750" t="s">
        <v>40349</v>
      </c>
      <c r="D1750">
        <v>4</v>
      </c>
      <c r="F1750" t="s">
        <v>16653</v>
      </c>
      <c r="I1750">
        <v>1962</v>
      </c>
      <c r="J1750">
        <v>1965</v>
      </c>
      <c r="K1750" t="s">
        <v>40350</v>
      </c>
      <c r="L1750" t="s">
        <v>40351</v>
      </c>
      <c r="M1750" t="s">
        <v>2037</v>
      </c>
      <c r="N1750" t="s">
        <v>45</v>
      </c>
      <c r="O1750" t="s">
        <v>40</v>
      </c>
      <c r="P1750" t="s">
        <v>30</v>
      </c>
      <c r="Q1750" t="s">
        <v>63</v>
      </c>
      <c r="R1750" t="s">
        <v>30</v>
      </c>
      <c r="S1750" t="s">
        <v>30</v>
      </c>
      <c r="T1750" t="s">
        <v>40</v>
      </c>
      <c r="U1750" t="s">
        <v>30</v>
      </c>
      <c r="V1750" t="s">
        <v>30</v>
      </c>
      <c r="W1750" t="s">
        <v>124</v>
      </c>
      <c r="X1750" t="s">
        <v>40352</v>
      </c>
    </row>
    <row r="1751" spans="1:24" x14ac:dyDescent="0.25">
      <c r="A1751">
        <v>675700</v>
      </c>
      <c r="B1751" t="s">
        <v>40358</v>
      </c>
      <c r="C1751" t="s">
        <v>40359</v>
      </c>
      <c r="D1751">
        <v>4</v>
      </c>
      <c r="E1751" t="s">
        <v>40360</v>
      </c>
      <c r="F1751" t="s">
        <v>22783</v>
      </c>
      <c r="G1751" t="s">
        <v>37</v>
      </c>
      <c r="H1751" t="s">
        <v>38</v>
      </c>
      <c r="I1751">
        <v>1970</v>
      </c>
      <c r="J1751">
        <v>2008</v>
      </c>
      <c r="K1751" t="s">
        <v>40361</v>
      </c>
      <c r="L1751" t="s">
        <v>40362</v>
      </c>
      <c r="M1751" t="s">
        <v>1025</v>
      </c>
      <c r="N1751" t="s">
        <v>29</v>
      </c>
      <c r="O1751" t="s">
        <v>30</v>
      </c>
      <c r="P1751" t="s">
        <v>30</v>
      </c>
      <c r="Q1751" t="s">
        <v>31</v>
      </c>
      <c r="R1751" t="s">
        <v>40</v>
      </c>
      <c r="S1751" t="s">
        <v>30</v>
      </c>
      <c r="T1751" t="s">
        <v>30</v>
      </c>
      <c r="U1751" t="s">
        <v>40</v>
      </c>
      <c r="V1751" t="s">
        <v>30</v>
      </c>
      <c r="W1751" t="s">
        <v>124</v>
      </c>
      <c r="X1751" t="s">
        <v>40363</v>
      </c>
    </row>
    <row r="1752" spans="1:24" x14ac:dyDescent="0.25">
      <c r="A1752">
        <v>102073</v>
      </c>
      <c r="B1752" t="s">
        <v>40370</v>
      </c>
      <c r="C1752" t="s">
        <v>40371</v>
      </c>
      <c r="D1752">
        <v>4</v>
      </c>
      <c r="F1752" t="s">
        <v>40372</v>
      </c>
      <c r="J1752">
        <v>1996</v>
      </c>
      <c r="K1752" t="s">
        <v>40373</v>
      </c>
      <c r="L1752" t="s">
        <v>40374</v>
      </c>
      <c r="M1752" t="s">
        <v>1908</v>
      </c>
      <c r="N1752" t="s">
        <v>45</v>
      </c>
      <c r="O1752" t="s">
        <v>40</v>
      </c>
      <c r="P1752" t="s">
        <v>30</v>
      </c>
      <c r="Q1752" t="s">
        <v>63</v>
      </c>
      <c r="R1752" t="s">
        <v>30</v>
      </c>
      <c r="S1752" t="s">
        <v>40</v>
      </c>
      <c r="T1752" t="s">
        <v>40</v>
      </c>
      <c r="U1752" t="s">
        <v>40</v>
      </c>
      <c r="V1752" t="s">
        <v>30</v>
      </c>
      <c r="W1752" t="s">
        <v>124</v>
      </c>
      <c r="X1752" t="s">
        <v>40375</v>
      </c>
    </row>
    <row r="1753" spans="1:24" x14ac:dyDescent="0.25">
      <c r="A1753">
        <v>430597</v>
      </c>
      <c r="B1753" t="s">
        <v>40384</v>
      </c>
      <c r="C1753" t="s">
        <v>40385</v>
      </c>
      <c r="D1753">
        <v>4</v>
      </c>
      <c r="E1753" t="s">
        <v>40386</v>
      </c>
      <c r="F1753" t="s">
        <v>40387</v>
      </c>
      <c r="G1753" t="e">
        <f>-vir</f>
        <v>#NAME?</v>
      </c>
      <c r="H1753" t="s">
        <v>10689</v>
      </c>
      <c r="I1753">
        <v>1992</v>
      </c>
      <c r="J1753">
        <v>1996</v>
      </c>
      <c r="K1753" t="s">
        <v>40388</v>
      </c>
      <c r="L1753" t="s">
        <v>40389</v>
      </c>
      <c r="M1753" t="s">
        <v>250</v>
      </c>
      <c r="N1753" t="s">
        <v>29</v>
      </c>
      <c r="O1753" t="s">
        <v>40</v>
      </c>
      <c r="P1753" t="s">
        <v>30</v>
      </c>
      <c r="Q1753" t="s">
        <v>63</v>
      </c>
      <c r="R1753" t="s">
        <v>30</v>
      </c>
      <c r="S1753" t="s">
        <v>30</v>
      </c>
      <c r="T1753" t="s">
        <v>30</v>
      </c>
      <c r="U1753" t="s">
        <v>40</v>
      </c>
      <c r="V1753" t="s">
        <v>30</v>
      </c>
      <c r="W1753" t="s">
        <v>124</v>
      </c>
      <c r="X1753" t="s">
        <v>40390</v>
      </c>
    </row>
    <row r="1754" spans="1:24" x14ac:dyDescent="0.25">
      <c r="A1754">
        <v>321696</v>
      </c>
      <c r="B1754" t="s">
        <v>40403</v>
      </c>
      <c r="C1754" t="s">
        <v>40404</v>
      </c>
      <c r="D1754">
        <v>4</v>
      </c>
      <c r="E1754" t="s">
        <v>40405</v>
      </c>
      <c r="F1754" t="s">
        <v>40406</v>
      </c>
      <c r="G1754" t="e">
        <f>-ast</f>
        <v>#NAME?</v>
      </c>
      <c r="H1754" t="s">
        <v>14969</v>
      </c>
      <c r="I1754">
        <v>2002</v>
      </c>
      <c r="J1754">
        <v>2011</v>
      </c>
      <c r="K1754" t="s">
        <v>40407</v>
      </c>
      <c r="L1754" t="s">
        <v>40408</v>
      </c>
      <c r="N1754" t="s">
        <v>45</v>
      </c>
      <c r="O1754" t="s">
        <v>40</v>
      </c>
      <c r="P1754" t="s">
        <v>30</v>
      </c>
      <c r="Q1754" t="s">
        <v>63</v>
      </c>
      <c r="R1754" t="s">
        <v>30</v>
      </c>
      <c r="S1754" t="s">
        <v>40</v>
      </c>
      <c r="T1754" t="s">
        <v>30</v>
      </c>
      <c r="U1754" t="s">
        <v>30</v>
      </c>
      <c r="V1754" t="s">
        <v>30</v>
      </c>
      <c r="W1754" t="s">
        <v>124</v>
      </c>
      <c r="X1754" t="s">
        <v>40409</v>
      </c>
    </row>
    <row r="1755" spans="1:24" x14ac:dyDescent="0.25">
      <c r="A1755">
        <v>1620</v>
      </c>
      <c r="B1755" t="s">
        <v>40410</v>
      </c>
      <c r="C1755" t="s">
        <v>40411</v>
      </c>
      <c r="D1755">
        <v>4</v>
      </c>
      <c r="F1755" t="s">
        <v>1370</v>
      </c>
      <c r="G1755" t="e">
        <f>-tidine</f>
        <v>#NAME?</v>
      </c>
      <c r="H1755" t="s">
        <v>1126</v>
      </c>
      <c r="I1755">
        <v>1975</v>
      </c>
      <c r="J1755">
        <v>1977</v>
      </c>
      <c r="K1755" t="s">
        <v>40412</v>
      </c>
      <c r="L1755" t="s">
        <v>40413</v>
      </c>
      <c r="M1755" t="s">
        <v>1127</v>
      </c>
      <c r="N1755" t="s">
        <v>29</v>
      </c>
      <c r="O1755" t="s">
        <v>40</v>
      </c>
      <c r="P1755" t="s">
        <v>30</v>
      </c>
      <c r="Q1755" t="s">
        <v>63</v>
      </c>
      <c r="R1755" t="s">
        <v>30</v>
      </c>
      <c r="S1755" t="s">
        <v>40</v>
      </c>
      <c r="T1755" t="s">
        <v>40</v>
      </c>
      <c r="U1755" t="s">
        <v>30</v>
      </c>
      <c r="V1755" t="s">
        <v>30</v>
      </c>
      <c r="W1755" t="s">
        <v>2208</v>
      </c>
      <c r="X1755" t="s">
        <v>40414</v>
      </c>
    </row>
    <row r="1756" spans="1:24" x14ac:dyDescent="0.25">
      <c r="A1756">
        <v>112560</v>
      </c>
      <c r="B1756" t="s">
        <v>40415</v>
      </c>
      <c r="C1756" t="s">
        <v>40416</v>
      </c>
      <c r="D1756">
        <v>4</v>
      </c>
      <c r="E1756" t="s">
        <v>40417</v>
      </c>
      <c r="F1756" t="s">
        <v>40418</v>
      </c>
      <c r="G1756" t="e">
        <f>-relin</f>
        <v>#NAME?</v>
      </c>
      <c r="H1756" t="s">
        <v>3552</v>
      </c>
      <c r="I1756">
        <v>1975</v>
      </c>
      <c r="J1756">
        <v>1982</v>
      </c>
      <c r="K1756" t="s">
        <v>40419</v>
      </c>
      <c r="L1756" t="s">
        <v>40420</v>
      </c>
      <c r="M1756" t="s">
        <v>21093</v>
      </c>
      <c r="N1756" t="s">
        <v>108</v>
      </c>
      <c r="O1756" t="s">
        <v>30</v>
      </c>
      <c r="P1756" t="s">
        <v>30</v>
      </c>
      <c r="Q1756" t="s">
        <v>31</v>
      </c>
      <c r="R1756" t="s">
        <v>30</v>
      </c>
      <c r="S1756" t="s">
        <v>30</v>
      </c>
      <c r="T1756" t="s">
        <v>40</v>
      </c>
      <c r="U1756" t="s">
        <v>30</v>
      </c>
      <c r="V1756" t="s">
        <v>30</v>
      </c>
      <c r="W1756" t="s">
        <v>798</v>
      </c>
      <c r="X1756" t="s">
        <v>40421</v>
      </c>
    </row>
    <row r="1757" spans="1:24" x14ac:dyDescent="0.25">
      <c r="A1757">
        <v>675211</v>
      </c>
      <c r="B1757" t="s">
        <v>40422</v>
      </c>
      <c r="C1757" t="s">
        <v>40423</v>
      </c>
      <c r="D1757">
        <v>4</v>
      </c>
      <c r="E1757" t="s">
        <v>40424</v>
      </c>
      <c r="F1757" t="s">
        <v>40425</v>
      </c>
      <c r="I1757">
        <v>1962</v>
      </c>
      <c r="J1757">
        <v>1982</v>
      </c>
      <c r="K1757" t="s">
        <v>40426</v>
      </c>
      <c r="L1757" t="s">
        <v>40427</v>
      </c>
      <c r="M1757" t="s">
        <v>627</v>
      </c>
      <c r="N1757" t="s">
        <v>45</v>
      </c>
      <c r="O1757" t="s">
        <v>40</v>
      </c>
      <c r="P1757" t="s">
        <v>30</v>
      </c>
      <c r="Q1757" t="s">
        <v>63</v>
      </c>
      <c r="R1757" t="s">
        <v>30</v>
      </c>
      <c r="S1757" t="s">
        <v>40</v>
      </c>
      <c r="T1757" t="s">
        <v>30</v>
      </c>
      <c r="U1757" t="s">
        <v>30</v>
      </c>
      <c r="V1757" t="s">
        <v>30</v>
      </c>
      <c r="W1757" t="s">
        <v>798</v>
      </c>
      <c r="X1757" t="s">
        <v>40428</v>
      </c>
    </row>
    <row r="1758" spans="1:24" x14ac:dyDescent="0.25">
      <c r="A1758">
        <v>203627</v>
      </c>
      <c r="B1758" t="s">
        <v>40429</v>
      </c>
      <c r="C1758" t="s">
        <v>40430</v>
      </c>
      <c r="D1758">
        <v>4</v>
      </c>
      <c r="F1758" t="s">
        <v>40431</v>
      </c>
      <c r="J1758">
        <v>1945</v>
      </c>
      <c r="K1758" t="s">
        <v>40432</v>
      </c>
      <c r="L1758" t="s">
        <v>40433</v>
      </c>
      <c r="M1758" t="s">
        <v>3344</v>
      </c>
      <c r="N1758" t="s">
        <v>29</v>
      </c>
      <c r="O1758" t="s">
        <v>30</v>
      </c>
      <c r="P1758" t="s">
        <v>30</v>
      </c>
      <c r="Q1758" t="s">
        <v>31</v>
      </c>
      <c r="R1758" t="s">
        <v>30</v>
      </c>
      <c r="S1758" t="s">
        <v>30</v>
      </c>
      <c r="T1758" t="s">
        <v>40</v>
      </c>
      <c r="U1758" t="s">
        <v>30</v>
      </c>
      <c r="V1758" t="s">
        <v>30</v>
      </c>
      <c r="W1758" t="s">
        <v>798</v>
      </c>
      <c r="X1758" t="s">
        <v>40434</v>
      </c>
    </row>
    <row r="1759" spans="1:24" x14ac:dyDescent="0.25">
      <c r="A1759">
        <v>5582</v>
      </c>
      <c r="B1759" t="s">
        <v>40435</v>
      </c>
      <c r="C1759" t="s">
        <v>40436</v>
      </c>
      <c r="D1759">
        <v>4</v>
      </c>
      <c r="E1759" t="s">
        <v>40437</v>
      </c>
      <c r="F1759" t="s">
        <v>40438</v>
      </c>
      <c r="I1759">
        <v>1969</v>
      </c>
      <c r="J1759">
        <v>1984</v>
      </c>
      <c r="K1759" t="s">
        <v>40439</v>
      </c>
      <c r="L1759" t="s">
        <v>40440</v>
      </c>
      <c r="M1759" t="s">
        <v>672</v>
      </c>
      <c r="N1759" t="s">
        <v>45</v>
      </c>
      <c r="O1759" t="s">
        <v>40</v>
      </c>
      <c r="P1759" t="s">
        <v>30</v>
      </c>
      <c r="Q1759" t="s">
        <v>63</v>
      </c>
      <c r="R1759" t="s">
        <v>30</v>
      </c>
      <c r="S1759" t="s">
        <v>40</v>
      </c>
      <c r="T1759" t="s">
        <v>30</v>
      </c>
      <c r="U1759" t="s">
        <v>30</v>
      </c>
      <c r="V1759" t="s">
        <v>30</v>
      </c>
      <c r="W1759" t="s">
        <v>124</v>
      </c>
      <c r="X1759" t="s">
        <v>40441</v>
      </c>
    </row>
    <row r="1760" spans="1:24" x14ac:dyDescent="0.25">
      <c r="A1760">
        <v>224581</v>
      </c>
      <c r="B1760" t="s">
        <v>40448</v>
      </c>
      <c r="C1760" t="s">
        <v>40449</v>
      </c>
      <c r="D1760">
        <v>4</v>
      </c>
      <c r="E1760" t="s">
        <v>40450</v>
      </c>
      <c r="F1760" t="s">
        <v>5493</v>
      </c>
      <c r="G1760" t="s">
        <v>21052</v>
      </c>
      <c r="H1760" t="s">
        <v>1016</v>
      </c>
      <c r="I1760">
        <v>1975</v>
      </c>
      <c r="J1760">
        <v>1980</v>
      </c>
      <c r="K1760" t="s">
        <v>40451</v>
      </c>
      <c r="L1760" t="s">
        <v>40452</v>
      </c>
      <c r="M1760" t="s">
        <v>1017</v>
      </c>
      <c r="N1760" t="s">
        <v>29</v>
      </c>
      <c r="O1760" t="s">
        <v>30</v>
      </c>
      <c r="P1760" t="s">
        <v>30</v>
      </c>
      <c r="Q1760" t="s">
        <v>46</v>
      </c>
      <c r="R1760" t="s">
        <v>30</v>
      </c>
      <c r="S1760" t="s">
        <v>40</v>
      </c>
      <c r="T1760" t="s">
        <v>30</v>
      </c>
      <c r="U1760" t="s">
        <v>30</v>
      </c>
      <c r="V1760" t="s">
        <v>30</v>
      </c>
      <c r="W1760" t="s">
        <v>798</v>
      </c>
      <c r="X1760" t="s">
        <v>40453</v>
      </c>
    </row>
    <row r="1761" spans="1:24" x14ac:dyDescent="0.25">
      <c r="A1761">
        <v>16654</v>
      </c>
      <c r="B1761" t="s">
        <v>40454</v>
      </c>
      <c r="C1761" t="s">
        <v>40455</v>
      </c>
      <c r="D1761">
        <v>4</v>
      </c>
      <c r="F1761" t="s">
        <v>40456</v>
      </c>
      <c r="I1761">
        <v>1980</v>
      </c>
      <c r="J1761">
        <v>1974</v>
      </c>
      <c r="K1761" t="s">
        <v>40457</v>
      </c>
      <c r="L1761" t="s">
        <v>40458</v>
      </c>
      <c r="M1761" t="s">
        <v>40459</v>
      </c>
      <c r="N1761" t="s">
        <v>45</v>
      </c>
      <c r="O1761" t="s">
        <v>40</v>
      </c>
      <c r="P1761" t="s">
        <v>30</v>
      </c>
      <c r="Q1761" t="s">
        <v>31</v>
      </c>
      <c r="R1761" t="s">
        <v>30</v>
      </c>
      <c r="S1761" t="s">
        <v>30</v>
      </c>
      <c r="T1761" t="s">
        <v>30</v>
      </c>
      <c r="U1761" t="s">
        <v>40</v>
      </c>
      <c r="V1761" t="s">
        <v>40</v>
      </c>
      <c r="W1761" t="s">
        <v>124</v>
      </c>
      <c r="X1761" t="s">
        <v>40460</v>
      </c>
    </row>
    <row r="1762" spans="1:24" x14ac:dyDescent="0.25">
      <c r="A1762">
        <v>1085</v>
      </c>
      <c r="B1762" t="s">
        <v>40478</v>
      </c>
      <c r="C1762" t="s">
        <v>40479</v>
      </c>
      <c r="D1762">
        <v>4</v>
      </c>
      <c r="F1762" t="s">
        <v>40480</v>
      </c>
      <c r="J1762">
        <v>1958</v>
      </c>
      <c r="K1762" t="s">
        <v>40481</v>
      </c>
      <c r="L1762" t="s">
        <v>40482</v>
      </c>
      <c r="M1762" t="s">
        <v>1894</v>
      </c>
      <c r="N1762" t="s">
        <v>45</v>
      </c>
      <c r="O1762" t="s">
        <v>40</v>
      </c>
      <c r="P1762" t="s">
        <v>30</v>
      </c>
      <c r="Q1762" t="s">
        <v>63</v>
      </c>
      <c r="R1762" t="s">
        <v>30</v>
      </c>
      <c r="S1762" t="s">
        <v>40</v>
      </c>
      <c r="T1762" t="s">
        <v>30</v>
      </c>
      <c r="U1762" t="s">
        <v>30</v>
      </c>
      <c r="V1762" t="s">
        <v>30</v>
      </c>
      <c r="W1762" t="s">
        <v>798</v>
      </c>
      <c r="X1762" t="s">
        <v>40483</v>
      </c>
    </row>
    <row r="1763" spans="1:24" x14ac:dyDescent="0.25">
      <c r="A1763">
        <v>267163</v>
      </c>
      <c r="B1763" t="s">
        <v>40484</v>
      </c>
      <c r="C1763" t="s">
        <v>40485</v>
      </c>
      <c r="D1763">
        <v>4</v>
      </c>
      <c r="E1763" t="s">
        <v>40486</v>
      </c>
      <c r="F1763" t="s">
        <v>40487</v>
      </c>
      <c r="G1763" t="e">
        <f>-vir</f>
        <v>#NAME?</v>
      </c>
      <c r="H1763" t="s">
        <v>7289</v>
      </c>
      <c r="I1763">
        <v>2005</v>
      </c>
      <c r="J1763">
        <v>2006</v>
      </c>
      <c r="K1763" t="s">
        <v>40488</v>
      </c>
      <c r="L1763" t="s">
        <v>40489</v>
      </c>
      <c r="N1763" t="s">
        <v>29</v>
      </c>
      <c r="O1763" t="s">
        <v>30</v>
      </c>
      <c r="P1763" t="s">
        <v>30</v>
      </c>
      <c r="Q1763" t="s">
        <v>31</v>
      </c>
      <c r="R1763" t="s">
        <v>30</v>
      </c>
      <c r="S1763" t="s">
        <v>40</v>
      </c>
      <c r="T1763" t="s">
        <v>30</v>
      </c>
      <c r="U1763" t="s">
        <v>30</v>
      </c>
      <c r="V1763" t="s">
        <v>30</v>
      </c>
      <c r="W1763" t="s">
        <v>124</v>
      </c>
      <c r="X1763" t="s">
        <v>40490</v>
      </c>
    </row>
    <row r="1764" spans="1:24" x14ac:dyDescent="0.25">
      <c r="A1764">
        <v>93117</v>
      </c>
      <c r="B1764" t="s">
        <v>40491</v>
      </c>
      <c r="C1764" t="s">
        <v>40492</v>
      </c>
      <c r="D1764">
        <v>4</v>
      </c>
      <c r="E1764" t="s">
        <v>40493</v>
      </c>
      <c r="F1764" t="s">
        <v>7365</v>
      </c>
      <c r="G1764" t="e">
        <f>-profen</f>
        <v>#NAME?</v>
      </c>
      <c r="H1764" t="s">
        <v>875</v>
      </c>
      <c r="I1764">
        <v>1974</v>
      </c>
      <c r="J1764">
        <v>1988</v>
      </c>
      <c r="K1764" t="s">
        <v>40494</v>
      </c>
      <c r="L1764" t="s">
        <v>40495</v>
      </c>
      <c r="M1764" t="s">
        <v>1025</v>
      </c>
      <c r="N1764" t="s">
        <v>45</v>
      </c>
      <c r="O1764" t="s">
        <v>40</v>
      </c>
      <c r="P1764" t="s">
        <v>30</v>
      </c>
      <c r="Q1764" t="s">
        <v>46</v>
      </c>
      <c r="R1764" t="s">
        <v>30</v>
      </c>
      <c r="S1764" t="s">
        <v>30</v>
      </c>
      <c r="T1764" t="s">
        <v>30</v>
      </c>
      <c r="U1764" t="s">
        <v>40</v>
      </c>
      <c r="V1764" t="s">
        <v>30</v>
      </c>
      <c r="W1764" t="s">
        <v>798</v>
      </c>
      <c r="X1764" t="s">
        <v>40496</v>
      </c>
    </row>
    <row r="1765" spans="1:24" x14ac:dyDescent="0.25">
      <c r="A1765">
        <v>72036</v>
      </c>
      <c r="B1765" t="s">
        <v>40497</v>
      </c>
      <c r="C1765" t="s">
        <v>40498</v>
      </c>
      <c r="D1765">
        <v>4</v>
      </c>
      <c r="E1765" t="s">
        <v>40499</v>
      </c>
      <c r="F1765" t="s">
        <v>40500</v>
      </c>
      <c r="G1765" t="e">
        <f>-conazole</f>
        <v>#NAME?</v>
      </c>
      <c r="H1765" t="s">
        <v>917</v>
      </c>
      <c r="I1765">
        <v>1978</v>
      </c>
      <c r="J1765">
        <v>1981</v>
      </c>
      <c r="K1765" t="s">
        <v>40501</v>
      </c>
      <c r="L1765" t="s">
        <v>40502</v>
      </c>
      <c r="M1765" t="s">
        <v>268</v>
      </c>
      <c r="N1765" t="s">
        <v>45</v>
      </c>
      <c r="O1765" t="s">
        <v>30</v>
      </c>
      <c r="P1765" t="s">
        <v>30</v>
      </c>
      <c r="Q1765" t="s">
        <v>31</v>
      </c>
      <c r="R1765" t="s">
        <v>30</v>
      </c>
      <c r="S1765" t="s">
        <v>40</v>
      </c>
      <c r="T1765" t="s">
        <v>30</v>
      </c>
      <c r="U1765" t="s">
        <v>40</v>
      </c>
      <c r="V1765" t="s">
        <v>40</v>
      </c>
      <c r="W1765" t="s">
        <v>2208</v>
      </c>
      <c r="X1765" t="s">
        <v>40503</v>
      </c>
    </row>
    <row r="1766" spans="1:24" x14ac:dyDescent="0.25">
      <c r="A1766">
        <v>2261</v>
      </c>
      <c r="B1766" t="s">
        <v>40660</v>
      </c>
      <c r="C1766" t="s">
        <v>40661</v>
      </c>
      <c r="D1766">
        <v>4</v>
      </c>
      <c r="E1766" t="s">
        <v>40662</v>
      </c>
      <c r="F1766" t="s">
        <v>40663</v>
      </c>
      <c r="G1766" t="e">
        <f ca="1">-pin(e)</f>
        <v>#NAME?</v>
      </c>
      <c r="H1766" t="s">
        <v>272</v>
      </c>
      <c r="I1766">
        <v>1969</v>
      </c>
      <c r="J1766">
        <v>1989</v>
      </c>
      <c r="K1766" t="s">
        <v>40664</v>
      </c>
      <c r="L1766" t="s">
        <v>40665</v>
      </c>
      <c r="M1766" t="s">
        <v>342</v>
      </c>
      <c r="N1766" t="s">
        <v>45</v>
      </c>
      <c r="O1766" t="s">
        <v>40</v>
      </c>
      <c r="P1766" t="s">
        <v>30</v>
      </c>
      <c r="Q1766" t="s">
        <v>63</v>
      </c>
      <c r="R1766" t="s">
        <v>30</v>
      </c>
      <c r="S1766" t="s">
        <v>40</v>
      </c>
      <c r="T1766" t="s">
        <v>30</v>
      </c>
      <c r="U1766" t="s">
        <v>30</v>
      </c>
      <c r="V1766" t="s">
        <v>40</v>
      </c>
      <c r="W1766" t="s">
        <v>124</v>
      </c>
      <c r="X1766" t="s">
        <v>40666</v>
      </c>
    </row>
    <row r="1767" spans="1:24" x14ac:dyDescent="0.25">
      <c r="A1767">
        <v>674406</v>
      </c>
      <c r="B1767" t="s">
        <v>40672</v>
      </c>
      <c r="C1767" t="s">
        <v>40673</v>
      </c>
      <c r="D1767">
        <v>4</v>
      </c>
      <c r="E1767" t="s">
        <v>40674</v>
      </c>
      <c r="F1767" t="s">
        <v>7463</v>
      </c>
      <c r="G1767" t="s">
        <v>129</v>
      </c>
      <c r="H1767" t="s">
        <v>130</v>
      </c>
      <c r="I1767">
        <v>1980</v>
      </c>
      <c r="J1767">
        <v>1985</v>
      </c>
      <c r="K1767" t="s">
        <v>40675</v>
      </c>
      <c r="L1767" t="s">
        <v>40676</v>
      </c>
      <c r="M1767" t="s">
        <v>173</v>
      </c>
      <c r="N1767" t="s">
        <v>45</v>
      </c>
      <c r="O1767" t="s">
        <v>30</v>
      </c>
      <c r="P1767" t="s">
        <v>30</v>
      </c>
      <c r="Q1767" t="s">
        <v>46</v>
      </c>
      <c r="R1767" t="s">
        <v>30</v>
      </c>
      <c r="S1767" t="s">
        <v>40</v>
      </c>
      <c r="T1767" t="s">
        <v>40</v>
      </c>
      <c r="U1767" t="s">
        <v>40</v>
      </c>
      <c r="V1767" t="s">
        <v>30</v>
      </c>
      <c r="W1767" t="s">
        <v>124</v>
      </c>
      <c r="X1767" t="s">
        <v>40677</v>
      </c>
    </row>
    <row r="1768" spans="1:24" x14ac:dyDescent="0.25">
      <c r="A1768">
        <v>328400</v>
      </c>
      <c r="B1768" t="s">
        <v>40678</v>
      </c>
      <c r="C1768" t="s">
        <v>40679</v>
      </c>
      <c r="D1768">
        <v>4</v>
      </c>
      <c r="F1768" t="s">
        <v>40680</v>
      </c>
      <c r="G1768" t="s">
        <v>9971</v>
      </c>
      <c r="H1768" t="s">
        <v>9972</v>
      </c>
      <c r="J1768">
        <v>1973</v>
      </c>
      <c r="K1768" t="s">
        <v>40681</v>
      </c>
      <c r="L1768" t="s">
        <v>40682</v>
      </c>
      <c r="M1768" t="s">
        <v>4463</v>
      </c>
      <c r="N1768" t="s">
        <v>29</v>
      </c>
      <c r="O1768" t="s">
        <v>40</v>
      </c>
      <c r="P1768" t="s">
        <v>30</v>
      </c>
      <c r="Q1768" t="s">
        <v>31</v>
      </c>
      <c r="R1768" t="s">
        <v>30</v>
      </c>
      <c r="S1768" t="s">
        <v>40</v>
      </c>
      <c r="T1768" t="s">
        <v>30</v>
      </c>
      <c r="U1768" t="s">
        <v>40</v>
      </c>
      <c r="V1768" t="s">
        <v>30</v>
      </c>
      <c r="W1768" t="s">
        <v>124</v>
      </c>
      <c r="X1768" t="s">
        <v>40683</v>
      </c>
    </row>
    <row r="1769" spans="1:24" x14ac:dyDescent="0.25">
      <c r="A1769">
        <v>426045</v>
      </c>
      <c r="B1769" t="s">
        <v>40689</v>
      </c>
      <c r="C1769" t="s">
        <v>40690</v>
      </c>
      <c r="D1769">
        <v>4</v>
      </c>
      <c r="F1769" t="s">
        <v>40691</v>
      </c>
      <c r="J1769">
        <v>1972</v>
      </c>
      <c r="K1769" t="s">
        <v>40692</v>
      </c>
      <c r="L1769" t="s">
        <v>40693</v>
      </c>
      <c r="M1769" t="s">
        <v>40694</v>
      </c>
      <c r="N1769" t="s">
        <v>74</v>
      </c>
      <c r="O1769" t="s">
        <v>30</v>
      </c>
      <c r="P1769" t="s">
        <v>30</v>
      </c>
      <c r="Q1769" t="s">
        <v>75</v>
      </c>
      <c r="R1769" t="s">
        <v>30</v>
      </c>
      <c r="S1769" t="s">
        <v>30</v>
      </c>
      <c r="T1769" t="s">
        <v>40</v>
      </c>
      <c r="U1769" t="s">
        <v>40</v>
      </c>
      <c r="V1769" t="s">
        <v>30</v>
      </c>
      <c r="W1769" t="s">
        <v>2208</v>
      </c>
      <c r="X1769" t="s">
        <v>40695</v>
      </c>
    </row>
    <row r="1770" spans="1:24" x14ac:dyDescent="0.25">
      <c r="A1770">
        <v>8917</v>
      </c>
      <c r="B1770" t="s">
        <v>40909</v>
      </c>
      <c r="C1770" t="s">
        <v>40910</v>
      </c>
      <c r="D1770">
        <v>4</v>
      </c>
      <c r="E1770" t="s">
        <v>40911</v>
      </c>
      <c r="F1770" t="s">
        <v>40912</v>
      </c>
      <c r="G1770" t="e">
        <f>-conazole</f>
        <v>#NAME?</v>
      </c>
      <c r="H1770" t="s">
        <v>917</v>
      </c>
      <c r="I1770">
        <v>1970</v>
      </c>
      <c r="J1770">
        <v>1974</v>
      </c>
      <c r="K1770" t="s">
        <v>40913</v>
      </c>
      <c r="L1770" t="s">
        <v>40914</v>
      </c>
      <c r="M1770" t="s">
        <v>268</v>
      </c>
      <c r="N1770" t="s">
        <v>45</v>
      </c>
      <c r="O1770" t="s">
        <v>30</v>
      </c>
      <c r="P1770" t="s">
        <v>30</v>
      </c>
      <c r="Q1770" t="s">
        <v>46</v>
      </c>
      <c r="R1770" t="s">
        <v>30</v>
      </c>
      <c r="S1770" t="s">
        <v>30</v>
      </c>
      <c r="T1770" t="s">
        <v>40</v>
      </c>
      <c r="U1770" t="s">
        <v>40</v>
      </c>
      <c r="V1770" t="s">
        <v>40</v>
      </c>
      <c r="W1770" t="s">
        <v>2208</v>
      </c>
      <c r="X1770" t="s">
        <v>40915</v>
      </c>
    </row>
    <row r="1771" spans="1:24" x14ac:dyDescent="0.25">
      <c r="A1771">
        <v>674400</v>
      </c>
      <c r="B1771" t="s">
        <v>40916</v>
      </c>
      <c r="C1771" t="s">
        <v>40917</v>
      </c>
      <c r="D1771">
        <v>4</v>
      </c>
      <c r="F1771" t="s">
        <v>40918</v>
      </c>
      <c r="G1771" t="e">
        <f>-olone</f>
        <v>#NAME?</v>
      </c>
      <c r="H1771" t="s">
        <v>754</v>
      </c>
      <c r="J1771">
        <v>1959</v>
      </c>
      <c r="K1771" t="s">
        <v>28584</v>
      </c>
      <c r="L1771" t="s">
        <v>28585</v>
      </c>
      <c r="M1771" t="s">
        <v>4208</v>
      </c>
      <c r="N1771" t="s">
        <v>29</v>
      </c>
      <c r="O1771" t="s">
        <v>40</v>
      </c>
      <c r="P1771" t="s">
        <v>30</v>
      </c>
      <c r="Q1771" t="s">
        <v>31</v>
      </c>
      <c r="R1771" t="s">
        <v>40</v>
      </c>
      <c r="S1771" t="s">
        <v>40</v>
      </c>
      <c r="T1771" t="s">
        <v>40</v>
      </c>
      <c r="U1771" t="s">
        <v>30</v>
      </c>
      <c r="V1771" t="s">
        <v>30</v>
      </c>
      <c r="W1771" t="s">
        <v>798</v>
      </c>
      <c r="X1771" t="s">
        <v>40919</v>
      </c>
    </row>
    <row r="1772" spans="1:24" x14ac:dyDescent="0.25">
      <c r="A1772">
        <v>230249</v>
      </c>
      <c r="B1772" t="s">
        <v>40935</v>
      </c>
      <c r="C1772" t="s">
        <v>40936</v>
      </c>
      <c r="D1772">
        <v>4</v>
      </c>
      <c r="F1772" t="s">
        <v>40937</v>
      </c>
      <c r="J1772">
        <v>1959</v>
      </c>
      <c r="K1772" t="s">
        <v>40938</v>
      </c>
      <c r="L1772" t="s">
        <v>40939</v>
      </c>
      <c r="M1772" t="s">
        <v>5768</v>
      </c>
      <c r="N1772" t="s">
        <v>45</v>
      </c>
      <c r="O1772" t="s">
        <v>40</v>
      </c>
      <c r="P1772" t="s">
        <v>30</v>
      </c>
      <c r="Q1772" t="s">
        <v>46</v>
      </c>
      <c r="R1772" t="s">
        <v>30</v>
      </c>
      <c r="S1772" t="s">
        <v>40</v>
      </c>
      <c r="T1772" t="s">
        <v>30</v>
      </c>
      <c r="U1772" t="s">
        <v>30</v>
      </c>
      <c r="V1772" t="s">
        <v>30</v>
      </c>
      <c r="W1772" t="s">
        <v>124</v>
      </c>
      <c r="X1772" t="s">
        <v>40940</v>
      </c>
    </row>
    <row r="1773" spans="1:24" x14ac:dyDescent="0.25">
      <c r="A1773">
        <v>65798</v>
      </c>
      <c r="B1773" t="s">
        <v>40941</v>
      </c>
      <c r="C1773" t="s">
        <v>40942</v>
      </c>
      <c r="D1773">
        <v>4</v>
      </c>
      <c r="F1773" t="s">
        <v>18457</v>
      </c>
      <c r="J1773">
        <v>1985</v>
      </c>
      <c r="K1773" t="s">
        <v>40943</v>
      </c>
      <c r="L1773" t="s">
        <v>40944</v>
      </c>
      <c r="M1773" t="s">
        <v>18458</v>
      </c>
      <c r="N1773" t="s">
        <v>45</v>
      </c>
      <c r="O1773" t="s">
        <v>40</v>
      </c>
      <c r="P1773" t="s">
        <v>30</v>
      </c>
      <c r="Q1773" t="s">
        <v>31</v>
      </c>
      <c r="R1773" t="s">
        <v>30</v>
      </c>
      <c r="S1773" t="s">
        <v>30</v>
      </c>
      <c r="T1773" t="s">
        <v>40</v>
      </c>
      <c r="U1773" t="s">
        <v>30</v>
      </c>
      <c r="V1773" t="s">
        <v>30</v>
      </c>
      <c r="W1773" t="s">
        <v>124</v>
      </c>
      <c r="X1773" t="s">
        <v>40945</v>
      </c>
    </row>
    <row r="1774" spans="1:24" x14ac:dyDescent="0.25">
      <c r="A1774">
        <v>241</v>
      </c>
      <c r="B1774" t="s">
        <v>40946</v>
      </c>
      <c r="C1774" t="s">
        <v>40947</v>
      </c>
      <c r="D1774">
        <v>4</v>
      </c>
      <c r="E1774" t="s">
        <v>40948</v>
      </c>
      <c r="F1774" t="s">
        <v>40949</v>
      </c>
      <c r="G1774" t="e">
        <f>-oxacin</f>
        <v>#NAME?</v>
      </c>
      <c r="H1774" t="s">
        <v>1472</v>
      </c>
      <c r="I1774">
        <v>1987</v>
      </c>
      <c r="J1774">
        <v>1987</v>
      </c>
      <c r="K1774" t="s">
        <v>40950</v>
      </c>
      <c r="L1774" t="s">
        <v>40951</v>
      </c>
      <c r="M1774" t="s">
        <v>453</v>
      </c>
      <c r="N1774" t="s">
        <v>45</v>
      </c>
      <c r="O1774" t="s">
        <v>40</v>
      </c>
      <c r="P1774" t="s">
        <v>30</v>
      </c>
      <c r="Q1774" t="s">
        <v>63</v>
      </c>
      <c r="R1774" t="s">
        <v>30</v>
      </c>
      <c r="S1774" t="s">
        <v>40</v>
      </c>
      <c r="T1774" t="s">
        <v>40</v>
      </c>
      <c r="U1774" t="s">
        <v>40</v>
      </c>
      <c r="V1774" t="s">
        <v>40</v>
      </c>
      <c r="W1774" t="s">
        <v>124</v>
      </c>
      <c r="X1774" t="s">
        <v>40952</v>
      </c>
    </row>
    <row r="1775" spans="1:24" x14ac:dyDescent="0.25">
      <c r="A1775">
        <v>28976</v>
      </c>
      <c r="B1775" t="s">
        <v>40953</v>
      </c>
      <c r="C1775" t="s">
        <v>40954</v>
      </c>
      <c r="D1775">
        <v>4</v>
      </c>
      <c r="F1775" t="s">
        <v>40955</v>
      </c>
      <c r="J1775">
        <v>1965</v>
      </c>
      <c r="K1775" t="s">
        <v>40956</v>
      </c>
      <c r="L1775" t="s">
        <v>40957</v>
      </c>
      <c r="M1775" t="s">
        <v>40958</v>
      </c>
      <c r="N1775" t="s">
        <v>45</v>
      </c>
      <c r="O1775" t="s">
        <v>40</v>
      </c>
      <c r="P1775" t="s">
        <v>30</v>
      </c>
      <c r="Q1775" t="s">
        <v>31</v>
      </c>
      <c r="R1775" t="s">
        <v>30</v>
      </c>
      <c r="S1775" t="s">
        <v>30</v>
      </c>
      <c r="T1775" t="s">
        <v>40</v>
      </c>
      <c r="U1775" t="s">
        <v>40</v>
      </c>
      <c r="V1775" t="s">
        <v>30</v>
      </c>
      <c r="W1775" t="s">
        <v>2208</v>
      </c>
      <c r="X1775" t="s">
        <v>40959</v>
      </c>
    </row>
    <row r="1776" spans="1:24" x14ac:dyDescent="0.25">
      <c r="A1776">
        <v>14406</v>
      </c>
      <c r="B1776" t="s">
        <v>40967</v>
      </c>
      <c r="C1776" t="s">
        <v>40968</v>
      </c>
      <c r="D1776">
        <v>4</v>
      </c>
      <c r="F1776" t="s">
        <v>40969</v>
      </c>
      <c r="G1776" t="e">
        <f ca="1">-pin(e)</f>
        <v>#NAME?</v>
      </c>
      <c r="H1776" t="s">
        <v>272</v>
      </c>
      <c r="J1776">
        <v>1974</v>
      </c>
      <c r="K1776" t="s">
        <v>40970</v>
      </c>
      <c r="L1776" t="s">
        <v>40971</v>
      </c>
      <c r="M1776" t="s">
        <v>40972</v>
      </c>
      <c r="N1776" t="s">
        <v>45</v>
      </c>
      <c r="O1776" t="s">
        <v>40</v>
      </c>
      <c r="P1776" t="s">
        <v>30</v>
      </c>
      <c r="Q1776" t="s">
        <v>31</v>
      </c>
      <c r="R1776" t="s">
        <v>30</v>
      </c>
      <c r="S1776" t="s">
        <v>40</v>
      </c>
      <c r="T1776" t="s">
        <v>30</v>
      </c>
      <c r="U1776" t="s">
        <v>40</v>
      </c>
      <c r="V1776" t="s">
        <v>30</v>
      </c>
      <c r="W1776" t="s">
        <v>124</v>
      </c>
      <c r="X1776" t="s">
        <v>40973</v>
      </c>
    </row>
    <row r="1777" spans="1:24" x14ac:dyDescent="0.25">
      <c r="A1777">
        <v>11674</v>
      </c>
      <c r="B1777" t="s">
        <v>40974</v>
      </c>
      <c r="C1777" t="s">
        <v>40975</v>
      </c>
      <c r="D1777">
        <v>4</v>
      </c>
      <c r="E1777" t="s">
        <v>40976</v>
      </c>
      <c r="F1777" t="s">
        <v>40977</v>
      </c>
      <c r="G1777" t="e">
        <f>-profen</f>
        <v>#NAME?</v>
      </c>
      <c r="H1777" t="s">
        <v>875</v>
      </c>
      <c r="I1777">
        <v>1968</v>
      </c>
      <c r="J1777">
        <v>1974</v>
      </c>
      <c r="K1777" t="s">
        <v>40978</v>
      </c>
      <c r="L1777" t="s">
        <v>40979</v>
      </c>
      <c r="M1777" t="s">
        <v>1025</v>
      </c>
      <c r="N1777" t="s">
        <v>45</v>
      </c>
      <c r="O1777" t="s">
        <v>40</v>
      </c>
      <c r="P1777" t="s">
        <v>30</v>
      </c>
      <c r="Q1777" t="s">
        <v>46</v>
      </c>
      <c r="R1777" t="s">
        <v>30</v>
      </c>
      <c r="S1777" t="s">
        <v>40</v>
      </c>
      <c r="T1777" t="s">
        <v>40</v>
      </c>
      <c r="U1777" t="s">
        <v>30</v>
      </c>
      <c r="V1777" t="s">
        <v>40</v>
      </c>
      <c r="W1777" t="s">
        <v>2208</v>
      </c>
      <c r="X1777" t="s">
        <v>40980</v>
      </c>
    </row>
    <row r="1778" spans="1:24" x14ac:dyDescent="0.25">
      <c r="A1778">
        <v>674327</v>
      </c>
      <c r="B1778" t="s">
        <v>40981</v>
      </c>
      <c r="C1778" t="s">
        <v>40982</v>
      </c>
      <c r="D1778">
        <v>4</v>
      </c>
      <c r="E1778" t="s">
        <v>40983</v>
      </c>
      <c r="F1778" t="s">
        <v>14556</v>
      </c>
      <c r="I1778">
        <v>1969</v>
      </c>
      <c r="J1778">
        <v>1982</v>
      </c>
      <c r="K1778" t="s">
        <v>20912</v>
      </c>
      <c r="L1778" t="s">
        <v>20913</v>
      </c>
      <c r="M1778" t="s">
        <v>4208</v>
      </c>
      <c r="N1778" t="s">
        <v>29</v>
      </c>
      <c r="O1778" t="s">
        <v>40</v>
      </c>
      <c r="P1778" t="s">
        <v>30</v>
      </c>
      <c r="Q1778" t="s">
        <v>31</v>
      </c>
      <c r="R1778" t="s">
        <v>40</v>
      </c>
      <c r="S1778" t="s">
        <v>30</v>
      </c>
      <c r="T1778" t="s">
        <v>30</v>
      </c>
      <c r="U1778" t="s">
        <v>40</v>
      </c>
      <c r="V1778" t="s">
        <v>30</v>
      </c>
      <c r="W1778" t="s">
        <v>798</v>
      </c>
      <c r="X1778" t="s">
        <v>40984</v>
      </c>
    </row>
    <row r="1779" spans="1:24" x14ac:dyDescent="0.25">
      <c r="A1779">
        <v>675137</v>
      </c>
      <c r="B1779" t="s">
        <v>40985</v>
      </c>
      <c r="C1779" t="s">
        <v>40986</v>
      </c>
      <c r="D1779">
        <v>4</v>
      </c>
      <c r="E1779">
        <v>1001277</v>
      </c>
      <c r="F1779" t="s">
        <v>36598</v>
      </c>
      <c r="I1779">
        <v>2007</v>
      </c>
      <c r="J1779">
        <v>2006</v>
      </c>
      <c r="K1779" t="s">
        <v>40987</v>
      </c>
      <c r="L1779" t="s">
        <v>40988</v>
      </c>
      <c r="N1779" t="s">
        <v>45</v>
      </c>
      <c r="O1779" t="s">
        <v>30</v>
      </c>
      <c r="P1779" t="s">
        <v>30</v>
      </c>
      <c r="Q1779" t="s">
        <v>75</v>
      </c>
      <c r="R1779" t="s">
        <v>30</v>
      </c>
      <c r="S1779" t="s">
        <v>40</v>
      </c>
      <c r="T1779" t="s">
        <v>30</v>
      </c>
      <c r="U1779" t="s">
        <v>30</v>
      </c>
      <c r="V1779" t="s">
        <v>30</v>
      </c>
      <c r="W1779" t="s">
        <v>124</v>
      </c>
    </row>
    <row r="1780" spans="1:24" x14ac:dyDescent="0.25">
      <c r="A1780">
        <v>27575</v>
      </c>
      <c r="B1780" t="s">
        <v>40989</v>
      </c>
      <c r="C1780" t="s">
        <v>40990</v>
      </c>
      <c r="D1780">
        <v>4</v>
      </c>
      <c r="E1780" t="s">
        <v>20531</v>
      </c>
      <c r="F1780" t="s">
        <v>1263</v>
      </c>
      <c r="G1780" t="s">
        <v>37</v>
      </c>
      <c r="H1780" t="s">
        <v>38</v>
      </c>
      <c r="J1780">
        <v>1957</v>
      </c>
      <c r="K1780" t="s">
        <v>40991</v>
      </c>
      <c r="L1780" t="s">
        <v>40992</v>
      </c>
      <c r="M1780" t="s">
        <v>4208</v>
      </c>
      <c r="N1780" t="s">
        <v>29</v>
      </c>
      <c r="O1780" t="s">
        <v>40</v>
      </c>
      <c r="P1780" t="s">
        <v>30</v>
      </c>
      <c r="Q1780" t="s">
        <v>31</v>
      </c>
      <c r="R1780" t="s">
        <v>30</v>
      </c>
      <c r="S1780" t="s">
        <v>40</v>
      </c>
      <c r="T1780" t="s">
        <v>40</v>
      </c>
      <c r="U1780" t="s">
        <v>40</v>
      </c>
      <c r="V1780" t="s">
        <v>30</v>
      </c>
      <c r="W1780" t="s">
        <v>124</v>
      </c>
      <c r="X1780" t="s">
        <v>40993</v>
      </c>
    </row>
    <row r="1781" spans="1:24" x14ac:dyDescent="0.25">
      <c r="A1781">
        <v>190629</v>
      </c>
      <c r="B1781" t="s">
        <v>40994</v>
      </c>
      <c r="C1781" t="s">
        <v>40995</v>
      </c>
      <c r="D1781">
        <v>4</v>
      </c>
      <c r="F1781" t="s">
        <v>40996</v>
      </c>
      <c r="G1781" t="s">
        <v>9971</v>
      </c>
      <c r="H1781" t="s">
        <v>9972</v>
      </c>
      <c r="J1781">
        <v>1974</v>
      </c>
      <c r="K1781" t="s">
        <v>26207</v>
      </c>
      <c r="L1781" t="s">
        <v>26208</v>
      </c>
      <c r="M1781" t="s">
        <v>4463</v>
      </c>
      <c r="N1781" t="s">
        <v>29</v>
      </c>
      <c r="O1781" t="s">
        <v>40</v>
      </c>
      <c r="P1781" t="s">
        <v>30</v>
      </c>
      <c r="Q1781" t="s">
        <v>31</v>
      </c>
      <c r="R1781" t="s">
        <v>40</v>
      </c>
      <c r="S1781" t="s">
        <v>30</v>
      </c>
      <c r="T1781" t="s">
        <v>40</v>
      </c>
      <c r="U1781" t="s">
        <v>30</v>
      </c>
      <c r="V1781" t="s">
        <v>30</v>
      </c>
      <c r="W1781" t="s">
        <v>798</v>
      </c>
      <c r="X1781" t="s">
        <v>40997</v>
      </c>
    </row>
    <row r="1782" spans="1:24" x14ac:dyDescent="0.25">
      <c r="A1782">
        <v>674643</v>
      </c>
      <c r="B1782" t="s">
        <v>41003</v>
      </c>
      <c r="C1782" t="s">
        <v>41004</v>
      </c>
      <c r="D1782">
        <v>4</v>
      </c>
      <c r="E1782" t="s">
        <v>41005</v>
      </c>
      <c r="F1782" t="s">
        <v>32216</v>
      </c>
      <c r="G1782" t="e">
        <f>-sartan</f>
        <v>#NAME?</v>
      </c>
      <c r="H1782" t="s">
        <v>3818</v>
      </c>
      <c r="I1782">
        <v>2002</v>
      </c>
      <c r="J1782">
        <v>2002</v>
      </c>
      <c r="K1782" t="s">
        <v>41006</v>
      </c>
      <c r="L1782" t="s">
        <v>41007</v>
      </c>
      <c r="N1782" t="s">
        <v>45</v>
      </c>
      <c r="O1782" t="s">
        <v>30</v>
      </c>
      <c r="P1782" t="s">
        <v>30</v>
      </c>
      <c r="Q1782" t="s">
        <v>63</v>
      </c>
      <c r="R1782" t="s">
        <v>40</v>
      </c>
      <c r="S1782" t="s">
        <v>40</v>
      </c>
      <c r="T1782" t="s">
        <v>30</v>
      </c>
      <c r="U1782" t="s">
        <v>30</v>
      </c>
      <c r="V1782" t="s">
        <v>40</v>
      </c>
      <c r="W1782" t="s">
        <v>124</v>
      </c>
      <c r="X1782" t="s">
        <v>41008</v>
      </c>
    </row>
    <row r="1783" spans="1:24" x14ac:dyDescent="0.25">
      <c r="A1783">
        <v>674777</v>
      </c>
      <c r="B1783" t="s">
        <v>41009</v>
      </c>
      <c r="C1783" t="s">
        <v>41010</v>
      </c>
      <c r="D1783">
        <v>4</v>
      </c>
      <c r="E1783" t="s">
        <v>41011</v>
      </c>
      <c r="F1783" t="s">
        <v>41012</v>
      </c>
      <c r="I1783">
        <v>1968</v>
      </c>
      <c r="J1783">
        <v>1970</v>
      </c>
      <c r="K1783" t="s">
        <v>5836</v>
      </c>
      <c r="L1783" t="s">
        <v>5837</v>
      </c>
      <c r="M1783" t="s">
        <v>5838</v>
      </c>
      <c r="N1783" t="s">
        <v>45</v>
      </c>
      <c r="O1783" t="s">
        <v>30</v>
      </c>
      <c r="P1783" t="s">
        <v>30</v>
      </c>
      <c r="Q1783" t="s">
        <v>75</v>
      </c>
      <c r="R1783" t="s">
        <v>30</v>
      </c>
      <c r="S1783" t="s">
        <v>40</v>
      </c>
      <c r="T1783" t="s">
        <v>30</v>
      </c>
      <c r="U1783" t="s">
        <v>30</v>
      </c>
      <c r="V1783" t="s">
        <v>40</v>
      </c>
      <c r="W1783" t="s">
        <v>124</v>
      </c>
      <c r="X1783" t="s">
        <v>41013</v>
      </c>
    </row>
    <row r="1784" spans="1:24" x14ac:dyDescent="0.25">
      <c r="A1784">
        <v>580438</v>
      </c>
      <c r="B1784" t="s">
        <v>41014</v>
      </c>
      <c r="C1784" t="s">
        <v>41015</v>
      </c>
      <c r="D1784">
        <v>4</v>
      </c>
      <c r="F1784" t="s">
        <v>14721</v>
      </c>
      <c r="J1784">
        <v>1982</v>
      </c>
      <c r="K1784" t="s">
        <v>41016</v>
      </c>
      <c r="L1784" t="s">
        <v>41017</v>
      </c>
      <c r="M1784" t="s">
        <v>41018</v>
      </c>
      <c r="N1784" t="s">
        <v>45</v>
      </c>
      <c r="O1784" t="s">
        <v>30</v>
      </c>
      <c r="P1784" t="s">
        <v>30</v>
      </c>
      <c r="Q1784" t="s">
        <v>75</v>
      </c>
      <c r="R1784" t="s">
        <v>30</v>
      </c>
      <c r="S1784" t="s">
        <v>30</v>
      </c>
      <c r="T1784" t="s">
        <v>40</v>
      </c>
      <c r="U1784" t="s">
        <v>30</v>
      </c>
      <c r="V1784" t="s">
        <v>30</v>
      </c>
      <c r="W1784" t="s">
        <v>124</v>
      </c>
      <c r="X1784" t="s">
        <v>41019</v>
      </c>
    </row>
    <row r="1785" spans="1:24" x14ac:dyDescent="0.25">
      <c r="A1785">
        <v>71516</v>
      </c>
      <c r="B1785" t="s">
        <v>41020</v>
      </c>
      <c r="C1785" t="s">
        <v>41021</v>
      </c>
      <c r="D1785">
        <v>4</v>
      </c>
      <c r="E1785" t="s">
        <v>41022</v>
      </c>
      <c r="F1785" t="s">
        <v>1115</v>
      </c>
      <c r="G1785" t="s">
        <v>789</v>
      </c>
      <c r="H1785" t="s">
        <v>790</v>
      </c>
      <c r="I1785">
        <v>1962</v>
      </c>
      <c r="J1785">
        <v>1965</v>
      </c>
      <c r="K1785" t="s">
        <v>41023</v>
      </c>
      <c r="L1785" t="s">
        <v>41024</v>
      </c>
      <c r="M1785" t="s">
        <v>793</v>
      </c>
      <c r="N1785" t="s">
        <v>29</v>
      </c>
      <c r="O1785" t="s">
        <v>30</v>
      </c>
      <c r="P1785" t="s">
        <v>30</v>
      </c>
      <c r="Q1785" t="s">
        <v>31</v>
      </c>
      <c r="R1785" t="s">
        <v>30</v>
      </c>
      <c r="S1785" t="s">
        <v>30</v>
      </c>
      <c r="T1785" t="s">
        <v>40</v>
      </c>
      <c r="U1785" t="s">
        <v>30</v>
      </c>
      <c r="V1785" t="s">
        <v>40</v>
      </c>
      <c r="W1785" t="s">
        <v>124</v>
      </c>
      <c r="X1785" t="s">
        <v>41025</v>
      </c>
    </row>
    <row r="1786" spans="1:24" x14ac:dyDescent="0.25">
      <c r="A1786">
        <v>12494</v>
      </c>
      <c r="B1786" t="s">
        <v>41026</v>
      </c>
      <c r="C1786" t="s">
        <v>41027</v>
      </c>
      <c r="D1786">
        <v>4</v>
      </c>
      <c r="E1786" t="s">
        <v>41028</v>
      </c>
      <c r="F1786" t="s">
        <v>21128</v>
      </c>
      <c r="G1786" t="s">
        <v>447</v>
      </c>
      <c r="H1786" t="s">
        <v>448</v>
      </c>
      <c r="I1786">
        <v>1979</v>
      </c>
      <c r="J1786">
        <v>1988</v>
      </c>
      <c r="K1786" t="s">
        <v>41029</v>
      </c>
      <c r="L1786" t="s">
        <v>41030</v>
      </c>
      <c r="M1786" t="s">
        <v>41031</v>
      </c>
      <c r="N1786" t="s">
        <v>29</v>
      </c>
      <c r="O1786" t="s">
        <v>40</v>
      </c>
      <c r="P1786" t="s">
        <v>30</v>
      </c>
      <c r="Q1786" t="s">
        <v>31</v>
      </c>
      <c r="R1786" t="s">
        <v>30</v>
      </c>
      <c r="S1786" t="s">
        <v>40</v>
      </c>
      <c r="T1786" t="s">
        <v>30</v>
      </c>
      <c r="U1786" t="s">
        <v>30</v>
      </c>
      <c r="V1786" t="s">
        <v>30</v>
      </c>
      <c r="W1786" t="s">
        <v>798</v>
      </c>
      <c r="X1786" t="s">
        <v>41032</v>
      </c>
    </row>
    <row r="1787" spans="1:24" x14ac:dyDescent="0.25">
      <c r="A1787">
        <v>675303</v>
      </c>
      <c r="B1787" t="s">
        <v>41033</v>
      </c>
      <c r="C1787" t="s">
        <v>41034</v>
      </c>
      <c r="D1787">
        <v>4</v>
      </c>
      <c r="E1787" t="s">
        <v>41035</v>
      </c>
      <c r="F1787" t="s">
        <v>5493</v>
      </c>
      <c r="G1787" t="e">
        <f>-ium</f>
        <v>#NAME?</v>
      </c>
      <c r="H1787" t="s">
        <v>288</v>
      </c>
      <c r="I1787">
        <v>1997</v>
      </c>
      <c r="J1787">
        <v>1999</v>
      </c>
      <c r="M1787" t="s">
        <v>3344</v>
      </c>
      <c r="N1787" t="s">
        <v>29</v>
      </c>
      <c r="O1787" t="s">
        <v>30</v>
      </c>
      <c r="P1787" t="s">
        <v>30</v>
      </c>
      <c r="Q1787" t="s">
        <v>31</v>
      </c>
      <c r="R1787" t="s">
        <v>30</v>
      </c>
      <c r="S1787" t="s">
        <v>30</v>
      </c>
      <c r="T1787" t="s">
        <v>40</v>
      </c>
      <c r="U1787" t="s">
        <v>30</v>
      </c>
      <c r="V1787" t="s">
        <v>30</v>
      </c>
      <c r="W1787" t="s">
        <v>798</v>
      </c>
      <c r="X1787" t="s">
        <v>41036</v>
      </c>
    </row>
    <row r="1788" spans="1:24" x14ac:dyDescent="0.25">
      <c r="A1788">
        <v>675727</v>
      </c>
      <c r="B1788" t="s">
        <v>41037</v>
      </c>
      <c r="C1788" t="s">
        <v>41038</v>
      </c>
      <c r="D1788">
        <v>4</v>
      </c>
      <c r="E1788" t="s">
        <v>41039</v>
      </c>
      <c r="F1788" t="s">
        <v>15612</v>
      </c>
      <c r="G1788" t="e">
        <f>-adol</f>
        <v>#NAME?</v>
      </c>
      <c r="H1788" t="s">
        <v>582</v>
      </c>
      <c r="I1788">
        <v>2005</v>
      </c>
      <c r="J1788">
        <v>2008</v>
      </c>
      <c r="K1788" t="s">
        <v>41040</v>
      </c>
      <c r="L1788" t="s">
        <v>41041</v>
      </c>
      <c r="N1788" t="s">
        <v>45</v>
      </c>
      <c r="O1788" t="s">
        <v>40</v>
      </c>
      <c r="P1788" t="s">
        <v>30</v>
      </c>
      <c r="Q1788" t="s">
        <v>31</v>
      </c>
      <c r="R1788" t="s">
        <v>30</v>
      </c>
      <c r="S1788" t="s">
        <v>40</v>
      </c>
      <c r="T1788" t="s">
        <v>30</v>
      </c>
      <c r="U1788" t="s">
        <v>30</v>
      </c>
      <c r="V1788" t="s">
        <v>40</v>
      </c>
      <c r="W1788" t="s">
        <v>124</v>
      </c>
      <c r="X1788" t="s">
        <v>41042</v>
      </c>
    </row>
    <row r="1789" spans="1:24" x14ac:dyDescent="0.25">
      <c r="A1789">
        <v>291960</v>
      </c>
      <c r="B1789" t="s">
        <v>41043</v>
      </c>
      <c r="C1789" t="s">
        <v>41044</v>
      </c>
      <c r="D1789">
        <v>4</v>
      </c>
      <c r="E1789" t="s">
        <v>41045</v>
      </c>
      <c r="F1789" t="s">
        <v>5098</v>
      </c>
      <c r="I1789">
        <v>2004</v>
      </c>
      <c r="J1789">
        <v>2004</v>
      </c>
      <c r="K1789" t="s">
        <v>41046</v>
      </c>
      <c r="L1789" t="s">
        <v>41047</v>
      </c>
      <c r="N1789" t="s">
        <v>45</v>
      </c>
      <c r="O1789" t="s">
        <v>40</v>
      </c>
      <c r="P1789" t="s">
        <v>30</v>
      </c>
      <c r="Q1789" t="s">
        <v>31</v>
      </c>
      <c r="R1789" t="s">
        <v>30</v>
      </c>
      <c r="S1789" t="s">
        <v>40</v>
      </c>
      <c r="T1789" t="s">
        <v>30</v>
      </c>
      <c r="U1789" t="s">
        <v>30</v>
      </c>
      <c r="V1789" t="s">
        <v>30</v>
      </c>
      <c r="W1789" t="s">
        <v>124</v>
      </c>
      <c r="X1789" t="s">
        <v>41048</v>
      </c>
    </row>
    <row r="1790" spans="1:24" x14ac:dyDescent="0.25">
      <c r="A1790">
        <v>1370</v>
      </c>
      <c r="B1790" t="s">
        <v>41049</v>
      </c>
      <c r="C1790" t="s">
        <v>41050</v>
      </c>
      <c r="D1790">
        <v>4</v>
      </c>
      <c r="E1790" t="s">
        <v>41051</v>
      </c>
      <c r="F1790" t="s">
        <v>41052</v>
      </c>
      <c r="G1790" t="e">
        <f>-olol</f>
        <v>#NAME?</v>
      </c>
      <c r="H1790" t="s">
        <v>475</v>
      </c>
      <c r="I1790">
        <v>1965</v>
      </c>
      <c r="J1790">
        <v>1967</v>
      </c>
      <c r="K1790" t="s">
        <v>41053</v>
      </c>
      <c r="L1790" t="s">
        <v>41054</v>
      </c>
      <c r="M1790" t="s">
        <v>14741</v>
      </c>
      <c r="N1790" t="s">
        <v>45</v>
      </c>
      <c r="O1790" t="s">
        <v>40</v>
      </c>
      <c r="P1790" t="s">
        <v>30</v>
      </c>
      <c r="Q1790" t="s">
        <v>46</v>
      </c>
      <c r="R1790" t="s">
        <v>30</v>
      </c>
      <c r="S1790" t="s">
        <v>40</v>
      </c>
      <c r="T1790" t="s">
        <v>40</v>
      </c>
      <c r="U1790" t="s">
        <v>30</v>
      </c>
      <c r="V1790" t="s">
        <v>40</v>
      </c>
      <c r="W1790" t="s">
        <v>124</v>
      </c>
      <c r="X1790" t="s">
        <v>41055</v>
      </c>
    </row>
    <row r="1791" spans="1:24" x14ac:dyDescent="0.25">
      <c r="A1791">
        <v>1788</v>
      </c>
      <c r="B1791" t="s">
        <v>41199</v>
      </c>
      <c r="C1791" t="s">
        <v>41200</v>
      </c>
      <c r="D1791">
        <v>4</v>
      </c>
      <c r="E1791" t="s">
        <v>41201</v>
      </c>
      <c r="F1791" t="s">
        <v>41202</v>
      </c>
      <c r="G1791" t="e">
        <f>-oxacin</f>
        <v>#NAME?</v>
      </c>
      <c r="H1791" t="s">
        <v>1472</v>
      </c>
      <c r="I1791">
        <v>1998</v>
      </c>
      <c r="J1791">
        <v>1999</v>
      </c>
      <c r="K1791" t="s">
        <v>41203</v>
      </c>
      <c r="L1791" t="s">
        <v>41204</v>
      </c>
      <c r="N1791" t="s">
        <v>45</v>
      </c>
      <c r="O1791" t="s">
        <v>40</v>
      </c>
      <c r="P1791" t="s">
        <v>30</v>
      </c>
      <c r="Q1791" t="s">
        <v>31</v>
      </c>
      <c r="R1791" t="s">
        <v>30</v>
      </c>
      <c r="S1791" t="s">
        <v>40</v>
      </c>
      <c r="T1791" t="s">
        <v>40</v>
      </c>
      <c r="U1791" t="s">
        <v>40</v>
      </c>
      <c r="V1791" t="s">
        <v>40</v>
      </c>
      <c r="W1791" t="s">
        <v>124</v>
      </c>
      <c r="X1791" t="s">
        <v>41205</v>
      </c>
    </row>
    <row r="1792" spans="1:24" x14ac:dyDescent="0.25">
      <c r="A1792">
        <v>675558</v>
      </c>
      <c r="B1792" t="s">
        <v>41206</v>
      </c>
      <c r="C1792" t="s">
        <v>41207</v>
      </c>
      <c r="D1792">
        <v>4</v>
      </c>
      <c r="F1792" t="s">
        <v>41208</v>
      </c>
      <c r="I1792">
        <v>1994</v>
      </c>
      <c r="J1792">
        <v>1993</v>
      </c>
      <c r="K1792" t="s">
        <v>41209</v>
      </c>
      <c r="L1792" t="s">
        <v>41210</v>
      </c>
      <c r="M1792" t="s">
        <v>9865</v>
      </c>
      <c r="N1792" t="s">
        <v>108</v>
      </c>
      <c r="O1792" t="s">
        <v>30</v>
      </c>
      <c r="P1792" t="s">
        <v>30</v>
      </c>
      <c r="Q1792" t="s">
        <v>31</v>
      </c>
      <c r="R1792" t="s">
        <v>30</v>
      </c>
      <c r="S1792" t="s">
        <v>30</v>
      </c>
      <c r="T1792" t="s">
        <v>40</v>
      </c>
      <c r="U1792" t="s">
        <v>30</v>
      </c>
      <c r="V1792" t="s">
        <v>30</v>
      </c>
      <c r="W1792" t="s">
        <v>124</v>
      </c>
    </row>
    <row r="1793" spans="1:24" x14ac:dyDescent="0.25">
      <c r="A1793">
        <v>675578</v>
      </c>
      <c r="B1793" t="s">
        <v>41211</v>
      </c>
      <c r="C1793" t="s">
        <v>41212</v>
      </c>
      <c r="D1793">
        <v>4</v>
      </c>
      <c r="E1793" t="s">
        <v>41213</v>
      </c>
      <c r="F1793" t="s">
        <v>41214</v>
      </c>
      <c r="G1793" t="e">
        <f>-mab</f>
        <v>#NAME?</v>
      </c>
      <c r="H1793" t="s">
        <v>546</v>
      </c>
      <c r="I1793">
        <v>1997</v>
      </c>
      <c r="J1793">
        <v>1997</v>
      </c>
      <c r="K1793" t="s">
        <v>41215</v>
      </c>
      <c r="L1793" t="s">
        <v>41216</v>
      </c>
      <c r="M1793" t="s">
        <v>41217</v>
      </c>
      <c r="N1793" t="s">
        <v>547</v>
      </c>
      <c r="O1793" t="s">
        <v>30</v>
      </c>
      <c r="P1793" t="s">
        <v>30</v>
      </c>
      <c r="Q1793" t="s">
        <v>31</v>
      </c>
      <c r="R1793" t="s">
        <v>30</v>
      </c>
      <c r="S1793" t="s">
        <v>30</v>
      </c>
      <c r="T1793" t="s">
        <v>40</v>
      </c>
      <c r="U1793" t="s">
        <v>30</v>
      </c>
      <c r="V1793" t="s">
        <v>40</v>
      </c>
      <c r="W1793" t="s">
        <v>124</v>
      </c>
    </row>
    <row r="1794" spans="1:24" x14ac:dyDescent="0.25">
      <c r="A1794">
        <v>675597</v>
      </c>
      <c r="B1794" t="s">
        <v>41218</v>
      </c>
      <c r="C1794" t="s">
        <v>41219</v>
      </c>
      <c r="D1794">
        <v>4</v>
      </c>
      <c r="E1794" t="s">
        <v>41220</v>
      </c>
      <c r="F1794" t="s">
        <v>41221</v>
      </c>
      <c r="G1794" t="e">
        <f>-mer</f>
        <v>#NAME?</v>
      </c>
      <c r="H1794" t="s">
        <v>2375</v>
      </c>
      <c r="I1794">
        <v>1990</v>
      </c>
      <c r="J1794">
        <v>1995</v>
      </c>
      <c r="K1794" t="s">
        <v>41222</v>
      </c>
      <c r="L1794" t="s">
        <v>41223</v>
      </c>
      <c r="M1794" t="s">
        <v>793</v>
      </c>
      <c r="N1794" t="s">
        <v>229</v>
      </c>
      <c r="O1794" t="s">
        <v>30</v>
      </c>
      <c r="P1794" t="s">
        <v>30</v>
      </c>
      <c r="Q1794" t="s">
        <v>31</v>
      </c>
      <c r="R1794" t="s">
        <v>30</v>
      </c>
      <c r="S1794" t="s">
        <v>30</v>
      </c>
      <c r="T1794" t="s">
        <v>40</v>
      </c>
      <c r="U1794" t="s">
        <v>30</v>
      </c>
      <c r="V1794" t="s">
        <v>30</v>
      </c>
      <c r="W1794" t="s">
        <v>124</v>
      </c>
    </row>
    <row r="1795" spans="1:24" x14ac:dyDescent="0.25">
      <c r="A1795">
        <v>666</v>
      </c>
      <c r="B1795" t="s">
        <v>41224</v>
      </c>
      <c r="C1795" t="s">
        <v>41225</v>
      </c>
      <c r="D1795">
        <v>4</v>
      </c>
      <c r="E1795" t="s">
        <v>41226</v>
      </c>
      <c r="F1795" t="s">
        <v>41227</v>
      </c>
      <c r="G1795" t="e">
        <f>-glitazone</f>
        <v>#NAME?</v>
      </c>
      <c r="H1795" t="s">
        <v>7878</v>
      </c>
      <c r="I1795">
        <v>1995</v>
      </c>
      <c r="J1795">
        <v>1997</v>
      </c>
      <c r="K1795" t="s">
        <v>41228</v>
      </c>
      <c r="L1795" t="s">
        <v>41229</v>
      </c>
      <c r="M1795" t="s">
        <v>672</v>
      </c>
      <c r="N1795" t="s">
        <v>45</v>
      </c>
      <c r="O1795" t="s">
        <v>30</v>
      </c>
      <c r="P1795" t="s">
        <v>30</v>
      </c>
      <c r="Q1795" t="s">
        <v>46</v>
      </c>
      <c r="R1795" t="s">
        <v>30</v>
      </c>
      <c r="S1795" t="s">
        <v>40</v>
      </c>
      <c r="T1795" t="s">
        <v>30</v>
      </c>
      <c r="U1795" t="s">
        <v>30</v>
      </c>
      <c r="V1795" t="s">
        <v>30</v>
      </c>
      <c r="W1795" t="s">
        <v>798</v>
      </c>
      <c r="X1795" t="s">
        <v>41230</v>
      </c>
    </row>
    <row r="1796" spans="1:24" x14ac:dyDescent="0.25">
      <c r="A1796">
        <v>54211</v>
      </c>
      <c r="B1796" t="s">
        <v>41231</v>
      </c>
      <c r="C1796" t="s">
        <v>41232</v>
      </c>
      <c r="D1796">
        <v>4</v>
      </c>
      <c r="E1796" t="s">
        <v>41233</v>
      </c>
      <c r="F1796" t="s">
        <v>41234</v>
      </c>
      <c r="G1796" t="e">
        <f>-sartan</f>
        <v>#NAME?</v>
      </c>
      <c r="H1796" t="s">
        <v>3818</v>
      </c>
      <c r="I1796">
        <v>1994</v>
      </c>
      <c r="J1796">
        <v>1997</v>
      </c>
      <c r="K1796" t="s">
        <v>41235</v>
      </c>
      <c r="L1796" t="s">
        <v>41236</v>
      </c>
      <c r="M1796" t="s">
        <v>627</v>
      </c>
      <c r="N1796" t="s">
        <v>45</v>
      </c>
      <c r="O1796" t="s">
        <v>40</v>
      </c>
      <c r="P1796" t="s">
        <v>30</v>
      </c>
      <c r="Q1796" t="s">
        <v>63</v>
      </c>
      <c r="R1796" t="s">
        <v>30</v>
      </c>
      <c r="S1796" t="s">
        <v>40</v>
      </c>
      <c r="T1796" t="s">
        <v>30</v>
      </c>
      <c r="U1796" t="s">
        <v>30</v>
      </c>
      <c r="V1796" t="s">
        <v>40</v>
      </c>
      <c r="W1796" t="s">
        <v>124</v>
      </c>
      <c r="X1796" t="s">
        <v>41237</v>
      </c>
    </row>
    <row r="1797" spans="1:24" x14ac:dyDescent="0.25">
      <c r="A1797">
        <v>13342</v>
      </c>
      <c r="B1797" t="s">
        <v>41238</v>
      </c>
      <c r="C1797" t="s">
        <v>41239</v>
      </c>
      <c r="D1797">
        <v>4</v>
      </c>
      <c r="F1797" t="s">
        <v>41240</v>
      </c>
      <c r="K1797" t="s">
        <v>41241</v>
      </c>
      <c r="L1797" t="s">
        <v>41242</v>
      </c>
      <c r="M1797" t="s">
        <v>776</v>
      </c>
      <c r="N1797" t="s">
        <v>45</v>
      </c>
      <c r="O1797" t="s">
        <v>40</v>
      </c>
      <c r="P1797" t="s">
        <v>30</v>
      </c>
      <c r="Q1797" t="s">
        <v>63</v>
      </c>
      <c r="R1797" t="s">
        <v>30</v>
      </c>
      <c r="S1797" t="s">
        <v>30</v>
      </c>
      <c r="T1797" t="s">
        <v>30</v>
      </c>
      <c r="U1797" t="s">
        <v>40</v>
      </c>
      <c r="V1797" t="s">
        <v>30</v>
      </c>
      <c r="W1797" t="s">
        <v>124</v>
      </c>
      <c r="X1797" t="s">
        <v>41243</v>
      </c>
    </row>
    <row r="1798" spans="1:24" x14ac:dyDescent="0.25">
      <c r="A1798">
        <v>230966</v>
      </c>
      <c r="B1798" t="s">
        <v>41244</v>
      </c>
      <c r="C1798" t="s">
        <v>41245</v>
      </c>
      <c r="D1798">
        <v>4</v>
      </c>
      <c r="F1798" t="s">
        <v>41246</v>
      </c>
      <c r="J1798">
        <v>1976</v>
      </c>
      <c r="K1798" t="s">
        <v>41247</v>
      </c>
      <c r="L1798" t="s">
        <v>41248</v>
      </c>
      <c r="N1798" t="s">
        <v>45</v>
      </c>
      <c r="O1798" t="s">
        <v>40</v>
      </c>
      <c r="P1798" t="s">
        <v>30</v>
      </c>
      <c r="Q1798" t="s">
        <v>63</v>
      </c>
      <c r="R1798" t="s">
        <v>30</v>
      </c>
      <c r="S1798" t="s">
        <v>30</v>
      </c>
      <c r="T1798" t="s">
        <v>30</v>
      </c>
      <c r="U1798" t="s">
        <v>40</v>
      </c>
      <c r="V1798" t="s">
        <v>30</v>
      </c>
      <c r="W1798" t="s">
        <v>798</v>
      </c>
      <c r="X1798" t="s">
        <v>41249</v>
      </c>
    </row>
    <row r="1799" spans="1:24" x14ac:dyDescent="0.25">
      <c r="A1799">
        <v>100310</v>
      </c>
      <c r="B1799" t="s">
        <v>41250</v>
      </c>
      <c r="C1799" t="s">
        <v>41251</v>
      </c>
      <c r="D1799">
        <v>4</v>
      </c>
      <c r="E1799" t="s">
        <v>41252</v>
      </c>
      <c r="F1799" t="s">
        <v>41253</v>
      </c>
      <c r="I1799">
        <v>2006</v>
      </c>
      <c r="J1799">
        <v>2008</v>
      </c>
      <c r="K1799" t="s">
        <v>41254</v>
      </c>
      <c r="L1799" t="s">
        <v>41255</v>
      </c>
      <c r="N1799" t="s">
        <v>45</v>
      </c>
      <c r="O1799" t="s">
        <v>40</v>
      </c>
      <c r="P1799" t="s">
        <v>30</v>
      </c>
      <c r="Q1799" t="s">
        <v>63</v>
      </c>
      <c r="R1799" t="s">
        <v>30</v>
      </c>
      <c r="S1799" t="s">
        <v>40</v>
      </c>
      <c r="T1799" t="s">
        <v>30</v>
      </c>
      <c r="U1799" t="s">
        <v>30</v>
      </c>
      <c r="V1799" t="s">
        <v>30</v>
      </c>
      <c r="W1799" t="s">
        <v>124</v>
      </c>
      <c r="X1799" t="s">
        <v>41256</v>
      </c>
    </row>
    <row r="1800" spans="1:24" x14ac:dyDescent="0.25">
      <c r="A1800">
        <v>5028</v>
      </c>
      <c r="B1800" t="s">
        <v>41257</v>
      </c>
      <c r="C1800" t="s">
        <v>41258</v>
      </c>
      <c r="D1800">
        <v>4</v>
      </c>
      <c r="E1800" t="s">
        <v>41259</v>
      </c>
      <c r="F1800" t="s">
        <v>21213</v>
      </c>
      <c r="G1800" t="e">
        <f>-domide</f>
        <v>#NAME?</v>
      </c>
      <c r="H1800" t="s">
        <v>7716</v>
      </c>
      <c r="I1800">
        <v>1961</v>
      </c>
      <c r="J1800">
        <v>1998</v>
      </c>
      <c r="K1800" t="s">
        <v>41260</v>
      </c>
      <c r="L1800" t="s">
        <v>41261</v>
      </c>
      <c r="M1800" t="s">
        <v>693</v>
      </c>
      <c r="N1800" t="s">
        <v>45</v>
      </c>
      <c r="O1800" t="s">
        <v>40</v>
      </c>
      <c r="P1800" t="s">
        <v>30</v>
      </c>
      <c r="Q1800" t="s">
        <v>46</v>
      </c>
      <c r="R1800" t="s">
        <v>30</v>
      </c>
      <c r="S1800" t="s">
        <v>40</v>
      </c>
      <c r="T1800" t="s">
        <v>30</v>
      </c>
      <c r="U1800" t="s">
        <v>30</v>
      </c>
      <c r="V1800" t="s">
        <v>40</v>
      </c>
      <c r="W1800" t="s">
        <v>124</v>
      </c>
      <c r="X1800" t="s">
        <v>41262</v>
      </c>
    </row>
    <row r="1801" spans="1:24" x14ac:dyDescent="0.25">
      <c r="A1801">
        <v>453538</v>
      </c>
      <c r="B1801" t="s">
        <v>41263</v>
      </c>
      <c r="C1801" t="s">
        <v>41264</v>
      </c>
      <c r="D1801">
        <v>4</v>
      </c>
      <c r="F1801" t="s">
        <v>41265</v>
      </c>
      <c r="J1801">
        <v>1982</v>
      </c>
      <c r="N1801" t="s">
        <v>45</v>
      </c>
      <c r="O1801" t="s">
        <v>40</v>
      </c>
      <c r="P1801" t="s">
        <v>30</v>
      </c>
      <c r="Q1801" t="s">
        <v>63</v>
      </c>
      <c r="R1801" t="s">
        <v>30</v>
      </c>
      <c r="S1801" t="s">
        <v>40</v>
      </c>
      <c r="T1801" t="s">
        <v>30</v>
      </c>
      <c r="U1801" t="s">
        <v>30</v>
      </c>
      <c r="V1801" t="s">
        <v>30</v>
      </c>
      <c r="W1801" t="s">
        <v>798</v>
      </c>
      <c r="X1801" t="s">
        <v>41266</v>
      </c>
    </row>
    <row r="1802" spans="1:24" x14ac:dyDescent="0.25">
      <c r="A1802">
        <v>371643</v>
      </c>
      <c r="B1802" t="s">
        <v>41267</v>
      </c>
      <c r="C1802" t="s">
        <v>41268</v>
      </c>
      <c r="D1802">
        <v>4</v>
      </c>
      <c r="F1802" t="s">
        <v>41269</v>
      </c>
      <c r="I1802">
        <v>1980</v>
      </c>
      <c r="J1802">
        <v>2005</v>
      </c>
      <c r="K1802" t="s">
        <v>41270</v>
      </c>
      <c r="L1802" t="s">
        <v>41271</v>
      </c>
      <c r="M1802" t="s">
        <v>41272</v>
      </c>
      <c r="N1802" t="s">
        <v>29</v>
      </c>
      <c r="O1802" t="s">
        <v>40</v>
      </c>
      <c r="P1802" t="s">
        <v>30</v>
      </c>
      <c r="Q1802" t="s">
        <v>31</v>
      </c>
      <c r="R1802" t="s">
        <v>30</v>
      </c>
      <c r="S1802" t="s">
        <v>40</v>
      </c>
      <c r="T1802" t="s">
        <v>30</v>
      </c>
      <c r="U1802" t="s">
        <v>30</v>
      </c>
      <c r="V1802" t="s">
        <v>40</v>
      </c>
      <c r="W1802" t="s">
        <v>124</v>
      </c>
      <c r="X1802" t="s">
        <v>41273</v>
      </c>
    </row>
    <row r="1803" spans="1:24" x14ac:dyDescent="0.25">
      <c r="A1803">
        <v>378207</v>
      </c>
      <c r="B1803" t="s">
        <v>41279</v>
      </c>
      <c r="C1803" t="s">
        <v>41280</v>
      </c>
      <c r="D1803">
        <v>4</v>
      </c>
      <c r="E1803" t="s">
        <v>41281</v>
      </c>
      <c r="F1803" t="s">
        <v>1263</v>
      </c>
      <c r="G1803" t="e">
        <f>-mycin</f>
        <v>#NAME?</v>
      </c>
      <c r="H1803" t="s">
        <v>26</v>
      </c>
      <c r="I1803">
        <v>1962</v>
      </c>
      <c r="J1803">
        <v>1964</v>
      </c>
      <c r="K1803" t="s">
        <v>41282</v>
      </c>
      <c r="L1803" t="s">
        <v>41283</v>
      </c>
      <c r="M1803" t="s">
        <v>453</v>
      </c>
      <c r="N1803" t="s">
        <v>29</v>
      </c>
      <c r="O1803" t="s">
        <v>40</v>
      </c>
      <c r="P1803" t="s">
        <v>30</v>
      </c>
      <c r="Q1803" t="s">
        <v>31</v>
      </c>
      <c r="R1803" t="s">
        <v>30</v>
      </c>
      <c r="S1803" t="s">
        <v>40</v>
      </c>
      <c r="T1803" t="s">
        <v>40</v>
      </c>
      <c r="U1803" t="s">
        <v>30</v>
      </c>
      <c r="V1803" t="s">
        <v>40</v>
      </c>
      <c r="W1803" t="s">
        <v>124</v>
      </c>
      <c r="X1803" t="s">
        <v>41284</v>
      </c>
    </row>
    <row r="1804" spans="1:24" x14ac:dyDescent="0.25">
      <c r="A1804">
        <v>675731</v>
      </c>
      <c r="B1804" t="s">
        <v>41285</v>
      </c>
      <c r="C1804" t="s">
        <v>41286</v>
      </c>
      <c r="D1804">
        <v>4</v>
      </c>
      <c r="E1804" t="s">
        <v>41287</v>
      </c>
      <c r="F1804" t="s">
        <v>41288</v>
      </c>
      <c r="I1804">
        <v>2009</v>
      </c>
      <c r="J1804">
        <v>2010</v>
      </c>
      <c r="K1804" t="s">
        <v>41289</v>
      </c>
      <c r="L1804" t="s">
        <v>41290</v>
      </c>
      <c r="N1804" t="s">
        <v>45</v>
      </c>
      <c r="O1804" t="s">
        <v>40</v>
      </c>
      <c r="P1804" t="s">
        <v>40</v>
      </c>
      <c r="Q1804" t="s">
        <v>31</v>
      </c>
      <c r="R1804" t="s">
        <v>30</v>
      </c>
      <c r="S1804" t="s">
        <v>40</v>
      </c>
      <c r="T1804" t="s">
        <v>30</v>
      </c>
      <c r="U1804" t="s">
        <v>30</v>
      </c>
      <c r="V1804" t="s">
        <v>30</v>
      </c>
      <c r="W1804" t="s">
        <v>124</v>
      </c>
      <c r="X1804" t="s">
        <v>41291</v>
      </c>
    </row>
    <row r="1805" spans="1:24" x14ac:dyDescent="0.25">
      <c r="A1805">
        <v>62182</v>
      </c>
      <c r="B1805" t="s">
        <v>41292</v>
      </c>
      <c r="C1805" t="s">
        <v>41293</v>
      </c>
      <c r="D1805">
        <v>4</v>
      </c>
      <c r="E1805" t="s">
        <v>41294</v>
      </c>
      <c r="F1805" t="s">
        <v>41295</v>
      </c>
      <c r="G1805" t="e">
        <f>-olol</f>
        <v>#NAME?</v>
      </c>
      <c r="H1805" t="s">
        <v>475</v>
      </c>
      <c r="I1805">
        <v>1976</v>
      </c>
      <c r="J1805">
        <v>1988</v>
      </c>
      <c r="K1805" t="s">
        <v>41296</v>
      </c>
      <c r="L1805" t="s">
        <v>41297</v>
      </c>
      <c r="M1805" t="s">
        <v>476</v>
      </c>
      <c r="N1805" t="s">
        <v>45</v>
      </c>
      <c r="O1805" t="s">
        <v>40</v>
      </c>
      <c r="P1805" t="s">
        <v>30</v>
      </c>
      <c r="Q1805" t="s">
        <v>46</v>
      </c>
      <c r="R1805" t="s">
        <v>30</v>
      </c>
      <c r="S1805" t="s">
        <v>40</v>
      </c>
      <c r="T1805" t="s">
        <v>30</v>
      </c>
      <c r="U1805" t="s">
        <v>40</v>
      </c>
      <c r="V1805" t="s">
        <v>30</v>
      </c>
      <c r="W1805" t="s">
        <v>124</v>
      </c>
      <c r="X1805" t="s">
        <v>41298</v>
      </c>
    </row>
    <row r="1806" spans="1:24" x14ac:dyDescent="0.25">
      <c r="A1806">
        <v>1369656</v>
      </c>
      <c r="B1806" t="s">
        <v>41305</v>
      </c>
      <c r="C1806" t="s">
        <v>41306</v>
      </c>
      <c r="D1806">
        <v>4</v>
      </c>
      <c r="F1806" t="s">
        <v>30840</v>
      </c>
      <c r="I1806">
        <v>2003</v>
      </c>
      <c r="J1806">
        <v>2004</v>
      </c>
      <c r="K1806" t="s">
        <v>41307</v>
      </c>
      <c r="L1806" t="s">
        <v>41308</v>
      </c>
      <c r="N1806" t="s">
        <v>45</v>
      </c>
      <c r="O1806" t="s">
        <v>30</v>
      </c>
      <c r="P1806" t="s">
        <v>30</v>
      </c>
      <c r="Q1806" t="s">
        <v>75</v>
      </c>
      <c r="R1806" t="s">
        <v>30</v>
      </c>
      <c r="S1806" t="s">
        <v>40</v>
      </c>
      <c r="T1806" t="s">
        <v>30</v>
      </c>
      <c r="U1806" t="s">
        <v>30</v>
      </c>
      <c r="V1806" t="s">
        <v>30</v>
      </c>
      <c r="W1806" t="s">
        <v>124</v>
      </c>
    </row>
    <row r="1807" spans="1:24" x14ac:dyDescent="0.25">
      <c r="A1807">
        <v>674902</v>
      </c>
      <c r="B1807" t="s">
        <v>41369</v>
      </c>
      <c r="C1807" t="s">
        <v>41370</v>
      </c>
      <c r="D1807">
        <v>4</v>
      </c>
      <c r="F1807" t="s">
        <v>17948</v>
      </c>
      <c r="J1807">
        <v>1967</v>
      </c>
      <c r="K1807" t="s">
        <v>7883</v>
      </c>
      <c r="L1807" t="s">
        <v>7884</v>
      </c>
      <c r="M1807" t="s">
        <v>342</v>
      </c>
      <c r="N1807" t="s">
        <v>45</v>
      </c>
      <c r="O1807" t="s">
        <v>30</v>
      </c>
      <c r="P1807" t="s">
        <v>30</v>
      </c>
      <c r="Q1807" t="s">
        <v>63</v>
      </c>
      <c r="R1807" t="s">
        <v>40</v>
      </c>
      <c r="S1807" t="s">
        <v>30</v>
      </c>
      <c r="T1807" t="s">
        <v>40</v>
      </c>
      <c r="U1807" t="s">
        <v>30</v>
      </c>
      <c r="V1807" t="s">
        <v>30</v>
      </c>
      <c r="W1807" t="s">
        <v>798</v>
      </c>
      <c r="X1807" t="s">
        <v>41371</v>
      </c>
    </row>
    <row r="1808" spans="1:24" x14ac:dyDescent="0.25">
      <c r="A1808">
        <v>190484</v>
      </c>
      <c r="B1808" t="s">
        <v>41379</v>
      </c>
      <c r="C1808" t="s">
        <v>41380</v>
      </c>
      <c r="D1808">
        <v>4</v>
      </c>
      <c r="F1808" t="s">
        <v>41381</v>
      </c>
      <c r="G1808" t="s">
        <v>3021</v>
      </c>
      <c r="H1808" t="s">
        <v>1459</v>
      </c>
      <c r="J1808">
        <v>1950</v>
      </c>
      <c r="K1808" t="s">
        <v>41382</v>
      </c>
      <c r="L1808" t="s">
        <v>41383</v>
      </c>
      <c r="M1808" t="s">
        <v>7791</v>
      </c>
      <c r="N1808" t="s">
        <v>45</v>
      </c>
      <c r="O1808" t="s">
        <v>40</v>
      </c>
      <c r="P1808" t="s">
        <v>30</v>
      </c>
      <c r="Q1808" t="s">
        <v>63</v>
      </c>
      <c r="R1808" t="s">
        <v>30</v>
      </c>
      <c r="S1808" t="s">
        <v>40</v>
      </c>
      <c r="T1808" t="s">
        <v>30</v>
      </c>
      <c r="U1808" t="s">
        <v>30</v>
      </c>
      <c r="V1808" t="s">
        <v>30</v>
      </c>
      <c r="W1808" t="s">
        <v>124</v>
      </c>
      <c r="X1808" t="s">
        <v>41384</v>
      </c>
    </row>
    <row r="1809" spans="1:24" x14ac:dyDescent="0.25">
      <c r="A1809">
        <v>8873</v>
      </c>
      <c r="B1809" t="s">
        <v>41390</v>
      </c>
      <c r="C1809" t="s">
        <v>41391</v>
      </c>
      <c r="D1809">
        <v>4</v>
      </c>
      <c r="F1809" t="s">
        <v>41392</v>
      </c>
      <c r="J1809">
        <v>1964</v>
      </c>
      <c r="K1809" t="s">
        <v>41393</v>
      </c>
      <c r="L1809" t="s">
        <v>41394</v>
      </c>
      <c r="M1809" t="s">
        <v>268</v>
      </c>
      <c r="N1809" t="s">
        <v>29</v>
      </c>
      <c r="O1809" t="s">
        <v>30</v>
      </c>
      <c r="P1809" t="s">
        <v>30</v>
      </c>
      <c r="Q1809" t="s">
        <v>31</v>
      </c>
      <c r="R1809" t="s">
        <v>30</v>
      </c>
      <c r="S1809" t="s">
        <v>40</v>
      </c>
      <c r="T1809" t="s">
        <v>40</v>
      </c>
      <c r="U1809" t="s">
        <v>40</v>
      </c>
      <c r="V1809" t="s">
        <v>40</v>
      </c>
      <c r="W1809" t="s">
        <v>124</v>
      </c>
      <c r="X1809" t="s">
        <v>41395</v>
      </c>
    </row>
    <row r="1810" spans="1:24" x14ac:dyDescent="0.25">
      <c r="A1810">
        <v>675370</v>
      </c>
      <c r="B1810" t="s">
        <v>41446</v>
      </c>
      <c r="C1810" t="s">
        <v>41447</v>
      </c>
      <c r="D1810">
        <v>4</v>
      </c>
      <c r="E1810" t="s">
        <v>41448</v>
      </c>
      <c r="F1810" t="s">
        <v>759</v>
      </c>
      <c r="G1810" t="e">
        <f>-tide</f>
        <v>#NAME?</v>
      </c>
      <c r="H1810" t="s">
        <v>107</v>
      </c>
      <c r="I1810">
        <v>1986</v>
      </c>
      <c r="J1810">
        <v>1987</v>
      </c>
      <c r="K1810" t="s">
        <v>39869</v>
      </c>
      <c r="L1810" t="s">
        <v>39870</v>
      </c>
      <c r="M1810" t="s">
        <v>41449</v>
      </c>
      <c r="N1810" t="s">
        <v>108</v>
      </c>
      <c r="O1810" t="s">
        <v>30</v>
      </c>
      <c r="P1810" t="s">
        <v>30</v>
      </c>
      <c r="Q1810" t="s">
        <v>31</v>
      </c>
      <c r="R1810" t="s">
        <v>30</v>
      </c>
      <c r="S1810" t="s">
        <v>30</v>
      </c>
      <c r="T1810" t="s">
        <v>40</v>
      </c>
      <c r="U1810" t="s">
        <v>30</v>
      </c>
      <c r="V1810" t="s">
        <v>30</v>
      </c>
      <c r="W1810" t="s">
        <v>798</v>
      </c>
    </row>
    <row r="1811" spans="1:24" x14ac:dyDescent="0.25">
      <c r="A1811">
        <v>675396</v>
      </c>
      <c r="B1811" t="s">
        <v>41456</v>
      </c>
      <c r="C1811" t="s">
        <v>41457</v>
      </c>
      <c r="D1811">
        <v>4</v>
      </c>
      <c r="F1811" t="s">
        <v>504</v>
      </c>
      <c r="G1811" t="e">
        <f>-ase</f>
        <v>#NAME?</v>
      </c>
      <c r="H1811" t="s">
        <v>2359</v>
      </c>
      <c r="I1811">
        <v>1995</v>
      </c>
      <c r="J1811">
        <v>1994</v>
      </c>
      <c r="K1811" t="s">
        <v>41458</v>
      </c>
      <c r="L1811" t="s">
        <v>41459</v>
      </c>
      <c r="M1811" t="s">
        <v>19439</v>
      </c>
      <c r="N1811" t="s">
        <v>2360</v>
      </c>
      <c r="O1811" t="s">
        <v>30</v>
      </c>
      <c r="P1811" t="s">
        <v>30</v>
      </c>
      <c r="Q1811" t="s">
        <v>31</v>
      </c>
      <c r="R1811" t="s">
        <v>30</v>
      </c>
      <c r="S1811" t="s">
        <v>30</v>
      </c>
      <c r="T1811" t="s">
        <v>40</v>
      </c>
      <c r="U1811" t="s">
        <v>30</v>
      </c>
      <c r="V1811" t="s">
        <v>30</v>
      </c>
      <c r="W1811" t="s">
        <v>124</v>
      </c>
    </row>
    <row r="1812" spans="1:24" x14ac:dyDescent="0.25">
      <c r="A1812">
        <v>675485</v>
      </c>
      <c r="B1812" t="s">
        <v>41460</v>
      </c>
      <c r="C1812" t="s">
        <v>41461</v>
      </c>
      <c r="D1812">
        <v>4</v>
      </c>
      <c r="E1812" t="s">
        <v>41462</v>
      </c>
      <c r="F1812" t="s">
        <v>13382</v>
      </c>
      <c r="G1812" t="e">
        <f>-mab</f>
        <v>#NAME?</v>
      </c>
      <c r="H1812" t="s">
        <v>546</v>
      </c>
      <c r="I1812">
        <v>2002</v>
      </c>
      <c r="J1812">
        <v>2003</v>
      </c>
      <c r="K1812" t="s">
        <v>41463</v>
      </c>
      <c r="L1812" t="s">
        <v>41464</v>
      </c>
      <c r="N1812" t="s">
        <v>547</v>
      </c>
      <c r="O1812" t="s">
        <v>30</v>
      </c>
      <c r="P1812" t="s">
        <v>30</v>
      </c>
      <c r="Q1812" t="s">
        <v>31</v>
      </c>
      <c r="R1812" t="s">
        <v>30</v>
      </c>
      <c r="S1812" t="s">
        <v>30</v>
      </c>
      <c r="T1812" t="s">
        <v>40</v>
      </c>
      <c r="U1812" t="s">
        <v>30</v>
      </c>
      <c r="V1812" t="s">
        <v>40</v>
      </c>
      <c r="W1812" t="s">
        <v>124</v>
      </c>
    </row>
    <row r="1813" spans="1:24" x14ac:dyDescent="0.25">
      <c r="A1813">
        <v>2216</v>
      </c>
      <c r="B1813" t="s">
        <v>41465</v>
      </c>
      <c r="C1813" t="s">
        <v>41466</v>
      </c>
      <c r="D1813">
        <v>4</v>
      </c>
      <c r="F1813" t="s">
        <v>15573</v>
      </c>
      <c r="J1813">
        <v>1960</v>
      </c>
      <c r="K1813" t="s">
        <v>41467</v>
      </c>
      <c r="L1813" t="s">
        <v>41468</v>
      </c>
      <c r="M1813" t="s">
        <v>24175</v>
      </c>
      <c r="N1813" t="s">
        <v>45</v>
      </c>
      <c r="O1813" t="s">
        <v>40</v>
      </c>
      <c r="P1813" t="s">
        <v>30</v>
      </c>
      <c r="Q1813" t="s">
        <v>46</v>
      </c>
      <c r="R1813" t="s">
        <v>30</v>
      </c>
      <c r="S1813" t="s">
        <v>30</v>
      </c>
      <c r="T1813" t="s">
        <v>40</v>
      </c>
      <c r="U1813" t="s">
        <v>30</v>
      </c>
      <c r="V1813" t="s">
        <v>40</v>
      </c>
      <c r="W1813" t="s">
        <v>124</v>
      </c>
      <c r="X1813" t="s">
        <v>41469</v>
      </c>
    </row>
    <row r="1814" spans="1:24" x14ac:dyDescent="0.25">
      <c r="A1814">
        <v>141484</v>
      </c>
      <c r="B1814" t="s">
        <v>41492</v>
      </c>
      <c r="C1814" t="s">
        <v>41493</v>
      </c>
      <c r="D1814">
        <v>4</v>
      </c>
      <c r="E1814" t="s">
        <v>41494</v>
      </c>
      <c r="F1814" t="s">
        <v>7965</v>
      </c>
      <c r="G1814" t="s">
        <v>3327</v>
      </c>
      <c r="H1814" t="s">
        <v>3328</v>
      </c>
      <c r="I1814">
        <v>1985</v>
      </c>
      <c r="J1814">
        <v>2009</v>
      </c>
      <c r="K1814" t="s">
        <v>41495</v>
      </c>
      <c r="L1814" t="s">
        <v>41496</v>
      </c>
      <c r="M1814" t="s">
        <v>41497</v>
      </c>
      <c r="N1814" t="s">
        <v>45</v>
      </c>
      <c r="O1814" t="s">
        <v>40</v>
      </c>
      <c r="P1814" t="s">
        <v>30</v>
      </c>
      <c r="Q1814" t="s">
        <v>46</v>
      </c>
      <c r="R1814" t="s">
        <v>30</v>
      </c>
      <c r="S1814" t="s">
        <v>40</v>
      </c>
      <c r="T1814" t="s">
        <v>30</v>
      </c>
      <c r="U1814" t="s">
        <v>30</v>
      </c>
      <c r="V1814" t="s">
        <v>40</v>
      </c>
      <c r="W1814" t="s">
        <v>124</v>
      </c>
      <c r="X1814" t="s">
        <v>41498</v>
      </c>
    </row>
    <row r="1815" spans="1:24" x14ac:dyDescent="0.25">
      <c r="A1815">
        <v>221962</v>
      </c>
      <c r="B1815" t="s">
        <v>41499</v>
      </c>
      <c r="C1815" t="s">
        <v>41500</v>
      </c>
      <c r="D1815">
        <v>4</v>
      </c>
      <c r="E1815" t="s">
        <v>41501</v>
      </c>
      <c r="F1815" t="s">
        <v>17719</v>
      </c>
      <c r="G1815" t="e">
        <f>-melteon</f>
        <v>#NAME?</v>
      </c>
      <c r="H1815" t="s">
        <v>31034</v>
      </c>
      <c r="I1815">
        <v>2004</v>
      </c>
      <c r="J1815">
        <v>2005</v>
      </c>
      <c r="K1815" t="s">
        <v>41502</v>
      </c>
      <c r="L1815" t="s">
        <v>41503</v>
      </c>
      <c r="N1815" t="s">
        <v>45</v>
      </c>
      <c r="O1815" t="s">
        <v>40</v>
      </c>
      <c r="P1815" t="s">
        <v>40</v>
      </c>
      <c r="Q1815" t="s">
        <v>31</v>
      </c>
      <c r="R1815" t="s">
        <v>30</v>
      </c>
      <c r="S1815" t="s">
        <v>40</v>
      </c>
      <c r="T1815" t="s">
        <v>30</v>
      </c>
      <c r="U1815" t="s">
        <v>30</v>
      </c>
      <c r="V1815" t="s">
        <v>30</v>
      </c>
      <c r="W1815" t="s">
        <v>124</v>
      </c>
      <c r="X1815" t="s">
        <v>41504</v>
      </c>
    </row>
    <row r="1816" spans="1:24" x14ac:dyDescent="0.25">
      <c r="A1816">
        <v>115</v>
      </c>
      <c r="B1816" t="s">
        <v>41511</v>
      </c>
      <c r="C1816" t="s">
        <v>41512</v>
      </c>
      <c r="D1816">
        <v>4</v>
      </c>
      <c r="F1816" t="s">
        <v>41513</v>
      </c>
      <c r="I1816">
        <v>2000</v>
      </c>
      <c r="J1816">
        <v>1996</v>
      </c>
      <c r="K1816" t="s">
        <v>16561</v>
      </c>
      <c r="L1816" t="s">
        <v>16562</v>
      </c>
      <c r="M1816" t="s">
        <v>16563</v>
      </c>
      <c r="N1816" t="s">
        <v>29</v>
      </c>
      <c r="O1816" t="s">
        <v>40</v>
      </c>
      <c r="P1816" t="s">
        <v>30</v>
      </c>
      <c r="Q1816" t="s">
        <v>31</v>
      </c>
      <c r="R1816" t="s">
        <v>30</v>
      </c>
      <c r="S1816" t="s">
        <v>40</v>
      </c>
      <c r="T1816" t="s">
        <v>30</v>
      </c>
      <c r="U1816" t="s">
        <v>40</v>
      </c>
      <c r="V1816" t="s">
        <v>30</v>
      </c>
      <c r="W1816" t="s">
        <v>2208</v>
      </c>
      <c r="X1816" t="s">
        <v>41514</v>
      </c>
    </row>
    <row r="1817" spans="1:24" x14ac:dyDescent="0.25">
      <c r="A1817">
        <v>304390</v>
      </c>
      <c r="B1817" t="s">
        <v>41515</v>
      </c>
      <c r="C1817" t="s">
        <v>41516</v>
      </c>
      <c r="D1817">
        <v>4</v>
      </c>
      <c r="F1817" t="s">
        <v>41517</v>
      </c>
      <c r="J1817">
        <v>1983</v>
      </c>
      <c r="K1817" t="s">
        <v>41518</v>
      </c>
      <c r="L1817" t="s">
        <v>41519</v>
      </c>
      <c r="M1817" t="s">
        <v>41520</v>
      </c>
      <c r="N1817" t="s">
        <v>45</v>
      </c>
      <c r="O1817" t="s">
        <v>30</v>
      </c>
      <c r="P1817" t="s">
        <v>30</v>
      </c>
      <c r="Q1817" t="s">
        <v>75</v>
      </c>
      <c r="R1817" t="s">
        <v>30</v>
      </c>
      <c r="S1817" t="s">
        <v>30</v>
      </c>
      <c r="T1817" t="s">
        <v>40</v>
      </c>
      <c r="U1817" t="s">
        <v>30</v>
      </c>
      <c r="V1817" t="s">
        <v>30</v>
      </c>
      <c r="W1817" t="s">
        <v>124</v>
      </c>
      <c r="X1817" t="s">
        <v>41521</v>
      </c>
    </row>
    <row r="1818" spans="1:24" x14ac:dyDescent="0.25">
      <c r="A1818">
        <v>8788</v>
      </c>
      <c r="B1818" t="s">
        <v>41522</v>
      </c>
      <c r="C1818" t="s">
        <v>41523</v>
      </c>
      <c r="D1818">
        <v>4</v>
      </c>
      <c r="F1818" t="s">
        <v>41524</v>
      </c>
      <c r="G1818" t="e">
        <f>-dralazine</f>
        <v>#NAME?</v>
      </c>
      <c r="H1818" t="s">
        <v>11083</v>
      </c>
      <c r="J1818">
        <v>1953</v>
      </c>
      <c r="K1818" t="s">
        <v>41525</v>
      </c>
      <c r="L1818" t="s">
        <v>41526</v>
      </c>
      <c r="M1818" t="s">
        <v>627</v>
      </c>
      <c r="N1818" t="s">
        <v>45</v>
      </c>
      <c r="O1818" t="s">
        <v>40</v>
      </c>
      <c r="P1818" t="s">
        <v>30</v>
      </c>
      <c r="Q1818" t="s">
        <v>63</v>
      </c>
      <c r="R1818" t="s">
        <v>30</v>
      </c>
      <c r="S1818" t="s">
        <v>40</v>
      </c>
      <c r="T1818" t="s">
        <v>40</v>
      </c>
      <c r="U1818" t="s">
        <v>30</v>
      </c>
      <c r="V1818" t="s">
        <v>30</v>
      </c>
      <c r="W1818" t="s">
        <v>124</v>
      </c>
      <c r="X1818" t="s">
        <v>41527</v>
      </c>
    </row>
    <row r="1819" spans="1:24" x14ac:dyDescent="0.25">
      <c r="A1819">
        <v>675287</v>
      </c>
      <c r="B1819" t="s">
        <v>41533</v>
      </c>
      <c r="C1819" t="s">
        <v>41534</v>
      </c>
      <c r="D1819">
        <v>4</v>
      </c>
      <c r="E1819" t="s">
        <v>41535</v>
      </c>
      <c r="F1819" t="s">
        <v>1170</v>
      </c>
      <c r="G1819" t="s">
        <v>41536</v>
      </c>
      <c r="H1819" t="s">
        <v>41537</v>
      </c>
      <c r="I1819">
        <v>1993</v>
      </c>
      <c r="J1819">
        <v>1996</v>
      </c>
      <c r="K1819" t="s">
        <v>41538</v>
      </c>
      <c r="L1819" t="s">
        <v>41539</v>
      </c>
      <c r="M1819" t="s">
        <v>871</v>
      </c>
      <c r="N1819" t="s">
        <v>45</v>
      </c>
      <c r="O1819" t="s">
        <v>40</v>
      </c>
      <c r="P1819" t="s">
        <v>30</v>
      </c>
      <c r="Q1819" t="s">
        <v>63</v>
      </c>
      <c r="R1819" t="s">
        <v>40</v>
      </c>
      <c r="S1819" t="s">
        <v>30</v>
      </c>
      <c r="T1819" t="s">
        <v>40</v>
      </c>
      <c r="U1819" t="s">
        <v>30</v>
      </c>
      <c r="V1819" t="s">
        <v>40</v>
      </c>
      <c r="W1819" t="s">
        <v>124</v>
      </c>
      <c r="X1819" t="s">
        <v>41540</v>
      </c>
    </row>
    <row r="1820" spans="1:24" x14ac:dyDescent="0.25">
      <c r="A1820">
        <v>196215</v>
      </c>
      <c r="B1820" t="s">
        <v>41541</v>
      </c>
      <c r="C1820" t="s">
        <v>41542</v>
      </c>
      <c r="D1820">
        <v>4</v>
      </c>
      <c r="E1820" t="s">
        <v>41543</v>
      </c>
      <c r="F1820" t="s">
        <v>41544</v>
      </c>
      <c r="G1820" t="e">
        <f>-triptan</f>
        <v>#NAME?</v>
      </c>
      <c r="H1820" t="s">
        <v>10653</v>
      </c>
      <c r="I1820">
        <v>1997</v>
      </c>
      <c r="J1820">
        <v>1997</v>
      </c>
      <c r="K1820" t="s">
        <v>41545</v>
      </c>
      <c r="L1820" t="s">
        <v>41546</v>
      </c>
      <c r="M1820" t="s">
        <v>10654</v>
      </c>
      <c r="N1820" t="s">
        <v>45</v>
      </c>
      <c r="O1820" t="s">
        <v>40</v>
      </c>
      <c r="P1820" t="s">
        <v>30</v>
      </c>
      <c r="Q1820" t="s">
        <v>31</v>
      </c>
      <c r="R1820" t="s">
        <v>30</v>
      </c>
      <c r="S1820" t="s">
        <v>40</v>
      </c>
      <c r="T1820" t="s">
        <v>30</v>
      </c>
      <c r="U1820" t="s">
        <v>40</v>
      </c>
      <c r="V1820" t="s">
        <v>30</v>
      </c>
      <c r="W1820" t="s">
        <v>124</v>
      </c>
      <c r="X1820" t="s">
        <v>41547</v>
      </c>
    </row>
    <row r="1821" spans="1:24" x14ac:dyDescent="0.25">
      <c r="A1821">
        <v>1383004</v>
      </c>
      <c r="B1821" t="s">
        <v>41554</v>
      </c>
      <c r="C1821" t="s">
        <v>41555</v>
      </c>
      <c r="D1821">
        <v>4</v>
      </c>
      <c r="F1821" t="s">
        <v>41556</v>
      </c>
      <c r="I1821">
        <v>1988</v>
      </c>
      <c r="J1821">
        <v>1986</v>
      </c>
      <c r="K1821" t="s">
        <v>41557</v>
      </c>
      <c r="L1821" t="s">
        <v>41558</v>
      </c>
      <c r="M1821" t="s">
        <v>1194</v>
      </c>
      <c r="N1821" t="s">
        <v>45</v>
      </c>
      <c r="O1821" t="s">
        <v>30</v>
      </c>
      <c r="P1821" t="s">
        <v>30</v>
      </c>
      <c r="Q1821" t="s">
        <v>75</v>
      </c>
      <c r="R1821" t="s">
        <v>30</v>
      </c>
      <c r="S1821" t="s">
        <v>30</v>
      </c>
      <c r="T1821" t="s">
        <v>40</v>
      </c>
      <c r="U1821" t="s">
        <v>30</v>
      </c>
      <c r="V1821" t="s">
        <v>30</v>
      </c>
      <c r="W1821" t="s">
        <v>798</v>
      </c>
    </row>
    <row r="1822" spans="1:24" x14ac:dyDescent="0.25">
      <c r="A1822">
        <v>484977</v>
      </c>
      <c r="B1822" t="s">
        <v>41559</v>
      </c>
      <c r="C1822" t="s">
        <v>41560</v>
      </c>
      <c r="D1822">
        <v>4</v>
      </c>
      <c r="F1822" t="s">
        <v>3349</v>
      </c>
      <c r="G1822" t="e">
        <f>-mycin</f>
        <v>#NAME?</v>
      </c>
      <c r="H1822" t="s">
        <v>26</v>
      </c>
      <c r="I1822">
        <v>1971</v>
      </c>
      <c r="J1822">
        <v>1973</v>
      </c>
      <c r="K1822" t="s">
        <v>41561</v>
      </c>
      <c r="L1822" t="s">
        <v>41562</v>
      </c>
      <c r="M1822" t="s">
        <v>793</v>
      </c>
      <c r="N1822" t="s">
        <v>29</v>
      </c>
      <c r="O1822" t="s">
        <v>30</v>
      </c>
      <c r="P1822" t="s">
        <v>30</v>
      </c>
      <c r="Q1822" t="s">
        <v>31</v>
      </c>
      <c r="R1822" t="s">
        <v>30</v>
      </c>
      <c r="S1822" t="s">
        <v>30</v>
      </c>
      <c r="T1822" t="s">
        <v>40</v>
      </c>
      <c r="U1822" t="s">
        <v>30</v>
      </c>
      <c r="V1822" t="s">
        <v>30</v>
      </c>
      <c r="W1822" t="s">
        <v>124</v>
      </c>
      <c r="X1822" t="s">
        <v>41563</v>
      </c>
    </row>
    <row r="1823" spans="1:24" x14ac:dyDescent="0.25">
      <c r="A1823">
        <v>467361</v>
      </c>
      <c r="B1823" t="s">
        <v>41564</v>
      </c>
      <c r="C1823" t="s">
        <v>41565</v>
      </c>
      <c r="D1823">
        <v>4</v>
      </c>
      <c r="E1823" t="s">
        <v>41566</v>
      </c>
      <c r="F1823" t="s">
        <v>15612</v>
      </c>
      <c r="G1823" t="e">
        <f>-ribine</f>
        <v>#NAME?</v>
      </c>
      <c r="H1823" t="s">
        <v>983</v>
      </c>
      <c r="I1823">
        <v>1992</v>
      </c>
      <c r="J1823">
        <v>1993</v>
      </c>
      <c r="K1823" t="s">
        <v>41567</v>
      </c>
      <c r="L1823" t="s">
        <v>41568</v>
      </c>
      <c r="M1823" t="s">
        <v>793</v>
      </c>
      <c r="N1823" t="s">
        <v>29</v>
      </c>
      <c r="O1823" t="s">
        <v>40</v>
      </c>
      <c r="P1823" t="s">
        <v>30</v>
      </c>
      <c r="Q1823" t="s">
        <v>31</v>
      </c>
      <c r="R1823" t="s">
        <v>30</v>
      </c>
      <c r="S1823" t="s">
        <v>30</v>
      </c>
      <c r="T1823" t="s">
        <v>40</v>
      </c>
      <c r="U1823" t="s">
        <v>30</v>
      </c>
      <c r="V1823" t="s">
        <v>40</v>
      </c>
      <c r="W1823" t="s">
        <v>124</v>
      </c>
      <c r="X1823" t="s">
        <v>41569</v>
      </c>
    </row>
    <row r="1824" spans="1:24" x14ac:dyDescent="0.25">
      <c r="A1824">
        <v>33341</v>
      </c>
      <c r="B1824" t="s">
        <v>41570</v>
      </c>
      <c r="C1824" t="s">
        <v>41571</v>
      </c>
      <c r="D1824">
        <v>4</v>
      </c>
      <c r="F1824" t="s">
        <v>41572</v>
      </c>
      <c r="J1824">
        <v>2012</v>
      </c>
      <c r="N1824" t="s">
        <v>45</v>
      </c>
      <c r="O1824" t="s">
        <v>30</v>
      </c>
      <c r="P1824" t="s">
        <v>30</v>
      </c>
      <c r="Q1824" t="s">
        <v>75</v>
      </c>
      <c r="R1824" t="s">
        <v>30</v>
      </c>
      <c r="S1824" t="s">
        <v>30</v>
      </c>
      <c r="T1824" t="s">
        <v>40</v>
      </c>
      <c r="U1824" t="s">
        <v>30</v>
      </c>
      <c r="V1824" t="s">
        <v>30</v>
      </c>
      <c r="W1824" t="s">
        <v>124</v>
      </c>
      <c r="X1824" t="s">
        <v>41573</v>
      </c>
    </row>
    <row r="1825" spans="1:24" x14ac:dyDescent="0.25">
      <c r="A1825">
        <v>14367</v>
      </c>
      <c r="B1825" t="s">
        <v>41574</v>
      </c>
      <c r="C1825" t="s">
        <v>41575</v>
      </c>
      <c r="D1825">
        <v>4</v>
      </c>
      <c r="E1825" t="s">
        <v>41576</v>
      </c>
      <c r="F1825" t="s">
        <v>41577</v>
      </c>
      <c r="I1825">
        <v>1998</v>
      </c>
      <c r="J1825">
        <v>1998</v>
      </c>
      <c r="K1825" t="s">
        <v>41578</v>
      </c>
      <c r="L1825" t="s">
        <v>41579</v>
      </c>
      <c r="N1825" t="s">
        <v>45</v>
      </c>
      <c r="O1825" t="s">
        <v>40</v>
      </c>
      <c r="P1825" t="s">
        <v>30</v>
      </c>
      <c r="Q1825" t="s">
        <v>46</v>
      </c>
      <c r="R1825" t="s">
        <v>30</v>
      </c>
      <c r="S1825" t="s">
        <v>40</v>
      </c>
      <c r="T1825" t="s">
        <v>30</v>
      </c>
      <c r="U1825" t="s">
        <v>30</v>
      </c>
      <c r="V1825" t="s">
        <v>40</v>
      </c>
      <c r="W1825" t="s">
        <v>124</v>
      </c>
      <c r="X1825" t="s">
        <v>41580</v>
      </c>
    </row>
    <row r="1826" spans="1:24" x14ac:dyDescent="0.25">
      <c r="A1826">
        <v>75752</v>
      </c>
      <c r="B1826" t="s">
        <v>41581</v>
      </c>
      <c r="C1826" t="s">
        <v>41582</v>
      </c>
      <c r="D1826">
        <v>4</v>
      </c>
      <c r="E1826" t="s">
        <v>41583</v>
      </c>
      <c r="F1826" t="s">
        <v>11965</v>
      </c>
      <c r="G1826" t="e">
        <f>-giline</f>
        <v>#NAME?</v>
      </c>
      <c r="H1826" t="s">
        <v>25180</v>
      </c>
      <c r="I1826">
        <v>1995</v>
      </c>
      <c r="J1826">
        <v>2006</v>
      </c>
      <c r="K1826" t="s">
        <v>41584</v>
      </c>
      <c r="L1826" t="s">
        <v>41585</v>
      </c>
      <c r="M1826" t="s">
        <v>8635</v>
      </c>
      <c r="N1826" t="s">
        <v>45</v>
      </c>
      <c r="O1826" t="s">
        <v>40</v>
      </c>
      <c r="P1826" t="s">
        <v>30</v>
      </c>
      <c r="Q1826" t="s">
        <v>31</v>
      </c>
      <c r="R1826" t="s">
        <v>30</v>
      </c>
      <c r="S1826" t="s">
        <v>40</v>
      </c>
      <c r="T1826" t="s">
        <v>30</v>
      </c>
      <c r="U1826" t="s">
        <v>30</v>
      </c>
      <c r="V1826" t="s">
        <v>30</v>
      </c>
      <c r="W1826" t="s">
        <v>124</v>
      </c>
      <c r="X1826" t="s">
        <v>41586</v>
      </c>
    </row>
    <row r="1827" spans="1:24" x14ac:dyDescent="0.25">
      <c r="A1827">
        <v>10531</v>
      </c>
      <c r="B1827" t="s">
        <v>41587</v>
      </c>
      <c r="C1827" t="s">
        <v>41588</v>
      </c>
      <c r="D1827">
        <v>4</v>
      </c>
      <c r="E1827" t="s">
        <v>41589</v>
      </c>
      <c r="F1827" t="s">
        <v>1170</v>
      </c>
      <c r="I1827">
        <v>1976</v>
      </c>
      <c r="J1827">
        <v>1980</v>
      </c>
      <c r="K1827" t="s">
        <v>41590</v>
      </c>
      <c r="L1827" t="s">
        <v>41591</v>
      </c>
      <c r="M1827" t="s">
        <v>1025</v>
      </c>
      <c r="N1827" t="s">
        <v>45</v>
      </c>
      <c r="O1827" t="s">
        <v>40</v>
      </c>
      <c r="P1827" t="s">
        <v>30</v>
      </c>
      <c r="Q1827" t="s">
        <v>63</v>
      </c>
      <c r="R1827" t="s">
        <v>30</v>
      </c>
      <c r="S1827" t="s">
        <v>40</v>
      </c>
      <c r="T1827" t="s">
        <v>30</v>
      </c>
      <c r="U1827" t="s">
        <v>30</v>
      </c>
      <c r="V1827" t="s">
        <v>30</v>
      </c>
      <c r="W1827" t="s">
        <v>124</v>
      </c>
      <c r="X1827" t="s">
        <v>41592</v>
      </c>
    </row>
    <row r="1828" spans="1:24" x14ac:dyDescent="0.25">
      <c r="A1828">
        <v>591037</v>
      </c>
      <c r="B1828" t="s">
        <v>41593</v>
      </c>
      <c r="C1828" t="s">
        <v>41594</v>
      </c>
      <c r="D1828">
        <v>4</v>
      </c>
      <c r="E1828" t="s">
        <v>41595</v>
      </c>
      <c r="F1828" t="s">
        <v>27246</v>
      </c>
      <c r="I1828">
        <v>1975</v>
      </c>
      <c r="J1828">
        <v>1977</v>
      </c>
      <c r="K1828" t="s">
        <v>41596</v>
      </c>
      <c r="L1828" t="s">
        <v>41597</v>
      </c>
      <c r="M1828" t="s">
        <v>1025</v>
      </c>
      <c r="N1828" t="s">
        <v>29</v>
      </c>
      <c r="O1828" t="s">
        <v>40</v>
      </c>
      <c r="P1828" t="s">
        <v>30</v>
      </c>
      <c r="Q1828" t="s">
        <v>31</v>
      </c>
      <c r="R1828" t="s">
        <v>30</v>
      </c>
      <c r="S1828" t="s">
        <v>30</v>
      </c>
      <c r="T1828" t="s">
        <v>30</v>
      </c>
      <c r="U1828" t="s">
        <v>40</v>
      </c>
      <c r="V1828" t="s">
        <v>30</v>
      </c>
      <c r="W1828" t="s">
        <v>124</v>
      </c>
      <c r="X1828" t="s">
        <v>41598</v>
      </c>
    </row>
    <row r="1829" spans="1:24" x14ac:dyDescent="0.25">
      <c r="A1829">
        <v>675038</v>
      </c>
      <c r="B1829" t="s">
        <v>41599</v>
      </c>
      <c r="C1829" t="s">
        <v>41600</v>
      </c>
      <c r="D1829">
        <v>4</v>
      </c>
      <c r="E1829" t="s">
        <v>41601</v>
      </c>
      <c r="F1829" t="s">
        <v>1263</v>
      </c>
      <c r="G1829" t="s">
        <v>447</v>
      </c>
      <c r="H1829" t="s">
        <v>448</v>
      </c>
      <c r="I1829">
        <v>1996</v>
      </c>
      <c r="J1829">
        <v>1996</v>
      </c>
      <c r="K1829" t="s">
        <v>41602</v>
      </c>
      <c r="L1829" t="s">
        <v>41603</v>
      </c>
      <c r="M1829" t="s">
        <v>41604</v>
      </c>
      <c r="N1829" t="s">
        <v>29</v>
      </c>
      <c r="O1829" t="s">
        <v>40</v>
      </c>
      <c r="P1829" t="s">
        <v>30</v>
      </c>
      <c r="Q1829" t="s">
        <v>31</v>
      </c>
      <c r="R1829" t="s">
        <v>30</v>
      </c>
      <c r="S1829" t="s">
        <v>40</v>
      </c>
      <c r="T1829" t="s">
        <v>30</v>
      </c>
      <c r="U1829" t="s">
        <v>30</v>
      </c>
      <c r="V1829" t="s">
        <v>30</v>
      </c>
      <c r="W1829" t="s">
        <v>124</v>
      </c>
      <c r="X1829" t="s">
        <v>41605</v>
      </c>
    </row>
    <row r="1830" spans="1:24" x14ac:dyDescent="0.25">
      <c r="A1830">
        <v>464846</v>
      </c>
      <c r="B1830" t="s">
        <v>41606</v>
      </c>
      <c r="C1830" t="s">
        <v>41607</v>
      </c>
      <c r="D1830">
        <v>4</v>
      </c>
      <c r="F1830" t="s">
        <v>13377</v>
      </c>
      <c r="M1830" t="s">
        <v>2267</v>
      </c>
      <c r="N1830" t="s">
        <v>75</v>
      </c>
      <c r="O1830" t="s">
        <v>30</v>
      </c>
      <c r="P1830" t="s">
        <v>30</v>
      </c>
      <c r="Q1830" t="s">
        <v>31</v>
      </c>
      <c r="R1830" t="s">
        <v>30</v>
      </c>
      <c r="S1830" t="s">
        <v>30</v>
      </c>
      <c r="T1830" t="s">
        <v>40</v>
      </c>
      <c r="U1830" t="s">
        <v>30</v>
      </c>
      <c r="V1830" t="s">
        <v>30</v>
      </c>
      <c r="W1830" t="s">
        <v>798</v>
      </c>
      <c r="X1830" t="s">
        <v>41608</v>
      </c>
    </row>
    <row r="1831" spans="1:24" x14ac:dyDescent="0.25">
      <c r="A1831">
        <v>674683</v>
      </c>
      <c r="B1831" t="s">
        <v>41609</v>
      </c>
      <c r="C1831" t="s">
        <v>41610</v>
      </c>
      <c r="D1831">
        <v>4</v>
      </c>
      <c r="E1831" t="s">
        <v>41611</v>
      </c>
      <c r="F1831" t="s">
        <v>5153</v>
      </c>
      <c r="G1831" t="e">
        <f>-onide</f>
        <v>#NAME?</v>
      </c>
      <c r="H1831" t="s">
        <v>356</v>
      </c>
      <c r="I1831">
        <v>1975</v>
      </c>
      <c r="J1831">
        <v>1979</v>
      </c>
      <c r="K1831" t="s">
        <v>41612</v>
      </c>
      <c r="L1831" t="s">
        <v>41613</v>
      </c>
      <c r="M1831" t="s">
        <v>4208</v>
      </c>
      <c r="N1831" t="s">
        <v>29</v>
      </c>
      <c r="O1831" t="s">
        <v>30</v>
      </c>
      <c r="P1831" t="s">
        <v>30</v>
      </c>
      <c r="Q1831" t="s">
        <v>31</v>
      </c>
      <c r="R1831" t="s">
        <v>40</v>
      </c>
      <c r="S1831" t="s">
        <v>30</v>
      </c>
      <c r="T1831" t="s">
        <v>30</v>
      </c>
      <c r="U1831" t="s">
        <v>40</v>
      </c>
      <c r="V1831" t="s">
        <v>30</v>
      </c>
      <c r="W1831" t="s">
        <v>124</v>
      </c>
      <c r="X1831" t="s">
        <v>41614</v>
      </c>
    </row>
    <row r="1832" spans="1:24" x14ac:dyDescent="0.25">
      <c r="A1832">
        <v>8910</v>
      </c>
      <c r="B1832" t="s">
        <v>41615</v>
      </c>
      <c r="C1832" t="s">
        <v>41616</v>
      </c>
      <c r="D1832">
        <v>4</v>
      </c>
      <c r="F1832" t="s">
        <v>1115</v>
      </c>
      <c r="I1832">
        <v>1988</v>
      </c>
      <c r="J1832">
        <v>1939</v>
      </c>
      <c r="K1832" t="s">
        <v>41617</v>
      </c>
      <c r="L1832" t="s">
        <v>41618</v>
      </c>
      <c r="M1832" t="s">
        <v>24400</v>
      </c>
      <c r="N1832" t="s">
        <v>45</v>
      </c>
      <c r="O1832" t="s">
        <v>40</v>
      </c>
      <c r="P1832" t="s">
        <v>30</v>
      </c>
      <c r="Q1832" t="s">
        <v>63</v>
      </c>
      <c r="R1832" t="s">
        <v>30</v>
      </c>
      <c r="S1832" t="s">
        <v>30</v>
      </c>
      <c r="T1832" t="s">
        <v>40</v>
      </c>
      <c r="U1832" t="s">
        <v>30</v>
      </c>
      <c r="V1832" t="s">
        <v>30</v>
      </c>
      <c r="W1832" t="s">
        <v>798</v>
      </c>
      <c r="X1832" t="s">
        <v>41619</v>
      </c>
    </row>
    <row r="1833" spans="1:24" x14ac:dyDescent="0.25">
      <c r="A1833">
        <v>14805</v>
      </c>
      <c r="B1833" t="s">
        <v>41736</v>
      </c>
      <c r="C1833" t="s">
        <v>41737</v>
      </c>
      <c r="D1833">
        <v>4</v>
      </c>
      <c r="E1833" t="s">
        <v>41738</v>
      </c>
      <c r="F1833" t="s">
        <v>22798</v>
      </c>
      <c r="G1833" t="e">
        <f>-tinib</f>
        <v>#NAME?</v>
      </c>
      <c r="H1833" t="s">
        <v>1371</v>
      </c>
      <c r="I1833">
        <v>2003</v>
      </c>
      <c r="J1833">
        <v>2007</v>
      </c>
      <c r="K1833" t="s">
        <v>41739</v>
      </c>
      <c r="L1833" t="s">
        <v>41740</v>
      </c>
      <c r="N1833" t="s">
        <v>45</v>
      </c>
      <c r="O1833" t="s">
        <v>30</v>
      </c>
      <c r="P1833" t="s">
        <v>30</v>
      </c>
      <c r="Q1833" t="s">
        <v>63</v>
      </c>
      <c r="R1833" t="s">
        <v>30</v>
      </c>
      <c r="S1833" t="s">
        <v>40</v>
      </c>
      <c r="T1833" t="s">
        <v>30</v>
      </c>
      <c r="U1833" t="s">
        <v>30</v>
      </c>
      <c r="V1833" t="s">
        <v>40</v>
      </c>
      <c r="W1833" t="s">
        <v>124</v>
      </c>
      <c r="X1833" t="s">
        <v>41741</v>
      </c>
    </row>
    <row r="1834" spans="1:24" x14ac:dyDescent="0.25">
      <c r="A1834">
        <v>675215</v>
      </c>
      <c r="B1834" t="s">
        <v>41742</v>
      </c>
      <c r="C1834" t="s">
        <v>41743</v>
      </c>
      <c r="D1834">
        <v>4</v>
      </c>
      <c r="F1834" t="s">
        <v>9907</v>
      </c>
      <c r="J1834">
        <v>1951</v>
      </c>
      <c r="K1834" t="s">
        <v>41744</v>
      </c>
      <c r="L1834" t="s">
        <v>41745</v>
      </c>
      <c r="N1834" t="s">
        <v>45</v>
      </c>
      <c r="O1834" t="s">
        <v>40</v>
      </c>
      <c r="P1834" t="s">
        <v>30</v>
      </c>
      <c r="Q1834" t="s">
        <v>63</v>
      </c>
      <c r="R1834" t="s">
        <v>30</v>
      </c>
      <c r="S1834" t="s">
        <v>40</v>
      </c>
      <c r="T1834" t="s">
        <v>30</v>
      </c>
      <c r="U1834" t="s">
        <v>30</v>
      </c>
      <c r="V1834" t="s">
        <v>30</v>
      </c>
      <c r="W1834" t="s">
        <v>798</v>
      </c>
      <c r="X1834" t="s">
        <v>41746</v>
      </c>
    </row>
    <row r="1835" spans="1:24" x14ac:dyDescent="0.25">
      <c r="A1835">
        <v>306486</v>
      </c>
      <c r="B1835" t="s">
        <v>41747</v>
      </c>
      <c r="C1835" t="s">
        <v>41748</v>
      </c>
      <c r="D1835">
        <v>4</v>
      </c>
      <c r="E1835" t="s">
        <v>41749</v>
      </c>
      <c r="F1835" t="s">
        <v>5493</v>
      </c>
      <c r="G1835" t="e">
        <f>-ium</f>
        <v>#NAME?</v>
      </c>
      <c r="H1835" t="s">
        <v>288</v>
      </c>
      <c r="I1835">
        <v>1971</v>
      </c>
      <c r="J1835">
        <v>1972</v>
      </c>
      <c r="K1835" t="s">
        <v>41750</v>
      </c>
      <c r="L1835" t="s">
        <v>41751</v>
      </c>
      <c r="M1835" t="s">
        <v>3344</v>
      </c>
      <c r="N1835" t="s">
        <v>29</v>
      </c>
      <c r="O1835" t="s">
        <v>30</v>
      </c>
      <c r="P1835" t="s">
        <v>30</v>
      </c>
      <c r="Q1835" t="s">
        <v>31</v>
      </c>
      <c r="R1835" t="s">
        <v>30</v>
      </c>
      <c r="S1835" t="s">
        <v>30</v>
      </c>
      <c r="T1835" t="s">
        <v>40</v>
      </c>
      <c r="U1835" t="s">
        <v>30</v>
      </c>
      <c r="V1835" t="s">
        <v>40</v>
      </c>
      <c r="W1835" t="s">
        <v>124</v>
      </c>
      <c r="X1835" t="s">
        <v>41752</v>
      </c>
    </row>
    <row r="1836" spans="1:24" x14ac:dyDescent="0.25">
      <c r="A1836">
        <v>675252</v>
      </c>
      <c r="B1836" t="s">
        <v>41753</v>
      </c>
      <c r="C1836" t="s">
        <v>41754</v>
      </c>
      <c r="D1836">
        <v>4</v>
      </c>
      <c r="E1836" t="s">
        <v>41755</v>
      </c>
      <c r="F1836" t="s">
        <v>7463</v>
      </c>
      <c r="I1836">
        <v>1994</v>
      </c>
      <c r="J1836">
        <v>1997</v>
      </c>
      <c r="K1836" t="s">
        <v>41756</v>
      </c>
      <c r="L1836" t="s">
        <v>41757</v>
      </c>
      <c r="N1836" t="s">
        <v>45</v>
      </c>
      <c r="O1836" t="s">
        <v>30</v>
      </c>
      <c r="P1836" t="s">
        <v>30</v>
      </c>
      <c r="Q1836" t="s">
        <v>75</v>
      </c>
      <c r="R1836" t="s">
        <v>30</v>
      </c>
      <c r="S1836" t="s">
        <v>30</v>
      </c>
      <c r="T1836" t="s">
        <v>40</v>
      </c>
      <c r="U1836" t="s">
        <v>30</v>
      </c>
      <c r="V1836" t="s">
        <v>30</v>
      </c>
      <c r="W1836" t="s">
        <v>798</v>
      </c>
    </row>
    <row r="1837" spans="1:24" x14ac:dyDescent="0.25">
      <c r="A1837">
        <v>1369638</v>
      </c>
      <c r="B1837" t="s">
        <v>41758</v>
      </c>
      <c r="C1837" t="s">
        <v>41759</v>
      </c>
      <c r="D1837">
        <v>4</v>
      </c>
      <c r="F1837" t="s">
        <v>41760</v>
      </c>
      <c r="I1837">
        <v>2005</v>
      </c>
      <c r="J1837">
        <v>2003</v>
      </c>
      <c r="K1837" t="s">
        <v>41761</v>
      </c>
      <c r="L1837" t="s">
        <v>41762</v>
      </c>
      <c r="N1837" t="s">
        <v>45</v>
      </c>
      <c r="O1837" t="s">
        <v>30</v>
      </c>
      <c r="P1837" t="s">
        <v>30</v>
      </c>
      <c r="Q1837" t="s">
        <v>75</v>
      </c>
      <c r="R1837" t="s">
        <v>30</v>
      </c>
      <c r="S1837" t="s">
        <v>40</v>
      </c>
      <c r="T1837" t="s">
        <v>30</v>
      </c>
      <c r="U1837" t="s">
        <v>30</v>
      </c>
      <c r="V1837" t="s">
        <v>30</v>
      </c>
      <c r="W1837" t="s">
        <v>124</v>
      </c>
    </row>
    <row r="1838" spans="1:24" x14ac:dyDescent="0.25">
      <c r="A1838">
        <v>1381313</v>
      </c>
      <c r="B1838" t="s">
        <v>41763</v>
      </c>
      <c r="C1838" t="s">
        <v>41764</v>
      </c>
      <c r="D1838">
        <v>4</v>
      </c>
      <c r="F1838" t="s">
        <v>41765</v>
      </c>
      <c r="I1838">
        <v>1988</v>
      </c>
      <c r="J1838">
        <v>1989</v>
      </c>
      <c r="M1838" t="s">
        <v>10217</v>
      </c>
      <c r="N1838" t="s">
        <v>108</v>
      </c>
      <c r="O1838" t="s">
        <v>30</v>
      </c>
      <c r="P1838" t="s">
        <v>30</v>
      </c>
      <c r="Q1838" t="s">
        <v>31</v>
      </c>
      <c r="R1838" t="s">
        <v>30</v>
      </c>
      <c r="S1838" t="s">
        <v>30</v>
      </c>
      <c r="T1838" t="s">
        <v>40</v>
      </c>
      <c r="U1838" t="s">
        <v>30</v>
      </c>
      <c r="V1838" t="s">
        <v>30</v>
      </c>
      <c r="W1838" t="s">
        <v>124</v>
      </c>
    </row>
    <row r="1839" spans="1:24" x14ac:dyDescent="0.25">
      <c r="A1839">
        <v>1449545</v>
      </c>
      <c r="B1839" t="s">
        <v>41766</v>
      </c>
      <c r="C1839" t="s">
        <v>41767</v>
      </c>
      <c r="D1839">
        <v>4</v>
      </c>
      <c r="E1839" t="s">
        <v>41768</v>
      </c>
      <c r="F1839" t="s">
        <v>1762</v>
      </c>
      <c r="I1839">
        <v>1990</v>
      </c>
      <c r="J1839">
        <v>1990</v>
      </c>
      <c r="K1839" t="s">
        <v>41769</v>
      </c>
      <c r="L1839" t="s">
        <v>41770</v>
      </c>
      <c r="M1839" t="s">
        <v>30592</v>
      </c>
      <c r="N1839" t="s">
        <v>45</v>
      </c>
      <c r="O1839" t="s">
        <v>30</v>
      </c>
      <c r="P1839" t="s">
        <v>30</v>
      </c>
      <c r="Q1839" t="s">
        <v>63</v>
      </c>
      <c r="R1839" t="s">
        <v>30</v>
      </c>
      <c r="S1839" t="s">
        <v>30</v>
      </c>
      <c r="T1839" t="s">
        <v>40</v>
      </c>
      <c r="U1839" t="s">
        <v>30</v>
      </c>
      <c r="V1839" t="s">
        <v>30</v>
      </c>
      <c r="W1839" t="s">
        <v>124</v>
      </c>
    </row>
    <row r="1840" spans="1:24" x14ac:dyDescent="0.25">
      <c r="A1840">
        <v>114480</v>
      </c>
      <c r="B1840" t="s">
        <v>41771</v>
      </c>
      <c r="C1840" t="s">
        <v>41772</v>
      </c>
      <c r="D1840">
        <v>4</v>
      </c>
      <c r="E1840" t="s">
        <v>41773</v>
      </c>
      <c r="F1840" t="s">
        <v>5387</v>
      </c>
      <c r="G1840" t="e">
        <f>-carbef</f>
        <v>#NAME?</v>
      </c>
      <c r="H1840" t="s">
        <v>41774</v>
      </c>
      <c r="I1840">
        <v>1989</v>
      </c>
      <c r="J1840">
        <v>1991</v>
      </c>
      <c r="K1840" t="s">
        <v>41775</v>
      </c>
      <c r="L1840" t="s">
        <v>41776</v>
      </c>
      <c r="M1840" t="s">
        <v>453</v>
      </c>
      <c r="N1840" t="s">
        <v>29</v>
      </c>
      <c r="O1840" t="s">
        <v>40</v>
      </c>
      <c r="P1840" t="s">
        <v>30</v>
      </c>
      <c r="Q1840" t="s">
        <v>31</v>
      </c>
      <c r="R1840" t="s">
        <v>30</v>
      </c>
      <c r="S1840" t="s">
        <v>40</v>
      </c>
      <c r="T1840" t="s">
        <v>30</v>
      </c>
      <c r="U1840" t="s">
        <v>30</v>
      </c>
      <c r="V1840" t="s">
        <v>30</v>
      </c>
      <c r="W1840" t="s">
        <v>798</v>
      </c>
      <c r="X1840" t="s">
        <v>41777</v>
      </c>
    </row>
    <row r="1841" spans="1:24" x14ac:dyDescent="0.25">
      <c r="A1841">
        <v>4941</v>
      </c>
      <c r="B1841" t="s">
        <v>41970</v>
      </c>
      <c r="C1841" t="s">
        <v>41971</v>
      </c>
      <c r="D1841">
        <v>4</v>
      </c>
      <c r="F1841" t="s">
        <v>41972</v>
      </c>
      <c r="J1841">
        <v>1952</v>
      </c>
      <c r="K1841" t="s">
        <v>41973</v>
      </c>
      <c r="L1841" t="s">
        <v>41974</v>
      </c>
      <c r="M1841" t="s">
        <v>7791</v>
      </c>
      <c r="N1841" t="s">
        <v>45</v>
      </c>
      <c r="O1841" t="s">
        <v>40</v>
      </c>
      <c r="P1841" t="s">
        <v>30</v>
      </c>
      <c r="Q1841" t="s">
        <v>63</v>
      </c>
      <c r="R1841" t="s">
        <v>40</v>
      </c>
      <c r="S1841" t="s">
        <v>40</v>
      </c>
      <c r="T1841" t="s">
        <v>40</v>
      </c>
      <c r="U1841" t="s">
        <v>30</v>
      </c>
      <c r="V1841" t="s">
        <v>40</v>
      </c>
      <c r="W1841" t="s">
        <v>124</v>
      </c>
      <c r="X1841" t="s">
        <v>41975</v>
      </c>
    </row>
    <row r="1842" spans="1:24" x14ac:dyDescent="0.25">
      <c r="A1842">
        <v>646450</v>
      </c>
      <c r="B1842" t="s">
        <v>41976</v>
      </c>
      <c r="C1842" t="s">
        <v>41977</v>
      </c>
      <c r="D1842">
        <v>4</v>
      </c>
      <c r="E1842" t="s">
        <v>41978</v>
      </c>
      <c r="F1842" t="s">
        <v>1263</v>
      </c>
      <c r="G1842" t="e">
        <f>-prost</f>
        <v>#NAME?</v>
      </c>
      <c r="H1842" t="s">
        <v>238</v>
      </c>
      <c r="I1842">
        <v>1996</v>
      </c>
      <c r="J1842">
        <v>1996</v>
      </c>
      <c r="K1842" t="s">
        <v>41979</v>
      </c>
      <c r="L1842" t="s">
        <v>41980</v>
      </c>
      <c r="M1842" t="s">
        <v>8884</v>
      </c>
      <c r="N1842" t="s">
        <v>29</v>
      </c>
      <c r="O1842" t="s">
        <v>40</v>
      </c>
      <c r="P1842" t="s">
        <v>30</v>
      </c>
      <c r="Q1842" t="s">
        <v>31</v>
      </c>
      <c r="R1842" t="s">
        <v>40</v>
      </c>
      <c r="S1842" t="s">
        <v>30</v>
      </c>
      <c r="T1842" t="s">
        <v>30</v>
      </c>
      <c r="U1842" t="s">
        <v>40</v>
      </c>
      <c r="V1842" t="s">
        <v>30</v>
      </c>
      <c r="W1842" t="s">
        <v>124</v>
      </c>
      <c r="X1842" t="s">
        <v>41981</v>
      </c>
    </row>
    <row r="1843" spans="1:24" x14ac:dyDescent="0.25">
      <c r="A1843">
        <v>674555</v>
      </c>
      <c r="B1843" t="s">
        <v>41982</v>
      </c>
      <c r="C1843" t="s">
        <v>41983</v>
      </c>
      <c r="D1843">
        <v>4</v>
      </c>
      <c r="F1843" t="s">
        <v>41984</v>
      </c>
      <c r="G1843" t="s">
        <v>9986</v>
      </c>
      <c r="H1843" t="s">
        <v>1567</v>
      </c>
      <c r="I1843">
        <v>1962</v>
      </c>
      <c r="J1843">
        <v>1960</v>
      </c>
      <c r="K1843" t="s">
        <v>41985</v>
      </c>
      <c r="L1843" t="s">
        <v>41986</v>
      </c>
      <c r="M1843" t="s">
        <v>2544</v>
      </c>
      <c r="N1843" t="s">
        <v>45</v>
      </c>
      <c r="O1843" t="s">
        <v>40</v>
      </c>
      <c r="P1843" t="s">
        <v>30</v>
      </c>
      <c r="Q1843" t="s">
        <v>46</v>
      </c>
      <c r="R1843" t="s">
        <v>30</v>
      </c>
      <c r="S1843" t="s">
        <v>30</v>
      </c>
      <c r="T1843" t="s">
        <v>30</v>
      </c>
      <c r="U1843" t="s">
        <v>40</v>
      </c>
      <c r="V1843" t="s">
        <v>30</v>
      </c>
      <c r="W1843" t="s">
        <v>124</v>
      </c>
      <c r="X1843" t="s">
        <v>41987</v>
      </c>
    </row>
    <row r="1844" spans="1:24" x14ac:dyDescent="0.25">
      <c r="A1844">
        <v>624161</v>
      </c>
      <c r="B1844" t="s">
        <v>41999</v>
      </c>
      <c r="C1844" t="s">
        <v>42000</v>
      </c>
      <c r="D1844">
        <v>4</v>
      </c>
      <c r="F1844" t="s">
        <v>42001</v>
      </c>
      <c r="G1844" t="e">
        <f>-arabine</f>
        <v>#NAME?</v>
      </c>
      <c r="H1844" t="s">
        <v>5045</v>
      </c>
      <c r="I1844">
        <v>1982</v>
      </c>
      <c r="J1844">
        <v>1991</v>
      </c>
      <c r="K1844" t="s">
        <v>42002</v>
      </c>
      <c r="L1844" t="s">
        <v>42003</v>
      </c>
      <c r="M1844" t="s">
        <v>793</v>
      </c>
      <c r="N1844" t="s">
        <v>29</v>
      </c>
      <c r="O1844" t="s">
        <v>30</v>
      </c>
      <c r="P1844" t="s">
        <v>30</v>
      </c>
      <c r="Q1844" t="s">
        <v>31</v>
      </c>
      <c r="R1844" t="s">
        <v>30</v>
      </c>
      <c r="S1844" t="s">
        <v>40</v>
      </c>
      <c r="T1844" t="s">
        <v>40</v>
      </c>
      <c r="U1844" t="s">
        <v>30</v>
      </c>
      <c r="V1844" t="s">
        <v>40</v>
      </c>
      <c r="W1844" t="s">
        <v>124</v>
      </c>
      <c r="X1844" t="s">
        <v>42004</v>
      </c>
    </row>
    <row r="1845" spans="1:24" x14ac:dyDescent="0.25">
      <c r="A1845">
        <v>674509</v>
      </c>
      <c r="B1845" t="s">
        <v>42005</v>
      </c>
      <c r="C1845" t="s">
        <v>42006</v>
      </c>
      <c r="D1845">
        <v>4</v>
      </c>
      <c r="F1845" t="s">
        <v>42007</v>
      </c>
      <c r="J1845">
        <v>1948</v>
      </c>
      <c r="K1845" t="s">
        <v>42008</v>
      </c>
      <c r="L1845" t="s">
        <v>42009</v>
      </c>
      <c r="M1845" t="s">
        <v>453</v>
      </c>
      <c r="N1845" t="s">
        <v>108</v>
      </c>
      <c r="O1845" t="s">
        <v>30</v>
      </c>
      <c r="P1845" t="s">
        <v>30</v>
      </c>
      <c r="Q1845" t="s">
        <v>31</v>
      </c>
      <c r="R1845" t="s">
        <v>30</v>
      </c>
      <c r="S1845" t="s">
        <v>30</v>
      </c>
      <c r="T1845" t="s">
        <v>40</v>
      </c>
      <c r="U1845" t="s">
        <v>40</v>
      </c>
      <c r="V1845" t="s">
        <v>40</v>
      </c>
      <c r="W1845" t="s">
        <v>124</v>
      </c>
      <c r="X1845" t="s">
        <v>42010</v>
      </c>
    </row>
    <row r="1846" spans="1:24" x14ac:dyDescent="0.25">
      <c r="A1846">
        <v>27251</v>
      </c>
      <c r="B1846" t="s">
        <v>42016</v>
      </c>
      <c r="C1846" t="s">
        <v>42017</v>
      </c>
      <c r="D1846">
        <v>4</v>
      </c>
      <c r="E1846" t="s">
        <v>42018</v>
      </c>
      <c r="F1846" t="s">
        <v>1445</v>
      </c>
      <c r="G1846" t="e">
        <f>-stigmine</f>
        <v>#NAME?</v>
      </c>
      <c r="H1846" t="s">
        <v>15684</v>
      </c>
      <c r="I1846">
        <v>1997</v>
      </c>
      <c r="J1846">
        <v>2000</v>
      </c>
      <c r="K1846" t="s">
        <v>42019</v>
      </c>
      <c r="L1846" t="s">
        <v>42020</v>
      </c>
      <c r="N1846" t="s">
        <v>45</v>
      </c>
      <c r="O1846" t="s">
        <v>40</v>
      </c>
      <c r="P1846" t="s">
        <v>30</v>
      </c>
      <c r="Q1846" t="s">
        <v>31</v>
      </c>
      <c r="R1846" t="s">
        <v>30</v>
      </c>
      <c r="S1846" t="s">
        <v>40</v>
      </c>
      <c r="T1846" t="s">
        <v>30</v>
      </c>
      <c r="U1846" t="s">
        <v>40</v>
      </c>
      <c r="V1846" t="s">
        <v>30</v>
      </c>
      <c r="W1846" t="s">
        <v>124</v>
      </c>
      <c r="X1846" t="s">
        <v>42021</v>
      </c>
    </row>
    <row r="1847" spans="1:24" x14ac:dyDescent="0.25">
      <c r="A1847">
        <v>374052</v>
      </c>
      <c r="B1847" t="s">
        <v>42027</v>
      </c>
      <c r="C1847" t="s">
        <v>42028</v>
      </c>
      <c r="D1847">
        <v>4</v>
      </c>
      <c r="F1847" t="s">
        <v>42029</v>
      </c>
      <c r="G1847" t="s">
        <v>5388</v>
      </c>
      <c r="H1847" t="s">
        <v>5389</v>
      </c>
      <c r="J1847">
        <v>1952</v>
      </c>
      <c r="K1847" t="s">
        <v>42030</v>
      </c>
      <c r="L1847" t="s">
        <v>42031</v>
      </c>
      <c r="M1847" t="s">
        <v>4208</v>
      </c>
      <c r="N1847" t="s">
        <v>29</v>
      </c>
      <c r="O1847" t="s">
        <v>40</v>
      </c>
      <c r="P1847" t="s">
        <v>30</v>
      </c>
      <c r="Q1847" t="s">
        <v>31</v>
      </c>
      <c r="R1847" t="s">
        <v>30</v>
      </c>
      <c r="S1847" t="s">
        <v>40</v>
      </c>
      <c r="T1847" t="s">
        <v>40</v>
      </c>
      <c r="U1847" t="s">
        <v>40</v>
      </c>
      <c r="V1847" t="s">
        <v>30</v>
      </c>
      <c r="W1847" t="s">
        <v>124</v>
      </c>
      <c r="X1847" t="s">
        <v>42032</v>
      </c>
    </row>
    <row r="1848" spans="1:24" x14ac:dyDescent="0.25">
      <c r="A1848">
        <v>421066</v>
      </c>
      <c r="B1848" t="s">
        <v>42045</v>
      </c>
      <c r="C1848" t="s">
        <v>42046</v>
      </c>
      <c r="D1848">
        <v>4</v>
      </c>
      <c r="E1848" t="s">
        <v>42047</v>
      </c>
      <c r="F1848" t="s">
        <v>759</v>
      </c>
      <c r="G1848" t="e">
        <f>-sartan</f>
        <v>#NAME?</v>
      </c>
      <c r="H1848" t="s">
        <v>3818</v>
      </c>
      <c r="I1848">
        <v>1996</v>
      </c>
      <c r="J1848">
        <v>1997</v>
      </c>
      <c r="K1848" t="s">
        <v>42048</v>
      </c>
      <c r="L1848" t="s">
        <v>42049</v>
      </c>
      <c r="M1848" t="s">
        <v>42050</v>
      </c>
      <c r="N1848" t="s">
        <v>45</v>
      </c>
      <c r="O1848" t="s">
        <v>40</v>
      </c>
      <c r="P1848" t="s">
        <v>30</v>
      </c>
      <c r="Q1848" t="s">
        <v>63</v>
      </c>
      <c r="R1848" t="s">
        <v>30</v>
      </c>
      <c r="S1848" t="s">
        <v>40</v>
      </c>
      <c r="T1848" t="s">
        <v>30</v>
      </c>
      <c r="U1848" t="s">
        <v>30</v>
      </c>
      <c r="V1848" t="s">
        <v>40</v>
      </c>
      <c r="W1848" t="s">
        <v>124</v>
      </c>
      <c r="X1848" t="s">
        <v>42051</v>
      </c>
    </row>
    <row r="1849" spans="1:24" x14ac:dyDescent="0.25">
      <c r="A1849">
        <v>674665</v>
      </c>
      <c r="B1849" t="s">
        <v>42057</v>
      </c>
      <c r="C1849" t="s">
        <v>42058</v>
      </c>
      <c r="D1849">
        <v>4</v>
      </c>
      <c r="F1849" t="s">
        <v>759</v>
      </c>
      <c r="J1849">
        <v>1960</v>
      </c>
      <c r="K1849" t="s">
        <v>42059</v>
      </c>
      <c r="L1849" t="s">
        <v>42060</v>
      </c>
      <c r="N1849" t="s">
        <v>45</v>
      </c>
      <c r="O1849" t="s">
        <v>40</v>
      </c>
      <c r="P1849" t="s">
        <v>30</v>
      </c>
      <c r="Q1849" t="s">
        <v>46</v>
      </c>
      <c r="R1849" t="s">
        <v>30</v>
      </c>
      <c r="S1849" t="s">
        <v>40</v>
      </c>
      <c r="T1849" t="s">
        <v>30</v>
      </c>
      <c r="U1849" t="s">
        <v>30</v>
      </c>
      <c r="V1849" t="s">
        <v>30</v>
      </c>
      <c r="W1849" t="s">
        <v>798</v>
      </c>
      <c r="X1849" t="s">
        <v>42061</v>
      </c>
    </row>
    <row r="1850" spans="1:24" x14ac:dyDescent="0.25">
      <c r="A1850">
        <v>39540</v>
      </c>
      <c r="B1850" t="s">
        <v>42062</v>
      </c>
      <c r="C1850" t="s">
        <v>42063</v>
      </c>
      <c r="D1850">
        <v>4</v>
      </c>
      <c r="E1850" t="s">
        <v>42064</v>
      </c>
      <c r="F1850" t="s">
        <v>42065</v>
      </c>
      <c r="G1850" t="e">
        <f>-cromil</f>
        <v>#NAME?</v>
      </c>
      <c r="H1850" t="s">
        <v>5720</v>
      </c>
      <c r="I1850">
        <v>1985</v>
      </c>
      <c r="J1850">
        <v>1992</v>
      </c>
      <c r="K1850" t="s">
        <v>42066</v>
      </c>
      <c r="L1850" t="s">
        <v>42067</v>
      </c>
      <c r="M1850" t="s">
        <v>12807</v>
      </c>
      <c r="N1850" t="s">
        <v>45</v>
      </c>
      <c r="O1850" t="s">
        <v>40</v>
      </c>
      <c r="P1850" t="s">
        <v>30</v>
      </c>
      <c r="Q1850" t="s">
        <v>63</v>
      </c>
      <c r="R1850" t="s">
        <v>30</v>
      </c>
      <c r="S1850" t="s">
        <v>30</v>
      </c>
      <c r="T1850" t="s">
        <v>30</v>
      </c>
      <c r="U1850" t="s">
        <v>40</v>
      </c>
      <c r="V1850" t="s">
        <v>30</v>
      </c>
      <c r="W1850" t="s">
        <v>124</v>
      </c>
      <c r="X1850" t="s">
        <v>42068</v>
      </c>
    </row>
    <row r="1851" spans="1:24" x14ac:dyDescent="0.25">
      <c r="A1851">
        <v>27570</v>
      </c>
      <c r="B1851" t="s">
        <v>42069</v>
      </c>
      <c r="C1851" t="s">
        <v>42070</v>
      </c>
      <c r="D1851">
        <v>4</v>
      </c>
      <c r="E1851" t="s">
        <v>42071</v>
      </c>
      <c r="F1851" t="s">
        <v>5387</v>
      </c>
      <c r="G1851" t="e">
        <f>-olol</f>
        <v>#NAME?</v>
      </c>
      <c r="H1851" t="s">
        <v>475</v>
      </c>
      <c r="I1851">
        <v>1976</v>
      </c>
      <c r="J1851">
        <v>1979</v>
      </c>
      <c r="K1851" t="s">
        <v>42072</v>
      </c>
      <c r="L1851" t="s">
        <v>42073</v>
      </c>
      <c r="M1851" t="s">
        <v>476</v>
      </c>
      <c r="N1851" t="s">
        <v>45</v>
      </c>
      <c r="O1851" t="s">
        <v>40</v>
      </c>
      <c r="P1851" t="s">
        <v>30</v>
      </c>
      <c r="Q1851" t="s">
        <v>46</v>
      </c>
      <c r="R1851" t="s">
        <v>30</v>
      </c>
      <c r="S1851" t="s">
        <v>40</v>
      </c>
      <c r="T1851" t="s">
        <v>30</v>
      </c>
      <c r="U1851" t="s">
        <v>30</v>
      </c>
      <c r="V1851" t="s">
        <v>40</v>
      </c>
      <c r="W1851" t="s">
        <v>124</v>
      </c>
      <c r="X1851" t="s">
        <v>42074</v>
      </c>
    </row>
    <row r="1852" spans="1:24" x14ac:dyDescent="0.25">
      <c r="A1852">
        <v>27152</v>
      </c>
      <c r="B1852" t="s">
        <v>42075</v>
      </c>
      <c r="C1852" t="s">
        <v>42076</v>
      </c>
      <c r="D1852">
        <v>4</v>
      </c>
      <c r="E1852" t="s">
        <v>42077</v>
      </c>
      <c r="F1852" t="s">
        <v>797</v>
      </c>
      <c r="I1852">
        <v>1962</v>
      </c>
      <c r="J1852">
        <v>1961</v>
      </c>
      <c r="K1852" t="s">
        <v>42078</v>
      </c>
      <c r="L1852" t="s">
        <v>42079</v>
      </c>
      <c r="M1852" t="s">
        <v>4208</v>
      </c>
      <c r="N1852" t="s">
        <v>29</v>
      </c>
      <c r="O1852" t="s">
        <v>40</v>
      </c>
      <c r="P1852" t="s">
        <v>30</v>
      </c>
      <c r="Q1852" t="s">
        <v>31</v>
      </c>
      <c r="R1852" t="s">
        <v>30</v>
      </c>
      <c r="S1852" t="s">
        <v>40</v>
      </c>
      <c r="T1852" t="s">
        <v>30</v>
      </c>
      <c r="U1852" t="s">
        <v>40</v>
      </c>
      <c r="V1852" t="s">
        <v>30</v>
      </c>
      <c r="W1852" t="s">
        <v>798</v>
      </c>
      <c r="X1852" t="s">
        <v>42080</v>
      </c>
    </row>
    <row r="1853" spans="1:24" x14ac:dyDescent="0.25">
      <c r="A1853">
        <v>1380933</v>
      </c>
      <c r="B1853" t="s">
        <v>42081</v>
      </c>
      <c r="C1853" t="s">
        <v>42082</v>
      </c>
      <c r="D1853">
        <v>4</v>
      </c>
      <c r="E1853" t="s">
        <v>42083</v>
      </c>
      <c r="F1853" t="s">
        <v>42084</v>
      </c>
      <c r="G1853" t="e">
        <f>-mab</f>
        <v>#NAME?</v>
      </c>
      <c r="H1853" t="s">
        <v>546</v>
      </c>
      <c r="I1853">
        <v>1998</v>
      </c>
      <c r="J1853">
        <v>2002</v>
      </c>
      <c r="K1853" t="s">
        <v>42085</v>
      </c>
      <c r="L1853" t="s">
        <v>42086</v>
      </c>
      <c r="N1853" t="s">
        <v>547</v>
      </c>
      <c r="O1853" t="s">
        <v>30</v>
      </c>
      <c r="P1853" t="s">
        <v>30</v>
      </c>
      <c r="Q1853" t="s">
        <v>31</v>
      </c>
      <c r="R1853" t="s">
        <v>30</v>
      </c>
      <c r="S1853" t="s">
        <v>30</v>
      </c>
      <c r="T1853" t="s">
        <v>40</v>
      </c>
      <c r="U1853" t="s">
        <v>30</v>
      </c>
      <c r="V1853" t="s">
        <v>30</v>
      </c>
      <c r="W1853" t="s">
        <v>124</v>
      </c>
    </row>
    <row r="1854" spans="1:24" x14ac:dyDescent="0.25">
      <c r="A1854">
        <v>371561</v>
      </c>
      <c r="B1854" t="s">
        <v>42123</v>
      </c>
      <c r="C1854" t="s">
        <v>42124</v>
      </c>
      <c r="D1854">
        <v>4</v>
      </c>
      <c r="F1854" t="s">
        <v>42125</v>
      </c>
      <c r="G1854" t="e">
        <f>-cycline</f>
        <v>#NAME?</v>
      </c>
      <c r="H1854" t="s">
        <v>5183</v>
      </c>
      <c r="I1854">
        <v>1966</v>
      </c>
      <c r="J1854">
        <v>1971</v>
      </c>
      <c r="K1854" t="s">
        <v>42126</v>
      </c>
      <c r="L1854" t="s">
        <v>42127</v>
      </c>
      <c r="M1854" t="s">
        <v>453</v>
      </c>
      <c r="N1854" t="s">
        <v>29</v>
      </c>
      <c r="O1854" t="s">
        <v>40</v>
      </c>
      <c r="P1854" t="s">
        <v>30</v>
      </c>
      <c r="Q1854" t="s">
        <v>31</v>
      </c>
      <c r="R1854" t="s">
        <v>30</v>
      </c>
      <c r="S1854" t="s">
        <v>40</v>
      </c>
      <c r="T1854" t="s">
        <v>40</v>
      </c>
      <c r="U1854" t="s">
        <v>40</v>
      </c>
      <c r="V1854" t="s">
        <v>30</v>
      </c>
      <c r="W1854" t="s">
        <v>124</v>
      </c>
      <c r="X1854" t="s">
        <v>42128</v>
      </c>
    </row>
    <row r="1855" spans="1:24" x14ac:dyDescent="0.25">
      <c r="A1855">
        <v>222633</v>
      </c>
      <c r="B1855" t="s">
        <v>42159</v>
      </c>
      <c r="C1855" t="s">
        <v>42160</v>
      </c>
      <c r="D1855">
        <v>4</v>
      </c>
      <c r="E1855" t="s">
        <v>42161</v>
      </c>
      <c r="F1855" t="s">
        <v>2909</v>
      </c>
      <c r="G1855" t="e">
        <f>-nidazole</f>
        <v>#NAME?</v>
      </c>
      <c r="H1855" t="s">
        <v>10182</v>
      </c>
      <c r="I1855">
        <v>1970</v>
      </c>
      <c r="J1855">
        <v>2004</v>
      </c>
      <c r="K1855" t="s">
        <v>42162</v>
      </c>
      <c r="L1855" t="s">
        <v>42163</v>
      </c>
      <c r="M1855" t="s">
        <v>3069</v>
      </c>
      <c r="N1855" t="s">
        <v>45</v>
      </c>
      <c r="O1855" t="s">
        <v>40</v>
      </c>
      <c r="P1855" t="s">
        <v>30</v>
      </c>
      <c r="Q1855" t="s">
        <v>63</v>
      </c>
      <c r="R1855" t="s">
        <v>40</v>
      </c>
      <c r="S1855" t="s">
        <v>40</v>
      </c>
      <c r="T1855" t="s">
        <v>30</v>
      </c>
      <c r="U1855" t="s">
        <v>30</v>
      </c>
      <c r="V1855" t="s">
        <v>40</v>
      </c>
      <c r="W1855" t="s">
        <v>124</v>
      </c>
      <c r="X1855" t="s">
        <v>42164</v>
      </c>
    </row>
    <row r="1856" spans="1:24" x14ac:dyDescent="0.25">
      <c r="A1856">
        <v>139045</v>
      </c>
      <c r="B1856" t="s">
        <v>42175</v>
      </c>
      <c r="C1856" t="s">
        <v>42176</v>
      </c>
      <c r="D1856">
        <v>4</v>
      </c>
      <c r="E1856" t="s">
        <v>42177</v>
      </c>
      <c r="F1856" t="s">
        <v>1445</v>
      </c>
      <c r="G1856" t="e">
        <f>-sartan</f>
        <v>#NAME?</v>
      </c>
      <c r="H1856" t="s">
        <v>3818</v>
      </c>
      <c r="I1856">
        <v>1995</v>
      </c>
      <c r="J1856">
        <v>1996</v>
      </c>
      <c r="K1856" t="s">
        <v>42178</v>
      </c>
      <c r="L1856" t="s">
        <v>42179</v>
      </c>
      <c r="M1856" t="s">
        <v>627</v>
      </c>
      <c r="N1856" t="s">
        <v>45</v>
      </c>
      <c r="O1856" t="s">
        <v>40</v>
      </c>
      <c r="P1856" t="s">
        <v>30</v>
      </c>
      <c r="Q1856" t="s">
        <v>31</v>
      </c>
      <c r="R1856" t="s">
        <v>30</v>
      </c>
      <c r="S1856" t="s">
        <v>40</v>
      </c>
      <c r="T1856" t="s">
        <v>30</v>
      </c>
      <c r="U1856" t="s">
        <v>30</v>
      </c>
      <c r="V1856" t="s">
        <v>40</v>
      </c>
      <c r="W1856" t="s">
        <v>124</v>
      </c>
      <c r="X1856" t="s">
        <v>42180</v>
      </c>
    </row>
    <row r="1857" spans="1:24" x14ac:dyDescent="0.25">
      <c r="A1857">
        <v>48849</v>
      </c>
      <c r="B1857" t="s">
        <v>42181</v>
      </c>
      <c r="C1857" t="s">
        <v>42182</v>
      </c>
      <c r="D1857">
        <v>4</v>
      </c>
      <c r="E1857" t="s">
        <v>42183</v>
      </c>
      <c r="F1857" t="s">
        <v>42184</v>
      </c>
      <c r="I1857">
        <v>1963</v>
      </c>
      <c r="J1857">
        <v>1976</v>
      </c>
      <c r="K1857" t="s">
        <v>42185</v>
      </c>
      <c r="L1857" t="s">
        <v>42186</v>
      </c>
      <c r="M1857" t="s">
        <v>42187</v>
      </c>
      <c r="N1857" t="s">
        <v>45</v>
      </c>
      <c r="O1857" t="s">
        <v>30</v>
      </c>
      <c r="P1857" t="s">
        <v>30</v>
      </c>
      <c r="Q1857" t="s">
        <v>63</v>
      </c>
      <c r="R1857" t="s">
        <v>30</v>
      </c>
      <c r="S1857" t="s">
        <v>30</v>
      </c>
      <c r="T1857" t="s">
        <v>30</v>
      </c>
      <c r="U1857" t="s">
        <v>40</v>
      </c>
      <c r="V1857" t="s">
        <v>30</v>
      </c>
      <c r="W1857" t="s">
        <v>2208</v>
      </c>
      <c r="X1857" t="s">
        <v>42188</v>
      </c>
    </row>
    <row r="1858" spans="1:24" x14ac:dyDescent="0.25">
      <c r="A1858">
        <v>674496</v>
      </c>
      <c r="B1858" t="s">
        <v>42189</v>
      </c>
      <c r="C1858" t="s">
        <v>42190</v>
      </c>
      <c r="D1858">
        <v>4</v>
      </c>
      <c r="E1858" t="s">
        <v>42191</v>
      </c>
      <c r="F1858" t="s">
        <v>42192</v>
      </c>
      <c r="I1858">
        <v>1973</v>
      </c>
      <c r="J1858">
        <v>1977</v>
      </c>
      <c r="K1858" t="s">
        <v>42193</v>
      </c>
      <c r="L1858" t="s">
        <v>42194</v>
      </c>
      <c r="M1858" t="s">
        <v>11735</v>
      </c>
      <c r="N1858" t="s">
        <v>29</v>
      </c>
      <c r="O1858" t="s">
        <v>40</v>
      </c>
      <c r="P1858" t="s">
        <v>30</v>
      </c>
      <c r="Q1858" t="s">
        <v>31</v>
      </c>
      <c r="R1858" t="s">
        <v>40</v>
      </c>
      <c r="S1858" t="s">
        <v>30</v>
      </c>
      <c r="T1858" t="s">
        <v>30</v>
      </c>
      <c r="U1858" t="s">
        <v>40</v>
      </c>
      <c r="V1858" t="s">
        <v>30</v>
      </c>
      <c r="W1858" t="s">
        <v>124</v>
      </c>
      <c r="X1858" t="s">
        <v>42195</v>
      </c>
    </row>
    <row r="1859" spans="1:24" x14ac:dyDescent="0.25">
      <c r="A1859">
        <v>51042</v>
      </c>
      <c r="B1859" t="s">
        <v>42196</v>
      </c>
      <c r="C1859" t="s">
        <v>42197</v>
      </c>
      <c r="D1859">
        <v>4</v>
      </c>
      <c r="E1859" t="s">
        <v>42198</v>
      </c>
      <c r="F1859" t="s">
        <v>42199</v>
      </c>
      <c r="G1859" t="e">
        <f>-dil</f>
        <v>#NAME?</v>
      </c>
      <c r="H1859" t="s">
        <v>707</v>
      </c>
      <c r="I1859">
        <v>1970</v>
      </c>
      <c r="J1859">
        <v>1979</v>
      </c>
      <c r="K1859" t="s">
        <v>42200</v>
      </c>
      <c r="L1859" t="s">
        <v>42201</v>
      </c>
      <c r="M1859" t="s">
        <v>42202</v>
      </c>
      <c r="N1859" t="s">
        <v>45</v>
      </c>
      <c r="O1859" t="s">
        <v>40</v>
      </c>
      <c r="P1859" t="s">
        <v>30</v>
      </c>
      <c r="Q1859" t="s">
        <v>63</v>
      </c>
      <c r="R1859" t="s">
        <v>40</v>
      </c>
      <c r="S1859" t="s">
        <v>40</v>
      </c>
      <c r="T1859" t="s">
        <v>30</v>
      </c>
      <c r="U1859" t="s">
        <v>40</v>
      </c>
      <c r="V1859" t="s">
        <v>40</v>
      </c>
      <c r="W1859" t="s">
        <v>2208</v>
      </c>
      <c r="X1859" t="s">
        <v>42203</v>
      </c>
    </row>
    <row r="1860" spans="1:24" x14ac:dyDescent="0.25">
      <c r="A1860">
        <v>674657</v>
      </c>
      <c r="B1860" t="s">
        <v>42204</v>
      </c>
      <c r="C1860" t="s">
        <v>42205</v>
      </c>
      <c r="D1860">
        <v>4</v>
      </c>
      <c r="F1860" t="s">
        <v>759</v>
      </c>
      <c r="J1860">
        <v>1983</v>
      </c>
      <c r="K1860" t="s">
        <v>42206</v>
      </c>
      <c r="L1860" t="s">
        <v>42207</v>
      </c>
      <c r="M1860" t="s">
        <v>6201</v>
      </c>
      <c r="N1860" t="s">
        <v>74</v>
      </c>
      <c r="O1860" t="s">
        <v>30</v>
      </c>
      <c r="P1860" t="s">
        <v>30</v>
      </c>
      <c r="Q1860" t="s">
        <v>75</v>
      </c>
      <c r="R1860" t="s">
        <v>30</v>
      </c>
      <c r="S1860" t="s">
        <v>40</v>
      </c>
      <c r="T1860" t="s">
        <v>30</v>
      </c>
      <c r="U1860" t="s">
        <v>30</v>
      </c>
      <c r="V1860" t="s">
        <v>30</v>
      </c>
      <c r="W1860" t="s">
        <v>2208</v>
      </c>
      <c r="X1860" t="s">
        <v>42208</v>
      </c>
    </row>
    <row r="1861" spans="1:24" x14ac:dyDescent="0.25">
      <c r="A1861">
        <v>117108</v>
      </c>
      <c r="B1861" t="s">
        <v>42209</v>
      </c>
      <c r="C1861" t="s">
        <v>42210</v>
      </c>
      <c r="D1861">
        <v>4</v>
      </c>
      <c r="F1861" t="s">
        <v>21177</v>
      </c>
      <c r="G1861" t="s">
        <v>4695</v>
      </c>
      <c r="H1861" t="s">
        <v>2824</v>
      </c>
      <c r="J1861">
        <v>1947</v>
      </c>
      <c r="K1861" t="s">
        <v>42211</v>
      </c>
      <c r="L1861" t="s">
        <v>42212</v>
      </c>
      <c r="M1861" t="s">
        <v>7861</v>
      </c>
      <c r="N1861" t="s">
        <v>45</v>
      </c>
      <c r="O1861" t="s">
        <v>40</v>
      </c>
      <c r="P1861" t="s">
        <v>30</v>
      </c>
      <c r="Q1861" t="s">
        <v>63</v>
      </c>
      <c r="R1861" t="s">
        <v>30</v>
      </c>
      <c r="S1861" t="s">
        <v>30</v>
      </c>
      <c r="T1861" t="s">
        <v>30</v>
      </c>
      <c r="U1861" t="s">
        <v>40</v>
      </c>
      <c r="V1861" t="s">
        <v>30</v>
      </c>
      <c r="W1861" t="s">
        <v>798</v>
      </c>
      <c r="X1861" t="s">
        <v>42213</v>
      </c>
    </row>
    <row r="1862" spans="1:24" x14ac:dyDescent="0.25">
      <c r="A1862">
        <v>421902</v>
      </c>
      <c r="B1862" t="s">
        <v>42214</v>
      </c>
      <c r="C1862" t="s">
        <v>42215</v>
      </c>
      <c r="D1862">
        <v>4</v>
      </c>
      <c r="F1862" t="s">
        <v>42216</v>
      </c>
      <c r="I1862">
        <v>1987</v>
      </c>
      <c r="J1862">
        <v>1986</v>
      </c>
      <c r="K1862" t="s">
        <v>42217</v>
      </c>
      <c r="L1862" t="s">
        <v>42218</v>
      </c>
      <c r="M1862" t="s">
        <v>2580</v>
      </c>
      <c r="N1862" t="s">
        <v>45</v>
      </c>
      <c r="O1862" t="s">
        <v>30</v>
      </c>
      <c r="P1862" t="s">
        <v>30</v>
      </c>
      <c r="Q1862" t="s">
        <v>46</v>
      </c>
      <c r="R1862" t="s">
        <v>30</v>
      </c>
      <c r="S1862" t="s">
        <v>30</v>
      </c>
      <c r="T1862" t="s">
        <v>30</v>
      </c>
      <c r="U1862" t="s">
        <v>40</v>
      </c>
      <c r="V1862" t="s">
        <v>30</v>
      </c>
      <c r="W1862" t="s">
        <v>2208</v>
      </c>
      <c r="X1862" t="s">
        <v>42219</v>
      </c>
    </row>
    <row r="1863" spans="1:24" x14ac:dyDescent="0.25">
      <c r="A1863">
        <v>365538</v>
      </c>
      <c r="B1863" t="s">
        <v>42227</v>
      </c>
      <c r="C1863" t="s">
        <v>42228</v>
      </c>
      <c r="D1863">
        <v>4</v>
      </c>
      <c r="E1863" t="s">
        <v>42229</v>
      </c>
      <c r="F1863" t="s">
        <v>42230</v>
      </c>
      <c r="G1863" t="e">
        <f>-vir</f>
        <v>#NAME?</v>
      </c>
      <c r="H1863" t="s">
        <v>10689</v>
      </c>
      <c r="I1863">
        <v>1979</v>
      </c>
      <c r="J1863">
        <v>1982</v>
      </c>
      <c r="K1863" t="s">
        <v>42231</v>
      </c>
      <c r="L1863" t="s">
        <v>42232</v>
      </c>
      <c r="M1863" t="s">
        <v>250</v>
      </c>
      <c r="N1863" t="s">
        <v>29</v>
      </c>
      <c r="O1863" t="s">
        <v>40</v>
      </c>
      <c r="P1863" t="s">
        <v>30</v>
      </c>
      <c r="Q1863" t="s">
        <v>63</v>
      </c>
      <c r="R1863" t="s">
        <v>40</v>
      </c>
      <c r="S1863" t="s">
        <v>40</v>
      </c>
      <c r="T1863" t="s">
        <v>40</v>
      </c>
      <c r="U1863" t="s">
        <v>40</v>
      </c>
      <c r="V1863" t="s">
        <v>30</v>
      </c>
      <c r="W1863" t="s">
        <v>124</v>
      </c>
      <c r="X1863" t="s">
        <v>42233</v>
      </c>
    </row>
    <row r="1864" spans="1:24" x14ac:dyDescent="0.25">
      <c r="A1864">
        <v>675171</v>
      </c>
      <c r="B1864" t="s">
        <v>42234</v>
      </c>
      <c r="C1864" t="s">
        <v>42235</v>
      </c>
      <c r="D1864">
        <v>4</v>
      </c>
      <c r="F1864" t="s">
        <v>42236</v>
      </c>
      <c r="I1864">
        <v>1963</v>
      </c>
      <c r="J1864">
        <v>1954</v>
      </c>
      <c r="K1864" t="s">
        <v>42237</v>
      </c>
      <c r="L1864" t="s">
        <v>42238</v>
      </c>
      <c r="M1864" t="s">
        <v>17519</v>
      </c>
      <c r="N1864" t="s">
        <v>45</v>
      </c>
      <c r="O1864" t="s">
        <v>30</v>
      </c>
      <c r="P1864" t="s">
        <v>30</v>
      </c>
      <c r="Q1864" t="s">
        <v>63</v>
      </c>
      <c r="R1864" t="s">
        <v>30</v>
      </c>
      <c r="S1864" t="s">
        <v>40</v>
      </c>
      <c r="T1864" t="s">
        <v>40</v>
      </c>
      <c r="U1864" t="s">
        <v>40</v>
      </c>
      <c r="V1864" t="s">
        <v>30</v>
      </c>
      <c r="W1864" t="s">
        <v>124</v>
      </c>
      <c r="X1864" t="s">
        <v>42239</v>
      </c>
    </row>
    <row r="1865" spans="1:24" x14ac:dyDescent="0.25">
      <c r="A1865">
        <v>1121890</v>
      </c>
      <c r="B1865" t="s">
        <v>2289</v>
      </c>
      <c r="C1865" t="s">
        <v>2290</v>
      </c>
      <c r="D1865">
        <v>3</v>
      </c>
      <c r="E1865" t="s">
        <v>2291</v>
      </c>
      <c r="F1865" t="s">
        <v>480</v>
      </c>
      <c r="G1865" t="e">
        <f>-mab</f>
        <v>#NAME?</v>
      </c>
      <c r="H1865" t="s">
        <v>546</v>
      </c>
      <c r="I1865">
        <v>2008</v>
      </c>
      <c r="N1865" t="s">
        <v>547</v>
      </c>
      <c r="O1865" t="s">
        <v>30</v>
      </c>
      <c r="P1865" t="s">
        <v>30</v>
      </c>
      <c r="Q1865" t="s">
        <v>31</v>
      </c>
      <c r="R1865" t="s">
        <v>30</v>
      </c>
    </row>
    <row r="1866" spans="1:24" x14ac:dyDescent="0.25">
      <c r="A1866">
        <v>1380329</v>
      </c>
      <c r="B1866" t="s">
        <v>2363</v>
      </c>
      <c r="C1866" t="s">
        <v>2364</v>
      </c>
      <c r="D1866">
        <v>3</v>
      </c>
      <c r="E1866" t="s">
        <v>2365</v>
      </c>
      <c r="F1866" t="s">
        <v>2366</v>
      </c>
      <c r="G1866" t="e">
        <f>-mab</f>
        <v>#NAME?</v>
      </c>
      <c r="H1866" t="s">
        <v>546</v>
      </c>
      <c r="I1866">
        <v>2005</v>
      </c>
      <c r="N1866" t="s">
        <v>547</v>
      </c>
      <c r="O1866" t="s">
        <v>30</v>
      </c>
      <c r="P1866" t="s">
        <v>30</v>
      </c>
      <c r="Q1866" t="s">
        <v>31</v>
      </c>
      <c r="R1866" t="s">
        <v>30</v>
      </c>
    </row>
    <row r="1867" spans="1:24" x14ac:dyDescent="0.25">
      <c r="A1867">
        <v>1381693</v>
      </c>
      <c r="B1867" t="s">
        <v>9058</v>
      </c>
      <c r="C1867" t="s">
        <v>9059</v>
      </c>
      <c r="D1867">
        <v>3</v>
      </c>
      <c r="E1867" t="s">
        <v>9060</v>
      </c>
      <c r="N1867" t="s">
        <v>547</v>
      </c>
      <c r="O1867" t="s">
        <v>30</v>
      </c>
      <c r="P1867" t="s">
        <v>30</v>
      </c>
      <c r="Q1867" t="s">
        <v>31</v>
      </c>
      <c r="R1867" t="s">
        <v>30</v>
      </c>
    </row>
    <row r="1868" spans="1:24" x14ac:dyDescent="0.25">
      <c r="A1868">
        <v>1381753</v>
      </c>
      <c r="B1868" t="s">
        <v>9081</v>
      </c>
      <c r="C1868" t="s">
        <v>9082</v>
      </c>
      <c r="D1868">
        <v>3</v>
      </c>
      <c r="E1868" t="s">
        <v>9083</v>
      </c>
      <c r="N1868" t="s">
        <v>547</v>
      </c>
      <c r="O1868" t="s">
        <v>30</v>
      </c>
      <c r="P1868" t="s">
        <v>30</v>
      </c>
      <c r="Q1868" t="s">
        <v>31</v>
      </c>
      <c r="R1868" t="s">
        <v>30</v>
      </c>
    </row>
    <row r="1869" spans="1:24" x14ac:dyDescent="0.25">
      <c r="A1869">
        <v>1382110</v>
      </c>
      <c r="B1869" t="s">
        <v>9107</v>
      </c>
      <c r="C1869" t="s">
        <v>9108</v>
      </c>
      <c r="D1869">
        <v>3</v>
      </c>
      <c r="E1869" t="s">
        <v>9109</v>
      </c>
      <c r="N1869" t="s">
        <v>547</v>
      </c>
      <c r="O1869" t="s">
        <v>30</v>
      </c>
      <c r="P1869" t="s">
        <v>30</v>
      </c>
      <c r="Q1869" t="s">
        <v>31</v>
      </c>
      <c r="R1869" t="s">
        <v>30</v>
      </c>
    </row>
    <row r="1870" spans="1:24" x14ac:dyDescent="0.25">
      <c r="A1870">
        <v>1381855</v>
      </c>
      <c r="B1870" t="s">
        <v>9226</v>
      </c>
      <c r="C1870" t="s">
        <v>9227</v>
      </c>
      <c r="D1870">
        <v>3</v>
      </c>
      <c r="E1870" t="s">
        <v>9228</v>
      </c>
      <c r="N1870" t="s">
        <v>547</v>
      </c>
      <c r="O1870" t="s">
        <v>30</v>
      </c>
      <c r="P1870" t="s">
        <v>30</v>
      </c>
      <c r="Q1870" t="s">
        <v>31</v>
      </c>
      <c r="R1870" t="s">
        <v>30</v>
      </c>
    </row>
    <row r="1871" spans="1:24" x14ac:dyDescent="0.25">
      <c r="A1871">
        <v>1381887</v>
      </c>
      <c r="B1871" t="s">
        <v>9231</v>
      </c>
      <c r="C1871" t="s">
        <v>9232</v>
      </c>
      <c r="D1871">
        <v>3</v>
      </c>
      <c r="E1871" t="s">
        <v>9233</v>
      </c>
      <c r="N1871" t="s">
        <v>547</v>
      </c>
      <c r="O1871" t="s">
        <v>30</v>
      </c>
      <c r="P1871" t="s">
        <v>30</v>
      </c>
      <c r="Q1871" t="s">
        <v>31</v>
      </c>
      <c r="R1871" t="s">
        <v>30</v>
      </c>
    </row>
    <row r="1872" spans="1:24" x14ac:dyDescent="0.25">
      <c r="A1872">
        <v>1382028</v>
      </c>
      <c r="B1872" t="s">
        <v>9635</v>
      </c>
      <c r="C1872" t="s">
        <v>9636</v>
      </c>
      <c r="D1872">
        <v>3</v>
      </c>
      <c r="E1872" t="s">
        <v>9637</v>
      </c>
      <c r="N1872" t="s">
        <v>547</v>
      </c>
      <c r="O1872" t="s">
        <v>30</v>
      </c>
      <c r="P1872" t="s">
        <v>30</v>
      </c>
      <c r="Q1872" t="s">
        <v>31</v>
      </c>
      <c r="R1872" t="s">
        <v>30</v>
      </c>
    </row>
    <row r="1873" spans="1:18" x14ac:dyDescent="0.25">
      <c r="A1873">
        <v>1382109</v>
      </c>
      <c r="B1873" t="s">
        <v>10004</v>
      </c>
      <c r="C1873" t="s">
        <v>10005</v>
      </c>
      <c r="D1873">
        <v>3</v>
      </c>
      <c r="E1873" t="s">
        <v>10006</v>
      </c>
      <c r="N1873" t="s">
        <v>547</v>
      </c>
      <c r="O1873" t="s">
        <v>30</v>
      </c>
      <c r="P1873" t="s">
        <v>30</v>
      </c>
      <c r="Q1873" t="s">
        <v>31</v>
      </c>
      <c r="R1873" t="s">
        <v>30</v>
      </c>
    </row>
    <row r="1874" spans="1:18" x14ac:dyDescent="0.25">
      <c r="A1874">
        <v>1121905</v>
      </c>
      <c r="B1874" t="s">
        <v>10574</v>
      </c>
      <c r="C1874" t="s">
        <v>10575</v>
      </c>
      <c r="D1874">
        <v>3</v>
      </c>
      <c r="E1874" t="s">
        <v>10576</v>
      </c>
      <c r="F1874" t="s">
        <v>10577</v>
      </c>
      <c r="G1874" t="e">
        <f>-mab</f>
        <v>#NAME?</v>
      </c>
      <c r="H1874" t="s">
        <v>546</v>
      </c>
      <c r="I1874">
        <v>2010</v>
      </c>
      <c r="N1874" t="s">
        <v>547</v>
      </c>
      <c r="O1874" t="s">
        <v>30</v>
      </c>
      <c r="P1874" t="s">
        <v>30</v>
      </c>
      <c r="Q1874" t="s">
        <v>31</v>
      </c>
      <c r="R1874" t="s">
        <v>30</v>
      </c>
    </row>
    <row r="1875" spans="1:18" x14ac:dyDescent="0.25">
      <c r="A1875">
        <v>1381816</v>
      </c>
      <c r="B1875" t="s">
        <v>10638</v>
      </c>
      <c r="C1875" t="s">
        <v>10639</v>
      </c>
      <c r="D1875">
        <v>3</v>
      </c>
      <c r="E1875" t="s">
        <v>10640</v>
      </c>
      <c r="N1875" t="s">
        <v>547</v>
      </c>
      <c r="O1875" t="s">
        <v>30</v>
      </c>
      <c r="P1875" t="s">
        <v>30</v>
      </c>
      <c r="Q1875" t="s">
        <v>31</v>
      </c>
      <c r="R1875" t="s">
        <v>30</v>
      </c>
    </row>
    <row r="1876" spans="1:18" x14ac:dyDescent="0.25">
      <c r="A1876">
        <v>1381351</v>
      </c>
      <c r="B1876" t="s">
        <v>11482</v>
      </c>
      <c r="C1876" t="s">
        <v>11483</v>
      </c>
      <c r="D1876">
        <v>3</v>
      </c>
      <c r="E1876" t="s">
        <v>11484</v>
      </c>
      <c r="F1876" t="s">
        <v>11485</v>
      </c>
      <c r="G1876" t="e">
        <f>-mab</f>
        <v>#NAME?</v>
      </c>
      <c r="H1876" t="s">
        <v>546</v>
      </c>
      <c r="N1876" t="s">
        <v>547</v>
      </c>
      <c r="O1876" t="s">
        <v>30</v>
      </c>
      <c r="P1876" t="s">
        <v>30</v>
      </c>
      <c r="Q1876" t="s">
        <v>31</v>
      </c>
      <c r="R1876" t="s">
        <v>30</v>
      </c>
    </row>
    <row r="1877" spans="1:18" x14ac:dyDescent="0.25">
      <c r="A1877">
        <v>1121919</v>
      </c>
      <c r="B1877" t="s">
        <v>11743</v>
      </c>
      <c r="C1877" t="s">
        <v>11744</v>
      </c>
      <c r="D1877">
        <v>3</v>
      </c>
      <c r="E1877" t="s">
        <v>11745</v>
      </c>
      <c r="F1877" t="s">
        <v>10178</v>
      </c>
      <c r="G1877" t="e">
        <f>-mab</f>
        <v>#NAME?</v>
      </c>
      <c r="H1877" t="s">
        <v>546</v>
      </c>
      <c r="I1877">
        <v>2011</v>
      </c>
      <c r="N1877" t="s">
        <v>547</v>
      </c>
      <c r="O1877" t="s">
        <v>30</v>
      </c>
      <c r="P1877" t="s">
        <v>30</v>
      </c>
      <c r="Q1877" t="s">
        <v>31</v>
      </c>
      <c r="R1877" t="s">
        <v>30</v>
      </c>
    </row>
    <row r="1878" spans="1:18" x14ac:dyDescent="0.25">
      <c r="A1878">
        <v>1380877</v>
      </c>
      <c r="B1878" t="s">
        <v>11770</v>
      </c>
      <c r="C1878" t="s">
        <v>11771</v>
      </c>
      <c r="D1878">
        <v>3</v>
      </c>
      <c r="E1878" t="s">
        <v>11772</v>
      </c>
      <c r="F1878" t="s">
        <v>480</v>
      </c>
      <c r="G1878" t="e">
        <f>-mab</f>
        <v>#NAME?</v>
      </c>
      <c r="H1878" t="s">
        <v>546</v>
      </c>
      <c r="I1878">
        <v>2004</v>
      </c>
      <c r="N1878" t="s">
        <v>547</v>
      </c>
      <c r="O1878" t="s">
        <v>30</v>
      </c>
      <c r="P1878" t="s">
        <v>30</v>
      </c>
      <c r="Q1878" t="s">
        <v>31</v>
      </c>
      <c r="R1878" t="s">
        <v>30</v>
      </c>
    </row>
    <row r="1879" spans="1:18" x14ac:dyDescent="0.25">
      <c r="A1879">
        <v>1381860</v>
      </c>
      <c r="B1879" t="s">
        <v>11785</v>
      </c>
      <c r="C1879" t="s">
        <v>11786</v>
      </c>
      <c r="D1879">
        <v>3</v>
      </c>
      <c r="E1879" t="s">
        <v>11786</v>
      </c>
      <c r="N1879" t="s">
        <v>547</v>
      </c>
      <c r="O1879" t="s">
        <v>30</v>
      </c>
      <c r="P1879" t="s">
        <v>30</v>
      </c>
      <c r="Q1879" t="s">
        <v>31</v>
      </c>
      <c r="R1879" t="s">
        <v>30</v>
      </c>
    </row>
    <row r="1880" spans="1:18" x14ac:dyDescent="0.25">
      <c r="A1880">
        <v>1121898</v>
      </c>
      <c r="B1880" t="s">
        <v>12147</v>
      </c>
      <c r="C1880" t="s">
        <v>12148</v>
      </c>
      <c r="D1880">
        <v>3</v>
      </c>
      <c r="E1880" t="s">
        <v>12149</v>
      </c>
      <c r="F1880" t="s">
        <v>12150</v>
      </c>
      <c r="G1880" t="e">
        <f>-mab</f>
        <v>#NAME?</v>
      </c>
      <c r="H1880" t="s">
        <v>546</v>
      </c>
      <c r="I1880">
        <v>2009</v>
      </c>
      <c r="N1880" t="s">
        <v>547</v>
      </c>
      <c r="O1880" t="s">
        <v>30</v>
      </c>
      <c r="P1880" t="s">
        <v>30</v>
      </c>
      <c r="Q1880" t="s">
        <v>31</v>
      </c>
      <c r="R1880" t="s">
        <v>30</v>
      </c>
    </row>
    <row r="1881" spans="1:18" x14ac:dyDescent="0.25">
      <c r="A1881">
        <v>1121949</v>
      </c>
      <c r="B1881" t="s">
        <v>12602</v>
      </c>
      <c r="C1881" t="s">
        <v>12603</v>
      </c>
      <c r="D1881">
        <v>3</v>
      </c>
      <c r="E1881" t="s">
        <v>12604</v>
      </c>
      <c r="F1881" t="s">
        <v>12605</v>
      </c>
      <c r="G1881" t="e">
        <f>-mab</f>
        <v>#NAME?</v>
      </c>
      <c r="H1881" t="s">
        <v>546</v>
      </c>
      <c r="I1881">
        <v>2006</v>
      </c>
      <c r="N1881" t="s">
        <v>547</v>
      </c>
      <c r="O1881" t="s">
        <v>30</v>
      </c>
      <c r="P1881" t="s">
        <v>30</v>
      </c>
      <c r="Q1881" t="s">
        <v>31</v>
      </c>
      <c r="R1881" t="s">
        <v>30</v>
      </c>
    </row>
    <row r="1882" spans="1:18" x14ac:dyDescent="0.25">
      <c r="A1882">
        <v>1380924</v>
      </c>
      <c r="B1882" t="s">
        <v>12855</v>
      </c>
      <c r="C1882" t="s">
        <v>12856</v>
      </c>
      <c r="D1882">
        <v>3</v>
      </c>
      <c r="E1882" t="s">
        <v>12857</v>
      </c>
      <c r="F1882" t="s">
        <v>480</v>
      </c>
      <c r="G1882" t="e">
        <f>-mab</f>
        <v>#NAME?</v>
      </c>
      <c r="H1882" t="s">
        <v>546</v>
      </c>
      <c r="I1882">
        <v>2006</v>
      </c>
      <c r="N1882" t="s">
        <v>547</v>
      </c>
      <c r="O1882" t="s">
        <v>30</v>
      </c>
      <c r="P1882" t="s">
        <v>30</v>
      </c>
      <c r="Q1882" t="s">
        <v>31</v>
      </c>
      <c r="R1882" t="s">
        <v>30</v>
      </c>
    </row>
    <row r="1883" spans="1:18" x14ac:dyDescent="0.25">
      <c r="A1883">
        <v>1380832</v>
      </c>
      <c r="B1883" t="s">
        <v>13093</v>
      </c>
      <c r="C1883" t="s">
        <v>13094</v>
      </c>
      <c r="D1883">
        <v>3</v>
      </c>
      <c r="E1883" t="s">
        <v>13095</v>
      </c>
      <c r="F1883" t="s">
        <v>13096</v>
      </c>
      <c r="G1883" t="e">
        <f>-mab</f>
        <v>#NAME?</v>
      </c>
      <c r="H1883" t="s">
        <v>546</v>
      </c>
      <c r="I1883">
        <v>1996</v>
      </c>
      <c r="M1883" t="s">
        <v>4307</v>
      </c>
      <c r="N1883" t="s">
        <v>547</v>
      </c>
      <c r="O1883" t="s">
        <v>30</v>
      </c>
      <c r="P1883" t="s">
        <v>30</v>
      </c>
      <c r="Q1883" t="s">
        <v>31</v>
      </c>
      <c r="R1883" t="s">
        <v>30</v>
      </c>
    </row>
    <row r="1884" spans="1:18" x14ac:dyDescent="0.25">
      <c r="A1884">
        <v>1380474</v>
      </c>
      <c r="B1884" t="s">
        <v>13240</v>
      </c>
      <c r="C1884" t="s">
        <v>13241</v>
      </c>
      <c r="D1884">
        <v>3</v>
      </c>
      <c r="E1884" t="s">
        <v>13242</v>
      </c>
      <c r="F1884" t="s">
        <v>13243</v>
      </c>
      <c r="G1884" t="e">
        <f>-cept</f>
        <v>#NAME?</v>
      </c>
      <c r="H1884" t="s">
        <v>13244</v>
      </c>
      <c r="I1884">
        <v>1997</v>
      </c>
      <c r="M1884" t="s">
        <v>9865</v>
      </c>
      <c r="N1884" t="s">
        <v>108</v>
      </c>
      <c r="O1884" t="s">
        <v>30</v>
      </c>
      <c r="P1884" t="s">
        <v>30</v>
      </c>
      <c r="Q1884" t="s">
        <v>31</v>
      </c>
      <c r="R1884" t="s">
        <v>30</v>
      </c>
    </row>
    <row r="1885" spans="1:18" x14ac:dyDescent="0.25">
      <c r="A1885">
        <v>1381077</v>
      </c>
      <c r="B1885" t="s">
        <v>13426</v>
      </c>
      <c r="C1885" t="s">
        <v>13427</v>
      </c>
      <c r="D1885">
        <v>3</v>
      </c>
      <c r="E1885" t="s">
        <v>13428</v>
      </c>
      <c r="F1885" t="s">
        <v>13429</v>
      </c>
      <c r="G1885" t="e">
        <f>-mab</f>
        <v>#NAME?</v>
      </c>
      <c r="H1885" t="s">
        <v>546</v>
      </c>
      <c r="I1885">
        <v>2000</v>
      </c>
      <c r="N1885" t="s">
        <v>547</v>
      </c>
      <c r="O1885" t="s">
        <v>30</v>
      </c>
      <c r="P1885" t="s">
        <v>30</v>
      </c>
      <c r="Q1885" t="s">
        <v>31</v>
      </c>
      <c r="R1885" t="s">
        <v>30</v>
      </c>
    </row>
    <row r="1886" spans="1:18" x14ac:dyDescent="0.25">
      <c r="A1886">
        <v>1381153</v>
      </c>
      <c r="B1886" t="s">
        <v>13473</v>
      </c>
      <c r="C1886" t="s">
        <v>13474</v>
      </c>
      <c r="D1886">
        <v>3</v>
      </c>
      <c r="E1886" t="s">
        <v>13475</v>
      </c>
      <c r="F1886" t="s">
        <v>527</v>
      </c>
      <c r="G1886" t="e">
        <f>-mab</f>
        <v>#NAME?</v>
      </c>
      <c r="H1886" t="s">
        <v>546</v>
      </c>
      <c r="K1886" t="s">
        <v>13476</v>
      </c>
      <c r="L1886" t="s">
        <v>13477</v>
      </c>
      <c r="N1886" t="s">
        <v>547</v>
      </c>
      <c r="O1886" t="s">
        <v>30</v>
      </c>
      <c r="P1886" t="s">
        <v>30</v>
      </c>
      <c r="Q1886" t="s">
        <v>31</v>
      </c>
      <c r="R1886" t="s">
        <v>30</v>
      </c>
    </row>
    <row r="1887" spans="1:18" x14ac:dyDescent="0.25">
      <c r="A1887">
        <v>1380833</v>
      </c>
      <c r="B1887" t="s">
        <v>14356</v>
      </c>
      <c r="C1887" t="s">
        <v>14357</v>
      </c>
      <c r="D1887">
        <v>3</v>
      </c>
      <c r="E1887" t="s">
        <v>14358</v>
      </c>
      <c r="F1887" t="s">
        <v>480</v>
      </c>
      <c r="G1887" t="e">
        <f>-mab</f>
        <v>#NAME?</v>
      </c>
      <c r="H1887" t="s">
        <v>5482</v>
      </c>
      <c r="I1887">
        <v>2007</v>
      </c>
      <c r="N1887" t="s">
        <v>547</v>
      </c>
      <c r="O1887" t="s">
        <v>30</v>
      </c>
      <c r="P1887" t="s">
        <v>30</v>
      </c>
      <c r="Q1887" t="s">
        <v>31</v>
      </c>
      <c r="R1887" t="s">
        <v>30</v>
      </c>
    </row>
    <row r="1888" spans="1:18" x14ac:dyDescent="0.25">
      <c r="A1888">
        <v>1121951</v>
      </c>
      <c r="B1888" t="s">
        <v>14825</v>
      </c>
      <c r="C1888" t="s">
        <v>14826</v>
      </c>
      <c r="D1888">
        <v>3</v>
      </c>
      <c r="E1888" t="s">
        <v>14827</v>
      </c>
      <c r="F1888" t="s">
        <v>14828</v>
      </c>
      <c r="G1888" t="e">
        <f>-mab</f>
        <v>#NAME?</v>
      </c>
      <c r="H1888" t="s">
        <v>546</v>
      </c>
      <c r="N1888" t="s">
        <v>547</v>
      </c>
      <c r="O1888" t="s">
        <v>30</v>
      </c>
      <c r="P1888" t="s">
        <v>30</v>
      </c>
      <c r="Q1888" t="s">
        <v>31</v>
      </c>
      <c r="R1888" t="s">
        <v>30</v>
      </c>
    </row>
    <row r="1889" spans="1:18" x14ac:dyDescent="0.25">
      <c r="A1889">
        <v>1382009</v>
      </c>
      <c r="B1889" t="s">
        <v>15779</v>
      </c>
      <c r="C1889" t="s">
        <v>15780</v>
      </c>
      <c r="D1889">
        <v>3</v>
      </c>
      <c r="N1889" t="s">
        <v>547</v>
      </c>
      <c r="O1889" t="s">
        <v>30</v>
      </c>
      <c r="P1889" t="s">
        <v>30</v>
      </c>
      <c r="Q1889" t="s">
        <v>31</v>
      </c>
      <c r="R1889" t="s">
        <v>30</v>
      </c>
    </row>
    <row r="1890" spans="1:18" x14ac:dyDescent="0.25">
      <c r="A1890">
        <v>1382020</v>
      </c>
      <c r="B1890" t="s">
        <v>17127</v>
      </c>
      <c r="C1890" t="s">
        <v>17128</v>
      </c>
      <c r="D1890">
        <v>3</v>
      </c>
      <c r="E1890" t="s">
        <v>17129</v>
      </c>
      <c r="N1890" t="s">
        <v>547</v>
      </c>
      <c r="O1890" t="s">
        <v>30</v>
      </c>
      <c r="P1890" t="s">
        <v>30</v>
      </c>
      <c r="Q1890" t="s">
        <v>31</v>
      </c>
      <c r="R1890" t="s">
        <v>30</v>
      </c>
    </row>
    <row r="1891" spans="1:18" x14ac:dyDescent="0.25">
      <c r="A1891">
        <v>1381752</v>
      </c>
      <c r="B1891" t="s">
        <v>17134</v>
      </c>
      <c r="C1891" t="s">
        <v>17135</v>
      </c>
      <c r="D1891">
        <v>3</v>
      </c>
      <c r="E1891" t="s">
        <v>17136</v>
      </c>
      <c r="N1891" t="s">
        <v>547</v>
      </c>
      <c r="O1891" t="s">
        <v>30</v>
      </c>
      <c r="P1891" t="s">
        <v>30</v>
      </c>
      <c r="Q1891" t="s">
        <v>31</v>
      </c>
      <c r="R1891" t="s">
        <v>30</v>
      </c>
    </row>
    <row r="1892" spans="1:18" x14ac:dyDescent="0.25">
      <c r="A1892">
        <v>1382032</v>
      </c>
      <c r="B1892" t="s">
        <v>17150</v>
      </c>
      <c r="C1892" t="s">
        <v>17151</v>
      </c>
      <c r="D1892">
        <v>3</v>
      </c>
      <c r="E1892" t="s">
        <v>17152</v>
      </c>
      <c r="N1892" t="s">
        <v>547</v>
      </c>
      <c r="O1892" t="s">
        <v>30</v>
      </c>
      <c r="P1892" t="s">
        <v>30</v>
      </c>
      <c r="Q1892" t="s">
        <v>31</v>
      </c>
      <c r="R1892" t="s">
        <v>30</v>
      </c>
    </row>
    <row r="1893" spans="1:18" x14ac:dyDescent="0.25">
      <c r="A1893">
        <v>1380842</v>
      </c>
      <c r="B1893" t="s">
        <v>18060</v>
      </c>
      <c r="C1893" t="s">
        <v>18061</v>
      </c>
      <c r="D1893">
        <v>3</v>
      </c>
      <c r="E1893" t="s">
        <v>18062</v>
      </c>
      <c r="F1893" t="s">
        <v>18063</v>
      </c>
      <c r="G1893" t="e">
        <f>-mab</f>
        <v>#NAME?</v>
      </c>
      <c r="H1893" t="s">
        <v>5482</v>
      </c>
      <c r="I1893">
        <v>2004</v>
      </c>
      <c r="N1893" t="s">
        <v>547</v>
      </c>
      <c r="O1893" t="s">
        <v>30</v>
      </c>
      <c r="P1893" t="s">
        <v>30</v>
      </c>
      <c r="Q1893" t="s">
        <v>31</v>
      </c>
      <c r="R1893" t="s">
        <v>30</v>
      </c>
    </row>
    <row r="1894" spans="1:18" x14ac:dyDescent="0.25">
      <c r="A1894">
        <v>1381443</v>
      </c>
      <c r="B1894" t="s">
        <v>18267</v>
      </c>
      <c r="C1894" t="s">
        <v>18268</v>
      </c>
      <c r="D1894">
        <v>3</v>
      </c>
      <c r="E1894" t="s">
        <v>18269</v>
      </c>
      <c r="F1894" t="s">
        <v>18270</v>
      </c>
      <c r="G1894" t="e">
        <f>-mab</f>
        <v>#NAME?</v>
      </c>
      <c r="H1894" t="s">
        <v>546</v>
      </c>
      <c r="N1894" t="s">
        <v>547</v>
      </c>
      <c r="O1894" t="s">
        <v>30</v>
      </c>
      <c r="P1894" t="s">
        <v>30</v>
      </c>
      <c r="Q1894" t="s">
        <v>31</v>
      </c>
      <c r="R1894" t="s">
        <v>30</v>
      </c>
    </row>
    <row r="1895" spans="1:18" x14ac:dyDescent="0.25">
      <c r="A1895">
        <v>1381033</v>
      </c>
      <c r="B1895" t="s">
        <v>18964</v>
      </c>
      <c r="C1895" t="s">
        <v>18965</v>
      </c>
      <c r="D1895">
        <v>3</v>
      </c>
      <c r="E1895" t="s">
        <v>18966</v>
      </c>
      <c r="F1895" t="s">
        <v>18967</v>
      </c>
      <c r="G1895" t="e">
        <f>-mab</f>
        <v>#NAME?</v>
      </c>
      <c r="H1895" t="s">
        <v>546</v>
      </c>
      <c r="I1895">
        <v>1999</v>
      </c>
      <c r="N1895" t="s">
        <v>547</v>
      </c>
      <c r="O1895" t="s">
        <v>30</v>
      </c>
      <c r="P1895" t="s">
        <v>30</v>
      </c>
      <c r="Q1895" t="s">
        <v>31</v>
      </c>
      <c r="R1895" t="s">
        <v>30</v>
      </c>
    </row>
    <row r="1896" spans="1:18" x14ac:dyDescent="0.25">
      <c r="A1896">
        <v>1380670</v>
      </c>
      <c r="B1896" t="s">
        <v>19581</v>
      </c>
      <c r="C1896" t="s">
        <v>19582</v>
      </c>
      <c r="D1896">
        <v>3</v>
      </c>
      <c r="E1896" t="s">
        <v>19583</v>
      </c>
      <c r="F1896" t="s">
        <v>9048</v>
      </c>
      <c r="G1896" t="e">
        <f>-mab</f>
        <v>#NAME?</v>
      </c>
      <c r="H1896" t="s">
        <v>546</v>
      </c>
      <c r="I1896">
        <v>1999</v>
      </c>
      <c r="N1896" t="s">
        <v>547</v>
      </c>
      <c r="O1896" t="s">
        <v>30</v>
      </c>
      <c r="P1896" t="s">
        <v>30</v>
      </c>
      <c r="Q1896" t="s">
        <v>31</v>
      </c>
      <c r="R1896" t="s">
        <v>30</v>
      </c>
    </row>
    <row r="1897" spans="1:18" x14ac:dyDescent="0.25">
      <c r="A1897">
        <v>1382066</v>
      </c>
      <c r="B1897" t="s">
        <v>19587</v>
      </c>
      <c r="C1897" t="s">
        <v>19588</v>
      </c>
      <c r="D1897">
        <v>3</v>
      </c>
      <c r="E1897" t="s">
        <v>19589</v>
      </c>
      <c r="N1897" t="s">
        <v>547</v>
      </c>
      <c r="O1897" t="s">
        <v>30</v>
      </c>
      <c r="P1897" t="s">
        <v>30</v>
      </c>
      <c r="Q1897" t="s">
        <v>31</v>
      </c>
      <c r="R1897" t="s">
        <v>30</v>
      </c>
    </row>
    <row r="1898" spans="1:18" x14ac:dyDescent="0.25">
      <c r="A1898">
        <v>1381696</v>
      </c>
      <c r="B1898" t="s">
        <v>19718</v>
      </c>
      <c r="C1898" t="s">
        <v>19719</v>
      </c>
      <c r="D1898">
        <v>3</v>
      </c>
      <c r="E1898" t="s">
        <v>19720</v>
      </c>
      <c r="N1898" t="s">
        <v>547</v>
      </c>
      <c r="O1898" t="s">
        <v>30</v>
      </c>
      <c r="P1898" t="s">
        <v>30</v>
      </c>
      <c r="Q1898" t="s">
        <v>31</v>
      </c>
      <c r="R1898" t="s">
        <v>30</v>
      </c>
    </row>
    <row r="1899" spans="1:18" x14ac:dyDescent="0.25">
      <c r="A1899">
        <v>1380695</v>
      </c>
      <c r="B1899" t="s">
        <v>19820</v>
      </c>
      <c r="C1899" t="s">
        <v>19821</v>
      </c>
      <c r="D1899">
        <v>3</v>
      </c>
      <c r="E1899" t="s">
        <v>19822</v>
      </c>
      <c r="F1899" t="s">
        <v>8512</v>
      </c>
      <c r="G1899" t="e">
        <f>-mab</f>
        <v>#NAME?</v>
      </c>
      <c r="H1899" t="s">
        <v>546</v>
      </c>
      <c r="I1899">
        <v>1998</v>
      </c>
      <c r="K1899" t="s">
        <v>19823</v>
      </c>
      <c r="L1899" t="s">
        <v>19824</v>
      </c>
      <c r="N1899" t="s">
        <v>547</v>
      </c>
      <c r="O1899" t="s">
        <v>30</v>
      </c>
      <c r="P1899" t="s">
        <v>30</v>
      </c>
      <c r="Q1899" t="s">
        <v>31</v>
      </c>
      <c r="R1899" t="s">
        <v>30</v>
      </c>
    </row>
    <row r="1900" spans="1:18" x14ac:dyDescent="0.25">
      <c r="A1900">
        <v>1380327</v>
      </c>
      <c r="B1900" t="s">
        <v>20078</v>
      </c>
      <c r="C1900" t="s">
        <v>20079</v>
      </c>
      <c r="D1900">
        <v>3</v>
      </c>
      <c r="E1900" t="s">
        <v>20080</v>
      </c>
      <c r="F1900" t="s">
        <v>20081</v>
      </c>
      <c r="G1900" t="e">
        <f>-mab</f>
        <v>#NAME?</v>
      </c>
      <c r="H1900" t="s">
        <v>546</v>
      </c>
      <c r="I1900">
        <v>2005</v>
      </c>
      <c r="N1900" t="s">
        <v>547</v>
      </c>
      <c r="O1900" t="s">
        <v>30</v>
      </c>
      <c r="P1900" t="s">
        <v>30</v>
      </c>
      <c r="Q1900" t="s">
        <v>31</v>
      </c>
      <c r="R1900" t="s">
        <v>30</v>
      </c>
    </row>
    <row r="1901" spans="1:18" x14ac:dyDescent="0.25">
      <c r="A1901">
        <v>1121866</v>
      </c>
      <c r="B1901" t="s">
        <v>20494</v>
      </c>
      <c r="C1901" t="s">
        <v>20495</v>
      </c>
      <c r="D1901">
        <v>3</v>
      </c>
      <c r="E1901" t="s">
        <v>20496</v>
      </c>
      <c r="F1901" t="s">
        <v>20497</v>
      </c>
      <c r="G1901" t="e">
        <f>-mab</f>
        <v>#NAME?</v>
      </c>
      <c r="H1901" t="s">
        <v>20498</v>
      </c>
      <c r="I1901">
        <v>2008</v>
      </c>
      <c r="K1901" t="s">
        <v>20499</v>
      </c>
      <c r="L1901" t="s">
        <v>20500</v>
      </c>
      <c r="N1901" t="s">
        <v>547</v>
      </c>
      <c r="O1901" t="s">
        <v>30</v>
      </c>
      <c r="P1901" t="s">
        <v>30</v>
      </c>
      <c r="Q1901" t="s">
        <v>31</v>
      </c>
      <c r="R1901" t="s">
        <v>30</v>
      </c>
    </row>
    <row r="1902" spans="1:18" x14ac:dyDescent="0.25">
      <c r="A1902">
        <v>1380245</v>
      </c>
      <c r="B1902" t="s">
        <v>20633</v>
      </c>
      <c r="C1902" t="s">
        <v>20634</v>
      </c>
      <c r="D1902">
        <v>3</v>
      </c>
      <c r="E1902" t="s">
        <v>20635</v>
      </c>
      <c r="F1902" t="s">
        <v>20636</v>
      </c>
      <c r="G1902" t="e">
        <f>-mab</f>
        <v>#NAME?</v>
      </c>
      <c r="H1902" t="s">
        <v>546</v>
      </c>
      <c r="I1902">
        <v>2000</v>
      </c>
      <c r="N1902" t="s">
        <v>547</v>
      </c>
      <c r="O1902" t="s">
        <v>30</v>
      </c>
      <c r="P1902" t="s">
        <v>30</v>
      </c>
      <c r="Q1902" t="s">
        <v>31</v>
      </c>
      <c r="R1902" t="s">
        <v>30</v>
      </c>
    </row>
    <row r="1903" spans="1:18" x14ac:dyDescent="0.25">
      <c r="A1903">
        <v>1381459</v>
      </c>
      <c r="B1903" t="s">
        <v>21713</v>
      </c>
      <c r="C1903" t="s">
        <v>21714</v>
      </c>
      <c r="D1903">
        <v>3</v>
      </c>
      <c r="E1903" t="s">
        <v>21715</v>
      </c>
      <c r="F1903" t="s">
        <v>6518</v>
      </c>
      <c r="G1903" t="e">
        <f>-mab</f>
        <v>#NAME?</v>
      </c>
      <c r="H1903" t="s">
        <v>546</v>
      </c>
      <c r="N1903" t="s">
        <v>547</v>
      </c>
      <c r="O1903" t="s">
        <v>30</v>
      </c>
      <c r="P1903" t="s">
        <v>30</v>
      </c>
      <c r="Q1903" t="s">
        <v>31</v>
      </c>
      <c r="R1903" t="s">
        <v>30</v>
      </c>
    </row>
    <row r="1904" spans="1:18" x14ac:dyDescent="0.25">
      <c r="A1904">
        <v>1382041</v>
      </c>
      <c r="B1904" t="s">
        <v>22156</v>
      </c>
      <c r="C1904" t="s">
        <v>22157</v>
      </c>
      <c r="D1904">
        <v>3</v>
      </c>
      <c r="N1904" t="s">
        <v>547</v>
      </c>
      <c r="O1904" t="s">
        <v>30</v>
      </c>
      <c r="P1904" t="s">
        <v>30</v>
      </c>
      <c r="Q1904" t="s">
        <v>31</v>
      </c>
      <c r="R1904" t="s">
        <v>30</v>
      </c>
    </row>
    <row r="1905" spans="1:18" x14ac:dyDescent="0.25">
      <c r="A1905">
        <v>1381457</v>
      </c>
      <c r="B1905" t="s">
        <v>22223</v>
      </c>
      <c r="C1905" t="s">
        <v>22224</v>
      </c>
      <c r="D1905">
        <v>3</v>
      </c>
      <c r="E1905" t="s">
        <v>22225</v>
      </c>
      <c r="F1905" t="s">
        <v>14450</v>
      </c>
      <c r="G1905" t="e">
        <f t="shared" ref="G1905:G1910" si="0">-mab</f>
        <v>#NAME?</v>
      </c>
      <c r="H1905" t="s">
        <v>546</v>
      </c>
      <c r="I1905">
        <v>2003</v>
      </c>
      <c r="N1905" t="s">
        <v>547</v>
      </c>
      <c r="O1905" t="s">
        <v>30</v>
      </c>
      <c r="P1905" t="s">
        <v>30</v>
      </c>
      <c r="Q1905" t="s">
        <v>31</v>
      </c>
      <c r="R1905" t="s">
        <v>30</v>
      </c>
    </row>
    <row r="1906" spans="1:18" x14ac:dyDescent="0.25">
      <c r="A1906">
        <v>1380183</v>
      </c>
      <c r="B1906" t="s">
        <v>22409</v>
      </c>
      <c r="C1906" t="s">
        <v>22410</v>
      </c>
      <c r="D1906">
        <v>3</v>
      </c>
      <c r="E1906" t="s">
        <v>22411</v>
      </c>
      <c r="F1906" t="s">
        <v>22412</v>
      </c>
      <c r="G1906" t="e">
        <f t="shared" si="0"/>
        <v>#NAME?</v>
      </c>
      <c r="H1906" t="s">
        <v>546</v>
      </c>
      <c r="I1906">
        <v>2002</v>
      </c>
      <c r="N1906" t="s">
        <v>547</v>
      </c>
      <c r="O1906" t="s">
        <v>30</v>
      </c>
      <c r="P1906" t="s">
        <v>30</v>
      </c>
      <c r="Q1906" t="s">
        <v>31</v>
      </c>
      <c r="R1906" t="s">
        <v>30</v>
      </c>
    </row>
    <row r="1907" spans="1:18" x14ac:dyDescent="0.25">
      <c r="A1907">
        <v>1121939</v>
      </c>
      <c r="B1907" t="s">
        <v>22955</v>
      </c>
      <c r="C1907" t="s">
        <v>22956</v>
      </c>
      <c r="D1907">
        <v>3</v>
      </c>
      <c r="E1907" t="s">
        <v>22957</v>
      </c>
      <c r="F1907" t="s">
        <v>22958</v>
      </c>
      <c r="G1907" t="e">
        <f t="shared" si="0"/>
        <v>#NAME?</v>
      </c>
      <c r="H1907" t="s">
        <v>20498</v>
      </c>
      <c r="I1907">
        <v>2010</v>
      </c>
      <c r="K1907" t="s">
        <v>22959</v>
      </c>
      <c r="L1907" t="s">
        <v>22960</v>
      </c>
      <c r="N1907" t="s">
        <v>547</v>
      </c>
      <c r="O1907" t="s">
        <v>30</v>
      </c>
      <c r="P1907" t="s">
        <v>30</v>
      </c>
      <c r="Q1907" t="s">
        <v>31</v>
      </c>
      <c r="R1907" t="s">
        <v>30</v>
      </c>
    </row>
    <row r="1908" spans="1:18" x14ac:dyDescent="0.25">
      <c r="A1908">
        <v>1380494</v>
      </c>
      <c r="B1908" t="s">
        <v>24112</v>
      </c>
      <c r="C1908" t="s">
        <v>24113</v>
      </c>
      <c r="D1908">
        <v>3</v>
      </c>
      <c r="E1908" t="s">
        <v>24114</v>
      </c>
      <c r="F1908" t="s">
        <v>9048</v>
      </c>
      <c r="G1908" t="e">
        <f t="shared" si="0"/>
        <v>#NAME?</v>
      </c>
      <c r="H1908" t="s">
        <v>546</v>
      </c>
      <c r="I1908">
        <v>1996</v>
      </c>
      <c r="M1908" t="s">
        <v>24115</v>
      </c>
      <c r="N1908" t="s">
        <v>547</v>
      </c>
      <c r="O1908" t="s">
        <v>30</v>
      </c>
      <c r="P1908" t="s">
        <v>30</v>
      </c>
      <c r="Q1908" t="s">
        <v>31</v>
      </c>
      <c r="R1908" t="s">
        <v>30</v>
      </c>
    </row>
    <row r="1909" spans="1:18" x14ac:dyDescent="0.25">
      <c r="A1909">
        <v>1380307</v>
      </c>
      <c r="B1909" t="s">
        <v>24836</v>
      </c>
      <c r="C1909" t="s">
        <v>24837</v>
      </c>
      <c r="D1909">
        <v>3</v>
      </c>
      <c r="E1909" t="s">
        <v>24838</v>
      </c>
      <c r="F1909" t="s">
        <v>7994</v>
      </c>
      <c r="G1909" t="e">
        <f t="shared" si="0"/>
        <v>#NAME?</v>
      </c>
      <c r="H1909" t="s">
        <v>546</v>
      </c>
      <c r="I1909">
        <v>2005</v>
      </c>
      <c r="N1909" t="s">
        <v>547</v>
      </c>
      <c r="O1909" t="s">
        <v>30</v>
      </c>
      <c r="P1909" t="s">
        <v>30</v>
      </c>
      <c r="Q1909" t="s">
        <v>31</v>
      </c>
      <c r="R1909" t="s">
        <v>30</v>
      </c>
    </row>
    <row r="1910" spans="1:18" x14ac:dyDescent="0.25">
      <c r="A1910">
        <v>1121946</v>
      </c>
      <c r="B1910" t="s">
        <v>25334</v>
      </c>
      <c r="C1910" t="s">
        <v>25335</v>
      </c>
      <c r="D1910">
        <v>3</v>
      </c>
      <c r="E1910" t="s">
        <v>25336</v>
      </c>
      <c r="F1910" t="s">
        <v>25337</v>
      </c>
      <c r="G1910" t="e">
        <f t="shared" si="0"/>
        <v>#NAME?</v>
      </c>
      <c r="H1910" t="s">
        <v>546</v>
      </c>
      <c r="I1910">
        <v>2010</v>
      </c>
      <c r="N1910" t="s">
        <v>547</v>
      </c>
      <c r="O1910" t="s">
        <v>30</v>
      </c>
      <c r="P1910" t="s">
        <v>30</v>
      </c>
      <c r="Q1910" t="s">
        <v>31</v>
      </c>
      <c r="R1910" t="s">
        <v>30</v>
      </c>
    </row>
    <row r="1911" spans="1:18" x14ac:dyDescent="0.25">
      <c r="A1911">
        <v>1381699</v>
      </c>
      <c r="B1911" t="s">
        <v>25360</v>
      </c>
      <c r="C1911" t="s">
        <v>25361</v>
      </c>
      <c r="D1911">
        <v>3</v>
      </c>
      <c r="E1911" t="s">
        <v>25362</v>
      </c>
      <c r="N1911" t="s">
        <v>547</v>
      </c>
      <c r="O1911" t="s">
        <v>30</v>
      </c>
      <c r="P1911" t="s">
        <v>30</v>
      </c>
      <c r="Q1911" t="s">
        <v>31</v>
      </c>
      <c r="R1911" t="s">
        <v>30</v>
      </c>
    </row>
    <row r="1912" spans="1:18" x14ac:dyDescent="0.25">
      <c r="A1912">
        <v>1121933</v>
      </c>
      <c r="B1912" t="s">
        <v>26645</v>
      </c>
      <c r="C1912" t="s">
        <v>26646</v>
      </c>
      <c r="D1912">
        <v>3</v>
      </c>
      <c r="E1912" t="s">
        <v>26647</v>
      </c>
      <c r="F1912" t="s">
        <v>2285</v>
      </c>
      <c r="G1912" t="e">
        <f t="shared" ref="G1912:G1921" si="1">-mab</f>
        <v>#NAME?</v>
      </c>
      <c r="H1912" t="s">
        <v>546</v>
      </c>
      <c r="I1912">
        <v>2008</v>
      </c>
      <c r="N1912" t="s">
        <v>547</v>
      </c>
      <c r="O1912" t="s">
        <v>30</v>
      </c>
      <c r="P1912" t="s">
        <v>30</v>
      </c>
      <c r="Q1912" t="s">
        <v>31</v>
      </c>
      <c r="R1912" t="s">
        <v>30</v>
      </c>
    </row>
    <row r="1913" spans="1:18" x14ac:dyDescent="0.25">
      <c r="A1913">
        <v>1381416</v>
      </c>
      <c r="B1913" t="s">
        <v>26800</v>
      </c>
      <c r="C1913" t="s">
        <v>26801</v>
      </c>
      <c r="D1913">
        <v>3</v>
      </c>
      <c r="E1913" t="s">
        <v>26802</v>
      </c>
      <c r="F1913" t="s">
        <v>9028</v>
      </c>
      <c r="G1913" t="e">
        <f t="shared" si="1"/>
        <v>#NAME?</v>
      </c>
      <c r="H1913" t="s">
        <v>546</v>
      </c>
      <c r="N1913" t="s">
        <v>547</v>
      </c>
      <c r="O1913" t="s">
        <v>30</v>
      </c>
      <c r="P1913" t="s">
        <v>30</v>
      </c>
      <c r="Q1913" t="s">
        <v>31</v>
      </c>
      <c r="R1913" t="s">
        <v>30</v>
      </c>
    </row>
    <row r="1914" spans="1:18" x14ac:dyDescent="0.25">
      <c r="A1914">
        <v>1121943</v>
      </c>
      <c r="B1914" t="s">
        <v>27506</v>
      </c>
      <c r="C1914" t="s">
        <v>27507</v>
      </c>
      <c r="D1914">
        <v>3</v>
      </c>
      <c r="E1914" t="s">
        <v>27508</v>
      </c>
      <c r="F1914" t="s">
        <v>25337</v>
      </c>
      <c r="G1914" t="e">
        <f t="shared" si="1"/>
        <v>#NAME?</v>
      </c>
      <c r="H1914" t="s">
        <v>5482</v>
      </c>
      <c r="I1914">
        <v>2009</v>
      </c>
      <c r="N1914" t="s">
        <v>547</v>
      </c>
      <c r="O1914" t="s">
        <v>30</v>
      </c>
      <c r="P1914" t="s">
        <v>30</v>
      </c>
      <c r="Q1914" t="s">
        <v>31</v>
      </c>
      <c r="R1914" t="s">
        <v>30</v>
      </c>
    </row>
    <row r="1915" spans="1:18" x14ac:dyDescent="0.25">
      <c r="A1915">
        <v>1380625</v>
      </c>
      <c r="B1915" t="s">
        <v>28758</v>
      </c>
      <c r="C1915" t="s">
        <v>28759</v>
      </c>
      <c r="D1915">
        <v>3</v>
      </c>
      <c r="E1915" t="s">
        <v>28760</v>
      </c>
      <c r="F1915" t="s">
        <v>20307</v>
      </c>
      <c r="G1915" t="e">
        <f t="shared" si="1"/>
        <v>#NAME?</v>
      </c>
      <c r="H1915" t="s">
        <v>546</v>
      </c>
      <c r="N1915" t="s">
        <v>547</v>
      </c>
      <c r="O1915" t="s">
        <v>30</v>
      </c>
      <c r="P1915" t="s">
        <v>30</v>
      </c>
      <c r="Q1915" t="s">
        <v>31</v>
      </c>
      <c r="R1915" t="s">
        <v>30</v>
      </c>
    </row>
    <row r="1916" spans="1:18" x14ac:dyDescent="0.25">
      <c r="A1916">
        <v>1380708</v>
      </c>
      <c r="B1916" t="s">
        <v>29194</v>
      </c>
      <c r="C1916" t="s">
        <v>29195</v>
      </c>
      <c r="D1916">
        <v>3</v>
      </c>
      <c r="E1916" t="s">
        <v>29196</v>
      </c>
      <c r="F1916" t="s">
        <v>29197</v>
      </c>
      <c r="G1916" t="e">
        <f t="shared" si="1"/>
        <v>#NAME?</v>
      </c>
      <c r="H1916" t="s">
        <v>546</v>
      </c>
      <c r="I1916">
        <v>1999</v>
      </c>
      <c r="N1916" t="s">
        <v>547</v>
      </c>
      <c r="O1916" t="s">
        <v>30</v>
      </c>
      <c r="P1916" t="s">
        <v>30</v>
      </c>
      <c r="Q1916" t="s">
        <v>31</v>
      </c>
      <c r="R1916" t="s">
        <v>30</v>
      </c>
    </row>
    <row r="1917" spans="1:18" x14ac:dyDescent="0.25">
      <c r="A1917">
        <v>1121880</v>
      </c>
      <c r="B1917" t="s">
        <v>29471</v>
      </c>
      <c r="C1917" t="s">
        <v>29472</v>
      </c>
      <c r="D1917">
        <v>3</v>
      </c>
      <c r="E1917" t="s">
        <v>29473</v>
      </c>
      <c r="F1917" t="s">
        <v>29474</v>
      </c>
      <c r="G1917" t="e">
        <f t="shared" si="1"/>
        <v>#NAME?</v>
      </c>
      <c r="H1917" t="s">
        <v>546</v>
      </c>
      <c r="I1917">
        <v>2008</v>
      </c>
      <c r="N1917" t="s">
        <v>547</v>
      </c>
      <c r="O1917" t="s">
        <v>30</v>
      </c>
      <c r="P1917" t="s">
        <v>30</v>
      </c>
      <c r="Q1917" t="s">
        <v>31</v>
      </c>
      <c r="R1917" t="s">
        <v>30</v>
      </c>
    </row>
    <row r="1918" spans="1:18" x14ac:dyDescent="0.25">
      <c r="A1918">
        <v>1121918</v>
      </c>
      <c r="B1918" t="s">
        <v>29475</v>
      </c>
      <c r="C1918" t="s">
        <v>29476</v>
      </c>
      <c r="D1918">
        <v>3</v>
      </c>
      <c r="E1918" t="s">
        <v>29477</v>
      </c>
      <c r="F1918" t="s">
        <v>29478</v>
      </c>
      <c r="G1918" t="e">
        <f t="shared" si="1"/>
        <v>#NAME?</v>
      </c>
      <c r="H1918" t="s">
        <v>546</v>
      </c>
      <c r="I1918">
        <v>2009</v>
      </c>
      <c r="N1918" t="s">
        <v>547</v>
      </c>
      <c r="O1918" t="s">
        <v>30</v>
      </c>
      <c r="P1918" t="s">
        <v>30</v>
      </c>
      <c r="Q1918" t="s">
        <v>31</v>
      </c>
      <c r="R1918" t="s">
        <v>30</v>
      </c>
    </row>
    <row r="1919" spans="1:18" x14ac:dyDescent="0.25">
      <c r="A1919">
        <v>1121895</v>
      </c>
      <c r="B1919" t="s">
        <v>29479</v>
      </c>
      <c r="C1919" t="s">
        <v>29480</v>
      </c>
      <c r="D1919">
        <v>3</v>
      </c>
      <c r="E1919" t="s">
        <v>29481</v>
      </c>
      <c r="F1919" t="s">
        <v>6518</v>
      </c>
      <c r="G1919" t="e">
        <f t="shared" si="1"/>
        <v>#NAME?</v>
      </c>
      <c r="H1919" t="s">
        <v>546</v>
      </c>
      <c r="I1919">
        <v>2010</v>
      </c>
      <c r="N1919" t="s">
        <v>547</v>
      </c>
      <c r="O1919" t="s">
        <v>30</v>
      </c>
      <c r="P1919" t="s">
        <v>30</v>
      </c>
      <c r="Q1919" t="s">
        <v>31</v>
      </c>
      <c r="R1919" t="s">
        <v>30</v>
      </c>
    </row>
    <row r="1920" spans="1:18" x14ac:dyDescent="0.25">
      <c r="A1920">
        <v>1380150</v>
      </c>
      <c r="B1920" t="s">
        <v>29539</v>
      </c>
      <c r="C1920" t="s">
        <v>29540</v>
      </c>
      <c r="D1920">
        <v>3</v>
      </c>
      <c r="E1920" t="s">
        <v>29541</v>
      </c>
      <c r="F1920" t="s">
        <v>452</v>
      </c>
      <c r="G1920" t="e">
        <f t="shared" si="1"/>
        <v>#NAME?</v>
      </c>
      <c r="H1920" t="s">
        <v>546</v>
      </c>
      <c r="I1920">
        <v>2000</v>
      </c>
      <c r="N1920" t="s">
        <v>547</v>
      </c>
      <c r="O1920" t="s">
        <v>30</v>
      </c>
      <c r="P1920" t="s">
        <v>30</v>
      </c>
      <c r="Q1920" t="s">
        <v>31</v>
      </c>
      <c r="R1920" t="s">
        <v>30</v>
      </c>
    </row>
    <row r="1921" spans="1:18" x14ac:dyDescent="0.25">
      <c r="A1921">
        <v>1380127</v>
      </c>
      <c r="B1921" t="s">
        <v>30319</v>
      </c>
      <c r="C1921" t="s">
        <v>30320</v>
      </c>
      <c r="D1921">
        <v>3</v>
      </c>
      <c r="E1921" t="s">
        <v>30321</v>
      </c>
      <c r="F1921" t="s">
        <v>30322</v>
      </c>
      <c r="G1921" t="e">
        <f t="shared" si="1"/>
        <v>#NAME?</v>
      </c>
      <c r="H1921" t="s">
        <v>546</v>
      </c>
      <c r="I1921">
        <v>2009</v>
      </c>
      <c r="N1921" t="s">
        <v>547</v>
      </c>
      <c r="O1921" t="s">
        <v>30</v>
      </c>
      <c r="P1921" t="s">
        <v>30</v>
      </c>
      <c r="Q1921" t="s">
        <v>31</v>
      </c>
      <c r="R1921" t="s">
        <v>30</v>
      </c>
    </row>
    <row r="1922" spans="1:18" x14ac:dyDescent="0.25">
      <c r="A1922">
        <v>1380177</v>
      </c>
      <c r="B1922" t="s">
        <v>31635</v>
      </c>
      <c r="C1922" t="s">
        <v>31636</v>
      </c>
      <c r="D1922">
        <v>3</v>
      </c>
      <c r="E1922" t="s">
        <v>31637</v>
      </c>
      <c r="F1922" t="s">
        <v>31638</v>
      </c>
      <c r="G1922" t="e">
        <f>-cept</f>
        <v>#NAME?</v>
      </c>
      <c r="H1922" t="s">
        <v>13244</v>
      </c>
      <c r="I1922">
        <v>2001</v>
      </c>
      <c r="N1922" t="s">
        <v>108</v>
      </c>
      <c r="O1922" t="s">
        <v>30</v>
      </c>
      <c r="P1922" t="s">
        <v>30</v>
      </c>
      <c r="Q1922" t="s">
        <v>31</v>
      </c>
      <c r="R1922" t="s">
        <v>30</v>
      </c>
    </row>
    <row r="1923" spans="1:18" x14ac:dyDescent="0.25">
      <c r="A1923">
        <v>1121887</v>
      </c>
      <c r="B1923" t="s">
        <v>32932</v>
      </c>
      <c r="C1923" t="s">
        <v>32933</v>
      </c>
      <c r="D1923">
        <v>3</v>
      </c>
      <c r="E1923" t="s">
        <v>32934</v>
      </c>
      <c r="F1923" t="s">
        <v>27525</v>
      </c>
      <c r="G1923" t="e">
        <f>-mab</f>
        <v>#NAME?</v>
      </c>
      <c r="H1923" t="s">
        <v>546</v>
      </c>
      <c r="I1923">
        <v>2008</v>
      </c>
      <c r="N1923" t="s">
        <v>547</v>
      </c>
      <c r="O1923" t="s">
        <v>30</v>
      </c>
      <c r="P1923" t="s">
        <v>30</v>
      </c>
      <c r="Q1923" t="s">
        <v>31</v>
      </c>
      <c r="R1923" t="s">
        <v>30</v>
      </c>
    </row>
    <row r="1924" spans="1:18" x14ac:dyDescent="0.25">
      <c r="A1924">
        <v>1121852</v>
      </c>
      <c r="B1924" t="s">
        <v>34209</v>
      </c>
      <c r="C1924" t="s">
        <v>34210</v>
      </c>
      <c r="D1924">
        <v>3</v>
      </c>
      <c r="E1924" t="s">
        <v>34211</v>
      </c>
      <c r="F1924" t="s">
        <v>34212</v>
      </c>
      <c r="G1924" t="e">
        <f>-mab</f>
        <v>#NAME?</v>
      </c>
      <c r="H1924" t="s">
        <v>546</v>
      </c>
      <c r="N1924" t="s">
        <v>547</v>
      </c>
      <c r="O1924" t="s">
        <v>30</v>
      </c>
      <c r="P1924" t="s">
        <v>30</v>
      </c>
      <c r="Q1924" t="s">
        <v>31</v>
      </c>
      <c r="R1924" t="s">
        <v>30</v>
      </c>
    </row>
    <row r="1925" spans="1:18" x14ac:dyDescent="0.25">
      <c r="A1925">
        <v>1381233</v>
      </c>
      <c r="B1925" t="s">
        <v>34926</v>
      </c>
      <c r="C1925" t="s">
        <v>34927</v>
      </c>
      <c r="D1925">
        <v>3</v>
      </c>
      <c r="E1925" t="s">
        <v>34928</v>
      </c>
      <c r="F1925" t="s">
        <v>2818</v>
      </c>
      <c r="G1925" t="e">
        <f>-mab</f>
        <v>#NAME?</v>
      </c>
      <c r="H1925" t="s">
        <v>546</v>
      </c>
      <c r="N1925" t="s">
        <v>547</v>
      </c>
      <c r="O1925" t="s">
        <v>30</v>
      </c>
      <c r="P1925" t="s">
        <v>30</v>
      </c>
      <c r="Q1925" t="s">
        <v>31</v>
      </c>
      <c r="R1925" t="s">
        <v>30</v>
      </c>
    </row>
    <row r="1926" spans="1:18" x14ac:dyDescent="0.25">
      <c r="A1926">
        <v>1121924</v>
      </c>
      <c r="B1926" t="s">
        <v>37381</v>
      </c>
      <c r="C1926" t="s">
        <v>37382</v>
      </c>
      <c r="D1926">
        <v>3</v>
      </c>
      <c r="E1926" t="s">
        <v>37383</v>
      </c>
      <c r="F1926" t="s">
        <v>37384</v>
      </c>
      <c r="G1926" t="e">
        <f>-mab</f>
        <v>#NAME?</v>
      </c>
      <c r="H1926" t="s">
        <v>23739</v>
      </c>
      <c r="I1926">
        <v>2007</v>
      </c>
      <c r="N1926" t="s">
        <v>547</v>
      </c>
      <c r="O1926" t="s">
        <v>30</v>
      </c>
      <c r="P1926" t="s">
        <v>30</v>
      </c>
      <c r="Q1926" t="s">
        <v>31</v>
      </c>
      <c r="R1926" t="s">
        <v>30</v>
      </c>
    </row>
    <row r="1927" spans="1:18" x14ac:dyDescent="0.25">
      <c r="A1927">
        <v>1382108</v>
      </c>
      <c r="B1927" t="s">
        <v>37828</v>
      </c>
      <c r="C1927" t="s">
        <v>37829</v>
      </c>
      <c r="D1927">
        <v>3</v>
      </c>
      <c r="E1927" t="s">
        <v>37830</v>
      </c>
      <c r="N1927" t="s">
        <v>547</v>
      </c>
      <c r="O1927" t="s">
        <v>30</v>
      </c>
      <c r="P1927" t="s">
        <v>30</v>
      </c>
      <c r="Q1927" t="s">
        <v>31</v>
      </c>
      <c r="R1927" t="s">
        <v>30</v>
      </c>
    </row>
    <row r="1928" spans="1:18" x14ac:dyDescent="0.25">
      <c r="A1928">
        <v>1121913</v>
      </c>
      <c r="B1928" t="s">
        <v>38054</v>
      </c>
      <c r="C1928" t="s">
        <v>38055</v>
      </c>
      <c r="D1928">
        <v>3</v>
      </c>
      <c r="E1928" t="s">
        <v>38056</v>
      </c>
      <c r="F1928" t="s">
        <v>2818</v>
      </c>
      <c r="G1928" t="e">
        <f>-mab</f>
        <v>#NAME?</v>
      </c>
      <c r="H1928" t="s">
        <v>546</v>
      </c>
      <c r="I1928">
        <v>2005</v>
      </c>
      <c r="K1928" t="s">
        <v>38057</v>
      </c>
      <c r="L1928" t="s">
        <v>38058</v>
      </c>
      <c r="N1928" t="s">
        <v>547</v>
      </c>
      <c r="O1928" t="s">
        <v>30</v>
      </c>
      <c r="P1928" t="s">
        <v>30</v>
      </c>
      <c r="Q1928" t="s">
        <v>31</v>
      </c>
      <c r="R1928" t="s">
        <v>30</v>
      </c>
    </row>
    <row r="1929" spans="1:18" x14ac:dyDescent="0.25">
      <c r="A1929">
        <v>1381839</v>
      </c>
      <c r="B1929" t="s">
        <v>38289</v>
      </c>
      <c r="C1929" t="s">
        <v>38290</v>
      </c>
      <c r="D1929">
        <v>3</v>
      </c>
      <c r="E1929" t="s">
        <v>38291</v>
      </c>
      <c r="N1929" t="s">
        <v>547</v>
      </c>
      <c r="O1929" t="s">
        <v>30</v>
      </c>
      <c r="P1929" t="s">
        <v>30</v>
      </c>
      <c r="Q1929" t="s">
        <v>31</v>
      </c>
      <c r="R1929" t="s">
        <v>30</v>
      </c>
    </row>
    <row r="1930" spans="1:18" x14ac:dyDescent="0.25">
      <c r="A1930">
        <v>1380834</v>
      </c>
      <c r="B1930" t="s">
        <v>39041</v>
      </c>
      <c r="C1930" t="s">
        <v>39042</v>
      </c>
      <c r="D1930">
        <v>3</v>
      </c>
      <c r="E1930" t="s">
        <v>39043</v>
      </c>
      <c r="F1930" t="s">
        <v>39044</v>
      </c>
      <c r="G1930" t="e">
        <f>-anib</f>
        <v>#NAME?</v>
      </c>
      <c r="H1930" t="s">
        <v>2595</v>
      </c>
      <c r="I1930">
        <v>2011</v>
      </c>
      <c r="N1930" t="s">
        <v>108</v>
      </c>
      <c r="O1930" t="s">
        <v>30</v>
      </c>
      <c r="P1930" t="s">
        <v>30</v>
      </c>
      <c r="Q1930" t="s">
        <v>31</v>
      </c>
      <c r="R1930" t="s">
        <v>30</v>
      </c>
    </row>
    <row r="1931" spans="1:18" x14ac:dyDescent="0.25">
      <c r="A1931">
        <v>1380644</v>
      </c>
      <c r="B1931" t="s">
        <v>40121</v>
      </c>
      <c r="C1931" t="s">
        <v>40122</v>
      </c>
      <c r="D1931">
        <v>3</v>
      </c>
      <c r="E1931" t="s">
        <v>40123</v>
      </c>
      <c r="F1931" t="s">
        <v>11489</v>
      </c>
      <c r="G1931" t="e">
        <f>-mab</f>
        <v>#NAME?</v>
      </c>
      <c r="H1931" t="s">
        <v>546</v>
      </c>
      <c r="I1931">
        <v>1993</v>
      </c>
      <c r="M1931" t="s">
        <v>36595</v>
      </c>
      <c r="N1931" t="s">
        <v>547</v>
      </c>
      <c r="O1931" t="s">
        <v>30</v>
      </c>
      <c r="P1931" t="s">
        <v>30</v>
      </c>
      <c r="Q1931" t="s">
        <v>31</v>
      </c>
      <c r="R1931" t="s">
        <v>30</v>
      </c>
    </row>
    <row r="1932" spans="1:18" x14ac:dyDescent="0.25">
      <c r="A1932">
        <v>1121941</v>
      </c>
      <c r="B1932" t="s">
        <v>40574</v>
      </c>
      <c r="C1932" t="s">
        <v>40575</v>
      </c>
      <c r="D1932">
        <v>3</v>
      </c>
      <c r="E1932" t="s">
        <v>40576</v>
      </c>
      <c r="F1932" t="s">
        <v>982</v>
      </c>
      <c r="G1932" t="e">
        <f>-mab</f>
        <v>#NAME?</v>
      </c>
      <c r="H1932" t="s">
        <v>546</v>
      </c>
      <c r="I1932">
        <v>2009</v>
      </c>
      <c r="N1932" t="s">
        <v>547</v>
      </c>
      <c r="O1932" t="s">
        <v>30</v>
      </c>
      <c r="P1932" t="s">
        <v>30</v>
      </c>
      <c r="Q1932" t="s">
        <v>31</v>
      </c>
      <c r="R1932" t="s">
        <v>30</v>
      </c>
    </row>
    <row r="1933" spans="1:18" x14ac:dyDescent="0.25">
      <c r="A1933">
        <v>1381801</v>
      </c>
      <c r="B1933" t="s">
        <v>40823</v>
      </c>
      <c r="C1933" t="s">
        <v>40824</v>
      </c>
      <c r="D1933">
        <v>3</v>
      </c>
      <c r="E1933" t="s">
        <v>40825</v>
      </c>
      <c r="N1933" t="s">
        <v>547</v>
      </c>
      <c r="O1933" t="s">
        <v>30</v>
      </c>
      <c r="P1933" t="s">
        <v>30</v>
      </c>
      <c r="Q1933" t="s">
        <v>31</v>
      </c>
      <c r="R1933" t="s">
        <v>30</v>
      </c>
    </row>
    <row r="1934" spans="1:18" x14ac:dyDescent="0.25">
      <c r="A1934">
        <v>1121894</v>
      </c>
      <c r="B1934" t="s">
        <v>2278</v>
      </c>
      <c r="C1934" t="s">
        <v>2279</v>
      </c>
      <c r="D1934">
        <v>2</v>
      </c>
      <c r="E1934" t="s">
        <v>2280</v>
      </c>
      <c r="F1934" t="s">
        <v>2281</v>
      </c>
      <c r="G1934" t="e">
        <f t="shared" ref="G1934:G1946" si="2">-mab</f>
        <v>#NAME?</v>
      </c>
      <c r="H1934" t="s">
        <v>546</v>
      </c>
      <c r="I1934">
        <v>2010</v>
      </c>
      <c r="N1934" t="s">
        <v>547</v>
      </c>
      <c r="O1934" t="s">
        <v>30</v>
      </c>
      <c r="P1934" t="s">
        <v>30</v>
      </c>
      <c r="Q1934" t="s">
        <v>31</v>
      </c>
      <c r="R1934" t="s">
        <v>30</v>
      </c>
    </row>
    <row r="1935" spans="1:18" x14ac:dyDescent="0.25">
      <c r="A1935">
        <v>1121872</v>
      </c>
      <c r="B1935" t="s">
        <v>2282</v>
      </c>
      <c r="C1935" t="s">
        <v>2283</v>
      </c>
      <c r="D1935">
        <v>2</v>
      </c>
      <c r="E1935" t="s">
        <v>2284</v>
      </c>
      <c r="F1935" t="s">
        <v>2285</v>
      </c>
      <c r="G1935" t="e">
        <f t="shared" si="2"/>
        <v>#NAME?</v>
      </c>
      <c r="H1935" t="s">
        <v>546</v>
      </c>
      <c r="I1935">
        <v>2008</v>
      </c>
      <c r="N1935" t="s">
        <v>547</v>
      </c>
      <c r="O1935" t="s">
        <v>30</v>
      </c>
      <c r="P1935" t="s">
        <v>30</v>
      </c>
      <c r="Q1935" t="s">
        <v>31</v>
      </c>
      <c r="R1935" t="s">
        <v>30</v>
      </c>
    </row>
    <row r="1936" spans="1:18" x14ac:dyDescent="0.25">
      <c r="A1936">
        <v>1121956</v>
      </c>
      <c r="B1936" t="s">
        <v>3288</v>
      </c>
      <c r="C1936" t="s">
        <v>3289</v>
      </c>
      <c r="D1936">
        <v>2</v>
      </c>
      <c r="E1936" t="s">
        <v>3290</v>
      </c>
      <c r="F1936" t="s">
        <v>3291</v>
      </c>
      <c r="G1936" t="e">
        <f t="shared" si="2"/>
        <v>#NAME?</v>
      </c>
      <c r="H1936" t="s">
        <v>546</v>
      </c>
      <c r="I1936">
        <v>2010</v>
      </c>
      <c r="N1936" t="s">
        <v>547</v>
      </c>
      <c r="O1936" t="s">
        <v>30</v>
      </c>
      <c r="P1936" t="s">
        <v>30</v>
      </c>
      <c r="Q1936" t="s">
        <v>31</v>
      </c>
      <c r="R1936" t="s">
        <v>30</v>
      </c>
    </row>
    <row r="1937" spans="1:18" x14ac:dyDescent="0.25">
      <c r="A1937">
        <v>1121901</v>
      </c>
      <c r="B1937" t="s">
        <v>3828</v>
      </c>
      <c r="C1937" t="s">
        <v>3829</v>
      </c>
      <c r="D1937">
        <v>2</v>
      </c>
      <c r="E1937" t="s">
        <v>3830</v>
      </c>
      <c r="F1937" t="s">
        <v>2285</v>
      </c>
      <c r="G1937" t="e">
        <f t="shared" si="2"/>
        <v>#NAME?</v>
      </c>
      <c r="H1937" t="s">
        <v>546</v>
      </c>
      <c r="I1937">
        <v>2010</v>
      </c>
      <c r="N1937" t="s">
        <v>547</v>
      </c>
      <c r="O1937" t="s">
        <v>30</v>
      </c>
      <c r="P1937" t="s">
        <v>30</v>
      </c>
      <c r="Q1937" t="s">
        <v>31</v>
      </c>
      <c r="R1937" t="s">
        <v>30</v>
      </c>
    </row>
    <row r="1938" spans="1:18" x14ac:dyDescent="0.25">
      <c r="A1938">
        <v>1121908</v>
      </c>
      <c r="B1938" t="s">
        <v>3845</v>
      </c>
      <c r="C1938" t="s">
        <v>3846</v>
      </c>
      <c r="D1938">
        <v>2</v>
      </c>
      <c r="E1938" t="s">
        <v>3847</v>
      </c>
      <c r="F1938" t="s">
        <v>3848</v>
      </c>
      <c r="G1938" t="e">
        <f t="shared" si="2"/>
        <v>#NAME?</v>
      </c>
      <c r="H1938" t="s">
        <v>546</v>
      </c>
      <c r="I1938">
        <v>2009</v>
      </c>
      <c r="N1938" t="s">
        <v>547</v>
      </c>
      <c r="O1938" t="s">
        <v>30</v>
      </c>
      <c r="P1938" t="s">
        <v>30</v>
      </c>
      <c r="Q1938" t="s">
        <v>31</v>
      </c>
      <c r="R1938" t="s">
        <v>30</v>
      </c>
    </row>
    <row r="1939" spans="1:18" x14ac:dyDescent="0.25">
      <c r="A1939">
        <v>1121937</v>
      </c>
      <c r="B1939" t="s">
        <v>3849</v>
      </c>
      <c r="C1939" t="s">
        <v>3850</v>
      </c>
      <c r="D1939">
        <v>2</v>
      </c>
      <c r="E1939" t="s">
        <v>3851</v>
      </c>
      <c r="F1939" t="s">
        <v>570</v>
      </c>
      <c r="G1939" t="e">
        <f t="shared" si="2"/>
        <v>#NAME?</v>
      </c>
      <c r="H1939" t="s">
        <v>546</v>
      </c>
      <c r="I1939">
        <v>2009</v>
      </c>
      <c r="N1939" t="s">
        <v>547</v>
      </c>
      <c r="O1939" t="s">
        <v>30</v>
      </c>
      <c r="P1939" t="s">
        <v>30</v>
      </c>
      <c r="Q1939" t="s">
        <v>31</v>
      </c>
      <c r="R1939" t="s">
        <v>30</v>
      </c>
    </row>
    <row r="1940" spans="1:18" x14ac:dyDescent="0.25">
      <c r="A1940">
        <v>1121875</v>
      </c>
      <c r="B1940" t="s">
        <v>5479</v>
      </c>
      <c r="C1940" t="s">
        <v>5480</v>
      </c>
      <c r="D1940">
        <v>2</v>
      </c>
      <c r="E1940" t="s">
        <v>5481</v>
      </c>
      <c r="F1940" t="s">
        <v>570</v>
      </c>
      <c r="G1940" t="e">
        <f t="shared" si="2"/>
        <v>#NAME?</v>
      </c>
      <c r="H1940" t="s">
        <v>5482</v>
      </c>
      <c r="I1940">
        <v>2011</v>
      </c>
      <c r="N1940" t="s">
        <v>547</v>
      </c>
      <c r="O1940" t="s">
        <v>30</v>
      </c>
      <c r="P1940" t="s">
        <v>30</v>
      </c>
      <c r="Q1940" t="s">
        <v>31</v>
      </c>
      <c r="R1940" t="s">
        <v>30</v>
      </c>
    </row>
    <row r="1941" spans="1:18" x14ac:dyDescent="0.25">
      <c r="A1941">
        <v>1121910</v>
      </c>
      <c r="B1941" t="s">
        <v>5483</v>
      </c>
      <c r="C1941" t="s">
        <v>5484</v>
      </c>
      <c r="D1941">
        <v>2</v>
      </c>
      <c r="E1941" t="s">
        <v>5485</v>
      </c>
      <c r="F1941" t="s">
        <v>5486</v>
      </c>
      <c r="G1941" t="e">
        <f t="shared" si="2"/>
        <v>#NAME?</v>
      </c>
      <c r="H1941" t="s">
        <v>546</v>
      </c>
      <c r="I1941">
        <v>2010</v>
      </c>
      <c r="N1941" t="s">
        <v>547</v>
      </c>
      <c r="O1941" t="s">
        <v>30</v>
      </c>
      <c r="P1941" t="s">
        <v>30</v>
      </c>
      <c r="Q1941" t="s">
        <v>31</v>
      </c>
      <c r="R1941" t="s">
        <v>30</v>
      </c>
    </row>
    <row r="1942" spans="1:18" x14ac:dyDescent="0.25">
      <c r="A1942">
        <v>1381369</v>
      </c>
      <c r="B1942" t="s">
        <v>5612</v>
      </c>
      <c r="C1942" t="s">
        <v>5613</v>
      </c>
      <c r="D1942">
        <v>2</v>
      </c>
      <c r="E1942" t="s">
        <v>5614</v>
      </c>
      <c r="F1942" t="s">
        <v>2818</v>
      </c>
      <c r="G1942" t="e">
        <f t="shared" si="2"/>
        <v>#NAME?</v>
      </c>
      <c r="H1942" t="s">
        <v>546</v>
      </c>
      <c r="N1942" t="s">
        <v>547</v>
      </c>
      <c r="O1942" t="s">
        <v>30</v>
      </c>
      <c r="P1942" t="s">
        <v>30</v>
      </c>
      <c r="Q1942" t="s">
        <v>31</v>
      </c>
      <c r="R1942" t="s">
        <v>30</v>
      </c>
    </row>
    <row r="1943" spans="1:18" x14ac:dyDescent="0.25">
      <c r="A1943">
        <v>1121934</v>
      </c>
      <c r="B1943" t="s">
        <v>6515</v>
      </c>
      <c r="C1943" t="s">
        <v>6516</v>
      </c>
      <c r="D1943">
        <v>2</v>
      </c>
      <c r="E1943" t="s">
        <v>6517</v>
      </c>
      <c r="F1943" t="s">
        <v>6518</v>
      </c>
      <c r="G1943" t="e">
        <f t="shared" si="2"/>
        <v>#NAME?</v>
      </c>
      <c r="H1943" t="s">
        <v>546</v>
      </c>
      <c r="I1943">
        <v>2008</v>
      </c>
      <c r="N1943" t="s">
        <v>547</v>
      </c>
      <c r="O1943" t="s">
        <v>30</v>
      </c>
      <c r="P1943" t="s">
        <v>30</v>
      </c>
      <c r="Q1943" t="s">
        <v>31</v>
      </c>
      <c r="R1943" t="s">
        <v>30</v>
      </c>
    </row>
    <row r="1944" spans="1:18" x14ac:dyDescent="0.25">
      <c r="A1944">
        <v>1121942</v>
      </c>
      <c r="B1944" t="s">
        <v>6519</v>
      </c>
      <c r="C1944" t="s">
        <v>6520</v>
      </c>
      <c r="D1944">
        <v>2</v>
      </c>
      <c r="E1944" t="s">
        <v>6521</v>
      </c>
      <c r="F1944" t="s">
        <v>982</v>
      </c>
      <c r="G1944" t="e">
        <f t="shared" si="2"/>
        <v>#NAME?</v>
      </c>
      <c r="H1944" t="s">
        <v>546</v>
      </c>
      <c r="I1944">
        <v>2010</v>
      </c>
      <c r="N1944" t="s">
        <v>547</v>
      </c>
      <c r="O1944" t="s">
        <v>30</v>
      </c>
      <c r="P1944" t="s">
        <v>30</v>
      </c>
      <c r="Q1944" t="s">
        <v>31</v>
      </c>
      <c r="R1944" t="s">
        <v>30</v>
      </c>
    </row>
    <row r="1945" spans="1:18" x14ac:dyDescent="0.25">
      <c r="A1945">
        <v>1380321</v>
      </c>
      <c r="B1945" t="s">
        <v>6597</v>
      </c>
      <c r="C1945" t="s">
        <v>6598</v>
      </c>
      <c r="D1945">
        <v>2</v>
      </c>
      <c r="E1945" t="s">
        <v>6599</v>
      </c>
      <c r="F1945" t="s">
        <v>6600</v>
      </c>
      <c r="G1945" t="e">
        <f t="shared" si="2"/>
        <v>#NAME?</v>
      </c>
      <c r="H1945" t="s">
        <v>546</v>
      </c>
      <c r="I1945">
        <v>2004</v>
      </c>
      <c r="N1945" t="s">
        <v>547</v>
      </c>
      <c r="O1945" t="s">
        <v>30</v>
      </c>
      <c r="P1945" t="s">
        <v>30</v>
      </c>
      <c r="Q1945" t="s">
        <v>31</v>
      </c>
      <c r="R1945" t="s">
        <v>30</v>
      </c>
    </row>
    <row r="1946" spans="1:18" x14ac:dyDescent="0.25">
      <c r="A1946">
        <v>1380697</v>
      </c>
      <c r="B1946" t="s">
        <v>6881</v>
      </c>
      <c r="C1946" t="s">
        <v>6882</v>
      </c>
      <c r="D1946">
        <v>2</v>
      </c>
      <c r="E1946" t="s">
        <v>6883</v>
      </c>
      <c r="F1946" t="s">
        <v>2818</v>
      </c>
      <c r="G1946" t="e">
        <f t="shared" si="2"/>
        <v>#NAME?</v>
      </c>
      <c r="H1946" t="s">
        <v>546</v>
      </c>
      <c r="N1946" t="s">
        <v>547</v>
      </c>
      <c r="O1946" t="s">
        <v>30</v>
      </c>
      <c r="P1946" t="s">
        <v>30</v>
      </c>
      <c r="Q1946" t="s">
        <v>31</v>
      </c>
      <c r="R1946" t="s">
        <v>30</v>
      </c>
    </row>
    <row r="1947" spans="1:18" x14ac:dyDescent="0.25">
      <c r="A1947">
        <v>1380296</v>
      </c>
      <c r="B1947" t="s">
        <v>7670</v>
      </c>
      <c r="C1947" t="s">
        <v>7671</v>
      </c>
      <c r="D1947">
        <v>2</v>
      </c>
      <c r="F1947" t="s">
        <v>7672</v>
      </c>
      <c r="G1947" t="s">
        <v>7673</v>
      </c>
      <c r="H1947" t="s">
        <v>7674</v>
      </c>
      <c r="N1947" t="s">
        <v>547</v>
      </c>
      <c r="O1947" t="s">
        <v>30</v>
      </c>
      <c r="P1947" t="s">
        <v>30</v>
      </c>
      <c r="Q1947" t="s">
        <v>31</v>
      </c>
      <c r="R1947" t="s">
        <v>30</v>
      </c>
    </row>
    <row r="1948" spans="1:18" x14ac:dyDescent="0.25">
      <c r="A1948">
        <v>1121925</v>
      </c>
      <c r="B1948" t="s">
        <v>8010</v>
      </c>
      <c r="C1948" t="s">
        <v>8011</v>
      </c>
      <c r="D1948">
        <v>2</v>
      </c>
      <c r="E1948" t="s">
        <v>8012</v>
      </c>
      <c r="F1948" t="s">
        <v>480</v>
      </c>
      <c r="G1948" t="e">
        <f>-mab</f>
        <v>#NAME?</v>
      </c>
      <c r="H1948" t="s">
        <v>546</v>
      </c>
      <c r="I1948">
        <v>2010</v>
      </c>
      <c r="N1948" t="s">
        <v>547</v>
      </c>
      <c r="O1948" t="s">
        <v>30</v>
      </c>
      <c r="P1948" t="s">
        <v>30</v>
      </c>
      <c r="Q1948" t="s">
        <v>31</v>
      </c>
      <c r="R1948" t="s">
        <v>30</v>
      </c>
    </row>
    <row r="1949" spans="1:18" x14ac:dyDescent="0.25">
      <c r="A1949">
        <v>1121935</v>
      </c>
      <c r="B1949" t="s">
        <v>8013</v>
      </c>
      <c r="C1949" t="s">
        <v>8014</v>
      </c>
      <c r="D1949">
        <v>2</v>
      </c>
      <c r="E1949" t="s">
        <v>8015</v>
      </c>
      <c r="F1949" t="s">
        <v>8016</v>
      </c>
      <c r="G1949" t="e">
        <f>-mab</f>
        <v>#NAME?</v>
      </c>
      <c r="H1949" t="s">
        <v>546</v>
      </c>
      <c r="I1949">
        <v>2008</v>
      </c>
      <c r="N1949" t="s">
        <v>547</v>
      </c>
      <c r="O1949" t="s">
        <v>30</v>
      </c>
      <c r="P1949" t="s">
        <v>30</v>
      </c>
      <c r="Q1949" t="s">
        <v>31</v>
      </c>
      <c r="R1949" t="s">
        <v>30</v>
      </c>
    </row>
    <row r="1950" spans="1:18" x14ac:dyDescent="0.25">
      <c r="A1950">
        <v>1381961</v>
      </c>
      <c r="B1950" t="s">
        <v>9061</v>
      </c>
      <c r="C1950" t="s">
        <v>9062</v>
      </c>
      <c r="D1950">
        <v>2</v>
      </c>
      <c r="E1950" t="s">
        <v>9063</v>
      </c>
      <c r="N1950" t="s">
        <v>547</v>
      </c>
      <c r="O1950" t="s">
        <v>30</v>
      </c>
      <c r="P1950" t="s">
        <v>30</v>
      </c>
      <c r="Q1950" t="s">
        <v>31</v>
      </c>
      <c r="R1950" t="s">
        <v>30</v>
      </c>
    </row>
    <row r="1951" spans="1:18" x14ac:dyDescent="0.25">
      <c r="A1951">
        <v>1382092</v>
      </c>
      <c r="B1951" t="s">
        <v>9069</v>
      </c>
      <c r="C1951" t="s">
        <v>9070</v>
      </c>
      <c r="D1951">
        <v>2</v>
      </c>
      <c r="E1951" t="s">
        <v>9071</v>
      </c>
      <c r="N1951" t="s">
        <v>547</v>
      </c>
      <c r="O1951" t="s">
        <v>30</v>
      </c>
      <c r="P1951" t="s">
        <v>30</v>
      </c>
      <c r="Q1951" t="s">
        <v>31</v>
      </c>
      <c r="R1951" t="s">
        <v>30</v>
      </c>
    </row>
    <row r="1952" spans="1:18" x14ac:dyDescent="0.25">
      <c r="A1952">
        <v>1382048</v>
      </c>
      <c r="B1952" t="s">
        <v>9078</v>
      </c>
      <c r="C1952" t="s">
        <v>9079</v>
      </c>
      <c r="D1952">
        <v>2</v>
      </c>
      <c r="E1952" t="s">
        <v>9080</v>
      </c>
      <c r="N1952" t="s">
        <v>547</v>
      </c>
      <c r="O1952" t="s">
        <v>30</v>
      </c>
      <c r="P1952" t="s">
        <v>30</v>
      </c>
      <c r="Q1952" t="s">
        <v>31</v>
      </c>
      <c r="R1952" t="s">
        <v>30</v>
      </c>
    </row>
    <row r="1953" spans="1:18" x14ac:dyDescent="0.25">
      <c r="A1953">
        <v>1382023</v>
      </c>
      <c r="B1953" t="s">
        <v>9084</v>
      </c>
      <c r="C1953" t="s">
        <v>9085</v>
      </c>
      <c r="D1953">
        <v>2</v>
      </c>
      <c r="E1953" t="s">
        <v>9086</v>
      </c>
      <c r="N1953" t="s">
        <v>547</v>
      </c>
      <c r="O1953" t="s">
        <v>30</v>
      </c>
      <c r="P1953" t="s">
        <v>30</v>
      </c>
      <c r="Q1953" t="s">
        <v>31</v>
      </c>
      <c r="R1953" t="s">
        <v>30</v>
      </c>
    </row>
    <row r="1954" spans="1:18" x14ac:dyDescent="0.25">
      <c r="A1954">
        <v>1381773</v>
      </c>
      <c r="B1954" t="s">
        <v>9110</v>
      </c>
      <c r="C1954" t="s">
        <v>9111</v>
      </c>
      <c r="D1954">
        <v>2</v>
      </c>
      <c r="E1954" t="s">
        <v>9112</v>
      </c>
      <c r="N1954" t="s">
        <v>547</v>
      </c>
      <c r="O1954" t="s">
        <v>30</v>
      </c>
      <c r="P1954" t="s">
        <v>30</v>
      </c>
      <c r="Q1954" t="s">
        <v>31</v>
      </c>
      <c r="R1954" t="s">
        <v>30</v>
      </c>
    </row>
    <row r="1955" spans="1:18" x14ac:dyDescent="0.25">
      <c r="A1955">
        <v>1381792</v>
      </c>
      <c r="B1955" t="s">
        <v>9134</v>
      </c>
      <c r="C1955" t="s">
        <v>9135</v>
      </c>
      <c r="D1955">
        <v>2</v>
      </c>
      <c r="E1955" t="s">
        <v>9136</v>
      </c>
      <c r="N1955" t="s">
        <v>547</v>
      </c>
      <c r="O1955" t="s">
        <v>30</v>
      </c>
      <c r="P1955" t="s">
        <v>30</v>
      </c>
      <c r="Q1955" t="s">
        <v>31</v>
      </c>
      <c r="R1955" t="s">
        <v>30</v>
      </c>
    </row>
    <row r="1956" spans="1:18" x14ac:dyDescent="0.25">
      <c r="A1956">
        <v>1381911</v>
      </c>
      <c r="B1956" t="s">
        <v>9142</v>
      </c>
      <c r="C1956" t="s">
        <v>9143</v>
      </c>
      <c r="D1956">
        <v>2</v>
      </c>
      <c r="E1956" t="s">
        <v>9144</v>
      </c>
      <c r="N1956" t="s">
        <v>547</v>
      </c>
      <c r="O1956" t="s">
        <v>30</v>
      </c>
      <c r="P1956" t="s">
        <v>30</v>
      </c>
      <c r="Q1956" t="s">
        <v>31</v>
      </c>
      <c r="R1956" t="s">
        <v>30</v>
      </c>
    </row>
    <row r="1957" spans="1:18" x14ac:dyDescent="0.25">
      <c r="A1957">
        <v>1381760</v>
      </c>
      <c r="B1957" t="s">
        <v>9151</v>
      </c>
      <c r="C1957" t="s">
        <v>9152</v>
      </c>
      <c r="D1957">
        <v>2</v>
      </c>
      <c r="E1957" t="s">
        <v>9153</v>
      </c>
      <c r="N1957" t="s">
        <v>547</v>
      </c>
      <c r="O1957" t="s">
        <v>30</v>
      </c>
      <c r="P1957" t="s">
        <v>30</v>
      </c>
      <c r="Q1957" t="s">
        <v>31</v>
      </c>
      <c r="R1957" t="s">
        <v>30</v>
      </c>
    </row>
    <row r="1958" spans="1:18" x14ac:dyDescent="0.25">
      <c r="A1958">
        <v>1381882</v>
      </c>
      <c r="B1958" t="s">
        <v>9157</v>
      </c>
      <c r="C1958" t="s">
        <v>9158</v>
      </c>
      <c r="D1958">
        <v>2</v>
      </c>
      <c r="E1958" t="s">
        <v>9159</v>
      </c>
      <c r="N1958" t="s">
        <v>547</v>
      </c>
      <c r="O1958" t="s">
        <v>30</v>
      </c>
      <c r="P1958" t="s">
        <v>30</v>
      </c>
      <c r="Q1958" t="s">
        <v>31</v>
      </c>
      <c r="R1958" t="s">
        <v>30</v>
      </c>
    </row>
    <row r="1959" spans="1:18" x14ac:dyDescent="0.25">
      <c r="A1959">
        <v>1381918</v>
      </c>
      <c r="B1959" t="s">
        <v>9163</v>
      </c>
      <c r="C1959" t="s">
        <v>9164</v>
      </c>
      <c r="D1959">
        <v>2</v>
      </c>
      <c r="E1959" t="s">
        <v>9165</v>
      </c>
      <c r="N1959" t="s">
        <v>547</v>
      </c>
      <c r="O1959" t="s">
        <v>30</v>
      </c>
      <c r="P1959" t="s">
        <v>30</v>
      </c>
      <c r="Q1959" t="s">
        <v>31</v>
      </c>
      <c r="R1959" t="s">
        <v>30</v>
      </c>
    </row>
    <row r="1960" spans="1:18" x14ac:dyDescent="0.25">
      <c r="A1960">
        <v>1381821</v>
      </c>
      <c r="B1960" t="s">
        <v>9178</v>
      </c>
      <c r="C1960" t="s">
        <v>9179</v>
      </c>
      <c r="D1960">
        <v>2</v>
      </c>
      <c r="E1960" t="s">
        <v>9180</v>
      </c>
      <c r="N1960" t="s">
        <v>547</v>
      </c>
      <c r="O1960" t="s">
        <v>30</v>
      </c>
      <c r="P1960" t="s">
        <v>30</v>
      </c>
      <c r="Q1960" t="s">
        <v>31</v>
      </c>
      <c r="R1960" t="s">
        <v>30</v>
      </c>
    </row>
    <row r="1961" spans="1:18" x14ac:dyDescent="0.25">
      <c r="A1961">
        <v>1382056</v>
      </c>
      <c r="B1961" t="s">
        <v>9189</v>
      </c>
      <c r="C1961" t="s">
        <v>9190</v>
      </c>
      <c r="D1961">
        <v>2</v>
      </c>
      <c r="E1961" t="s">
        <v>9191</v>
      </c>
      <c r="N1961" t="s">
        <v>547</v>
      </c>
      <c r="O1961" t="s">
        <v>30</v>
      </c>
      <c r="P1961" t="s">
        <v>30</v>
      </c>
      <c r="Q1961" t="s">
        <v>31</v>
      </c>
      <c r="R1961" t="s">
        <v>30</v>
      </c>
    </row>
    <row r="1962" spans="1:18" x14ac:dyDescent="0.25">
      <c r="A1962">
        <v>1381797</v>
      </c>
      <c r="B1962" t="s">
        <v>9195</v>
      </c>
      <c r="C1962" t="s">
        <v>9196</v>
      </c>
      <c r="D1962">
        <v>2</v>
      </c>
      <c r="E1962" t="s">
        <v>9197</v>
      </c>
      <c r="N1962" t="s">
        <v>547</v>
      </c>
      <c r="O1962" t="s">
        <v>30</v>
      </c>
      <c r="P1962" t="s">
        <v>30</v>
      </c>
      <c r="Q1962" t="s">
        <v>31</v>
      </c>
      <c r="R1962" t="s">
        <v>30</v>
      </c>
    </row>
    <row r="1963" spans="1:18" x14ac:dyDescent="0.25">
      <c r="A1963">
        <v>1381748</v>
      </c>
      <c r="B1963" t="s">
        <v>9201</v>
      </c>
      <c r="C1963" t="s">
        <v>9202</v>
      </c>
      <c r="D1963">
        <v>2</v>
      </c>
      <c r="E1963" t="s">
        <v>9202</v>
      </c>
      <c r="N1963" t="s">
        <v>547</v>
      </c>
      <c r="O1963" t="s">
        <v>30</v>
      </c>
      <c r="P1963" t="s">
        <v>30</v>
      </c>
      <c r="Q1963" t="s">
        <v>31</v>
      </c>
      <c r="R1963" t="s">
        <v>30</v>
      </c>
    </row>
    <row r="1964" spans="1:18" x14ac:dyDescent="0.25">
      <c r="A1964">
        <v>1381770</v>
      </c>
      <c r="B1964" t="s">
        <v>9237</v>
      </c>
      <c r="C1964" t="s">
        <v>9238</v>
      </c>
      <c r="D1964">
        <v>2</v>
      </c>
      <c r="E1964" t="s">
        <v>9239</v>
      </c>
      <c r="N1964" t="s">
        <v>547</v>
      </c>
      <c r="O1964" t="s">
        <v>30</v>
      </c>
      <c r="P1964" t="s">
        <v>30</v>
      </c>
      <c r="Q1964" t="s">
        <v>31</v>
      </c>
      <c r="R1964" t="s">
        <v>30</v>
      </c>
    </row>
    <row r="1965" spans="1:18" x14ac:dyDescent="0.25">
      <c r="A1965">
        <v>1382065</v>
      </c>
      <c r="B1965" t="s">
        <v>9248</v>
      </c>
      <c r="C1965" t="s">
        <v>9249</v>
      </c>
      <c r="D1965">
        <v>2</v>
      </c>
      <c r="E1965" t="s">
        <v>9250</v>
      </c>
      <c r="N1965" t="s">
        <v>547</v>
      </c>
      <c r="O1965" t="s">
        <v>30</v>
      </c>
      <c r="P1965" t="s">
        <v>30</v>
      </c>
      <c r="Q1965" t="s">
        <v>31</v>
      </c>
      <c r="R1965" t="s">
        <v>30</v>
      </c>
    </row>
    <row r="1966" spans="1:18" x14ac:dyDescent="0.25">
      <c r="A1966">
        <v>1381703</v>
      </c>
      <c r="B1966" t="s">
        <v>9251</v>
      </c>
      <c r="C1966" t="s">
        <v>9252</v>
      </c>
      <c r="D1966">
        <v>2</v>
      </c>
      <c r="E1966" t="s">
        <v>9253</v>
      </c>
      <c r="N1966" t="s">
        <v>547</v>
      </c>
      <c r="O1966" t="s">
        <v>30</v>
      </c>
      <c r="P1966" t="s">
        <v>30</v>
      </c>
      <c r="Q1966" t="s">
        <v>31</v>
      </c>
      <c r="R1966" t="s">
        <v>30</v>
      </c>
    </row>
    <row r="1967" spans="1:18" x14ac:dyDescent="0.25">
      <c r="A1967">
        <v>1382024</v>
      </c>
      <c r="B1967" t="s">
        <v>9259</v>
      </c>
      <c r="C1967" t="s">
        <v>9260</v>
      </c>
      <c r="D1967">
        <v>2</v>
      </c>
      <c r="E1967" t="s">
        <v>9261</v>
      </c>
      <c r="N1967" t="s">
        <v>547</v>
      </c>
      <c r="O1967" t="s">
        <v>30</v>
      </c>
      <c r="P1967" t="s">
        <v>30</v>
      </c>
      <c r="Q1967" t="s">
        <v>31</v>
      </c>
      <c r="R1967" t="s">
        <v>30</v>
      </c>
    </row>
    <row r="1968" spans="1:18" x14ac:dyDescent="0.25">
      <c r="A1968">
        <v>1381867</v>
      </c>
      <c r="B1968" t="s">
        <v>9600</v>
      </c>
      <c r="C1968" t="s">
        <v>9601</v>
      </c>
      <c r="D1968">
        <v>2</v>
      </c>
      <c r="E1968" t="s">
        <v>9602</v>
      </c>
      <c r="N1968" t="s">
        <v>547</v>
      </c>
      <c r="O1968" t="s">
        <v>30</v>
      </c>
      <c r="P1968" t="s">
        <v>30</v>
      </c>
      <c r="Q1968" t="s">
        <v>31</v>
      </c>
      <c r="R1968" t="s">
        <v>30</v>
      </c>
    </row>
    <row r="1969" spans="1:18" x14ac:dyDescent="0.25">
      <c r="A1969">
        <v>1381709</v>
      </c>
      <c r="B1969" t="s">
        <v>9609</v>
      </c>
      <c r="C1969" t="s">
        <v>9610</v>
      </c>
      <c r="D1969">
        <v>2</v>
      </c>
      <c r="E1969" t="s">
        <v>9611</v>
      </c>
      <c r="N1969" t="s">
        <v>547</v>
      </c>
      <c r="O1969" t="s">
        <v>30</v>
      </c>
      <c r="P1969" t="s">
        <v>30</v>
      </c>
      <c r="Q1969" t="s">
        <v>31</v>
      </c>
      <c r="R1969" t="s">
        <v>30</v>
      </c>
    </row>
    <row r="1970" spans="1:18" x14ac:dyDescent="0.25">
      <c r="A1970">
        <v>1382031</v>
      </c>
      <c r="B1970" t="s">
        <v>9665</v>
      </c>
      <c r="C1970" t="s">
        <v>9666</v>
      </c>
      <c r="D1970">
        <v>2</v>
      </c>
      <c r="E1970" t="s">
        <v>9667</v>
      </c>
      <c r="N1970" t="s">
        <v>547</v>
      </c>
      <c r="O1970" t="s">
        <v>30</v>
      </c>
      <c r="P1970" t="s">
        <v>30</v>
      </c>
      <c r="Q1970" t="s">
        <v>31</v>
      </c>
      <c r="R1970" t="s">
        <v>30</v>
      </c>
    </row>
    <row r="1971" spans="1:18" x14ac:dyDescent="0.25">
      <c r="A1971">
        <v>1382080</v>
      </c>
      <c r="B1971" t="s">
        <v>9928</v>
      </c>
      <c r="C1971" t="s">
        <v>9929</v>
      </c>
      <c r="D1971">
        <v>2</v>
      </c>
      <c r="N1971" t="s">
        <v>547</v>
      </c>
      <c r="O1971" t="s">
        <v>30</v>
      </c>
      <c r="P1971" t="s">
        <v>30</v>
      </c>
      <c r="Q1971" t="s">
        <v>31</v>
      </c>
      <c r="R1971" t="s">
        <v>30</v>
      </c>
    </row>
    <row r="1972" spans="1:18" x14ac:dyDescent="0.25">
      <c r="A1972">
        <v>1381707</v>
      </c>
      <c r="B1972" t="s">
        <v>9967</v>
      </c>
      <c r="C1972" t="s">
        <v>9968</v>
      </c>
      <c r="D1972">
        <v>2</v>
      </c>
      <c r="E1972" t="s">
        <v>9968</v>
      </c>
      <c r="N1972" t="s">
        <v>547</v>
      </c>
      <c r="O1972" t="s">
        <v>30</v>
      </c>
      <c r="P1972" t="s">
        <v>30</v>
      </c>
      <c r="Q1972" t="s">
        <v>31</v>
      </c>
      <c r="R1972" t="s">
        <v>30</v>
      </c>
    </row>
    <row r="1973" spans="1:18" x14ac:dyDescent="0.25">
      <c r="A1973">
        <v>1382090</v>
      </c>
      <c r="B1973" t="s">
        <v>10002</v>
      </c>
      <c r="C1973" t="s">
        <v>10003</v>
      </c>
      <c r="D1973">
        <v>2</v>
      </c>
      <c r="E1973" t="s">
        <v>10003</v>
      </c>
      <c r="N1973" t="s">
        <v>547</v>
      </c>
      <c r="O1973" t="s">
        <v>30</v>
      </c>
      <c r="P1973" t="s">
        <v>30</v>
      </c>
      <c r="Q1973" t="s">
        <v>31</v>
      </c>
      <c r="R1973" t="s">
        <v>30</v>
      </c>
    </row>
    <row r="1974" spans="1:18" x14ac:dyDescent="0.25">
      <c r="A1974">
        <v>1381902</v>
      </c>
      <c r="B1974" t="s">
        <v>10080</v>
      </c>
      <c r="C1974" t="s">
        <v>10081</v>
      </c>
      <c r="D1974">
        <v>2</v>
      </c>
      <c r="E1974" t="s">
        <v>10081</v>
      </c>
      <c r="N1974" t="s">
        <v>547</v>
      </c>
      <c r="O1974" t="s">
        <v>30</v>
      </c>
      <c r="P1974" t="s">
        <v>30</v>
      </c>
      <c r="Q1974" t="s">
        <v>31</v>
      </c>
      <c r="R1974" t="s">
        <v>30</v>
      </c>
    </row>
    <row r="1975" spans="1:18" x14ac:dyDescent="0.25">
      <c r="A1975">
        <v>1381983</v>
      </c>
      <c r="B1975" t="s">
        <v>10093</v>
      </c>
      <c r="C1975" t="s">
        <v>10094</v>
      </c>
      <c r="D1975">
        <v>2</v>
      </c>
      <c r="E1975" t="s">
        <v>10095</v>
      </c>
      <c r="N1975" t="s">
        <v>547</v>
      </c>
      <c r="O1975" t="s">
        <v>30</v>
      </c>
      <c r="P1975" t="s">
        <v>30</v>
      </c>
      <c r="Q1975" t="s">
        <v>31</v>
      </c>
      <c r="R1975" t="s">
        <v>30</v>
      </c>
    </row>
    <row r="1976" spans="1:18" x14ac:dyDescent="0.25">
      <c r="A1976">
        <v>1381950</v>
      </c>
      <c r="B1976" t="s">
        <v>10099</v>
      </c>
      <c r="C1976" t="s">
        <v>10100</v>
      </c>
      <c r="D1976">
        <v>2</v>
      </c>
      <c r="E1976" t="s">
        <v>10101</v>
      </c>
      <c r="N1976" t="s">
        <v>547</v>
      </c>
      <c r="O1976" t="s">
        <v>30</v>
      </c>
      <c r="P1976" t="s">
        <v>30</v>
      </c>
      <c r="Q1976" t="s">
        <v>31</v>
      </c>
      <c r="R1976" t="s">
        <v>30</v>
      </c>
    </row>
    <row r="1977" spans="1:18" x14ac:dyDescent="0.25">
      <c r="A1977">
        <v>1381895</v>
      </c>
      <c r="B1977" t="s">
        <v>10208</v>
      </c>
      <c r="C1977" t="s">
        <v>10209</v>
      </c>
      <c r="D1977">
        <v>2</v>
      </c>
      <c r="E1977" t="s">
        <v>10210</v>
      </c>
      <c r="N1977" t="s">
        <v>547</v>
      </c>
      <c r="O1977" t="s">
        <v>30</v>
      </c>
      <c r="P1977" t="s">
        <v>30</v>
      </c>
      <c r="Q1977" t="s">
        <v>31</v>
      </c>
      <c r="R1977" t="s">
        <v>30</v>
      </c>
    </row>
    <row r="1978" spans="1:18" x14ac:dyDescent="0.25">
      <c r="A1978">
        <v>1380841</v>
      </c>
      <c r="B1978" t="s">
        <v>10223</v>
      </c>
      <c r="C1978" t="s">
        <v>10224</v>
      </c>
      <c r="D1978">
        <v>2</v>
      </c>
      <c r="F1978" t="s">
        <v>10225</v>
      </c>
      <c r="G1978" t="e">
        <f>-mab</f>
        <v>#NAME?</v>
      </c>
      <c r="H1978" t="s">
        <v>546</v>
      </c>
      <c r="N1978" t="s">
        <v>547</v>
      </c>
      <c r="O1978" t="s">
        <v>30</v>
      </c>
      <c r="P1978" t="s">
        <v>30</v>
      </c>
      <c r="Q1978" t="s">
        <v>31</v>
      </c>
      <c r="R1978" t="s">
        <v>30</v>
      </c>
    </row>
    <row r="1979" spans="1:18" x14ac:dyDescent="0.25">
      <c r="A1979">
        <v>1381837</v>
      </c>
      <c r="B1979" t="s">
        <v>10268</v>
      </c>
      <c r="C1979" t="s">
        <v>10269</v>
      </c>
      <c r="D1979">
        <v>2</v>
      </c>
      <c r="E1979" t="s">
        <v>10270</v>
      </c>
      <c r="N1979" t="s">
        <v>547</v>
      </c>
      <c r="O1979" t="s">
        <v>30</v>
      </c>
      <c r="P1979" t="s">
        <v>30</v>
      </c>
      <c r="Q1979" t="s">
        <v>31</v>
      </c>
      <c r="R1979" t="s">
        <v>30</v>
      </c>
    </row>
    <row r="1980" spans="1:18" x14ac:dyDescent="0.25">
      <c r="A1980">
        <v>1381970</v>
      </c>
      <c r="B1980" t="s">
        <v>10271</v>
      </c>
      <c r="C1980" t="s">
        <v>10272</v>
      </c>
      <c r="D1980">
        <v>2</v>
      </c>
      <c r="E1980" t="s">
        <v>10273</v>
      </c>
      <c r="N1980" t="s">
        <v>547</v>
      </c>
      <c r="O1980" t="s">
        <v>30</v>
      </c>
      <c r="P1980" t="s">
        <v>30</v>
      </c>
      <c r="Q1980" t="s">
        <v>31</v>
      </c>
      <c r="R1980" t="s">
        <v>30</v>
      </c>
    </row>
    <row r="1981" spans="1:18" x14ac:dyDescent="0.25">
      <c r="A1981">
        <v>1381761</v>
      </c>
      <c r="B1981" t="s">
        <v>10279</v>
      </c>
      <c r="C1981" t="s">
        <v>10280</v>
      </c>
      <c r="D1981">
        <v>2</v>
      </c>
      <c r="E1981" t="s">
        <v>10281</v>
      </c>
      <c r="N1981" t="s">
        <v>547</v>
      </c>
      <c r="O1981" t="s">
        <v>30</v>
      </c>
      <c r="P1981" t="s">
        <v>30</v>
      </c>
      <c r="Q1981" t="s">
        <v>31</v>
      </c>
      <c r="R1981" t="s">
        <v>30</v>
      </c>
    </row>
    <row r="1982" spans="1:18" x14ac:dyDescent="0.25">
      <c r="A1982">
        <v>1381987</v>
      </c>
      <c r="B1982" t="s">
        <v>10361</v>
      </c>
      <c r="C1982" t="s">
        <v>10362</v>
      </c>
      <c r="D1982">
        <v>2</v>
      </c>
      <c r="E1982" t="s">
        <v>10363</v>
      </c>
      <c r="N1982" t="s">
        <v>547</v>
      </c>
      <c r="O1982" t="s">
        <v>30</v>
      </c>
      <c r="P1982" t="s">
        <v>30</v>
      </c>
      <c r="Q1982" t="s">
        <v>31</v>
      </c>
      <c r="R1982" t="s">
        <v>30</v>
      </c>
    </row>
    <row r="1983" spans="1:18" x14ac:dyDescent="0.25">
      <c r="A1983">
        <v>1382061</v>
      </c>
      <c r="B1983" t="s">
        <v>10376</v>
      </c>
      <c r="C1983" t="s">
        <v>10377</v>
      </c>
      <c r="D1983">
        <v>2</v>
      </c>
      <c r="E1983" t="s">
        <v>10378</v>
      </c>
      <c r="N1983" t="s">
        <v>547</v>
      </c>
      <c r="O1983" t="s">
        <v>30</v>
      </c>
      <c r="P1983" t="s">
        <v>30</v>
      </c>
      <c r="Q1983" t="s">
        <v>31</v>
      </c>
      <c r="R1983" t="s">
        <v>30</v>
      </c>
    </row>
    <row r="1984" spans="1:18" x14ac:dyDescent="0.25">
      <c r="A1984">
        <v>1381746</v>
      </c>
      <c r="B1984" t="s">
        <v>10379</v>
      </c>
      <c r="C1984" t="s">
        <v>10380</v>
      </c>
      <c r="D1984">
        <v>2</v>
      </c>
      <c r="E1984" t="s">
        <v>10381</v>
      </c>
      <c r="N1984" t="s">
        <v>547</v>
      </c>
      <c r="O1984" t="s">
        <v>30</v>
      </c>
      <c r="P1984" t="s">
        <v>30</v>
      </c>
      <c r="Q1984" t="s">
        <v>31</v>
      </c>
      <c r="R1984" t="s">
        <v>30</v>
      </c>
    </row>
    <row r="1985" spans="1:18" x14ac:dyDescent="0.25">
      <c r="A1985">
        <v>1381754</v>
      </c>
      <c r="B1985" t="s">
        <v>10447</v>
      </c>
      <c r="C1985" t="s">
        <v>10448</v>
      </c>
      <c r="D1985">
        <v>2</v>
      </c>
      <c r="E1985" t="s">
        <v>10449</v>
      </c>
      <c r="N1985" t="s">
        <v>547</v>
      </c>
      <c r="O1985" t="s">
        <v>30</v>
      </c>
      <c r="P1985" t="s">
        <v>30</v>
      </c>
      <c r="Q1985" t="s">
        <v>31</v>
      </c>
      <c r="R1985" t="s">
        <v>30</v>
      </c>
    </row>
    <row r="1986" spans="1:18" x14ac:dyDescent="0.25">
      <c r="A1986">
        <v>1381986</v>
      </c>
      <c r="B1986" t="s">
        <v>10453</v>
      </c>
      <c r="C1986" t="s">
        <v>10454</v>
      </c>
      <c r="D1986">
        <v>2</v>
      </c>
      <c r="E1986" t="s">
        <v>10455</v>
      </c>
      <c r="N1986" t="s">
        <v>547</v>
      </c>
      <c r="O1986" t="s">
        <v>30</v>
      </c>
      <c r="P1986" t="s">
        <v>30</v>
      </c>
      <c r="Q1986" t="s">
        <v>31</v>
      </c>
      <c r="R1986" t="s">
        <v>30</v>
      </c>
    </row>
    <row r="1987" spans="1:18" x14ac:dyDescent="0.25">
      <c r="A1987">
        <v>1382025</v>
      </c>
      <c r="B1987" t="s">
        <v>10475</v>
      </c>
      <c r="C1987" t="s">
        <v>10476</v>
      </c>
      <c r="D1987">
        <v>2</v>
      </c>
      <c r="E1987" t="s">
        <v>10477</v>
      </c>
      <c r="N1987" t="s">
        <v>547</v>
      </c>
      <c r="O1987" t="s">
        <v>30</v>
      </c>
      <c r="P1987" t="s">
        <v>30</v>
      </c>
      <c r="Q1987" t="s">
        <v>31</v>
      </c>
      <c r="R1987" t="s">
        <v>30</v>
      </c>
    </row>
    <row r="1988" spans="1:18" x14ac:dyDescent="0.25">
      <c r="A1988">
        <v>1381925</v>
      </c>
      <c r="B1988" t="s">
        <v>10578</v>
      </c>
      <c r="C1988" t="s">
        <v>10579</v>
      </c>
      <c r="D1988">
        <v>2</v>
      </c>
      <c r="E1988" t="s">
        <v>10580</v>
      </c>
      <c r="N1988" t="s">
        <v>547</v>
      </c>
      <c r="O1988" t="s">
        <v>30</v>
      </c>
      <c r="P1988" t="s">
        <v>30</v>
      </c>
      <c r="Q1988" t="s">
        <v>31</v>
      </c>
      <c r="R1988" t="s">
        <v>30</v>
      </c>
    </row>
    <row r="1989" spans="1:18" x14ac:dyDescent="0.25">
      <c r="A1989">
        <v>1382057</v>
      </c>
      <c r="B1989" t="s">
        <v>10612</v>
      </c>
      <c r="C1989" t="s">
        <v>10613</v>
      </c>
      <c r="D1989">
        <v>2</v>
      </c>
      <c r="E1989" t="s">
        <v>10614</v>
      </c>
      <c r="N1989" t="s">
        <v>547</v>
      </c>
      <c r="O1989" t="s">
        <v>30</v>
      </c>
      <c r="P1989" t="s">
        <v>30</v>
      </c>
      <c r="Q1989" t="s">
        <v>31</v>
      </c>
      <c r="R1989" t="s">
        <v>30</v>
      </c>
    </row>
    <row r="1990" spans="1:18" x14ac:dyDescent="0.25">
      <c r="A1990">
        <v>1381008</v>
      </c>
      <c r="B1990" t="s">
        <v>10615</v>
      </c>
      <c r="C1990" t="s">
        <v>10616</v>
      </c>
      <c r="D1990">
        <v>2</v>
      </c>
      <c r="E1990" t="s">
        <v>10617</v>
      </c>
      <c r="F1990" t="s">
        <v>5486</v>
      </c>
      <c r="G1990" t="e">
        <f>-mab</f>
        <v>#NAME?</v>
      </c>
      <c r="H1990" t="s">
        <v>546</v>
      </c>
      <c r="I1990">
        <v>2002</v>
      </c>
      <c r="N1990" t="s">
        <v>547</v>
      </c>
      <c r="O1990" t="s">
        <v>30</v>
      </c>
      <c r="P1990" t="s">
        <v>30</v>
      </c>
      <c r="Q1990" t="s">
        <v>31</v>
      </c>
      <c r="R1990" t="s">
        <v>30</v>
      </c>
    </row>
    <row r="1991" spans="1:18" x14ac:dyDescent="0.25">
      <c r="A1991">
        <v>1381826</v>
      </c>
      <c r="B1991" t="s">
        <v>10625</v>
      </c>
      <c r="C1991" t="s">
        <v>10626</v>
      </c>
      <c r="D1991">
        <v>2</v>
      </c>
      <c r="E1991" t="s">
        <v>10627</v>
      </c>
      <c r="N1991" t="s">
        <v>547</v>
      </c>
      <c r="O1991" t="s">
        <v>30</v>
      </c>
      <c r="P1991" t="s">
        <v>30</v>
      </c>
      <c r="Q1991" t="s">
        <v>31</v>
      </c>
      <c r="R1991" t="s">
        <v>30</v>
      </c>
    </row>
    <row r="1992" spans="1:18" x14ac:dyDescent="0.25">
      <c r="A1992">
        <v>1381906</v>
      </c>
      <c r="B1992" t="s">
        <v>10641</v>
      </c>
      <c r="C1992" t="s">
        <v>10642</v>
      </c>
      <c r="D1992">
        <v>2</v>
      </c>
      <c r="E1992" t="s">
        <v>10643</v>
      </c>
      <c r="N1992" t="s">
        <v>547</v>
      </c>
      <c r="O1992" t="s">
        <v>30</v>
      </c>
      <c r="P1992" t="s">
        <v>30</v>
      </c>
      <c r="Q1992" t="s">
        <v>31</v>
      </c>
      <c r="R1992" t="s">
        <v>30</v>
      </c>
    </row>
    <row r="1993" spans="1:18" x14ac:dyDescent="0.25">
      <c r="A1993">
        <v>1381741</v>
      </c>
      <c r="B1993" t="s">
        <v>10813</v>
      </c>
      <c r="C1993" t="s">
        <v>10814</v>
      </c>
      <c r="D1993">
        <v>2</v>
      </c>
      <c r="E1993" t="s">
        <v>10815</v>
      </c>
      <c r="N1993" t="s">
        <v>547</v>
      </c>
      <c r="O1993" t="s">
        <v>30</v>
      </c>
      <c r="P1993" t="s">
        <v>30</v>
      </c>
      <c r="Q1993" t="s">
        <v>31</v>
      </c>
      <c r="R1993" t="s">
        <v>30</v>
      </c>
    </row>
    <row r="1994" spans="1:18" x14ac:dyDescent="0.25">
      <c r="A1994">
        <v>1380304</v>
      </c>
      <c r="B1994" t="s">
        <v>10927</v>
      </c>
      <c r="C1994" t="s">
        <v>10928</v>
      </c>
      <c r="D1994">
        <v>2</v>
      </c>
      <c r="E1994" t="s">
        <v>10929</v>
      </c>
      <c r="F1994" t="s">
        <v>10930</v>
      </c>
      <c r="G1994" t="e">
        <f>-mab</f>
        <v>#NAME?</v>
      </c>
      <c r="H1994" t="s">
        <v>546</v>
      </c>
      <c r="N1994" t="s">
        <v>547</v>
      </c>
      <c r="O1994" t="s">
        <v>30</v>
      </c>
      <c r="P1994" t="s">
        <v>30</v>
      </c>
      <c r="Q1994" t="s">
        <v>31</v>
      </c>
      <c r="R1994" t="s">
        <v>30</v>
      </c>
    </row>
    <row r="1995" spans="1:18" x14ac:dyDescent="0.25">
      <c r="A1995">
        <v>1382077</v>
      </c>
      <c r="B1995" t="s">
        <v>10936</v>
      </c>
      <c r="C1995" t="s">
        <v>10937</v>
      </c>
      <c r="D1995">
        <v>2</v>
      </c>
      <c r="E1995" t="s">
        <v>10938</v>
      </c>
      <c r="N1995" t="s">
        <v>547</v>
      </c>
      <c r="O1995" t="s">
        <v>30</v>
      </c>
      <c r="P1995" t="s">
        <v>30</v>
      </c>
      <c r="Q1995" t="s">
        <v>31</v>
      </c>
      <c r="R1995" t="s">
        <v>30</v>
      </c>
    </row>
    <row r="1996" spans="1:18" x14ac:dyDescent="0.25">
      <c r="A1996">
        <v>1381980</v>
      </c>
      <c r="B1996" t="s">
        <v>11049</v>
      </c>
      <c r="C1996" t="s">
        <v>11050</v>
      </c>
      <c r="D1996">
        <v>2</v>
      </c>
      <c r="E1996" t="s">
        <v>11051</v>
      </c>
      <c r="N1996" t="s">
        <v>547</v>
      </c>
      <c r="O1996" t="s">
        <v>30</v>
      </c>
      <c r="P1996" t="s">
        <v>30</v>
      </c>
      <c r="Q1996" t="s">
        <v>31</v>
      </c>
      <c r="R1996" t="s">
        <v>30</v>
      </c>
    </row>
    <row r="1997" spans="1:18" x14ac:dyDescent="0.25">
      <c r="A1997">
        <v>1381979</v>
      </c>
      <c r="B1997" t="s">
        <v>11055</v>
      </c>
      <c r="C1997" t="s">
        <v>11056</v>
      </c>
      <c r="D1997">
        <v>2</v>
      </c>
      <c r="E1997" t="s">
        <v>11057</v>
      </c>
      <c r="N1997" t="s">
        <v>547</v>
      </c>
      <c r="O1997" t="s">
        <v>30</v>
      </c>
      <c r="P1997" t="s">
        <v>30</v>
      </c>
      <c r="Q1997" t="s">
        <v>31</v>
      </c>
      <c r="R1997" t="s">
        <v>30</v>
      </c>
    </row>
    <row r="1998" spans="1:18" x14ac:dyDescent="0.25">
      <c r="A1998">
        <v>1381982</v>
      </c>
      <c r="B1998" t="s">
        <v>11064</v>
      </c>
      <c r="C1998" t="s">
        <v>11065</v>
      </c>
      <c r="D1998">
        <v>2</v>
      </c>
      <c r="E1998" t="s">
        <v>11066</v>
      </c>
      <c r="N1998" t="s">
        <v>547</v>
      </c>
      <c r="O1998" t="s">
        <v>30</v>
      </c>
      <c r="P1998" t="s">
        <v>30</v>
      </c>
      <c r="Q1998" t="s">
        <v>31</v>
      </c>
      <c r="R1998" t="s">
        <v>30</v>
      </c>
    </row>
    <row r="1999" spans="1:18" x14ac:dyDescent="0.25">
      <c r="A1999">
        <v>1381725</v>
      </c>
      <c r="B1999" t="s">
        <v>11157</v>
      </c>
      <c r="C1999" t="s">
        <v>11158</v>
      </c>
      <c r="D1999">
        <v>2</v>
      </c>
      <c r="E1999" t="s">
        <v>11159</v>
      </c>
      <c r="N1999" t="s">
        <v>547</v>
      </c>
      <c r="O1999" t="s">
        <v>30</v>
      </c>
      <c r="P1999" t="s">
        <v>30</v>
      </c>
      <c r="Q1999" t="s">
        <v>31</v>
      </c>
      <c r="R1999" t="s">
        <v>30</v>
      </c>
    </row>
    <row r="2000" spans="1:18" x14ac:dyDescent="0.25">
      <c r="A2000">
        <v>1382063</v>
      </c>
      <c r="B2000" t="s">
        <v>11476</v>
      </c>
      <c r="C2000" t="s">
        <v>11477</v>
      </c>
      <c r="D2000">
        <v>2</v>
      </c>
      <c r="E2000" t="s">
        <v>11478</v>
      </c>
      <c r="N2000" t="s">
        <v>547</v>
      </c>
      <c r="O2000" t="s">
        <v>30</v>
      </c>
      <c r="P2000" t="s">
        <v>30</v>
      </c>
      <c r="Q2000" t="s">
        <v>31</v>
      </c>
      <c r="R2000" t="s">
        <v>30</v>
      </c>
    </row>
    <row r="2001" spans="1:18" x14ac:dyDescent="0.25">
      <c r="A2001">
        <v>1382029</v>
      </c>
      <c r="B2001" t="s">
        <v>11479</v>
      </c>
      <c r="C2001" t="s">
        <v>11480</v>
      </c>
      <c r="D2001">
        <v>2</v>
      </c>
      <c r="E2001" t="s">
        <v>11481</v>
      </c>
      <c r="N2001" t="s">
        <v>547</v>
      </c>
      <c r="O2001" t="s">
        <v>30</v>
      </c>
      <c r="P2001" t="s">
        <v>30</v>
      </c>
      <c r="Q2001" t="s">
        <v>31</v>
      </c>
      <c r="R2001" t="s">
        <v>30</v>
      </c>
    </row>
    <row r="2002" spans="1:18" x14ac:dyDescent="0.25">
      <c r="A2002">
        <v>1381051</v>
      </c>
      <c r="B2002" t="s">
        <v>11486</v>
      </c>
      <c r="C2002" t="s">
        <v>11487</v>
      </c>
      <c r="D2002">
        <v>2</v>
      </c>
      <c r="E2002" t="s">
        <v>11488</v>
      </c>
      <c r="F2002" t="s">
        <v>11489</v>
      </c>
      <c r="G2002" t="e">
        <f>-mab</f>
        <v>#NAME?</v>
      </c>
      <c r="H2002" t="s">
        <v>546</v>
      </c>
      <c r="I2002">
        <v>1993</v>
      </c>
      <c r="M2002" t="s">
        <v>11490</v>
      </c>
      <c r="N2002" t="s">
        <v>547</v>
      </c>
      <c r="O2002" t="s">
        <v>30</v>
      </c>
      <c r="P2002" t="s">
        <v>30</v>
      </c>
      <c r="Q2002" t="s">
        <v>31</v>
      </c>
      <c r="R2002" t="s">
        <v>30</v>
      </c>
    </row>
    <row r="2003" spans="1:18" x14ac:dyDescent="0.25">
      <c r="A2003">
        <v>1121860</v>
      </c>
      <c r="B2003" t="s">
        <v>11568</v>
      </c>
      <c r="C2003" t="s">
        <v>11569</v>
      </c>
      <c r="D2003">
        <v>2</v>
      </c>
      <c r="E2003" t="s">
        <v>11570</v>
      </c>
      <c r="F2003" t="s">
        <v>11571</v>
      </c>
      <c r="G2003" t="e">
        <f>-mab</f>
        <v>#NAME?</v>
      </c>
      <c r="H2003" t="s">
        <v>546</v>
      </c>
      <c r="I2003">
        <v>2006</v>
      </c>
      <c r="N2003" t="s">
        <v>547</v>
      </c>
      <c r="O2003" t="s">
        <v>30</v>
      </c>
      <c r="P2003" t="s">
        <v>30</v>
      </c>
      <c r="Q2003" t="s">
        <v>31</v>
      </c>
      <c r="R2003" t="s">
        <v>30</v>
      </c>
    </row>
    <row r="2004" spans="1:18" x14ac:dyDescent="0.25">
      <c r="A2004">
        <v>1382013</v>
      </c>
      <c r="B2004" t="s">
        <v>11626</v>
      </c>
      <c r="C2004" t="s">
        <v>11627</v>
      </c>
      <c r="D2004">
        <v>2</v>
      </c>
      <c r="E2004" t="s">
        <v>11627</v>
      </c>
      <c r="N2004" t="s">
        <v>547</v>
      </c>
      <c r="O2004" t="s">
        <v>30</v>
      </c>
      <c r="P2004" t="s">
        <v>30</v>
      </c>
      <c r="Q2004" t="s">
        <v>31</v>
      </c>
      <c r="R2004" t="s">
        <v>30</v>
      </c>
    </row>
    <row r="2005" spans="1:18" x14ac:dyDescent="0.25">
      <c r="A2005">
        <v>1381968</v>
      </c>
      <c r="B2005" t="s">
        <v>11657</v>
      </c>
      <c r="C2005" t="s">
        <v>11658</v>
      </c>
      <c r="D2005">
        <v>2</v>
      </c>
      <c r="E2005" t="s">
        <v>11659</v>
      </c>
      <c r="N2005" t="s">
        <v>547</v>
      </c>
      <c r="O2005" t="s">
        <v>30</v>
      </c>
      <c r="P2005" t="s">
        <v>30</v>
      </c>
      <c r="Q2005" t="s">
        <v>31</v>
      </c>
      <c r="R2005" t="s">
        <v>30</v>
      </c>
    </row>
    <row r="2006" spans="1:18" x14ac:dyDescent="0.25">
      <c r="A2006">
        <v>1381938</v>
      </c>
      <c r="B2006" t="s">
        <v>11753</v>
      </c>
      <c r="C2006" t="s">
        <v>11754</v>
      </c>
      <c r="D2006">
        <v>2</v>
      </c>
      <c r="E2006" t="s">
        <v>11755</v>
      </c>
      <c r="N2006" t="s">
        <v>547</v>
      </c>
      <c r="O2006" t="s">
        <v>30</v>
      </c>
      <c r="P2006" t="s">
        <v>30</v>
      </c>
      <c r="Q2006" t="s">
        <v>31</v>
      </c>
      <c r="R2006" t="s">
        <v>30</v>
      </c>
    </row>
    <row r="2007" spans="1:18" x14ac:dyDescent="0.25">
      <c r="A2007">
        <v>1121916</v>
      </c>
      <c r="B2007" t="s">
        <v>11968</v>
      </c>
      <c r="C2007" t="s">
        <v>11969</v>
      </c>
      <c r="D2007">
        <v>2</v>
      </c>
      <c r="E2007" t="s">
        <v>11970</v>
      </c>
      <c r="F2007" t="s">
        <v>11971</v>
      </c>
      <c r="G2007" t="e">
        <f>-mab</f>
        <v>#NAME?</v>
      </c>
      <c r="H2007" t="s">
        <v>546</v>
      </c>
      <c r="N2007" t="s">
        <v>547</v>
      </c>
      <c r="O2007" t="s">
        <v>30</v>
      </c>
      <c r="P2007" t="s">
        <v>30</v>
      </c>
      <c r="Q2007" t="s">
        <v>31</v>
      </c>
      <c r="R2007" t="s">
        <v>30</v>
      </c>
    </row>
    <row r="2008" spans="1:18" x14ac:dyDescent="0.25">
      <c r="A2008">
        <v>1121948</v>
      </c>
      <c r="B2008" t="s">
        <v>11972</v>
      </c>
      <c r="C2008" t="s">
        <v>11973</v>
      </c>
      <c r="D2008">
        <v>2</v>
      </c>
      <c r="E2008" t="s">
        <v>11974</v>
      </c>
      <c r="F2008" t="s">
        <v>11975</v>
      </c>
      <c r="G2008" t="e">
        <f>-mab</f>
        <v>#NAME?</v>
      </c>
      <c r="H2008" t="s">
        <v>546</v>
      </c>
      <c r="N2008" t="s">
        <v>547</v>
      </c>
      <c r="O2008" t="s">
        <v>30</v>
      </c>
      <c r="P2008" t="s">
        <v>30</v>
      </c>
      <c r="Q2008" t="s">
        <v>31</v>
      </c>
      <c r="R2008" t="s">
        <v>30</v>
      </c>
    </row>
    <row r="2009" spans="1:18" x14ac:dyDescent="0.25">
      <c r="A2009">
        <v>1121863</v>
      </c>
      <c r="B2009" t="s">
        <v>11976</v>
      </c>
      <c r="C2009" t="s">
        <v>11977</v>
      </c>
      <c r="D2009">
        <v>2</v>
      </c>
      <c r="E2009" t="s">
        <v>11978</v>
      </c>
      <c r="F2009" t="s">
        <v>11979</v>
      </c>
      <c r="G2009" t="e">
        <f>-mab</f>
        <v>#NAME?</v>
      </c>
      <c r="H2009" t="s">
        <v>546</v>
      </c>
      <c r="I2009">
        <v>2008</v>
      </c>
      <c r="N2009" t="s">
        <v>547</v>
      </c>
      <c r="O2009" t="s">
        <v>30</v>
      </c>
      <c r="P2009" t="s">
        <v>30</v>
      </c>
      <c r="Q2009" t="s">
        <v>31</v>
      </c>
      <c r="R2009" t="s">
        <v>30</v>
      </c>
    </row>
    <row r="2010" spans="1:18" x14ac:dyDescent="0.25">
      <c r="A2010">
        <v>1381831</v>
      </c>
      <c r="B2010" t="s">
        <v>11997</v>
      </c>
      <c r="C2010" t="s">
        <v>11998</v>
      </c>
      <c r="D2010">
        <v>2</v>
      </c>
      <c r="E2010" t="s">
        <v>11999</v>
      </c>
      <c r="N2010" t="s">
        <v>547</v>
      </c>
      <c r="O2010" t="s">
        <v>30</v>
      </c>
      <c r="P2010" t="s">
        <v>30</v>
      </c>
      <c r="Q2010" t="s">
        <v>31</v>
      </c>
      <c r="R2010" t="s">
        <v>30</v>
      </c>
    </row>
    <row r="2011" spans="1:18" x14ac:dyDescent="0.25">
      <c r="A2011">
        <v>1381898</v>
      </c>
      <c r="B2011" t="s">
        <v>12026</v>
      </c>
      <c r="C2011" t="s">
        <v>12027</v>
      </c>
      <c r="D2011">
        <v>2</v>
      </c>
      <c r="E2011" t="s">
        <v>12028</v>
      </c>
      <c r="N2011" t="s">
        <v>547</v>
      </c>
      <c r="O2011" t="s">
        <v>30</v>
      </c>
      <c r="P2011" t="s">
        <v>30</v>
      </c>
      <c r="Q2011" t="s">
        <v>31</v>
      </c>
      <c r="R2011" t="s">
        <v>30</v>
      </c>
    </row>
    <row r="2012" spans="1:18" x14ac:dyDescent="0.25">
      <c r="A2012">
        <v>1381946</v>
      </c>
      <c r="B2012" t="s">
        <v>12056</v>
      </c>
      <c r="C2012" t="s">
        <v>12057</v>
      </c>
      <c r="D2012">
        <v>2</v>
      </c>
      <c r="E2012" t="s">
        <v>12058</v>
      </c>
      <c r="N2012" t="s">
        <v>547</v>
      </c>
      <c r="O2012" t="s">
        <v>30</v>
      </c>
      <c r="P2012" t="s">
        <v>30</v>
      </c>
      <c r="Q2012" t="s">
        <v>31</v>
      </c>
      <c r="R2012" t="s">
        <v>30</v>
      </c>
    </row>
    <row r="2013" spans="1:18" x14ac:dyDescent="0.25">
      <c r="A2013">
        <v>1380154</v>
      </c>
      <c r="B2013" t="s">
        <v>12170</v>
      </c>
      <c r="C2013" t="s">
        <v>12171</v>
      </c>
      <c r="D2013">
        <v>2</v>
      </c>
      <c r="E2013" t="s">
        <v>12172</v>
      </c>
      <c r="F2013" t="s">
        <v>12173</v>
      </c>
      <c r="G2013" t="e">
        <f>-mab</f>
        <v>#NAME?</v>
      </c>
      <c r="H2013" t="s">
        <v>546</v>
      </c>
      <c r="I2013">
        <v>2003</v>
      </c>
      <c r="N2013" t="s">
        <v>547</v>
      </c>
      <c r="O2013" t="s">
        <v>30</v>
      </c>
      <c r="P2013" t="s">
        <v>30</v>
      </c>
      <c r="Q2013" t="s">
        <v>31</v>
      </c>
      <c r="R2013" t="s">
        <v>30</v>
      </c>
    </row>
    <row r="2014" spans="1:18" x14ac:dyDescent="0.25">
      <c r="A2014">
        <v>1381866</v>
      </c>
      <c r="B2014" t="s">
        <v>12174</v>
      </c>
      <c r="C2014" t="s">
        <v>12175</v>
      </c>
      <c r="D2014">
        <v>2</v>
      </c>
      <c r="E2014" t="s">
        <v>12176</v>
      </c>
      <c r="N2014" t="s">
        <v>547</v>
      </c>
      <c r="O2014" t="s">
        <v>30</v>
      </c>
      <c r="P2014" t="s">
        <v>30</v>
      </c>
      <c r="Q2014" t="s">
        <v>31</v>
      </c>
      <c r="R2014" t="s">
        <v>30</v>
      </c>
    </row>
    <row r="2015" spans="1:18" x14ac:dyDescent="0.25">
      <c r="A2015">
        <v>1380986</v>
      </c>
      <c r="B2015" t="s">
        <v>12329</v>
      </c>
      <c r="C2015" t="s">
        <v>12330</v>
      </c>
      <c r="D2015">
        <v>2</v>
      </c>
      <c r="E2015" t="s">
        <v>12331</v>
      </c>
      <c r="F2015" t="s">
        <v>12332</v>
      </c>
      <c r="G2015" t="e">
        <f>-mab</f>
        <v>#NAME?</v>
      </c>
      <c r="H2015" t="s">
        <v>546</v>
      </c>
      <c r="I2015">
        <v>2010</v>
      </c>
      <c r="N2015" t="s">
        <v>547</v>
      </c>
      <c r="O2015" t="s">
        <v>30</v>
      </c>
      <c r="P2015" t="s">
        <v>30</v>
      </c>
      <c r="Q2015" t="s">
        <v>31</v>
      </c>
      <c r="R2015" t="s">
        <v>30</v>
      </c>
    </row>
    <row r="2016" spans="1:18" x14ac:dyDescent="0.25">
      <c r="A2016">
        <v>1381804</v>
      </c>
      <c r="B2016" t="s">
        <v>12347</v>
      </c>
      <c r="C2016" t="s">
        <v>12348</v>
      </c>
      <c r="D2016">
        <v>2</v>
      </c>
      <c r="E2016" t="s">
        <v>12349</v>
      </c>
      <c r="N2016" t="s">
        <v>547</v>
      </c>
      <c r="O2016" t="s">
        <v>30</v>
      </c>
      <c r="P2016" t="s">
        <v>30</v>
      </c>
      <c r="Q2016" t="s">
        <v>31</v>
      </c>
      <c r="R2016" t="s">
        <v>30</v>
      </c>
    </row>
    <row r="2017" spans="1:18" x14ac:dyDescent="0.25">
      <c r="A2017">
        <v>1380926</v>
      </c>
      <c r="B2017" t="s">
        <v>12443</v>
      </c>
      <c r="C2017" t="s">
        <v>12444</v>
      </c>
      <c r="D2017">
        <v>2</v>
      </c>
      <c r="E2017" t="s">
        <v>12445</v>
      </c>
      <c r="F2017" t="s">
        <v>10930</v>
      </c>
      <c r="G2017" t="e">
        <f>-mab</f>
        <v>#NAME?</v>
      </c>
      <c r="H2017" t="s">
        <v>546</v>
      </c>
      <c r="I2017">
        <v>2005</v>
      </c>
      <c r="N2017" t="s">
        <v>547</v>
      </c>
      <c r="O2017" t="s">
        <v>30</v>
      </c>
      <c r="P2017" t="s">
        <v>30</v>
      </c>
      <c r="Q2017" t="s">
        <v>31</v>
      </c>
      <c r="R2017" t="s">
        <v>30</v>
      </c>
    </row>
    <row r="2018" spans="1:18" x14ac:dyDescent="0.25">
      <c r="A2018">
        <v>1382004</v>
      </c>
      <c r="B2018" t="s">
        <v>12490</v>
      </c>
      <c r="C2018" t="s">
        <v>12491</v>
      </c>
      <c r="D2018">
        <v>2</v>
      </c>
      <c r="E2018" t="s">
        <v>12492</v>
      </c>
      <c r="N2018" t="s">
        <v>547</v>
      </c>
      <c r="O2018" t="s">
        <v>30</v>
      </c>
      <c r="P2018" t="s">
        <v>30</v>
      </c>
      <c r="Q2018" t="s">
        <v>31</v>
      </c>
      <c r="R2018" t="s">
        <v>30</v>
      </c>
    </row>
    <row r="2019" spans="1:18" x14ac:dyDescent="0.25">
      <c r="A2019">
        <v>1381862</v>
      </c>
      <c r="B2019" t="s">
        <v>12614</v>
      </c>
      <c r="C2019" t="s">
        <v>12615</v>
      </c>
      <c r="D2019">
        <v>2</v>
      </c>
      <c r="E2019" t="s">
        <v>12616</v>
      </c>
      <c r="N2019" t="s">
        <v>547</v>
      </c>
      <c r="O2019" t="s">
        <v>30</v>
      </c>
      <c r="P2019" t="s">
        <v>30</v>
      </c>
      <c r="Q2019" t="s">
        <v>31</v>
      </c>
      <c r="R2019" t="s">
        <v>30</v>
      </c>
    </row>
    <row r="2020" spans="1:18" x14ac:dyDescent="0.25">
      <c r="A2020">
        <v>1382093</v>
      </c>
      <c r="B2020" t="s">
        <v>12617</v>
      </c>
      <c r="C2020" t="s">
        <v>12618</v>
      </c>
      <c r="D2020">
        <v>2</v>
      </c>
      <c r="E2020" t="s">
        <v>12619</v>
      </c>
      <c r="N2020" t="s">
        <v>547</v>
      </c>
      <c r="O2020" t="s">
        <v>30</v>
      </c>
      <c r="P2020" t="s">
        <v>30</v>
      </c>
      <c r="Q2020" t="s">
        <v>31</v>
      </c>
      <c r="R2020" t="s">
        <v>30</v>
      </c>
    </row>
    <row r="2021" spans="1:18" x14ac:dyDescent="0.25">
      <c r="A2021">
        <v>1381863</v>
      </c>
      <c r="B2021" t="s">
        <v>12809</v>
      </c>
      <c r="C2021" t="s">
        <v>12810</v>
      </c>
      <c r="D2021">
        <v>2</v>
      </c>
      <c r="E2021" t="s">
        <v>12811</v>
      </c>
      <c r="N2021" t="s">
        <v>547</v>
      </c>
      <c r="O2021" t="s">
        <v>30</v>
      </c>
      <c r="P2021" t="s">
        <v>30</v>
      </c>
      <c r="Q2021" t="s">
        <v>31</v>
      </c>
      <c r="R2021" t="s">
        <v>30</v>
      </c>
    </row>
    <row r="2022" spans="1:18" x14ac:dyDescent="0.25">
      <c r="A2022">
        <v>1381731</v>
      </c>
      <c r="B2022" t="s">
        <v>12847</v>
      </c>
      <c r="C2022" t="s">
        <v>12848</v>
      </c>
      <c r="D2022">
        <v>2</v>
      </c>
      <c r="E2022" t="s">
        <v>12849</v>
      </c>
      <c r="N2022" t="s">
        <v>547</v>
      </c>
      <c r="O2022" t="s">
        <v>30</v>
      </c>
      <c r="P2022" t="s">
        <v>30</v>
      </c>
      <c r="Q2022" t="s">
        <v>31</v>
      </c>
      <c r="R2022" t="s">
        <v>30</v>
      </c>
    </row>
    <row r="2023" spans="1:18" x14ac:dyDescent="0.25">
      <c r="A2023">
        <v>1381147</v>
      </c>
      <c r="B2023" t="s">
        <v>13232</v>
      </c>
      <c r="C2023" t="s">
        <v>13233</v>
      </c>
      <c r="D2023">
        <v>2</v>
      </c>
      <c r="E2023" t="s">
        <v>13234</v>
      </c>
      <c r="F2023" t="s">
        <v>13235</v>
      </c>
      <c r="G2023" t="s">
        <v>7673</v>
      </c>
      <c r="H2023" t="s">
        <v>7674</v>
      </c>
      <c r="I2023">
        <v>1993</v>
      </c>
      <c r="M2023" t="s">
        <v>13236</v>
      </c>
      <c r="N2023" t="s">
        <v>547</v>
      </c>
      <c r="O2023" t="s">
        <v>30</v>
      </c>
      <c r="P2023" t="s">
        <v>30</v>
      </c>
      <c r="Q2023" t="s">
        <v>31</v>
      </c>
      <c r="R2023" t="s">
        <v>30</v>
      </c>
    </row>
    <row r="2024" spans="1:18" x14ac:dyDescent="0.25">
      <c r="A2024">
        <v>1121874</v>
      </c>
      <c r="B2024" t="s">
        <v>14036</v>
      </c>
      <c r="C2024" t="s">
        <v>14037</v>
      </c>
      <c r="D2024">
        <v>2</v>
      </c>
      <c r="E2024" t="s">
        <v>14038</v>
      </c>
      <c r="F2024" t="s">
        <v>6518</v>
      </c>
      <c r="G2024" t="e">
        <f>-mab</f>
        <v>#NAME?</v>
      </c>
      <c r="H2024" t="s">
        <v>546</v>
      </c>
      <c r="I2024">
        <v>2007</v>
      </c>
      <c r="N2024" t="s">
        <v>547</v>
      </c>
      <c r="O2024" t="s">
        <v>30</v>
      </c>
      <c r="P2024" t="s">
        <v>30</v>
      </c>
      <c r="Q2024" t="s">
        <v>31</v>
      </c>
      <c r="R2024" t="s">
        <v>30</v>
      </c>
    </row>
    <row r="2025" spans="1:18" x14ac:dyDescent="0.25">
      <c r="A2025">
        <v>1380453</v>
      </c>
      <c r="B2025" t="s">
        <v>14252</v>
      </c>
      <c r="C2025" t="s">
        <v>14253</v>
      </c>
      <c r="D2025">
        <v>2</v>
      </c>
      <c r="E2025" t="s">
        <v>14254</v>
      </c>
      <c r="F2025" t="s">
        <v>7994</v>
      </c>
      <c r="G2025" t="e">
        <f>-mab</f>
        <v>#NAME?</v>
      </c>
      <c r="H2025" t="s">
        <v>546</v>
      </c>
      <c r="N2025" t="s">
        <v>547</v>
      </c>
      <c r="O2025" t="s">
        <v>30</v>
      </c>
      <c r="P2025" t="s">
        <v>30</v>
      </c>
      <c r="Q2025" t="s">
        <v>31</v>
      </c>
      <c r="R2025" t="s">
        <v>30</v>
      </c>
    </row>
    <row r="2026" spans="1:18" x14ac:dyDescent="0.25">
      <c r="A2026">
        <v>1381013</v>
      </c>
      <c r="B2026" t="s">
        <v>14447</v>
      </c>
      <c r="C2026" t="s">
        <v>14448</v>
      </c>
      <c r="D2026">
        <v>2</v>
      </c>
      <c r="E2026" t="s">
        <v>14449</v>
      </c>
      <c r="F2026" t="s">
        <v>14450</v>
      </c>
      <c r="G2026" t="e">
        <f>-mab</f>
        <v>#NAME?</v>
      </c>
      <c r="H2026" t="s">
        <v>546</v>
      </c>
      <c r="I2026">
        <v>2002</v>
      </c>
      <c r="N2026" t="s">
        <v>547</v>
      </c>
      <c r="O2026" t="s">
        <v>30</v>
      </c>
      <c r="P2026" t="s">
        <v>30</v>
      </c>
      <c r="Q2026" t="s">
        <v>31</v>
      </c>
      <c r="R2026" t="s">
        <v>30</v>
      </c>
    </row>
    <row r="2027" spans="1:18" x14ac:dyDescent="0.25">
      <c r="A2027">
        <v>1121920</v>
      </c>
      <c r="B2027" t="s">
        <v>14818</v>
      </c>
      <c r="C2027" t="s">
        <v>14819</v>
      </c>
      <c r="D2027">
        <v>2</v>
      </c>
      <c r="E2027" t="s">
        <v>14820</v>
      </c>
      <c r="F2027" t="s">
        <v>2285</v>
      </c>
      <c r="G2027" t="e">
        <f>-mab</f>
        <v>#NAME?</v>
      </c>
      <c r="H2027" t="s">
        <v>546</v>
      </c>
      <c r="I2027">
        <v>2009</v>
      </c>
      <c r="N2027" t="s">
        <v>547</v>
      </c>
      <c r="O2027" t="s">
        <v>30</v>
      </c>
      <c r="P2027" t="s">
        <v>30</v>
      </c>
      <c r="Q2027" t="s">
        <v>31</v>
      </c>
      <c r="R2027" t="s">
        <v>30</v>
      </c>
    </row>
    <row r="2028" spans="1:18" x14ac:dyDescent="0.25">
      <c r="A2028">
        <v>1381921</v>
      </c>
      <c r="B2028" t="s">
        <v>14940</v>
      </c>
      <c r="C2028" t="s">
        <v>14941</v>
      </c>
      <c r="D2028">
        <v>2</v>
      </c>
      <c r="E2028" t="s">
        <v>14942</v>
      </c>
      <c r="N2028" t="s">
        <v>547</v>
      </c>
      <c r="O2028" t="s">
        <v>30</v>
      </c>
      <c r="P2028" t="s">
        <v>30</v>
      </c>
      <c r="Q2028" t="s">
        <v>31</v>
      </c>
      <c r="R2028" t="s">
        <v>30</v>
      </c>
    </row>
    <row r="2029" spans="1:18" x14ac:dyDescent="0.25">
      <c r="A2029">
        <v>1121900</v>
      </c>
      <c r="B2029" t="s">
        <v>15436</v>
      </c>
      <c r="C2029" t="s">
        <v>15437</v>
      </c>
      <c r="D2029">
        <v>2</v>
      </c>
      <c r="E2029" t="s">
        <v>15438</v>
      </c>
      <c r="F2029" t="s">
        <v>15439</v>
      </c>
      <c r="G2029" t="e">
        <f>-mab</f>
        <v>#NAME?</v>
      </c>
      <c r="H2029" t="s">
        <v>546</v>
      </c>
      <c r="I2029">
        <v>2007</v>
      </c>
      <c r="N2029" t="s">
        <v>547</v>
      </c>
      <c r="O2029" t="s">
        <v>30</v>
      </c>
      <c r="P2029" t="s">
        <v>30</v>
      </c>
      <c r="Q2029" t="s">
        <v>31</v>
      </c>
      <c r="R2029" t="s">
        <v>30</v>
      </c>
    </row>
    <row r="2030" spans="1:18" x14ac:dyDescent="0.25">
      <c r="A2030">
        <v>1381834</v>
      </c>
      <c r="B2030" t="s">
        <v>15796</v>
      </c>
      <c r="C2030" t="s">
        <v>15797</v>
      </c>
      <c r="D2030">
        <v>2</v>
      </c>
      <c r="E2030" t="s">
        <v>15797</v>
      </c>
      <c r="N2030" t="s">
        <v>547</v>
      </c>
      <c r="O2030" t="s">
        <v>30</v>
      </c>
      <c r="P2030" t="s">
        <v>30</v>
      </c>
      <c r="Q2030" t="s">
        <v>31</v>
      </c>
      <c r="R2030" t="s">
        <v>30</v>
      </c>
    </row>
    <row r="2031" spans="1:18" x14ac:dyDescent="0.25">
      <c r="A2031">
        <v>1381818</v>
      </c>
      <c r="B2031" t="s">
        <v>15908</v>
      </c>
      <c r="C2031" t="s">
        <v>15909</v>
      </c>
      <c r="D2031">
        <v>2</v>
      </c>
      <c r="E2031" t="s">
        <v>15910</v>
      </c>
      <c r="N2031" t="s">
        <v>547</v>
      </c>
      <c r="O2031" t="s">
        <v>30</v>
      </c>
      <c r="P2031" t="s">
        <v>30</v>
      </c>
      <c r="Q2031" t="s">
        <v>31</v>
      </c>
      <c r="R2031" t="s">
        <v>30</v>
      </c>
    </row>
    <row r="2032" spans="1:18" x14ac:dyDescent="0.25">
      <c r="A2032">
        <v>1381992</v>
      </c>
      <c r="B2032" t="s">
        <v>15915</v>
      </c>
      <c r="C2032" t="s">
        <v>15916</v>
      </c>
      <c r="D2032">
        <v>2</v>
      </c>
      <c r="E2032" t="s">
        <v>15917</v>
      </c>
      <c r="N2032" t="s">
        <v>547</v>
      </c>
      <c r="O2032" t="s">
        <v>30</v>
      </c>
      <c r="P2032" t="s">
        <v>30</v>
      </c>
      <c r="Q2032" t="s">
        <v>31</v>
      </c>
      <c r="R2032" t="s">
        <v>30</v>
      </c>
    </row>
    <row r="2033" spans="1:18" x14ac:dyDescent="0.25">
      <c r="A2033">
        <v>1380941</v>
      </c>
      <c r="B2033" t="s">
        <v>16411</v>
      </c>
      <c r="C2033" t="s">
        <v>16412</v>
      </c>
      <c r="D2033">
        <v>2</v>
      </c>
      <c r="E2033" t="s">
        <v>16413</v>
      </c>
      <c r="F2033" t="s">
        <v>16414</v>
      </c>
      <c r="G2033" t="e">
        <f>-mab</f>
        <v>#NAME?</v>
      </c>
      <c r="H2033" t="s">
        <v>546</v>
      </c>
      <c r="I2033">
        <v>2012</v>
      </c>
      <c r="N2033" t="s">
        <v>547</v>
      </c>
      <c r="O2033" t="s">
        <v>30</v>
      </c>
      <c r="P2033" t="s">
        <v>30</v>
      </c>
      <c r="Q2033" t="s">
        <v>31</v>
      </c>
      <c r="R2033" t="s">
        <v>30</v>
      </c>
    </row>
    <row r="2034" spans="1:18" x14ac:dyDescent="0.25">
      <c r="A2034">
        <v>1380755</v>
      </c>
      <c r="B2034" t="s">
        <v>16445</v>
      </c>
      <c r="C2034" t="s">
        <v>16446</v>
      </c>
      <c r="D2034">
        <v>2</v>
      </c>
      <c r="E2034" t="s">
        <v>16447</v>
      </c>
      <c r="F2034" t="s">
        <v>7994</v>
      </c>
      <c r="G2034" t="e">
        <f>-mab</f>
        <v>#NAME?</v>
      </c>
      <c r="H2034" t="s">
        <v>546</v>
      </c>
      <c r="N2034" t="s">
        <v>547</v>
      </c>
      <c r="O2034" t="s">
        <v>30</v>
      </c>
      <c r="P2034" t="s">
        <v>30</v>
      </c>
      <c r="Q2034" t="s">
        <v>31</v>
      </c>
      <c r="R2034" t="s">
        <v>30</v>
      </c>
    </row>
    <row r="2035" spans="1:18" x14ac:dyDescent="0.25">
      <c r="A2035">
        <v>1381900</v>
      </c>
      <c r="B2035" t="s">
        <v>17096</v>
      </c>
      <c r="C2035" t="s">
        <v>17097</v>
      </c>
      <c r="D2035">
        <v>2</v>
      </c>
      <c r="E2035" t="s">
        <v>17098</v>
      </c>
      <c r="N2035" t="s">
        <v>547</v>
      </c>
      <c r="O2035" t="s">
        <v>30</v>
      </c>
      <c r="P2035" t="s">
        <v>30</v>
      </c>
      <c r="Q2035" t="s">
        <v>31</v>
      </c>
      <c r="R2035" t="s">
        <v>30</v>
      </c>
    </row>
    <row r="2036" spans="1:18" x14ac:dyDescent="0.25">
      <c r="A2036">
        <v>1381817</v>
      </c>
      <c r="B2036" t="s">
        <v>17113</v>
      </c>
      <c r="C2036" t="s">
        <v>17114</v>
      </c>
      <c r="D2036">
        <v>2</v>
      </c>
      <c r="E2036" t="s">
        <v>17115</v>
      </c>
      <c r="N2036" t="s">
        <v>547</v>
      </c>
      <c r="O2036" t="s">
        <v>30</v>
      </c>
      <c r="P2036" t="s">
        <v>30</v>
      </c>
      <c r="Q2036" t="s">
        <v>31</v>
      </c>
      <c r="R2036" t="s">
        <v>30</v>
      </c>
    </row>
    <row r="2037" spans="1:18" x14ac:dyDescent="0.25">
      <c r="A2037">
        <v>1380295</v>
      </c>
      <c r="B2037" t="s">
        <v>17981</v>
      </c>
      <c r="C2037" t="s">
        <v>17982</v>
      </c>
      <c r="D2037">
        <v>2</v>
      </c>
      <c r="F2037" t="s">
        <v>15214</v>
      </c>
      <c r="G2037" t="e">
        <f>-mab</f>
        <v>#NAME?</v>
      </c>
      <c r="H2037" t="s">
        <v>15215</v>
      </c>
      <c r="N2037" t="s">
        <v>547</v>
      </c>
      <c r="O2037" t="s">
        <v>30</v>
      </c>
      <c r="P2037" t="s">
        <v>30</v>
      </c>
      <c r="Q2037" t="s">
        <v>31</v>
      </c>
      <c r="R2037" t="s">
        <v>30</v>
      </c>
    </row>
    <row r="2038" spans="1:18" x14ac:dyDescent="0.25">
      <c r="A2038">
        <v>1121893</v>
      </c>
      <c r="B2038" t="s">
        <v>18197</v>
      </c>
      <c r="C2038" t="s">
        <v>18198</v>
      </c>
      <c r="D2038">
        <v>2</v>
      </c>
      <c r="E2038" t="s">
        <v>18199</v>
      </c>
      <c r="F2038" t="s">
        <v>18200</v>
      </c>
      <c r="G2038" t="e">
        <f>-mab</f>
        <v>#NAME?</v>
      </c>
      <c r="H2038" t="s">
        <v>546</v>
      </c>
      <c r="I2038">
        <v>2009</v>
      </c>
      <c r="N2038" t="s">
        <v>547</v>
      </c>
      <c r="O2038" t="s">
        <v>30</v>
      </c>
      <c r="P2038" t="s">
        <v>30</v>
      </c>
      <c r="Q2038" t="s">
        <v>31</v>
      </c>
      <c r="R2038" t="s">
        <v>30</v>
      </c>
    </row>
    <row r="2039" spans="1:18" x14ac:dyDescent="0.25">
      <c r="A2039">
        <v>1381850</v>
      </c>
      <c r="B2039" t="s">
        <v>18806</v>
      </c>
      <c r="C2039" t="s">
        <v>18807</v>
      </c>
      <c r="D2039">
        <v>2</v>
      </c>
      <c r="E2039" t="s">
        <v>18808</v>
      </c>
      <c r="N2039" t="s">
        <v>547</v>
      </c>
      <c r="O2039" t="s">
        <v>30</v>
      </c>
      <c r="P2039" t="s">
        <v>30</v>
      </c>
      <c r="Q2039" t="s">
        <v>31</v>
      </c>
      <c r="R2039" t="s">
        <v>30</v>
      </c>
    </row>
    <row r="2040" spans="1:18" x14ac:dyDescent="0.25">
      <c r="A2040">
        <v>1381691</v>
      </c>
      <c r="B2040" t="s">
        <v>18822</v>
      </c>
      <c r="C2040" t="s">
        <v>18823</v>
      </c>
      <c r="D2040">
        <v>2</v>
      </c>
      <c r="E2040" t="s">
        <v>18824</v>
      </c>
      <c r="N2040" t="s">
        <v>547</v>
      </c>
      <c r="O2040" t="s">
        <v>30</v>
      </c>
      <c r="P2040" t="s">
        <v>30</v>
      </c>
      <c r="Q2040" t="s">
        <v>31</v>
      </c>
      <c r="R2040" t="s">
        <v>30</v>
      </c>
    </row>
    <row r="2041" spans="1:18" x14ac:dyDescent="0.25">
      <c r="A2041">
        <v>1381939</v>
      </c>
      <c r="B2041" t="s">
        <v>18856</v>
      </c>
      <c r="C2041" t="s">
        <v>18857</v>
      </c>
      <c r="D2041">
        <v>2</v>
      </c>
      <c r="E2041" t="s">
        <v>18858</v>
      </c>
      <c r="N2041" t="s">
        <v>547</v>
      </c>
      <c r="O2041" t="s">
        <v>30</v>
      </c>
      <c r="P2041" t="s">
        <v>30</v>
      </c>
      <c r="Q2041" t="s">
        <v>31</v>
      </c>
      <c r="R2041" t="s">
        <v>30</v>
      </c>
    </row>
    <row r="2042" spans="1:18" x14ac:dyDescent="0.25">
      <c r="A2042">
        <v>1381873</v>
      </c>
      <c r="B2042" t="s">
        <v>19549</v>
      </c>
      <c r="C2042" t="s">
        <v>19550</v>
      </c>
      <c r="D2042">
        <v>2</v>
      </c>
      <c r="E2042" t="s">
        <v>19551</v>
      </c>
      <c r="N2042" t="s">
        <v>547</v>
      </c>
      <c r="O2042" t="s">
        <v>30</v>
      </c>
      <c r="P2042" t="s">
        <v>30</v>
      </c>
      <c r="Q2042" t="s">
        <v>31</v>
      </c>
      <c r="R2042" t="s">
        <v>30</v>
      </c>
    </row>
    <row r="2043" spans="1:18" x14ac:dyDescent="0.25">
      <c r="A2043">
        <v>1382070</v>
      </c>
      <c r="B2043" t="s">
        <v>19554</v>
      </c>
      <c r="C2043" t="s">
        <v>19555</v>
      </c>
      <c r="D2043">
        <v>2</v>
      </c>
      <c r="E2043" t="s">
        <v>19556</v>
      </c>
      <c r="N2043" t="s">
        <v>547</v>
      </c>
      <c r="O2043" t="s">
        <v>30</v>
      </c>
      <c r="P2043" t="s">
        <v>30</v>
      </c>
      <c r="Q2043" t="s">
        <v>31</v>
      </c>
      <c r="R2043" t="s">
        <v>30</v>
      </c>
    </row>
    <row r="2044" spans="1:18" x14ac:dyDescent="0.25">
      <c r="A2044">
        <v>1382084</v>
      </c>
      <c r="B2044" t="s">
        <v>19572</v>
      </c>
      <c r="C2044" t="s">
        <v>19573</v>
      </c>
      <c r="D2044">
        <v>2</v>
      </c>
      <c r="E2044" t="s">
        <v>19574</v>
      </c>
      <c r="N2044" t="s">
        <v>547</v>
      </c>
      <c r="O2044" t="s">
        <v>30</v>
      </c>
      <c r="P2044" t="s">
        <v>30</v>
      </c>
      <c r="Q2044" t="s">
        <v>31</v>
      </c>
      <c r="R2044" t="s">
        <v>30</v>
      </c>
    </row>
    <row r="2045" spans="1:18" x14ac:dyDescent="0.25">
      <c r="A2045">
        <v>1381951</v>
      </c>
      <c r="B2045" t="s">
        <v>19597</v>
      </c>
      <c r="C2045" t="s">
        <v>19598</v>
      </c>
      <c r="D2045">
        <v>2</v>
      </c>
      <c r="E2045" t="s">
        <v>19599</v>
      </c>
      <c r="N2045" t="s">
        <v>547</v>
      </c>
      <c r="O2045" t="s">
        <v>30</v>
      </c>
      <c r="P2045" t="s">
        <v>30</v>
      </c>
      <c r="Q2045" t="s">
        <v>31</v>
      </c>
      <c r="R2045" t="s">
        <v>30</v>
      </c>
    </row>
    <row r="2046" spans="1:18" x14ac:dyDescent="0.25">
      <c r="A2046">
        <v>1382022</v>
      </c>
      <c r="B2046" t="s">
        <v>19723</v>
      </c>
      <c r="C2046" t="s">
        <v>19724</v>
      </c>
      <c r="D2046">
        <v>2</v>
      </c>
      <c r="E2046" t="s">
        <v>19725</v>
      </c>
      <c r="N2046" t="s">
        <v>547</v>
      </c>
      <c r="O2046" t="s">
        <v>30</v>
      </c>
      <c r="P2046" t="s">
        <v>30</v>
      </c>
      <c r="Q2046" t="s">
        <v>31</v>
      </c>
      <c r="R2046" t="s">
        <v>30</v>
      </c>
    </row>
    <row r="2047" spans="1:18" x14ac:dyDescent="0.25">
      <c r="A2047">
        <v>1381879</v>
      </c>
      <c r="B2047" t="s">
        <v>19730</v>
      </c>
      <c r="C2047" t="s">
        <v>19731</v>
      </c>
      <c r="D2047">
        <v>2</v>
      </c>
      <c r="E2047" t="s">
        <v>19732</v>
      </c>
      <c r="N2047" t="s">
        <v>547</v>
      </c>
      <c r="O2047" t="s">
        <v>30</v>
      </c>
      <c r="P2047" t="s">
        <v>30</v>
      </c>
      <c r="Q2047" t="s">
        <v>31</v>
      </c>
      <c r="R2047" t="s">
        <v>30</v>
      </c>
    </row>
    <row r="2048" spans="1:18" x14ac:dyDescent="0.25">
      <c r="A2048">
        <v>1380857</v>
      </c>
      <c r="B2048" t="s">
        <v>19840</v>
      </c>
      <c r="C2048" t="s">
        <v>19841</v>
      </c>
      <c r="D2048">
        <v>2</v>
      </c>
      <c r="F2048" t="s">
        <v>19842</v>
      </c>
      <c r="G2048" t="e">
        <f>-mab</f>
        <v>#NAME?</v>
      </c>
      <c r="H2048" t="s">
        <v>546</v>
      </c>
      <c r="N2048" t="s">
        <v>547</v>
      </c>
      <c r="O2048" t="s">
        <v>30</v>
      </c>
      <c r="P2048" t="s">
        <v>30</v>
      </c>
      <c r="Q2048" t="s">
        <v>31</v>
      </c>
      <c r="R2048" t="s">
        <v>30</v>
      </c>
    </row>
    <row r="2049" spans="1:18" x14ac:dyDescent="0.25">
      <c r="A2049">
        <v>1381726</v>
      </c>
      <c r="B2049" t="s">
        <v>20065</v>
      </c>
      <c r="C2049" t="s">
        <v>20066</v>
      </c>
      <c r="D2049">
        <v>2</v>
      </c>
      <c r="E2049" t="s">
        <v>20067</v>
      </c>
      <c r="N2049" t="s">
        <v>547</v>
      </c>
      <c r="O2049" t="s">
        <v>30</v>
      </c>
      <c r="P2049" t="s">
        <v>30</v>
      </c>
      <c r="Q2049" t="s">
        <v>31</v>
      </c>
      <c r="R2049" t="s">
        <v>30</v>
      </c>
    </row>
    <row r="2050" spans="1:18" x14ac:dyDescent="0.25">
      <c r="A2050">
        <v>1381995</v>
      </c>
      <c r="B2050" t="s">
        <v>20075</v>
      </c>
      <c r="C2050" t="s">
        <v>20076</v>
      </c>
      <c r="D2050">
        <v>2</v>
      </c>
      <c r="E2050" t="s">
        <v>20077</v>
      </c>
      <c r="N2050" t="s">
        <v>547</v>
      </c>
      <c r="O2050" t="s">
        <v>30</v>
      </c>
      <c r="P2050" t="s">
        <v>30</v>
      </c>
      <c r="Q2050" t="s">
        <v>31</v>
      </c>
      <c r="R2050" t="s">
        <v>30</v>
      </c>
    </row>
    <row r="2051" spans="1:18" x14ac:dyDescent="0.25">
      <c r="A2051">
        <v>1381858</v>
      </c>
      <c r="B2051" t="s">
        <v>20093</v>
      </c>
      <c r="C2051" t="s">
        <v>20094</v>
      </c>
      <c r="D2051">
        <v>2</v>
      </c>
      <c r="E2051" t="s">
        <v>20095</v>
      </c>
      <c r="N2051" t="s">
        <v>547</v>
      </c>
      <c r="O2051" t="s">
        <v>30</v>
      </c>
      <c r="P2051" t="s">
        <v>30</v>
      </c>
      <c r="Q2051" t="s">
        <v>31</v>
      </c>
      <c r="R2051" t="s">
        <v>30</v>
      </c>
    </row>
    <row r="2052" spans="1:18" x14ac:dyDescent="0.25">
      <c r="A2052">
        <v>1380636</v>
      </c>
      <c r="B2052" t="s">
        <v>20171</v>
      </c>
      <c r="C2052" t="s">
        <v>20172</v>
      </c>
      <c r="D2052">
        <v>2</v>
      </c>
      <c r="E2052" t="s">
        <v>20173</v>
      </c>
      <c r="F2052" t="s">
        <v>20174</v>
      </c>
      <c r="G2052" t="e">
        <f>-mab</f>
        <v>#NAME?</v>
      </c>
      <c r="H2052" t="s">
        <v>546</v>
      </c>
      <c r="N2052" t="s">
        <v>547</v>
      </c>
      <c r="O2052" t="s">
        <v>30</v>
      </c>
      <c r="P2052" t="s">
        <v>30</v>
      </c>
      <c r="Q2052" t="s">
        <v>31</v>
      </c>
      <c r="R2052" t="s">
        <v>30</v>
      </c>
    </row>
    <row r="2053" spans="1:18" x14ac:dyDescent="0.25">
      <c r="A2053">
        <v>1121929</v>
      </c>
      <c r="B2053" t="s">
        <v>20471</v>
      </c>
      <c r="C2053" t="s">
        <v>20472</v>
      </c>
      <c r="D2053">
        <v>2</v>
      </c>
      <c r="E2053" t="s">
        <v>20473</v>
      </c>
      <c r="F2053" t="s">
        <v>480</v>
      </c>
      <c r="G2053" t="e">
        <f>-mab</f>
        <v>#NAME?</v>
      </c>
      <c r="H2053" t="s">
        <v>5482</v>
      </c>
      <c r="I2053">
        <v>2010</v>
      </c>
      <c r="N2053" t="s">
        <v>547</v>
      </c>
      <c r="O2053" t="s">
        <v>30</v>
      </c>
      <c r="P2053" t="s">
        <v>30</v>
      </c>
      <c r="Q2053" t="s">
        <v>31</v>
      </c>
      <c r="R2053" t="s">
        <v>30</v>
      </c>
    </row>
    <row r="2054" spans="1:18" x14ac:dyDescent="0.25">
      <c r="A2054">
        <v>1121868</v>
      </c>
      <c r="B2054" t="s">
        <v>20501</v>
      </c>
      <c r="C2054" t="s">
        <v>20502</v>
      </c>
      <c r="D2054">
        <v>2</v>
      </c>
      <c r="E2054" t="s">
        <v>20503</v>
      </c>
      <c r="F2054" t="s">
        <v>20504</v>
      </c>
      <c r="G2054" t="e">
        <f>-mab</f>
        <v>#NAME?</v>
      </c>
      <c r="H2054" t="s">
        <v>546</v>
      </c>
      <c r="I2054">
        <v>2002</v>
      </c>
      <c r="N2054" t="s">
        <v>547</v>
      </c>
      <c r="O2054" t="s">
        <v>30</v>
      </c>
      <c r="P2054" t="s">
        <v>30</v>
      </c>
      <c r="Q2054" t="s">
        <v>31</v>
      </c>
      <c r="R2054" t="s">
        <v>30</v>
      </c>
    </row>
    <row r="2055" spans="1:18" x14ac:dyDescent="0.25">
      <c r="A2055">
        <v>1121952</v>
      </c>
      <c r="B2055" t="s">
        <v>20505</v>
      </c>
      <c r="C2055" t="s">
        <v>20506</v>
      </c>
      <c r="D2055">
        <v>2</v>
      </c>
      <c r="E2055" t="s">
        <v>20507</v>
      </c>
      <c r="F2055" t="s">
        <v>2818</v>
      </c>
      <c r="G2055" t="e">
        <f>-mab</f>
        <v>#NAME?</v>
      </c>
      <c r="H2055" t="s">
        <v>20498</v>
      </c>
      <c r="I2055">
        <v>2009</v>
      </c>
      <c r="N2055" t="s">
        <v>547</v>
      </c>
      <c r="O2055" t="s">
        <v>30</v>
      </c>
      <c r="P2055" t="s">
        <v>30</v>
      </c>
      <c r="Q2055" t="s">
        <v>31</v>
      </c>
      <c r="R2055" t="s">
        <v>30</v>
      </c>
    </row>
    <row r="2056" spans="1:18" x14ac:dyDescent="0.25">
      <c r="A2056">
        <v>1380433</v>
      </c>
      <c r="B2056" t="s">
        <v>20549</v>
      </c>
      <c r="C2056" t="s">
        <v>20550</v>
      </c>
      <c r="D2056">
        <v>2</v>
      </c>
      <c r="F2056" t="s">
        <v>1646</v>
      </c>
      <c r="G2056" t="e">
        <f>-mab</f>
        <v>#NAME?</v>
      </c>
      <c r="H2056" t="s">
        <v>546</v>
      </c>
      <c r="N2056" t="s">
        <v>547</v>
      </c>
      <c r="O2056" t="s">
        <v>30</v>
      </c>
      <c r="P2056" t="s">
        <v>30</v>
      </c>
      <c r="Q2056" t="s">
        <v>31</v>
      </c>
      <c r="R2056" t="s">
        <v>30</v>
      </c>
    </row>
    <row r="2057" spans="1:18" x14ac:dyDescent="0.25">
      <c r="A2057">
        <v>1121859</v>
      </c>
      <c r="B2057" t="s">
        <v>20641</v>
      </c>
      <c r="C2057" t="s">
        <v>20642</v>
      </c>
      <c r="D2057">
        <v>2</v>
      </c>
      <c r="E2057" t="s">
        <v>20643</v>
      </c>
      <c r="F2057" t="s">
        <v>20644</v>
      </c>
      <c r="G2057" t="e">
        <f>-cept</f>
        <v>#NAME?</v>
      </c>
      <c r="H2057" t="s">
        <v>13244</v>
      </c>
      <c r="I2057">
        <v>2007</v>
      </c>
      <c r="N2057" t="s">
        <v>108</v>
      </c>
      <c r="O2057" t="s">
        <v>30</v>
      </c>
      <c r="P2057" t="s">
        <v>30</v>
      </c>
      <c r="Q2057" t="s">
        <v>31</v>
      </c>
      <c r="R2057" t="s">
        <v>30</v>
      </c>
    </row>
    <row r="2058" spans="1:18" x14ac:dyDescent="0.25">
      <c r="A2058">
        <v>1380882</v>
      </c>
      <c r="B2058" t="s">
        <v>20684</v>
      </c>
      <c r="C2058" t="s">
        <v>20685</v>
      </c>
      <c r="D2058">
        <v>2</v>
      </c>
      <c r="F2058" t="s">
        <v>7672</v>
      </c>
      <c r="G2058" t="s">
        <v>7673</v>
      </c>
      <c r="H2058" t="s">
        <v>7674</v>
      </c>
      <c r="N2058" t="s">
        <v>547</v>
      </c>
      <c r="O2058" t="s">
        <v>30</v>
      </c>
      <c r="P2058" t="s">
        <v>30</v>
      </c>
      <c r="Q2058" t="s">
        <v>31</v>
      </c>
      <c r="R2058" t="s">
        <v>30</v>
      </c>
    </row>
    <row r="2059" spans="1:18" x14ac:dyDescent="0.25">
      <c r="A2059">
        <v>1381004</v>
      </c>
      <c r="B2059" t="s">
        <v>20836</v>
      </c>
      <c r="C2059" t="s">
        <v>20837</v>
      </c>
      <c r="D2059">
        <v>2</v>
      </c>
      <c r="E2059" t="s">
        <v>20838</v>
      </c>
      <c r="F2059" t="s">
        <v>20839</v>
      </c>
      <c r="G2059" t="e">
        <f>-mab</f>
        <v>#NAME?</v>
      </c>
      <c r="H2059" t="s">
        <v>546</v>
      </c>
      <c r="I2059">
        <v>2011</v>
      </c>
      <c r="N2059" t="s">
        <v>547</v>
      </c>
      <c r="O2059" t="s">
        <v>30</v>
      </c>
      <c r="P2059" t="s">
        <v>30</v>
      </c>
      <c r="Q2059" t="s">
        <v>31</v>
      </c>
      <c r="R2059" t="s">
        <v>30</v>
      </c>
    </row>
    <row r="2060" spans="1:18" x14ac:dyDescent="0.25">
      <c r="A2060">
        <v>1121889</v>
      </c>
      <c r="B2060" t="s">
        <v>21496</v>
      </c>
      <c r="C2060" t="s">
        <v>21497</v>
      </c>
      <c r="D2060">
        <v>2</v>
      </c>
      <c r="E2060" t="s">
        <v>21498</v>
      </c>
      <c r="F2060" t="s">
        <v>21499</v>
      </c>
      <c r="G2060" t="e">
        <f>-mab</f>
        <v>#NAME?</v>
      </c>
      <c r="H2060" t="s">
        <v>546</v>
      </c>
      <c r="I2060">
        <v>2011</v>
      </c>
      <c r="N2060" t="s">
        <v>547</v>
      </c>
      <c r="O2060" t="s">
        <v>30</v>
      </c>
      <c r="P2060" t="s">
        <v>30</v>
      </c>
      <c r="Q2060" t="s">
        <v>31</v>
      </c>
      <c r="R2060" t="s">
        <v>30</v>
      </c>
    </row>
    <row r="2061" spans="1:18" x14ac:dyDescent="0.25">
      <c r="A2061">
        <v>1381811</v>
      </c>
      <c r="B2061" t="s">
        <v>22060</v>
      </c>
      <c r="C2061" t="s">
        <v>22061</v>
      </c>
      <c r="D2061">
        <v>2</v>
      </c>
      <c r="E2061" t="s">
        <v>22062</v>
      </c>
      <c r="N2061" t="s">
        <v>547</v>
      </c>
      <c r="O2061" t="s">
        <v>30</v>
      </c>
      <c r="P2061" t="s">
        <v>30</v>
      </c>
      <c r="Q2061" t="s">
        <v>31</v>
      </c>
      <c r="R2061" t="s">
        <v>30</v>
      </c>
    </row>
    <row r="2062" spans="1:18" x14ac:dyDescent="0.25">
      <c r="A2062">
        <v>1381861</v>
      </c>
      <c r="B2062" t="s">
        <v>22164</v>
      </c>
      <c r="C2062" t="s">
        <v>22165</v>
      </c>
      <c r="D2062">
        <v>2</v>
      </c>
      <c r="E2062" t="s">
        <v>22166</v>
      </c>
      <c r="N2062" t="s">
        <v>547</v>
      </c>
      <c r="O2062" t="s">
        <v>30</v>
      </c>
      <c r="P2062" t="s">
        <v>30</v>
      </c>
      <c r="Q2062" t="s">
        <v>31</v>
      </c>
      <c r="R2062" t="s">
        <v>30</v>
      </c>
    </row>
    <row r="2063" spans="1:18" x14ac:dyDescent="0.25">
      <c r="A2063">
        <v>1380887</v>
      </c>
      <c r="B2063" t="s">
        <v>22241</v>
      </c>
      <c r="C2063" t="s">
        <v>22242</v>
      </c>
      <c r="D2063">
        <v>2</v>
      </c>
      <c r="E2063" t="s">
        <v>22243</v>
      </c>
      <c r="F2063" t="s">
        <v>4293</v>
      </c>
      <c r="G2063" t="e">
        <f>-mab</f>
        <v>#NAME?</v>
      </c>
      <c r="H2063" t="s">
        <v>546</v>
      </c>
      <c r="I2063">
        <v>2005</v>
      </c>
      <c r="N2063" t="s">
        <v>547</v>
      </c>
      <c r="O2063" t="s">
        <v>30</v>
      </c>
      <c r="P2063" t="s">
        <v>30</v>
      </c>
      <c r="Q2063" t="s">
        <v>31</v>
      </c>
      <c r="R2063" t="s">
        <v>30</v>
      </c>
    </row>
    <row r="2064" spans="1:18" x14ac:dyDescent="0.25">
      <c r="A2064">
        <v>1380323</v>
      </c>
      <c r="B2064" t="s">
        <v>22250</v>
      </c>
      <c r="C2064" t="s">
        <v>22251</v>
      </c>
      <c r="D2064">
        <v>2</v>
      </c>
      <c r="E2064" t="s">
        <v>22252</v>
      </c>
      <c r="F2064" t="s">
        <v>22044</v>
      </c>
      <c r="G2064" t="s">
        <v>12822</v>
      </c>
      <c r="H2064" t="s">
        <v>22253</v>
      </c>
      <c r="N2064" t="s">
        <v>547</v>
      </c>
      <c r="O2064" t="s">
        <v>30</v>
      </c>
      <c r="P2064" t="s">
        <v>30</v>
      </c>
      <c r="Q2064" t="s">
        <v>31</v>
      </c>
      <c r="R2064" t="s">
        <v>30</v>
      </c>
    </row>
    <row r="2065" spans="1:18" x14ac:dyDescent="0.25">
      <c r="A2065">
        <v>1380741</v>
      </c>
      <c r="B2065" t="s">
        <v>22669</v>
      </c>
      <c r="C2065" t="s">
        <v>22670</v>
      </c>
      <c r="D2065">
        <v>2</v>
      </c>
      <c r="E2065" t="s">
        <v>22671</v>
      </c>
      <c r="F2065" t="s">
        <v>22672</v>
      </c>
      <c r="G2065" t="e">
        <f>-mab</f>
        <v>#NAME?</v>
      </c>
      <c r="H2065" t="s">
        <v>546</v>
      </c>
      <c r="I2065">
        <v>1996</v>
      </c>
      <c r="M2065" t="s">
        <v>22673</v>
      </c>
      <c r="N2065" t="s">
        <v>547</v>
      </c>
      <c r="O2065" t="s">
        <v>30</v>
      </c>
      <c r="P2065" t="s">
        <v>30</v>
      </c>
      <c r="Q2065" t="s">
        <v>31</v>
      </c>
      <c r="R2065" t="s">
        <v>30</v>
      </c>
    </row>
    <row r="2066" spans="1:18" x14ac:dyDescent="0.25">
      <c r="A2066">
        <v>1121869</v>
      </c>
      <c r="B2066" t="s">
        <v>22950</v>
      </c>
      <c r="C2066" t="s">
        <v>22951</v>
      </c>
      <c r="D2066">
        <v>2</v>
      </c>
      <c r="E2066" t="s">
        <v>22952</v>
      </c>
      <c r="F2066" t="s">
        <v>3848</v>
      </c>
      <c r="G2066" t="e">
        <f>-mab</f>
        <v>#NAME?</v>
      </c>
      <c r="H2066" t="s">
        <v>546</v>
      </c>
      <c r="I2066">
        <v>2010</v>
      </c>
      <c r="N2066" t="s">
        <v>547</v>
      </c>
      <c r="O2066" t="s">
        <v>30</v>
      </c>
      <c r="P2066" t="s">
        <v>30</v>
      </c>
      <c r="Q2066" t="s">
        <v>31</v>
      </c>
      <c r="R2066" t="s">
        <v>30</v>
      </c>
    </row>
    <row r="2067" spans="1:18" x14ac:dyDescent="0.25">
      <c r="A2067">
        <v>1380518</v>
      </c>
      <c r="B2067" t="s">
        <v>23413</v>
      </c>
      <c r="C2067" t="s">
        <v>23414</v>
      </c>
      <c r="D2067">
        <v>2</v>
      </c>
      <c r="E2067" t="s">
        <v>23415</v>
      </c>
      <c r="F2067" t="s">
        <v>13429</v>
      </c>
      <c r="G2067" t="e">
        <f>-mab</f>
        <v>#NAME?</v>
      </c>
      <c r="H2067" t="s">
        <v>546</v>
      </c>
      <c r="I2067">
        <v>2002</v>
      </c>
      <c r="N2067" t="s">
        <v>547</v>
      </c>
      <c r="O2067" t="s">
        <v>30</v>
      </c>
      <c r="P2067" t="s">
        <v>30</v>
      </c>
      <c r="Q2067" t="s">
        <v>31</v>
      </c>
      <c r="R2067" t="s">
        <v>30</v>
      </c>
    </row>
    <row r="2068" spans="1:18" x14ac:dyDescent="0.25">
      <c r="A2068">
        <v>1121912</v>
      </c>
      <c r="B2068" t="s">
        <v>23769</v>
      </c>
      <c r="C2068" t="s">
        <v>23770</v>
      </c>
      <c r="D2068">
        <v>2</v>
      </c>
      <c r="E2068" t="s">
        <v>23771</v>
      </c>
      <c r="F2068" t="s">
        <v>23772</v>
      </c>
      <c r="G2068" t="e">
        <f>-mab</f>
        <v>#NAME?</v>
      </c>
      <c r="H2068" t="s">
        <v>546</v>
      </c>
      <c r="I2068">
        <v>2010</v>
      </c>
      <c r="N2068" t="s">
        <v>547</v>
      </c>
      <c r="O2068" t="s">
        <v>30</v>
      </c>
      <c r="P2068" t="s">
        <v>30</v>
      </c>
      <c r="Q2068" t="s">
        <v>31</v>
      </c>
      <c r="R2068" t="s">
        <v>30</v>
      </c>
    </row>
    <row r="2069" spans="1:18" x14ac:dyDescent="0.25">
      <c r="A2069">
        <v>1382002</v>
      </c>
      <c r="B2069" t="s">
        <v>24361</v>
      </c>
      <c r="C2069" t="s">
        <v>24362</v>
      </c>
      <c r="D2069">
        <v>2</v>
      </c>
      <c r="E2069" t="s">
        <v>24363</v>
      </c>
      <c r="N2069" t="s">
        <v>547</v>
      </c>
      <c r="O2069" t="s">
        <v>30</v>
      </c>
      <c r="P2069" t="s">
        <v>30</v>
      </c>
      <c r="Q2069" t="s">
        <v>31</v>
      </c>
      <c r="R2069" t="s">
        <v>30</v>
      </c>
    </row>
    <row r="2070" spans="1:18" x14ac:dyDescent="0.25">
      <c r="A2070">
        <v>1381417</v>
      </c>
      <c r="B2070" t="s">
        <v>24831</v>
      </c>
      <c r="C2070" t="s">
        <v>24832</v>
      </c>
      <c r="D2070">
        <v>2</v>
      </c>
      <c r="E2070" t="s">
        <v>24833</v>
      </c>
      <c r="F2070" t="s">
        <v>14450</v>
      </c>
      <c r="G2070" t="e">
        <f>-mab</f>
        <v>#NAME?</v>
      </c>
      <c r="H2070" t="s">
        <v>546</v>
      </c>
      <c r="I2070">
        <v>2003</v>
      </c>
      <c r="N2070" t="s">
        <v>547</v>
      </c>
      <c r="O2070" t="s">
        <v>30</v>
      </c>
      <c r="P2070" t="s">
        <v>30</v>
      </c>
      <c r="Q2070" t="s">
        <v>31</v>
      </c>
      <c r="R2070" t="s">
        <v>30</v>
      </c>
    </row>
    <row r="2071" spans="1:18" x14ac:dyDescent="0.25">
      <c r="A2071">
        <v>1121928</v>
      </c>
      <c r="B2071" t="s">
        <v>25338</v>
      </c>
      <c r="C2071" t="s">
        <v>25339</v>
      </c>
      <c r="D2071">
        <v>2</v>
      </c>
      <c r="E2071" t="s">
        <v>25340</v>
      </c>
      <c r="F2071" t="s">
        <v>6518</v>
      </c>
      <c r="G2071" t="s">
        <v>25341</v>
      </c>
      <c r="H2071" t="s">
        <v>25342</v>
      </c>
      <c r="I2071">
        <v>2002</v>
      </c>
      <c r="N2071" t="s">
        <v>108</v>
      </c>
      <c r="O2071" t="s">
        <v>30</v>
      </c>
      <c r="P2071" t="s">
        <v>30</v>
      </c>
      <c r="Q2071" t="s">
        <v>31</v>
      </c>
      <c r="R2071" t="s">
        <v>30</v>
      </c>
    </row>
    <row r="2072" spans="1:18" x14ac:dyDescent="0.25">
      <c r="A2072">
        <v>1121856</v>
      </c>
      <c r="B2072" t="s">
        <v>25343</v>
      </c>
      <c r="C2072" t="s">
        <v>25344</v>
      </c>
      <c r="D2072">
        <v>2</v>
      </c>
      <c r="E2072" t="s">
        <v>25345</v>
      </c>
      <c r="F2072" t="s">
        <v>25346</v>
      </c>
      <c r="G2072" t="e">
        <f t="shared" ref="G2072:G2078" si="3">-mab</f>
        <v>#NAME?</v>
      </c>
      <c r="H2072" t="s">
        <v>20498</v>
      </c>
      <c r="I2072">
        <v>2007</v>
      </c>
      <c r="N2072" t="s">
        <v>547</v>
      </c>
      <c r="O2072" t="s">
        <v>30</v>
      </c>
      <c r="P2072" t="s">
        <v>30</v>
      </c>
      <c r="Q2072" t="s">
        <v>31</v>
      </c>
      <c r="R2072" t="s">
        <v>30</v>
      </c>
    </row>
    <row r="2073" spans="1:18" x14ac:dyDescent="0.25">
      <c r="A2073">
        <v>1121922</v>
      </c>
      <c r="B2073" t="s">
        <v>25347</v>
      </c>
      <c r="C2073" t="s">
        <v>25348</v>
      </c>
      <c r="D2073">
        <v>2</v>
      </c>
      <c r="E2073" t="s">
        <v>25349</v>
      </c>
      <c r="F2073" t="s">
        <v>570</v>
      </c>
      <c r="G2073" t="e">
        <f t="shared" si="3"/>
        <v>#NAME?</v>
      </c>
      <c r="H2073" t="s">
        <v>546</v>
      </c>
      <c r="I2073">
        <v>2010</v>
      </c>
      <c r="N2073" t="s">
        <v>547</v>
      </c>
      <c r="O2073" t="s">
        <v>30</v>
      </c>
      <c r="P2073" t="s">
        <v>30</v>
      </c>
      <c r="Q2073" t="s">
        <v>31</v>
      </c>
      <c r="R2073" t="s">
        <v>30</v>
      </c>
    </row>
    <row r="2074" spans="1:18" x14ac:dyDescent="0.25">
      <c r="A2074">
        <v>1121879</v>
      </c>
      <c r="B2074" t="s">
        <v>25350</v>
      </c>
      <c r="C2074" t="s">
        <v>25351</v>
      </c>
      <c r="D2074">
        <v>2</v>
      </c>
      <c r="E2074" t="s">
        <v>25352</v>
      </c>
      <c r="F2074" t="s">
        <v>570</v>
      </c>
      <c r="G2074" t="e">
        <f t="shared" si="3"/>
        <v>#NAME?</v>
      </c>
      <c r="H2074" t="s">
        <v>546</v>
      </c>
      <c r="I2074">
        <v>2009</v>
      </c>
      <c r="N2074" t="s">
        <v>547</v>
      </c>
      <c r="O2074" t="s">
        <v>30</v>
      </c>
      <c r="P2074" t="s">
        <v>30</v>
      </c>
      <c r="Q2074" t="s">
        <v>31</v>
      </c>
      <c r="R2074" t="s">
        <v>30</v>
      </c>
    </row>
    <row r="2075" spans="1:18" x14ac:dyDescent="0.25">
      <c r="A2075">
        <v>1121903</v>
      </c>
      <c r="B2075" t="s">
        <v>25353</v>
      </c>
      <c r="C2075" t="s">
        <v>25354</v>
      </c>
      <c r="D2075">
        <v>2</v>
      </c>
      <c r="E2075" t="s">
        <v>25355</v>
      </c>
      <c r="F2075" t="s">
        <v>22672</v>
      </c>
      <c r="G2075" t="e">
        <f t="shared" si="3"/>
        <v>#NAME?</v>
      </c>
      <c r="H2075" t="s">
        <v>546</v>
      </c>
      <c r="I2075">
        <v>2008</v>
      </c>
      <c r="N2075" t="s">
        <v>547</v>
      </c>
      <c r="O2075" t="s">
        <v>30</v>
      </c>
      <c r="P2075" t="s">
        <v>30</v>
      </c>
      <c r="Q2075" t="s">
        <v>31</v>
      </c>
      <c r="R2075" t="s">
        <v>30</v>
      </c>
    </row>
    <row r="2076" spans="1:18" x14ac:dyDescent="0.25">
      <c r="A2076">
        <v>1121877</v>
      </c>
      <c r="B2076" t="s">
        <v>25356</v>
      </c>
      <c r="C2076" t="s">
        <v>25357</v>
      </c>
      <c r="D2076">
        <v>2</v>
      </c>
      <c r="E2076" t="s">
        <v>25358</v>
      </c>
      <c r="F2076" t="s">
        <v>25359</v>
      </c>
      <c r="G2076" t="e">
        <f t="shared" si="3"/>
        <v>#NAME?</v>
      </c>
      <c r="H2076" t="s">
        <v>546</v>
      </c>
      <c r="I2076">
        <v>2009</v>
      </c>
      <c r="N2076" t="s">
        <v>547</v>
      </c>
      <c r="O2076" t="s">
        <v>30</v>
      </c>
      <c r="P2076" t="s">
        <v>30</v>
      </c>
      <c r="Q2076" t="s">
        <v>31</v>
      </c>
      <c r="R2076" t="s">
        <v>30</v>
      </c>
    </row>
    <row r="2077" spans="1:18" x14ac:dyDescent="0.25">
      <c r="A2077">
        <v>1381361</v>
      </c>
      <c r="B2077" t="s">
        <v>25365</v>
      </c>
      <c r="C2077" t="s">
        <v>25366</v>
      </c>
      <c r="D2077">
        <v>2</v>
      </c>
      <c r="E2077" t="s">
        <v>25367</v>
      </c>
      <c r="F2077" t="s">
        <v>570</v>
      </c>
      <c r="G2077" t="e">
        <f t="shared" si="3"/>
        <v>#NAME?</v>
      </c>
      <c r="H2077" t="s">
        <v>546</v>
      </c>
      <c r="I2077">
        <v>2000</v>
      </c>
      <c r="N2077" t="s">
        <v>547</v>
      </c>
      <c r="O2077" t="s">
        <v>30</v>
      </c>
      <c r="P2077" t="s">
        <v>30</v>
      </c>
      <c r="Q2077" t="s">
        <v>31</v>
      </c>
      <c r="R2077" t="s">
        <v>30</v>
      </c>
    </row>
    <row r="2078" spans="1:18" x14ac:dyDescent="0.25">
      <c r="A2078">
        <v>1121888</v>
      </c>
      <c r="B2078" t="s">
        <v>25497</v>
      </c>
      <c r="C2078" t="s">
        <v>25498</v>
      </c>
      <c r="D2078">
        <v>2</v>
      </c>
      <c r="E2078" t="s">
        <v>25499</v>
      </c>
      <c r="F2078" t="s">
        <v>25346</v>
      </c>
      <c r="G2078" t="e">
        <f t="shared" si="3"/>
        <v>#NAME?</v>
      </c>
      <c r="H2078" t="s">
        <v>20498</v>
      </c>
      <c r="I2078">
        <v>2009</v>
      </c>
      <c r="N2078" t="s">
        <v>547</v>
      </c>
      <c r="O2078" t="s">
        <v>30</v>
      </c>
      <c r="P2078" t="s">
        <v>30</v>
      </c>
      <c r="Q2078" t="s">
        <v>31</v>
      </c>
      <c r="R2078" t="s">
        <v>30</v>
      </c>
    </row>
    <row r="2079" spans="1:18" x14ac:dyDescent="0.25">
      <c r="A2079">
        <v>1381915</v>
      </c>
      <c r="B2079" t="s">
        <v>25537</v>
      </c>
      <c r="C2079" t="s">
        <v>25538</v>
      </c>
      <c r="D2079">
        <v>2</v>
      </c>
      <c r="E2079" t="s">
        <v>25539</v>
      </c>
      <c r="N2079" t="s">
        <v>547</v>
      </c>
      <c r="O2079" t="s">
        <v>30</v>
      </c>
      <c r="P2079" t="s">
        <v>30</v>
      </c>
      <c r="Q2079" t="s">
        <v>31</v>
      </c>
      <c r="R2079" t="s">
        <v>30</v>
      </c>
    </row>
    <row r="2080" spans="1:18" x14ac:dyDescent="0.25">
      <c r="A2080">
        <v>1381907</v>
      </c>
      <c r="B2080" t="s">
        <v>25703</v>
      </c>
      <c r="C2080" t="s">
        <v>25704</v>
      </c>
      <c r="D2080">
        <v>2</v>
      </c>
      <c r="E2080" t="s">
        <v>25705</v>
      </c>
      <c r="N2080" t="s">
        <v>547</v>
      </c>
      <c r="O2080" t="s">
        <v>30</v>
      </c>
      <c r="P2080" t="s">
        <v>30</v>
      </c>
      <c r="Q2080" t="s">
        <v>31</v>
      </c>
      <c r="R2080" t="s">
        <v>30</v>
      </c>
    </row>
    <row r="2081" spans="1:18" x14ac:dyDescent="0.25">
      <c r="A2081">
        <v>1380410</v>
      </c>
      <c r="B2081" t="s">
        <v>25706</v>
      </c>
      <c r="C2081" t="s">
        <v>25707</v>
      </c>
      <c r="D2081">
        <v>2</v>
      </c>
      <c r="E2081" t="s">
        <v>25708</v>
      </c>
      <c r="F2081" t="s">
        <v>3291</v>
      </c>
      <c r="G2081" t="e">
        <f>-mab</f>
        <v>#NAME?</v>
      </c>
      <c r="H2081" t="s">
        <v>5482</v>
      </c>
      <c r="I2081">
        <v>2002</v>
      </c>
      <c r="N2081" t="s">
        <v>547</v>
      </c>
      <c r="O2081" t="s">
        <v>30</v>
      </c>
      <c r="P2081" t="s">
        <v>30</v>
      </c>
      <c r="Q2081" t="s">
        <v>31</v>
      </c>
      <c r="R2081" t="s">
        <v>30</v>
      </c>
    </row>
    <row r="2082" spans="1:18" x14ac:dyDescent="0.25">
      <c r="A2082">
        <v>1381711</v>
      </c>
      <c r="B2082" t="s">
        <v>25742</v>
      </c>
      <c r="C2082" t="s">
        <v>25743</v>
      </c>
      <c r="D2082">
        <v>2</v>
      </c>
      <c r="E2082" t="s">
        <v>25744</v>
      </c>
      <c r="N2082" t="s">
        <v>547</v>
      </c>
      <c r="O2082" t="s">
        <v>30</v>
      </c>
      <c r="P2082" t="s">
        <v>30</v>
      </c>
      <c r="Q2082" t="s">
        <v>31</v>
      </c>
      <c r="R2082" t="s">
        <v>30</v>
      </c>
    </row>
    <row r="2083" spans="1:18" x14ac:dyDescent="0.25">
      <c r="A2083">
        <v>1381490</v>
      </c>
      <c r="B2083" t="s">
        <v>26863</v>
      </c>
      <c r="C2083" t="s">
        <v>26864</v>
      </c>
      <c r="D2083">
        <v>2</v>
      </c>
      <c r="E2083" t="s">
        <v>26865</v>
      </c>
      <c r="F2083" t="s">
        <v>26866</v>
      </c>
      <c r="G2083" t="e">
        <f>-mab</f>
        <v>#NAME?</v>
      </c>
      <c r="H2083" t="s">
        <v>546</v>
      </c>
      <c r="I2083">
        <v>1998</v>
      </c>
      <c r="N2083" t="s">
        <v>547</v>
      </c>
      <c r="O2083" t="s">
        <v>30</v>
      </c>
      <c r="P2083" t="s">
        <v>30</v>
      </c>
      <c r="Q2083" t="s">
        <v>31</v>
      </c>
      <c r="R2083" t="s">
        <v>30</v>
      </c>
    </row>
    <row r="2084" spans="1:18" x14ac:dyDescent="0.25">
      <c r="A2084">
        <v>1380428</v>
      </c>
      <c r="B2084" t="s">
        <v>26867</v>
      </c>
      <c r="C2084" t="s">
        <v>26868</v>
      </c>
      <c r="D2084">
        <v>2</v>
      </c>
      <c r="E2084" t="s">
        <v>26869</v>
      </c>
      <c r="F2084" t="s">
        <v>13235</v>
      </c>
      <c r="G2084" t="s">
        <v>7673</v>
      </c>
      <c r="H2084" t="s">
        <v>7674</v>
      </c>
      <c r="I2084">
        <v>1993</v>
      </c>
      <c r="M2084" t="s">
        <v>13236</v>
      </c>
      <c r="N2084" t="s">
        <v>547</v>
      </c>
      <c r="O2084" t="s">
        <v>30</v>
      </c>
      <c r="P2084" t="s">
        <v>30</v>
      </c>
      <c r="Q2084" t="s">
        <v>31</v>
      </c>
      <c r="R2084" t="s">
        <v>30</v>
      </c>
    </row>
    <row r="2085" spans="1:18" x14ac:dyDescent="0.25">
      <c r="A2085">
        <v>1380878</v>
      </c>
      <c r="B2085" t="s">
        <v>27032</v>
      </c>
      <c r="C2085" t="s">
        <v>27033</v>
      </c>
      <c r="D2085">
        <v>2</v>
      </c>
      <c r="E2085" t="s">
        <v>27034</v>
      </c>
      <c r="F2085" t="s">
        <v>27035</v>
      </c>
      <c r="G2085" t="e">
        <f>-mab</f>
        <v>#NAME?</v>
      </c>
      <c r="H2085" t="s">
        <v>546</v>
      </c>
      <c r="I2085">
        <v>2005</v>
      </c>
      <c r="N2085" t="s">
        <v>547</v>
      </c>
      <c r="O2085" t="s">
        <v>30</v>
      </c>
      <c r="P2085" t="s">
        <v>30</v>
      </c>
      <c r="Q2085" t="s">
        <v>31</v>
      </c>
      <c r="R2085" t="s">
        <v>30</v>
      </c>
    </row>
    <row r="2086" spans="1:18" x14ac:dyDescent="0.25">
      <c r="A2086">
        <v>1380936</v>
      </c>
      <c r="B2086" t="s">
        <v>27058</v>
      </c>
      <c r="C2086" t="s">
        <v>27059</v>
      </c>
      <c r="D2086">
        <v>2</v>
      </c>
      <c r="E2086" t="s">
        <v>27060</v>
      </c>
      <c r="F2086" t="s">
        <v>1327</v>
      </c>
      <c r="G2086" t="s">
        <v>12822</v>
      </c>
      <c r="H2086" t="s">
        <v>12823</v>
      </c>
      <c r="I2086">
        <v>2011</v>
      </c>
      <c r="N2086" t="s">
        <v>547</v>
      </c>
      <c r="O2086" t="s">
        <v>30</v>
      </c>
      <c r="P2086" t="s">
        <v>30</v>
      </c>
      <c r="Q2086" t="s">
        <v>31</v>
      </c>
      <c r="R2086" t="s">
        <v>30</v>
      </c>
    </row>
    <row r="2087" spans="1:18" x14ac:dyDescent="0.25">
      <c r="A2087">
        <v>1121897</v>
      </c>
      <c r="B2087" t="s">
        <v>27492</v>
      </c>
      <c r="C2087" t="s">
        <v>27493</v>
      </c>
      <c r="D2087">
        <v>2</v>
      </c>
      <c r="E2087" t="s">
        <v>27494</v>
      </c>
      <c r="F2087" t="s">
        <v>27495</v>
      </c>
      <c r="G2087" t="e">
        <f>-mab</f>
        <v>#NAME?</v>
      </c>
      <c r="H2087" t="s">
        <v>546</v>
      </c>
      <c r="I2087">
        <v>2010</v>
      </c>
      <c r="N2087" t="s">
        <v>547</v>
      </c>
      <c r="O2087" t="s">
        <v>30</v>
      </c>
      <c r="P2087" t="s">
        <v>30</v>
      </c>
      <c r="Q2087" t="s">
        <v>31</v>
      </c>
      <c r="R2087" t="s">
        <v>30</v>
      </c>
    </row>
    <row r="2088" spans="1:18" x14ac:dyDescent="0.25">
      <c r="A2088">
        <v>1121947</v>
      </c>
      <c r="B2088" t="s">
        <v>27499</v>
      </c>
      <c r="C2088" t="s">
        <v>27500</v>
      </c>
      <c r="D2088">
        <v>2</v>
      </c>
      <c r="E2088" t="s">
        <v>27501</v>
      </c>
      <c r="F2088" t="s">
        <v>27502</v>
      </c>
      <c r="G2088" t="e">
        <f>-mab</f>
        <v>#NAME?</v>
      </c>
      <c r="H2088" t="s">
        <v>546</v>
      </c>
      <c r="I2088">
        <v>2005</v>
      </c>
      <c r="N2088" t="s">
        <v>547</v>
      </c>
      <c r="O2088" t="s">
        <v>30</v>
      </c>
      <c r="P2088" t="s">
        <v>30</v>
      </c>
      <c r="Q2088" t="s">
        <v>31</v>
      </c>
      <c r="R2088" t="s">
        <v>30</v>
      </c>
    </row>
    <row r="2089" spans="1:18" x14ac:dyDescent="0.25">
      <c r="A2089">
        <v>1121899</v>
      </c>
      <c r="B2089" t="s">
        <v>27513</v>
      </c>
      <c r="C2089" t="s">
        <v>27514</v>
      </c>
      <c r="D2089">
        <v>2</v>
      </c>
      <c r="E2089" t="s">
        <v>27515</v>
      </c>
      <c r="G2089" t="e">
        <f>-mab</f>
        <v>#NAME?</v>
      </c>
      <c r="H2089" t="s">
        <v>546</v>
      </c>
      <c r="I2089">
        <v>2010</v>
      </c>
      <c r="N2089" t="s">
        <v>547</v>
      </c>
      <c r="O2089" t="s">
        <v>30</v>
      </c>
      <c r="P2089" t="s">
        <v>30</v>
      </c>
      <c r="Q2089" t="s">
        <v>31</v>
      </c>
      <c r="R2089" t="s">
        <v>30</v>
      </c>
    </row>
    <row r="2090" spans="1:18" x14ac:dyDescent="0.25">
      <c r="A2090">
        <v>1121855</v>
      </c>
      <c r="B2090" t="s">
        <v>27522</v>
      </c>
      <c r="C2090" t="s">
        <v>27523</v>
      </c>
      <c r="D2090">
        <v>2</v>
      </c>
      <c r="E2090" t="s">
        <v>27524</v>
      </c>
      <c r="F2090" t="s">
        <v>27525</v>
      </c>
      <c r="G2090" t="e">
        <f>-mab</f>
        <v>#NAME?</v>
      </c>
      <c r="H2090" t="s">
        <v>546</v>
      </c>
      <c r="I2090">
        <v>2010</v>
      </c>
      <c r="N2090" t="s">
        <v>547</v>
      </c>
      <c r="O2090" t="s">
        <v>30</v>
      </c>
      <c r="P2090" t="s">
        <v>30</v>
      </c>
      <c r="Q2090" t="s">
        <v>31</v>
      </c>
      <c r="R2090" t="s">
        <v>30</v>
      </c>
    </row>
    <row r="2091" spans="1:18" x14ac:dyDescent="0.25">
      <c r="A2091">
        <v>1381847</v>
      </c>
      <c r="B2091" t="s">
        <v>28084</v>
      </c>
      <c r="C2091" t="s">
        <v>28085</v>
      </c>
      <c r="D2091">
        <v>2</v>
      </c>
      <c r="E2091" t="s">
        <v>28086</v>
      </c>
      <c r="N2091" t="s">
        <v>547</v>
      </c>
      <c r="O2091" t="s">
        <v>30</v>
      </c>
      <c r="P2091" t="s">
        <v>30</v>
      </c>
      <c r="Q2091" t="s">
        <v>31</v>
      </c>
      <c r="R2091" t="s">
        <v>30</v>
      </c>
    </row>
    <row r="2092" spans="1:18" x14ac:dyDescent="0.25">
      <c r="A2092">
        <v>1381807</v>
      </c>
      <c r="B2092" t="s">
        <v>28090</v>
      </c>
      <c r="C2092" t="s">
        <v>28091</v>
      </c>
      <c r="D2092">
        <v>2</v>
      </c>
      <c r="E2092" t="s">
        <v>28092</v>
      </c>
      <c r="N2092" t="s">
        <v>547</v>
      </c>
      <c r="O2092" t="s">
        <v>30</v>
      </c>
      <c r="P2092" t="s">
        <v>30</v>
      </c>
      <c r="Q2092" t="s">
        <v>31</v>
      </c>
      <c r="R2092" t="s">
        <v>30</v>
      </c>
    </row>
    <row r="2093" spans="1:18" x14ac:dyDescent="0.25">
      <c r="A2093">
        <v>1380385</v>
      </c>
      <c r="B2093" t="s">
        <v>28221</v>
      </c>
      <c r="C2093" t="s">
        <v>28222</v>
      </c>
      <c r="D2093">
        <v>2</v>
      </c>
      <c r="E2093" t="s">
        <v>28223</v>
      </c>
      <c r="F2093" t="s">
        <v>8512</v>
      </c>
      <c r="G2093" t="e">
        <f>-mab</f>
        <v>#NAME?</v>
      </c>
      <c r="H2093" t="s">
        <v>546</v>
      </c>
      <c r="I2093">
        <v>2002</v>
      </c>
      <c r="N2093" t="s">
        <v>547</v>
      </c>
      <c r="O2093" t="s">
        <v>30</v>
      </c>
      <c r="P2093" t="s">
        <v>30</v>
      </c>
      <c r="Q2093" t="s">
        <v>31</v>
      </c>
      <c r="R2093" t="s">
        <v>30</v>
      </c>
    </row>
    <row r="2094" spans="1:18" x14ac:dyDescent="0.25">
      <c r="A2094">
        <v>1382021</v>
      </c>
      <c r="B2094" t="s">
        <v>28756</v>
      </c>
      <c r="C2094" t="s">
        <v>28757</v>
      </c>
      <c r="D2094">
        <v>2</v>
      </c>
      <c r="E2094" t="s">
        <v>28757</v>
      </c>
      <c r="N2094" t="s">
        <v>547</v>
      </c>
      <c r="O2094" t="s">
        <v>30</v>
      </c>
      <c r="P2094" t="s">
        <v>30</v>
      </c>
      <c r="Q2094" t="s">
        <v>31</v>
      </c>
      <c r="R2094" t="s">
        <v>30</v>
      </c>
    </row>
    <row r="2095" spans="1:18" x14ac:dyDescent="0.25">
      <c r="A2095">
        <v>1382003</v>
      </c>
      <c r="B2095" t="s">
        <v>28769</v>
      </c>
      <c r="C2095" t="s">
        <v>28770</v>
      </c>
      <c r="D2095">
        <v>2</v>
      </c>
      <c r="E2095" t="s">
        <v>28771</v>
      </c>
      <c r="N2095" t="s">
        <v>547</v>
      </c>
      <c r="O2095" t="s">
        <v>30</v>
      </c>
      <c r="P2095" t="s">
        <v>30</v>
      </c>
      <c r="Q2095" t="s">
        <v>31</v>
      </c>
      <c r="R2095" t="s">
        <v>30</v>
      </c>
    </row>
    <row r="2096" spans="1:18" x14ac:dyDescent="0.25">
      <c r="A2096">
        <v>1381972</v>
      </c>
      <c r="B2096" t="s">
        <v>29172</v>
      </c>
      <c r="C2096" t="s">
        <v>29173</v>
      </c>
      <c r="D2096">
        <v>2</v>
      </c>
      <c r="E2096" t="s">
        <v>29174</v>
      </c>
      <c r="N2096" t="s">
        <v>547</v>
      </c>
      <c r="O2096" t="s">
        <v>30</v>
      </c>
      <c r="P2096" t="s">
        <v>30</v>
      </c>
      <c r="Q2096" t="s">
        <v>31</v>
      </c>
      <c r="R2096" t="s">
        <v>30</v>
      </c>
    </row>
    <row r="2097" spans="1:18" x14ac:dyDescent="0.25">
      <c r="A2097">
        <v>1380767</v>
      </c>
      <c r="B2097" t="s">
        <v>29200</v>
      </c>
      <c r="C2097" t="s">
        <v>29201</v>
      </c>
      <c r="D2097">
        <v>2</v>
      </c>
      <c r="E2097" t="s">
        <v>29202</v>
      </c>
      <c r="G2097" t="e">
        <f>-mab</f>
        <v>#NAME?</v>
      </c>
      <c r="H2097" t="s">
        <v>546</v>
      </c>
      <c r="I2097">
        <v>2000</v>
      </c>
      <c r="N2097" t="s">
        <v>547</v>
      </c>
      <c r="O2097" t="s">
        <v>30</v>
      </c>
      <c r="P2097" t="s">
        <v>30</v>
      </c>
      <c r="Q2097" t="s">
        <v>31</v>
      </c>
      <c r="R2097" t="s">
        <v>30</v>
      </c>
    </row>
    <row r="2098" spans="1:18" x14ac:dyDescent="0.25">
      <c r="A2098">
        <v>1381795</v>
      </c>
      <c r="B2098" t="s">
        <v>29203</v>
      </c>
      <c r="C2098" t="s">
        <v>29204</v>
      </c>
      <c r="D2098">
        <v>2</v>
      </c>
      <c r="E2098" t="s">
        <v>29205</v>
      </c>
      <c r="F2098" t="s">
        <v>22558</v>
      </c>
      <c r="G2098" t="e">
        <f>-mab</f>
        <v>#NAME?</v>
      </c>
      <c r="H2098" t="s">
        <v>546</v>
      </c>
      <c r="I2098">
        <v>2012</v>
      </c>
      <c r="N2098" t="s">
        <v>547</v>
      </c>
      <c r="O2098" t="s">
        <v>30</v>
      </c>
      <c r="P2098" t="s">
        <v>30</v>
      </c>
      <c r="Q2098" t="s">
        <v>31</v>
      </c>
      <c r="R2098" t="s">
        <v>30</v>
      </c>
    </row>
    <row r="2099" spans="1:18" x14ac:dyDescent="0.25">
      <c r="A2099">
        <v>1121867</v>
      </c>
      <c r="B2099" t="s">
        <v>29468</v>
      </c>
      <c r="C2099" t="s">
        <v>29469</v>
      </c>
      <c r="D2099">
        <v>2</v>
      </c>
      <c r="E2099" t="s">
        <v>29470</v>
      </c>
      <c r="F2099" t="s">
        <v>6518</v>
      </c>
      <c r="G2099" t="e">
        <f>-mab</f>
        <v>#NAME?</v>
      </c>
      <c r="H2099" t="s">
        <v>546</v>
      </c>
      <c r="I2099">
        <v>2010</v>
      </c>
      <c r="N2099" t="s">
        <v>547</v>
      </c>
      <c r="O2099" t="s">
        <v>30</v>
      </c>
      <c r="P2099" t="s">
        <v>30</v>
      </c>
      <c r="Q2099" t="s">
        <v>31</v>
      </c>
      <c r="R2099" t="s">
        <v>30</v>
      </c>
    </row>
    <row r="2100" spans="1:18" x14ac:dyDescent="0.25">
      <c r="A2100">
        <v>1121944</v>
      </c>
      <c r="B2100" t="s">
        <v>29487</v>
      </c>
      <c r="C2100" t="s">
        <v>29488</v>
      </c>
      <c r="D2100">
        <v>2</v>
      </c>
      <c r="E2100" t="s">
        <v>29489</v>
      </c>
      <c r="F2100" t="s">
        <v>29490</v>
      </c>
      <c r="G2100" t="e">
        <f>-cept</f>
        <v>#NAME?</v>
      </c>
      <c r="H2100" t="s">
        <v>10528</v>
      </c>
      <c r="I2100">
        <v>2009</v>
      </c>
      <c r="N2100" t="s">
        <v>108</v>
      </c>
      <c r="O2100" t="s">
        <v>30</v>
      </c>
      <c r="P2100" t="s">
        <v>30</v>
      </c>
      <c r="Q2100" t="s">
        <v>31</v>
      </c>
      <c r="R2100" t="s">
        <v>30</v>
      </c>
    </row>
    <row r="2101" spans="1:18" x14ac:dyDescent="0.25">
      <c r="A2101">
        <v>1121883</v>
      </c>
      <c r="B2101" t="s">
        <v>29491</v>
      </c>
      <c r="C2101" t="s">
        <v>29492</v>
      </c>
      <c r="D2101">
        <v>2</v>
      </c>
      <c r="E2101" t="s">
        <v>29493</v>
      </c>
      <c r="F2101" t="s">
        <v>5486</v>
      </c>
      <c r="G2101" t="e">
        <f>-mab</f>
        <v>#NAME?</v>
      </c>
      <c r="H2101" t="s">
        <v>546</v>
      </c>
      <c r="I2101">
        <v>2010</v>
      </c>
      <c r="N2101" t="s">
        <v>547</v>
      </c>
      <c r="O2101" t="s">
        <v>30</v>
      </c>
      <c r="P2101" t="s">
        <v>30</v>
      </c>
      <c r="Q2101" t="s">
        <v>31</v>
      </c>
      <c r="R2101" t="s">
        <v>30</v>
      </c>
    </row>
    <row r="2102" spans="1:18" x14ac:dyDescent="0.25">
      <c r="A2102">
        <v>1380308</v>
      </c>
      <c r="B2102" t="s">
        <v>29542</v>
      </c>
      <c r="C2102" t="s">
        <v>29543</v>
      </c>
      <c r="D2102">
        <v>2</v>
      </c>
      <c r="E2102" t="s">
        <v>29544</v>
      </c>
      <c r="F2102" t="s">
        <v>20504</v>
      </c>
      <c r="G2102" t="e">
        <f>-mab</f>
        <v>#NAME?</v>
      </c>
      <c r="H2102" t="s">
        <v>546</v>
      </c>
      <c r="I2102">
        <v>2004</v>
      </c>
      <c r="N2102" t="s">
        <v>547</v>
      </c>
      <c r="O2102" t="s">
        <v>30</v>
      </c>
      <c r="P2102" t="s">
        <v>30</v>
      </c>
      <c r="Q2102" t="s">
        <v>31</v>
      </c>
      <c r="R2102" t="s">
        <v>30</v>
      </c>
    </row>
    <row r="2103" spans="1:18" x14ac:dyDescent="0.25">
      <c r="A2103">
        <v>1121938</v>
      </c>
      <c r="B2103" t="s">
        <v>29782</v>
      </c>
      <c r="C2103" t="s">
        <v>29783</v>
      </c>
      <c r="D2103">
        <v>2</v>
      </c>
      <c r="E2103" t="s">
        <v>29784</v>
      </c>
      <c r="F2103" t="s">
        <v>20636</v>
      </c>
      <c r="G2103" t="e">
        <f>-mab</f>
        <v>#NAME?</v>
      </c>
      <c r="H2103" t="s">
        <v>546</v>
      </c>
      <c r="I2103">
        <v>2009</v>
      </c>
      <c r="N2103" t="s">
        <v>547</v>
      </c>
      <c r="O2103" t="s">
        <v>30</v>
      </c>
      <c r="P2103" t="s">
        <v>30</v>
      </c>
      <c r="Q2103" t="s">
        <v>31</v>
      </c>
      <c r="R2103" t="s">
        <v>30</v>
      </c>
    </row>
    <row r="2104" spans="1:18" x14ac:dyDescent="0.25">
      <c r="A2104">
        <v>1121940</v>
      </c>
      <c r="B2104" t="s">
        <v>29785</v>
      </c>
      <c r="C2104" t="s">
        <v>29786</v>
      </c>
      <c r="D2104">
        <v>2</v>
      </c>
      <c r="E2104" t="s">
        <v>29787</v>
      </c>
      <c r="F2104" t="s">
        <v>5486</v>
      </c>
      <c r="G2104" t="e">
        <f>-mab</f>
        <v>#NAME?</v>
      </c>
      <c r="H2104" t="s">
        <v>546</v>
      </c>
      <c r="I2104">
        <v>2009</v>
      </c>
      <c r="N2104" t="s">
        <v>547</v>
      </c>
      <c r="O2104" t="s">
        <v>30</v>
      </c>
      <c r="P2104" t="s">
        <v>30</v>
      </c>
      <c r="Q2104" t="s">
        <v>31</v>
      </c>
      <c r="R2104" t="s">
        <v>30</v>
      </c>
    </row>
    <row r="2105" spans="1:18" x14ac:dyDescent="0.25">
      <c r="A2105">
        <v>1121927</v>
      </c>
      <c r="B2105" t="s">
        <v>29788</v>
      </c>
      <c r="C2105" t="s">
        <v>29789</v>
      </c>
      <c r="D2105">
        <v>2</v>
      </c>
      <c r="E2105" t="s">
        <v>29790</v>
      </c>
      <c r="F2105" t="s">
        <v>10178</v>
      </c>
      <c r="G2105" t="e">
        <f>-mab</f>
        <v>#NAME?</v>
      </c>
      <c r="H2105" t="s">
        <v>546</v>
      </c>
      <c r="I2105">
        <v>2011</v>
      </c>
      <c r="N2105" t="s">
        <v>547</v>
      </c>
      <c r="O2105" t="s">
        <v>30</v>
      </c>
      <c r="P2105" t="s">
        <v>30</v>
      </c>
      <c r="Q2105" t="s">
        <v>31</v>
      </c>
      <c r="R2105" t="s">
        <v>30</v>
      </c>
    </row>
    <row r="2106" spans="1:18" x14ac:dyDescent="0.25">
      <c r="A2106">
        <v>1121857</v>
      </c>
      <c r="B2106" t="s">
        <v>29795</v>
      </c>
      <c r="C2106" t="s">
        <v>29796</v>
      </c>
      <c r="D2106">
        <v>2</v>
      </c>
      <c r="E2106" t="s">
        <v>29797</v>
      </c>
      <c r="F2106" t="s">
        <v>10930</v>
      </c>
      <c r="G2106" t="e">
        <f>-cept</f>
        <v>#NAME?</v>
      </c>
      <c r="H2106" t="s">
        <v>10528</v>
      </c>
      <c r="I2106">
        <v>2007</v>
      </c>
      <c r="N2106" t="s">
        <v>108</v>
      </c>
      <c r="O2106" t="s">
        <v>30</v>
      </c>
      <c r="P2106" t="s">
        <v>30</v>
      </c>
      <c r="Q2106" t="s">
        <v>31</v>
      </c>
      <c r="R2106" t="s">
        <v>30</v>
      </c>
    </row>
    <row r="2107" spans="1:18" x14ac:dyDescent="0.25">
      <c r="A2107">
        <v>1380667</v>
      </c>
      <c r="B2107" t="s">
        <v>29814</v>
      </c>
      <c r="C2107" t="s">
        <v>29815</v>
      </c>
      <c r="D2107">
        <v>2</v>
      </c>
      <c r="E2107" t="s">
        <v>29816</v>
      </c>
      <c r="F2107" t="s">
        <v>1600</v>
      </c>
      <c r="G2107" t="e">
        <f>-mab</f>
        <v>#NAME?</v>
      </c>
      <c r="H2107" t="s">
        <v>546</v>
      </c>
      <c r="N2107" t="s">
        <v>547</v>
      </c>
      <c r="O2107" t="s">
        <v>30</v>
      </c>
      <c r="P2107" t="s">
        <v>30</v>
      </c>
      <c r="Q2107" t="s">
        <v>31</v>
      </c>
      <c r="R2107" t="s">
        <v>30</v>
      </c>
    </row>
    <row r="2108" spans="1:18" x14ac:dyDescent="0.25">
      <c r="A2108">
        <v>1121885</v>
      </c>
      <c r="B2108" t="s">
        <v>30267</v>
      </c>
      <c r="C2108" t="s">
        <v>30268</v>
      </c>
      <c r="D2108">
        <v>2</v>
      </c>
      <c r="E2108" t="s">
        <v>30269</v>
      </c>
      <c r="F2108" t="s">
        <v>5486</v>
      </c>
      <c r="G2108" t="e">
        <f>-mab</f>
        <v>#NAME?</v>
      </c>
      <c r="H2108" t="s">
        <v>546</v>
      </c>
      <c r="I2108">
        <v>2007</v>
      </c>
      <c r="N2108" t="s">
        <v>547</v>
      </c>
      <c r="O2108" t="s">
        <v>30</v>
      </c>
      <c r="P2108" t="s">
        <v>30</v>
      </c>
      <c r="Q2108" t="s">
        <v>31</v>
      </c>
      <c r="R2108" t="s">
        <v>30</v>
      </c>
    </row>
    <row r="2109" spans="1:18" x14ac:dyDescent="0.25">
      <c r="A2109">
        <v>1121911</v>
      </c>
      <c r="B2109" t="s">
        <v>31213</v>
      </c>
      <c r="C2109" t="s">
        <v>31214</v>
      </c>
      <c r="D2109">
        <v>2</v>
      </c>
      <c r="E2109" t="s">
        <v>31215</v>
      </c>
      <c r="F2109" t="s">
        <v>9048</v>
      </c>
      <c r="G2109" t="e">
        <f>-mab</f>
        <v>#NAME?</v>
      </c>
      <c r="H2109" t="s">
        <v>546</v>
      </c>
      <c r="I2109">
        <v>2007</v>
      </c>
      <c r="N2109" t="s">
        <v>547</v>
      </c>
      <c r="O2109" t="s">
        <v>30</v>
      </c>
      <c r="P2109" t="s">
        <v>30</v>
      </c>
      <c r="Q2109" t="s">
        <v>31</v>
      </c>
      <c r="R2109" t="s">
        <v>30</v>
      </c>
    </row>
    <row r="2110" spans="1:18" x14ac:dyDescent="0.25">
      <c r="A2110">
        <v>1380514</v>
      </c>
      <c r="B2110" t="s">
        <v>31626</v>
      </c>
      <c r="C2110" t="s">
        <v>31627</v>
      </c>
      <c r="D2110">
        <v>2</v>
      </c>
      <c r="E2110" t="s">
        <v>31628</v>
      </c>
      <c r="F2110" t="s">
        <v>11971</v>
      </c>
      <c r="G2110" t="e">
        <f>-mab</f>
        <v>#NAME?</v>
      </c>
      <c r="H2110" t="s">
        <v>546</v>
      </c>
      <c r="N2110" t="s">
        <v>547</v>
      </c>
      <c r="O2110" t="s">
        <v>30</v>
      </c>
      <c r="P2110" t="s">
        <v>30</v>
      </c>
      <c r="Q2110" t="s">
        <v>31</v>
      </c>
      <c r="R2110" t="s">
        <v>30</v>
      </c>
    </row>
    <row r="2111" spans="1:18" x14ac:dyDescent="0.25">
      <c r="A2111">
        <v>1381844</v>
      </c>
      <c r="B2111" t="s">
        <v>31643</v>
      </c>
      <c r="C2111" t="s">
        <v>31644</v>
      </c>
      <c r="D2111">
        <v>2</v>
      </c>
      <c r="E2111" t="s">
        <v>31645</v>
      </c>
      <c r="N2111" t="s">
        <v>547</v>
      </c>
      <c r="O2111" t="s">
        <v>30</v>
      </c>
      <c r="P2111" t="s">
        <v>30</v>
      </c>
      <c r="Q2111" t="s">
        <v>31</v>
      </c>
      <c r="R2111" t="s">
        <v>30</v>
      </c>
    </row>
    <row r="2112" spans="1:18" x14ac:dyDescent="0.25">
      <c r="A2112">
        <v>1381976</v>
      </c>
      <c r="B2112" t="s">
        <v>31654</v>
      </c>
      <c r="C2112" t="s">
        <v>31655</v>
      </c>
      <c r="D2112">
        <v>2</v>
      </c>
      <c r="E2112" t="s">
        <v>31656</v>
      </c>
      <c r="N2112" t="s">
        <v>547</v>
      </c>
      <c r="O2112" t="s">
        <v>30</v>
      </c>
      <c r="P2112" t="s">
        <v>30</v>
      </c>
      <c r="Q2112" t="s">
        <v>31</v>
      </c>
      <c r="R2112" t="s">
        <v>30</v>
      </c>
    </row>
    <row r="2113" spans="1:18" x14ac:dyDescent="0.25">
      <c r="A2113">
        <v>1381713</v>
      </c>
      <c r="B2113" t="s">
        <v>32583</v>
      </c>
      <c r="C2113" t="s">
        <v>32584</v>
      </c>
      <c r="D2113">
        <v>2</v>
      </c>
      <c r="E2113" t="s">
        <v>32585</v>
      </c>
      <c r="N2113" t="s">
        <v>547</v>
      </c>
      <c r="O2113" t="s">
        <v>30</v>
      </c>
      <c r="P2113" t="s">
        <v>30</v>
      </c>
      <c r="Q2113" t="s">
        <v>31</v>
      </c>
      <c r="R2113" t="s">
        <v>30</v>
      </c>
    </row>
    <row r="2114" spans="1:18" x14ac:dyDescent="0.25">
      <c r="A2114">
        <v>1381852</v>
      </c>
      <c r="B2114" t="s">
        <v>32593</v>
      </c>
      <c r="C2114" t="s">
        <v>32594</v>
      </c>
      <c r="D2114">
        <v>2</v>
      </c>
      <c r="E2114" t="s">
        <v>32595</v>
      </c>
      <c r="N2114" t="s">
        <v>547</v>
      </c>
      <c r="O2114" t="s">
        <v>30</v>
      </c>
      <c r="P2114" t="s">
        <v>30</v>
      </c>
      <c r="Q2114" t="s">
        <v>31</v>
      </c>
      <c r="R2114" t="s">
        <v>30</v>
      </c>
    </row>
    <row r="2115" spans="1:18" x14ac:dyDescent="0.25">
      <c r="A2115">
        <v>1381790</v>
      </c>
      <c r="B2115" t="s">
        <v>32596</v>
      </c>
      <c r="C2115" t="s">
        <v>32597</v>
      </c>
      <c r="D2115">
        <v>2</v>
      </c>
      <c r="E2115" t="s">
        <v>32598</v>
      </c>
      <c r="N2115" t="s">
        <v>547</v>
      </c>
      <c r="O2115" t="s">
        <v>30</v>
      </c>
      <c r="P2115" t="s">
        <v>30</v>
      </c>
      <c r="Q2115" t="s">
        <v>31</v>
      </c>
      <c r="R2115" t="s">
        <v>30</v>
      </c>
    </row>
    <row r="2116" spans="1:18" x14ac:dyDescent="0.25">
      <c r="A2116">
        <v>1121923</v>
      </c>
      <c r="B2116" t="s">
        <v>32938</v>
      </c>
      <c r="C2116" t="s">
        <v>32939</v>
      </c>
      <c r="D2116">
        <v>2</v>
      </c>
      <c r="E2116" t="s">
        <v>32940</v>
      </c>
      <c r="G2116" t="e">
        <f>-mab</f>
        <v>#NAME?</v>
      </c>
      <c r="H2116" t="s">
        <v>546</v>
      </c>
      <c r="N2116" t="s">
        <v>547</v>
      </c>
      <c r="O2116" t="s">
        <v>30</v>
      </c>
      <c r="P2116" t="s">
        <v>30</v>
      </c>
      <c r="Q2116" t="s">
        <v>31</v>
      </c>
      <c r="R2116" t="s">
        <v>30</v>
      </c>
    </row>
    <row r="2117" spans="1:18" x14ac:dyDescent="0.25">
      <c r="A2117">
        <v>1121870</v>
      </c>
      <c r="B2117" t="s">
        <v>32941</v>
      </c>
      <c r="C2117" t="s">
        <v>32942</v>
      </c>
      <c r="D2117">
        <v>2</v>
      </c>
      <c r="E2117" t="s">
        <v>32943</v>
      </c>
      <c r="F2117" t="s">
        <v>982</v>
      </c>
      <c r="G2117" t="e">
        <f>-mab</f>
        <v>#NAME?</v>
      </c>
      <c r="H2117" t="s">
        <v>546</v>
      </c>
      <c r="I2117">
        <v>2010</v>
      </c>
      <c r="N2117" t="s">
        <v>547</v>
      </c>
      <c r="O2117" t="s">
        <v>30</v>
      </c>
      <c r="P2117" t="s">
        <v>30</v>
      </c>
      <c r="Q2117" t="s">
        <v>31</v>
      </c>
      <c r="R2117" t="s">
        <v>30</v>
      </c>
    </row>
    <row r="2118" spans="1:18" x14ac:dyDescent="0.25">
      <c r="A2118">
        <v>1382074</v>
      </c>
      <c r="B2118" t="s">
        <v>32999</v>
      </c>
      <c r="C2118" t="s">
        <v>33000</v>
      </c>
      <c r="D2118">
        <v>2</v>
      </c>
      <c r="E2118" t="s">
        <v>33000</v>
      </c>
      <c r="N2118" t="s">
        <v>547</v>
      </c>
      <c r="O2118" t="s">
        <v>30</v>
      </c>
      <c r="P2118" t="s">
        <v>30</v>
      </c>
      <c r="Q2118" t="s">
        <v>31</v>
      </c>
      <c r="R2118" t="s">
        <v>30</v>
      </c>
    </row>
    <row r="2119" spans="1:18" x14ac:dyDescent="0.25">
      <c r="A2119">
        <v>1382016</v>
      </c>
      <c r="B2119" t="s">
        <v>33011</v>
      </c>
      <c r="C2119" t="s">
        <v>33012</v>
      </c>
      <c r="D2119">
        <v>2</v>
      </c>
      <c r="E2119" t="s">
        <v>11752</v>
      </c>
      <c r="N2119" t="s">
        <v>547</v>
      </c>
      <c r="O2119" t="s">
        <v>30</v>
      </c>
      <c r="P2119" t="s">
        <v>30</v>
      </c>
      <c r="Q2119" t="s">
        <v>31</v>
      </c>
      <c r="R2119" t="s">
        <v>30</v>
      </c>
    </row>
    <row r="2120" spans="1:18" x14ac:dyDescent="0.25">
      <c r="A2120">
        <v>1381772</v>
      </c>
      <c r="B2120" t="s">
        <v>33031</v>
      </c>
      <c r="C2120" t="s">
        <v>33032</v>
      </c>
      <c r="D2120">
        <v>2</v>
      </c>
      <c r="E2120" t="s">
        <v>33033</v>
      </c>
      <c r="N2120" t="s">
        <v>547</v>
      </c>
      <c r="O2120" t="s">
        <v>30</v>
      </c>
      <c r="P2120" t="s">
        <v>30</v>
      </c>
      <c r="Q2120" t="s">
        <v>31</v>
      </c>
      <c r="R2120" t="s">
        <v>30</v>
      </c>
    </row>
    <row r="2121" spans="1:18" x14ac:dyDescent="0.25">
      <c r="A2121">
        <v>1381830</v>
      </c>
      <c r="B2121" t="s">
        <v>33284</v>
      </c>
      <c r="C2121" t="s">
        <v>33285</v>
      </c>
      <c r="D2121">
        <v>2</v>
      </c>
      <c r="E2121" t="s">
        <v>33286</v>
      </c>
      <c r="N2121" t="s">
        <v>547</v>
      </c>
      <c r="O2121" t="s">
        <v>30</v>
      </c>
      <c r="P2121" t="s">
        <v>30</v>
      </c>
      <c r="Q2121" t="s">
        <v>31</v>
      </c>
      <c r="R2121" t="s">
        <v>30</v>
      </c>
    </row>
    <row r="2122" spans="1:18" x14ac:dyDescent="0.25">
      <c r="A2122">
        <v>1380725</v>
      </c>
      <c r="B2122" t="s">
        <v>33290</v>
      </c>
      <c r="C2122" t="s">
        <v>33291</v>
      </c>
      <c r="D2122">
        <v>2</v>
      </c>
      <c r="E2122" t="s">
        <v>33292</v>
      </c>
      <c r="F2122" t="s">
        <v>13429</v>
      </c>
      <c r="G2122" t="e">
        <f>-mab</f>
        <v>#NAME?</v>
      </c>
      <c r="H2122" t="s">
        <v>546</v>
      </c>
      <c r="I2122">
        <v>2002</v>
      </c>
      <c r="N2122" t="s">
        <v>547</v>
      </c>
      <c r="O2122" t="s">
        <v>30</v>
      </c>
      <c r="P2122" t="s">
        <v>30</v>
      </c>
      <c r="Q2122" t="s">
        <v>31</v>
      </c>
      <c r="R2122" t="s">
        <v>30</v>
      </c>
    </row>
    <row r="2123" spans="1:18" x14ac:dyDescent="0.25">
      <c r="A2123">
        <v>1381793</v>
      </c>
      <c r="B2123" t="s">
        <v>33307</v>
      </c>
      <c r="C2123" t="s">
        <v>33308</v>
      </c>
      <c r="D2123">
        <v>2</v>
      </c>
      <c r="E2123" t="s">
        <v>33309</v>
      </c>
      <c r="N2123" t="s">
        <v>547</v>
      </c>
      <c r="O2123" t="s">
        <v>30</v>
      </c>
      <c r="P2123" t="s">
        <v>30</v>
      </c>
      <c r="Q2123" t="s">
        <v>31</v>
      </c>
      <c r="R2123" t="s">
        <v>30</v>
      </c>
    </row>
    <row r="2124" spans="1:18" x14ac:dyDescent="0.25">
      <c r="A2124">
        <v>1121854</v>
      </c>
      <c r="B2124" t="s">
        <v>34200</v>
      </c>
      <c r="C2124" t="s">
        <v>34201</v>
      </c>
      <c r="D2124">
        <v>2</v>
      </c>
      <c r="E2124" t="s">
        <v>34202</v>
      </c>
      <c r="F2124" t="s">
        <v>34203</v>
      </c>
      <c r="G2124" t="e">
        <f>-mab</f>
        <v>#NAME?</v>
      </c>
      <c r="H2124" t="s">
        <v>546</v>
      </c>
      <c r="N2124" t="s">
        <v>547</v>
      </c>
      <c r="O2124" t="s">
        <v>30</v>
      </c>
      <c r="P2124" t="s">
        <v>30</v>
      </c>
      <c r="Q2124" t="s">
        <v>31</v>
      </c>
      <c r="R2124" t="s">
        <v>30</v>
      </c>
    </row>
    <row r="2125" spans="1:18" x14ac:dyDescent="0.25">
      <c r="A2125">
        <v>1381927</v>
      </c>
      <c r="B2125" t="s">
        <v>34373</v>
      </c>
      <c r="C2125" t="s">
        <v>34374</v>
      </c>
      <c r="D2125">
        <v>2</v>
      </c>
      <c r="E2125" t="s">
        <v>34375</v>
      </c>
      <c r="N2125" t="s">
        <v>547</v>
      </c>
      <c r="O2125" t="s">
        <v>30</v>
      </c>
      <c r="P2125" t="s">
        <v>30</v>
      </c>
      <c r="Q2125" t="s">
        <v>31</v>
      </c>
      <c r="R2125" t="s">
        <v>30</v>
      </c>
    </row>
    <row r="2126" spans="1:18" x14ac:dyDescent="0.25">
      <c r="A2126">
        <v>1381842</v>
      </c>
      <c r="B2126" t="s">
        <v>34678</v>
      </c>
      <c r="C2126" t="s">
        <v>34679</v>
      </c>
      <c r="D2126">
        <v>2</v>
      </c>
      <c r="E2126" t="s">
        <v>34680</v>
      </c>
      <c r="N2126" t="s">
        <v>547</v>
      </c>
      <c r="O2126" t="s">
        <v>30</v>
      </c>
      <c r="P2126" t="s">
        <v>30</v>
      </c>
      <c r="Q2126" t="s">
        <v>31</v>
      </c>
      <c r="R2126" t="s">
        <v>30</v>
      </c>
    </row>
    <row r="2127" spans="1:18" x14ac:dyDescent="0.25">
      <c r="A2127">
        <v>1381884</v>
      </c>
      <c r="B2127" t="s">
        <v>34683</v>
      </c>
      <c r="C2127" t="s">
        <v>34684</v>
      </c>
      <c r="D2127">
        <v>2</v>
      </c>
      <c r="E2127" t="s">
        <v>34685</v>
      </c>
      <c r="N2127" t="s">
        <v>547</v>
      </c>
      <c r="O2127" t="s">
        <v>30</v>
      </c>
      <c r="P2127" t="s">
        <v>30</v>
      </c>
      <c r="Q2127" t="s">
        <v>31</v>
      </c>
      <c r="R2127" t="s">
        <v>30</v>
      </c>
    </row>
    <row r="2128" spans="1:18" x14ac:dyDescent="0.25">
      <c r="A2128">
        <v>1381783</v>
      </c>
      <c r="B2128" t="s">
        <v>34693</v>
      </c>
      <c r="C2128" t="s">
        <v>34694</v>
      </c>
      <c r="D2128">
        <v>2</v>
      </c>
      <c r="E2128" t="s">
        <v>34695</v>
      </c>
      <c r="N2128" t="s">
        <v>547</v>
      </c>
      <c r="O2128" t="s">
        <v>30</v>
      </c>
      <c r="P2128" t="s">
        <v>30</v>
      </c>
      <c r="Q2128" t="s">
        <v>31</v>
      </c>
      <c r="R2128" t="s">
        <v>30</v>
      </c>
    </row>
    <row r="2129" spans="1:18" x14ac:dyDescent="0.25">
      <c r="A2129">
        <v>1121896</v>
      </c>
      <c r="B2129" t="s">
        <v>34855</v>
      </c>
      <c r="C2129" t="s">
        <v>34856</v>
      </c>
      <c r="D2129">
        <v>2</v>
      </c>
      <c r="E2129" t="s">
        <v>34857</v>
      </c>
      <c r="F2129" t="s">
        <v>34858</v>
      </c>
      <c r="G2129" t="e">
        <f>-mab</f>
        <v>#NAME?</v>
      </c>
      <c r="H2129" t="s">
        <v>5482</v>
      </c>
      <c r="I2129">
        <v>2009</v>
      </c>
      <c r="N2129" t="s">
        <v>547</v>
      </c>
      <c r="O2129" t="s">
        <v>30</v>
      </c>
      <c r="P2129" t="s">
        <v>30</v>
      </c>
      <c r="Q2129" t="s">
        <v>31</v>
      </c>
      <c r="R2129" t="s">
        <v>30</v>
      </c>
    </row>
    <row r="2130" spans="1:18" x14ac:dyDescent="0.25">
      <c r="A2130">
        <v>1380317</v>
      </c>
      <c r="B2130" t="s">
        <v>34902</v>
      </c>
      <c r="C2130" t="s">
        <v>34903</v>
      </c>
      <c r="D2130">
        <v>2</v>
      </c>
      <c r="E2130" t="s">
        <v>34904</v>
      </c>
      <c r="F2130" t="s">
        <v>480</v>
      </c>
      <c r="G2130" t="e">
        <f>-mab</f>
        <v>#NAME?</v>
      </c>
      <c r="H2130" t="s">
        <v>546</v>
      </c>
      <c r="I2130">
        <v>2005</v>
      </c>
      <c r="N2130" t="s">
        <v>547</v>
      </c>
      <c r="O2130" t="s">
        <v>30</v>
      </c>
      <c r="P2130" t="s">
        <v>30</v>
      </c>
      <c r="Q2130" t="s">
        <v>31</v>
      </c>
      <c r="R2130" t="s">
        <v>30</v>
      </c>
    </row>
    <row r="2131" spans="1:18" x14ac:dyDescent="0.25">
      <c r="A2131">
        <v>1381779</v>
      </c>
      <c r="B2131" t="s">
        <v>34908</v>
      </c>
      <c r="C2131" t="s">
        <v>34909</v>
      </c>
      <c r="D2131">
        <v>2</v>
      </c>
      <c r="E2131" t="s">
        <v>34910</v>
      </c>
      <c r="N2131" t="s">
        <v>547</v>
      </c>
      <c r="O2131" t="s">
        <v>30</v>
      </c>
      <c r="P2131" t="s">
        <v>30</v>
      </c>
      <c r="Q2131" t="s">
        <v>31</v>
      </c>
      <c r="R2131" t="s">
        <v>30</v>
      </c>
    </row>
    <row r="2132" spans="1:18" x14ac:dyDescent="0.25">
      <c r="A2132">
        <v>1381857</v>
      </c>
      <c r="B2132" t="s">
        <v>34923</v>
      </c>
      <c r="C2132" t="s">
        <v>34924</v>
      </c>
      <c r="D2132">
        <v>2</v>
      </c>
      <c r="E2132" t="s">
        <v>34925</v>
      </c>
      <c r="N2132" t="s">
        <v>547</v>
      </c>
      <c r="O2132" t="s">
        <v>30</v>
      </c>
      <c r="P2132" t="s">
        <v>30</v>
      </c>
      <c r="Q2132" t="s">
        <v>31</v>
      </c>
      <c r="R2132" t="s">
        <v>30</v>
      </c>
    </row>
    <row r="2133" spans="1:18" x14ac:dyDescent="0.25">
      <c r="A2133">
        <v>1381977</v>
      </c>
      <c r="B2133" t="s">
        <v>35050</v>
      </c>
      <c r="C2133" t="s">
        <v>35051</v>
      </c>
      <c r="D2133">
        <v>2</v>
      </c>
      <c r="E2133" t="s">
        <v>23734</v>
      </c>
      <c r="N2133" t="s">
        <v>547</v>
      </c>
      <c r="O2133" t="s">
        <v>30</v>
      </c>
      <c r="P2133" t="s">
        <v>30</v>
      </c>
      <c r="Q2133" t="s">
        <v>31</v>
      </c>
      <c r="R2133" t="s">
        <v>30</v>
      </c>
    </row>
    <row r="2134" spans="1:18" x14ac:dyDescent="0.25">
      <c r="A2134">
        <v>1381833</v>
      </c>
      <c r="B2134" t="s">
        <v>35969</v>
      </c>
      <c r="C2134" t="s">
        <v>35970</v>
      </c>
      <c r="D2134">
        <v>2</v>
      </c>
      <c r="E2134" t="s">
        <v>35971</v>
      </c>
      <c r="N2134" t="s">
        <v>547</v>
      </c>
      <c r="O2134" t="s">
        <v>30</v>
      </c>
      <c r="P2134" t="s">
        <v>30</v>
      </c>
      <c r="Q2134" t="s">
        <v>31</v>
      </c>
      <c r="R2134" t="s">
        <v>30</v>
      </c>
    </row>
    <row r="2135" spans="1:18" x14ac:dyDescent="0.25">
      <c r="A2135">
        <v>1381999</v>
      </c>
      <c r="B2135" t="s">
        <v>36003</v>
      </c>
      <c r="C2135" t="s">
        <v>36004</v>
      </c>
      <c r="D2135">
        <v>2</v>
      </c>
      <c r="E2135" t="s">
        <v>36005</v>
      </c>
      <c r="N2135" t="s">
        <v>547</v>
      </c>
      <c r="O2135" t="s">
        <v>30</v>
      </c>
      <c r="P2135" t="s">
        <v>30</v>
      </c>
      <c r="Q2135" t="s">
        <v>31</v>
      </c>
      <c r="R2135" t="s">
        <v>30</v>
      </c>
    </row>
    <row r="2136" spans="1:18" x14ac:dyDescent="0.25">
      <c r="A2136">
        <v>1381323</v>
      </c>
      <c r="B2136" t="s">
        <v>36014</v>
      </c>
      <c r="C2136" t="s">
        <v>36015</v>
      </c>
      <c r="D2136">
        <v>2</v>
      </c>
      <c r="E2136" t="s">
        <v>36016</v>
      </c>
      <c r="F2136" t="s">
        <v>36017</v>
      </c>
      <c r="G2136" t="e">
        <f>-mab</f>
        <v>#NAME?</v>
      </c>
      <c r="H2136" t="s">
        <v>546</v>
      </c>
      <c r="I2136">
        <v>2002</v>
      </c>
      <c r="N2136" t="s">
        <v>547</v>
      </c>
      <c r="O2136" t="s">
        <v>30</v>
      </c>
      <c r="P2136" t="s">
        <v>30</v>
      </c>
      <c r="Q2136" t="s">
        <v>31</v>
      </c>
      <c r="R2136" t="s">
        <v>30</v>
      </c>
    </row>
    <row r="2137" spans="1:18" x14ac:dyDescent="0.25">
      <c r="A2137">
        <v>1121958</v>
      </c>
      <c r="B2137" t="s">
        <v>37371</v>
      </c>
      <c r="C2137" t="s">
        <v>37372</v>
      </c>
      <c r="D2137">
        <v>2</v>
      </c>
      <c r="E2137" t="s">
        <v>37373</v>
      </c>
      <c r="F2137" t="s">
        <v>37374</v>
      </c>
      <c r="G2137" t="e">
        <f>-mab</f>
        <v>#NAME?</v>
      </c>
      <c r="H2137" t="s">
        <v>546</v>
      </c>
      <c r="I2137">
        <v>2008</v>
      </c>
      <c r="N2137" t="s">
        <v>547</v>
      </c>
      <c r="O2137" t="s">
        <v>30</v>
      </c>
      <c r="P2137" t="s">
        <v>30</v>
      </c>
      <c r="Q2137" t="s">
        <v>31</v>
      </c>
      <c r="R2137" t="s">
        <v>30</v>
      </c>
    </row>
    <row r="2138" spans="1:18" x14ac:dyDescent="0.25">
      <c r="A2138">
        <v>1121876</v>
      </c>
      <c r="B2138" t="s">
        <v>37385</v>
      </c>
      <c r="C2138" t="s">
        <v>37386</v>
      </c>
      <c r="D2138">
        <v>2</v>
      </c>
      <c r="E2138" t="s">
        <v>37387</v>
      </c>
      <c r="F2138" t="s">
        <v>9028</v>
      </c>
      <c r="G2138" t="e">
        <f>-mab</f>
        <v>#NAME?</v>
      </c>
      <c r="H2138" t="s">
        <v>546</v>
      </c>
      <c r="I2138">
        <v>2007</v>
      </c>
      <c r="N2138" t="s">
        <v>547</v>
      </c>
      <c r="O2138" t="s">
        <v>30</v>
      </c>
      <c r="P2138" t="s">
        <v>30</v>
      </c>
      <c r="Q2138" t="s">
        <v>31</v>
      </c>
      <c r="R2138" t="s">
        <v>30</v>
      </c>
    </row>
    <row r="2139" spans="1:18" x14ac:dyDescent="0.25">
      <c r="A2139">
        <v>1381871</v>
      </c>
      <c r="B2139" t="s">
        <v>37466</v>
      </c>
      <c r="C2139" t="s">
        <v>37467</v>
      </c>
      <c r="D2139">
        <v>2</v>
      </c>
      <c r="E2139" t="s">
        <v>37468</v>
      </c>
      <c r="N2139" t="s">
        <v>547</v>
      </c>
      <c r="O2139" t="s">
        <v>30</v>
      </c>
      <c r="P2139" t="s">
        <v>30</v>
      </c>
      <c r="Q2139" t="s">
        <v>31</v>
      </c>
      <c r="R2139" t="s">
        <v>30</v>
      </c>
    </row>
    <row r="2140" spans="1:18" x14ac:dyDescent="0.25">
      <c r="A2140">
        <v>1381924</v>
      </c>
      <c r="B2140" t="s">
        <v>37471</v>
      </c>
      <c r="C2140" t="s">
        <v>37472</v>
      </c>
      <c r="D2140">
        <v>2</v>
      </c>
      <c r="E2140" t="s">
        <v>37473</v>
      </c>
      <c r="N2140" t="s">
        <v>547</v>
      </c>
      <c r="O2140" t="s">
        <v>30</v>
      </c>
      <c r="P2140" t="s">
        <v>30</v>
      </c>
      <c r="Q2140" t="s">
        <v>31</v>
      </c>
      <c r="R2140" t="s">
        <v>30</v>
      </c>
    </row>
    <row r="2141" spans="1:18" x14ac:dyDescent="0.25">
      <c r="A2141">
        <v>1381869</v>
      </c>
      <c r="B2141" t="s">
        <v>37474</v>
      </c>
      <c r="C2141" t="s">
        <v>37475</v>
      </c>
      <c r="D2141">
        <v>2</v>
      </c>
      <c r="E2141" t="s">
        <v>37476</v>
      </c>
      <c r="N2141" t="s">
        <v>547</v>
      </c>
      <c r="O2141" t="s">
        <v>30</v>
      </c>
      <c r="P2141" t="s">
        <v>30</v>
      </c>
      <c r="Q2141" t="s">
        <v>31</v>
      </c>
      <c r="R2141" t="s">
        <v>30</v>
      </c>
    </row>
    <row r="2142" spans="1:18" x14ac:dyDescent="0.25">
      <c r="A2142">
        <v>1381978</v>
      </c>
      <c r="B2142" t="s">
        <v>37477</v>
      </c>
      <c r="C2142" t="s">
        <v>37478</v>
      </c>
      <c r="D2142">
        <v>2</v>
      </c>
      <c r="E2142" t="s">
        <v>37479</v>
      </c>
      <c r="N2142" t="s">
        <v>547</v>
      </c>
      <c r="O2142" t="s">
        <v>30</v>
      </c>
      <c r="P2142" t="s">
        <v>30</v>
      </c>
      <c r="Q2142" t="s">
        <v>31</v>
      </c>
      <c r="R2142" t="s">
        <v>30</v>
      </c>
    </row>
    <row r="2143" spans="1:18" x14ac:dyDescent="0.25">
      <c r="A2143">
        <v>1381688</v>
      </c>
      <c r="B2143" t="s">
        <v>37499</v>
      </c>
      <c r="C2143" t="s">
        <v>37500</v>
      </c>
      <c r="D2143">
        <v>2</v>
      </c>
      <c r="N2143" t="s">
        <v>547</v>
      </c>
      <c r="O2143" t="s">
        <v>30</v>
      </c>
      <c r="P2143" t="s">
        <v>30</v>
      </c>
      <c r="Q2143" t="s">
        <v>31</v>
      </c>
      <c r="R2143" t="s">
        <v>30</v>
      </c>
    </row>
    <row r="2144" spans="1:18" x14ac:dyDescent="0.25">
      <c r="A2144">
        <v>1382027</v>
      </c>
      <c r="B2144" t="s">
        <v>37503</v>
      </c>
      <c r="C2144" t="s">
        <v>37504</v>
      </c>
      <c r="D2144">
        <v>2</v>
      </c>
      <c r="E2144" t="s">
        <v>37505</v>
      </c>
      <c r="N2144" t="s">
        <v>547</v>
      </c>
      <c r="O2144" t="s">
        <v>30</v>
      </c>
      <c r="P2144" t="s">
        <v>30</v>
      </c>
      <c r="Q2144" t="s">
        <v>31</v>
      </c>
      <c r="R2144" t="s">
        <v>30</v>
      </c>
    </row>
    <row r="2145" spans="1:18" x14ac:dyDescent="0.25">
      <c r="A2145">
        <v>1381878</v>
      </c>
      <c r="B2145" t="s">
        <v>38284</v>
      </c>
      <c r="C2145" t="s">
        <v>38285</v>
      </c>
      <c r="D2145">
        <v>2</v>
      </c>
      <c r="E2145" t="s">
        <v>38286</v>
      </c>
      <c r="N2145" t="s">
        <v>547</v>
      </c>
      <c r="O2145" t="s">
        <v>30</v>
      </c>
      <c r="P2145" t="s">
        <v>30</v>
      </c>
      <c r="Q2145" t="s">
        <v>31</v>
      </c>
      <c r="R2145" t="s">
        <v>30</v>
      </c>
    </row>
    <row r="2146" spans="1:18" x14ac:dyDescent="0.25">
      <c r="A2146">
        <v>1381984</v>
      </c>
      <c r="B2146" t="s">
        <v>38727</v>
      </c>
      <c r="C2146" t="s">
        <v>38728</v>
      </c>
      <c r="D2146">
        <v>2</v>
      </c>
      <c r="E2146" t="s">
        <v>38729</v>
      </c>
      <c r="N2146" t="s">
        <v>547</v>
      </c>
      <c r="O2146" t="s">
        <v>30</v>
      </c>
      <c r="P2146" t="s">
        <v>30</v>
      </c>
      <c r="Q2146" t="s">
        <v>31</v>
      </c>
      <c r="R2146" t="s">
        <v>30</v>
      </c>
    </row>
    <row r="2147" spans="1:18" x14ac:dyDescent="0.25">
      <c r="A2147">
        <v>1380284</v>
      </c>
      <c r="B2147" t="s">
        <v>38746</v>
      </c>
      <c r="C2147" t="s">
        <v>38747</v>
      </c>
      <c r="D2147">
        <v>2</v>
      </c>
      <c r="E2147" t="s">
        <v>38748</v>
      </c>
      <c r="F2147" t="s">
        <v>38749</v>
      </c>
      <c r="G2147" t="e">
        <f>-mab</f>
        <v>#NAME?</v>
      </c>
      <c r="H2147" t="s">
        <v>546</v>
      </c>
      <c r="N2147" t="s">
        <v>547</v>
      </c>
      <c r="O2147" t="s">
        <v>30</v>
      </c>
      <c r="P2147" t="s">
        <v>30</v>
      </c>
      <c r="Q2147" t="s">
        <v>31</v>
      </c>
      <c r="R2147" t="s">
        <v>30</v>
      </c>
    </row>
    <row r="2148" spans="1:18" x14ac:dyDescent="0.25">
      <c r="A2148">
        <v>1381798</v>
      </c>
      <c r="B2148" t="s">
        <v>38996</v>
      </c>
      <c r="C2148" t="s">
        <v>38997</v>
      </c>
      <c r="D2148">
        <v>2</v>
      </c>
      <c r="E2148" t="s">
        <v>38998</v>
      </c>
      <c r="N2148" t="s">
        <v>547</v>
      </c>
      <c r="O2148" t="s">
        <v>30</v>
      </c>
      <c r="P2148" t="s">
        <v>30</v>
      </c>
      <c r="Q2148" t="s">
        <v>31</v>
      </c>
      <c r="R2148" t="s">
        <v>30</v>
      </c>
    </row>
    <row r="2149" spans="1:18" x14ac:dyDescent="0.25">
      <c r="A2149">
        <v>1382053</v>
      </c>
      <c r="B2149" t="s">
        <v>38999</v>
      </c>
      <c r="C2149" t="s">
        <v>39000</v>
      </c>
      <c r="D2149">
        <v>2</v>
      </c>
      <c r="E2149" t="s">
        <v>39001</v>
      </c>
      <c r="N2149" t="s">
        <v>547</v>
      </c>
      <c r="O2149" t="s">
        <v>30</v>
      </c>
      <c r="P2149" t="s">
        <v>30</v>
      </c>
      <c r="Q2149" t="s">
        <v>31</v>
      </c>
      <c r="R2149" t="s">
        <v>30</v>
      </c>
    </row>
    <row r="2150" spans="1:18" x14ac:dyDescent="0.25">
      <c r="A2150">
        <v>1381905</v>
      </c>
      <c r="B2150" t="s">
        <v>39004</v>
      </c>
      <c r="C2150" t="s">
        <v>39005</v>
      </c>
      <c r="D2150">
        <v>2</v>
      </c>
      <c r="E2150" t="s">
        <v>39006</v>
      </c>
      <c r="N2150" t="s">
        <v>547</v>
      </c>
      <c r="O2150" t="s">
        <v>30</v>
      </c>
      <c r="P2150" t="s">
        <v>30</v>
      </c>
      <c r="Q2150" t="s">
        <v>31</v>
      </c>
      <c r="R2150" t="s">
        <v>30</v>
      </c>
    </row>
    <row r="2151" spans="1:18" x14ac:dyDescent="0.25">
      <c r="A2151">
        <v>1381942</v>
      </c>
      <c r="B2151" t="s">
        <v>39025</v>
      </c>
      <c r="C2151" t="s">
        <v>39026</v>
      </c>
      <c r="D2151">
        <v>2</v>
      </c>
      <c r="E2151" t="s">
        <v>39027</v>
      </c>
      <c r="N2151" t="s">
        <v>547</v>
      </c>
      <c r="O2151" t="s">
        <v>30</v>
      </c>
      <c r="P2151" t="s">
        <v>30</v>
      </c>
      <c r="Q2151" t="s">
        <v>31</v>
      </c>
      <c r="R2151" t="s">
        <v>30</v>
      </c>
    </row>
    <row r="2152" spans="1:18" x14ac:dyDescent="0.25">
      <c r="A2152">
        <v>1381700</v>
      </c>
      <c r="B2152" t="s">
        <v>39301</v>
      </c>
      <c r="C2152" t="s">
        <v>39302</v>
      </c>
      <c r="D2152">
        <v>2</v>
      </c>
      <c r="E2152" t="s">
        <v>39303</v>
      </c>
      <c r="N2152" t="s">
        <v>547</v>
      </c>
      <c r="O2152" t="s">
        <v>30</v>
      </c>
      <c r="P2152" t="s">
        <v>30</v>
      </c>
      <c r="Q2152" t="s">
        <v>31</v>
      </c>
      <c r="R2152" t="s">
        <v>30</v>
      </c>
    </row>
    <row r="2153" spans="1:18" x14ac:dyDescent="0.25">
      <c r="A2153">
        <v>1381975</v>
      </c>
      <c r="B2153" t="s">
        <v>39553</v>
      </c>
      <c r="C2153" t="s">
        <v>39554</v>
      </c>
      <c r="D2153">
        <v>2</v>
      </c>
      <c r="E2153" t="s">
        <v>39555</v>
      </c>
      <c r="N2153" t="s">
        <v>547</v>
      </c>
      <c r="O2153" t="s">
        <v>30</v>
      </c>
      <c r="P2153" t="s">
        <v>30</v>
      </c>
      <c r="Q2153" t="s">
        <v>31</v>
      </c>
      <c r="R2153" t="s">
        <v>30</v>
      </c>
    </row>
    <row r="2154" spans="1:18" x14ac:dyDescent="0.25">
      <c r="A2154">
        <v>1381786</v>
      </c>
      <c r="B2154" t="s">
        <v>40134</v>
      </c>
      <c r="C2154" t="s">
        <v>40135</v>
      </c>
      <c r="D2154">
        <v>2</v>
      </c>
      <c r="E2154" t="s">
        <v>40136</v>
      </c>
      <c r="N2154" t="s">
        <v>547</v>
      </c>
      <c r="O2154" t="s">
        <v>30</v>
      </c>
      <c r="P2154" t="s">
        <v>30</v>
      </c>
      <c r="Q2154" t="s">
        <v>31</v>
      </c>
      <c r="R2154" t="s">
        <v>30</v>
      </c>
    </row>
    <row r="2155" spans="1:18" x14ac:dyDescent="0.25">
      <c r="A2155">
        <v>1121873</v>
      </c>
      <c r="B2155" t="s">
        <v>40571</v>
      </c>
      <c r="C2155" t="s">
        <v>40572</v>
      </c>
      <c r="D2155">
        <v>2</v>
      </c>
      <c r="E2155" t="s">
        <v>40573</v>
      </c>
      <c r="N2155" t="s">
        <v>547</v>
      </c>
      <c r="O2155" t="s">
        <v>30</v>
      </c>
      <c r="P2155" t="s">
        <v>30</v>
      </c>
      <c r="Q2155" t="s">
        <v>31</v>
      </c>
      <c r="R2155" t="s">
        <v>30</v>
      </c>
    </row>
    <row r="2156" spans="1:18" x14ac:dyDescent="0.25">
      <c r="A2156">
        <v>1121959</v>
      </c>
      <c r="B2156" t="s">
        <v>40581</v>
      </c>
      <c r="C2156" t="s">
        <v>40582</v>
      </c>
      <c r="D2156">
        <v>2</v>
      </c>
      <c r="E2156" t="s">
        <v>40583</v>
      </c>
      <c r="F2156" t="s">
        <v>9048</v>
      </c>
      <c r="G2156" t="e">
        <f>-mab</f>
        <v>#NAME?</v>
      </c>
      <c r="H2156" t="s">
        <v>546</v>
      </c>
      <c r="I2156">
        <v>2007</v>
      </c>
      <c r="N2156" t="s">
        <v>547</v>
      </c>
      <c r="O2156" t="s">
        <v>30</v>
      </c>
      <c r="P2156" t="s">
        <v>30</v>
      </c>
      <c r="Q2156" t="s">
        <v>31</v>
      </c>
      <c r="R2156" t="s">
        <v>30</v>
      </c>
    </row>
    <row r="2157" spans="1:18" x14ac:dyDescent="0.25">
      <c r="A2157">
        <v>1382117</v>
      </c>
      <c r="B2157" t="s">
        <v>40637</v>
      </c>
      <c r="C2157" t="s">
        <v>40638</v>
      </c>
      <c r="D2157">
        <v>2</v>
      </c>
      <c r="E2157" t="s">
        <v>12489</v>
      </c>
      <c r="N2157" t="s">
        <v>547</v>
      </c>
      <c r="O2157" t="s">
        <v>30</v>
      </c>
      <c r="P2157" t="s">
        <v>30</v>
      </c>
      <c r="Q2157" t="s">
        <v>31</v>
      </c>
      <c r="R2157" t="s">
        <v>30</v>
      </c>
    </row>
    <row r="2158" spans="1:18" x14ac:dyDescent="0.25">
      <c r="A2158">
        <v>1381960</v>
      </c>
      <c r="B2158" t="s">
        <v>40643</v>
      </c>
      <c r="C2158" t="s">
        <v>40644</v>
      </c>
      <c r="D2158">
        <v>2</v>
      </c>
      <c r="E2158" t="s">
        <v>40644</v>
      </c>
      <c r="N2158" t="s">
        <v>547</v>
      </c>
      <c r="O2158" t="s">
        <v>30</v>
      </c>
      <c r="P2158" t="s">
        <v>30</v>
      </c>
      <c r="Q2158" t="s">
        <v>31</v>
      </c>
      <c r="R2158" t="s">
        <v>30</v>
      </c>
    </row>
    <row r="2159" spans="1:18" x14ac:dyDescent="0.25">
      <c r="A2159">
        <v>1381914</v>
      </c>
      <c r="B2159" t="s">
        <v>40747</v>
      </c>
      <c r="C2159" t="s">
        <v>40748</v>
      </c>
      <c r="D2159">
        <v>2</v>
      </c>
      <c r="E2159" t="s">
        <v>40749</v>
      </c>
      <c r="N2159" t="s">
        <v>547</v>
      </c>
      <c r="O2159" t="s">
        <v>30</v>
      </c>
      <c r="P2159" t="s">
        <v>30</v>
      </c>
      <c r="Q2159" t="s">
        <v>31</v>
      </c>
      <c r="R2159" t="s">
        <v>30</v>
      </c>
    </row>
    <row r="2160" spans="1:18" x14ac:dyDescent="0.25">
      <c r="A2160">
        <v>1381740</v>
      </c>
      <c r="B2160" t="s">
        <v>40775</v>
      </c>
      <c r="C2160" t="s">
        <v>40776</v>
      </c>
      <c r="D2160">
        <v>2</v>
      </c>
      <c r="E2160" t="s">
        <v>40776</v>
      </c>
      <c r="N2160" t="s">
        <v>547</v>
      </c>
      <c r="O2160" t="s">
        <v>30</v>
      </c>
      <c r="P2160" t="s">
        <v>30</v>
      </c>
      <c r="Q2160" t="s">
        <v>31</v>
      </c>
      <c r="R2160" t="s">
        <v>30</v>
      </c>
    </row>
    <row r="2161" spans="1:18" x14ac:dyDescent="0.25">
      <c r="A2161">
        <v>1381692</v>
      </c>
      <c r="B2161" t="s">
        <v>40828</v>
      </c>
      <c r="C2161" t="s">
        <v>40829</v>
      </c>
      <c r="D2161">
        <v>2</v>
      </c>
      <c r="E2161" t="s">
        <v>40830</v>
      </c>
      <c r="N2161" t="s">
        <v>547</v>
      </c>
      <c r="O2161" t="s">
        <v>30</v>
      </c>
      <c r="P2161" t="s">
        <v>30</v>
      </c>
      <c r="Q2161" t="s">
        <v>31</v>
      </c>
      <c r="R2161" t="s">
        <v>30</v>
      </c>
    </row>
    <row r="2162" spans="1:18" x14ac:dyDescent="0.25">
      <c r="A2162">
        <v>1121862</v>
      </c>
      <c r="B2162" t="s">
        <v>41869</v>
      </c>
      <c r="C2162" t="s">
        <v>41870</v>
      </c>
      <c r="D2162">
        <v>2</v>
      </c>
      <c r="E2162" t="s">
        <v>41871</v>
      </c>
      <c r="F2162" t="s">
        <v>2818</v>
      </c>
      <c r="G2162" t="e">
        <f>-mab</f>
        <v>#NAME?</v>
      </c>
      <c r="H2162" t="s">
        <v>546</v>
      </c>
      <c r="I2162">
        <v>2009</v>
      </c>
      <c r="N2162" t="s">
        <v>547</v>
      </c>
      <c r="O2162" t="s">
        <v>30</v>
      </c>
      <c r="P2162" t="s">
        <v>30</v>
      </c>
      <c r="Q2162" t="s">
        <v>31</v>
      </c>
      <c r="R2162" t="s">
        <v>30</v>
      </c>
    </row>
    <row r="2163" spans="1:18" x14ac:dyDescent="0.25">
      <c r="A2163">
        <v>1381908</v>
      </c>
      <c r="B2163" t="s">
        <v>41951</v>
      </c>
      <c r="C2163" t="s">
        <v>41952</v>
      </c>
      <c r="D2163">
        <v>2</v>
      </c>
      <c r="E2163" t="s">
        <v>41953</v>
      </c>
      <c r="N2163" t="s">
        <v>547</v>
      </c>
      <c r="O2163" t="s">
        <v>30</v>
      </c>
      <c r="P2163" t="s">
        <v>30</v>
      </c>
      <c r="Q2163" t="s">
        <v>31</v>
      </c>
      <c r="R2163" t="s">
        <v>30</v>
      </c>
    </row>
    <row r="2164" spans="1:18" x14ac:dyDescent="0.25">
      <c r="A2164">
        <v>1381836</v>
      </c>
      <c r="B2164" t="s">
        <v>42139</v>
      </c>
      <c r="C2164" t="s">
        <v>42140</v>
      </c>
      <c r="D2164">
        <v>2</v>
      </c>
      <c r="E2164" t="s">
        <v>42141</v>
      </c>
      <c r="N2164" t="s">
        <v>547</v>
      </c>
      <c r="O2164" t="s">
        <v>30</v>
      </c>
      <c r="P2164" t="s">
        <v>30</v>
      </c>
      <c r="Q2164" t="s">
        <v>31</v>
      </c>
      <c r="R2164" t="s">
        <v>30</v>
      </c>
    </row>
    <row r="2165" spans="1:18" x14ac:dyDescent="0.25">
      <c r="A2165">
        <v>1381093</v>
      </c>
      <c r="B2165" t="s">
        <v>1644</v>
      </c>
      <c r="C2165" t="s">
        <v>1645</v>
      </c>
      <c r="D2165">
        <v>1</v>
      </c>
      <c r="F2165" t="s">
        <v>1646</v>
      </c>
      <c r="G2165" t="e">
        <f t="shared" ref="G2165:G2179" si="4">-mab</f>
        <v>#NAME?</v>
      </c>
      <c r="H2165" t="s">
        <v>546</v>
      </c>
      <c r="N2165" t="s">
        <v>547</v>
      </c>
      <c r="O2165" t="s">
        <v>30</v>
      </c>
      <c r="P2165" t="s">
        <v>30</v>
      </c>
      <c r="Q2165" t="s">
        <v>31</v>
      </c>
      <c r="R2165" t="s">
        <v>30</v>
      </c>
    </row>
    <row r="2166" spans="1:18" x14ac:dyDescent="0.25">
      <c r="A2166">
        <v>1381056</v>
      </c>
      <c r="B2166" t="s">
        <v>2485</v>
      </c>
      <c r="C2166" t="s">
        <v>2486</v>
      </c>
      <c r="D2166">
        <v>1</v>
      </c>
      <c r="E2166" t="s">
        <v>2487</v>
      </c>
      <c r="G2166" t="e">
        <f t="shared" si="4"/>
        <v>#NAME?</v>
      </c>
      <c r="H2166" t="s">
        <v>546</v>
      </c>
      <c r="N2166" t="s">
        <v>547</v>
      </c>
      <c r="O2166" t="s">
        <v>30</v>
      </c>
      <c r="P2166" t="s">
        <v>30</v>
      </c>
      <c r="Q2166" t="s">
        <v>31</v>
      </c>
      <c r="R2166" t="s">
        <v>30</v>
      </c>
    </row>
    <row r="2167" spans="1:18" x14ac:dyDescent="0.25">
      <c r="A2167">
        <v>1121909</v>
      </c>
      <c r="B2167" t="s">
        <v>3292</v>
      </c>
      <c r="C2167" t="s">
        <v>3293</v>
      </c>
      <c r="D2167">
        <v>1</v>
      </c>
      <c r="E2167" t="s">
        <v>3294</v>
      </c>
      <c r="F2167" t="s">
        <v>3295</v>
      </c>
      <c r="G2167" t="e">
        <f t="shared" si="4"/>
        <v>#NAME?</v>
      </c>
      <c r="H2167" t="s">
        <v>546</v>
      </c>
      <c r="I2167">
        <v>2007</v>
      </c>
      <c r="N2167" t="s">
        <v>547</v>
      </c>
      <c r="O2167" t="s">
        <v>30</v>
      </c>
      <c r="P2167" t="s">
        <v>30</v>
      </c>
      <c r="Q2167" t="s">
        <v>31</v>
      </c>
      <c r="R2167" t="s">
        <v>30</v>
      </c>
    </row>
    <row r="2168" spans="1:18" x14ac:dyDescent="0.25">
      <c r="A2168">
        <v>1121930</v>
      </c>
      <c r="B2168" t="s">
        <v>3296</v>
      </c>
      <c r="C2168" t="s">
        <v>3297</v>
      </c>
      <c r="D2168">
        <v>1</v>
      </c>
      <c r="F2168" t="s">
        <v>3298</v>
      </c>
      <c r="G2168" t="e">
        <f t="shared" si="4"/>
        <v>#NAME?</v>
      </c>
      <c r="H2168" t="s">
        <v>546</v>
      </c>
      <c r="N2168" t="s">
        <v>547</v>
      </c>
      <c r="O2168" t="s">
        <v>30</v>
      </c>
      <c r="P2168" t="s">
        <v>30</v>
      </c>
      <c r="Q2168" t="s">
        <v>31</v>
      </c>
      <c r="R2168" t="s">
        <v>30</v>
      </c>
    </row>
    <row r="2169" spans="1:18" x14ac:dyDescent="0.25">
      <c r="A2169">
        <v>1121950</v>
      </c>
      <c r="B2169" t="s">
        <v>3299</v>
      </c>
      <c r="C2169" t="s">
        <v>3300</v>
      </c>
      <c r="D2169">
        <v>1</v>
      </c>
      <c r="E2169" t="s">
        <v>3301</v>
      </c>
      <c r="F2169" t="s">
        <v>3302</v>
      </c>
      <c r="G2169" t="e">
        <f t="shared" si="4"/>
        <v>#NAME?</v>
      </c>
      <c r="H2169" t="s">
        <v>546</v>
      </c>
      <c r="I2169">
        <v>2009</v>
      </c>
      <c r="N2169" t="s">
        <v>547</v>
      </c>
      <c r="O2169" t="s">
        <v>30</v>
      </c>
      <c r="P2169" t="s">
        <v>30</v>
      </c>
      <c r="Q2169" t="s">
        <v>31</v>
      </c>
      <c r="R2169" t="s">
        <v>30</v>
      </c>
    </row>
    <row r="2170" spans="1:18" x14ac:dyDescent="0.25">
      <c r="A2170">
        <v>1381404</v>
      </c>
      <c r="B2170" t="s">
        <v>3904</v>
      </c>
      <c r="C2170" t="s">
        <v>3905</v>
      </c>
      <c r="D2170">
        <v>1</v>
      </c>
      <c r="G2170" t="e">
        <f t="shared" si="4"/>
        <v>#NAME?</v>
      </c>
      <c r="H2170" t="s">
        <v>546</v>
      </c>
      <c r="N2170" t="s">
        <v>547</v>
      </c>
      <c r="O2170" t="s">
        <v>30</v>
      </c>
      <c r="P2170" t="s">
        <v>30</v>
      </c>
      <c r="Q2170" t="s">
        <v>31</v>
      </c>
      <c r="R2170" t="s">
        <v>30</v>
      </c>
    </row>
    <row r="2171" spans="1:18" x14ac:dyDescent="0.25">
      <c r="A2171">
        <v>1380607</v>
      </c>
      <c r="B2171" t="s">
        <v>4065</v>
      </c>
      <c r="C2171" t="s">
        <v>4066</v>
      </c>
      <c r="D2171">
        <v>1</v>
      </c>
      <c r="E2171" t="s">
        <v>4067</v>
      </c>
      <c r="F2171" t="s">
        <v>4068</v>
      </c>
      <c r="G2171" t="e">
        <f t="shared" si="4"/>
        <v>#NAME?</v>
      </c>
      <c r="H2171" t="s">
        <v>546</v>
      </c>
      <c r="N2171" t="s">
        <v>547</v>
      </c>
      <c r="O2171" t="s">
        <v>30</v>
      </c>
      <c r="P2171" t="s">
        <v>30</v>
      </c>
      <c r="Q2171" t="s">
        <v>31</v>
      </c>
      <c r="R2171" t="s">
        <v>30</v>
      </c>
    </row>
    <row r="2172" spans="1:18" x14ac:dyDescent="0.25">
      <c r="A2172">
        <v>1121858</v>
      </c>
      <c r="B2172" t="s">
        <v>5459</v>
      </c>
      <c r="C2172" t="s">
        <v>5460</v>
      </c>
      <c r="D2172">
        <v>1</v>
      </c>
      <c r="E2172" t="s">
        <v>5461</v>
      </c>
      <c r="G2172" t="e">
        <f t="shared" si="4"/>
        <v>#NAME?</v>
      </c>
      <c r="H2172" t="s">
        <v>546</v>
      </c>
      <c r="N2172" t="s">
        <v>547</v>
      </c>
      <c r="O2172" t="s">
        <v>30</v>
      </c>
      <c r="P2172" t="s">
        <v>30</v>
      </c>
      <c r="Q2172" t="s">
        <v>31</v>
      </c>
      <c r="R2172" t="s">
        <v>30</v>
      </c>
    </row>
    <row r="2173" spans="1:18" x14ac:dyDescent="0.25">
      <c r="A2173">
        <v>1121945</v>
      </c>
      <c r="B2173" t="s">
        <v>6522</v>
      </c>
      <c r="C2173" t="s">
        <v>6523</v>
      </c>
      <c r="D2173">
        <v>1</v>
      </c>
      <c r="G2173" t="e">
        <f t="shared" si="4"/>
        <v>#NAME?</v>
      </c>
      <c r="H2173" t="s">
        <v>546</v>
      </c>
      <c r="N2173" t="s">
        <v>547</v>
      </c>
      <c r="O2173" t="s">
        <v>30</v>
      </c>
      <c r="P2173" t="s">
        <v>30</v>
      </c>
      <c r="Q2173" t="s">
        <v>31</v>
      </c>
      <c r="R2173" t="s">
        <v>30</v>
      </c>
    </row>
    <row r="2174" spans="1:18" x14ac:dyDescent="0.25">
      <c r="A2174">
        <v>1121917</v>
      </c>
      <c r="B2174" t="s">
        <v>7496</v>
      </c>
      <c r="C2174" t="s">
        <v>7497</v>
      </c>
      <c r="D2174">
        <v>1</v>
      </c>
      <c r="E2174" t="s">
        <v>7498</v>
      </c>
      <c r="F2174" t="s">
        <v>2285</v>
      </c>
      <c r="G2174" t="e">
        <f t="shared" si="4"/>
        <v>#NAME?</v>
      </c>
      <c r="H2174" t="s">
        <v>546</v>
      </c>
      <c r="I2174">
        <v>2010</v>
      </c>
      <c r="N2174" t="s">
        <v>547</v>
      </c>
      <c r="O2174" t="s">
        <v>30</v>
      </c>
      <c r="P2174" t="s">
        <v>30</v>
      </c>
      <c r="Q2174" t="s">
        <v>31</v>
      </c>
      <c r="R2174" t="s">
        <v>30</v>
      </c>
    </row>
    <row r="2175" spans="1:18" x14ac:dyDescent="0.25">
      <c r="A2175">
        <v>1121881</v>
      </c>
      <c r="B2175" t="s">
        <v>7499</v>
      </c>
      <c r="C2175" t="s">
        <v>7500</v>
      </c>
      <c r="D2175">
        <v>1</v>
      </c>
      <c r="E2175" t="s">
        <v>7501</v>
      </c>
      <c r="F2175" t="s">
        <v>7502</v>
      </c>
      <c r="G2175" t="e">
        <f t="shared" si="4"/>
        <v>#NAME?</v>
      </c>
      <c r="H2175" t="s">
        <v>546</v>
      </c>
      <c r="I2175">
        <v>2011</v>
      </c>
      <c r="N2175" t="s">
        <v>547</v>
      </c>
      <c r="O2175" t="s">
        <v>30</v>
      </c>
      <c r="P2175" t="s">
        <v>30</v>
      </c>
      <c r="Q2175" t="s">
        <v>31</v>
      </c>
      <c r="R2175" t="s">
        <v>30</v>
      </c>
    </row>
    <row r="2176" spans="1:18" x14ac:dyDescent="0.25">
      <c r="A2176">
        <v>1121926</v>
      </c>
      <c r="B2176" t="s">
        <v>7512</v>
      </c>
      <c r="C2176" t="s">
        <v>7513</v>
      </c>
      <c r="D2176">
        <v>1</v>
      </c>
      <c r="E2176" t="s">
        <v>7514</v>
      </c>
      <c r="F2176" t="s">
        <v>7515</v>
      </c>
      <c r="G2176" t="e">
        <f t="shared" si="4"/>
        <v>#NAME?</v>
      </c>
      <c r="H2176" t="s">
        <v>546</v>
      </c>
      <c r="N2176" t="s">
        <v>547</v>
      </c>
      <c r="O2176" t="s">
        <v>30</v>
      </c>
      <c r="P2176" t="s">
        <v>30</v>
      </c>
      <c r="Q2176" t="s">
        <v>31</v>
      </c>
      <c r="R2176" t="s">
        <v>30</v>
      </c>
    </row>
    <row r="2177" spans="1:18" x14ac:dyDescent="0.25">
      <c r="A2177">
        <v>1121914</v>
      </c>
      <c r="B2177" t="s">
        <v>8023</v>
      </c>
      <c r="C2177" t="s">
        <v>8024</v>
      </c>
      <c r="D2177">
        <v>1</v>
      </c>
      <c r="E2177" t="s">
        <v>8025</v>
      </c>
      <c r="F2177" t="s">
        <v>5486</v>
      </c>
      <c r="G2177" t="e">
        <f t="shared" si="4"/>
        <v>#NAME?</v>
      </c>
      <c r="H2177" t="s">
        <v>546</v>
      </c>
      <c r="I2177">
        <v>2010</v>
      </c>
      <c r="N2177" t="s">
        <v>547</v>
      </c>
      <c r="O2177" t="s">
        <v>30</v>
      </c>
      <c r="P2177" t="s">
        <v>30</v>
      </c>
      <c r="Q2177" t="s">
        <v>31</v>
      </c>
      <c r="R2177" t="s">
        <v>30</v>
      </c>
    </row>
    <row r="2178" spans="1:18" x14ac:dyDescent="0.25">
      <c r="A2178">
        <v>1121886</v>
      </c>
      <c r="B2178" t="s">
        <v>8026</v>
      </c>
      <c r="C2178" t="s">
        <v>8027</v>
      </c>
      <c r="D2178">
        <v>1</v>
      </c>
      <c r="E2178" t="s">
        <v>8028</v>
      </c>
      <c r="F2178" t="s">
        <v>570</v>
      </c>
      <c r="G2178" t="e">
        <f t="shared" si="4"/>
        <v>#NAME?</v>
      </c>
      <c r="H2178" t="s">
        <v>546</v>
      </c>
      <c r="I2178">
        <v>2010</v>
      </c>
      <c r="N2178" t="s">
        <v>547</v>
      </c>
      <c r="O2178" t="s">
        <v>30</v>
      </c>
      <c r="P2178" t="s">
        <v>30</v>
      </c>
      <c r="Q2178" t="s">
        <v>31</v>
      </c>
      <c r="R2178" t="s">
        <v>30</v>
      </c>
    </row>
    <row r="2179" spans="1:18" x14ac:dyDescent="0.25">
      <c r="A2179">
        <v>1381367</v>
      </c>
      <c r="B2179" t="s">
        <v>8509</v>
      </c>
      <c r="C2179" t="s">
        <v>8510</v>
      </c>
      <c r="D2179">
        <v>1</v>
      </c>
      <c r="E2179" t="s">
        <v>8511</v>
      </c>
      <c r="F2179" t="s">
        <v>8512</v>
      </c>
      <c r="G2179" t="e">
        <f t="shared" si="4"/>
        <v>#NAME?</v>
      </c>
      <c r="H2179" t="s">
        <v>546</v>
      </c>
      <c r="I2179">
        <v>1997</v>
      </c>
      <c r="M2179" t="s">
        <v>8513</v>
      </c>
      <c r="N2179" t="s">
        <v>547</v>
      </c>
      <c r="O2179" t="s">
        <v>30</v>
      </c>
      <c r="P2179" t="s">
        <v>30</v>
      </c>
      <c r="Q2179" t="s">
        <v>31</v>
      </c>
      <c r="R2179" t="s">
        <v>30</v>
      </c>
    </row>
    <row r="2180" spans="1:18" x14ac:dyDescent="0.25">
      <c r="A2180">
        <v>1381956</v>
      </c>
      <c r="B2180" t="s">
        <v>9030</v>
      </c>
      <c r="C2180" t="s">
        <v>9031</v>
      </c>
      <c r="D2180">
        <v>1</v>
      </c>
      <c r="E2180" t="s">
        <v>9032</v>
      </c>
      <c r="N2180" t="s">
        <v>547</v>
      </c>
      <c r="O2180" t="s">
        <v>30</v>
      </c>
      <c r="P2180" t="s">
        <v>30</v>
      </c>
      <c r="Q2180" t="s">
        <v>31</v>
      </c>
      <c r="R2180" t="s">
        <v>30</v>
      </c>
    </row>
    <row r="2181" spans="1:18" x14ac:dyDescent="0.25">
      <c r="A2181">
        <v>1382030</v>
      </c>
      <c r="B2181" t="s">
        <v>9033</v>
      </c>
      <c r="C2181" t="s">
        <v>9034</v>
      </c>
      <c r="D2181">
        <v>1</v>
      </c>
      <c r="E2181" t="s">
        <v>9034</v>
      </c>
      <c r="N2181" t="s">
        <v>547</v>
      </c>
      <c r="O2181" t="s">
        <v>30</v>
      </c>
      <c r="P2181" t="s">
        <v>30</v>
      </c>
      <c r="Q2181" t="s">
        <v>31</v>
      </c>
      <c r="R2181" t="s">
        <v>30</v>
      </c>
    </row>
    <row r="2182" spans="1:18" x14ac:dyDescent="0.25">
      <c r="A2182">
        <v>1381810</v>
      </c>
      <c r="B2182" t="s">
        <v>9035</v>
      </c>
      <c r="C2182" t="s">
        <v>9036</v>
      </c>
      <c r="D2182">
        <v>1</v>
      </c>
      <c r="E2182" t="s">
        <v>9036</v>
      </c>
      <c r="N2182" t="s">
        <v>547</v>
      </c>
      <c r="O2182" t="s">
        <v>30</v>
      </c>
      <c r="P2182" t="s">
        <v>30</v>
      </c>
      <c r="Q2182" t="s">
        <v>31</v>
      </c>
      <c r="R2182" t="s">
        <v>30</v>
      </c>
    </row>
    <row r="2183" spans="1:18" x14ac:dyDescent="0.25">
      <c r="A2183">
        <v>1382042</v>
      </c>
      <c r="B2183" t="s">
        <v>9039</v>
      </c>
      <c r="C2183" t="s">
        <v>9040</v>
      </c>
      <c r="D2183">
        <v>1</v>
      </c>
      <c r="E2183" t="s">
        <v>9041</v>
      </c>
      <c r="N2183" t="s">
        <v>547</v>
      </c>
      <c r="O2183" t="s">
        <v>30</v>
      </c>
      <c r="P2183" t="s">
        <v>30</v>
      </c>
      <c r="Q2183" t="s">
        <v>31</v>
      </c>
      <c r="R2183" t="s">
        <v>30</v>
      </c>
    </row>
    <row r="2184" spans="1:18" x14ac:dyDescent="0.25">
      <c r="A2184">
        <v>1381957</v>
      </c>
      <c r="B2184" t="s">
        <v>9042</v>
      </c>
      <c r="C2184" t="s">
        <v>9043</v>
      </c>
      <c r="D2184">
        <v>1</v>
      </c>
      <c r="E2184" t="s">
        <v>9044</v>
      </c>
      <c r="N2184" t="s">
        <v>547</v>
      </c>
      <c r="O2184" t="s">
        <v>30</v>
      </c>
      <c r="P2184" t="s">
        <v>30</v>
      </c>
      <c r="Q2184" t="s">
        <v>31</v>
      </c>
      <c r="R2184" t="s">
        <v>30</v>
      </c>
    </row>
    <row r="2185" spans="1:18" x14ac:dyDescent="0.25">
      <c r="A2185">
        <v>1381929</v>
      </c>
      <c r="B2185" t="s">
        <v>9049</v>
      </c>
      <c r="C2185" t="s">
        <v>9050</v>
      </c>
      <c r="D2185">
        <v>1</v>
      </c>
      <c r="E2185" t="s">
        <v>9051</v>
      </c>
      <c r="N2185" t="s">
        <v>547</v>
      </c>
      <c r="O2185" t="s">
        <v>30</v>
      </c>
      <c r="P2185" t="s">
        <v>30</v>
      </c>
      <c r="Q2185" t="s">
        <v>31</v>
      </c>
      <c r="R2185" t="s">
        <v>30</v>
      </c>
    </row>
    <row r="2186" spans="1:18" x14ac:dyDescent="0.25">
      <c r="A2186">
        <v>1382011</v>
      </c>
      <c r="B2186" t="s">
        <v>9055</v>
      </c>
      <c r="C2186" t="s">
        <v>9056</v>
      </c>
      <c r="D2186">
        <v>1</v>
      </c>
      <c r="E2186" t="s">
        <v>9057</v>
      </c>
      <c r="N2186" t="s">
        <v>547</v>
      </c>
      <c r="O2186" t="s">
        <v>30</v>
      </c>
      <c r="P2186" t="s">
        <v>30</v>
      </c>
      <c r="Q2186" t="s">
        <v>31</v>
      </c>
      <c r="R2186" t="s">
        <v>30</v>
      </c>
    </row>
    <row r="2187" spans="1:18" x14ac:dyDescent="0.25">
      <c r="A2187">
        <v>1381832</v>
      </c>
      <c r="B2187" t="s">
        <v>9064</v>
      </c>
      <c r="C2187" t="s">
        <v>9065</v>
      </c>
      <c r="D2187">
        <v>1</v>
      </c>
      <c r="N2187" t="s">
        <v>547</v>
      </c>
      <c r="O2187" t="s">
        <v>30</v>
      </c>
      <c r="P2187" t="s">
        <v>30</v>
      </c>
      <c r="Q2187" t="s">
        <v>31</v>
      </c>
      <c r="R2187" t="s">
        <v>30</v>
      </c>
    </row>
    <row r="2188" spans="1:18" x14ac:dyDescent="0.25">
      <c r="A2188">
        <v>1381865</v>
      </c>
      <c r="B2188" t="s">
        <v>9066</v>
      </c>
      <c r="C2188" t="s">
        <v>9067</v>
      </c>
      <c r="D2188">
        <v>1</v>
      </c>
      <c r="E2188" t="s">
        <v>9068</v>
      </c>
      <c r="N2188" t="s">
        <v>547</v>
      </c>
      <c r="O2188" t="s">
        <v>30</v>
      </c>
      <c r="P2188" t="s">
        <v>30</v>
      </c>
      <c r="Q2188" t="s">
        <v>31</v>
      </c>
      <c r="R2188" t="s">
        <v>30</v>
      </c>
    </row>
    <row r="2189" spans="1:18" x14ac:dyDescent="0.25">
      <c r="A2189">
        <v>1381985</v>
      </c>
      <c r="B2189" t="s">
        <v>9072</v>
      </c>
      <c r="C2189" t="s">
        <v>9073</v>
      </c>
      <c r="D2189">
        <v>1</v>
      </c>
      <c r="E2189" t="s">
        <v>9074</v>
      </c>
      <c r="N2189" t="s">
        <v>547</v>
      </c>
      <c r="O2189" t="s">
        <v>30</v>
      </c>
      <c r="P2189" t="s">
        <v>30</v>
      </c>
      <c r="Q2189" t="s">
        <v>31</v>
      </c>
      <c r="R2189" t="s">
        <v>30</v>
      </c>
    </row>
    <row r="2190" spans="1:18" x14ac:dyDescent="0.25">
      <c r="A2190">
        <v>1381888</v>
      </c>
      <c r="B2190" t="s">
        <v>9075</v>
      </c>
      <c r="C2190" t="s">
        <v>9076</v>
      </c>
      <c r="D2190">
        <v>1</v>
      </c>
      <c r="E2190" t="s">
        <v>9077</v>
      </c>
      <c r="N2190" t="s">
        <v>547</v>
      </c>
      <c r="O2190" t="s">
        <v>30</v>
      </c>
      <c r="P2190" t="s">
        <v>30</v>
      </c>
      <c r="Q2190" t="s">
        <v>31</v>
      </c>
      <c r="R2190" t="s">
        <v>30</v>
      </c>
    </row>
    <row r="2191" spans="1:18" x14ac:dyDescent="0.25">
      <c r="A2191">
        <v>1381774</v>
      </c>
      <c r="B2191" t="s">
        <v>9087</v>
      </c>
      <c r="C2191" t="s">
        <v>9088</v>
      </c>
      <c r="D2191">
        <v>1</v>
      </c>
      <c r="E2191" t="s">
        <v>9089</v>
      </c>
      <c r="N2191" t="s">
        <v>547</v>
      </c>
      <c r="O2191" t="s">
        <v>30</v>
      </c>
      <c r="P2191" t="s">
        <v>30</v>
      </c>
      <c r="Q2191" t="s">
        <v>31</v>
      </c>
      <c r="R2191" t="s">
        <v>30</v>
      </c>
    </row>
    <row r="2192" spans="1:18" x14ac:dyDescent="0.25">
      <c r="A2192">
        <v>1381947</v>
      </c>
      <c r="B2192" t="s">
        <v>9090</v>
      </c>
      <c r="C2192" t="s">
        <v>9091</v>
      </c>
      <c r="D2192">
        <v>1</v>
      </c>
      <c r="E2192" t="s">
        <v>9092</v>
      </c>
      <c r="N2192" t="s">
        <v>547</v>
      </c>
      <c r="O2192" t="s">
        <v>30</v>
      </c>
      <c r="P2192" t="s">
        <v>30</v>
      </c>
      <c r="Q2192" t="s">
        <v>31</v>
      </c>
      <c r="R2192" t="s">
        <v>30</v>
      </c>
    </row>
    <row r="2193" spans="1:18" x14ac:dyDescent="0.25">
      <c r="A2193">
        <v>1381853</v>
      </c>
      <c r="B2193" t="s">
        <v>9093</v>
      </c>
      <c r="C2193" t="s">
        <v>9094</v>
      </c>
      <c r="D2193">
        <v>1</v>
      </c>
      <c r="E2193" t="s">
        <v>9095</v>
      </c>
      <c r="N2193" t="s">
        <v>547</v>
      </c>
      <c r="O2193" t="s">
        <v>30</v>
      </c>
      <c r="P2193" t="s">
        <v>30</v>
      </c>
      <c r="Q2193" t="s">
        <v>31</v>
      </c>
      <c r="R2193" t="s">
        <v>30</v>
      </c>
    </row>
    <row r="2194" spans="1:18" x14ac:dyDescent="0.25">
      <c r="A2194">
        <v>1381695</v>
      </c>
      <c r="B2194" t="s">
        <v>9099</v>
      </c>
      <c r="C2194" t="s">
        <v>9100</v>
      </c>
      <c r="D2194">
        <v>1</v>
      </c>
      <c r="E2194" t="s">
        <v>9101</v>
      </c>
      <c r="N2194" t="s">
        <v>547</v>
      </c>
      <c r="O2194" t="s">
        <v>30</v>
      </c>
      <c r="P2194" t="s">
        <v>30</v>
      </c>
      <c r="Q2194" t="s">
        <v>31</v>
      </c>
      <c r="R2194" t="s">
        <v>30</v>
      </c>
    </row>
    <row r="2195" spans="1:18" x14ac:dyDescent="0.25">
      <c r="A2195">
        <v>1381747</v>
      </c>
      <c r="B2195" t="s">
        <v>9104</v>
      </c>
      <c r="C2195" t="s">
        <v>9105</v>
      </c>
      <c r="D2195">
        <v>1</v>
      </c>
      <c r="E2195" t="s">
        <v>9106</v>
      </c>
      <c r="N2195" t="s">
        <v>547</v>
      </c>
      <c r="O2195" t="s">
        <v>30</v>
      </c>
      <c r="P2195" t="s">
        <v>30</v>
      </c>
      <c r="Q2195" t="s">
        <v>31</v>
      </c>
      <c r="R2195" t="s">
        <v>30</v>
      </c>
    </row>
    <row r="2196" spans="1:18" x14ac:dyDescent="0.25">
      <c r="A2196">
        <v>1381724</v>
      </c>
      <c r="B2196" t="s">
        <v>9113</v>
      </c>
      <c r="C2196" t="s">
        <v>9114</v>
      </c>
      <c r="D2196">
        <v>1</v>
      </c>
      <c r="E2196" t="s">
        <v>9115</v>
      </c>
      <c r="N2196" t="s">
        <v>547</v>
      </c>
      <c r="O2196" t="s">
        <v>30</v>
      </c>
      <c r="P2196" t="s">
        <v>30</v>
      </c>
      <c r="Q2196" t="s">
        <v>31</v>
      </c>
      <c r="R2196" t="s">
        <v>30</v>
      </c>
    </row>
    <row r="2197" spans="1:18" x14ac:dyDescent="0.25">
      <c r="A2197">
        <v>1382006</v>
      </c>
      <c r="B2197" t="s">
        <v>9116</v>
      </c>
      <c r="C2197" t="s">
        <v>9117</v>
      </c>
      <c r="D2197">
        <v>1</v>
      </c>
      <c r="E2197" t="s">
        <v>9118</v>
      </c>
      <c r="N2197" t="s">
        <v>547</v>
      </c>
      <c r="O2197" t="s">
        <v>30</v>
      </c>
      <c r="P2197" t="s">
        <v>30</v>
      </c>
      <c r="Q2197" t="s">
        <v>31</v>
      </c>
      <c r="R2197" t="s">
        <v>30</v>
      </c>
    </row>
    <row r="2198" spans="1:18" x14ac:dyDescent="0.25">
      <c r="A2198">
        <v>1382034</v>
      </c>
      <c r="B2198" t="s">
        <v>9119</v>
      </c>
      <c r="C2198" t="s">
        <v>9120</v>
      </c>
      <c r="D2198">
        <v>1</v>
      </c>
      <c r="E2198" t="s">
        <v>9121</v>
      </c>
      <c r="N2198" t="s">
        <v>547</v>
      </c>
      <c r="O2198" t="s">
        <v>30</v>
      </c>
      <c r="P2198" t="s">
        <v>30</v>
      </c>
      <c r="Q2198" t="s">
        <v>31</v>
      </c>
      <c r="R2198" t="s">
        <v>30</v>
      </c>
    </row>
    <row r="2199" spans="1:18" x14ac:dyDescent="0.25">
      <c r="A2199">
        <v>1382091</v>
      </c>
      <c r="B2199" t="s">
        <v>9122</v>
      </c>
      <c r="C2199" t="s">
        <v>9123</v>
      </c>
      <c r="D2199">
        <v>1</v>
      </c>
      <c r="E2199" t="s">
        <v>9124</v>
      </c>
      <c r="N2199" t="s">
        <v>547</v>
      </c>
      <c r="O2199" t="s">
        <v>30</v>
      </c>
      <c r="P2199" t="s">
        <v>30</v>
      </c>
      <c r="Q2199" t="s">
        <v>31</v>
      </c>
      <c r="R2199" t="s">
        <v>30</v>
      </c>
    </row>
    <row r="2200" spans="1:18" x14ac:dyDescent="0.25">
      <c r="A2200">
        <v>1382049</v>
      </c>
      <c r="B2200" t="s">
        <v>9125</v>
      </c>
      <c r="C2200" t="s">
        <v>9126</v>
      </c>
      <c r="D2200">
        <v>1</v>
      </c>
      <c r="E2200" t="s">
        <v>9127</v>
      </c>
      <c r="N2200" t="s">
        <v>547</v>
      </c>
      <c r="O2200" t="s">
        <v>30</v>
      </c>
      <c r="P2200" t="s">
        <v>30</v>
      </c>
      <c r="Q2200" t="s">
        <v>31</v>
      </c>
      <c r="R2200" t="s">
        <v>30</v>
      </c>
    </row>
    <row r="2201" spans="1:18" x14ac:dyDescent="0.25">
      <c r="A2201">
        <v>1381903</v>
      </c>
      <c r="B2201" t="s">
        <v>9128</v>
      </c>
      <c r="C2201" t="s">
        <v>9129</v>
      </c>
      <c r="D2201">
        <v>1</v>
      </c>
      <c r="E2201" t="s">
        <v>9130</v>
      </c>
      <c r="N2201" t="s">
        <v>547</v>
      </c>
      <c r="O2201" t="s">
        <v>30</v>
      </c>
      <c r="P2201" t="s">
        <v>30</v>
      </c>
      <c r="Q2201" t="s">
        <v>31</v>
      </c>
      <c r="R2201" t="s">
        <v>30</v>
      </c>
    </row>
    <row r="2202" spans="1:18" x14ac:dyDescent="0.25">
      <c r="A2202">
        <v>1382054</v>
      </c>
      <c r="B2202" t="s">
        <v>9131</v>
      </c>
      <c r="C2202" t="s">
        <v>9132</v>
      </c>
      <c r="D2202">
        <v>1</v>
      </c>
      <c r="E2202" t="s">
        <v>9133</v>
      </c>
      <c r="N2202" t="s">
        <v>547</v>
      </c>
      <c r="O2202" t="s">
        <v>30</v>
      </c>
      <c r="P2202" t="s">
        <v>30</v>
      </c>
      <c r="Q2202" t="s">
        <v>31</v>
      </c>
      <c r="R2202" t="s">
        <v>30</v>
      </c>
    </row>
    <row r="2203" spans="1:18" x14ac:dyDescent="0.25">
      <c r="A2203">
        <v>1381733</v>
      </c>
      <c r="B2203" t="s">
        <v>9137</v>
      </c>
      <c r="C2203" t="s">
        <v>9138</v>
      </c>
      <c r="D2203">
        <v>1</v>
      </c>
      <c r="E2203" t="s">
        <v>9139</v>
      </c>
      <c r="N2203" t="s">
        <v>547</v>
      </c>
      <c r="O2203" t="s">
        <v>30</v>
      </c>
      <c r="P2203" t="s">
        <v>30</v>
      </c>
      <c r="Q2203" t="s">
        <v>31</v>
      </c>
      <c r="R2203" t="s">
        <v>30</v>
      </c>
    </row>
    <row r="2204" spans="1:18" x14ac:dyDescent="0.25">
      <c r="A2204">
        <v>1382035</v>
      </c>
      <c r="B2204" t="s">
        <v>9154</v>
      </c>
      <c r="C2204" t="s">
        <v>9155</v>
      </c>
      <c r="D2204">
        <v>1</v>
      </c>
      <c r="E2204" t="s">
        <v>9156</v>
      </c>
      <c r="N2204" t="s">
        <v>547</v>
      </c>
      <c r="O2204" t="s">
        <v>30</v>
      </c>
      <c r="P2204" t="s">
        <v>30</v>
      </c>
      <c r="Q2204" t="s">
        <v>31</v>
      </c>
      <c r="R2204" t="s">
        <v>30</v>
      </c>
    </row>
    <row r="2205" spans="1:18" x14ac:dyDescent="0.25">
      <c r="A2205">
        <v>1382067</v>
      </c>
      <c r="B2205" t="s">
        <v>9160</v>
      </c>
      <c r="C2205" t="s">
        <v>9161</v>
      </c>
      <c r="D2205">
        <v>1</v>
      </c>
      <c r="E2205" t="s">
        <v>9162</v>
      </c>
      <c r="N2205" t="s">
        <v>547</v>
      </c>
      <c r="O2205" t="s">
        <v>30</v>
      </c>
      <c r="P2205" t="s">
        <v>30</v>
      </c>
      <c r="Q2205" t="s">
        <v>31</v>
      </c>
      <c r="R2205" t="s">
        <v>30</v>
      </c>
    </row>
    <row r="2206" spans="1:18" x14ac:dyDescent="0.25">
      <c r="A2206">
        <v>1381913</v>
      </c>
      <c r="B2206" t="s">
        <v>9169</v>
      </c>
      <c r="C2206" t="s">
        <v>9170</v>
      </c>
      <c r="D2206">
        <v>1</v>
      </c>
      <c r="E2206" t="s">
        <v>9171</v>
      </c>
      <c r="N2206" t="s">
        <v>547</v>
      </c>
      <c r="O2206" t="s">
        <v>30</v>
      </c>
      <c r="P2206" t="s">
        <v>30</v>
      </c>
      <c r="Q2206" t="s">
        <v>31</v>
      </c>
      <c r="R2206" t="s">
        <v>30</v>
      </c>
    </row>
    <row r="2207" spans="1:18" x14ac:dyDescent="0.25">
      <c r="A2207">
        <v>1381971</v>
      </c>
      <c r="B2207" t="s">
        <v>9175</v>
      </c>
      <c r="C2207" t="s">
        <v>9176</v>
      </c>
      <c r="D2207">
        <v>1</v>
      </c>
      <c r="E2207" t="s">
        <v>9177</v>
      </c>
      <c r="N2207" t="s">
        <v>547</v>
      </c>
      <c r="O2207" t="s">
        <v>30</v>
      </c>
      <c r="P2207" t="s">
        <v>30</v>
      </c>
      <c r="Q2207" t="s">
        <v>31</v>
      </c>
      <c r="R2207" t="s">
        <v>30</v>
      </c>
    </row>
    <row r="2208" spans="1:18" x14ac:dyDescent="0.25">
      <c r="A2208">
        <v>1382076</v>
      </c>
      <c r="B2208" t="s">
        <v>9184</v>
      </c>
      <c r="C2208" t="s">
        <v>9185</v>
      </c>
      <c r="D2208">
        <v>1</v>
      </c>
      <c r="E2208" t="s">
        <v>9186</v>
      </c>
      <c r="N2208" t="s">
        <v>547</v>
      </c>
      <c r="O2208" t="s">
        <v>30</v>
      </c>
      <c r="P2208" t="s">
        <v>30</v>
      </c>
      <c r="Q2208" t="s">
        <v>31</v>
      </c>
      <c r="R2208" t="s">
        <v>30</v>
      </c>
    </row>
    <row r="2209" spans="1:18" x14ac:dyDescent="0.25">
      <c r="A2209">
        <v>1381730</v>
      </c>
      <c r="B2209" t="s">
        <v>9192</v>
      </c>
      <c r="C2209" t="s">
        <v>9193</v>
      </c>
      <c r="D2209">
        <v>1</v>
      </c>
      <c r="E2209" t="s">
        <v>9194</v>
      </c>
      <c r="N2209" t="s">
        <v>547</v>
      </c>
      <c r="O2209" t="s">
        <v>30</v>
      </c>
      <c r="P2209" t="s">
        <v>30</v>
      </c>
      <c r="Q2209" t="s">
        <v>31</v>
      </c>
      <c r="R2209" t="s">
        <v>30</v>
      </c>
    </row>
    <row r="2210" spans="1:18" x14ac:dyDescent="0.25">
      <c r="A2210">
        <v>1381936</v>
      </c>
      <c r="B2210" t="s">
        <v>9198</v>
      </c>
      <c r="C2210" t="s">
        <v>9199</v>
      </c>
      <c r="D2210">
        <v>1</v>
      </c>
      <c r="E2210" t="s">
        <v>9200</v>
      </c>
      <c r="N2210" t="s">
        <v>547</v>
      </c>
      <c r="O2210" t="s">
        <v>30</v>
      </c>
      <c r="P2210" t="s">
        <v>30</v>
      </c>
      <c r="Q2210" t="s">
        <v>31</v>
      </c>
      <c r="R2210" t="s">
        <v>30</v>
      </c>
    </row>
    <row r="2211" spans="1:18" x14ac:dyDescent="0.25">
      <c r="A2211">
        <v>1382015</v>
      </c>
      <c r="B2211" t="s">
        <v>9203</v>
      </c>
      <c r="C2211" t="s">
        <v>9204</v>
      </c>
      <c r="D2211">
        <v>1</v>
      </c>
      <c r="E2211" t="s">
        <v>9205</v>
      </c>
      <c r="N2211" t="s">
        <v>547</v>
      </c>
      <c r="O2211" t="s">
        <v>30</v>
      </c>
      <c r="P2211" t="s">
        <v>30</v>
      </c>
      <c r="Q2211" t="s">
        <v>31</v>
      </c>
      <c r="R2211" t="s">
        <v>30</v>
      </c>
    </row>
    <row r="2212" spans="1:18" x14ac:dyDescent="0.25">
      <c r="A2212">
        <v>1381805</v>
      </c>
      <c r="B2212" t="s">
        <v>9206</v>
      </c>
      <c r="C2212" t="s">
        <v>9207</v>
      </c>
      <c r="D2212">
        <v>1</v>
      </c>
      <c r="E2212" t="s">
        <v>9208</v>
      </c>
      <c r="N2212" t="s">
        <v>547</v>
      </c>
      <c r="O2212" t="s">
        <v>30</v>
      </c>
      <c r="P2212" t="s">
        <v>30</v>
      </c>
      <c r="Q2212" t="s">
        <v>31</v>
      </c>
      <c r="R2212" t="s">
        <v>30</v>
      </c>
    </row>
    <row r="2213" spans="1:18" x14ac:dyDescent="0.25">
      <c r="A2213">
        <v>1382036</v>
      </c>
      <c r="B2213" t="s">
        <v>9211</v>
      </c>
      <c r="C2213" t="s">
        <v>9212</v>
      </c>
      <c r="D2213">
        <v>1</v>
      </c>
      <c r="E2213" t="s">
        <v>9213</v>
      </c>
      <c r="N2213" t="s">
        <v>547</v>
      </c>
      <c r="O2213" t="s">
        <v>30</v>
      </c>
      <c r="P2213" t="s">
        <v>30</v>
      </c>
      <c r="Q2213" t="s">
        <v>31</v>
      </c>
      <c r="R2213" t="s">
        <v>30</v>
      </c>
    </row>
    <row r="2214" spans="1:18" x14ac:dyDescent="0.25">
      <c r="A2214">
        <v>1381791</v>
      </c>
      <c r="B2214" t="s">
        <v>9214</v>
      </c>
      <c r="C2214" t="s">
        <v>9215</v>
      </c>
      <c r="D2214">
        <v>1</v>
      </c>
      <c r="E2214" t="s">
        <v>9216</v>
      </c>
      <c r="N2214" t="s">
        <v>547</v>
      </c>
      <c r="O2214" t="s">
        <v>30</v>
      </c>
      <c r="P2214" t="s">
        <v>30</v>
      </c>
      <c r="Q2214" t="s">
        <v>31</v>
      </c>
      <c r="R2214" t="s">
        <v>30</v>
      </c>
    </row>
    <row r="2215" spans="1:18" x14ac:dyDescent="0.25">
      <c r="A2215">
        <v>1381849</v>
      </c>
      <c r="B2215" t="s">
        <v>9224</v>
      </c>
      <c r="C2215" t="s">
        <v>9225</v>
      </c>
      <c r="D2215">
        <v>1</v>
      </c>
      <c r="N2215" t="s">
        <v>547</v>
      </c>
      <c r="O2215" t="s">
        <v>30</v>
      </c>
      <c r="P2215" t="s">
        <v>30</v>
      </c>
      <c r="Q2215" t="s">
        <v>31</v>
      </c>
      <c r="R2215" t="s">
        <v>30</v>
      </c>
    </row>
    <row r="2216" spans="1:18" x14ac:dyDescent="0.25">
      <c r="A2216">
        <v>1381785</v>
      </c>
      <c r="B2216" t="s">
        <v>9229</v>
      </c>
      <c r="C2216" t="s">
        <v>9230</v>
      </c>
      <c r="D2216">
        <v>1</v>
      </c>
      <c r="N2216" t="s">
        <v>547</v>
      </c>
      <c r="O2216" t="s">
        <v>30</v>
      </c>
      <c r="P2216" t="s">
        <v>30</v>
      </c>
      <c r="Q2216" t="s">
        <v>31</v>
      </c>
      <c r="R2216" t="s">
        <v>30</v>
      </c>
    </row>
    <row r="2217" spans="1:18" x14ac:dyDescent="0.25">
      <c r="A2217">
        <v>1381966</v>
      </c>
      <c r="B2217" t="s">
        <v>9234</v>
      </c>
      <c r="C2217" t="s">
        <v>9235</v>
      </c>
      <c r="D2217">
        <v>1</v>
      </c>
      <c r="E2217" t="s">
        <v>9236</v>
      </c>
      <c r="N2217" t="s">
        <v>547</v>
      </c>
      <c r="O2217" t="s">
        <v>30</v>
      </c>
      <c r="P2217" t="s">
        <v>30</v>
      </c>
      <c r="Q2217" t="s">
        <v>31</v>
      </c>
      <c r="R2217" t="s">
        <v>30</v>
      </c>
    </row>
    <row r="2218" spans="1:18" x14ac:dyDescent="0.25">
      <c r="A2218">
        <v>1381689</v>
      </c>
      <c r="B2218" t="s">
        <v>9242</v>
      </c>
      <c r="C2218" t="s">
        <v>9243</v>
      </c>
      <c r="D2218">
        <v>1</v>
      </c>
      <c r="E2218" t="s">
        <v>9244</v>
      </c>
      <c r="N2218" t="s">
        <v>547</v>
      </c>
      <c r="O2218" t="s">
        <v>30</v>
      </c>
      <c r="P2218" t="s">
        <v>30</v>
      </c>
      <c r="Q2218" t="s">
        <v>31</v>
      </c>
      <c r="R2218" t="s">
        <v>30</v>
      </c>
    </row>
    <row r="2219" spans="1:18" x14ac:dyDescent="0.25">
      <c r="A2219">
        <v>1382087</v>
      </c>
      <c r="B2219" t="s">
        <v>9245</v>
      </c>
      <c r="C2219" t="s">
        <v>9246</v>
      </c>
      <c r="D2219">
        <v>1</v>
      </c>
      <c r="E2219" t="s">
        <v>9247</v>
      </c>
      <c r="N2219" t="s">
        <v>547</v>
      </c>
      <c r="O2219" t="s">
        <v>30</v>
      </c>
      <c r="P2219" t="s">
        <v>30</v>
      </c>
      <c r="Q2219" t="s">
        <v>31</v>
      </c>
      <c r="R2219" t="s">
        <v>30</v>
      </c>
    </row>
    <row r="2220" spans="1:18" x14ac:dyDescent="0.25">
      <c r="A2220">
        <v>1382113</v>
      </c>
      <c r="B2220" t="s">
        <v>9254</v>
      </c>
      <c r="C2220" t="s">
        <v>9255</v>
      </c>
      <c r="D2220">
        <v>1</v>
      </c>
      <c r="E2220" t="s">
        <v>9256</v>
      </c>
      <c r="N2220" t="s">
        <v>547</v>
      </c>
      <c r="O2220" t="s">
        <v>30</v>
      </c>
      <c r="P2220" t="s">
        <v>30</v>
      </c>
      <c r="Q2220" t="s">
        <v>31</v>
      </c>
      <c r="R2220" t="s">
        <v>30</v>
      </c>
    </row>
    <row r="2221" spans="1:18" x14ac:dyDescent="0.25">
      <c r="A2221">
        <v>1382089</v>
      </c>
      <c r="B2221" t="s">
        <v>9262</v>
      </c>
      <c r="C2221" t="s">
        <v>9263</v>
      </c>
      <c r="D2221">
        <v>1</v>
      </c>
      <c r="E2221" t="s">
        <v>9264</v>
      </c>
      <c r="N2221" t="s">
        <v>547</v>
      </c>
      <c r="O2221" t="s">
        <v>30</v>
      </c>
      <c r="P2221" t="s">
        <v>30</v>
      </c>
      <c r="Q2221" t="s">
        <v>31</v>
      </c>
      <c r="R2221" t="s">
        <v>30</v>
      </c>
    </row>
    <row r="2222" spans="1:18" x14ac:dyDescent="0.25">
      <c r="A2222">
        <v>1381824</v>
      </c>
      <c r="B2222" t="s">
        <v>9583</v>
      </c>
      <c r="C2222" t="s">
        <v>9584</v>
      </c>
      <c r="D2222">
        <v>1</v>
      </c>
      <c r="E2222" t="s">
        <v>9585</v>
      </c>
      <c r="N2222" t="s">
        <v>547</v>
      </c>
      <c r="O2222" t="s">
        <v>30</v>
      </c>
      <c r="P2222" t="s">
        <v>30</v>
      </c>
      <c r="Q2222" t="s">
        <v>31</v>
      </c>
      <c r="R2222" t="s">
        <v>30</v>
      </c>
    </row>
    <row r="2223" spans="1:18" x14ac:dyDescent="0.25">
      <c r="A2223">
        <v>1381721</v>
      </c>
      <c r="B2223" t="s">
        <v>9638</v>
      </c>
      <c r="C2223" t="s">
        <v>9639</v>
      </c>
      <c r="D2223">
        <v>1</v>
      </c>
      <c r="E2223" t="s">
        <v>9640</v>
      </c>
      <c r="N2223" t="s">
        <v>547</v>
      </c>
      <c r="O2223" t="s">
        <v>30</v>
      </c>
      <c r="P2223" t="s">
        <v>30</v>
      </c>
      <c r="Q2223" t="s">
        <v>31</v>
      </c>
      <c r="R2223" t="s">
        <v>30</v>
      </c>
    </row>
    <row r="2224" spans="1:18" x14ac:dyDescent="0.25">
      <c r="A2224">
        <v>1382078</v>
      </c>
      <c r="B2224" t="s">
        <v>9641</v>
      </c>
      <c r="C2224" t="s">
        <v>9642</v>
      </c>
      <c r="D2224">
        <v>1</v>
      </c>
      <c r="E2224" t="s">
        <v>9643</v>
      </c>
      <c r="N2224" t="s">
        <v>547</v>
      </c>
      <c r="O2224" t="s">
        <v>30</v>
      </c>
      <c r="P2224" t="s">
        <v>30</v>
      </c>
      <c r="Q2224" t="s">
        <v>31</v>
      </c>
      <c r="R2224" t="s">
        <v>30</v>
      </c>
    </row>
    <row r="2225" spans="1:18" x14ac:dyDescent="0.25">
      <c r="A2225">
        <v>1381767</v>
      </c>
      <c r="B2225" t="s">
        <v>9648</v>
      </c>
      <c r="C2225" t="s">
        <v>9649</v>
      </c>
      <c r="D2225">
        <v>1</v>
      </c>
      <c r="E2225" t="s">
        <v>9650</v>
      </c>
      <c r="N2225" t="s">
        <v>547</v>
      </c>
      <c r="O2225" t="s">
        <v>30</v>
      </c>
      <c r="P2225" t="s">
        <v>30</v>
      </c>
      <c r="Q2225" t="s">
        <v>31</v>
      </c>
      <c r="R2225" t="s">
        <v>30</v>
      </c>
    </row>
    <row r="2226" spans="1:18" x14ac:dyDescent="0.25">
      <c r="A2226">
        <v>1381912</v>
      </c>
      <c r="B2226" t="s">
        <v>9662</v>
      </c>
      <c r="C2226" t="s">
        <v>9663</v>
      </c>
      <c r="D2226">
        <v>1</v>
      </c>
      <c r="E2226" t="s">
        <v>9664</v>
      </c>
      <c r="N2226" t="s">
        <v>547</v>
      </c>
      <c r="O2226" t="s">
        <v>30</v>
      </c>
      <c r="P2226" t="s">
        <v>30</v>
      </c>
      <c r="Q2226" t="s">
        <v>31</v>
      </c>
      <c r="R2226" t="s">
        <v>30</v>
      </c>
    </row>
    <row r="2227" spans="1:18" x14ac:dyDescent="0.25">
      <c r="A2227">
        <v>1381762</v>
      </c>
      <c r="B2227" t="s">
        <v>9957</v>
      </c>
      <c r="C2227" t="s">
        <v>9958</v>
      </c>
      <c r="D2227">
        <v>1</v>
      </c>
      <c r="E2227" t="s">
        <v>9959</v>
      </c>
      <c r="N2227" t="s">
        <v>547</v>
      </c>
      <c r="O2227" t="s">
        <v>30</v>
      </c>
      <c r="P2227" t="s">
        <v>30</v>
      </c>
      <c r="Q2227" t="s">
        <v>31</v>
      </c>
      <c r="R2227" t="s">
        <v>30</v>
      </c>
    </row>
    <row r="2228" spans="1:18" x14ac:dyDescent="0.25">
      <c r="A2228">
        <v>1381728</v>
      </c>
      <c r="B2228" t="s">
        <v>9960</v>
      </c>
      <c r="C2228" t="s">
        <v>9961</v>
      </c>
      <c r="D2228">
        <v>1</v>
      </c>
      <c r="E2228" t="s">
        <v>9962</v>
      </c>
      <c r="N2228" t="s">
        <v>547</v>
      </c>
      <c r="O2228" t="s">
        <v>30</v>
      </c>
      <c r="P2228" t="s">
        <v>30</v>
      </c>
      <c r="Q2228" t="s">
        <v>31</v>
      </c>
      <c r="R2228" t="s">
        <v>30</v>
      </c>
    </row>
    <row r="2229" spans="1:18" x14ac:dyDescent="0.25">
      <c r="A2229">
        <v>1381809</v>
      </c>
      <c r="B2229" t="s">
        <v>9999</v>
      </c>
      <c r="C2229" t="s">
        <v>10000</v>
      </c>
      <c r="D2229">
        <v>1</v>
      </c>
      <c r="E2229" t="s">
        <v>10001</v>
      </c>
      <c r="N2229" t="s">
        <v>547</v>
      </c>
      <c r="O2229" t="s">
        <v>30</v>
      </c>
      <c r="P2229" t="s">
        <v>30</v>
      </c>
      <c r="Q2229" t="s">
        <v>31</v>
      </c>
      <c r="R2229" t="s">
        <v>30</v>
      </c>
    </row>
    <row r="2230" spans="1:18" x14ac:dyDescent="0.25">
      <c r="A2230">
        <v>1381963</v>
      </c>
      <c r="B2230" t="s">
        <v>10084</v>
      </c>
      <c r="C2230" t="s">
        <v>10085</v>
      </c>
      <c r="D2230">
        <v>1</v>
      </c>
      <c r="E2230" t="s">
        <v>10086</v>
      </c>
      <c r="N2230" t="s">
        <v>547</v>
      </c>
      <c r="O2230" t="s">
        <v>30</v>
      </c>
      <c r="P2230" t="s">
        <v>30</v>
      </c>
      <c r="Q2230" t="s">
        <v>31</v>
      </c>
      <c r="R2230" t="s">
        <v>30</v>
      </c>
    </row>
    <row r="2231" spans="1:18" x14ac:dyDescent="0.25">
      <c r="A2231">
        <v>1381959</v>
      </c>
      <c r="B2231" t="s">
        <v>10087</v>
      </c>
      <c r="C2231" t="s">
        <v>10088</v>
      </c>
      <c r="D2231">
        <v>1</v>
      </c>
      <c r="E2231" t="s">
        <v>10089</v>
      </c>
      <c r="N2231" t="s">
        <v>547</v>
      </c>
      <c r="O2231" t="s">
        <v>30</v>
      </c>
      <c r="P2231" t="s">
        <v>30</v>
      </c>
      <c r="Q2231" t="s">
        <v>31</v>
      </c>
      <c r="R2231" t="s">
        <v>30</v>
      </c>
    </row>
    <row r="2232" spans="1:18" x14ac:dyDescent="0.25">
      <c r="A2232">
        <v>1382075</v>
      </c>
      <c r="B2232" t="s">
        <v>10096</v>
      </c>
      <c r="C2232" t="s">
        <v>10097</v>
      </c>
      <c r="D2232">
        <v>1</v>
      </c>
      <c r="E2232" t="s">
        <v>10098</v>
      </c>
      <c r="N2232" t="s">
        <v>547</v>
      </c>
      <c r="O2232" t="s">
        <v>30</v>
      </c>
      <c r="P2232" t="s">
        <v>30</v>
      </c>
      <c r="Q2232" t="s">
        <v>31</v>
      </c>
      <c r="R2232" t="s">
        <v>30</v>
      </c>
    </row>
    <row r="2233" spans="1:18" x14ac:dyDescent="0.25">
      <c r="A2233">
        <v>1382069</v>
      </c>
      <c r="B2233" t="s">
        <v>10205</v>
      </c>
      <c r="C2233" t="s">
        <v>10206</v>
      </c>
      <c r="D2233">
        <v>1</v>
      </c>
      <c r="E2233" t="s">
        <v>10207</v>
      </c>
      <c r="N2233" t="s">
        <v>547</v>
      </c>
      <c r="O2233" t="s">
        <v>30</v>
      </c>
      <c r="P2233" t="s">
        <v>30</v>
      </c>
      <c r="Q2233" t="s">
        <v>31</v>
      </c>
      <c r="R2233" t="s">
        <v>30</v>
      </c>
    </row>
    <row r="2234" spans="1:18" x14ac:dyDescent="0.25">
      <c r="A2234">
        <v>1381943</v>
      </c>
      <c r="B2234" t="s">
        <v>10218</v>
      </c>
      <c r="C2234" t="s">
        <v>10219</v>
      </c>
      <c r="D2234">
        <v>1</v>
      </c>
      <c r="E2234" t="s">
        <v>10220</v>
      </c>
      <c r="N2234" t="s">
        <v>547</v>
      </c>
      <c r="O2234" t="s">
        <v>30</v>
      </c>
      <c r="P2234" t="s">
        <v>30</v>
      </c>
      <c r="Q2234" t="s">
        <v>31</v>
      </c>
      <c r="R2234" t="s">
        <v>30</v>
      </c>
    </row>
    <row r="2235" spans="1:18" x14ac:dyDescent="0.25">
      <c r="A2235">
        <v>1381899</v>
      </c>
      <c r="B2235" t="s">
        <v>10226</v>
      </c>
      <c r="C2235" t="s">
        <v>10227</v>
      </c>
      <c r="D2235">
        <v>1</v>
      </c>
      <c r="E2235" t="s">
        <v>10228</v>
      </c>
      <c r="N2235" t="s">
        <v>547</v>
      </c>
      <c r="O2235" t="s">
        <v>30</v>
      </c>
      <c r="P2235" t="s">
        <v>30</v>
      </c>
      <c r="Q2235" t="s">
        <v>31</v>
      </c>
      <c r="R2235" t="s">
        <v>30</v>
      </c>
    </row>
    <row r="2236" spans="1:18" x14ac:dyDescent="0.25">
      <c r="A2236">
        <v>1381840</v>
      </c>
      <c r="B2236" t="s">
        <v>10369</v>
      </c>
      <c r="C2236" t="s">
        <v>10370</v>
      </c>
      <c r="D2236">
        <v>1</v>
      </c>
      <c r="E2236" t="s">
        <v>10371</v>
      </c>
      <c r="N2236" t="s">
        <v>547</v>
      </c>
      <c r="O2236" t="s">
        <v>30</v>
      </c>
      <c r="P2236" t="s">
        <v>30</v>
      </c>
      <c r="Q2236" t="s">
        <v>31</v>
      </c>
      <c r="R2236" t="s">
        <v>30</v>
      </c>
    </row>
    <row r="2237" spans="1:18" x14ac:dyDescent="0.25">
      <c r="A2237">
        <v>1381932</v>
      </c>
      <c r="B2237" t="s">
        <v>10444</v>
      </c>
      <c r="C2237" t="s">
        <v>10445</v>
      </c>
      <c r="D2237">
        <v>1</v>
      </c>
      <c r="E2237" t="s">
        <v>10446</v>
      </c>
      <c r="N2237" t="s">
        <v>547</v>
      </c>
      <c r="O2237" t="s">
        <v>30</v>
      </c>
      <c r="P2237" t="s">
        <v>30</v>
      </c>
      <c r="Q2237" t="s">
        <v>31</v>
      </c>
      <c r="R2237" t="s">
        <v>30</v>
      </c>
    </row>
    <row r="2238" spans="1:18" x14ac:dyDescent="0.25">
      <c r="A2238">
        <v>1381859</v>
      </c>
      <c r="B2238" t="s">
        <v>10450</v>
      </c>
      <c r="C2238" t="s">
        <v>10451</v>
      </c>
      <c r="D2238">
        <v>1</v>
      </c>
      <c r="E2238" t="s">
        <v>10452</v>
      </c>
      <c r="N2238" t="s">
        <v>547</v>
      </c>
      <c r="O2238" t="s">
        <v>30</v>
      </c>
      <c r="P2238" t="s">
        <v>30</v>
      </c>
      <c r="Q2238" t="s">
        <v>31</v>
      </c>
      <c r="R2238" t="s">
        <v>30</v>
      </c>
    </row>
    <row r="2239" spans="1:18" x14ac:dyDescent="0.25">
      <c r="A2239">
        <v>1382037</v>
      </c>
      <c r="B2239" t="s">
        <v>10466</v>
      </c>
      <c r="C2239" t="s">
        <v>10467</v>
      </c>
      <c r="D2239">
        <v>1</v>
      </c>
      <c r="E2239" t="s">
        <v>10468</v>
      </c>
      <c r="N2239" t="s">
        <v>547</v>
      </c>
      <c r="O2239" t="s">
        <v>30</v>
      </c>
      <c r="P2239" t="s">
        <v>30</v>
      </c>
      <c r="Q2239" t="s">
        <v>31</v>
      </c>
      <c r="R2239" t="s">
        <v>30</v>
      </c>
    </row>
    <row r="2240" spans="1:18" x14ac:dyDescent="0.25">
      <c r="A2240">
        <v>1381716</v>
      </c>
      <c r="B2240" t="s">
        <v>10469</v>
      </c>
      <c r="C2240" t="s">
        <v>10470</v>
      </c>
      <c r="D2240">
        <v>1</v>
      </c>
      <c r="E2240" t="s">
        <v>10471</v>
      </c>
      <c r="N2240" t="s">
        <v>547</v>
      </c>
      <c r="O2240" t="s">
        <v>30</v>
      </c>
      <c r="P2240" t="s">
        <v>30</v>
      </c>
      <c r="Q2240" t="s">
        <v>31</v>
      </c>
      <c r="R2240" t="s">
        <v>30</v>
      </c>
    </row>
    <row r="2241" spans="1:18" x14ac:dyDescent="0.25">
      <c r="A2241">
        <v>1382043</v>
      </c>
      <c r="B2241" t="s">
        <v>10472</v>
      </c>
      <c r="C2241" t="s">
        <v>10473</v>
      </c>
      <c r="D2241">
        <v>1</v>
      </c>
      <c r="E2241" t="s">
        <v>10474</v>
      </c>
      <c r="N2241" t="s">
        <v>547</v>
      </c>
      <c r="O2241" t="s">
        <v>30</v>
      </c>
      <c r="P2241" t="s">
        <v>30</v>
      </c>
      <c r="Q2241" t="s">
        <v>31</v>
      </c>
      <c r="R2241" t="s">
        <v>30</v>
      </c>
    </row>
    <row r="2242" spans="1:18" x14ac:dyDescent="0.25">
      <c r="A2242">
        <v>1382081</v>
      </c>
      <c r="B2242" t="s">
        <v>10485</v>
      </c>
      <c r="C2242" t="s">
        <v>10486</v>
      </c>
      <c r="D2242">
        <v>1</v>
      </c>
      <c r="E2242" t="s">
        <v>10487</v>
      </c>
      <c r="N2242" t="s">
        <v>547</v>
      </c>
      <c r="O2242" t="s">
        <v>30</v>
      </c>
      <c r="P2242" t="s">
        <v>30</v>
      </c>
      <c r="Q2242" t="s">
        <v>31</v>
      </c>
      <c r="R2242" t="s">
        <v>30</v>
      </c>
    </row>
    <row r="2243" spans="1:18" x14ac:dyDescent="0.25">
      <c r="A2243">
        <v>1381719</v>
      </c>
      <c r="B2243" t="s">
        <v>10488</v>
      </c>
      <c r="C2243" t="s">
        <v>10489</v>
      </c>
      <c r="D2243">
        <v>1</v>
      </c>
      <c r="E2243" t="s">
        <v>10490</v>
      </c>
      <c r="N2243" t="s">
        <v>547</v>
      </c>
      <c r="O2243" t="s">
        <v>30</v>
      </c>
      <c r="P2243" t="s">
        <v>30</v>
      </c>
      <c r="Q2243" t="s">
        <v>31</v>
      </c>
      <c r="R2243" t="s">
        <v>30</v>
      </c>
    </row>
    <row r="2244" spans="1:18" x14ac:dyDescent="0.25">
      <c r="A2244">
        <v>1381877</v>
      </c>
      <c r="B2244" t="s">
        <v>10496</v>
      </c>
      <c r="C2244" t="s">
        <v>10497</v>
      </c>
      <c r="D2244">
        <v>1</v>
      </c>
      <c r="E2244" t="s">
        <v>10498</v>
      </c>
      <c r="N2244" t="s">
        <v>547</v>
      </c>
      <c r="O2244" t="s">
        <v>30</v>
      </c>
      <c r="P2244" t="s">
        <v>30</v>
      </c>
      <c r="Q2244" t="s">
        <v>31</v>
      </c>
      <c r="R2244" t="s">
        <v>30</v>
      </c>
    </row>
    <row r="2245" spans="1:18" x14ac:dyDescent="0.25">
      <c r="A2245">
        <v>1121906</v>
      </c>
      <c r="B2245" t="s">
        <v>10511</v>
      </c>
      <c r="C2245" t="s">
        <v>10512</v>
      </c>
      <c r="D2245">
        <v>1</v>
      </c>
      <c r="E2245" t="s">
        <v>10513</v>
      </c>
      <c r="F2245" t="s">
        <v>570</v>
      </c>
      <c r="G2245" t="e">
        <f>-mab</f>
        <v>#NAME?</v>
      </c>
      <c r="H2245" t="s">
        <v>546</v>
      </c>
      <c r="I2245">
        <v>2009</v>
      </c>
      <c r="N2245" t="s">
        <v>547</v>
      </c>
      <c r="O2245" t="s">
        <v>30</v>
      </c>
      <c r="P2245" t="s">
        <v>30</v>
      </c>
      <c r="Q2245" t="s">
        <v>31</v>
      </c>
      <c r="R2245" t="s">
        <v>30</v>
      </c>
    </row>
    <row r="2246" spans="1:18" x14ac:dyDescent="0.25">
      <c r="A2246">
        <v>1382050</v>
      </c>
      <c r="B2246" t="s">
        <v>10514</v>
      </c>
      <c r="C2246" t="s">
        <v>10515</v>
      </c>
      <c r="D2246">
        <v>1</v>
      </c>
      <c r="E2246" t="s">
        <v>10516</v>
      </c>
      <c r="N2246" t="s">
        <v>547</v>
      </c>
      <c r="O2246" t="s">
        <v>30</v>
      </c>
      <c r="P2246" t="s">
        <v>30</v>
      </c>
      <c r="Q2246" t="s">
        <v>31</v>
      </c>
      <c r="R2246" t="s">
        <v>30</v>
      </c>
    </row>
    <row r="2247" spans="1:18" x14ac:dyDescent="0.25">
      <c r="A2247">
        <v>1381885</v>
      </c>
      <c r="B2247" t="s">
        <v>10517</v>
      </c>
      <c r="C2247" t="s">
        <v>10518</v>
      </c>
      <c r="D2247">
        <v>1</v>
      </c>
      <c r="E2247" t="s">
        <v>10519</v>
      </c>
      <c r="N2247" t="s">
        <v>547</v>
      </c>
      <c r="O2247" t="s">
        <v>30</v>
      </c>
      <c r="P2247" t="s">
        <v>30</v>
      </c>
      <c r="Q2247" t="s">
        <v>31</v>
      </c>
      <c r="R2247" t="s">
        <v>30</v>
      </c>
    </row>
    <row r="2248" spans="1:18" x14ac:dyDescent="0.25">
      <c r="A2248">
        <v>1382116</v>
      </c>
      <c r="B2248" t="s">
        <v>10538</v>
      </c>
      <c r="C2248" t="s">
        <v>10539</v>
      </c>
      <c r="D2248">
        <v>1</v>
      </c>
      <c r="E2248" t="s">
        <v>10540</v>
      </c>
      <c r="N2248" t="s">
        <v>547</v>
      </c>
      <c r="O2248" t="s">
        <v>30</v>
      </c>
      <c r="P2248" t="s">
        <v>30</v>
      </c>
      <c r="Q2248" t="s">
        <v>31</v>
      </c>
      <c r="R2248" t="s">
        <v>30</v>
      </c>
    </row>
    <row r="2249" spans="1:18" x14ac:dyDescent="0.25">
      <c r="A2249">
        <v>1382047</v>
      </c>
      <c r="B2249" t="s">
        <v>10551</v>
      </c>
      <c r="C2249" t="s">
        <v>10552</v>
      </c>
      <c r="D2249">
        <v>1</v>
      </c>
      <c r="E2249" t="s">
        <v>10553</v>
      </c>
      <c r="N2249" t="s">
        <v>547</v>
      </c>
      <c r="O2249" t="s">
        <v>30</v>
      </c>
      <c r="P2249" t="s">
        <v>30</v>
      </c>
      <c r="Q2249" t="s">
        <v>31</v>
      </c>
      <c r="R2249" t="s">
        <v>30</v>
      </c>
    </row>
    <row r="2250" spans="1:18" x14ac:dyDescent="0.25">
      <c r="A2250">
        <v>1382019</v>
      </c>
      <c r="B2250" t="s">
        <v>10581</v>
      </c>
      <c r="C2250" t="s">
        <v>10582</v>
      </c>
      <c r="D2250">
        <v>1</v>
      </c>
      <c r="E2250" t="s">
        <v>10583</v>
      </c>
      <c r="N2250" t="s">
        <v>547</v>
      </c>
      <c r="O2250" t="s">
        <v>30</v>
      </c>
      <c r="P2250" t="s">
        <v>30</v>
      </c>
      <c r="Q2250" t="s">
        <v>31</v>
      </c>
      <c r="R2250" t="s">
        <v>30</v>
      </c>
    </row>
    <row r="2251" spans="1:18" x14ac:dyDescent="0.25">
      <c r="A2251">
        <v>1381794</v>
      </c>
      <c r="B2251" t="s">
        <v>10609</v>
      </c>
      <c r="C2251" t="s">
        <v>10610</v>
      </c>
      <c r="D2251">
        <v>1</v>
      </c>
      <c r="E2251" t="s">
        <v>10611</v>
      </c>
      <c r="N2251" t="s">
        <v>547</v>
      </c>
      <c r="O2251" t="s">
        <v>30</v>
      </c>
      <c r="P2251" t="s">
        <v>30</v>
      </c>
      <c r="Q2251" t="s">
        <v>31</v>
      </c>
      <c r="R2251" t="s">
        <v>30</v>
      </c>
    </row>
    <row r="2252" spans="1:18" x14ac:dyDescent="0.25">
      <c r="A2252">
        <v>1381769</v>
      </c>
      <c r="B2252" t="s">
        <v>10633</v>
      </c>
      <c r="C2252" t="s">
        <v>10634</v>
      </c>
      <c r="D2252">
        <v>1</v>
      </c>
      <c r="E2252" t="s">
        <v>10635</v>
      </c>
      <c r="N2252" t="s">
        <v>547</v>
      </c>
      <c r="O2252" t="s">
        <v>30</v>
      </c>
      <c r="P2252" t="s">
        <v>30</v>
      </c>
      <c r="Q2252" t="s">
        <v>31</v>
      </c>
      <c r="R2252" t="s">
        <v>30</v>
      </c>
    </row>
    <row r="2253" spans="1:18" x14ac:dyDescent="0.25">
      <c r="A2253">
        <v>1381909</v>
      </c>
      <c r="B2253" t="s">
        <v>10746</v>
      </c>
      <c r="C2253" t="s">
        <v>10747</v>
      </c>
      <c r="D2253">
        <v>1</v>
      </c>
      <c r="E2253" t="s">
        <v>10748</v>
      </c>
      <c r="N2253" t="s">
        <v>547</v>
      </c>
      <c r="O2253" t="s">
        <v>30</v>
      </c>
      <c r="P2253" t="s">
        <v>30</v>
      </c>
      <c r="Q2253" t="s">
        <v>31</v>
      </c>
      <c r="R2253" t="s">
        <v>30</v>
      </c>
    </row>
    <row r="2254" spans="1:18" x14ac:dyDescent="0.25">
      <c r="A2254">
        <v>1381763</v>
      </c>
      <c r="B2254" t="s">
        <v>10749</v>
      </c>
      <c r="C2254" t="s">
        <v>10750</v>
      </c>
      <c r="D2254">
        <v>1</v>
      </c>
      <c r="E2254" t="s">
        <v>10751</v>
      </c>
      <c r="N2254" t="s">
        <v>547</v>
      </c>
      <c r="O2254" t="s">
        <v>30</v>
      </c>
      <c r="P2254" t="s">
        <v>30</v>
      </c>
      <c r="Q2254" t="s">
        <v>31</v>
      </c>
      <c r="R2254" t="s">
        <v>30</v>
      </c>
    </row>
    <row r="2255" spans="1:18" x14ac:dyDescent="0.25">
      <c r="A2255">
        <v>1381935</v>
      </c>
      <c r="B2255" t="s">
        <v>10752</v>
      </c>
      <c r="C2255" t="s">
        <v>10753</v>
      </c>
      <c r="D2255">
        <v>1</v>
      </c>
      <c r="E2255" t="s">
        <v>10753</v>
      </c>
      <c r="N2255" t="s">
        <v>547</v>
      </c>
      <c r="O2255" t="s">
        <v>30</v>
      </c>
      <c r="P2255" t="s">
        <v>30</v>
      </c>
      <c r="Q2255" t="s">
        <v>31</v>
      </c>
      <c r="R2255" t="s">
        <v>30</v>
      </c>
    </row>
    <row r="2256" spans="1:18" x14ac:dyDescent="0.25">
      <c r="A2256">
        <v>1381765</v>
      </c>
      <c r="B2256" t="s">
        <v>10754</v>
      </c>
      <c r="C2256" t="s">
        <v>10755</v>
      </c>
      <c r="D2256">
        <v>1</v>
      </c>
      <c r="E2256" t="s">
        <v>10756</v>
      </c>
      <c r="N2256" t="s">
        <v>547</v>
      </c>
      <c r="O2256" t="s">
        <v>30</v>
      </c>
      <c r="P2256" t="s">
        <v>30</v>
      </c>
      <c r="Q2256" t="s">
        <v>31</v>
      </c>
      <c r="R2256" t="s">
        <v>30</v>
      </c>
    </row>
    <row r="2257" spans="1:18" x14ac:dyDescent="0.25">
      <c r="A2257">
        <v>1382044</v>
      </c>
      <c r="B2257" t="s">
        <v>10757</v>
      </c>
      <c r="C2257" t="s">
        <v>10758</v>
      </c>
      <c r="D2257">
        <v>1</v>
      </c>
      <c r="E2257" t="s">
        <v>10759</v>
      </c>
      <c r="N2257" t="s">
        <v>547</v>
      </c>
      <c r="O2257" t="s">
        <v>30</v>
      </c>
      <c r="P2257" t="s">
        <v>30</v>
      </c>
      <c r="Q2257" t="s">
        <v>31</v>
      </c>
      <c r="R2257" t="s">
        <v>30</v>
      </c>
    </row>
    <row r="2258" spans="1:18" x14ac:dyDescent="0.25">
      <c r="A2258">
        <v>1381694</v>
      </c>
      <c r="B2258" t="s">
        <v>10772</v>
      </c>
      <c r="C2258" t="s">
        <v>10773</v>
      </c>
      <c r="D2258">
        <v>1</v>
      </c>
      <c r="E2258" t="s">
        <v>10774</v>
      </c>
      <c r="N2258" t="s">
        <v>547</v>
      </c>
      <c r="O2258" t="s">
        <v>30</v>
      </c>
      <c r="P2258" t="s">
        <v>30</v>
      </c>
      <c r="Q2258" t="s">
        <v>31</v>
      </c>
      <c r="R2258" t="s">
        <v>30</v>
      </c>
    </row>
    <row r="2259" spans="1:18" x14ac:dyDescent="0.25">
      <c r="A2259">
        <v>1381997</v>
      </c>
      <c r="B2259" t="s">
        <v>10801</v>
      </c>
      <c r="C2259" t="s">
        <v>10802</v>
      </c>
      <c r="D2259">
        <v>1</v>
      </c>
      <c r="E2259" t="s">
        <v>10803</v>
      </c>
      <c r="N2259" t="s">
        <v>547</v>
      </c>
      <c r="O2259" t="s">
        <v>30</v>
      </c>
      <c r="P2259" t="s">
        <v>30</v>
      </c>
      <c r="Q2259" t="s">
        <v>31</v>
      </c>
      <c r="R2259" t="s">
        <v>30</v>
      </c>
    </row>
    <row r="2260" spans="1:18" x14ac:dyDescent="0.25">
      <c r="A2260">
        <v>1381702</v>
      </c>
      <c r="B2260" t="s">
        <v>10807</v>
      </c>
      <c r="C2260" t="s">
        <v>10808</v>
      </c>
      <c r="D2260">
        <v>1</v>
      </c>
      <c r="E2260" t="s">
        <v>10809</v>
      </c>
      <c r="N2260" t="s">
        <v>547</v>
      </c>
      <c r="O2260" t="s">
        <v>30</v>
      </c>
      <c r="P2260" t="s">
        <v>30</v>
      </c>
      <c r="Q2260" t="s">
        <v>31</v>
      </c>
      <c r="R2260" t="s">
        <v>30</v>
      </c>
    </row>
    <row r="2261" spans="1:18" x14ac:dyDescent="0.25">
      <c r="A2261">
        <v>1382010</v>
      </c>
      <c r="B2261" t="s">
        <v>10820</v>
      </c>
      <c r="C2261" t="s">
        <v>10821</v>
      </c>
      <c r="D2261">
        <v>1</v>
      </c>
      <c r="N2261" t="s">
        <v>547</v>
      </c>
      <c r="O2261" t="s">
        <v>30</v>
      </c>
      <c r="P2261" t="s">
        <v>30</v>
      </c>
      <c r="Q2261" t="s">
        <v>31</v>
      </c>
      <c r="R2261" t="s">
        <v>30</v>
      </c>
    </row>
    <row r="2262" spans="1:18" x14ac:dyDescent="0.25">
      <c r="A2262">
        <v>1381736</v>
      </c>
      <c r="B2262" t="s">
        <v>10918</v>
      </c>
      <c r="C2262" t="s">
        <v>10919</v>
      </c>
      <c r="D2262">
        <v>1</v>
      </c>
      <c r="N2262" t="s">
        <v>547</v>
      </c>
      <c r="O2262" t="s">
        <v>30</v>
      </c>
      <c r="P2262" t="s">
        <v>30</v>
      </c>
      <c r="Q2262" t="s">
        <v>31</v>
      </c>
      <c r="R2262" t="s">
        <v>30</v>
      </c>
    </row>
    <row r="2263" spans="1:18" x14ac:dyDescent="0.25">
      <c r="A2263">
        <v>1381738</v>
      </c>
      <c r="B2263" t="s">
        <v>11046</v>
      </c>
      <c r="C2263" t="s">
        <v>11047</v>
      </c>
      <c r="D2263">
        <v>1</v>
      </c>
      <c r="E2263" t="s">
        <v>11048</v>
      </c>
      <c r="N2263" t="s">
        <v>547</v>
      </c>
      <c r="O2263" t="s">
        <v>30</v>
      </c>
      <c r="P2263" t="s">
        <v>30</v>
      </c>
      <c r="Q2263" t="s">
        <v>31</v>
      </c>
      <c r="R2263" t="s">
        <v>30</v>
      </c>
    </row>
    <row r="2264" spans="1:18" x14ac:dyDescent="0.25">
      <c r="A2264">
        <v>1381780</v>
      </c>
      <c r="B2264" t="s">
        <v>11052</v>
      </c>
      <c r="C2264" t="s">
        <v>11053</v>
      </c>
      <c r="D2264">
        <v>1</v>
      </c>
      <c r="E2264" t="s">
        <v>11054</v>
      </c>
      <c r="N2264" t="s">
        <v>547</v>
      </c>
      <c r="O2264" t="s">
        <v>30</v>
      </c>
      <c r="P2264" t="s">
        <v>30</v>
      </c>
      <c r="Q2264" t="s">
        <v>31</v>
      </c>
      <c r="R2264" t="s">
        <v>30</v>
      </c>
    </row>
    <row r="2265" spans="1:18" x14ac:dyDescent="0.25">
      <c r="A2265">
        <v>1381108</v>
      </c>
      <c r="B2265" t="s">
        <v>11060</v>
      </c>
      <c r="C2265" t="s">
        <v>11061</v>
      </c>
      <c r="D2265">
        <v>1</v>
      </c>
      <c r="E2265" t="s">
        <v>11062</v>
      </c>
      <c r="F2265" t="s">
        <v>480</v>
      </c>
      <c r="G2265" t="e">
        <f>-cept</f>
        <v>#NAME?</v>
      </c>
      <c r="H2265" t="s">
        <v>11063</v>
      </c>
      <c r="I2265">
        <v>1993</v>
      </c>
      <c r="M2265" t="s">
        <v>250</v>
      </c>
      <c r="N2265" t="s">
        <v>108</v>
      </c>
      <c r="O2265" t="s">
        <v>30</v>
      </c>
      <c r="P2265" t="s">
        <v>30</v>
      </c>
      <c r="Q2265" t="s">
        <v>31</v>
      </c>
      <c r="R2265" t="s">
        <v>30</v>
      </c>
    </row>
    <row r="2266" spans="1:18" x14ac:dyDescent="0.25">
      <c r="A2266">
        <v>1381933</v>
      </c>
      <c r="B2266" t="s">
        <v>11125</v>
      </c>
      <c r="C2266" t="s">
        <v>11126</v>
      </c>
      <c r="D2266">
        <v>1</v>
      </c>
      <c r="E2266" t="s">
        <v>11127</v>
      </c>
      <c r="N2266" t="s">
        <v>547</v>
      </c>
      <c r="O2266" t="s">
        <v>30</v>
      </c>
      <c r="P2266" t="s">
        <v>30</v>
      </c>
      <c r="Q2266" t="s">
        <v>31</v>
      </c>
      <c r="R2266" t="s">
        <v>30</v>
      </c>
    </row>
    <row r="2267" spans="1:18" x14ac:dyDescent="0.25">
      <c r="A2267">
        <v>1381949</v>
      </c>
      <c r="B2267" t="s">
        <v>11128</v>
      </c>
      <c r="C2267" t="s">
        <v>11129</v>
      </c>
      <c r="D2267">
        <v>1</v>
      </c>
      <c r="E2267" t="s">
        <v>11130</v>
      </c>
      <c r="N2267" t="s">
        <v>547</v>
      </c>
      <c r="O2267" t="s">
        <v>30</v>
      </c>
      <c r="P2267" t="s">
        <v>30</v>
      </c>
      <c r="Q2267" t="s">
        <v>31</v>
      </c>
      <c r="R2267" t="s">
        <v>30</v>
      </c>
    </row>
    <row r="2268" spans="1:18" x14ac:dyDescent="0.25">
      <c r="A2268">
        <v>1382059</v>
      </c>
      <c r="B2268" t="s">
        <v>11160</v>
      </c>
      <c r="C2268" t="s">
        <v>11161</v>
      </c>
      <c r="D2268">
        <v>1</v>
      </c>
      <c r="E2268" t="s">
        <v>11162</v>
      </c>
      <c r="N2268" t="s">
        <v>547</v>
      </c>
      <c r="O2268" t="s">
        <v>30</v>
      </c>
      <c r="P2268" t="s">
        <v>30</v>
      </c>
      <c r="Q2268" t="s">
        <v>31</v>
      </c>
      <c r="R2268" t="s">
        <v>30</v>
      </c>
    </row>
    <row r="2269" spans="1:18" x14ac:dyDescent="0.25">
      <c r="A2269">
        <v>1382014</v>
      </c>
      <c r="B2269" t="s">
        <v>11167</v>
      </c>
      <c r="C2269" t="s">
        <v>11168</v>
      </c>
      <c r="D2269">
        <v>1</v>
      </c>
      <c r="E2269" t="s">
        <v>11169</v>
      </c>
      <c r="N2269" t="s">
        <v>547</v>
      </c>
      <c r="O2269" t="s">
        <v>30</v>
      </c>
      <c r="P2269" t="s">
        <v>30</v>
      </c>
      <c r="Q2269" t="s">
        <v>31</v>
      </c>
      <c r="R2269" t="s">
        <v>30</v>
      </c>
    </row>
    <row r="2270" spans="1:18" x14ac:dyDescent="0.25">
      <c r="A2270">
        <v>1381764</v>
      </c>
      <c r="B2270" t="s">
        <v>11232</v>
      </c>
      <c r="C2270" t="s">
        <v>11233</v>
      </c>
      <c r="D2270">
        <v>1</v>
      </c>
      <c r="E2270" t="s">
        <v>11234</v>
      </c>
      <c r="N2270" t="s">
        <v>547</v>
      </c>
      <c r="O2270" t="s">
        <v>30</v>
      </c>
      <c r="P2270" t="s">
        <v>30</v>
      </c>
      <c r="Q2270" t="s">
        <v>31</v>
      </c>
      <c r="R2270" t="s">
        <v>30</v>
      </c>
    </row>
    <row r="2271" spans="1:18" x14ac:dyDescent="0.25">
      <c r="A2271">
        <v>1381923</v>
      </c>
      <c r="B2271" t="s">
        <v>11244</v>
      </c>
      <c r="C2271" t="s">
        <v>11245</v>
      </c>
      <c r="D2271">
        <v>1</v>
      </c>
      <c r="E2271" t="s">
        <v>11246</v>
      </c>
      <c r="N2271" t="s">
        <v>547</v>
      </c>
      <c r="O2271" t="s">
        <v>30</v>
      </c>
      <c r="P2271" t="s">
        <v>30</v>
      </c>
      <c r="Q2271" t="s">
        <v>31</v>
      </c>
      <c r="R2271" t="s">
        <v>30</v>
      </c>
    </row>
    <row r="2272" spans="1:18" x14ac:dyDescent="0.25">
      <c r="A2272">
        <v>1381744</v>
      </c>
      <c r="B2272" t="s">
        <v>11247</v>
      </c>
      <c r="C2272" t="s">
        <v>11248</v>
      </c>
      <c r="D2272">
        <v>1</v>
      </c>
      <c r="E2272" t="s">
        <v>11249</v>
      </c>
      <c r="N2272" t="s">
        <v>547</v>
      </c>
      <c r="O2272" t="s">
        <v>30</v>
      </c>
      <c r="P2272" t="s">
        <v>30</v>
      </c>
      <c r="Q2272" t="s">
        <v>31</v>
      </c>
      <c r="R2272" t="s">
        <v>30</v>
      </c>
    </row>
    <row r="2273" spans="1:18" x14ac:dyDescent="0.25">
      <c r="A2273">
        <v>1381710</v>
      </c>
      <c r="B2273" t="s">
        <v>11416</v>
      </c>
      <c r="C2273" t="s">
        <v>11417</v>
      </c>
      <c r="D2273">
        <v>1</v>
      </c>
      <c r="E2273" t="s">
        <v>11418</v>
      </c>
      <c r="N2273" t="s">
        <v>547</v>
      </c>
      <c r="O2273" t="s">
        <v>30</v>
      </c>
      <c r="P2273" t="s">
        <v>30</v>
      </c>
      <c r="Q2273" t="s">
        <v>31</v>
      </c>
      <c r="R2273" t="s">
        <v>30</v>
      </c>
    </row>
    <row r="2274" spans="1:18" x14ac:dyDescent="0.25">
      <c r="A2274">
        <v>1382055</v>
      </c>
      <c r="B2274" t="s">
        <v>11419</v>
      </c>
      <c r="C2274" t="s">
        <v>11420</v>
      </c>
      <c r="D2274">
        <v>1</v>
      </c>
      <c r="E2274" t="s">
        <v>11421</v>
      </c>
      <c r="N2274" t="s">
        <v>547</v>
      </c>
      <c r="O2274" t="s">
        <v>30</v>
      </c>
      <c r="P2274" t="s">
        <v>30</v>
      </c>
      <c r="Q2274" t="s">
        <v>31</v>
      </c>
      <c r="R2274" t="s">
        <v>30</v>
      </c>
    </row>
    <row r="2275" spans="1:18" x14ac:dyDescent="0.25">
      <c r="A2275">
        <v>1381766</v>
      </c>
      <c r="B2275" t="s">
        <v>11438</v>
      </c>
      <c r="C2275" t="s">
        <v>11439</v>
      </c>
      <c r="D2275">
        <v>1</v>
      </c>
      <c r="E2275" t="s">
        <v>11440</v>
      </c>
      <c r="N2275" t="s">
        <v>547</v>
      </c>
      <c r="O2275" t="s">
        <v>30</v>
      </c>
      <c r="P2275" t="s">
        <v>30</v>
      </c>
      <c r="Q2275" t="s">
        <v>31</v>
      </c>
      <c r="R2275" t="s">
        <v>30</v>
      </c>
    </row>
    <row r="2276" spans="1:18" x14ac:dyDescent="0.25">
      <c r="A2276">
        <v>1381768</v>
      </c>
      <c r="B2276" t="s">
        <v>11592</v>
      </c>
      <c r="C2276" t="s">
        <v>11593</v>
      </c>
      <c r="D2276">
        <v>1</v>
      </c>
      <c r="E2276" t="s">
        <v>11594</v>
      </c>
      <c r="N2276" t="s">
        <v>547</v>
      </c>
      <c r="O2276" t="s">
        <v>30</v>
      </c>
      <c r="P2276" t="s">
        <v>30</v>
      </c>
      <c r="Q2276" t="s">
        <v>31</v>
      </c>
      <c r="R2276" t="s">
        <v>30</v>
      </c>
    </row>
    <row r="2277" spans="1:18" x14ac:dyDescent="0.25">
      <c r="A2277">
        <v>1381734</v>
      </c>
      <c r="B2277" t="s">
        <v>11654</v>
      </c>
      <c r="C2277" t="s">
        <v>11655</v>
      </c>
      <c r="D2277">
        <v>1</v>
      </c>
      <c r="E2277" t="s">
        <v>11656</v>
      </c>
      <c r="N2277" t="s">
        <v>547</v>
      </c>
      <c r="O2277" t="s">
        <v>30</v>
      </c>
      <c r="P2277" t="s">
        <v>30</v>
      </c>
      <c r="Q2277" t="s">
        <v>31</v>
      </c>
      <c r="R2277" t="s">
        <v>30</v>
      </c>
    </row>
    <row r="2278" spans="1:18" x14ac:dyDescent="0.25">
      <c r="A2278">
        <v>1121907</v>
      </c>
      <c r="B2278" t="s">
        <v>11740</v>
      </c>
      <c r="C2278" t="s">
        <v>11741</v>
      </c>
      <c r="D2278">
        <v>1</v>
      </c>
      <c r="E2278" t="s">
        <v>11742</v>
      </c>
      <c r="F2278" t="s">
        <v>4293</v>
      </c>
      <c r="G2278" t="e">
        <f>-mab</f>
        <v>#NAME?</v>
      </c>
      <c r="H2278" t="s">
        <v>546</v>
      </c>
      <c r="I2278">
        <v>2006</v>
      </c>
      <c r="N2278" t="s">
        <v>547</v>
      </c>
      <c r="O2278" t="s">
        <v>30</v>
      </c>
      <c r="P2278" t="s">
        <v>30</v>
      </c>
      <c r="Q2278" t="s">
        <v>31</v>
      </c>
      <c r="R2278" t="s">
        <v>30</v>
      </c>
    </row>
    <row r="2279" spans="1:18" x14ac:dyDescent="0.25">
      <c r="A2279">
        <v>1381690</v>
      </c>
      <c r="B2279" t="s">
        <v>11767</v>
      </c>
      <c r="C2279" t="s">
        <v>11768</v>
      </c>
      <c r="D2279">
        <v>1</v>
      </c>
      <c r="E2279" t="s">
        <v>11769</v>
      </c>
      <c r="N2279" t="s">
        <v>547</v>
      </c>
      <c r="O2279" t="s">
        <v>30</v>
      </c>
      <c r="P2279" t="s">
        <v>30</v>
      </c>
      <c r="Q2279" t="s">
        <v>31</v>
      </c>
      <c r="R2279" t="s">
        <v>30</v>
      </c>
    </row>
    <row r="2280" spans="1:18" x14ac:dyDescent="0.25">
      <c r="A2280">
        <v>1381778</v>
      </c>
      <c r="B2280" t="s">
        <v>12004</v>
      </c>
      <c r="C2280" t="s">
        <v>12005</v>
      </c>
      <c r="D2280">
        <v>1</v>
      </c>
      <c r="E2280" t="s">
        <v>12006</v>
      </c>
      <c r="N2280" t="s">
        <v>547</v>
      </c>
      <c r="O2280" t="s">
        <v>30</v>
      </c>
      <c r="P2280" t="s">
        <v>30</v>
      </c>
      <c r="Q2280" t="s">
        <v>31</v>
      </c>
      <c r="R2280" t="s">
        <v>30</v>
      </c>
    </row>
    <row r="2281" spans="1:18" x14ac:dyDescent="0.25">
      <c r="A2281">
        <v>1381687</v>
      </c>
      <c r="B2281" t="s">
        <v>12014</v>
      </c>
      <c r="C2281" t="s">
        <v>12015</v>
      </c>
      <c r="D2281">
        <v>1</v>
      </c>
      <c r="E2281" t="s">
        <v>12016</v>
      </c>
      <c r="N2281" t="s">
        <v>547</v>
      </c>
      <c r="O2281" t="s">
        <v>30</v>
      </c>
      <c r="P2281" t="s">
        <v>30</v>
      </c>
      <c r="Q2281" t="s">
        <v>31</v>
      </c>
      <c r="R2281" t="s">
        <v>30</v>
      </c>
    </row>
    <row r="2282" spans="1:18" x14ac:dyDescent="0.25">
      <c r="A2282">
        <v>1380532</v>
      </c>
      <c r="B2282" t="s">
        <v>12052</v>
      </c>
      <c r="C2282" t="s">
        <v>12053</v>
      </c>
      <c r="D2282">
        <v>1</v>
      </c>
      <c r="E2282" t="s">
        <v>12054</v>
      </c>
      <c r="F2282" t="s">
        <v>982</v>
      </c>
      <c r="G2282" t="e">
        <f>-mab</f>
        <v>#NAME?</v>
      </c>
      <c r="H2282" t="s">
        <v>546</v>
      </c>
      <c r="I2282">
        <v>1996</v>
      </c>
      <c r="M2282" t="s">
        <v>12055</v>
      </c>
      <c r="N2282" t="s">
        <v>547</v>
      </c>
      <c r="O2282" t="s">
        <v>30</v>
      </c>
      <c r="P2282" t="s">
        <v>30</v>
      </c>
      <c r="Q2282" t="s">
        <v>31</v>
      </c>
      <c r="R2282" t="s">
        <v>30</v>
      </c>
    </row>
    <row r="2283" spans="1:18" x14ac:dyDescent="0.25">
      <c r="A2283">
        <v>1381998</v>
      </c>
      <c r="B2283" t="s">
        <v>12159</v>
      </c>
      <c r="C2283" t="s">
        <v>12160</v>
      </c>
      <c r="D2283">
        <v>1</v>
      </c>
      <c r="E2283" t="s">
        <v>12161</v>
      </c>
      <c r="N2283" t="s">
        <v>547</v>
      </c>
      <c r="O2283" t="s">
        <v>30</v>
      </c>
      <c r="P2283" t="s">
        <v>30</v>
      </c>
      <c r="Q2283" t="s">
        <v>31</v>
      </c>
      <c r="R2283" t="s">
        <v>30</v>
      </c>
    </row>
    <row r="2284" spans="1:18" x14ac:dyDescent="0.25">
      <c r="A2284">
        <v>1381934</v>
      </c>
      <c r="B2284" t="s">
        <v>12203</v>
      </c>
      <c r="C2284" t="s">
        <v>12204</v>
      </c>
      <c r="D2284">
        <v>1</v>
      </c>
      <c r="E2284" t="s">
        <v>12204</v>
      </c>
      <c r="N2284" t="s">
        <v>547</v>
      </c>
      <c r="O2284" t="s">
        <v>30</v>
      </c>
      <c r="P2284" t="s">
        <v>30</v>
      </c>
      <c r="Q2284" t="s">
        <v>31</v>
      </c>
      <c r="R2284" t="s">
        <v>30</v>
      </c>
    </row>
    <row r="2285" spans="1:18" x14ac:dyDescent="0.25">
      <c r="A2285">
        <v>1381965</v>
      </c>
      <c r="B2285" t="s">
        <v>12205</v>
      </c>
      <c r="C2285" t="s">
        <v>12206</v>
      </c>
      <c r="D2285">
        <v>1</v>
      </c>
      <c r="E2285" t="s">
        <v>12207</v>
      </c>
      <c r="N2285" t="s">
        <v>547</v>
      </c>
      <c r="O2285" t="s">
        <v>30</v>
      </c>
      <c r="P2285" t="s">
        <v>30</v>
      </c>
      <c r="Q2285" t="s">
        <v>31</v>
      </c>
      <c r="R2285" t="s">
        <v>30</v>
      </c>
    </row>
    <row r="2286" spans="1:18" x14ac:dyDescent="0.25">
      <c r="A2286">
        <v>1381782</v>
      </c>
      <c r="B2286" t="s">
        <v>12333</v>
      </c>
      <c r="C2286" t="s">
        <v>12334</v>
      </c>
      <c r="D2286">
        <v>1</v>
      </c>
      <c r="E2286" t="s">
        <v>12335</v>
      </c>
      <c r="N2286" t="s">
        <v>547</v>
      </c>
      <c r="O2286" t="s">
        <v>30</v>
      </c>
      <c r="P2286" t="s">
        <v>30</v>
      </c>
      <c r="Q2286" t="s">
        <v>31</v>
      </c>
      <c r="R2286" t="s">
        <v>30</v>
      </c>
    </row>
    <row r="2287" spans="1:18" x14ac:dyDescent="0.25">
      <c r="A2287">
        <v>1381916</v>
      </c>
      <c r="B2287" t="s">
        <v>12350</v>
      </c>
      <c r="C2287" t="s">
        <v>12351</v>
      </c>
      <c r="D2287">
        <v>1</v>
      </c>
      <c r="E2287" t="s">
        <v>12352</v>
      </c>
      <c r="N2287" t="s">
        <v>547</v>
      </c>
      <c r="O2287" t="s">
        <v>30</v>
      </c>
      <c r="P2287" t="s">
        <v>30</v>
      </c>
      <c r="Q2287" t="s">
        <v>31</v>
      </c>
      <c r="R2287" t="s">
        <v>30</v>
      </c>
    </row>
    <row r="2288" spans="1:18" x14ac:dyDescent="0.25">
      <c r="A2288">
        <v>1381776</v>
      </c>
      <c r="B2288" t="s">
        <v>12377</v>
      </c>
      <c r="C2288" t="s">
        <v>12378</v>
      </c>
      <c r="D2288">
        <v>1</v>
      </c>
      <c r="E2288" t="s">
        <v>12379</v>
      </c>
      <c r="N2288" t="s">
        <v>547</v>
      </c>
      <c r="O2288" t="s">
        <v>30</v>
      </c>
      <c r="P2288" t="s">
        <v>30</v>
      </c>
      <c r="Q2288" t="s">
        <v>31</v>
      </c>
      <c r="R2288" t="s">
        <v>30</v>
      </c>
    </row>
    <row r="2289" spans="1:18" x14ac:dyDescent="0.25">
      <c r="A2289">
        <v>1381739</v>
      </c>
      <c r="B2289" t="s">
        <v>12624</v>
      </c>
      <c r="C2289" t="s">
        <v>12625</v>
      </c>
      <c r="D2289">
        <v>1</v>
      </c>
      <c r="E2289" t="s">
        <v>12626</v>
      </c>
      <c r="N2289" t="s">
        <v>547</v>
      </c>
      <c r="O2289" t="s">
        <v>30</v>
      </c>
      <c r="P2289" t="s">
        <v>30</v>
      </c>
      <c r="Q2289" t="s">
        <v>31</v>
      </c>
      <c r="R2289" t="s">
        <v>30</v>
      </c>
    </row>
    <row r="2290" spans="1:18" x14ac:dyDescent="0.25">
      <c r="A2290">
        <v>1381969</v>
      </c>
      <c r="B2290" t="s">
        <v>12665</v>
      </c>
      <c r="C2290" t="s">
        <v>12666</v>
      </c>
      <c r="D2290">
        <v>1</v>
      </c>
      <c r="E2290" t="s">
        <v>12667</v>
      </c>
      <c r="N2290" t="s">
        <v>547</v>
      </c>
      <c r="O2290" t="s">
        <v>30</v>
      </c>
      <c r="P2290" t="s">
        <v>30</v>
      </c>
      <c r="Q2290" t="s">
        <v>31</v>
      </c>
      <c r="R2290" t="s">
        <v>30</v>
      </c>
    </row>
    <row r="2291" spans="1:18" x14ac:dyDescent="0.25">
      <c r="A2291">
        <v>1121878</v>
      </c>
      <c r="B2291" t="s">
        <v>13009</v>
      </c>
      <c r="C2291" t="s">
        <v>13010</v>
      </c>
      <c r="D2291">
        <v>1</v>
      </c>
      <c r="G2291" t="e">
        <f>-mab</f>
        <v>#NAME?</v>
      </c>
      <c r="H2291" t="s">
        <v>546</v>
      </c>
      <c r="N2291" t="s">
        <v>547</v>
      </c>
      <c r="O2291" t="s">
        <v>30</v>
      </c>
      <c r="P2291" t="s">
        <v>30</v>
      </c>
      <c r="Q2291" t="s">
        <v>31</v>
      </c>
      <c r="R2291" t="s">
        <v>30</v>
      </c>
    </row>
    <row r="2292" spans="1:18" x14ac:dyDescent="0.25">
      <c r="A2292">
        <v>1380156</v>
      </c>
      <c r="B2292" t="s">
        <v>13226</v>
      </c>
      <c r="C2292" t="s">
        <v>13227</v>
      </c>
      <c r="D2292">
        <v>1</v>
      </c>
      <c r="G2292" t="e">
        <f>-mab</f>
        <v>#NAME?</v>
      </c>
      <c r="H2292" t="s">
        <v>546</v>
      </c>
      <c r="N2292" t="s">
        <v>547</v>
      </c>
      <c r="O2292" t="s">
        <v>30</v>
      </c>
      <c r="P2292" t="s">
        <v>30</v>
      </c>
      <c r="Q2292" t="s">
        <v>31</v>
      </c>
      <c r="R2292" t="s">
        <v>30</v>
      </c>
    </row>
    <row r="2293" spans="1:18" x14ac:dyDescent="0.25">
      <c r="A2293">
        <v>1121884</v>
      </c>
      <c r="B2293" t="s">
        <v>14032</v>
      </c>
      <c r="C2293" t="s">
        <v>14033</v>
      </c>
      <c r="D2293">
        <v>1</v>
      </c>
      <c r="E2293" t="s">
        <v>14034</v>
      </c>
      <c r="F2293" t="s">
        <v>14035</v>
      </c>
      <c r="G2293" t="e">
        <f>-mab</f>
        <v>#NAME?</v>
      </c>
      <c r="H2293" t="s">
        <v>546</v>
      </c>
      <c r="I2293">
        <v>2010</v>
      </c>
      <c r="N2293" t="s">
        <v>547</v>
      </c>
      <c r="O2293" t="s">
        <v>30</v>
      </c>
      <c r="P2293" t="s">
        <v>30</v>
      </c>
      <c r="Q2293" t="s">
        <v>31</v>
      </c>
      <c r="R2293" t="s">
        <v>30</v>
      </c>
    </row>
    <row r="2294" spans="1:18" x14ac:dyDescent="0.25">
      <c r="A2294">
        <v>1381062</v>
      </c>
      <c r="B2294" t="s">
        <v>14266</v>
      </c>
      <c r="C2294" t="s">
        <v>14267</v>
      </c>
      <c r="D2294">
        <v>1</v>
      </c>
      <c r="G2294" t="e">
        <f>-mab</f>
        <v>#NAME?</v>
      </c>
      <c r="H2294" t="s">
        <v>546</v>
      </c>
      <c r="N2294" t="s">
        <v>547</v>
      </c>
      <c r="O2294" t="s">
        <v>30</v>
      </c>
      <c r="P2294" t="s">
        <v>30</v>
      </c>
      <c r="Q2294" t="s">
        <v>31</v>
      </c>
      <c r="R2294" t="s">
        <v>30</v>
      </c>
    </row>
    <row r="2295" spans="1:18" x14ac:dyDescent="0.25">
      <c r="A2295">
        <v>1380110</v>
      </c>
      <c r="B2295" t="s">
        <v>14352</v>
      </c>
      <c r="C2295" t="s">
        <v>14353</v>
      </c>
      <c r="D2295">
        <v>1</v>
      </c>
      <c r="E2295" t="s">
        <v>14354</v>
      </c>
      <c r="F2295" t="s">
        <v>10178</v>
      </c>
      <c r="G2295" t="e">
        <f>-cept</f>
        <v>#NAME?</v>
      </c>
      <c r="H2295" t="s">
        <v>14355</v>
      </c>
      <c r="I2295">
        <v>2007</v>
      </c>
      <c r="N2295" t="s">
        <v>108</v>
      </c>
      <c r="O2295" t="s">
        <v>30</v>
      </c>
      <c r="P2295" t="s">
        <v>30</v>
      </c>
      <c r="Q2295" t="s">
        <v>31</v>
      </c>
      <c r="R2295" t="s">
        <v>30</v>
      </c>
    </row>
    <row r="2296" spans="1:18" x14ac:dyDescent="0.25">
      <c r="A2296">
        <v>1382122</v>
      </c>
      <c r="B2296" t="s">
        <v>14894</v>
      </c>
      <c r="C2296" t="s">
        <v>14895</v>
      </c>
      <c r="D2296">
        <v>1</v>
      </c>
      <c r="E2296" t="s">
        <v>14896</v>
      </c>
      <c r="N2296" t="s">
        <v>547</v>
      </c>
      <c r="O2296" t="s">
        <v>30</v>
      </c>
      <c r="P2296" t="s">
        <v>30</v>
      </c>
      <c r="Q2296" t="s">
        <v>31</v>
      </c>
      <c r="R2296" t="s">
        <v>30</v>
      </c>
    </row>
    <row r="2297" spans="1:18" x14ac:dyDescent="0.25">
      <c r="A2297">
        <v>1381697</v>
      </c>
      <c r="B2297" t="s">
        <v>14900</v>
      </c>
      <c r="C2297" t="s">
        <v>14901</v>
      </c>
      <c r="D2297">
        <v>1</v>
      </c>
      <c r="E2297" t="s">
        <v>14902</v>
      </c>
      <c r="N2297" t="s">
        <v>547</v>
      </c>
      <c r="O2297" t="s">
        <v>30</v>
      </c>
      <c r="P2297" t="s">
        <v>30</v>
      </c>
      <c r="Q2297" t="s">
        <v>31</v>
      </c>
      <c r="R2297" t="s">
        <v>30</v>
      </c>
    </row>
    <row r="2298" spans="1:18" x14ac:dyDescent="0.25">
      <c r="A2298">
        <v>1381717</v>
      </c>
      <c r="B2298" t="s">
        <v>14905</v>
      </c>
      <c r="C2298" t="s">
        <v>14906</v>
      </c>
      <c r="D2298">
        <v>1</v>
      </c>
      <c r="E2298" t="s">
        <v>14907</v>
      </c>
      <c r="N2298" t="s">
        <v>547</v>
      </c>
      <c r="O2298" t="s">
        <v>30</v>
      </c>
      <c r="P2298" t="s">
        <v>30</v>
      </c>
      <c r="Q2298" t="s">
        <v>31</v>
      </c>
      <c r="R2298" t="s">
        <v>30</v>
      </c>
    </row>
    <row r="2299" spans="1:18" x14ac:dyDescent="0.25">
      <c r="A2299">
        <v>1381814</v>
      </c>
      <c r="B2299" t="s">
        <v>14911</v>
      </c>
      <c r="C2299" t="s">
        <v>14912</v>
      </c>
      <c r="D2299">
        <v>1</v>
      </c>
      <c r="E2299" t="s">
        <v>14913</v>
      </c>
      <c r="N2299" t="s">
        <v>547</v>
      </c>
      <c r="O2299" t="s">
        <v>30</v>
      </c>
      <c r="P2299" t="s">
        <v>30</v>
      </c>
      <c r="Q2299" t="s">
        <v>31</v>
      </c>
      <c r="R2299" t="s">
        <v>30</v>
      </c>
    </row>
    <row r="2300" spans="1:18" x14ac:dyDescent="0.25">
      <c r="A2300">
        <v>1382033</v>
      </c>
      <c r="B2300" t="s">
        <v>14928</v>
      </c>
      <c r="C2300" t="s">
        <v>14929</v>
      </c>
      <c r="D2300">
        <v>1</v>
      </c>
      <c r="E2300" t="s">
        <v>14930</v>
      </c>
      <c r="N2300" t="s">
        <v>547</v>
      </c>
      <c r="O2300" t="s">
        <v>30</v>
      </c>
      <c r="P2300" t="s">
        <v>30</v>
      </c>
      <c r="Q2300" t="s">
        <v>31</v>
      </c>
      <c r="R2300" t="s">
        <v>30</v>
      </c>
    </row>
    <row r="2301" spans="1:18" x14ac:dyDescent="0.25">
      <c r="A2301">
        <v>1381708</v>
      </c>
      <c r="B2301" t="s">
        <v>14937</v>
      </c>
      <c r="C2301" t="s">
        <v>14938</v>
      </c>
      <c r="D2301">
        <v>1</v>
      </c>
      <c r="E2301" t="s">
        <v>14939</v>
      </c>
      <c r="N2301" t="s">
        <v>547</v>
      </c>
      <c r="O2301" t="s">
        <v>30</v>
      </c>
      <c r="P2301" t="s">
        <v>30</v>
      </c>
      <c r="Q2301" t="s">
        <v>31</v>
      </c>
      <c r="R2301" t="s">
        <v>30</v>
      </c>
    </row>
    <row r="2302" spans="1:18" x14ac:dyDescent="0.25">
      <c r="A2302">
        <v>1381886</v>
      </c>
      <c r="B2302" t="s">
        <v>15793</v>
      </c>
      <c r="C2302" t="s">
        <v>15794</v>
      </c>
      <c r="D2302">
        <v>1</v>
      </c>
      <c r="E2302" t="s">
        <v>15795</v>
      </c>
      <c r="N2302" t="s">
        <v>547</v>
      </c>
      <c r="O2302" t="s">
        <v>30</v>
      </c>
      <c r="P2302" t="s">
        <v>30</v>
      </c>
      <c r="Q2302" t="s">
        <v>31</v>
      </c>
      <c r="R2302" t="s">
        <v>30</v>
      </c>
    </row>
    <row r="2303" spans="1:18" x14ac:dyDescent="0.25">
      <c r="A2303">
        <v>1381930</v>
      </c>
      <c r="B2303" t="s">
        <v>15920</v>
      </c>
      <c r="C2303" t="s">
        <v>15921</v>
      </c>
      <c r="D2303">
        <v>1</v>
      </c>
      <c r="E2303" t="s">
        <v>15922</v>
      </c>
      <c r="N2303" t="s">
        <v>547</v>
      </c>
      <c r="O2303" t="s">
        <v>30</v>
      </c>
      <c r="P2303" t="s">
        <v>30</v>
      </c>
      <c r="Q2303" t="s">
        <v>31</v>
      </c>
      <c r="R2303" t="s">
        <v>30</v>
      </c>
    </row>
    <row r="2304" spans="1:18" x14ac:dyDescent="0.25">
      <c r="A2304">
        <v>1381944</v>
      </c>
      <c r="B2304" t="s">
        <v>15925</v>
      </c>
      <c r="C2304" t="s">
        <v>15926</v>
      </c>
      <c r="D2304">
        <v>1</v>
      </c>
      <c r="E2304" t="s">
        <v>15927</v>
      </c>
      <c r="N2304" t="s">
        <v>547</v>
      </c>
      <c r="O2304" t="s">
        <v>30</v>
      </c>
      <c r="P2304" t="s">
        <v>30</v>
      </c>
      <c r="Q2304" t="s">
        <v>31</v>
      </c>
      <c r="R2304" t="s">
        <v>30</v>
      </c>
    </row>
    <row r="2305" spans="1:18" x14ac:dyDescent="0.25">
      <c r="A2305">
        <v>1381813</v>
      </c>
      <c r="B2305" t="s">
        <v>15928</v>
      </c>
      <c r="C2305" t="s">
        <v>15929</v>
      </c>
      <c r="D2305">
        <v>1</v>
      </c>
      <c r="E2305" t="s">
        <v>15930</v>
      </c>
      <c r="N2305" t="s">
        <v>547</v>
      </c>
      <c r="O2305" t="s">
        <v>30</v>
      </c>
      <c r="P2305" t="s">
        <v>30</v>
      </c>
      <c r="Q2305" t="s">
        <v>31</v>
      </c>
      <c r="R2305" t="s">
        <v>30</v>
      </c>
    </row>
    <row r="2306" spans="1:18" x14ac:dyDescent="0.25">
      <c r="A2306">
        <v>1382088</v>
      </c>
      <c r="B2306" t="s">
        <v>17110</v>
      </c>
      <c r="C2306" t="s">
        <v>17111</v>
      </c>
      <c r="D2306">
        <v>1</v>
      </c>
      <c r="E2306" t="s">
        <v>17112</v>
      </c>
      <c r="N2306" t="s">
        <v>547</v>
      </c>
      <c r="O2306" t="s">
        <v>30</v>
      </c>
      <c r="P2306" t="s">
        <v>30</v>
      </c>
      <c r="Q2306" t="s">
        <v>31</v>
      </c>
      <c r="R2306" t="s">
        <v>30</v>
      </c>
    </row>
    <row r="2307" spans="1:18" x14ac:dyDescent="0.25">
      <c r="A2307">
        <v>1381854</v>
      </c>
      <c r="B2307" t="s">
        <v>17144</v>
      </c>
      <c r="C2307" t="s">
        <v>17145</v>
      </c>
      <c r="D2307">
        <v>1</v>
      </c>
      <c r="E2307" t="s">
        <v>17146</v>
      </c>
      <c r="N2307" t="s">
        <v>547</v>
      </c>
      <c r="O2307" t="s">
        <v>30</v>
      </c>
      <c r="P2307" t="s">
        <v>30</v>
      </c>
      <c r="Q2307" t="s">
        <v>31</v>
      </c>
      <c r="R2307" t="s">
        <v>30</v>
      </c>
    </row>
    <row r="2308" spans="1:18" x14ac:dyDescent="0.25">
      <c r="A2308">
        <v>1380858</v>
      </c>
      <c r="B2308" t="s">
        <v>18064</v>
      </c>
      <c r="C2308" t="s">
        <v>18065</v>
      </c>
      <c r="D2308">
        <v>1</v>
      </c>
      <c r="G2308" t="e">
        <f>-mab</f>
        <v>#NAME?</v>
      </c>
      <c r="H2308" t="s">
        <v>546</v>
      </c>
      <c r="N2308" t="s">
        <v>547</v>
      </c>
      <c r="O2308" t="s">
        <v>30</v>
      </c>
      <c r="P2308" t="s">
        <v>30</v>
      </c>
      <c r="Q2308" t="s">
        <v>31</v>
      </c>
      <c r="R2308" t="s">
        <v>30</v>
      </c>
    </row>
    <row r="2309" spans="1:18" x14ac:dyDescent="0.25">
      <c r="A2309">
        <v>1381889</v>
      </c>
      <c r="B2309" t="s">
        <v>18815</v>
      </c>
      <c r="C2309" t="s">
        <v>18816</v>
      </c>
      <c r="D2309">
        <v>1</v>
      </c>
      <c r="E2309" t="s">
        <v>18817</v>
      </c>
      <c r="N2309" t="s">
        <v>547</v>
      </c>
      <c r="O2309" t="s">
        <v>30</v>
      </c>
      <c r="P2309" t="s">
        <v>30</v>
      </c>
      <c r="Q2309" t="s">
        <v>31</v>
      </c>
      <c r="R2309" t="s">
        <v>30</v>
      </c>
    </row>
    <row r="2310" spans="1:18" x14ac:dyDescent="0.25">
      <c r="A2310">
        <v>1381148</v>
      </c>
      <c r="B2310" t="s">
        <v>18841</v>
      </c>
      <c r="C2310" t="s">
        <v>18842</v>
      </c>
      <c r="D2310">
        <v>1</v>
      </c>
      <c r="G2310" t="e">
        <f>-mab</f>
        <v>#NAME?</v>
      </c>
      <c r="H2310" t="s">
        <v>546</v>
      </c>
      <c r="N2310" t="s">
        <v>547</v>
      </c>
      <c r="O2310" t="s">
        <v>30</v>
      </c>
      <c r="P2310" t="s">
        <v>30</v>
      </c>
      <c r="Q2310" t="s">
        <v>31</v>
      </c>
      <c r="R2310" t="s">
        <v>30</v>
      </c>
    </row>
    <row r="2311" spans="1:18" x14ac:dyDescent="0.25">
      <c r="A2311">
        <v>1381822</v>
      </c>
      <c r="B2311" t="s">
        <v>19557</v>
      </c>
      <c r="C2311" t="s">
        <v>19558</v>
      </c>
      <c r="D2311">
        <v>1</v>
      </c>
      <c r="E2311" t="s">
        <v>19559</v>
      </c>
      <c r="N2311" t="s">
        <v>547</v>
      </c>
      <c r="O2311" t="s">
        <v>30</v>
      </c>
      <c r="P2311" t="s">
        <v>30</v>
      </c>
      <c r="Q2311" t="s">
        <v>31</v>
      </c>
      <c r="R2311" t="s">
        <v>30</v>
      </c>
    </row>
    <row r="2312" spans="1:18" x14ac:dyDescent="0.25">
      <c r="A2312">
        <v>1381749</v>
      </c>
      <c r="B2312" t="s">
        <v>19584</v>
      </c>
      <c r="C2312" t="s">
        <v>19585</v>
      </c>
      <c r="D2312">
        <v>1</v>
      </c>
      <c r="E2312" t="s">
        <v>19586</v>
      </c>
      <c r="N2312" t="s">
        <v>547</v>
      </c>
      <c r="O2312" t="s">
        <v>30</v>
      </c>
      <c r="P2312" t="s">
        <v>30</v>
      </c>
      <c r="Q2312" t="s">
        <v>31</v>
      </c>
      <c r="R2312" t="s">
        <v>30</v>
      </c>
    </row>
    <row r="2313" spans="1:18" x14ac:dyDescent="0.25">
      <c r="A2313">
        <v>1381723</v>
      </c>
      <c r="B2313" t="s">
        <v>19592</v>
      </c>
      <c r="C2313" t="s">
        <v>19593</v>
      </c>
      <c r="D2313">
        <v>1</v>
      </c>
      <c r="E2313" t="s">
        <v>19594</v>
      </c>
      <c r="N2313" t="s">
        <v>547</v>
      </c>
      <c r="O2313" t="s">
        <v>30</v>
      </c>
      <c r="P2313" t="s">
        <v>30</v>
      </c>
      <c r="Q2313" t="s">
        <v>31</v>
      </c>
      <c r="R2313" t="s">
        <v>30</v>
      </c>
    </row>
    <row r="2314" spans="1:18" x14ac:dyDescent="0.25">
      <c r="A2314">
        <v>1382026</v>
      </c>
      <c r="B2314" t="s">
        <v>19698</v>
      </c>
      <c r="C2314" t="s">
        <v>19699</v>
      </c>
      <c r="D2314">
        <v>1</v>
      </c>
      <c r="E2314" t="s">
        <v>19700</v>
      </c>
      <c r="N2314" t="s">
        <v>547</v>
      </c>
      <c r="O2314" t="s">
        <v>30</v>
      </c>
      <c r="P2314" t="s">
        <v>30</v>
      </c>
      <c r="Q2314" t="s">
        <v>31</v>
      </c>
      <c r="R2314" t="s">
        <v>30</v>
      </c>
    </row>
    <row r="2315" spans="1:18" x14ac:dyDescent="0.25">
      <c r="A2315">
        <v>1381737</v>
      </c>
      <c r="B2315" t="s">
        <v>19701</v>
      </c>
      <c r="C2315" t="s">
        <v>19702</v>
      </c>
      <c r="D2315">
        <v>1</v>
      </c>
      <c r="E2315" t="s">
        <v>18930</v>
      </c>
      <c r="N2315" t="s">
        <v>547</v>
      </c>
      <c r="O2315" t="s">
        <v>30</v>
      </c>
      <c r="P2315" t="s">
        <v>30</v>
      </c>
      <c r="Q2315" t="s">
        <v>31</v>
      </c>
      <c r="R2315" t="s">
        <v>30</v>
      </c>
    </row>
    <row r="2316" spans="1:18" x14ac:dyDescent="0.25">
      <c r="A2316">
        <v>1381996</v>
      </c>
      <c r="B2316" t="s">
        <v>19703</v>
      </c>
      <c r="C2316" t="s">
        <v>19704</v>
      </c>
      <c r="D2316">
        <v>1</v>
      </c>
      <c r="E2316" t="s">
        <v>19705</v>
      </c>
      <c r="N2316" t="s">
        <v>547</v>
      </c>
      <c r="O2316" t="s">
        <v>30</v>
      </c>
      <c r="P2316" t="s">
        <v>30</v>
      </c>
      <c r="Q2316" t="s">
        <v>31</v>
      </c>
      <c r="R2316" t="s">
        <v>30</v>
      </c>
    </row>
    <row r="2317" spans="1:18" x14ac:dyDescent="0.25">
      <c r="A2317">
        <v>1381751</v>
      </c>
      <c r="B2317" t="s">
        <v>19712</v>
      </c>
      <c r="C2317" t="s">
        <v>19713</v>
      </c>
      <c r="D2317">
        <v>1</v>
      </c>
      <c r="E2317" t="s">
        <v>19714</v>
      </c>
      <c r="N2317" t="s">
        <v>547</v>
      </c>
      <c r="O2317" t="s">
        <v>30</v>
      </c>
      <c r="P2317" t="s">
        <v>30</v>
      </c>
      <c r="Q2317" t="s">
        <v>31</v>
      </c>
      <c r="R2317" t="s">
        <v>30</v>
      </c>
    </row>
    <row r="2318" spans="1:18" x14ac:dyDescent="0.25">
      <c r="A2318">
        <v>1381812</v>
      </c>
      <c r="B2318" t="s">
        <v>19735</v>
      </c>
      <c r="C2318" t="s">
        <v>19736</v>
      </c>
      <c r="D2318">
        <v>1</v>
      </c>
      <c r="E2318" t="s">
        <v>19737</v>
      </c>
      <c r="N2318" t="s">
        <v>547</v>
      </c>
      <c r="O2318" t="s">
        <v>30</v>
      </c>
      <c r="P2318" t="s">
        <v>30</v>
      </c>
      <c r="Q2318" t="s">
        <v>31</v>
      </c>
      <c r="R2318" t="s">
        <v>30</v>
      </c>
    </row>
    <row r="2319" spans="1:18" x14ac:dyDescent="0.25">
      <c r="A2319">
        <v>1382051</v>
      </c>
      <c r="B2319" t="s">
        <v>19843</v>
      </c>
      <c r="C2319" t="s">
        <v>19844</v>
      </c>
      <c r="D2319">
        <v>1</v>
      </c>
      <c r="E2319" t="s">
        <v>19845</v>
      </c>
      <c r="N2319" t="s">
        <v>547</v>
      </c>
      <c r="O2319" t="s">
        <v>30</v>
      </c>
      <c r="P2319" t="s">
        <v>30</v>
      </c>
      <c r="Q2319" t="s">
        <v>31</v>
      </c>
      <c r="R2319" t="s">
        <v>30</v>
      </c>
    </row>
    <row r="2320" spans="1:18" x14ac:dyDescent="0.25">
      <c r="A2320">
        <v>1381802</v>
      </c>
      <c r="B2320" t="s">
        <v>20070</v>
      </c>
      <c r="C2320" t="s">
        <v>20071</v>
      </c>
      <c r="D2320">
        <v>1</v>
      </c>
      <c r="E2320" t="s">
        <v>20072</v>
      </c>
      <c r="N2320" t="s">
        <v>547</v>
      </c>
      <c r="O2320" t="s">
        <v>30</v>
      </c>
      <c r="P2320" t="s">
        <v>30</v>
      </c>
      <c r="Q2320" t="s">
        <v>31</v>
      </c>
      <c r="R2320" t="s">
        <v>30</v>
      </c>
    </row>
    <row r="2321" spans="1:18" x14ac:dyDescent="0.25">
      <c r="A2321">
        <v>1381745</v>
      </c>
      <c r="B2321" t="s">
        <v>20082</v>
      </c>
      <c r="C2321" t="s">
        <v>20083</v>
      </c>
      <c r="D2321">
        <v>1</v>
      </c>
      <c r="E2321" t="s">
        <v>20084</v>
      </c>
      <c r="N2321" t="s">
        <v>547</v>
      </c>
      <c r="O2321" t="s">
        <v>30</v>
      </c>
      <c r="P2321" t="s">
        <v>30</v>
      </c>
      <c r="Q2321" t="s">
        <v>31</v>
      </c>
      <c r="R2321" t="s">
        <v>30</v>
      </c>
    </row>
    <row r="2322" spans="1:18" x14ac:dyDescent="0.25">
      <c r="A2322">
        <v>1381000</v>
      </c>
      <c r="B2322" t="s">
        <v>20771</v>
      </c>
      <c r="C2322" t="s">
        <v>20772</v>
      </c>
      <c r="D2322">
        <v>1</v>
      </c>
      <c r="E2322" t="s">
        <v>20773</v>
      </c>
      <c r="F2322" t="s">
        <v>2285</v>
      </c>
      <c r="G2322" t="e">
        <f>-mab</f>
        <v>#NAME?</v>
      </c>
      <c r="H2322" t="s">
        <v>546</v>
      </c>
      <c r="I2322">
        <v>2011</v>
      </c>
      <c r="N2322" t="s">
        <v>547</v>
      </c>
      <c r="O2322" t="s">
        <v>30</v>
      </c>
      <c r="P2322" t="s">
        <v>30</v>
      </c>
      <c r="Q2322" t="s">
        <v>31</v>
      </c>
      <c r="R2322" t="s">
        <v>30</v>
      </c>
    </row>
    <row r="2323" spans="1:18" x14ac:dyDescent="0.25">
      <c r="A2323">
        <v>1380740</v>
      </c>
      <c r="B2323" t="s">
        <v>20834</v>
      </c>
      <c r="C2323" t="s">
        <v>20835</v>
      </c>
      <c r="D2323">
        <v>1</v>
      </c>
      <c r="G2323" t="e">
        <f>-mab</f>
        <v>#NAME?</v>
      </c>
      <c r="H2323" t="s">
        <v>546</v>
      </c>
      <c r="N2323" t="s">
        <v>547</v>
      </c>
      <c r="O2323" t="s">
        <v>30</v>
      </c>
      <c r="P2323" t="s">
        <v>30</v>
      </c>
      <c r="Q2323" t="s">
        <v>31</v>
      </c>
      <c r="R2323" t="s">
        <v>30</v>
      </c>
    </row>
    <row r="2324" spans="1:18" x14ac:dyDescent="0.25">
      <c r="A2324">
        <v>1381722</v>
      </c>
      <c r="B2324" t="s">
        <v>22026</v>
      </c>
      <c r="C2324" t="s">
        <v>22027</v>
      </c>
      <c r="D2324">
        <v>1</v>
      </c>
      <c r="E2324" t="s">
        <v>22028</v>
      </c>
      <c r="N2324" t="s">
        <v>547</v>
      </c>
      <c r="O2324" t="s">
        <v>30</v>
      </c>
      <c r="P2324" t="s">
        <v>30</v>
      </c>
      <c r="Q2324" t="s">
        <v>31</v>
      </c>
      <c r="R2324" t="s">
        <v>30</v>
      </c>
    </row>
    <row r="2325" spans="1:18" x14ac:dyDescent="0.25">
      <c r="A2325">
        <v>1380146</v>
      </c>
      <c r="B2325" t="s">
        <v>22041</v>
      </c>
      <c r="C2325" t="s">
        <v>22042</v>
      </c>
      <c r="D2325">
        <v>1</v>
      </c>
      <c r="E2325" t="s">
        <v>22043</v>
      </c>
      <c r="F2325" t="s">
        <v>22044</v>
      </c>
      <c r="G2325" t="s">
        <v>7673</v>
      </c>
      <c r="H2325" t="s">
        <v>7674</v>
      </c>
      <c r="N2325" t="s">
        <v>547</v>
      </c>
      <c r="O2325" t="s">
        <v>30</v>
      </c>
      <c r="P2325" t="s">
        <v>30</v>
      </c>
      <c r="Q2325" t="s">
        <v>31</v>
      </c>
      <c r="R2325" t="s">
        <v>30</v>
      </c>
    </row>
    <row r="2326" spans="1:18" x14ac:dyDescent="0.25">
      <c r="A2326">
        <v>1381989</v>
      </c>
      <c r="B2326" t="s">
        <v>22047</v>
      </c>
      <c r="C2326" t="s">
        <v>22048</v>
      </c>
      <c r="D2326">
        <v>1</v>
      </c>
      <c r="E2326" t="s">
        <v>22048</v>
      </c>
      <c r="N2326" t="s">
        <v>547</v>
      </c>
      <c r="O2326" t="s">
        <v>30</v>
      </c>
      <c r="P2326" t="s">
        <v>30</v>
      </c>
      <c r="Q2326" t="s">
        <v>31</v>
      </c>
      <c r="R2326" t="s">
        <v>30</v>
      </c>
    </row>
    <row r="2327" spans="1:18" x14ac:dyDescent="0.25">
      <c r="A2327">
        <v>1381920</v>
      </c>
      <c r="B2327" t="s">
        <v>22145</v>
      </c>
      <c r="C2327" t="s">
        <v>22146</v>
      </c>
      <c r="D2327">
        <v>1</v>
      </c>
      <c r="E2327" t="s">
        <v>22147</v>
      </c>
      <c r="N2327" t="s">
        <v>547</v>
      </c>
      <c r="O2327" t="s">
        <v>30</v>
      </c>
      <c r="P2327" t="s">
        <v>30</v>
      </c>
      <c r="Q2327" t="s">
        <v>31</v>
      </c>
      <c r="R2327" t="s">
        <v>30</v>
      </c>
    </row>
    <row r="2328" spans="1:18" x14ac:dyDescent="0.25">
      <c r="A2328">
        <v>1121932</v>
      </c>
      <c r="B2328" t="s">
        <v>22946</v>
      </c>
      <c r="C2328" t="s">
        <v>22947</v>
      </c>
      <c r="D2328">
        <v>1</v>
      </c>
      <c r="E2328" t="s">
        <v>22948</v>
      </c>
      <c r="F2328" t="s">
        <v>22949</v>
      </c>
      <c r="G2328" t="s">
        <v>7673</v>
      </c>
      <c r="H2328" t="s">
        <v>7674</v>
      </c>
      <c r="N2328" t="s">
        <v>547</v>
      </c>
      <c r="O2328" t="s">
        <v>30</v>
      </c>
      <c r="P2328" t="s">
        <v>30</v>
      </c>
      <c r="Q2328" t="s">
        <v>31</v>
      </c>
      <c r="R2328" t="s">
        <v>30</v>
      </c>
    </row>
    <row r="2329" spans="1:18" x14ac:dyDescent="0.25">
      <c r="A2329">
        <v>1381050</v>
      </c>
      <c r="B2329" t="s">
        <v>23949</v>
      </c>
      <c r="C2329" t="s">
        <v>23950</v>
      </c>
      <c r="D2329">
        <v>1</v>
      </c>
      <c r="E2329" t="s">
        <v>23951</v>
      </c>
      <c r="F2329" t="s">
        <v>6518</v>
      </c>
      <c r="G2329" t="e">
        <f>-mab</f>
        <v>#NAME?</v>
      </c>
      <c r="H2329" t="s">
        <v>546</v>
      </c>
      <c r="N2329" t="s">
        <v>547</v>
      </c>
      <c r="O2329" t="s">
        <v>30</v>
      </c>
      <c r="P2329" t="s">
        <v>30</v>
      </c>
      <c r="Q2329" t="s">
        <v>31</v>
      </c>
      <c r="R2329" t="s">
        <v>30</v>
      </c>
    </row>
    <row r="2330" spans="1:18" x14ac:dyDescent="0.25">
      <c r="A2330">
        <v>1382007</v>
      </c>
      <c r="B2330" t="s">
        <v>24109</v>
      </c>
      <c r="C2330" t="s">
        <v>24110</v>
      </c>
      <c r="D2330">
        <v>1</v>
      </c>
      <c r="E2330" t="s">
        <v>24111</v>
      </c>
      <c r="N2330" t="s">
        <v>547</v>
      </c>
      <c r="O2330" t="s">
        <v>30</v>
      </c>
      <c r="P2330" t="s">
        <v>30</v>
      </c>
      <c r="Q2330" t="s">
        <v>31</v>
      </c>
      <c r="R2330" t="s">
        <v>30</v>
      </c>
    </row>
    <row r="2331" spans="1:18" x14ac:dyDescent="0.25">
      <c r="A2331">
        <v>1381823</v>
      </c>
      <c r="B2331" t="s">
        <v>24366</v>
      </c>
      <c r="C2331" t="s">
        <v>24367</v>
      </c>
      <c r="D2331">
        <v>1</v>
      </c>
      <c r="E2331" t="s">
        <v>24368</v>
      </c>
      <c r="N2331" t="s">
        <v>547</v>
      </c>
      <c r="O2331" t="s">
        <v>30</v>
      </c>
      <c r="P2331" t="s">
        <v>30</v>
      </c>
      <c r="Q2331" t="s">
        <v>31</v>
      </c>
      <c r="R2331" t="s">
        <v>30</v>
      </c>
    </row>
    <row r="2332" spans="1:18" x14ac:dyDescent="0.25">
      <c r="A2332">
        <v>1382073</v>
      </c>
      <c r="B2332" t="s">
        <v>24371</v>
      </c>
      <c r="C2332" t="s">
        <v>24372</v>
      </c>
      <c r="D2332">
        <v>1</v>
      </c>
      <c r="E2332" t="s">
        <v>24373</v>
      </c>
      <c r="N2332" t="s">
        <v>547</v>
      </c>
      <c r="O2332" t="s">
        <v>30</v>
      </c>
      <c r="P2332" t="s">
        <v>30</v>
      </c>
      <c r="Q2332" t="s">
        <v>31</v>
      </c>
      <c r="R2332" t="s">
        <v>30</v>
      </c>
    </row>
    <row r="2333" spans="1:18" x14ac:dyDescent="0.25">
      <c r="A2333">
        <v>1382068</v>
      </c>
      <c r="B2333" t="s">
        <v>24815</v>
      </c>
      <c r="C2333" t="s">
        <v>24816</v>
      </c>
      <c r="D2333">
        <v>1</v>
      </c>
      <c r="E2333" t="s">
        <v>24817</v>
      </c>
      <c r="N2333" t="s">
        <v>547</v>
      </c>
      <c r="O2333" t="s">
        <v>30</v>
      </c>
      <c r="P2333" t="s">
        <v>30</v>
      </c>
      <c r="Q2333" t="s">
        <v>31</v>
      </c>
      <c r="R2333" t="s">
        <v>30</v>
      </c>
    </row>
    <row r="2334" spans="1:18" x14ac:dyDescent="0.25">
      <c r="A2334">
        <v>1382046</v>
      </c>
      <c r="B2334" t="s">
        <v>24822</v>
      </c>
      <c r="C2334" t="s">
        <v>24823</v>
      </c>
      <c r="D2334">
        <v>1</v>
      </c>
      <c r="E2334" t="s">
        <v>24823</v>
      </c>
      <c r="N2334" t="s">
        <v>547</v>
      </c>
      <c r="O2334" t="s">
        <v>30</v>
      </c>
      <c r="P2334" t="s">
        <v>30</v>
      </c>
      <c r="Q2334" t="s">
        <v>31</v>
      </c>
      <c r="R2334" t="s">
        <v>30</v>
      </c>
    </row>
    <row r="2335" spans="1:18" x14ac:dyDescent="0.25">
      <c r="A2335">
        <v>1381720</v>
      </c>
      <c r="B2335" t="s">
        <v>25694</v>
      </c>
      <c r="C2335" t="s">
        <v>25695</v>
      </c>
      <c r="D2335">
        <v>1</v>
      </c>
      <c r="E2335" t="s">
        <v>25696</v>
      </c>
      <c r="N2335" t="s">
        <v>547</v>
      </c>
      <c r="O2335" t="s">
        <v>30</v>
      </c>
      <c r="P2335" t="s">
        <v>30</v>
      </c>
      <c r="Q2335" t="s">
        <v>31</v>
      </c>
      <c r="R2335" t="s">
        <v>30</v>
      </c>
    </row>
    <row r="2336" spans="1:18" x14ac:dyDescent="0.25">
      <c r="A2336">
        <v>1381993</v>
      </c>
      <c r="B2336" t="s">
        <v>25701</v>
      </c>
      <c r="C2336" t="s">
        <v>25702</v>
      </c>
      <c r="D2336">
        <v>1</v>
      </c>
      <c r="E2336" t="s">
        <v>10540</v>
      </c>
      <c r="N2336" t="s">
        <v>547</v>
      </c>
      <c r="O2336" t="s">
        <v>30</v>
      </c>
      <c r="P2336" t="s">
        <v>30</v>
      </c>
      <c r="Q2336" t="s">
        <v>31</v>
      </c>
      <c r="R2336" t="s">
        <v>30</v>
      </c>
    </row>
    <row r="2337" spans="1:18" x14ac:dyDescent="0.25">
      <c r="A2337">
        <v>1381806</v>
      </c>
      <c r="B2337" t="s">
        <v>25709</v>
      </c>
      <c r="C2337" t="s">
        <v>25710</v>
      </c>
      <c r="D2337">
        <v>1</v>
      </c>
      <c r="E2337" t="s">
        <v>25711</v>
      </c>
      <c r="N2337" t="s">
        <v>547</v>
      </c>
      <c r="O2337" t="s">
        <v>30</v>
      </c>
      <c r="P2337" t="s">
        <v>30</v>
      </c>
      <c r="Q2337" t="s">
        <v>31</v>
      </c>
      <c r="R2337" t="s">
        <v>30</v>
      </c>
    </row>
    <row r="2338" spans="1:18" x14ac:dyDescent="0.25">
      <c r="A2338">
        <v>1381838</v>
      </c>
      <c r="B2338" t="s">
        <v>25712</v>
      </c>
      <c r="C2338" t="s">
        <v>25713</v>
      </c>
      <c r="D2338">
        <v>1</v>
      </c>
      <c r="E2338" t="s">
        <v>25714</v>
      </c>
      <c r="N2338" t="s">
        <v>547</v>
      </c>
      <c r="O2338" t="s">
        <v>30</v>
      </c>
      <c r="P2338" t="s">
        <v>30</v>
      </c>
      <c r="Q2338" t="s">
        <v>31</v>
      </c>
      <c r="R2338" t="s">
        <v>30</v>
      </c>
    </row>
    <row r="2339" spans="1:18" x14ac:dyDescent="0.25">
      <c r="A2339">
        <v>1381803</v>
      </c>
      <c r="B2339" t="s">
        <v>25719</v>
      </c>
      <c r="C2339" t="s">
        <v>25720</v>
      </c>
      <c r="D2339">
        <v>1</v>
      </c>
      <c r="E2339" t="s">
        <v>25721</v>
      </c>
      <c r="N2339" t="s">
        <v>547</v>
      </c>
      <c r="O2339" t="s">
        <v>30</v>
      </c>
      <c r="P2339" t="s">
        <v>30</v>
      </c>
      <c r="Q2339" t="s">
        <v>31</v>
      </c>
      <c r="R2339" t="s">
        <v>30</v>
      </c>
    </row>
    <row r="2340" spans="1:18" x14ac:dyDescent="0.25">
      <c r="A2340">
        <v>1381872</v>
      </c>
      <c r="B2340" t="s">
        <v>25722</v>
      </c>
      <c r="C2340" t="s">
        <v>25723</v>
      </c>
      <c r="D2340">
        <v>1</v>
      </c>
      <c r="E2340" t="s">
        <v>25724</v>
      </c>
      <c r="N2340" t="s">
        <v>547</v>
      </c>
      <c r="O2340" t="s">
        <v>30</v>
      </c>
      <c r="P2340" t="s">
        <v>30</v>
      </c>
      <c r="Q2340" t="s">
        <v>31</v>
      </c>
      <c r="R2340" t="s">
        <v>30</v>
      </c>
    </row>
    <row r="2341" spans="1:18" x14ac:dyDescent="0.25">
      <c r="A2341">
        <v>1381892</v>
      </c>
      <c r="B2341" t="s">
        <v>25731</v>
      </c>
      <c r="C2341" t="s">
        <v>25732</v>
      </c>
      <c r="D2341">
        <v>1</v>
      </c>
      <c r="E2341" t="s">
        <v>25733</v>
      </c>
      <c r="N2341" t="s">
        <v>547</v>
      </c>
      <c r="O2341" t="s">
        <v>30</v>
      </c>
      <c r="P2341" t="s">
        <v>30</v>
      </c>
      <c r="Q2341" t="s">
        <v>31</v>
      </c>
      <c r="R2341" t="s">
        <v>30</v>
      </c>
    </row>
    <row r="2342" spans="1:18" x14ac:dyDescent="0.25">
      <c r="A2342">
        <v>1381718</v>
      </c>
      <c r="B2342" t="s">
        <v>25734</v>
      </c>
      <c r="C2342" t="s">
        <v>25735</v>
      </c>
      <c r="D2342">
        <v>1</v>
      </c>
      <c r="E2342" t="s">
        <v>25736</v>
      </c>
      <c r="N2342" t="s">
        <v>547</v>
      </c>
      <c r="O2342" t="s">
        <v>30</v>
      </c>
      <c r="P2342" t="s">
        <v>30</v>
      </c>
      <c r="Q2342" t="s">
        <v>31</v>
      </c>
      <c r="R2342" t="s">
        <v>30</v>
      </c>
    </row>
    <row r="2343" spans="1:18" x14ac:dyDescent="0.25">
      <c r="A2343">
        <v>1381705</v>
      </c>
      <c r="B2343" t="s">
        <v>25737</v>
      </c>
      <c r="C2343" t="s">
        <v>25738</v>
      </c>
      <c r="D2343">
        <v>1</v>
      </c>
      <c r="E2343" t="s">
        <v>25739</v>
      </c>
      <c r="N2343" t="s">
        <v>547</v>
      </c>
      <c r="O2343" t="s">
        <v>30</v>
      </c>
      <c r="P2343" t="s">
        <v>30</v>
      </c>
      <c r="Q2343" t="s">
        <v>31</v>
      </c>
      <c r="R2343" t="s">
        <v>30</v>
      </c>
    </row>
    <row r="2344" spans="1:18" x14ac:dyDescent="0.25">
      <c r="A2344">
        <v>1121892</v>
      </c>
      <c r="B2344" t="s">
        <v>27503</v>
      </c>
      <c r="C2344" t="s">
        <v>27504</v>
      </c>
      <c r="D2344">
        <v>1</v>
      </c>
      <c r="E2344" t="s">
        <v>27505</v>
      </c>
      <c r="F2344" t="s">
        <v>22949</v>
      </c>
      <c r="G2344" t="s">
        <v>7673</v>
      </c>
      <c r="H2344" t="s">
        <v>7674</v>
      </c>
      <c r="N2344" t="s">
        <v>547</v>
      </c>
      <c r="O2344" t="s">
        <v>30</v>
      </c>
      <c r="P2344" t="s">
        <v>30</v>
      </c>
      <c r="Q2344" t="s">
        <v>31</v>
      </c>
      <c r="R2344" t="s">
        <v>30</v>
      </c>
    </row>
    <row r="2345" spans="1:18" x14ac:dyDescent="0.25">
      <c r="A2345">
        <v>1121871</v>
      </c>
      <c r="B2345" t="s">
        <v>27509</v>
      </c>
      <c r="C2345" t="s">
        <v>27510</v>
      </c>
      <c r="D2345">
        <v>1</v>
      </c>
      <c r="E2345" t="s">
        <v>27511</v>
      </c>
      <c r="F2345" t="s">
        <v>27512</v>
      </c>
      <c r="G2345" t="e">
        <f t="shared" ref="G2345:G2350" si="5">-mab</f>
        <v>#NAME?</v>
      </c>
      <c r="H2345" t="s">
        <v>546</v>
      </c>
      <c r="N2345" t="s">
        <v>547</v>
      </c>
      <c r="O2345" t="s">
        <v>30</v>
      </c>
      <c r="P2345" t="s">
        <v>30</v>
      </c>
      <c r="Q2345" t="s">
        <v>31</v>
      </c>
      <c r="R2345" t="s">
        <v>30</v>
      </c>
    </row>
    <row r="2346" spans="1:18" x14ac:dyDescent="0.25">
      <c r="A2346">
        <v>1381393</v>
      </c>
      <c r="B2346" t="s">
        <v>27620</v>
      </c>
      <c r="C2346" t="s">
        <v>27621</v>
      </c>
      <c r="D2346">
        <v>1</v>
      </c>
      <c r="G2346" t="e">
        <f t="shared" si="5"/>
        <v>#NAME?</v>
      </c>
      <c r="H2346" t="s">
        <v>25528</v>
      </c>
      <c r="N2346" t="s">
        <v>547</v>
      </c>
      <c r="O2346" t="s">
        <v>30</v>
      </c>
      <c r="P2346" t="s">
        <v>30</v>
      </c>
      <c r="Q2346" t="s">
        <v>31</v>
      </c>
      <c r="R2346" t="s">
        <v>30</v>
      </c>
    </row>
    <row r="2347" spans="1:18" x14ac:dyDescent="0.25">
      <c r="A2347">
        <v>1380140</v>
      </c>
      <c r="B2347" t="s">
        <v>27709</v>
      </c>
      <c r="C2347" t="s">
        <v>27710</v>
      </c>
      <c r="D2347">
        <v>1</v>
      </c>
      <c r="E2347" t="s">
        <v>27711</v>
      </c>
      <c r="F2347" t="s">
        <v>6518</v>
      </c>
      <c r="G2347" t="e">
        <f t="shared" si="5"/>
        <v>#NAME?</v>
      </c>
      <c r="H2347" t="s">
        <v>12395</v>
      </c>
      <c r="I2347">
        <v>2011</v>
      </c>
      <c r="N2347" t="s">
        <v>547</v>
      </c>
      <c r="O2347" t="s">
        <v>30</v>
      </c>
      <c r="P2347" t="s">
        <v>30</v>
      </c>
      <c r="Q2347" t="s">
        <v>31</v>
      </c>
      <c r="R2347" t="s">
        <v>30</v>
      </c>
    </row>
    <row r="2348" spans="1:18" x14ac:dyDescent="0.25">
      <c r="A2348">
        <v>1381390</v>
      </c>
      <c r="B2348" t="s">
        <v>28087</v>
      </c>
      <c r="C2348" t="s">
        <v>28088</v>
      </c>
      <c r="D2348">
        <v>1</v>
      </c>
      <c r="E2348" t="s">
        <v>28089</v>
      </c>
      <c r="F2348" t="s">
        <v>27035</v>
      </c>
      <c r="G2348" t="e">
        <f t="shared" si="5"/>
        <v>#NAME?</v>
      </c>
      <c r="H2348" t="s">
        <v>546</v>
      </c>
      <c r="N2348" t="s">
        <v>547</v>
      </c>
      <c r="O2348" t="s">
        <v>30</v>
      </c>
      <c r="P2348" t="s">
        <v>30</v>
      </c>
      <c r="Q2348" t="s">
        <v>31</v>
      </c>
      <c r="R2348" t="s">
        <v>30</v>
      </c>
    </row>
    <row r="2349" spans="1:18" x14ac:dyDescent="0.25">
      <c r="A2349">
        <v>1380311</v>
      </c>
      <c r="B2349" t="s">
        <v>28093</v>
      </c>
      <c r="C2349" t="s">
        <v>28094</v>
      </c>
      <c r="D2349">
        <v>1</v>
      </c>
      <c r="G2349" t="e">
        <f t="shared" si="5"/>
        <v>#NAME?</v>
      </c>
      <c r="H2349" t="s">
        <v>546</v>
      </c>
      <c r="N2349" t="s">
        <v>547</v>
      </c>
      <c r="O2349" t="s">
        <v>30</v>
      </c>
      <c r="P2349" t="s">
        <v>30</v>
      </c>
      <c r="Q2349" t="s">
        <v>31</v>
      </c>
      <c r="R2349" t="s">
        <v>30</v>
      </c>
    </row>
    <row r="2350" spans="1:18" x14ac:dyDescent="0.25">
      <c r="A2350">
        <v>1380524</v>
      </c>
      <c r="B2350" t="s">
        <v>28095</v>
      </c>
      <c r="C2350" t="s">
        <v>28096</v>
      </c>
      <c r="D2350">
        <v>1</v>
      </c>
      <c r="G2350" t="e">
        <f t="shared" si="5"/>
        <v>#NAME?</v>
      </c>
      <c r="H2350" t="s">
        <v>546</v>
      </c>
      <c r="N2350" t="s">
        <v>547</v>
      </c>
      <c r="O2350" t="s">
        <v>30</v>
      </c>
      <c r="P2350" t="s">
        <v>30</v>
      </c>
      <c r="Q2350" t="s">
        <v>31</v>
      </c>
      <c r="R2350" t="s">
        <v>30</v>
      </c>
    </row>
    <row r="2351" spans="1:18" x14ac:dyDescent="0.25">
      <c r="A2351">
        <v>1381958</v>
      </c>
      <c r="B2351" t="s">
        <v>28097</v>
      </c>
      <c r="C2351" t="s">
        <v>28098</v>
      </c>
      <c r="D2351">
        <v>1</v>
      </c>
      <c r="E2351" t="s">
        <v>28099</v>
      </c>
      <c r="N2351" t="s">
        <v>547</v>
      </c>
      <c r="O2351" t="s">
        <v>30</v>
      </c>
      <c r="P2351" t="s">
        <v>30</v>
      </c>
      <c r="Q2351" t="s">
        <v>31</v>
      </c>
      <c r="R2351" t="s">
        <v>30</v>
      </c>
    </row>
    <row r="2352" spans="1:18" x14ac:dyDescent="0.25">
      <c r="A2352">
        <v>1382005</v>
      </c>
      <c r="B2352" t="s">
        <v>28753</v>
      </c>
      <c r="C2352" t="s">
        <v>28754</v>
      </c>
      <c r="D2352">
        <v>1</v>
      </c>
      <c r="E2352" t="s">
        <v>28755</v>
      </c>
      <c r="N2352" t="s">
        <v>547</v>
      </c>
      <c r="O2352" t="s">
        <v>30</v>
      </c>
      <c r="P2352" t="s">
        <v>30</v>
      </c>
      <c r="Q2352" t="s">
        <v>31</v>
      </c>
      <c r="R2352" t="s">
        <v>30</v>
      </c>
    </row>
    <row r="2353" spans="1:18" x14ac:dyDescent="0.25">
      <c r="A2353">
        <v>1381891</v>
      </c>
      <c r="B2353" t="s">
        <v>29198</v>
      </c>
      <c r="C2353" t="s">
        <v>29199</v>
      </c>
      <c r="D2353">
        <v>1</v>
      </c>
      <c r="E2353" t="s">
        <v>16078</v>
      </c>
      <c r="N2353" t="s">
        <v>547</v>
      </c>
      <c r="O2353" t="s">
        <v>30</v>
      </c>
      <c r="P2353" t="s">
        <v>30</v>
      </c>
      <c r="Q2353" t="s">
        <v>31</v>
      </c>
      <c r="R2353" t="s">
        <v>30</v>
      </c>
    </row>
    <row r="2354" spans="1:18" x14ac:dyDescent="0.25">
      <c r="A2354">
        <v>1381881</v>
      </c>
      <c r="B2354" t="s">
        <v>29206</v>
      </c>
      <c r="C2354" t="s">
        <v>29207</v>
      </c>
      <c r="D2354">
        <v>1</v>
      </c>
      <c r="E2354" t="s">
        <v>29208</v>
      </c>
      <c r="N2354" t="s">
        <v>547</v>
      </c>
      <c r="O2354" t="s">
        <v>30</v>
      </c>
      <c r="P2354" t="s">
        <v>30</v>
      </c>
      <c r="Q2354" t="s">
        <v>31</v>
      </c>
      <c r="R2354" t="s">
        <v>30</v>
      </c>
    </row>
    <row r="2355" spans="1:18" x14ac:dyDescent="0.25">
      <c r="A2355">
        <v>1121882</v>
      </c>
      <c r="B2355" t="s">
        <v>29791</v>
      </c>
      <c r="C2355" t="s">
        <v>29792</v>
      </c>
      <c r="D2355">
        <v>1</v>
      </c>
      <c r="E2355" t="s">
        <v>29793</v>
      </c>
      <c r="F2355" t="s">
        <v>29794</v>
      </c>
      <c r="G2355" t="e">
        <f>-mab</f>
        <v>#NAME?</v>
      </c>
      <c r="H2355" t="s">
        <v>546</v>
      </c>
      <c r="I2355">
        <v>2010</v>
      </c>
      <c r="N2355" t="s">
        <v>547</v>
      </c>
      <c r="O2355" t="s">
        <v>30</v>
      </c>
      <c r="P2355" t="s">
        <v>30</v>
      </c>
      <c r="Q2355" t="s">
        <v>31</v>
      </c>
      <c r="R2355" t="s">
        <v>30</v>
      </c>
    </row>
    <row r="2356" spans="1:18" x14ac:dyDescent="0.25">
      <c r="A2356">
        <v>1381917</v>
      </c>
      <c r="B2356" t="s">
        <v>31191</v>
      </c>
      <c r="C2356" t="s">
        <v>31192</v>
      </c>
      <c r="D2356">
        <v>1</v>
      </c>
      <c r="E2356" t="s">
        <v>31193</v>
      </c>
      <c r="N2356" t="s">
        <v>547</v>
      </c>
      <c r="O2356" t="s">
        <v>30</v>
      </c>
      <c r="P2356" t="s">
        <v>30</v>
      </c>
      <c r="Q2356" t="s">
        <v>31</v>
      </c>
      <c r="R2356" t="s">
        <v>30</v>
      </c>
    </row>
    <row r="2357" spans="1:18" x14ac:dyDescent="0.25">
      <c r="A2357">
        <v>1381890</v>
      </c>
      <c r="B2357" t="s">
        <v>31620</v>
      </c>
      <c r="C2357" t="s">
        <v>31621</v>
      </c>
      <c r="D2357">
        <v>1</v>
      </c>
      <c r="E2357" t="s">
        <v>31622</v>
      </c>
      <c r="N2357" t="s">
        <v>547</v>
      </c>
      <c r="O2357" t="s">
        <v>30</v>
      </c>
      <c r="P2357" t="s">
        <v>30</v>
      </c>
      <c r="Q2357" t="s">
        <v>31</v>
      </c>
      <c r="R2357" t="s">
        <v>30</v>
      </c>
    </row>
    <row r="2358" spans="1:18" x14ac:dyDescent="0.25">
      <c r="A2358">
        <v>1382085</v>
      </c>
      <c r="B2358" t="s">
        <v>31632</v>
      </c>
      <c r="C2358" t="s">
        <v>31633</v>
      </c>
      <c r="D2358">
        <v>1</v>
      </c>
      <c r="E2358" t="s">
        <v>31634</v>
      </c>
      <c r="N2358" t="s">
        <v>547</v>
      </c>
      <c r="O2358" t="s">
        <v>30</v>
      </c>
      <c r="P2358" t="s">
        <v>30</v>
      </c>
      <c r="Q2358" t="s">
        <v>31</v>
      </c>
      <c r="R2358" t="s">
        <v>30</v>
      </c>
    </row>
    <row r="2359" spans="1:18" x14ac:dyDescent="0.25">
      <c r="A2359">
        <v>1382040</v>
      </c>
      <c r="B2359" t="s">
        <v>31651</v>
      </c>
      <c r="C2359" t="s">
        <v>31652</v>
      </c>
      <c r="D2359">
        <v>1</v>
      </c>
      <c r="E2359" t="s">
        <v>31652</v>
      </c>
      <c r="N2359" t="s">
        <v>547</v>
      </c>
      <c r="O2359" t="s">
        <v>30</v>
      </c>
      <c r="P2359" t="s">
        <v>30</v>
      </c>
      <c r="Q2359" t="s">
        <v>31</v>
      </c>
      <c r="R2359" t="s">
        <v>30</v>
      </c>
    </row>
    <row r="2360" spans="1:18" x14ac:dyDescent="0.25">
      <c r="A2360">
        <v>1382039</v>
      </c>
      <c r="B2360" t="s">
        <v>32569</v>
      </c>
      <c r="C2360" t="s">
        <v>32570</v>
      </c>
      <c r="D2360">
        <v>1</v>
      </c>
      <c r="E2360" t="s">
        <v>32571</v>
      </c>
      <c r="N2360" t="s">
        <v>547</v>
      </c>
      <c r="O2360" t="s">
        <v>30</v>
      </c>
      <c r="P2360" t="s">
        <v>30</v>
      </c>
      <c r="Q2360" t="s">
        <v>31</v>
      </c>
      <c r="R2360" t="s">
        <v>30</v>
      </c>
    </row>
    <row r="2361" spans="1:18" x14ac:dyDescent="0.25">
      <c r="A2361">
        <v>1382058</v>
      </c>
      <c r="B2361" t="s">
        <v>32574</v>
      </c>
      <c r="C2361" t="s">
        <v>32575</v>
      </c>
      <c r="D2361">
        <v>1</v>
      </c>
      <c r="E2361" t="s">
        <v>32576</v>
      </c>
      <c r="N2361" t="s">
        <v>547</v>
      </c>
      <c r="O2361" t="s">
        <v>30</v>
      </c>
      <c r="P2361" t="s">
        <v>30</v>
      </c>
      <c r="Q2361" t="s">
        <v>31</v>
      </c>
      <c r="R2361" t="s">
        <v>30</v>
      </c>
    </row>
    <row r="2362" spans="1:18" x14ac:dyDescent="0.25">
      <c r="A2362">
        <v>1381883</v>
      </c>
      <c r="B2362" t="s">
        <v>32586</v>
      </c>
      <c r="C2362" t="s">
        <v>32587</v>
      </c>
      <c r="D2362">
        <v>1</v>
      </c>
      <c r="E2362" t="s">
        <v>32587</v>
      </c>
      <c r="N2362" t="s">
        <v>547</v>
      </c>
      <c r="O2362" t="s">
        <v>30</v>
      </c>
      <c r="P2362" t="s">
        <v>30</v>
      </c>
      <c r="Q2362" t="s">
        <v>31</v>
      </c>
      <c r="R2362" t="s">
        <v>30</v>
      </c>
    </row>
    <row r="2363" spans="1:18" x14ac:dyDescent="0.25">
      <c r="A2363">
        <v>1381843</v>
      </c>
      <c r="B2363" t="s">
        <v>32996</v>
      </c>
      <c r="C2363" t="s">
        <v>32997</v>
      </c>
      <c r="D2363">
        <v>1</v>
      </c>
      <c r="E2363" t="s">
        <v>32998</v>
      </c>
      <c r="N2363" t="s">
        <v>547</v>
      </c>
      <c r="O2363" t="s">
        <v>30</v>
      </c>
      <c r="P2363" t="s">
        <v>30</v>
      </c>
      <c r="Q2363" t="s">
        <v>31</v>
      </c>
      <c r="R2363" t="s">
        <v>30</v>
      </c>
    </row>
    <row r="2364" spans="1:18" x14ac:dyDescent="0.25">
      <c r="A2364">
        <v>1381781</v>
      </c>
      <c r="B2364" t="s">
        <v>33001</v>
      </c>
      <c r="C2364" t="s">
        <v>33002</v>
      </c>
      <c r="D2364">
        <v>1</v>
      </c>
      <c r="E2364" t="s">
        <v>33003</v>
      </c>
      <c r="N2364" t="s">
        <v>547</v>
      </c>
      <c r="O2364" t="s">
        <v>30</v>
      </c>
      <c r="P2364" t="s">
        <v>30</v>
      </c>
      <c r="Q2364" t="s">
        <v>31</v>
      </c>
      <c r="R2364" t="s">
        <v>30</v>
      </c>
    </row>
    <row r="2365" spans="1:18" x14ac:dyDescent="0.25">
      <c r="A2365">
        <v>1381841</v>
      </c>
      <c r="B2365" t="s">
        <v>33008</v>
      </c>
      <c r="C2365" t="s">
        <v>33009</v>
      </c>
      <c r="D2365">
        <v>1</v>
      </c>
      <c r="E2365" t="s">
        <v>33010</v>
      </c>
      <c r="N2365" t="s">
        <v>547</v>
      </c>
      <c r="O2365" t="s">
        <v>30</v>
      </c>
      <c r="P2365" t="s">
        <v>30</v>
      </c>
      <c r="Q2365" t="s">
        <v>31</v>
      </c>
      <c r="R2365" t="s">
        <v>30</v>
      </c>
    </row>
    <row r="2366" spans="1:18" x14ac:dyDescent="0.25">
      <c r="A2366">
        <v>1381988</v>
      </c>
      <c r="B2366" t="s">
        <v>33024</v>
      </c>
      <c r="C2366" t="s">
        <v>33025</v>
      </c>
      <c r="D2366">
        <v>1</v>
      </c>
      <c r="E2366" t="s">
        <v>33026</v>
      </c>
      <c r="N2366" t="s">
        <v>547</v>
      </c>
      <c r="O2366" t="s">
        <v>30</v>
      </c>
      <c r="P2366" t="s">
        <v>30</v>
      </c>
      <c r="Q2366" t="s">
        <v>31</v>
      </c>
      <c r="R2366" t="s">
        <v>30</v>
      </c>
    </row>
    <row r="2367" spans="1:18" x14ac:dyDescent="0.25">
      <c r="A2367">
        <v>1381904</v>
      </c>
      <c r="B2367" t="s">
        <v>33287</v>
      </c>
      <c r="C2367" t="s">
        <v>33288</v>
      </c>
      <c r="D2367">
        <v>1</v>
      </c>
      <c r="E2367" t="s">
        <v>33289</v>
      </c>
      <c r="N2367" t="s">
        <v>547</v>
      </c>
      <c r="O2367" t="s">
        <v>30</v>
      </c>
      <c r="P2367" t="s">
        <v>30</v>
      </c>
      <c r="Q2367" t="s">
        <v>31</v>
      </c>
      <c r="R2367" t="s">
        <v>30</v>
      </c>
    </row>
    <row r="2368" spans="1:18" x14ac:dyDescent="0.25">
      <c r="A2368">
        <v>1381777</v>
      </c>
      <c r="B2368" t="s">
        <v>33297</v>
      </c>
      <c r="C2368" t="s">
        <v>33298</v>
      </c>
      <c r="D2368">
        <v>1</v>
      </c>
      <c r="E2368" t="s">
        <v>33299</v>
      </c>
      <c r="N2368" t="s">
        <v>547</v>
      </c>
      <c r="O2368" t="s">
        <v>30</v>
      </c>
      <c r="P2368" t="s">
        <v>30</v>
      </c>
      <c r="Q2368" t="s">
        <v>31</v>
      </c>
      <c r="R2368" t="s">
        <v>30</v>
      </c>
    </row>
    <row r="2369" spans="1:18" x14ac:dyDescent="0.25">
      <c r="A2369">
        <v>1381875</v>
      </c>
      <c r="B2369" t="s">
        <v>33314</v>
      </c>
      <c r="C2369" t="s">
        <v>33315</v>
      </c>
      <c r="D2369">
        <v>1</v>
      </c>
      <c r="E2369" t="s">
        <v>33316</v>
      </c>
      <c r="N2369" t="s">
        <v>547</v>
      </c>
      <c r="O2369" t="s">
        <v>30</v>
      </c>
      <c r="P2369" t="s">
        <v>30</v>
      </c>
      <c r="Q2369" t="s">
        <v>31</v>
      </c>
      <c r="R2369" t="s">
        <v>30</v>
      </c>
    </row>
    <row r="2370" spans="1:18" x14ac:dyDescent="0.25">
      <c r="A2370">
        <v>1381880</v>
      </c>
      <c r="B2370" t="s">
        <v>34905</v>
      </c>
      <c r="C2370" t="s">
        <v>34906</v>
      </c>
      <c r="D2370">
        <v>1</v>
      </c>
      <c r="E2370" t="s">
        <v>34907</v>
      </c>
      <c r="N2370" t="s">
        <v>547</v>
      </c>
      <c r="O2370" t="s">
        <v>30</v>
      </c>
      <c r="P2370" t="s">
        <v>30</v>
      </c>
      <c r="Q2370" t="s">
        <v>31</v>
      </c>
      <c r="R2370" t="s">
        <v>30</v>
      </c>
    </row>
    <row r="2371" spans="1:18" x14ac:dyDescent="0.25">
      <c r="A2371">
        <v>1381815</v>
      </c>
      <c r="B2371" t="s">
        <v>34911</v>
      </c>
      <c r="C2371" t="s">
        <v>34912</v>
      </c>
      <c r="D2371">
        <v>1</v>
      </c>
      <c r="E2371" t="s">
        <v>34913</v>
      </c>
      <c r="N2371" t="s">
        <v>547</v>
      </c>
      <c r="O2371" t="s">
        <v>30</v>
      </c>
      <c r="P2371" t="s">
        <v>30</v>
      </c>
      <c r="Q2371" t="s">
        <v>31</v>
      </c>
      <c r="R2371" t="s">
        <v>30</v>
      </c>
    </row>
    <row r="2372" spans="1:18" x14ac:dyDescent="0.25">
      <c r="A2372">
        <v>1381856</v>
      </c>
      <c r="B2372" t="s">
        <v>34918</v>
      </c>
      <c r="C2372" t="s">
        <v>34919</v>
      </c>
      <c r="D2372">
        <v>1</v>
      </c>
      <c r="E2372" t="s">
        <v>34920</v>
      </c>
      <c r="N2372" t="s">
        <v>547</v>
      </c>
      <c r="O2372" t="s">
        <v>30</v>
      </c>
      <c r="P2372" t="s">
        <v>30</v>
      </c>
      <c r="Q2372" t="s">
        <v>31</v>
      </c>
      <c r="R2372" t="s">
        <v>30</v>
      </c>
    </row>
    <row r="2373" spans="1:18" x14ac:dyDescent="0.25">
      <c r="A2373">
        <v>1381796</v>
      </c>
      <c r="B2373" t="s">
        <v>34938</v>
      </c>
      <c r="C2373" t="s">
        <v>34939</v>
      </c>
      <c r="D2373">
        <v>1</v>
      </c>
      <c r="E2373" t="s">
        <v>34940</v>
      </c>
      <c r="N2373" t="s">
        <v>547</v>
      </c>
      <c r="O2373" t="s">
        <v>30</v>
      </c>
      <c r="P2373" t="s">
        <v>30</v>
      </c>
      <c r="Q2373" t="s">
        <v>31</v>
      </c>
      <c r="R2373" t="s">
        <v>30</v>
      </c>
    </row>
    <row r="2374" spans="1:18" x14ac:dyDescent="0.25">
      <c r="A2374">
        <v>1381743</v>
      </c>
      <c r="B2374" t="s">
        <v>35052</v>
      </c>
      <c r="C2374" t="s">
        <v>35053</v>
      </c>
      <c r="D2374">
        <v>1</v>
      </c>
      <c r="E2374" t="s">
        <v>35054</v>
      </c>
      <c r="N2374" t="s">
        <v>547</v>
      </c>
      <c r="O2374" t="s">
        <v>30</v>
      </c>
      <c r="P2374" t="s">
        <v>30</v>
      </c>
      <c r="Q2374" t="s">
        <v>31</v>
      </c>
      <c r="R2374" t="s">
        <v>30</v>
      </c>
    </row>
    <row r="2375" spans="1:18" x14ac:dyDescent="0.25">
      <c r="A2375">
        <v>1381712</v>
      </c>
      <c r="B2375" t="s">
        <v>35972</v>
      </c>
      <c r="C2375" t="s">
        <v>35973</v>
      </c>
      <c r="D2375">
        <v>1</v>
      </c>
      <c r="E2375" t="s">
        <v>35974</v>
      </c>
      <c r="N2375" t="s">
        <v>547</v>
      </c>
      <c r="O2375" t="s">
        <v>30</v>
      </c>
      <c r="P2375" t="s">
        <v>30</v>
      </c>
      <c r="Q2375" t="s">
        <v>31</v>
      </c>
      <c r="R2375" t="s">
        <v>30</v>
      </c>
    </row>
    <row r="2376" spans="1:18" x14ac:dyDescent="0.25">
      <c r="A2376">
        <v>1382082</v>
      </c>
      <c r="B2376" t="s">
        <v>35977</v>
      </c>
      <c r="C2376" t="s">
        <v>35978</v>
      </c>
      <c r="D2376">
        <v>1</v>
      </c>
      <c r="E2376" t="s">
        <v>35978</v>
      </c>
      <c r="N2376" t="s">
        <v>547</v>
      </c>
      <c r="O2376" t="s">
        <v>30</v>
      </c>
      <c r="P2376" t="s">
        <v>30</v>
      </c>
      <c r="Q2376" t="s">
        <v>31</v>
      </c>
      <c r="R2376" t="s">
        <v>30</v>
      </c>
    </row>
    <row r="2377" spans="1:18" x14ac:dyDescent="0.25">
      <c r="A2377">
        <v>1382111</v>
      </c>
      <c r="B2377" t="s">
        <v>35985</v>
      </c>
      <c r="C2377" t="s">
        <v>35986</v>
      </c>
      <c r="D2377">
        <v>1</v>
      </c>
      <c r="E2377" t="s">
        <v>33316</v>
      </c>
      <c r="N2377" t="s">
        <v>547</v>
      </c>
      <c r="O2377" t="s">
        <v>30</v>
      </c>
      <c r="P2377" t="s">
        <v>30</v>
      </c>
      <c r="Q2377" t="s">
        <v>31</v>
      </c>
      <c r="R2377" t="s">
        <v>30</v>
      </c>
    </row>
    <row r="2378" spans="1:18" x14ac:dyDescent="0.25">
      <c r="A2378">
        <v>1380669</v>
      </c>
      <c r="B2378" t="s">
        <v>36010</v>
      </c>
      <c r="C2378" t="s">
        <v>36011</v>
      </c>
      <c r="D2378">
        <v>1</v>
      </c>
      <c r="G2378" t="e">
        <f>-mab</f>
        <v>#NAME?</v>
      </c>
      <c r="H2378" t="s">
        <v>546</v>
      </c>
      <c r="N2378" t="s">
        <v>547</v>
      </c>
      <c r="O2378" t="s">
        <v>30</v>
      </c>
      <c r="P2378" t="s">
        <v>30</v>
      </c>
      <c r="Q2378" t="s">
        <v>31</v>
      </c>
      <c r="R2378" t="s">
        <v>30</v>
      </c>
    </row>
    <row r="2379" spans="1:18" x14ac:dyDescent="0.25">
      <c r="A2379">
        <v>1382038</v>
      </c>
      <c r="B2379" t="s">
        <v>36020</v>
      </c>
      <c r="C2379" t="s">
        <v>36021</v>
      </c>
      <c r="D2379">
        <v>1</v>
      </c>
      <c r="E2379" t="s">
        <v>36022</v>
      </c>
      <c r="N2379" t="s">
        <v>547</v>
      </c>
      <c r="O2379" t="s">
        <v>30</v>
      </c>
      <c r="P2379" t="s">
        <v>30</v>
      </c>
      <c r="Q2379" t="s">
        <v>31</v>
      </c>
      <c r="R2379" t="s">
        <v>30</v>
      </c>
    </row>
    <row r="2380" spans="1:18" x14ac:dyDescent="0.25">
      <c r="A2380">
        <v>1381851</v>
      </c>
      <c r="B2380" t="s">
        <v>36023</v>
      </c>
      <c r="C2380" t="s">
        <v>36024</v>
      </c>
      <c r="D2380">
        <v>1</v>
      </c>
      <c r="E2380" t="s">
        <v>36025</v>
      </c>
      <c r="N2380" t="s">
        <v>547</v>
      </c>
      <c r="O2380" t="s">
        <v>30</v>
      </c>
      <c r="P2380" t="s">
        <v>30</v>
      </c>
      <c r="Q2380" t="s">
        <v>31</v>
      </c>
      <c r="R2380" t="s">
        <v>30</v>
      </c>
    </row>
    <row r="2381" spans="1:18" x14ac:dyDescent="0.25">
      <c r="A2381">
        <v>1381926</v>
      </c>
      <c r="B2381" t="s">
        <v>37455</v>
      </c>
      <c r="C2381" t="s">
        <v>37456</v>
      </c>
      <c r="D2381">
        <v>1</v>
      </c>
      <c r="E2381" t="s">
        <v>37457</v>
      </c>
      <c r="N2381" t="s">
        <v>547</v>
      </c>
      <c r="O2381" t="s">
        <v>30</v>
      </c>
      <c r="P2381" t="s">
        <v>30</v>
      </c>
      <c r="Q2381" t="s">
        <v>31</v>
      </c>
      <c r="R2381" t="s">
        <v>30</v>
      </c>
    </row>
    <row r="2382" spans="1:18" x14ac:dyDescent="0.25">
      <c r="A2382">
        <v>1381800</v>
      </c>
      <c r="B2382" t="s">
        <v>37463</v>
      </c>
      <c r="C2382" t="s">
        <v>37464</v>
      </c>
      <c r="D2382">
        <v>1</v>
      </c>
      <c r="E2382" t="s">
        <v>37465</v>
      </c>
      <c r="N2382" t="s">
        <v>547</v>
      </c>
      <c r="O2382" t="s">
        <v>30</v>
      </c>
      <c r="P2382" t="s">
        <v>30</v>
      </c>
      <c r="Q2382" t="s">
        <v>31</v>
      </c>
      <c r="R2382" t="s">
        <v>30</v>
      </c>
    </row>
    <row r="2383" spans="1:18" x14ac:dyDescent="0.25">
      <c r="A2383">
        <v>1381742</v>
      </c>
      <c r="B2383" t="s">
        <v>38297</v>
      </c>
      <c r="C2383" t="s">
        <v>38298</v>
      </c>
      <c r="D2383">
        <v>1</v>
      </c>
      <c r="E2383" t="s">
        <v>38299</v>
      </c>
      <c r="N2383" t="s">
        <v>547</v>
      </c>
      <c r="O2383" t="s">
        <v>30</v>
      </c>
      <c r="P2383" t="s">
        <v>30</v>
      </c>
      <c r="Q2383" t="s">
        <v>31</v>
      </c>
      <c r="R2383" t="s">
        <v>30</v>
      </c>
    </row>
    <row r="2384" spans="1:18" x14ac:dyDescent="0.25">
      <c r="A2384">
        <v>1380417</v>
      </c>
      <c r="B2384" t="s">
        <v>38730</v>
      </c>
      <c r="C2384" t="s">
        <v>38731</v>
      </c>
      <c r="D2384">
        <v>1</v>
      </c>
      <c r="G2384" t="e">
        <f>-mab</f>
        <v>#NAME?</v>
      </c>
      <c r="H2384" t="s">
        <v>546</v>
      </c>
      <c r="N2384" t="s">
        <v>547</v>
      </c>
      <c r="O2384" t="s">
        <v>30</v>
      </c>
      <c r="P2384" t="s">
        <v>30</v>
      </c>
      <c r="Q2384" t="s">
        <v>31</v>
      </c>
      <c r="R2384" t="s">
        <v>30</v>
      </c>
    </row>
    <row r="2385" spans="1:18" x14ac:dyDescent="0.25">
      <c r="A2385">
        <v>1381775</v>
      </c>
      <c r="B2385" t="s">
        <v>38738</v>
      </c>
      <c r="C2385" t="s">
        <v>38739</v>
      </c>
      <c r="D2385">
        <v>1</v>
      </c>
      <c r="E2385" t="s">
        <v>38740</v>
      </c>
      <c r="N2385" t="s">
        <v>547</v>
      </c>
      <c r="O2385" t="s">
        <v>30</v>
      </c>
      <c r="P2385" t="s">
        <v>30</v>
      </c>
      <c r="Q2385" t="s">
        <v>31</v>
      </c>
      <c r="R2385" t="s">
        <v>30</v>
      </c>
    </row>
    <row r="2386" spans="1:18" x14ac:dyDescent="0.25">
      <c r="A2386">
        <v>1381937</v>
      </c>
      <c r="B2386" t="s">
        <v>39012</v>
      </c>
      <c r="C2386" t="s">
        <v>39013</v>
      </c>
      <c r="D2386">
        <v>1</v>
      </c>
      <c r="E2386" t="s">
        <v>39014</v>
      </c>
      <c r="N2386" t="s">
        <v>547</v>
      </c>
      <c r="O2386" t="s">
        <v>30</v>
      </c>
      <c r="P2386" t="s">
        <v>30</v>
      </c>
      <c r="Q2386" t="s">
        <v>31</v>
      </c>
      <c r="R2386" t="s">
        <v>30</v>
      </c>
    </row>
    <row r="2387" spans="1:18" x14ac:dyDescent="0.25">
      <c r="A2387">
        <v>1382112</v>
      </c>
      <c r="B2387" t="s">
        <v>39023</v>
      </c>
      <c r="C2387" t="s">
        <v>39024</v>
      </c>
      <c r="D2387">
        <v>1</v>
      </c>
      <c r="E2387" t="s">
        <v>15927</v>
      </c>
      <c r="N2387" t="s">
        <v>547</v>
      </c>
      <c r="O2387" t="s">
        <v>30</v>
      </c>
      <c r="P2387" t="s">
        <v>30</v>
      </c>
      <c r="Q2387" t="s">
        <v>31</v>
      </c>
      <c r="R2387" t="s">
        <v>30</v>
      </c>
    </row>
    <row r="2388" spans="1:18" x14ac:dyDescent="0.25">
      <c r="A2388">
        <v>1382072</v>
      </c>
      <c r="B2388" t="s">
        <v>39028</v>
      </c>
      <c r="C2388" t="s">
        <v>39029</v>
      </c>
      <c r="D2388">
        <v>1</v>
      </c>
      <c r="E2388" t="s">
        <v>39030</v>
      </c>
      <c r="N2388" t="s">
        <v>547</v>
      </c>
      <c r="O2388" t="s">
        <v>30</v>
      </c>
      <c r="P2388" t="s">
        <v>30</v>
      </c>
      <c r="Q2388" t="s">
        <v>31</v>
      </c>
      <c r="R2388" t="s">
        <v>30</v>
      </c>
    </row>
    <row r="2389" spans="1:18" x14ac:dyDescent="0.25">
      <c r="A2389">
        <v>1381819</v>
      </c>
      <c r="B2389" t="s">
        <v>39291</v>
      </c>
      <c r="C2389" t="s">
        <v>39292</v>
      </c>
      <c r="D2389">
        <v>1</v>
      </c>
      <c r="E2389" t="s">
        <v>39293</v>
      </c>
      <c r="N2389" t="s">
        <v>547</v>
      </c>
      <c r="O2389" t="s">
        <v>30</v>
      </c>
      <c r="P2389" t="s">
        <v>30</v>
      </c>
      <c r="Q2389" t="s">
        <v>31</v>
      </c>
      <c r="R2389" t="s">
        <v>30</v>
      </c>
    </row>
    <row r="2390" spans="1:18" x14ac:dyDescent="0.25">
      <c r="A2390">
        <v>1381922</v>
      </c>
      <c r="B2390" t="s">
        <v>39304</v>
      </c>
      <c r="C2390" t="s">
        <v>39305</v>
      </c>
      <c r="D2390">
        <v>1</v>
      </c>
      <c r="E2390" t="s">
        <v>39306</v>
      </c>
      <c r="N2390" t="s">
        <v>547</v>
      </c>
      <c r="O2390" t="s">
        <v>30</v>
      </c>
      <c r="P2390" t="s">
        <v>30</v>
      </c>
      <c r="Q2390" t="s">
        <v>31</v>
      </c>
      <c r="R2390" t="s">
        <v>30</v>
      </c>
    </row>
    <row r="2391" spans="1:18" x14ac:dyDescent="0.25">
      <c r="A2391">
        <v>1382086</v>
      </c>
      <c r="B2391" t="s">
        <v>39322</v>
      </c>
      <c r="C2391" t="s">
        <v>39323</v>
      </c>
      <c r="D2391">
        <v>1</v>
      </c>
      <c r="E2391" t="s">
        <v>39324</v>
      </c>
      <c r="N2391" t="s">
        <v>547</v>
      </c>
      <c r="O2391" t="s">
        <v>30</v>
      </c>
      <c r="P2391" t="s">
        <v>30</v>
      </c>
      <c r="Q2391" t="s">
        <v>31</v>
      </c>
      <c r="R2391" t="s">
        <v>30</v>
      </c>
    </row>
    <row r="2392" spans="1:18" x14ac:dyDescent="0.25">
      <c r="A2392">
        <v>1381755</v>
      </c>
      <c r="B2392" t="s">
        <v>40129</v>
      </c>
      <c r="C2392" t="s">
        <v>40130</v>
      </c>
      <c r="D2392">
        <v>1</v>
      </c>
      <c r="E2392" t="s">
        <v>40131</v>
      </c>
      <c r="N2392" t="s">
        <v>547</v>
      </c>
      <c r="O2392" t="s">
        <v>30</v>
      </c>
      <c r="P2392" t="s">
        <v>30</v>
      </c>
      <c r="Q2392" t="s">
        <v>31</v>
      </c>
      <c r="R2392" t="s">
        <v>30</v>
      </c>
    </row>
    <row r="2393" spans="1:18" x14ac:dyDescent="0.25">
      <c r="A2393">
        <v>1381788</v>
      </c>
      <c r="B2393" t="s">
        <v>40647</v>
      </c>
      <c r="C2393" t="s">
        <v>40648</v>
      </c>
      <c r="D2393">
        <v>1</v>
      </c>
      <c r="E2393" t="s">
        <v>40649</v>
      </c>
      <c r="N2393" t="s">
        <v>547</v>
      </c>
      <c r="O2393" t="s">
        <v>30</v>
      </c>
      <c r="P2393" t="s">
        <v>30</v>
      </c>
      <c r="Q2393" t="s">
        <v>31</v>
      </c>
      <c r="R2393" t="s">
        <v>30</v>
      </c>
    </row>
    <row r="2394" spans="1:18" x14ac:dyDescent="0.25">
      <c r="A2394">
        <v>1382012</v>
      </c>
      <c r="B2394" t="s">
        <v>40650</v>
      </c>
      <c r="C2394" t="s">
        <v>40651</v>
      </c>
      <c r="D2394">
        <v>1</v>
      </c>
      <c r="E2394" t="s">
        <v>40652</v>
      </c>
      <c r="N2394" t="s">
        <v>547</v>
      </c>
      <c r="O2394" t="s">
        <v>30</v>
      </c>
      <c r="P2394" t="s">
        <v>30</v>
      </c>
      <c r="Q2394" t="s">
        <v>31</v>
      </c>
      <c r="R2394" t="s">
        <v>30</v>
      </c>
    </row>
    <row r="2395" spans="1:18" x14ac:dyDescent="0.25">
      <c r="A2395">
        <v>1382083</v>
      </c>
      <c r="B2395" t="s">
        <v>40750</v>
      </c>
      <c r="C2395" t="s">
        <v>40751</v>
      </c>
      <c r="D2395">
        <v>1</v>
      </c>
      <c r="E2395" t="s">
        <v>40752</v>
      </c>
      <c r="N2395" t="s">
        <v>547</v>
      </c>
      <c r="O2395" t="s">
        <v>30</v>
      </c>
      <c r="P2395" t="s">
        <v>30</v>
      </c>
      <c r="Q2395" t="s">
        <v>31</v>
      </c>
      <c r="R2395" t="s">
        <v>30</v>
      </c>
    </row>
    <row r="2396" spans="1:18" x14ac:dyDescent="0.25">
      <c r="A2396">
        <v>1381706</v>
      </c>
      <c r="B2396" t="s">
        <v>40779</v>
      </c>
      <c r="C2396" t="s">
        <v>40780</v>
      </c>
      <c r="D2396">
        <v>1</v>
      </c>
      <c r="E2396" t="s">
        <v>40781</v>
      </c>
      <c r="N2396" t="s">
        <v>547</v>
      </c>
      <c r="O2396" t="s">
        <v>30</v>
      </c>
      <c r="P2396" t="s">
        <v>30</v>
      </c>
      <c r="Q2396" t="s">
        <v>31</v>
      </c>
      <c r="R2396" t="s">
        <v>30</v>
      </c>
    </row>
    <row r="2397" spans="1:18" x14ac:dyDescent="0.25">
      <c r="A2397">
        <v>1381967</v>
      </c>
      <c r="B2397" t="s">
        <v>40838</v>
      </c>
      <c r="C2397" t="s">
        <v>40839</v>
      </c>
      <c r="D2397">
        <v>1</v>
      </c>
      <c r="E2397" t="s">
        <v>40840</v>
      </c>
      <c r="N2397" t="s">
        <v>547</v>
      </c>
      <c r="O2397" t="s">
        <v>30</v>
      </c>
      <c r="P2397" t="s">
        <v>30</v>
      </c>
      <c r="Q2397" t="s">
        <v>31</v>
      </c>
      <c r="R2397" t="s">
        <v>30</v>
      </c>
    </row>
    <row r="2398" spans="1:18" x14ac:dyDescent="0.25">
      <c r="A2398">
        <v>1381941</v>
      </c>
      <c r="B2398" t="s">
        <v>40841</v>
      </c>
      <c r="C2398" t="s">
        <v>40842</v>
      </c>
      <c r="D2398">
        <v>1</v>
      </c>
      <c r="E2398" t="s">
        <v>40843</v>
      </c>
      <c r="N2398" t="s">
        <v>547</v>
      </c>
      <c r="O2398" t="s">
        <v>30</v>
      </c>
      <c r="P2398" t="s">
        <v>30</v>
      </c>
      <c r="Q2398" t="s">
        <v>31</v>
      </c>
      <c r="R2398" t="s">
        <v>30</v>
      </c>
    </row>
    <row r="2399" spans="1:18" x14ac:dyDescent="0.25">
      <c r="A2399">
        <v>1380673</v>
      </c>
      <c r="B2399" t="s">
        <v>40847</v>
      </c>
      <c r="C2399" t="s">
        <v>40848</v>
      </c>
      <c r="D2399">
        <v>1</v>
      </c>
      <c r="G2399" t="e">
        <f>-mab</f>
        <v>#NAME?</v>
      </c>
      <c r="H2399" t="s">
        <v>546</v>
      </c>
      <c r="N2399" t="s">
        <v>547</v>
      </c>
      <c r="O2399" t="s">
        <v>30</v>
      </c>
      <c r="P2399" t="s">
        <v>30</v>
      </c>
      <c r="Q2399" t="s">
        <v>31</v>
      </c>
      <c r="R2399" t="s">
        <v>30</v>
      </c>
    </row>
    <row r="2400" spans="1:18" x14ac:dyDescent="0.25">
      <c r="A2400">
        <v>1381870</v>
      </c>
      <c r="B2400" t="s">
        <v>41485</v>
      </c>
      <c r="C2400" t="s">
        <v>41486</v>
      </c>
      <c r="D2400">
        <v>1</v>
      </c>
      <c r="E2400" t="s">
        <v>41487</v>
      </c>
      <c r="N2400" t="s">
        <v>547</v>
      </c>
      <c r="O2400" t="s">
        <v>30</v>
      </c>
      <c r="P2400" t="s">
        <v>30</v>
      </c>
      <c r="Q2400" t="s">
        <v>31</v>
      </c>
      <c r="R2400" t="s">
        <v>30</v>
      </c>
    </row>
    <row r="2401" spans="1:24" x14ac:dyDescent="0.25">
      <c r="A2401">
        <v>1382062</v>
      </c>
      <c r="B2401" t="s">
        <v>41948</v>
      </c>
      <c r="C2401" t="s">
        <v>41949</v>
      </c>
      <c r="D2401">
        <v>1</v>
      </c>
      <c r="E2401" t="s">
        <v>41950</v>
      </c>
      <c r="N2401" t="s">
        <v>547</v>
      </c>
      <c r="O2401" t="s">
        <v>30</v>
      </c>
      <c r="P2401" t="s">
        <v>30</v>
      </c>
      <c r="Q2401" t="s">
        <v>31</v>
      </c>
      <c r="R2401" t="s">
        <v>30</v>
      </c>
    </row>
    <row r="2402" spans="1:24" x14ac:dyDescent="0.25">
      <c r="A2402">
        <v>1381954</v>
      </c>
      <c r="B2402" t="s">
        <v>41961</v>
      </c>
      <c r="C2402" t="s">
        <v>41962</v>
      </c>
      <c r="D2402">
        <v>1</v>
      </c>
      <c r="E2402" t="s">
        <v>41963</v>
      </c>
      <c r="N2402" t="s">
        <v>547</v>
      </c>
      <c r="O2402" t="s">
        <v>30</v>
      </c>
      <c r="P2402" t="s">
        <v>30</v>
      </c>
      <c r="Q2402" t="s">
        <v>31</v>
      </c>
      <c r="R2402" t="s">
        <v>30</v>
      </c>
    </row>
    <row r="2403" spans="1:24" x14ac:dyDescent="0.25">
      <c r="A2403">
        <v>1381868</v>
      </c>
      <c r="B2403" t="s">
        <v>42156</v>
      </c>
      <c r="C2403" t="s">
        <v>42157</v>
      </c>
      <c r="D2403">
        <v>1</v>
      </c>
      <c r="E2403" t="s">
        <v>42158</v>
      </c>
      <c r="N2403" t="s">
        <v>547</v>
      </c>
      <c r="O2403" t="s">
        <v>30</v>
      </c>
      <c r="P2403" t="s">
        <v>30</v>
      </c>
      <c r="Q2403" t="s">
        <v>31</v>
      </c>
      <c r="R2403" t="s">
        <v>30</v>
      </c>
    </row>
    <row r="2404" spans="1:24" x14ac:dyDescent="0.25">
      <c r="A2404">
        <v>1248707</v>
      </c>
      <c r="B2404" t="s">
        <v>24</v>
      </c>
      <c r="C2404" t="s">
        <v>25</v>
      </c>
      <c r="G2404" t="e">
        <f>-mycin</f>
        <v>#NAME?</v>
      </c>
      <c r="H2404" t="s">
        <v>26</v>
      </c>
      <c r="K2404" t="s">
        <v>27</v>
      </c>
      <c r="L2404" t="s">
        <v>28</v>
      </c>
      <c r="N2404" t="s">
        <v>29</v>
      </c>
      <c r="O2404" t="s">
        <v>30</v>
      </c>
      <c r="P2404" t="s">
        <v>30</v>
      </c>
      <c r="Q2404" t="s">
        <v>31</v>
      </c>
      <c r="R2404" t="s">
        <v>30</v>
      </c>
      <c r="X2404" t="s">
        <v>32</v>
      </c>
    </row>
    <row r="2405" spans="1:24" x14ac:dyDescent="0.25">
      <c r="A2405">
        <v>1248693</v>
      </c>
      <c r="B2405" t="s">
        <v>33</v>
      </c>
      <c r="C2405" t="s">
        <v>34</v>
      </c>
      <c r="E2405" t="s">
        <v>35</v>
      </c>
      <c r="F2405" t="s">
        <v>36</v>
      </c>
      <c r="G2405" t="s">
        <v>37</v>
      </c>
      <c r="H2405" t="s">
        <v>38</v>
      </c>
      <c r="I2405">
        <v>1986</v>
      </c>
      <c r="M2405" t="s">
        <v>39</v>
      </c>
      <c r="N2405" t="s">
        <v>29</v>
      </c>
      <c r="O2405" t="s">
        <v>40</v>
      </c>
      <c r="P2405" t="s">
        <v>30</v>
      </c>
      <c r="Q2405" t="s">
        <v>31</v>
      </c>
      <c r="R2405" t="s">
        <v>30</v>
      </c>
      <c r="X2405" t="s">
        <v>41</v>
      </c>
    </row>
    <row r="2406" spans="1:24" x14ac:dyDescent="0.25">
      <c r="A2406">
        <v>1248710</v>
      </c>
      <c r="B2406" t="s">
        <v>42</v>
      </c>
      <c r="C2406" t="s">
        <v>43</v>
      </c>
      <c r="E2406" t="s">
        <v>44</v>
      </c>
      <c r="N2406" t="s">
        <v>45</v>
      </c>
      <c r="O2406" t="s">
        <v>40</v>
      </c>
      <c r="P2406" t="s">
        <v>30</v>
      </c>
      <c r="Q2406" t="s">
        <v>46</v>
      </c>
      <c r="R2406" t="s">
        <v>30</v>
      </c>
      <c r="X2406" t="s">
        <v>47</v>
      </c>
    </row>
    <row r="2407" spans="1:24" x14ac:dyDescent="0.25">
      <c r="A2407">
        <v>1243552</v>
      </c>
      <c r="B2407" t="s">
        <v>48</v>
      </c>
      <c r="C2407" t="s">
        <v>49</v>
      </c>
      <c r="K2407" t="s">
        <v>50</v>
      </c>
      <c r="L2407" t="s">
        <v>51</v>
      </c>
      <c r="N2407" t="s">
        <v>45</v>
      </c>
      <c r="O2407" t="s">
        <v>40</v>
      </c>
      <c r="P2407" t="s">
        <v>30</v>
      </c>
      <c r="Q2407" t="s">
        <v>46</v>
      </c>
      <c r="R2407" t="s">
        <v>30</v>
      </c>
      <c r="X2407" t="s">
        <v>52</v>
      </c>
    </row>
    <row r="2408" spans="1:24" x14ac:dyDescent="0.25">
      <c r="A2408">
        <v>1295404</v>
      </c>
      <c r="B2408" t="s">
        <v>53</v>
      </c>
      <c r="C2408" t="s">
        <v>54</v>
      </c>
      <c r="E2408" t="s">
        <v>55</v>
      </c>
      <c r="N2408" t="s">
        <v>45</v>
      </c>
      <c r="O2408" t="s">
        <v>40</v>
      </c>
      <c r="P2408" t="s">
        <v>30</v>
      </c>
      <c r="Q2408" t="s">
        <v>46</v>
      </c>
      <c r="R2408" t="s">
        <v>30</v>
      </c>
      <c r="X2408" t="s">
        <v>56</v>
      </c>
    </row>
    <row r="2409" spans="1:24" x14ac:dyDescent="0.25">
      <c r="A2409">
        <v>1339086</v>
      </c>
      <c r="B2409" t="s">
        <v>57</v>
      </c>
      <c r="C2409" t="s">
        <v>58</v>
      </c>
      <c r="G2409" t="e">
        <f>-cillin</f>
        <v>#NAME?</v>
      </c>
      <c r="H2409" t="s">
        <v>59</v>
      </c>
      <c r="N2409" t="s">
        <v>29</v>
      </c>
      <c r="O2409" t="s">
        <v>40</v>
      </c>
      <c r="P2409" t="s">
        <v>30</v>
      </c>
      <c r="Q2409" t="s">
        <v>31</v>
      </c>
      <c r="R2409" t="s">
        <v>30</v>
      </c>
      <c r="X2409" t="s">
        <v>60</v>
      </c>
    </row>
    <row r="2410" spans="1:24" x14ac:dyDescent="0.25">
      <c r="A2410">
        <v>1309563</v>
      </c>
      <c r="B2410" t="s">
        <v>61</v>
      </c>
      <c r="C2410" t="s">
        <v>62</v>
      </c>
      <c r="N2410" t="s">
        <v>45</v>
      </c>
      <c r="O2410" t="s">
        <v>40</v>
      </c>
      <c r="P2410" t="s">
        <v>30</v>
      </c>
      <c r="Q2410" t="s">
        <v>63</v>
      </c>
      <c r="R2410" t="s">
        <v>30</v>
      </c>
      <c r="X2410" t="s">
        <v>64</v>
      </c>
    </row>
    <row r="2411" spans="1:24" x14ac:dyDescent="0.25">
      <c r="A2411">
        <v>424850</v>
      </c>
      <c r="B2411" t="s">
        <v>65</v>
      </c>
      <c r="C2411" t="s">
        <v>66</v>
      </c>
      <c r="E2411" t="s">
        <v>67</v>
      </c>
      <c r="I2411">
        <v>2000</v>
      </c>
      <c r="N2411" t="s">
        <v>45</v>
      </c>
      <c r="O2411" t="s">
        <v>40</v>
      </c>
      <c r="P2411" t="s">
        <v>30</v>
      </c>
      <c r="Q2411" t="s">
        <v>31</v>
      </c>
      <c r="R2411" t="s">
        <v>30</v>
      </c>
      <c r="X2411" t="s">
        <v>68</v>
      </c>
    </row>
    <row r="2412" spans="1:24" x14ac:dyDescent="0.25">
      <c r="A2412">
        <v>1379837</v>
      </c>
      <c r="B2412" t="s">
        <v>69</v>
      </c>
      <c r="C2412" t="s">
        <v>70</v>
      </c>
      <c r="F2412" t="s">
        <v>71</v>
      </c>
      <c r="K2412" t="s">
        <v>72</v>
      </c>
      <c r="L2412" t="s">
        <v>73</v>
      </c>
      <c r="N2412" t="s">
        <v>74</v>
      </c>
      <c r="O2412" t="s">
        <v>30</v>
      </c>
      <c r="P2412" t="s">
        <v>30</v>
      </c>
      <c r="Q2412" t="s">
        <v>75</v>
      </c>
      <c r="R2412" t="s">
        <v>30</v>
      </c>
      <c r="X2412" t="s">
        <v>76</v>
      </c>
    </row>
    <row r="2413" spans="1:24" x14ac:dyDescent="0.25">
      <c r="A2413">
        <v>1379526</v>
      </c>
      <c r="B2413" t="s">
        <v>77</v>
      </c>
      <c r="C2413" t="s">
        <v>78</v>
      </c>
      <c r="N2413" t="s">
        <v>45</v>
      </c>
      <c r="O2413" t="s">
        <v>30</v>
      </c>
      <c r="P2413" t="s">
        <v>30</v>
      </c>
      <c r="Q2413" t="s">
        <v>75</v>
      </c>
      <c r="R2413" t="s">
        <v>30</v>
      </c>
      <c r="X2413" t="s">
        <v>79</v>
      </c>
    </row>
    <row r="2414" spans="1:24" x14ac:dyDescent="0.25">
      <c r="A2414">
        <v>80719</v>
      </c>
      <c r="B2414" t="s">
        <v>80</v>
      </c>
      <c r="C2414" t="s">
        <v>81</v>
      </c>
      <c r="E2414" t="s">
        <v>82</v>
      </c>
      <c r="K2414" t="s">
        <v>83</v>
      </c>
      <c r="L2414" t="s">
        <v>84</v>
      </c>
      <c r="N2414" t="s">
        <v>45</v>
      </c>
      <c r="O2414" t="s">
        <v>30</v>
      </c>
      <c r="P2414" t="s">
        <v>30</v>
      </c>
      <c r="Q2414" t="s">
        <v>63</v>
      </c>
      <c r="R2414" t="s">
        <v>30</v>
      </c>
      <c r="X2414" t="s">
        <v>85</v>
      </c>
    </row>
    <row r="2415" spans="1:24" x14ac:dyDescent="0.25">
      <c r="A2415">
        <v>1449549</v>
      </c>
      <c r="B2415" t="s">
        <v>86</v>
      </c>
      <c r="C2415" t="s">
        <v>87</v>
      </c>
      <c r="M2415" t="s">
        <v>88</v>
      </c>
      <c r="N2415" t="s">
        <v>45</v>
      </c>
      <c r="O2415" t="s">
        <v>30</v>
      </c>
      <c r="P2415" t="s">
        <v>30</v>
      </c>
      <c r="Q2415" t="s">
        <v>75</v>
      </c>
      <c r="R2415" t="s">
        <v>30</v>
      </c>
      <c r="X2415" t="s">
        <v>89</v>
      </c>
    </row>
    <row r="2416" spans="1:24" x14ac:dyDescent="0.25">
      <c r="A2416">
        <v>1383283</v>
      </c>
      <c r="B2416" t="s">
        <v>90</v>
      </c>
      <c r="C2416" t="s">
        <v>91</v>
      </c>
      <c r="E2416" t="s">
        <v>92</v>
      </c>
      <c r="N2416" t="s">
        <v>45</v>
      </c>
      <c r="O2416" t="s">
        <v>40</v>
      </c>
      <c r="P2416" t="s">
        <v>30</v>
      </c>
      <c r="Q2416" t="s">
        <v>46</v>
      </c>
      <c r="R2416" t="s">
        <v>30</v>
      </c>
      <c r="X2416" t="s">
        <v>93</v>
      </c>
    </row>
    <row r="2417" spans="1:18" x14ac:dyDescent="0.25">
      <c r="A2417">
        <v>1380331</v>
      </c>
      <c r="B2417" t="s">
        <v>94</v>
      </c>
      <c r="C2417" t="s">
        <v>95</v>
      </c>
      <c r="N2417" t="s">
        <v>75</v>
      </c>
      <c r="O2417" t="s">
        <v>30</v>
      </c>
      <c r="P2417" t="s">
        <v>30</v>
      </c>
      <c r="Q2417" t="s">
        <v>31</v>
      </c>
      <c r="R2417" t="s">
        <v>30</v>
      </c>
    </row>
    <row r="2418" spans="1:18" x14ac:dyDescent="0.25">
      <c r="A2418">
        <v>1381118</v>
      </c>
      <c r="B2418" t="s">
        <v>96</v>
      </c>
      <c r="C2418" t="s">
        <v>97</v>
      </c>
      <c r="N2418" t="s">
        <v>75</v>
      </c>
      <c r="O2418" t="s">
        <v>30</v>
      </c>
      <c r="P2418" t="s">
        <v>30</v>
      </c>
      <c r="Q2418" t="s">
        <v>31</v>
      </c>
      <c r="R2418" t="s">
        <v>30</v>
      </c>
    </row>
    <row r="2419" spans="1:18" x14ac:dyDescent="0.25">
      <c r="A2419">
        <v>1380861</v>
      </c>
      <c r="B2419" t="s">
        <v>98</v>
      </c>
      <c r="C2419" t="s">
        <v>99</v>
      </c>
      <c r="N2419" t="s">
        <v>75</v>
      </c>
      <c r="O2419" t="s">
        <v>30</v>
      </c>
      <c r="P2419" t="s">
        <v>30</v>
      </c>
      <c r="Q2419" t="s">
        <v>31</v>
      </c>
      <c r="R2419" t="s">
        <v>30</v>
      </c>
    </row>
    <row r="2420" spans="1:18" x14ac:dyDescent="0.25">
      <c r="A2420">
        <v>1381248</v>
      </c>
      <c r="B2420" t="s">
        <v>100</v>
      </c>
      <c r="C2420" t="s">
        <v>101</v>
      </c>
      <c r="M2420" t="s">
        <v>102</v>
      </c>
      <c r="N2420" t="s">
        <v>75</v>
      </c>
      <c r="O2420" t="s">
        <v>30</v>
      </c>
      <c r="P2420" t="s">
        <v>30</v>
      </c>
      <c r="Q2420" t="s">
        <v>31</v>
      </c>
      <c r="R2420" t="s">
        <v>30</v>
      </c>
    </row>
    <row r="2421" spans="1:18" x14ac:dyDescent="0.25">
      <c r="A2421">
        <v>1381469</v>
      </c>
      <c r="B2421" t="s">
        <v>103</v>
      </c>
      <c r="C2421" t="s">
        <v>104</v>
      </c>
      <c r="N2421" t="s">
        <v>75</v>
      </c>
      <c r="O2421" t="s">
        <v>30</v>
      </c>
      <c r="P2421" t="s">
        <v>30</v>
      </c>
      <c r="Q2421" t="s">
        <v>31</v>
      </c>
      <c r="R2421" t="s">
        <v>30</v>
      </c>
    </row>
    <row r="2422" spans="1:18" x14ac:dyDescent="0.25">
      <c r="A2422">
        <v>1380853</v>
      </c>
      <c r="B2422" t="s">
        <v>105</v>
      </c>
      <c r="C2422" t="s">
        <v>106</v>
      </c>
      <c r="G2422" t="e">
        <f>-tide</f>
        <v>#NAME?</v>
      </c>
      <c r="H2422" t="s">
        <v>107</v>
      </c>
      <c r="N2422" t="s">
        <v>108</v>
      </c>
      <c r="O2422" t="s">
        <v>30</v>
      </c>
      <c r="P2422" t="s">
        <v>30</v>
      </c>
      <c r="Q2422" t="s">
        <v>31</v>
      </c>
      <c r="R2422" t="s">
        <v>30</v>
      </c>
    </row>
    <row r="2423" spans="1:18" x14ac:dyDescent="0.25">
      <c r="A2423">
        <v>1380928</v>
      </c>
      <c r="B2423" t="s">
        <v>109</v>
      </c>
      <c r="C2423" t="s">
        <v>110</v>
      </c>
      <c r="N2423" t="s">
        <v>75</v>
      </c>
      <c r="O2423" t="s">
        <v>30</v>
      </c>
      <c r="P2423" t="s">
        <v>30</v>
      </c>
      <c r="Q2423" t="s">
        <v>31</v>
      </c>
      <c r="R2423" t="s">
        <v>30</v>
      </c>
    </row>
    <row r="2424" spans="1:18" x14ac:dyDescent="0.25">
      <c r="A2424">
        <v>1380125</v>
      </c>
      <c r="B2424" t="s">
        <v>111</v>
      </c>
      <c r="C2424" t="s">
        <v>112</v>
      </c>
      <c r="E2424" t="s">
        <v>113</v>
      </c>
      <c r="F2424" t="s">
        <v>114</v>
      </c>
      <c r="G2424" t="e">
        <f>-pab</f>
        <v>#NAME?</v>
      </c>
      <c r="H2424" t="s">
        <v>115</v>
      </c>
      <c r="I2424">
        <v>2008</v>
      </c>
      <c r="N2424" t="s">
        <v>75</v>
      </c>
      <c r="O2424" t="s">
        <v>30</v>
      </c>
      <c r="P2424" t="s">
        <v>30</v>
      </c>
      <c r="Q2424" t="s">
        <v>31</v>
      </c>
      <c r="R2424" t="s">
        <v>30</v>
      </c>
    </row>
    <row r="2425" spans="1:18" x14ac:dyDescent="0.25">
      <c r="A2425">
        <v>1381220</v>
      </c>
      <c r="B2425" t="s">
        <v>116</v>
      </c>
      <c r="C2425" t="s">
        <v>117</v>
      </c>
      <c r="G2425" t="e">
        <f>-poetin</f>
        <v>#NAME?</v>
      </c>
      <c r="H2425" t="s">
        <v>118</v>
      </c>
      <c r="N2425" t="s">
        <v>108</v>
      </c>
      <c r="O2425" t="s">
        <v>30</v>
      </c>
      <c r="P2425" t="s">
        <v>30</v>
      </c>
      <c r="Q2425" t="s">
        <v>31</v>
      </c>
      <c r="R2425" t="s">
        <v>30</v>
      </c>
    </row>
    <row r="2426" spans="1:18" x14ac:dyDescent="0.25">
      <c r="A2426">
        <v>1380931</v>
      </c>
      <c r="B2426" t="s">
        <v>125</v>
      </c>
      <c r="C2426" t="s">
        <v>126</v>
      </c>
      <c r="N2426" t="s">
        <v>75</v>
      </c>
      <c r="O2426" t="s">
        <v>30</v>
      </c>
      <c r="P2426" t="s">
        <v>30</v>
      </c>
      <c r="Q2426" t="s">
        <v>31</v>
      </c>
      <c r="R2426" t="s">
        <v>30</v>
      </c>
    </row>
    <row r="2427" spans="1:18" x14ac:dyDescent="0.25">
      <c r="A2427">
        <v>1381315</v>
      </c>
      <c r="B2427" t="s">
        <v>127</v>
      </c>
      <c r="C2427" t="s">
        <v>128</v>
      </c>
      <c r="G2427" t="s">
        <v>129</v>
      </c>
      <c r="H2427" t="s">
        <v>130</v>
      </c>
      <c r="N2427" t="s">
        <v>75</v>
      </c>
      <c r="O2427" t="s">
        <v>30</v>
      </c>
      <c r="P2427" t="s">
        <v>30</v>
      </c>
      <c r="Q2427" t="s">
        <v>31</v>
      </c>
      <c r="R2427" t="s">
        <v>30</v>
      </c>
    </row>
    <row r="2428" spans="1:18" x14ac:dyDescent="0.25">
      <c r="A2428">
        <v>1381218</v>
      </c>
      <c r="B2428" t="s">
        <v>131</v>
      </c>
      <c r="C2428" t="s">
        <v>132</v>
      </c>
      <c r="N2428" t="s">
        <v>133</v>
      </c>
      <c r="O2428" t="s">
        <v>30</v>
      </c>
      <c r="P2428" t="s">
        <v>30</v>
      </c>
      <c r="Q2428" t="s">
        <v>31</v>
      </c>
      <c r="R2428" t="s">
        <v>30</v>
      </c>
    </row>
    <row r="2429" spans="1:18" x14ac:dyDescent="0.25">
      <c r="A2429">
        <v>1380875</v>
      </c>
      <c r="B2429" t="s">
        <v>134</v>
      </c>
      <c r="C2429" t="s">
        <v>135</v>
      </c>
      <c r="G2429" t="e">
        <f>-rev</f>
        <v>#NAME?</v>
      </c>
      <c r="H2429" t="s">
        <v>136</v>
      </c>
      <c r="I2429">
        <v>2005</v>
      </c>
      <c r="N2429" t="s">
        <v>75</v>
      </c>
      <c r="O2429" t="s">
        <v>30</v>
      </c>
      <c r="P2429" t="s">
        <v>30</v>
      </c>
      <c r="Q2429" t="s">
        <v>31</v>
      </c>
      <c r="R2429" t="s">
        <v>30</v>
      </c>
    </row>
    <row r="2430" spans="1:18" x14ac:dyDescent="0.25">
      <c r="A2430">
        <v>1380729</v>
      </c>
      <c r="B2430" t="s">
        <v>137</v>
      </c>
      <c r="C2430" t="s">
        <v>138</v>
      </c>
      <c r="N2430" t="s">
        <v>75</v>
      </c>
      <c r="O2430" t="s">
        <v>30</v>
      </c>
      <c r="P2430" t="s">
        <v>30</v>
      </c>
      <c r="Q2430" t="s">
        <v>31</v>
      </c>
      <c r="R2430" t="s">
        <v>30</v>
      </c>
    </row>
    <row r="2431" spans="1:18" x14ac:dyDescent="0.25">
      <c r="A2431">
        <v>1381275</v>
      </c>
      <c r="B2431" t="s">
        <v>139</v>
      </c>
      <c r="C2431" t="s">
        <v>140</v>
      </c>
      <c r="F2431" t="s">
        <v>141</v>
      </c>
      <c r="M2431" t="s">
        <v>142</v>
      </c>
      <c r="N2431" t="s">
        <v>75</v>
      </c>
      <c r="O2431" t="s">
        <v>30</v>
      </c>
      <c r="P2431" t="s">
        <v>30</v>
      </c>
      <c r="Q2431" t="s">
        <v>31</v>
      </c>
      <c r="R2431" t="s">
        <v>30</v>
      </c>
    </row>
    <row r="2432" spans="1:18" x14ac:dyDescent="0.25">
      <c r="A2432">
        <v>1380525</v>
      </c>
      <c r="B2432" t="s">
        <v>143</v>
      </c>
      <c r="C2432" t="s">
        <v>144</v>
      </c>
      <c r="M2432" t="s">
        <v>145</v>
      </c>
      <c r="N2432" t="s">
        <v>75</v>
      </c>
      <c r="O2432" t="s">
        <v>30</v>
      </c>
      <c r="P2432" t="s">
        <v>30</v>
      </c>
      <c r="Q2432" t="s">
        <v>31</v>
      </c>
      <c r="R2432" t="s">
        <v>30</v>
      </c>
    </row>
    <row r="2433" spans="1:24" x14ac:dyDescent="0.25">
      <c r="A2433">
        <v>780616</v>
      </c>
      <c r="B2433" t="s">
        <v>146</v>
      </c>
      <c r="C2433" t="s">
        <v>147</v>
      </c>
      <c r="I2433">
        <v>1965</v>
      </c>
      <c r="M2433" t="s">
        <v>148</v>
      </c>
      <c r="N2433" t="s">
        <v>45</v>
      </c>
      <c r="O2433" t="s">
        <v>40</v>
      </c>
      <c r="P2433" t="s">
        <v>30</v>
      </c>
      <c r="Q2433" t="s">
        <v>63</v>
      </c>
      <c r="R2433" t="s">
        <v>30</v>
      </c>
      <c r="X2433" t="s">
        <v>149</v>
      </c>
    </row>
    <row r="2434" spans="1:24" x14ac:dyDescent="0.25">
      <c r="A2434">
        <v>1376677</v>
      </c>
      <c r="B2434" t="s">
        <v>150</v>
      </c>
      <c r="C2434" t="s">
        <v>151</v>
      </c>
      <c r="N2434" t="s">
        <v>45</v>
      </c>
      <c r="O2434" t="s">
        <v>30</v>
      </c>
      <c r="P2434" t="s">
        <v>30</v>
      </c>
      <c r="Q2434" t="s">
        <v>63</v>
      </c>
      <c r="R2434" t="s">
        <v>30</v>
      </c>
      <c r="X2434" t="s">
        <v>152</v>
      </c>
    </row>
    <row r="2435" spans="1:24" x14ac:dyDescent="0.25">
      <c r="A2435">
        <v>1377204</v>
      </c>
      <c r="B2435" t="s">
        <v>153</v>
      </c>
      <c r="C2435" t="s">
        <v>154</v>
      </c>
      <c r="G2435" t="e">
        <f>-fylline</f>
        <v>#NAME?</v>
      </c>
      <c r="H2435" t="s">
        <v>155</v>
      </c>
      <c r="N2435" t="s">
        <v>29</v>
      </c>
      <c r="O2435" t="s">
        <v>40</v>
      </c>
      <c r="P2435" t="s">
        <v>30</v>
      </c>
      <c r="Q2435" t="s">
        <v>63</v>
      </c>
      <c r="R2435" t="s">
        <v>30</v>
      </c>
      <c r="X2435" t="s">
        <v>156</v>
      </c>
    </row>
    <row r="2436" spans="1:24" x14ac:dyDescent="0.25">
      <c r="A2436">
        <v>1377862</v>
      </c>
      <c r="B2436" t="s">
        <v>157</v>
      </c>
      <c r="C2436" t="s">
        <v>158</v>
      </c>
      <c r="N2436" t="s">
        <v>45</v>
      </c>
      <c r="O2436" t="s">
        <v>40</v>
      </c>
      <c r="P2436" t="s">
        <v>30</v>
      </c>
      <c r="Q2436" t="s">
        <v>63</v>
      </c>
      <c r="R2436" t="s">
        <v>30</v>
      </c>
      <c r="X2436" t="s">
        <v>159</v>
      </c>
    </row>
    <row r="2437" spans="1:24" x14ac:dyDescent="0.25">
      <c r="A2437">
        <v>1377432</v>
      </c>
      <c r="B2437" t="s">
        <v>160</v>
      </c>
      <c r="C2437" t="s">
        <v>161</v>
      </c>
      <c r="N2437" t="s">
        <v>45</v>
      </c>
      <c r="O2437" t="s">
        <v>40</v>
      </c>
      <c r="P2437" t="s">
        <v>30</v>
      </c>
      <c r="Q2437" t="s">
        <v>31</v>
      </c>
      <c r="R2437" t="s">
        <v>30</v>
      </c>
      <c r="X2437" t="s">
        <v>162</v>
      </c>
    </row>
    <row r="2438" spans="1:24" x14ac:dyDescent="0.25">
      <c r="A2438">
        <v>1377192</v>
      </c>
      <c r="B2438" t="s">
        <v>163</v>
      </c>
      <c r="C2438" t="s">
        <v>164</v>
      </c>
      <c r="G2438" t="e">
        <f>-pride</f>
        <v>#NAME?</v>
      </c>
      <c r="H2438" t="s">
        <v>165</v>
      </c>
      <c r="N2438" t="s">
        <v>45</v>
      </c>
      <c r="O2438" t="s">
        <v>40</v>
      </c>
      <c r="P2438" t="s">
        <v>30</v>
      </c>
      <c r="Q2438" t="s">
        <v>46</v>
      </c>
      <c r="R2438" t="s">
        <v>30</v>
      </c>
      <c r="X2438" t="s">
        <v>166</v>
      </c>
    </row>
    <row r="2439" spans="1:24" x14ac:dyDescent="0.25">
      <c r="A2439">
        <v>1377053</v>
      </c>
      <c r="B2439" t="s">
        <v>167</v>
      </c>
      <c r="C2439" t="s">
        <v>168</v>
      </c>
      <c r="E2439" t="s">
        <v>169</v>
      </c>
      <c r="F2439" t="s">
        <v>170</v>
      </c>
      <c r="G2439" t="s">
        <v>129</v>
      </c>
      <c r="H2439" t="s">
        <v>130</v>
      </c>
      <c r="I2439">
        <v>1987</v>
      </c>
      <c r="K2439" t="s">
        <v>171</v>
      </c>
      <c r="L2439" t="s">
        <v>172</v>
      </c>
      <c r="M2439" t="s">
        <v>173</v>
      </c>
      <c r="N2439" t="s">
        <v>45</v>
      </c>
      <c r="O2439" t="s">
        <v>30</v>
      </c>
      <c r="P2439" t="s">
        <v>30</v>
      </c>
      <c r="Q2439" t="s">
        <v>46</v>
      </c>
      <c r="R2439" t="s">
        <v>30</v>
      </c>
      <c r="X2439" t="s">
        <v>174</v>
      </c>
    </row>
    <row r="2440" spans="1:24" x14ac:dyDescent="0.25">
      <c r="A2440">
        <v>1378794</v>
      </c>
      <c r="B2440" t="s">
        <v>175</v>
      </c>
      <c r="C2440" t="s">
        <v>176</v>
      </c>
      <c r="E2440" t="s">
        <v>177</v>
      </c>
      <c r="F2440" t="s">
        <v>178</v>
      </c>
      <c r="I2440">
        <v>1976</v>
      </c>
      <c r="M2440" t="s">
        <v>179</v>
      </c>
      <c r="N2440" t="s">
        <v>45</v>
      </c>
      <c r="O2440" t="s">
        <v>40</v>
      </c>
      <c r="P2440" t="s">
        <v>30</v>
      </c>
      <c r="Q2440" t="s">
        <v>46</v>
      </c>
      <c r="R2440" t="s">
        <v>30</v>
      </c>
      <c r="X2440" t="s">
        <v>180</v>
      </c>
    </row>
    <row r="2441" spans="1:24" x14ac:dyDescent="0.25">
      <c r="A2441">
        <v>1379179</v>
      </c>
      <c r="B2441" t="s">
        <v>181</v>
      </c>
      <c r="C2441" t="s">
        <v>182</v>
      </c>
      <c r="G2441" t="e">
        <f>-grel</f>
        <v>#NAME?</v>
      </c>
      <c r="H2441" t="s">
        <v>183</v>
      </c>
      <c r="N2441" t="s">
        <v>45</v>
      </c>
      <c r="O2441" t="s">
        <v>40</v>
      </c>
      <c r="P2441" t="s">
        <v>30</v>
      </c>
      <c r="Q2441" t="s">
        <v>46</v>
      </c>
      <c r="R2441" t="s">
        <v>30</v>
      </c>
      <c r="X2441" t="s">
        <v>184</v>
      </c>
    </row>
    <row r="2442" spans="1:24" x14ac:dyDescent="0.25">
      <c r="A2442">
        <v>1379497</v>
      </c>
      <c r="B2442" t="s">
        <v>185</v>
      </c>
      <c r="C2442" t="s">
        <v>186</v>
      </c>
      <c r="N2442" t="s">
        <v>45</v>
      </c>
      <c r="O2442" t="s">
        <v>40</v>
      </c>
      <c r="P2442" t="s">
        <v>30</v>
      </c>
      <c r="Q2442" t="s">
        <v>46</v>
      </c>
      <c r="R2442" t="s">
        <v>30</v>
      </c>
      <c r="X2442" t="s">
        <v>187</v>
      </c>
    </row>
    <row r="2443" spans="1:24" x14ac:dyDescent="0.25">
      <c r="A2443">
        <v>1377845</v>
      </c>
      <c r="B2443" t="s">
        <v>188</v>
      </c>
      <c r="C2443" t="s">
        <v>189</v>
      </c>
      <c r="N2443" t="s">
        <v>45</v>
      </c>
      <c r="O2443" t="s">
        <v>40</v>
      </c>
      <c r="P2443" t="s">
        <v>30</v>
      </c>
      <c r="Q2443" t="s">
        <v>63</v>
      </c>
      <c r="R2443" t="s">
        <v>30</v>
      </c>
      <c r="X2443" t="s">
        <v>190</v>
      </c>
    </row>
    <row r="2444" spans="1:24" x14ac:dyDescent="0.25">
      <c r="A2444">
        <v>1376285</v>
      </c>
      <c r="B2444" t="s">
        <v>191</v>
      </c>
      <c r="C2444" t="s">
        <v>192</v>
      </c>
      <c r="N2444" t="s">
        <v>45</v>
      </c>
      <c r="O2444" t="s">
        <v>40</v>
      </c>
      <c r="P2444" t="s">
        <v>30</v>
      </c>
      <c r="Q2444" t="s">
        <v>46</v>
      </c>
      <c r="R2444" t="s">
        <v>30</v>
      </c>
      <c r="X2444" t="s">
        <v>193</v>
      </c>
    </row>
    <row r="2445" spans="1:24" x14ac:dyDescent="0.25">
      <c r="A2445">
        <v>1376404</v>
      </c>
      <c r="B2445" t="s">
        <v>194</v>
      </c>
      <c r="C2445" t="s">
        <v>195</v>
      </c>
      <c r="N2445" t="s">
        <v>45</v>
      </c>
      <c r="O2445" t="s">
        <v>40</v>
      </c>
      <c r="P2445" t="s">
        <v>30</v>
      </c>
      <c r="Q2445" t="s">
        <v>46</v>
      </c>
      <c r="R2445" t="s">
        <v>30</v>
      </c>
      <c r="X2445" t="s">
        <v>196</v>
      </c>
    </row>
    <row r="2446" spans="1:24" x14ac:dyDescent="0.25">
      <c r="A2446">
        <v>1379703</v>
      </c>
      <c r="B2446" t="s">
        <v>197</v>
      </c>
      <c r="C2446" t="s">
        <v>198</v>
      </c>
      <c r="N2446" t="s">
        <v>45</v>
      </c>
      <c r="O2446" t="s">
        <v>40</v>
      </c>
      <c r="P2446" t="s">
        <v>30</v>
      </c>
      <c r="Q2446" t="s">
        <v>46</v>
      </c>
      <c r="R2446" t="s">
        <v>30</v>
      </c>
      <c r="X2446" t="s">
        <v>199</v>
      </c>
    </row>
    <row r="2447" spans="1:24" x14ac:dyDescent="0.25">
      <c r="A2447">
        <v>1377130</v>
      </c>
      <c r="B2447" t="s">
        <v>200</v>
      </c>
      <c r="C2447" t="s">
        <v>201</v>
      </c>
      <c r="N2447" t="s">
        <v>29</v>
      </c>
      <c r="O2447" t="s">
        <v>30</v>
      </c>
      <c r="P2447" t="s">
        <v>30</v>
      </c>
      <c r="Q2447" t="s">
        <v>31</v>
      </c>
      <c r="R2447" t="s">
        <v>30</v>
      </c>
      <c r="X2447" t="s">
        <v>202</v>
      </c>
    </row>
    <row r="2448" spans="1:24" x14ac:dyDescent="0.25">
      <c r="A2448">
        <v>1377503</v>
      </c>
      <c r="B2448" t="s">
        <v>203</v>
      </c>
      <c r="C2448" t="s">
        <v>204</v>
      </c>
      <c r="G2448" t="s">
        <v>205</v>
      </c>
      <c r="H2448" t="s">
        <v>206</v>
      </c>
      <c r="K2448" t="s">
        <v>207</v>
      </c>
      <c r="L2448" t="s">
        <v>208</v>
      </c>
      <c r="N2448" t="s">
        <v>45</v>
      </c>
      <c r="O2448" t="s">
        <v>40</v>
      </c>
      <c r="P2448" t="s">
        <v>30</v>
      </c>
      <c r="Q2448" t="s">
        <v>46</v>
      </c>
      <c r="R2448" t="s">
        <v>30</v>
      </c>
      <c r="X2448" t="s">
        <v>209</v>
      </c>
    </row>
    <row r="2449" spans="1:24" x14ac:dyDescent="0.25">
      <c r="A2449">
        <v>1377711</v>
      </c>
      <c r="B2449" t="s">
        <v>210</v>
      </c>
      <c r="C2449" t="s">
        <v>211</v>
      </c>
      <c r="N2449" t="s">
        <v>45</v>
      </c>
      <c r="O2449" t="s">
        <v>40</v>
      </c>
      <c r="P2449" t="s">
        <v>30</v>
      </c>
      <c r="Q2449" t="s">
        <v>63</v>
      </c>
      <c r="R2449" t="s">
        <v>30</v>
      </c>
      <c r="X2449" t="s">
        <v>212</v>
      </c>
    </row>
    <row r="2450" spans="1:24" x14ac:dyDescent="0.25">
      <c r="A2450">
        <v>1378616</v>
      </c>
      <c r="B2450" t="s">
        <v>213</v>
      </c>
      <c r="C2450" t="s">
        <v>214</v>
      </c>
      <c r="N2450" t="s">
        <v>29</v>
      </c>
      <c r="O2450" t="s">
        <v>40</v>
      </c>
      <c r="P2450" t="s">
        <v>30</v>
      </c>
      <c r="Q2450" t="s">
        <v>31</v>
      </c>
      <c r="R2450" t="s">
        <v>30</v>
      </c>
      <c r="X2450" t="s">
        <v>215</v>
      </c>
    </row>
    <row r="2451" spans="1:24" x14ac:dyDescent="0.25">
      <c r="A2451">
        <v>1376863</v>
      </c>
      <c r="B2451" t="s">
        <v>216</v>
      </c>
      <c r="C2451" t="s">
        <v>217</v>
      </c>
      <c r="N2451" t="s">
        <v>29</v>
      </c>
      <c r="O2451" t="s">
        <v>40</v>
      </c>
      <c r="P2451" t="s">
        <v>30</v>
      </c>
      <c r="Q2451" t="s">
        <v>46</v>
      </c>
      <c r="R2451" t="s">
        <v>30</v>
      </c>
      <c r="X2451" t="s">
        <v>218</v>
      </c>
    </row>
    <row r="2452" spans="1:24" x14ac:dyDescent="0.25">
      <c r="A2452">
        <v>1378557</v>
      </c>
      <c r="B2452" t="s">
        <v>219</v>
      </c>
      <c r="C2452" t="s">
        <v>220</v>
      </c>
      <c r="N2452" t="s">
        <v>45</v>
      </c>
      <c r="O2452" t="s">
        <v>40</v>
      </c>
      <c r="P2452" t="s">
        <v>30</v>
      </c>
      <c r="Q2452" t="s">
        <v>46</v>
      </c>
      <c r="R2452" t="s">
        <v>30</v>
      </c>
      <c r="X2452" t="s">
        <v>221</v>
      </c>
    </row>
    <row r="2453" spans="1:24" x14ac:dyDescent="0.25">
      <c r="A2453">
        <v>1381122</v>
      </c>
      <c r="B2453" t="s">
        <v>222</v>
      </c>
      <c r="C2453" t="s">
        <v>223</v>
      </c>
      <c r="M2453" t="s">
        <v>224</v>
      </c>
      <c r="N2453" t="s">
        <v>75</v>
      </c>
      <c r="O2453" t="s">
        <v>30</v>
      </c>
      <c r="P2453" t="s">
        <v>30</v>
      </c>
      <c r="Q2453" t="s">
        <v>31</v>
      </c>
      <c r="R2453" t="s">
        <v>30</v>
      </c>
    </row>
    <row r="2454" spans="1:24" x14ac:dyDescent="0.25">
      <c r="A2454">
        <v>1380783</v>
      </c>
      <c r="B2454" t="s">
        <v>225</v>
      </c>
      <c r="C2454" t="s">
        <v>226</v>
      </c>
      <c r="N2454" t="s">
        <v>75</v>
      </c>
      <c r="O2454" t="s">
        <v>30</v>
      </c>
      <c r="P2454" t="s">
        <v>30</v>
      </c>
      <c r="Q2454" t="s">
        <v>31</v>
      </c>
      <c r="R2454" t="s">
        <v>30</v>
      </c>
    </row>
    <row r="2455" spans="1:24" x14ac:dyDescent="0.25">
      <c r="A2455">
        <v>1380899</v>
      </c>
      <c r="B2455" t="s">
        <v>227</v>
      </c>
      <c r="C2455" t="s">
        <v>228</v>
      </c>
      <c r="N2455" t="s">
        <v>229</v>
      </c>
      <c r="O2455" t="s">
        <v>30</v>
      </c>
      <c r="P2455" t="s">
        <v>30</v>
      </c>
      <c r="Q2455" t="s">
        <v>31</v>
      </c>
      <c r="R2455" t="s">
        <v>30</v>
      </c>
    </row>
    <row r="2456" spans="1:24" x14ac:dyDescent="0.25">
      <c r="A2456">
        <v>1380231</v>
      </c>
      <c r="B2456" t="s">
        <v>230</v>
      </c>
      <c r="C2456" t="s">
        <v>231</v>
      </c>
      <c r="F2456" t="s">
        <v>232</v>
      </c>
      <c r="I2456">
        <v>1970</v>
      </c>
      <c r="M2456" t="s">
        <v>233</v>
      </c>
      <c r="N2456" t="s">
        <v>229</v>
      </c>
      <c r="O2456" t="s">
        <v>30</v>
      </c>
      <c r="P2456" t="s">
        <v>30</v>
      </c>
      <c r="Q2456" t="s">
        <v>31</v>
      </c>
      <c r="R2456" t="s">
        <v>30</v>
      </c>
    </row>
    <row r="2457" spans="1:24" x14ac:dyDescent="0.25">
      <c r="A2457">
        <v>1380884</v>
      </c>
      <c r="B2457" t="s">
        <v>234</v>
      </c>
      <c r="C2457" t="s">
        <v>235</v>
      </c>
      <c r="E2457" t="s">
        <v>236</v>
      </c>
      <c r="G2457" t="s">
        <v>237</v>
      </c>
      <c r="H2457" t="s">
        <v>238</v>
      </c>
      <c r="I2457">
        <v>2006</v>
      </c>
      <c r="N2457" t="s">
        <v>239</v>
      </c>
      <c r="O2457" t="s">
        <v>30</v>
      </c>
      <c r="P2457" t="s">
        <v>30</v>
      </c>
      <c r="Q2457" t="s">
        <v>75</v>
      </c>
      <c r="R2457" t="s">
        <v>30</v>
      </c>
    </row>
    <row r="2458" spans="1:24" x14ac:dyDescent="0.25">
      <c r="A2458">
        <v>1380976</v>
      </c>
      <c r="B2458" t="s">
        <v>240</v>
      </c>
      <c r="C2458" t="s">
        <v>241</v>
      </c>
      <c r="E2458" t="s">
        <v>242</v>
      </c>
      <c r="F2458" t="s">
        <v>243</v>
      </c>
      <c r="G2458" t="s">
        <v>122</v>
      </c>
      <c r="H2458" t="s">
        <v>123</v>
      </c>
      <c r="I2458">
        <v>2009</v>
      </c>
      <c r="N2458" t="s">
        <v>75</v>
      </c>
      <c r="O2458" t="s">
        <v>30</v>
      </c>
      <c r="P2458" t="s">
        <v>30</v>
      </c>
      <c r="Q2458" t="s">
        <v>31</v>
      </c>
      <c r="R2458" t="s">
        <v>30</v>
      </c>
    </row>
    <row r="2459" spans="1:24" x14ac:dyDescent="0.25">
      <c r="A2459">
        <v>1376521</v>
      </c>
      <c r="B2459" t="s">
        <v>244</v>
      </c>
      <c r="C2459" t="s">
        <v>245</v>
      </c>
      <c r="N2459" t="s">
        <v>45</v>
      </c>
      <c r="O2459" t="s">
        <v>40</v>
      </c>
      <c r="P2459" t="s">
        <v>30</v>
      </c>
      <c r="Q2459" t="s">
        <v>63</v>
      </c>
      <c r="R2459" t="s">
        <v>30</v>
      </c>
      <c r="X2459" t="s">
        <v>246</v>
      </c>
    </row>
    <row r="2460" spans="1:24" x14ac:dyDescent="0.25">
      <c r="A2460">
        <v>1378618</v>
      </c>
      <c r="B2460" t="s">
        <v>247</v>
      </c>
      <c r="C2460" t="s">
        <v>248</v>
      </c>
      <c r="E2460" t="s">
        <v>249</v>
      </c>
      <c r="I2460">
        <v>1969</v>
      </c>
      <c r="M2460" t="s">
        <v>250</v>
      </c>
      <c r="N2460" t="s">
        <v>45</v>
      </c>
      <c r="O2460" t="s">
        <v>40</v>
      </c>
      <c r="P2460" t="s">
        <v>30</v>
      </c>
      <c r="Q2460" t="s">
        <v>46</v>
      </c>
      <c r="R2460" t="s">
        <v>30</v>
      </c>
      <c r="X2460" t="s">
        <v>251</v>
      </c>
    </row>
    <row r="2461" spans="1:24" x14ac:dyDescent="0.25">
      <c r="A2461">
        <v>1376675</v>
      </c>
      <c r="B2461" t="s">
        <v>252</v>
      </c>
      <c r="C2461" t="s">
        <v>253</v>
      </c>
      <c r="E2461" t="s">
        <v>254</v>
      </c>
      <c r="F2461" t="s">
        <v>255</v>
      </c>
      <c r="G2461" t="e">
        <f>-micin</f>
        <v>#NAME?</v>
      </c>
      <c r="H2461" t="s">
        <v>256</v>
      </c>
      <c r="I2461">
        <v>1999</v>
      </c>
      <c r="N2461" t="s">
        <v>75</v>
      </c>
      <c r="O2461" t="s">
        <v>30</v>
      </c>
      <c r="P2461" t="s">
        <v>30</v>
      </c>
      <c r="Q2461" t="s">
        <v>31</v>
      </c>
      <c r="R2461" t="s">
        <v>30</v>
      </c>
      <c r="X2461" t="s">
        <v>257</v>
      </c>
    </row>
    <row r="2462" spans="1:24" x14ac:dyDescent="0.25">
      <c r="A2462">
        <v>1378640</v>
      </c>
      <c r="B2462" t="s">
        <v>258</v>
      </c>
      <c r="C2462" t="s">
        <v>259</v>
      </c>
      <c r="G2462" t="e">
        <f>-prazole</f>
        <v>#NAME?</v>
      </c>
      <c r="H2462" t="s">
        <v>260</v>
      </c>
      <c r="N2462" t="s">
        <v>45</v>
      </c>
      <c r="O2462" t="s">
        <v>40</v>
      </c>
      <c r="P2462" t="s">
        <v>30</v>
      </c>
      <c r="Q2462" t="s">
        <v>46</v>
      </c>
      <c r="R2462" t="s">
        <v>30</v>
      </c>
      <c r="X2462" t="s">
        <v>261</v>
      </c>
    </row>
    <row r="2463" spans="1:24" x14ac:dyDescent="0.25">
      <c r="A2463">
        <v>1376972</v>
      </c>
      <c r="B2463" t="s">
        <v>262</v>
      </c>
      <c r="C2463" t="s">
        <v>263</v>
      </c>
      <c r="N2463" t="s">
        <v>45</v>
      </c>
      <c r="O2463" t="s">
        <v>40</v>
      </c>
      <c r="P2463" t="s">
        <v>30</v>
      </c>
      <c r="Q2463" t="s">
        <v>46</v>
      </c>
      <c r="R2463" t="s">
        <v>30</v>
      </c>
      <c r="X2463" t="s">
        <v>264</v>
      </c>
    </row>
    <row r="2464" spans="1:24" x14ac:dyDescent="0.25">
      <c r="A2464">
        <v>1378886</v>
      </c>
      <c r="B2464" t="s">
        <v>265</v>
      </c>
      <c r="C2464" t="s">
        <v>266</v>
      </c>
      <c r="E2464" t="s">
        <v>267</v>
      </c>
      <c r="G2464" t="e">
        <f>-mycin</f>
        <v>#NAME?</v>
      </c>
      <c r="H2464" t="s">
        <v>26</v>
      </c>
      <c r="I2464">
        <v>1968</v>
      </c>
      <c r="M2464" t="s">
        <v>268</v>
      </c>
      <c r="N2464" t="s">
        <v>45</v>
      </c>
      <c r="O2464" t="s">
        <v>40</v>
      </c>
      <c r="P2464" t="s">
        <v>30</v>
      </c>
      <c r="Q2464" t="s">
        <v>31</v>
      </c>
      <c r="R2464" t="s">
        <v>30</v>
      </c>
      <c r="X2464" t="s">
        <v>269</v>
      </c>
    </row>
    <row r="2465" spans="1:24" x14ac:dyDescent="0.25">
      <c r="A2465">
        <v>1377157</v>
      </c>
      <c r="B2465" t="s">
        <v>270</v>
      </c>
      <c r="C2465" t="s">
        <v>271</v>
      </c>
      <c r="G2465" t="e">
        <f ca="1">-pin(e)</f>
        <v>#NAME?</v>
      </c>
      <c r="H2465" t="s">
        <v>272</v>
      </c>
      <c r="N2465" t="s">
        <v>45</v>
      </c>
      <c r="O2465" t="s">
        <v>30</v>
      </c>
      <c r="P2465" t="s">
        <v>30</v>
      </c>
      <c r="Q2465" t="s">
        <v>63</v>
      </c>
      <c r="R2465" t="s">
        <v>30</v>
      </c>
      <c r="X2465" t="s">
        <v>273</v>
      </c>
    </row>
    <row r="2466" spans="1:24" x14ac:dyDescent="0.25">
      <c r="A2466">
        <v>1381442</v>
      </c>
      <c r="B2466" t="s">
        <v>274</v>
      </c>
      <c r="C2466" t="s">
        <v>275</v>
      </c>
      <c r="G2466" t="e">
        <f>-filcon</f>
        <v>#NAME?</v>
      </c>
      <c r="H2466" t="s">
        <v>276</v>
      </c>
      <c r="I2466">
        <v>1981</v>
      </c>
      <c r="M2466" t="s">
        <v>277</v>
      </c>
      <c r="N2466" t="s">
        <v>229</v>
      </c>
      <c r="O2466" t="s">
        <v>30</v>
      </c>
      <c r="P2466" t="s">
        <v>30</v>
      </c>
      <c r="Q2466" t="s">
        <v>31</v>
      </c>
      <c r="R2466" t="s">
        <v>30</v>
      </c>
    </row>
    <row r="2467" spans="1:24" x14ac:dyDescent="0.25">
      <c r="A2467">
        <v>1381444</v>
      </c>
      <c r="B2467" t="s">
        <v>278</v>
      </c>
      <c r="C2467" t="s">
        <v>279</v>
      </c>
      <c r="N2467" t="s">
        <v>75</v>
      </c>
      <c r="O2467" t="s">
        <v>30</v>
      </c>
      <c r="P2467" t="s">
        <v>30</v>
      </c>
      <c r="Q2467" t="s">
        <v>31</v>
      </c>
      <c r="R2467" t="s">
        <v>30</v>
      </c>
    </row>
    <row r="2468" spans="1:24" x14ac:dyDescent="0.25">
      <c r="A2468">
        <v>1380251</v>
      </c>
      <c r="B2468" t="s">
        <v>280</v>
      </c>
      <c r="C2468" t="s">
        <v>281</v>
      </c>
      <c r="M2468" t="s">
        <v>282</v>
      </c>
      <c r="N2468" t="s">
        <v>75</v>
      </c>
      <c r="O2468" t="s">
        <v>30</v>
      </c>
      <c r="P2468" t="s">
        <v>30</v>
      </c>
      <c r="Q2468" t="s">
        <v>31</v>
      </c>
      <c r="R2468" t="s">
        <v>30</v>
      </c>
    </row>
    <row r="2469" spans="1:24" x14ac:dyDescent="0.25">
      <c r="A2469">
        <v>1383271</v>
      </c>
      <c r="B2469" t="s">
        <v>283</v>
      </c>
      <c r="C2469" t="s">
        <v>284</v>
      </c>
      <c r="N2469" t="s">
        <v>45</v>
      </c>
      <c r="O2469" t="s">
        <v>40</v>
      </c>
      <c r="P2469" t="s">
        <v>30</v>
      </c>
      <c r="Q2469" t="s">
        <v>46</v>
      </c>
      <c r="R2469" t="s">
        <v>30</v>
      </c>
      <c r="X2469" t="s">
        <v>285</v>
      </c>
    </row>
    <row r="2470" spans="1:24" x14ac:dyDescent="0.25">
      <c r="A2470">
        <v>1383436</v>
      </c>
      <c r="B2470" t="s">
        <v>286</v>
      </c>
      <c r="C2470" t="s">
        <v>287</v>
      </c>
      <c r="G2470" t="e">
        <f>-ium</f>
        <v>#NAME?</v>
      </c>
      <c r="H2470" t="s">
        <v>288</v>
      </c>
      <c r="N2470" t="s">
        <v>45</v>
      </c>
      <c r="O2470" t="s">
        <v>40</v>
      </c>
      <c r="P2470" t="s">
        <v>30</v>
      </c>
      <c r="Q2470" t="s">
        <v>63</v>
      </c>
      <c r="R2470" t="s">
        <v>30</v>
      </c>
      <c r="X2470" t="s">
        <v>289</v>
      </c>
    </row>
    <row r="2471" spans="1:24" x14ac:dyDescent="0.25">
      <c r="A2471">
        <v>139434</v>
      </c>
      <c r="B2471" t="s">
        <v>290</v>
      </c>
      <c r="C2471" t="s">
        <v>291</v>
      </c>
      <c r="E2471" t="s">
        <v>292</v>
      </c>
      <c r="F2471" t="s">
        <v>293</v>
      </c>
      <c r="I2471">
        <v>1965</v>
      </c>
      <c r="K2471" t="s">
        <v>294</v>
      </c>
      <c r="L2471" t="s">
        <v>295</v>
      </c>
      <c r="M2471" t="s">
        <v>296</v>
      </c>
      <c r="N2471" t="s">
        <v>45</v>
      </c>
      <c r="O2471" t="s">
        <v>40</v>
      </c>
      <c r="P2471" t="s">
        <v>30</v>
      </c>
      <c r="Q2471" t="s">
        <v>46</v>
      </c>
      <c r="R2471" t="s">
        <v>30</v>
      </c>
      <c r="X2471" t="s">
        <v>297</v>
      </c>
    </row>
    <row r="2472" spans="1:24" x14ac:dyDescent="0.25">
      <c r="A2472">
        <v>1383231</v>
      </c>
      <c r="B2472" t="s">
        <v>298</v>
      </c>
      <c r="C2472" t="s">
        <v>299</v>
      </c>
      <c r="E2472" t="s">
        <v>300</v>
      </c>
      <c r="F2472" t="s">
        <v>301</v>
      </c>
      <c r="I2472">
        <v>1965</v>
      </c>
      <c r="M2472" t="s">
        <v>302</v>
      </c>
      <c r="N2472" t="s">
        <v>45</v>
      </c>
      <c r="O2472" t="s">
        <v>40</v>
      </c>
      <c r="P2472" t="s">
        <v>30</v>
      </c>
      <c r="Q2472" t="s">
        <v>63</v>
      </c>
      <c r="R2472" t="s">
        <v>30</v>
      </c>
      <c r="X2472" t="s">
        <v>303</v>
      </c>
    </row>
    <row r="2473" spans="1:24" x14ac:dyDescent="0.25">
      <c r="A2473">
        <v>1376327</v>
      </c>
      <c r="B2473" t="s">
        <v>304</v>
      </c>
      <c r="C2473" t="s">
        <v>305</v>
      </c>
      <c r="N2473" t="s">
        <v>45</v>
      </c>
      <c r="O2473" t="s">
        <v>40</v>
      </c>
      <c r="P2473" t="s">
        <v>30</v>
      </c>
      <c r="Q2473" t="s">
        <v>63</v>
      </c>
      <c r="R2473" t="s">
        <v>30</v>
      </c>
      <c r="X2473" t="s">
        <v>306</v>
      </c>
    </row>
    <row r="2474" spans="1:24" x14ac:dyDescent="0.25">
      <c r="A2474">
        <v>1377361</v>
      </c>
      <c r="B2474" t="s">
        <v>307</v>
      </c>
      <c r="C2474" t="s">
        <v>308</v>
      </c>
      <c r="N2474" t="s">
        <v>45</v>
      </c>
      <c r="O2474" t="s">
        <v>30</v>
      </c>
      <c r="P2474" t="s">
        <v>30</v>
      </c>
      <c r="Q2474" t="s">
        <v>63</v>
      </c>
      <c r="R2474" t="s">
        <v>30</v>
      </c>
      <c r="X2474" t="s">
        <v>309</v>
      </c>
    </row>
    <row r="2475" spans="1:24" x14ac:dyDescent="0.25">
      <c r="A2475">
        <v>1378585</v>
      </c>
      <c r="B2475" t="s">
        <v>310</v>
      </c>
      <c r="C2475" t="s">
        <v>311</v>
      </c>
      <c r="E2475" t="s">
        <v>312</v>
      </c>
      <c r="F2475" t="s">
        <v>313</v>
      </c>
      <c r="I2475">
        <v>1977</v>
      </c>
      <c r="M2475" t="s">
        <v>314</v>
      </c>
      <c r="N2475" t="s">
        <v>45</v>
      </c>
      <c r="O2475" t="s">
        <v>40</v>
      </c>
      <c r="P2475" t="s">
        <v>30</v>
      </c>
      <c r="Q2475" t="s">
        <v>46</v>
      </c>
      <c r="R2475" t="s">
        <v>30</v>
      </c>
      <c r="X2475" t="s">
        <v>315</v>
      </c>
    </row>
    <row r="2476" spans="1:24" x14ac:dyDescent="0.25">
      <c r="A2476">
        <v>1377135</v>
      </c>
      <c r="B2476" t="s">
        <v>316</v>
      </c>
      <c r="C2476" t="s">
        <v>317</v>
      </c>
      <c r="G2476" t="e">
        <f>-dipine</f>
        <v>#NAME?</v>
      </c>
      <c r="H2476" t="s">
        <v>318</v>
      </c>
      <c r="N2476" t="s">
        <v>45</v>
      </c>
      <c r="O2476" t="s">
        <v>30</v>
      </c>
      <c r="P2476" t="s">
        <v>30</v>
      </c>
      <c r="Q2476" t="s">
        <v>46</v>
      </c>
      <c r="R2476" t="s">
        <v>30</v>
      </c>
      <c r="X2476" t="s">
        <v>319</v>
      </c>
    </row>
    <row r="2477" spans="1:24" x14ac:dyDescent="0.25">
      <c r="A2477">
        <v>1377723</v>
      </c>
      <c r="B2477" t="s">
        <v>320</v>
      </c>
      <c r="C2477" t="s">
        <v>321</v>
      </c>
      <c r="N2477" t="s">
        <v>45</v>
      </c>
      <c r="O2477" t="s">
        <v>40</v>
      </c>
      <c r="P2477" t="s">
        <v>30</v>
      </c>
      <c r="Q2477" t="s">
        <v>46</v>
      </c>
      <c r="R2477" t="s">
        <v>30</v>
      </c>
      <c r="X2477" t="s">
        <v>322</v>
      </c>
    </row>
    <row r="2478" spans="1:24" x14ac:dyDescent="0.25">
      <c r="A2478">
        <v>1379000</v>
      </c>
      <c r="B2478" t="s">
        <v>323</v>
      </c>
      <c r="C2478" t="s">
        <v>324</v>
      </c>
      <c r="G2478" t="e">
        <f>-fibrate</f>
        <v>#NAME?</v>
      </c>
      <c r="H2478" t="s">
        <v>325</v>
      </c>
      <c r="N2478" t="s">
        <v>45</v>
      </c>
      <c r="O2478" t="s">
        <v>40</v>
      </c>
      <c r="P2478" t="s">
        <v>30</v>
      </c>
      <c r="Q2478" t="s">
        <v>46</v>
      </c>
      <c r="R2478" t="s">
        <v>30</v>
      </c>
      <c r="X2478" t="s">
        <v>326</v>
      </c>
    </row>
    <row r="2479" spans="1:24" x14ac:dyDescent="0.25">
      <c r="A2479">
        <v>1379229</v>
      </c>
      <c r="B2479" t="s">
        <v>327</v>
      </c>
      <c r="C2479" t="s">
        <v>328</v>
      </c>
      <c r="E2479" t="s">
        <v>329</v>
      </c>
      <c r="I2479">
        <v>1975</v>
      </c>
      <c r="M2479" t="s">
        <v>314</v>
      </c>
      <c r="N2479" t="s">
        <v>45</v>
      </c>
      <c r="O2479" t="s">
        <v>40</v>
      </c>
      <c r="P2479" t="s">
        <v>30</v>
      </c>
      <c r="Q2479" t="s">
        <v>46</v>
      </c>
      <c r="R2479" t="s">
        <v>30</v>
      </c>
      <c r="X2479" t="s">
        <v>330</v>
      </c>
    </row>
    <row r="2480" spans="1:24" x14ac:dyDescent="0.25">
      <c r="A2480">
        <v>1039024</v>
      </c>
      <c r="B2480" t="s">
        <v>331</v>
      </c>
      <c r="C2480" t="s">
        <v>332</v>
      </c>
      <c r="N2480" t="s">
        <v>45</v>
      </c>
      <c r="O2480" t="s">
        <v>40</v>
      </c>
      <c r="P2480" t="s">
        <v>30</v>
      </c>
      <c r="Q2480" t="s">
        <v>63</v>
      </c>
      <c r="R2480" t="s">
        <v>30</v>
      </c>
      <c r="X2480" t="s">
        <v>333</v>
      </c>
    </row>
    <row r="2481" spans="1:24" x14ac:dyDescent="0.25">
      <c r="A2481">
        <v>685397</v>
      </c>
      <c r="B2481" t="s">
        <v>334</v>
      </c>
      <c r="C2481" t="s">
        <v>335</v>
      </c>
      <c r="G2481" t="e">
        <f>-nil</f>
        <v>#NAME?</v>
      </c>
      <c r="H2481" t="s">
        <v>336</v>
      </c>
      <c r="N2481" t="s">
        <v>45</v>
      </c>
      <c r="O2481" t="s">
        <v>40</v>
      </c>
      <c r="P2481" t="s">
        <v>30</v>
      </c>
      <c r="Q2481" t="s">
        <v>63</v>
      </c>
      <c r="R2481" t="s">
        <v>30</v>
      </c>
      <c r="X2481" t="s">
        <v>337</v>
      </c>
    </row>
    <row r="2482" spans="1:24" x14ac:dyDescent="0.25">
      <c r="A2482">
        <v>1383480</v>
      </c>
      <c r="B2482" t="s">
        <v>338</v>
      </c>
      <c r="C2482" t="s">
        <v>339</v>
      </c>
      <c r="E2482" t="s">
        <v>340</v>
      </c>
      <c r="F2482" t="s">
        <v>341</v>
      </c>
      <c r="I2482">
        <v>1986</v>
      </c>
      <c r="M2482" t="s">
        <v>342</v>
      </c>
      <c r="N2482" t="s">
        <v>45</v>
      </c>
      <c r="O2482" t="s">
        <v>40</v>
      </c>
      <c r="P2482" t="s">
        <v>30</v>
      </c>
      <c r="Q2482" t="s">
        <v>63</v>
      </c>
      <c r="R2482" t="s">
        <v>30</v>
      </c>
      <c r="X2482" t="s">
        <v>343</v>
      </c>
    </row>
    <row r="2483" spans="1:24" x14ac:dyDescent="0.25">
      <c r="A2483">
        <v>1376596</v>
      </c>
      <c r="B2483" t="s">
        <v>344</v>
      </c>
      <c r="C2483" t="s">
        <v>345</v>
      </c>
      <c r="N2483" t="s">
        <v>45</v>
      </c>
      <c r="O2483" t="s">
        <v>40</v>
      </c>
      <c r="P2483" t="s">
        <v>30</v>
      </c>
      <c r="Q2483" t="s">
        <v>46</v>
      </c>
      <c r="R2483" t="s">
        <v>30</v>
      </c>
      <c r="X2483" t="s">
        <v>346</v>
      </c>
    </row>
    <row r="2484" spans="1:24" x14ac:dyDescent="0.25">
      <c r="A2484">
        <v>1378113</v>
      </c>
      <c r="B2484" t="s">
        <v>347</v>
      </c>
      <c r="C2484" t="s">
        <v>348</v>
      </c>
      <c r="N2484" t="s">
        <v>45</v>
      </c>
      <c r="O2484" t="s">
        <v>30</v>
      </c>
      <c r="P2484" t="s">
        <v>30</v>
      </c>
      <c r="Q2484" t="s">
        <v>31</v>
      </c>
      <c r="R2484" t="s">
        <v>30</v>
      </c>
      <c r="X2484" t="s">
        <v>349</v>
      </c>
    </row>
    <row r="2485" spans="1:24" x14ac:dyDescent="0.25">
      <c r="A2485">
        <v>1376324</v>
      </c>
      <c r="B2485" t="s">
        <v>350</v>
      </c>
      <c r="C2485" t="s">
        <v>351</v>
      </c>
      <c r="E2485" t="s">
        <v>352</v>
      </c>
      <c r="N2485" t="s">
        <v>45</v>
      </c>
      <c r="O2485" t="s">
        <v>40</v>
      </c>
      <c r="P2485" t="s">
        <v>30</v>
      </c>
      <c r="Q2485" t="s">
        <v>46</v>
      </c>
      <c r="R2485" t="s">
        <v>30</v>
      </c>
      <c r="X2485" t="s">
        <v>353</v>
      </c>
    </row>
    <row r="2486" spans="1:24" x14ac:dyDescent="0.25">
      <c r="A2486">
        <v>1379404</v>
      </c>
      <c r="B2486" t="s">
        <v>354</v>
      </c>
      <c r="C2486" t="s">
        <v>355</v>
      </c>
      <c r="G2486" t="e">
        <f>-onide</f>
        <v>#NAME?</v>
      </c>
      <c r="H2486" t="s">
        <v>356</v>
      </c>
      <c r="N2486" t="s">
        <v>29</v>
      </c>
      <c r="O2486" t="s">
        <v>40</v>
      </c>
      <c r="P2486" t="s">
        <v>30</v>
      </c>
      <c r="Q2486" t="s">
        <v>46</v>
      </c>
      <c r="R2486" t="s">
        <v>30</v>
      </c>
      <c r="X2486" t="s">
        <v>357</v>
      </c>
    </row>
    <row r="2487" spans="1:24" x14ac:dyDescent="0.25">
      <c r="A2487">
        <v>1376229</v>
      </c>
      <c r="B2487" t="s">
        <v>358</v>
      </c>
      <c r="C2487" t="s">
        <v>359</v>
      </c>
      <c r="K2487" t="s">
        <v>360</v>
      </c>
      <c r="L2487" t="s">
        <v>361</v>
      </c>
      <c r="N2487" t="s">
        <v>29</v>
      </c>
      <c r="O2487" t="s">
        <v>30</v>
      </c>
      <c r="P2487" t="s">
        <v>30</v>
      </c>
      <c r="Q2487" t="s">
        <v>31</v>
      </c>
      <c r="R2487" t="s">
        <v>30</v>
      </c>
      <c r="X2487" t="s">
        <v>362</v>
      </c>
    </row>
    <row r="2488" spans="1:24" x14ac:dyDescent="0.25">
      <c r="A2488">
        <v>1379017</v>
      </c>
      <c r="B2488" t="s">
        <v>363</v>
      </c>
      <c r="C2488" t="s">
        <v>364</v>
      </c>
      <c r="E2488" t="s">
        <v>365</v>
      </c>
      <c r="F2488" t="s">
        <v>366</v>
      </c>
      <c r="I2488">
        <v>1966</v>
      </c>
      <c r="M2488" t="s">
        <v>367</v>
      </c>
      <c r="N2488" t="s">
        <v>45</v>
      </c>
      <c r="O2488" t="s">
        <v>40</v>
      </c>
      <c r="P2488" t="s">
        <v>30</v>
      </c>
      <c r="Q2488" t="s">
        <v>46</v>
      </c>
      <c r="R2488" t="s">
        <v>30</v>
      </c>
      <c r="X2488" t="s">
        <v>368</v>
      </c>
    </row>
    <row r="2489" spans="1:24" x14ac:dyDescent="0.25">
      <c r="A2489">
        <v>1379718</v>
      </c>
      <c r="B2489" t="s">
        <v>369</v>
      </c>
      <c r="C2489" t="s">
        <v>370</v>
      </c>
      <c r="K2489" t="s">
        <v>371</v>
      </c>
      <c r="L2489" t="s">
        <v>372</v>
      </c>
      <c r="N2489" t="s">
        <v>45</v>
      </c>
      <c r="O2489" t="s">
        <v>40</v>
      </c>
      <c r="P2489" t="s">
        <v>30</v>
      </c>
      <c r="Q2489" t="s">
        <v>63</v>
      </c>
      <c r="R2489" t="s">
        <v>30</v>
      </c>
      <c r="X2489" t="s">
        <v>373</v>
      </c>
    </row>
    <row r="2490" spans="1:24" x14ac:dyDescent="0.25">
      <c r="A2490">
        <v>1377118</v>
      </c>
      <c r="B2490" t="s">
        <v>374</v>
      </c>
      <c r="C2490" t="s">
        <v>375</v>
      </c>
      <c r="N2490" t="s">
        <v>45</v>
      </c>
      <c r="O2490" t="s">
        <v>40</v>
      </c>
      <c r="P2490" t="s">
        <v>30</v>
      </c>
      <c r="Q2490" t="s">
        <v>63</v>
      </c>
      <c r="R2490" t="s">
        <v>30</v>
      </c>
      <c r="X2490" t="s">
        <v>376</v>
      </c>
    </row>
    <row r="2491" spans="1:24" x14ac:dyDescent="0.25">
      <c r="A2491">
        <v>1377366</v>
      </c>
      <c r="B2491" t="s">
        <v>377</v>
      </c>
      <c r="C2491" t="s">
        <v>378</v>
      </c>
      <c r="N2491" t="s">
        <v>29</v>
      </c>
      <c r="O2491" t="s">
        <v>40</v>
      </c>
      <c r="P2491" t="s">
        <v>30</v>
      </c>
      <c r="Q2491" t="s">
        <v>63</v>
      </c>
      <c r="R2491" t="s">
        <v>30</v>
      </c>
      <c r="X2491" t="s">
        <v>379</v>
      </c>
    </row>
    <row r="2492" spans="1:24" x14ac:dyDescent="0.25">
      <c r="A2492">
        <v>1377779</v>
      </c>
      <c r="B2492" t="s">
        <v>380</v>
      </c>
      <c r="C2492" t="s">
        <v>381</v>
      </c>
      <c r="G2492" t="e">
        <f>-fenamate</f>
        <v>#NAME?</v>
      </c>
      <c r="H2492" t="s">
        <v>382</v>
      </c>
      <c r="N2492" t="s">
        <v>45</v>
      </c>
      <c r="O2492" t="s">
        <v>30</v>
      </c>
      <c r="P2492" t="s">
        <v>30</v>
      </c>
      <c r="Q2492" t="s">
        <v>63</v>
      </c>
      <c r="R2492" t="s">
        <v>30</v>
      </c>
      <c r="X2492" t="s">
        <v>383</v>
      </c>
    </row>
    <row r="2493" spans="1:24" x14ac:dyDescent="0.25">
      <c r="A2493">
        <v>1379498</v>
      </c>
      <c r="B2493" t="s">
        <v>384</v>
      </c>
      <c r="C2493" t="s">
        <v>385</v>
      </c>
      <c r="E2493" t="s">
        <v>386</v>
      </c>
      <c r="G2493" t="e">
        <f>-stat</f>
        <v>#NAME?</v>
      </c>
      <c r="H2493" t="s">
        <v>387</v>
      </c>
      <c r="N2493" t="s">
        <v>45</v>
      </c>
      <c r="O2493" t="s">
        <v>40</v>
      </c>
      <c r="P2493" t="s">
        <v>30</v>
      </c>
      <c r="Q2493" t="s">
        <v>31</v>
      </c>
      <c r="R2493" t="s">
        <v>30</v>
      </c>
      <c r="X2493" t="s">
        <v>388</v>
      </c>
    </row>
    <row r="2494" spans="1:24" x14ac:dyDescent="0.25">
      <c r="A2494">
        <v>1378509</v>
      </c>
      <c r="B2494" t="s">
        <v>389</v>
      </c>
      <c r="C2494" t="s">
        <v>390</v>
      </c>
      <c r="N2494" t="s">
        <v>45</v>
      </c>
      <c r="O2494" t="s">
        <v>40</v>
      </c>
      <c r="P2494" t="s">
        <v>30</v>
      </c>
      <c r="Q2494" t="s">
        <v>63</v>
      </c>
      <c r="R2494" t="s">
        <v>30</v>
      </c>
      <c r="X2494" t="s">
        <v>391</v>
      </c>
    </row>
    <row r="2495" spans="1:24" x14ac:dyDescent="0.25">
      <c r="A2495">
        <v>1378635</v>
      </c>
      <c r="B2495" t="s">
        <v>392</v>
      </c>
      <c r="C2495" t="s">
        <v>393</v>
      </c>
      <c r="G2495" t="e">
        <f>-caine</f>
        <v>#NAME?</v>
      </c>
      <c r="H2495" t="s">
        <v>394</v>
      </c>
      <c r="N2495" t="s">
        <v>45</v>
      </c>
      <c r="O2495" t="s">
        <v>40</v>
      </c>
      <c r="P2495" t="s">
        <v>30</v>
      </c>
      <c r="Q2495" t="s">
        <v>63</v>
      </c>
      <c r="R2495" t="s">
        <v>30</v>
      </c>
      <c r="X2495" t="s">
        <v>395</v>
      </c>
    </row>
    <row r="2496" spans="1:24" x14ac:dyDescent="0.25">
      <c r="A2496">
        <v>1376360</v>
      </c>
      <c r="B2496" t="s">
        <v>396</v>
      </c>
      <c r="C2496" t="s">
        <v>397</v>
      </c>
      <c r="N2496" t="s">
        <v>45</v>
      </c>
      <c r="O2496" t="s">
        <v>40</v>
      </c>
      <c r="P2496" t="s">
        <v>30</v>
      </c>
      <c r="Q2496" t="s">
        <v>63</v>
      </c>
      <c r="R2496" t="s">
        <v>30</v>
      </c>
      <c r="X2496" t="s">
        <v>398</v>
      </c>
    </row>
    <row r="2497" spans="1:24" x14ac:dyDescent="0.25">
      <c r="A2497">
        <v>1378379</v>
      </c>
      <c r="B2497" t="s">
        <v>399</v>
      </c>
      <c r="C2497" t="s">
        <v>400</v>
      </c>
      <c r="G2497" t="e">
        <f>-crine</f>
        <v>#NAME?</v>
      </c>
      <c r="H2497" t="s">
        <v>401</v>
      </c>
      <c r="N2497" t="s">
        <v>45</v>
      </c>
      <c r="O2497" t="s">
        <v>40</v>
      </c>
      <c r="P2497" t="s">
        <v>30</v>
      </c>
      <c r="Q2497" t="s">
        <v>63</v>
      </c>
      <c r="R2497" t="s">
        <v>30</v>
      </c>
      <c r="X2497" t="s">
        <v>402</v>
      </c>
    </row>
    <row r="2498" spans="1:24" x14ac:dyDescent="0.25">
      <c r="A2498">
        <v>1377465</v>
      </c>
      <c r="B2498" t="s">
        <v>403</v>
      </c>
      <c r="C2498" t="s">
        <v>404</v>
      </c>
      <c r="G2498" t="e">
        <f>-fylline</f>
        <v>#NAME?</v>
      </c>
      <c r="H2498" t="s">
        <v>155</v>
      </c>
      <c r="N2498" t="s">
        <v>29</v>
      </c>
      <c r="O2498" t="s">
        <v>40</v>
      </c>
      <c r="P2498" t="s">
        <v>30</v>
      </c>
      <c r="Q2498" t="s">
        <v>63</v>
      </c>
      <c r="R2498" t="s">
        <v>30</v>
      </c>
      <c r="X2498" t="s">
        <v>405</v>
      </c>
    </row>
    <row r="2499" spans="1:24" x14ac:dyDescent="0.25">
      <c r="A2499">
        <v>1376430</v>
      </c>
      <c r="B2499" t="s">
        <v>406</v>
      </c>
      <c r="C2499" t="s">
        <v>407</v>
      </c>
      <c r="E2499" t="s">
        <v>408</v>
      </c>
      <c r="F2499" t="s">
        <v>366</v>
      </c>
      <c r="I2499">
        <v>1976</v>
      </c>
      <c r="M2499" t="s">
        <v>367</v>
      </c>
      <c r="N2499" t="s">
        <v>45</v>
      </c>
      <c r="O2499" t="s">
        <v>40</v>
      </c>
      <c r="P2499" t="s">
        <v>30</v>
      </c>
      <c r="Q2499" t="s">
        <v>46</v>
      </c>
      <c r="R2499" t="s">
        <v>30</v>
      </c>
      <c r="X2499" t="s">
        <v>409</v>
      </c>
    </row>
    <row r="2500" spans="1:24" x14ac:dyDescent="0.25">
      <c r="A2500">
        <v>1379897</v>
      </c>
      <c r="B2500" t="s">
        <v>410</v>
      </c>
      <c r="C2500" t="s">
        <v>411</v>
      </c>
      <c r="N2500" t="s">
        <v>45</v>
      </c>
      <c r="O2500" t="s">
        <v>40</v>
      </c>
      <c r="P2500" t="s">
        <v>30</v>
      </c>
      <c r="Q2500" t="s">
        <v>63</v>
      </c>
      <c r="R2500" t="s">
        <v>30</v>
      </c>
      <c r="X2500" t="s">
        <v>412</v>
      </c>
    </row>
    <row r="2501" spans="1:24" x14ac:dyDescent="0.25">
      <c r="A2501">
        <v>1376477</v>
      </c>
      <c r="B2501" t="s">
        <v>413</v>
      </c>
      <c r="C2501" t="s">
        <v>414</v>
      </c>
      <c r="K2501" t="s">
        <v>415</v>
      </c>
      <c r="L2501" t="s">
        <v>416</v>
      </c>
      <c r="N2501" t="s">
        <v>29</v>
      </c>
      <c r="O2501" t="s">
        <v>40</v>
      </c>
      <c r="P2501" t="s">
        <v>30</v>
      </c>
      <c r="Q2501" t="s">
        <v>46</v>
      </c>
      <c r="R2501" t="s">
        <v>30</v>
      </c>
      <c r="X2501" t="s">
        <v>417</v>
      </c>
    </row>
    <row r="2502" spans="1:24" x14ac:dyDescent="0.25">
      <c r="A2502">
        <v>1377696</v>
      </c>
      <c r="B2502" t="s">
        <v>418</v>
      </c>
      <c r="C2502" t="s">
        <v>419</v>
      </c>
      <c r="N2502" t="s">
        <v>45</v>
      </c>
      <c r="O2502" t="s">
        <v>40</v>
      </c>
      <c r="P2502" t="s">
        <v>30</v>
      </c>
      <c r="Q2502" t="s">
        <v>46</v>
      </c>
      <c r="R2502" t="s">
        <v>30</v>
      </c>
      <c r="X2502" t="s">
        <v>420</v>
      </c>
    </row>
    <row r="2503" spans="1:24" x14ac:dyDescent="0.25">
      <c r="A2503">
        <v>1378520</v>
      </c>
      <c r="B2503" t="s">
        <v>421</v>
      </c>
      <c r="C2503" t="s">
        <v>422</v>
      </c>
      <c r="E2503" t="s">
        <v>423</v>
      </c>
      <c r="N2503" t="s">
        <v>45</v>
      </c>
      <c r="O2503" t="s">
        <v>40</v>
      </c>
      <c r="P2503" t="s">
        <v>30</v>
      </c>
      <c r="Q2503" t="s">
        <v>46</v>
      </c>
      <c r="R2503" t="s">
        <v>30</v>
      </c>
      <c r="X2503" t="s">
        <v>424</v>
      </c>
    </row>
    <row r="2504" spans="1:24" x14ac:dyDescent="0.25">
      <c r="A2504">
        <v>1376039</v>
      </c>
      <c r="B2504" t="s">
        <v>425</v>
      </c>
      <c r="C2504" t="s">
        <v>426</v>
      </c>
      <c r="N2504" t="s">
        <v>45</v>
      </c>
      <c r="O2504" t="s">
        <v>40</v>
      </c>
      <c r="P2504" t="s">
        <v>30</v>
      </c>
      <c r="Q2504" t="s">
        <v>31</v>
      </c>
      <c r="R2504" t="s">
        <v>30</v>
      </c>
      <c r="X2504" t="s">
        <v>427</v>
      </c>
    </row>
    <row r="2505" spans="1:24" x14ac:dyDescent="0.25">
      <c r="A2505">
        <v>1376219</v>
      </c>
      <c r="B2505" t="s">
        <v>428</v>
      </c>
      <c r="C2505" t="s">
        <v>429</v>
      </c>
      <c r="N2505" t="s">
        <v>45</v>
      </c>
      <c r="O2505" t="s">
        <v>40</v>
      </c>
      <c r="P2505" t="s">
        <v>30</v>
      </c>
      <c r="Q2505" t="s">
        <v>46</v>
      </c>
      <c r="R2505" t="s">
        <v>30</v>
      </c>
      <c r="X2505" t="s">
        <v>430</v>
      </c>
    </row>
    <row r="2506" spans="1:24" x14ac:dyDescent="0.25">
      <c r="A2506">
        <v>1378490</v>
      </c>
      <c r="B2506" t="s">
        <v>431</v>
      </c>
      <c r="C2506" t="s">
        <v>432</v>
      </c>
      <c r="N2506" t="s">
        <v>45</v>
      </c>
      <c r="O2506" t="s">
        <v>40</v>
      </c>
      <c r="P2506" t="s">
        <v>30</v>
      </c>
      <c r="Q2506" t="s">
        <v>46</v>
      </c>
      <c r="R2506" t="s">
        <v>30</v>
      </c>
      <c r="X2506" t="s">
        <v>433</v>
      </c>
    </row>
    <row r="2507" spans="1:24" x14ac:dyDescent="0.25">
      <c r="A2507">
        <v>1376273</v>
      </c>
      <c r="B2507" t="s">
        <v>434</v>
      </c>
      <c r="C2507" t="s">
        <v>435</v>
      </c>
      <c r="N2507" t="s">
        <v>45</v>
      </c>
      <c r="O2507" t="s">
        <v>40</v>
      </c>
      <c r="P2507" t="s">
        <v>30</v>
      </c>
      <c r="Q2507" t="s">
        <v>46</v>
      </c>
      <c r="R2507" t="s">
        <v>30</v>
      </c>
      <c r="X2507" t="s">
        <v>436</v>
      </c>
    </row>
    <row r="2508" spans="1:24" x14ac:dyDescent="0.25">
      <c r="A2508">
        <v>1377746</v>
      </c>
      <c r="B2508" t="s">
        <v>437</v>
      </c>
      <c r="C2508" t="s">
        <v>438</v>
      </c>
      <c r="N2508" t="s">
        <v>45</v>
      </c>
      <c r="O2508" t="s">
        <v>40</v>
      </c>
      <c r="P2508" t="s">
        <v>30</v>
      </c>
      <c r="Q2508" t="s">
        <v>63</v>
      </c>
      <c r="R2508" t="s">
        <v>30</v>
      </c>
      <c r="X2508" t="s">
        <v>439</v>
      </c>
    </row>
    <row r="2509" spans="1:24" x14ac:dyDescent="0.25">
      <c r="A2509">
        <v>1377375</v>
      </c>
      <c r="B2509" t="s">
        <v>440</v>
      </c>
      <c r="C2509" t="s">
        <v>441</v>
      </c>
      <c r="F2509" t="s">
        <v>442</v>
      </c>
      <c r="I2509">
        <v>1969</v>
      </c>
      <c r="M2509" t="s">
        <v>443</v>
      </c>
      <c r="N2509" t="s">
        <v>45</v>
      </c>
      <c r="O2509" t="s">
        <v>40</v>
      </c>
      <c r="P2509" t="s">
        <v>30</v>
      </c>
      <c r="Q2509" t="s">
        <v>63</v>
      </c>
      <c r="R2509" t="s">
        <v>30</v>
      </c>
      <c r="X2509" t="s">
        <v>444</v>
      </c>
    </row>
    <row r="2510" spans="1:24" x14ac:dyDescent="0.25">
      <c r="A2510">
        <v>1377001</v>
      </c>
      <c r="B2510" t="s">
        <v>445</v>
      </c>
      <c r="C2510" t="s">
        <v>446</v>
      </c>
      <c r="G2510" t="s">
        <v>447</v>
      </c>
      <c r="H2510" t="s">
        <v>448</v>
      </c>
      <c r="N2510" t="s">
        <v>29</v>
      </c>
      <c r="O2510" t="s">
        <v>40</v>
      </c>
      <c r="P2510" t="s">
        <v>30</v>
      </c>
      <c r="Q2510" t="s">
        <v>31</v>
      </c>
      <c r="R2510" t="s">
        <v>30</v>
      </c>
      <c r="X2510" t="s">
        <v>449</v>
      </c>
    </row>
    <row r="2511" spans="1:24" x14ac:dyDescent="0.25">
      <c r="A2511">
        <v>1383557</v>
      </c>
      <c r="B2511" t="s">
        <v>450</v>
      </c>
      <c r="C2511" t="s">
        <v>451</v>
      </c>
      <c r="F2511" t="s">
        <v>452</v>
      </c>
      <c r="I2511">
        <v>1977</v>
      </c>
      <c r="M2511" t="s">
        <v>453</v>
      </c>
      <c r="N2511" t="s">
        <v>45</v>
      </c>
      <c r="O2511" t="s">
        <v>40</v>
      </c>
      <c r="P2511" t="s">
        <v>30</v>
      </c>
      <c r="Q2511" t="s">
        <v>31</v>
      </c>
      <c r="R2511" t="s">
        <v>30</v>
      </c>
      <c r="X2511" t="s">
        <v>454</v>
      </c>
    </row>
    <row r="2512" spans="1:24" x14ac:dyDescent="0.25">
      <c r="A2512">
        <v>1379833</v>
      </c>
      <c r="B2512" t="s">
        <v>455</v>
      </c>
      <c r="C2512" t="s">
        <v>456</v>
      </c>
      <c r="G2512" t="e">
        <f>-dipine</f>
        <v>#NAME?</v>
      </c>
      <c r="H2512" t="s">
        <v>318</v>
      </c>
      <c r="N2512" t="s">
        <v>29</v>
      </c>
      <c r="O2512" t="s">
        <v>40</v>
      </c>
      <c r="P2512" t="s">
        <v>30</v>
      </c>
      <c r="Q2512" t="s">
        <v>46</v>
      </c>
      <c r="R2512" t="s">
        <v>30</v>
      </c>
      <c r="X2512" t="s">
        <v>457</v>
      </c>
    </row>
    <row r="2513" spans="1:24" x14ac:dyDescent="0.25">
      <c r="A2513">
        <v>1378210</v>
      </c>
      <c r="B2513" t="s">
        <v>458</v>
      </c>
      <c r="C2513" t="s">
        <v>459</v>
      </c>
      <c r="G2513" t="s">
        <v>460</v>
      </c>
      <c r="H2513" t="s">
        <v>461</v>
      </c>
      <c r="N2513" t="s">
        <v>29</v>
      </c>
      <c r="O2513" t="s">
        <v>30</v>
      </c>
      <c r="P2513" t="s">
        <v>30</v>
      </c>
      <c r="Q2513" t="s">
        <v>31</v>
      </c>
      <c r="R2513" t="s">
        <v>30</v>
      </c>
      <c r="X2513" t="s">
        <v>462</v>
      </c>
    </row>
    <row r="2514" spans="1:24" x14ac:dyDescent="0.25">
      <c r="A2514">
        <v>1376568</v>
      </c>
      <c r="B2514" t="s">
        <v>463</v>
      </c>
      <c r="C2514" t="s">
        <v>464</v>
      </c>
      <c r="N2514" t="s">
        <v>45</v>
      </c>
      <c r="O2514" t="s">
        <v>40</v>
      </c>
      <c r="P2514" t="s">
        <v>30</v>
      </c>
      <c r="Q2514" t="s">
        <v>63</v>
      </c>
      <c r="R2514" t="s">
        <v>30</v>
      </c>
      <c r="X2514" t="s">
        <v>465</v>
      </c>
    </row>
    <row r="2515" spans="1:24" x14ac:dyDescent="0.25">
      <c r="A2515">
        <v>1376888</v>
      </c>
      <c r="B2515" t="s">
        <v>466</v>
      </c>
      <c r="C2515" t="s">
        <v>467</v>
      </c>
      <c r="N2515" t="s">
        <v>45</v>
      </c>
      <c r="O2515" t="s">
        <v>40</v>
      </c>
      <c r="P2515" t="s">
        <v>30</v>
      </c>
      <c r="Q2515" t="s">
        <v>63</v>
      </c>
      <c r="R2515" t="s">
        <v>30</v>
      </c>
      <c r="X2515" t="s">
        <v>468</v>
      </c>
    </row>
    <row r="2516" spans="1:24" x14ac:dyDescent="0.25">
      <c r="A2516">
        <v>1362453</v>
      </c>
      <c r="B2516" t="s">
        <v>469</v>
      </c>
      <c r="C2516" t="s">
        <v>470</v>
      </c>
      <c r="N2516" t="s">
        <v>45</v>
      </c>
      <c r="O2516" t="s">
        <v>40</v>
      </c>
      <c r="P2516" t="s">
        <v>30</v>
      </c>
      <c r="Q2516" t="s">
        <v>46</v>
      </c>
      <c r="R2516" t="s">
        <v>30</v>
      </c>
      <c r="X2516" t="s">
        <v>471</v>
      </c>
    </row>
    <row r="2517" spans="1:24" x14ac:dyDescent="0.25">
      <c r="A2517">
        <v>255645</v>
      </c>
      <c r="B2517" t="s">
        <v>472</v>
      </c>
      <c r="C2517" t="s">
        <v>473</v>
      </c>
      <c r="E2517" t="s">
        <v>474</v>
      </c>
      <c r="G2517" t="e">
        <f>-olol</f>
        <v>#NAME?</v>
      </c>
      <c r="H2517" t="s">
        <v>475</v>
      </c>
      <c r="I2517">
        <v>1981</v>
      </c>
      <c r="M2517" t="s">
        <v>476</v>
      </c>
      <c r="N2517" t="s">
        <v>45</v>
      </c>
      <c r="O2517" t="s">
        <v>40</v>
      </c>
      <c r="P2517" t="s">
        <v>30</v>
      </c>
      <c r="Q2517" t="s">
        <v>46</v>
      </c>
      <c r="R2517" t="s">
        <v>30</v>
      </c>
      <c r="X2517" t="s">
        <v>477</v>
      </c>
    </row>
    <row r="2518" spans="1:24" x14ac:dyDescent="0.25">
      <c r="A2518">
        <v>1383030</v>
      </c>
      <c r="B2518" t="s">
        <v>478</v>
      </c>
      <c r="C2518" t="s">
        <v>479</v>
      </c>
      <c r="F2518" t="s">
        <v>480</v>
      </c>
      <c r="I2518">
        <v>1961</v>
      </c>
      <c r="M2518" t="s">
        <v>453</v>
      </c>
      <c r="N2518" t="s">
        <v>29</v>
      </c>
      <c r="O2518" t="s">
        <v>30</v>
      </c>
      <c r="P2518" t="s">
        <v>30</v>
      </c>
      <c r="Q2518" t="s">
        <v>31</v>
      </c>
      <c r="R2518" t="s">
        <v>30</v>
      </c>
      <c r="X2518" t="s">
        <v>481</v>
      </c>
    </row>
    <row r="2519" spans="1:24" x14ac:dyDescent="0.25">
      <c r="A2519">
        <v>80837</v>
      </c>
      <c r="B2519" t="s">
        <v>482</v>
      </c>
      <c r="C2519" t="s">
        <v>483</v>
      </c>
      <c r="E2519" t="s">
        <v>484</v>
      </c>
      <c r="I2519">
        <v>1973</v>
      </c>
      <c r="M2519" t="s">
        <v>485</v>
      </c>
      <c r="N2519" t="s">
        <v>45</v>
      </c>
      <c r="O2519" t="s">
        <v>40</v>
      </c>
      <c r="P2519" t="s">
        <v>30</v>
      </c>
      <c r="Q2519" t="s">
        <v>46</v>
      </c>
      <c r="R2519" t="s">
        <v>30</v>
      </c>
      <c r="X2519" t="s">
        <v>486</v>
      </c>
    </row>
    <row r="2520" spans="1:24" x14ac:dyDescent="0.25">
      <c r="A2520">
        <v>1383378</v>
      </c>
      <c r="B2520" t="s">
        <v>487</v>
      </c>
      <c r="C2520" t="s">
        <v>488</v>
      </c>
      <c r="F2520" t="s">
        <v>489</v>
      </c>
      <c r="K2520" t="s">
        <v>490</v>
      </c>
      <c r="L2520" t="s">
        <v>491</v>
      </c>
      <c r="N2520" t="s">
        <v>45</v>
      </c>
      <c r="O2520" t="s">
        <v>40</v>
      </c>
      <c r="P2520" t="s">
        <v>30</v>
      </c>
      <c r="Q2520" t="s">
        <v>46</v>
      </c>
      <c r="R2520" t="s">
        <v>30</v>
      </c>
      <c r="X2520" t="s">
        <v>492</v>
      </c>
    </row>
    <row r="2521" spans="1:24" x14ac:dyDescent="0.25">
      <c r="A2521">
        <v>1383223</v>
      </c>
      <c r="B2521" t="s">
        <v>493</v>
      </c>
      <c r="C2521" t="s">
        <v>494</v>
      </c>
      <c r="N2521" t="s">
        <v>45</v>
      </c>
      <c r="O2521" t="s">
        <v>40</v>
      </c>
      <c r="P2521" t="s">
        <v>30</v>
      </c>
      <c r="Q2521" t="s">
        <v>31</v>
      </c>
      <c r="R2521" t="s">
        <v>30</v>
      </c>
      <c r="X2521" t="s">
        <v>495</v>
      </c>
    </row>
    <row r="2522" spans="1:24" x14ac:dyDescent="0.25">
      <c r="A2522">
        <v>1383170</v>
      </c>
      <c r="B2522" t="s">
        <v>496</v>
      </c>
      <c r="C2522" t="s">
        <v>497</v>
      </c>
      <c r="E2522" t="s">
        <v>498</v>
      </c>
      <c r="F2522" t="s">
        <v>499</v>
      </c>
      <c r="I2522">
        <v>2010</v>
      </c>
      <c r="N2522" t="s">
        <v>45</v>
      </c>
      <c r="O2522" t="s">
        <v>40</v>
      </c>
      <c r="P2522" t="s">
        <v>30</v>
      </c>
      <c r="Q2522" t="s">
        <v>31</v>
      </c>
      <c r="R2522" t="s">
        <v>30</v>
      </c>
      <c r="X2522" t="s">
        <v>500</v>
      </c>
    </row>
    <row r="2523" spans="1:24" x14ac:dyDescent="0.25">
      <c r="A2523">
        <v>1383028</v>
      </c>
      <c r="B2523" t="s">
        <v>501</v>
      </c>
      <c r="C2523" t="s">
        <v>502</v>
      </c>
      <c r="E2523" t="s">
        <v>503</v>
      </c>
      <c r="F2523" t="s">
        <v>504</v>
      </c>
      <c r="G2523" t="e">
        <f>-stat</f>
        <v>#NAME?</v>
      </c>
      <c r="H2523" t="s">
        <v>505</v>
      </c>
      <c r="I2523">
        <v>2009</v>
      </c>
      <c r="N2523" t="s">
        <v>45</v>
      </c>
      <c r="O2523" t="s">
        <v>40</v>
      </c>
      <c r="P2523" t="s">
        <v>30</v>
      </c>
      <c r="Q2523" t="s">
        <v>31</v>
      </c>
      <c r="R2523" t="s">
        <v>30</v>
      </c>
      <c r="X2523" t="s">
        <v>506</v>
      </c>
    </row>
    <row r="2524" spans="1:24" x14ac:dyDescent="0.25">
      <c r="A2524">
        <v>1378836</v>
      </c>
      <c r="B2524" t="s">
        <v>507</v>
      </c>
      <c r="C2524" t="s">
        <v>508</v>
      </c>
      <c r="M2524" t="s">
        <v>509</v>
      </c>
      <c r="N2524" t="s">
        <v>74</v>
      </c>
      <c r="O2524" t="s">
        <v>30</v>
      </c>
      <c r="P2524" t="s">
        <v>30</v>
      </c>
      <c r="Q2524" t="s">
        <v>75</v>
      </c>
      <c r="R2524" t="s">
        <v>30</v>
      </c>
      <c r="X2524" t="s">
        <v>510</v>
      </c>
    </row>
    <row r="2525" spans="1:24" x14ac:dyDescent="0.25">
      <c r="A2525">
        <v>1383042</v>
      </c>
      <c r="B2525" t="s">
        <v>511</v>
      </c>
      <c r="C2525" t="s">
        <v>512</v>
      </c>
      <c r="E2525" t="s">
        <v>513</v>
      </c>
      <c r="I2525">
        <v>1970</v>
      </c>
      <c r="K2525" t="s">
        <v>514</v>
      </c>
      <c r="L2525" t="s">
        <v>515</v>
      </c>
      <c r="M2525" t="s">
        <v>453</v>
      </c>
      <c r="N2525" t="s">
        <v>29</v>
      </c>
      <c r="O2525" t="s">
        <v>40</v>
      </c>
      <c r="P2525" t="s">
        <v>30</v>
      </c>
      <c r="Q2525" t="s">
        <v>31</v>
      </c>
      <c r="R2525" t="s">
        <v>30</v>
      </c>
      <c r="X2525" t="s">
        <v>516</v>
      </c>
    </row>
    <row r="2526" spans="1:24" x14ac:dyDescent="0.25">
      <c r="A2526">
        <v>1379180</v>
      </c>
      <c r="B2526" t="s">
        <v>517</v>
      </c>
      <c r="C2526" t="s">
        <v>518</v>
      </c>
      <c r="F2526" t="s">
        <v>519</v>
      </c>
      <c r="N2526" t="s">
        <v>45</v>
      </c>
      <c r="O2526" t="s">
        <v>30</v>
      </c>
      <c r="P2526" t="s">
        <v>30</v>
      </c>
      <c r="Q2526" t="s">
        <v>75</v>
      </c>
      <c r="R2526" t="s">
        <v>30</v>
      </c>
      <c r="X2526" t="s">
        <v>520</v>
      </c>
    </row>
    <row r="2527" spans="1:24" x14ac:dyDescent="0.25">
      <c r="A2527">
        <v>1383423</v>
      </c>
      <c r="B2527" t="s">
        <v>521</v>
      </c>
      <c r="C2527" t="s">
        <v>522</v>
      </c>
      <c r="E2527" t="s">
        <v>523</v>
      </c>
      <c r="F2527" t="s">
        <v>301</v>
      </c>
      <c r="I2527">
        <v>1963</v>
      </c>
      <c r="M2527" t="s">
        <v>179</v>
      </c>
      <c r="N2527" t="s">
        <v>45</v>
      </c>
      <c r="O2527" t="s">
        <v>40</v>
      </c>
      <c r="P2527" t="s">
        <v>30</v>
      </c>
      <c r="Q2527" t="s">
        <v>31</v>
      </c>
      <c r="R2527" t="s">
        <v>30</v>
      </c>
      <c r="X2527" t="s">
        <v>524</v>
      </c>
    </row>
    <row r="2528" spans="1:24" x14ac:dyDescent="0.25">
      <c r="A2528">
        <v>641223</v>
      </c>
      <c r="B2528" t="s">
        <v>525</v>
      </c>
      <c r="C2528" t="s">
        <v>526</v>
      </c>
      <c r="F2528" t="s">
        <v>527</v>
      </c>
      <c r="N2528" t="s">
        <v>45</v>
      </c>
      <c r="O2528" t="s">
        <v>40</v>
      </c>
      <c r="P2528" t="s">
        <v>30</v>
      </c>
      <c r="Q2528" t="s">
        <v>46</v>
      </c>
      <c r="R2528" t="s">
        <v>30</v>
      </c>
      <c r="X2528" t="s">
        <v>528</v>
      </c>
    </row>
    <row r="2529" spans="1:24" x14ac:dyDescent="0.25">
      <c r="A2529">
        <v>1381166</v>
      </c>
      <c r="B2529" t="s">
        <v>529</v>
      </c>
      <c r="C2529" t="s">
        <v>530</v>
      </c>
      <c r="G2529" t="s">
        <v>531</v>
      </c>
      <c r="H2529" t="s">
        <v>532</v>
      </c>
      <c r="N2529" t="s">
        <v>75</v>
      </c>
      <c r="O2529" t="s">
        <v>30</v>
      </c>
      <c r="P2529" t="s">
        <v>30</v>
      </c>
      <c r="Q2529" t="s">
        <v>31</v>
      </c>
      <c r="R2529" t="s">
        <v>30</v>
      </c>
    </row>
    <row r="2530" spans="1:24" x14ac:dyDescent="0.25">
      <c r="A2530">
        <v>1380396</v>
      </c>
      <c r="B2530" t="s">
        <v>533</v>
      </c>
      <c r="C2530" t="s">
        <v>534</v>
      </c>
      <c r="M2530" t="s">
        <v>88</v>
      </c>
      <c r="N2530" t="s">
        <v>75</v>
      </c>
      <c r="O2530" t="s">
        <v>30</v>
      </c>
      <c r="P2530" t="s">
        <v>30</v>
      </c>
      <c r="Q2530" t="s">
        <v>31</v>
      </c>
      <c r="R2530" t="s">
        <v>30</v>
      </c>
    </row>
    <row r="2531" spans="1:24" x14ac:dyDescent="0.25">
      <c r="A2531">
        <v>1380137</v>
      </c>
      <c r="B2531" t="s">
        <v>535</v>
      </c>
      <c r="C2531" t="s">
        <v>536</v>
      </c>
      <c r="E2531" t="s">
        <v>537</v>
      </c>
      <c r="F2531" t="s">
        <v>538</v>
      </c>
      <c r="G2531" t="e">
        <f>-rsen</f>
        <v>#NAME?</v>
      </c>
      <c r="H2531" t="s">
        <v>539</v>
      </c>
      <c r="I2531">
        <v>2011</v>
      </c>
      <c r="N2531" t="s">
        <v>540</v>
      </c>
      <c r="O2531" t="s">
        <v>30</v>
      </c>
      <c r="P2531" t="s">
        <v>30</v>
      </c>
      <c r="Q2531" t="s">
        <v>31</v>
      </c>
      <c r="R2531" t="s">
        <v>30</v>
      </c>
    </row>
    <row r="2532" spans="1:24" x14ac:dyDescent="0.25">
      <c r="A2532">
        <v>1381414</v>
      </c>
      <c r="B2532" t="s">
        <v>541</v>
      </c>
      <c r="C2532" t="s">
        <v>542</v>
      </c>
      <c r="N2532" t="s">
        <v>75</v>
      </c>
      <c r="O2532" t="s">
        <v>30</v>
      </c>
      <c r="P2532" t="s">
        <v>30</v>
      </c>
      <c r="Q2532" t="s">
        <v>31</v>
      </c>
      <c r="R2532" t="s">
        <v>30</v>
      </c>
    </row>
    <row r="2533" spans="1:24" x14ac:dyDescent="0.25">
      <c r="A2533">
        <v>1380938</v>
      </c>
      <c r="B2533" t="s">
        <v>543</v>
      </c>
      <c r="C2533" t="s">
        <v>544</v>
      </c>
      <c r="F2533" t="s">
        <v>545</v>
      </c>
      <c r="G2533" t="e">
        <f>-mab</f>
        <v>#NAME?</v>
      </c>
      <c r="H2533" t="s">
        <v>546</v>
      </c>
      <c r="I2533">
        <v>2012</v>
      </c>
      <c r="N2533" t="s">
        <v>547</v>
      </c>
      <c r="O2533" t="s">
        <v>30</v>
      </c>
      <c r="P2533" t="s">
        <v>30</v>
      </c>
      <c r="Q2533" t="s">
        <v>31</v>
      </c>
      <c r="R2533" t="s">
        <v>30</v>
      </c>
    </row>
    <row r="2534" spans="1:24" x14ac:dyDescent="0.25">
      <c r="A2534">
        <v>1380216</v>
      </c>
      <c r="B2534" t="s">
        <v>548</v>
      </c>
      <c r="C2534" t="s">
        <v>549</v>
      </c>
      <c r="F2534" t="s">
        <v>550</v>
      </c>
      <c r="M2534" t="s">
        <v>551</v>
      </c>
      <c r="N2534" t="s">
        <v>229</v>
      </c>
      <c r="O2534" t="s">
        <v>30</v>
      </c>
      <c r="P2534" t="s">
        <v>30</v>
      </c>
      <c r="Q2534" t="s">
        <v>31</v>
      </c>
      <c r="R2534" t="s">
        <v>30</v>
      </c>
    </row>
    <row r="2535" spans="1:24" x14ac:dyDescent="0.25">
      <c r="A2535">
        <v>1380781</v>
      </c>
      <c r="B2535" t="s">
        <v>552</v>
      </c>
      <c r="C2535" t="s">
        <v>553</v>
      </c>
      <c r="E2535" t="s">
        <v>554</v>
      </c>
      <c r="I2535">
        <v>1965</v>
      </c>
      <c r="M2535" t="s">
        <v>555</v>
      </c>
      <c r="N2535" t="s">
        <v>75</v>
      </c>
      <c r="O2535" t="s">
        <v>30</v>
      </c>
      <c r="P2535" t="s">
        <v>30</v>
      </c>
      <c r="Q2535" t="s">
        <v>31</v>
      </c>
      <c r="R2535" t="s">
        <v>30</v>
      </c>
    </row>
    <row r="2536" spans="1:24" x14ac:dyDescent="0.25">
      <c r="A2536">
        <v>1381209</v>
      </c>
      <c r="B2536" t="s">
        <v>556</v>
      </c>
      <c r="C2536" t="s">
        <v>557</v>
      </c>
      <c r="M2536" t="s">
        <v>558</v>
      </c>
      <c r="N2536" t="s">
        <v>75</v>
      </c>
      <c r="O2536" t="s">
        <v>30</v>
      </c>
      <c r="P2536" t="s">
        <v>30</v>
      </c>
      <c r="Q2536" t="s">
        <v>31</v>
      </c>
      <c r="R2536" t="s">
        <v>30</v>
      </c>
    </row>
    <row r="2537" spans="1:24" x14ac:dyDescent="0.25">
      <c r="A2537">
        <v>1380214</v>
      </c>
      <c r="B2537" t="s">
        <v>559</v>
      </c>
      <c r="C2537" t="s">
        <v>560</v>
      </c>
      <c r="N2537" t="s">
        <v>75</v>
      </c>
      <c r="O2537" t="s">
        <v>30</v>
      </c>
      <c r="P2537" t="s">
        <v>30</v>
      </c>
      <c r="Q2537" t="s">
        <v>31</v>
      </c>
      <c r="R2537" t="s">
        <v>30</v>
      </c>
    </row>
    <row r="2538" spans="1:24" x14ac:dyDescent="0.25">
      <c r="A2538">
        <v>1380991</v>
      </c>
      <c r="B2538" t="s">
        <v>561</v>
      </c>
      <c r="C2538" t="s">
        <v>562</v>
      </c>
      <c r="E2538" t="s">
        <v>563</v>
      </c>
      <c r="F2538" t="s">
        <v>538</v>
      </c>
      <c r="G2538" t="e">
        <f>-rsen</f>
        <v>#NAME?</v>
      </c>
      <c r="H2538" t="s">
        <v>539</v>
      </c>
      <c r="I2538">
        <v>2010</v>
      </c>
      <c r="N2538" t="s">
        <v>540</v>
      </c>
      <c r="O2538" t="s">
        <v>30</v>
      </c>
      <c r="P2538" t="s">
        <v>30</v>
      </c>
      <c r="Q2538" t="s">
        <v>31</v>
      </c>
      <c r="R2538" t="s">
        <v>30</v>
      </c>
    </row>
    <row r="2539" spans="1:24" x14ac:dyDescent="0.25">
      <c r="A2539">
        <v>1380510</v>
      </c>
      <c r="B2539" t="s">
        <v>564</v>
      </c>
      <c r="C2539" t="s">
        <v>565</v>
      </c>
      <c r="M2539" t="s">
        <v>566</v>
      </c>
      <c r="N2539" t="s">
        <v>75</v>
      </c>
      <c r="O2539" t="s">
        <v>30</v>
      </c>
      <c r="P2539" t="s">
        <v>30</v>
      </c>
      <c r="Q2539" t="s">
        <v>31</v>
      </c>
      <c r="R2539" t="s">
        <v>30</v>
      </c>
    </row>
    <row r="2540" spans="1:24" x14ac:dyDescent="0.25">
      <c r="A2540">
        <v>1380823</v>
      </c>
      <c r="B2540" t="s">
        <v>567</v>
      </c>
      <c r="C2540" t="s">
        <v>568</v>
      </c>
      <c r="E2540" t="s">
        <v>569</v>
      </c>
      <c r="F2540" t="s">
        <v>570</v>
      </c>
      <c r="G2540" t="e">
        <f>-ermin</f>
        <v>#NAME?</v>
      </c>
      <c r="H2540" t="s">
        <v>571</v>
      </c>
      <c r="I2540">
        <v>2000</v>
      </c>
      <c r="N2540" t="s">
        <v>108</v>
      </c>
      <c r="O2540" t="s">
        <v>30</v>
      </c>
      <c r="P2540" t="s">
        <v>30</v>
      </c>
      <c r="Q2540" t="s">
        <v>31</v>
      </c>
      <c r="R2540" t="s">
        <v>30</v>
      </c>
    </row>
    <row r="2541" spans="1:24" x14ac:dyDescent="0.25">
      <c r="A2541">
        <v>1381182</v>
      </c>
      <c r="B2541" t="s">
        <v>572</v>
      </c>
      <c r="C2541" t="s">
        <v>573</v>
      </c>
      <c r="N2541" t="s">
        <v>75</v>
      </c>
      <c r="O2541" t="s">
        <v>30</v>
      </c>
      <c r="P2541" t="s">
        <v>30</v>
      </c>
      <c r="Q2541" t="s">
        <v>31</v>
      </c>
      <c r="R2541" t="s">
        <v>30</v>
      </c>
    </row>
    <row r="2542" spans="1:24" x14ac:dyDescent="0.25">
      <c r="A2542">
        <v>1376925</v>
      </c>
      <c r="B2542" t="s">
        <v>574</v>
      </c>
      <c r="C2542" t="s">
        <v>575</v>
      </c>
      <c r="E2542" t="s">
        <v>576</v>
      </c>
      <c r="F2542" t="s">
        <v>527</v>
      </c>
      <c r="I2542">
        <v>1999</v>
      </c>
      <c r="N2542" t="s">
        <v>45</v>
      </c>
      <c r="O2542" t="s">
        <v>40</v>
      </c>
      <c r="P2542" t="s">
        <v>30</v>
      </c>
      <c r="Q2542" t="s">
        <v>31</v>
      </c>
      <c r="R2542" t="s">
        <v>30</v>
      </c>
      <c r="X2542" t="s">
        <v>577</v>
      </c>
    </row>
    <row r="2543" spans="1:24" x14ac:dyDescent="0.25">
      <c r="A2543">
        <v>11603</v>
      </c>
      <c r="B2543" t="s">
        <v>578</v>
      </c>
      <c r="C2543" t="s">
        <v>579</v>
      </c>
      <c r="E2543" t="s">
        <v>580</v>
      </c>
      <c r="F2543" t="s">
        <v>366</v>
      </c>
      <c r="G2543" t="s">
        <v>581</v>
      </c>
      <c r="H2543" t="s">
        <v>582</v>
      </c>
      <c r="I2543">
        <v>1989</v>
      </c>
      <c r="M2543" t="s">
        <v>179</v>
      </c>
      <c r="N2543" t="s">
        <v>45</v>
      </c>
      <c r="O2543" t="s">
        <v>40</v>
      </c>
      <c r="P2543" t="s">
        <v>30</v>
      </c>
      <c r="Q2543" t="s">
        <v>63</v>
      </c>
      <c r="R2543" t="s">
        <v>30</v>
      </c>
      <c r="X2543" t="s">
        <v>583</v>
      </c>
    </row>
    <row r="2544" spans="1:24" x14ac:dyDescent="0.25">
      <c r="A2544">
        <v>1383603</v>
      </c>
      <c r="B2544" t="s">
        <v>584</v>
      </c>
      <c r="C2544" t="s">
        <v>585</v>
      </c>
      <c r="E2544" t="s">
        <v>586</v>
      </c>
      <c r="G2544" t="e">
        <f>-olol</f>
        <v>#NAME?</v>
      </c>
      <c r="H2544" t="s">
        <v>475</v>
      </c>
      <c r="I2544">
        <v>1970</v>
      </c>
      <c r="M2544" t="s">
        <v>476</v>
      </c>
      <c r="N2544" t="s">
        <v>45</v>
      </c>
      <c r="O2544" t="s">
        <v>40</v>
      </c>
      <c r="P2544" t="s">
        <v>30</v>
      </c>
      <c r="Q2544" t="s">
        <v>46</v>
      </c>
      <c r="R2544" t="s">
        <v>30</v>
      </c>
      <c r="X2544" t="s">
        <v>587</v>
      </c>
    </row>
    <row r="2545" spans="1:24" x14ac:dyDescent="0.25">
      <c r="A2545">
        <v>1383066</v>
      </c>
      <c r="B2545" t="s">
        <v>588</v>
      </c>
      <c r="C2545" t="s">
        <v>589</v>
      </c>
      <c r="G2545" t="e">
        <f>-ium</f>
        <v>#NAME?</v>
      </c>
      <c r="H2545" t="s">
        <v>288</v>
      </c>
      <c r="N2545" t="s">
        <v>45</v>
      </c>
      <c r="O2545" t="s">
        <v>30</v>
      </c>
      <c r="P2545" t="s">
        <v>30</v>
      </c>
      <c r="Q2545" t="s">
        <v>46</v>
      </c>
      <c r="R2545" t="s">
        <v>30</v>
      </c>
      <c r="X2545" t="s">
        <v>590</v>
      </c>
    </row>
    <row r="2546" spans="1:24" x14ac:dyDescent="0.25">
      <c r="A2546">
        <v>1383251</v>
      </c>
      <c r="B2546" t="s">
        <v>591</v>
      </c>
      <c r="C2546" t="s">
        <v>592</v>
      </c>
      <c r="E2546" t="s">
        <v>593</v>
      </c>
      <c r="F2546" t="s">
        <v>594</v>
      </c>
      <c r="I2546">
        <v>1978</v>
      </c>
      <c r="M2546" t="s">
        <v>595</v>
      </c>
      <c r="N2546" t="s">
        <v>45</v>
      </c>
      <c r="O2546" t="s">
        <v>30</v>
      </c>
      <c r="P2546" t="s">
        <v>30</v>
      </c>
      <c r="Q2546" t="s">
        <v>63</v>
      </c>
      <c r="R2546" t="s">
        <v>30</v>
      </c>
      <c r="X2546" t="s">
        <v>596</v>
      </c>
    </row>
    <row r="2547" spans="1:24" x14ac:dyDescent="0.25">
      <c r="A2547">
        <v>1379835</v>
      </c>
      <c r="B2547" t="s">
        <v>597</v>
      </c>
      <c r="C2547" t="s">
        <v>598</v>
      </c>
      <c r="N2547" t="s">
        <v>29</v>
      </c>
      <c r="O2547" t="s">
        <v>40</v>
      </c>
      <c r="P2547" t="s">
        <v>30</v>
      </c>
      <c r="Q2547" t="s">
        <v>31</v>
      </c>
      <c r="R2547" t="s">
        <v>30</v>
      </c>
      <c r="X2547" t="s">
        <v>599</v>
      </c>
    </row>
    <row r="2548" spans="1:24" x14ac:dyDescent="0.25">
      <c r="A2548">
        <v>1379755</v>
      </c>
      <c r="B2548" t="s">
        <v>600</v>
      </c>
      <c r="C2548" t="s">
        <v>601</v>
      </c>
      <c r="N2548" t="s">
        <v>45</v>
      </c>
      <c r="O2548" t="s">
        <v>40</v>
      </c>
      <c r="P2548" t="s">
        <v>30</v>
      </c>
      <c r="Q2548" t="s">
        <v>63</v>
      </c>
      <c r="R2548" t="s">
        <v>30</v>
      </c>
      <c r="X2548" t="s">
        <v>602</v>
      </c>
    </row>
    <row r="2549" spans="1:24" x14ac:dyDescent="0.25">
      <c r="A2549">
        <v>1376894</v>
      </c>
      <c r="B2549" t="s">
        <v>603</v>
      </c>
      <c r="C2549" t="s">
        <v>604</v>
      </c>
      <c r="N2549" t="s">
        <v>45</v>
      </c>
      <c r="O2549" t="s">
        <v>40</v>
      </c>
      <c r="P2549" t="s">
        <v>30</v>
      </c>
      <c r="Q2549" t="s">
        <v>46</v>
      </c>
      <c r="R2549" t="s">
        <v>30</v>
      </c>
      <c r="X2549" t="s">
        <v>605</v>
      </c>
    </row>
    <row r="2550" spans="1:24" x14ac:dyDescent="0.25">
      <c r="A2550">
        <v>1378577</v>
      </c>
      <c r="B2550" t="s">
        <v>606</v>
      </c>
      <c r="C2550" t="s">
        <v>607</v>
      </c>
      <c r="N2550" t="s">
        <v>45</v>
      </c>
      <c r="O2550" t="s">
        <v>40</v>
      </c>
      <c r="P2550" t="s">
        <v>30</v>
      </c>
      <c r="Q2550" t="s">
        <v>46</v>
      </c>
      <c r="R2550" t="s">
        <v>30</v>
      </c>
      <c r="X2550" t="s">
        <v>608</v>
      </c>
    </row>
    <row r="2551" spans="1:24" x14ac:dyDescent="0.25">
      <c r="A2551">
        <v>1378478</v>
      </c>
      <c r="B2551" t="s">
        <v>609</v>
      </c>
      <c r="C2551" t="s">
        <v>610</v>
      </c>
      <c r="N2551" t="s">
        <v>45</v>
      </c>
      <c r="O2551" t="s">
        <v>40</v>
      </c>
      <c r="P2551" t="s">
        <v>30</v>
      </c>
      <c r="Q2551" t="s">
        <v>46</v>
      </c>
      <c r="R2551" t="s">
        <v>30</v>
      </c>
      <c r="X2551" t="s">
        <v>611</v>
      </c>
    </row>
    <row r="2552" spans="1:24" x14ac:dyDescent="0.25">
      <c r="A2552">
        <v>1376703</v>
      </c>
      <c r="B2552" t="s">
        <v>612</v>
      </c>
      <c r="C2552" t="s">
        <v>613</v>
      </c>
      <c r="G2552" t="e">
        <f>-mycin</f>
        <v>#NAME?</v>
      </c>
      <c r="H2552" t="s">
        <v>26</v>
      </c>
      <c r="N2552" t="s">
        <v>29</v>
      </c>
      <c r="O2552" t="s">
        <v>30</v>
      </c>
      <c r="P2552" t="s">
        <v>30</v>
      </c>
      <c r="Q2552" t="s">
        <v>46</v>
      </c>
      <c r="R2552" t="s">
        <v>30</v>
      </c>
      <c r="X2552" t="s">
        <v>614</v>
      </c>
    </row>
    <row r="2553" spans="1:24" x14ac:dyDescent="0.25">
      <c r="A2553">
        <v>1378270</v>
      </c>
      <c r="B2553" t="s">
        <v>615</v>
      </c>
      <c r="C2553" t="s">
        <v>616</v>
      </c>
      <c r="E2553" t="s">
        <v>617</v>
      </c>
      <c r="G2553" t="e">
        <f>-azoline</f>
        <v>#NAME?</v>
      </c>
      <c r="H2553" t="s">
        <v>618</v>
      </c>
      <c r="N2553" t="s">
        <v>45</v>
      </c>
      <c r="O2553" t="s">
        <v>40</v>
      </c>
      <c r="P2553" t="s">
        <v>30</v>
      </c>
      <c r="Q2553" t="s">
        <v>63</v>
      </c>
      <c r="R2553" t="s">
        <v>30</v>
      </c>
      <c r="X2553" t="s">
        <v>619</v>
      </c>
    </row>
    <row r="2554" spans="1:24" x14ac:dyDescent="0.25">
      <c r="A2554">
        <v>1378570</v>
      </c>
      <c r="B2554" t="s">
        <v>620</v>
      </c>
      <c r="C2554" t="s">
        <v>621</v>
      </c>
      <c r="N2554" t="s">
        <v>45</v>
      </c>
      <c r="O2554" t="s">
        <v>40</v>
      </c>
      <c r="P2554" t="s">
        <v>30</v>
      </c>
      <c r="Q2554" t="s">
        <v>46</v>
      </c>
      <c r="R2554" t="s">
        <v>30</v>
      </c>
      <c r="X2554" t="s">
        <v>622</v>
      </c>
    </row>
    <row r="2555" spans="1:24" x14ac:dyDescent="0.25">
      <c r="A2555">
        <v>1378916</v>
      </c>
      <c r="B2555" t="s">
        <v>623</v>
      </c>
      <c r="C2555" t="s">
        <v>624</v>
      </c>
      <c r="E2555" t="s">
        <v>625</v>
      </c>
      <c r="F2555" t="s">
        <v>626</v>
      </c>
      <c r="I2555">
        <v>1974</v>
      </c>
      <c r="M2555" t="s">
        <v>627</v>
      </c>
      <c r="N2555" t="s">
        <v>45</v>
      </c>
      <c r="O2555" t="s">
        <v>40</v>
      </c>
      <c r="P2555" t="s">
        <v>30</v>
      </c>
      <c r="Q2555" t="s">
        <v>63</v>
      </c>
      <c r="R2555" t="s">
        <v>30</v>
      </c>
      <c r="X2555" t="s">
        <v>628</v>
      </c>
    </row>
    <row r="2556" spans="1:24" x14ac:dyDescent="0.25">
      <c r="A2556">
        <v>1376957</v>
      </c>
      <c r="B2556" t="s">
        <v>629</v>
      </c>
      <c r="C2556" t="s">
        <v>630</v>
      </c>
      <c r="G2556" t="e">
        <f>-mustine</f>
        <v>#NAME?</v>
      </c>
      <c r="H2556" t="s">
        <v>631</v>
      </c>
      <c r="N2556" t="s">
        <v>45</v>
      </c>
      <c r="O2556" t="s">
        <v>30</v>
      </c>
      <c r="P2556" t="s">
        <v>30</v>
      </c>
      <c r="Q2556" t="s">
        <v>31</v>
      </c>
      <c r="R2556" t="s">
        <v>30</v>
      </c>
      <c r="X2556" t="s">
        <v>632</v>
      </c>
    </row>
    <row r="2557" spans="1:24" x14ac:dyDescent="0.25">
      <c r="A2557">
        <v>1379898</v>
      </c>
      <c r="B2557" t="s">
        <v>633</v>
      </c>
      <c r="C2557" t="s">
        <v>634</v>
      </c>
      <c r="E2557" t="s">
        <v>635</v>
      </c>
      <c r="N2557" t="s">
        <v>45</v>
      </c>
      <c r="O2557" t="s">
        <v>30</v>
      </c>
      <c r="P2557" t="s">
        <v>30</v>
      </c>
      <c r="Q2557" t="s">
        <v>63</v>
      </c>
      <c r="R2557" t="s">
        <v>30</v>
      </c>
      <c r="X2557" t="s">
        <v>636</v>
      </c>
    </row>
    <row r="2558" spans="1:24" x14ac:dyDescent="0.25">
      <c r="A2558">
        <v>1378569</v>
      </c>
      <c r="B2558" t="s">
        <v>637</v>
      </c>
      <c r="C2558" t="s">
        <v>638</v>
      </c>
      <c r="N2558" t="s">
        <v>45</v>
      </c>
      <c r="O2558" t="s">
        <v>40</v>
      </c>
      <c r="P2558" t="s">
        <v>30</v>
      </c>
      <c r="Q2558" t="s">
        <v>63</v>
      </c>
      <c r="R2558" t="s">
        <v>30</v>
      </c>
      <c r="X2558" t="s">
        <v>639</v>
      </c>
    </row>
    <row r="2559" spans="1:24" x14ac:dyDescent="0.25">
      <c r="A2559">
        <v>1449126</v>
      </c>
      <c r="B2559" t="s">
        <v>640</v>
      </c>
      <c r="C2559" t="s">
        <v>641</v>
      </c>
      <c r="N2559" t="s">
        <v>45</v>
      </c>
      <c r="O2559" t="s">
        <v>40</v>
      </c>
      <c r="P2559" t="s">
        <v>30</v>
      </c>
      <c r="Q2559" t="s">
        <v>46</v>
      </c>
      <c r="R2559" t="s">
        <v>30</v>
      </c>
      <c r="X2559" t="s">
        <v>642</v>
      </c>
    </row>
    <row r="2560" spans="1:24" x14ac:dyDescent="0.25">
      <c r="A2560">
        <v>1449136</v>
      </c>
      <c r="B2560" t="s">
        <v>643</v>
      </c>
      <c r="C2560" t="s">
        <v>644</v>
      </c>
      <c r="G2560" t="e">
        <f>-tide</f>
        <v>#NAME?</v>
      </c>
      <c r="H2560" t="s">
        <v>107</v>
      </c>
      <c r="N2560" t="s">
        <v>108</v>
      </c>
      <c r="O2560" t="s">
        <v>30</v>
      </c>
      <c r="P2560" t="s">
        <v>30</v>
      </c>
      <c r="Q2560" t="s">
        <v>31</v>
      </c>
      <c r="R2560" t="s">
        <v>30</v>
      </c>
      <c r="X2560" t="s">
        <v>645</v>
      </c>
    </row>
    <row r="2561" spans="1:24" x14ac:dyDescent="0.25">
      <c r="A2561">
        <v>1383523</v>
      </c>
      <c r="B2561" t="s">
        <v>646</v>
      </c>
      <c r="C2561" t="s">
        <v>647</v>
      </c>
      <c r="E2561" t="s">
        <v>648</v>
      </c>
      <c r="I2561">
        <v>2006</v>
      </c>
      <c r="N2561" t="s">
        <v>45</v>
      </c>
      <c r="O2561" t="s">
        <v>40</v>
      </c>
      <c r="P2561" t="s">
        <v>30</v>
      </c>
      <c r="Q2561" t="s">
        <v>31</v>
      </c>
      <c r="R2561" t="s">
        <v>30</v>
      </c>
      <c r="X2561" t="s">
        <v>649</v>
      </c>
    </row>
    <row r="2562" spans="1:24" x14ac:dyDescent="0.25">
      <c r="A2562">
        <v>1540514</v>
      </c>
      <c r="B2562" t="s">
        <v>650</v>
      </c>
      <c r="C2562" t="s">
        <v>651</v>
      </c>
      <c r="F2562" t="s">
        <v>652</v>
      </c>
      <c r="I2562">
        <v>2013</v>
      </c>
      <c r="N2562" t="s">
        <v>547</v>
      </c>
      <c r="O2562" t="s">
        <v>30</v>
      </c>
      <c r="P2562" t="s">
        <v>30</v>
      </c>
      <c r="Q2562" t="s">
        <v>31</v>
      </c>
      <c r="R2562" t="s">
        <v>30</v>
      </c>
    </row>
    <row r="2563" spans="1:24" x14ac:dyDescent="0.25">
      <c r="A2563">
        <v>80532</v>
      </c>
      <c r="B2563" t="s">
        <v>656</v>
      </c>
      <c r="C2563" t="s">
        <v>657</v>
      </c>
      <c r="G2563" t="s">
        <v>658</v>
      </c>
      <c r="H2563" t="s">
        <v>183</v>
      </c>
      <c r="N2563" t="s">
        <v>45</v>
      </c>
      <c r="O2563" t="s">
        <v>40</v>
      </c>
      <c r="P2563" t="s">
        <v>30</v>
      </c>
      <c r="Q2563" t="s">
        <v>46</v>
      </c>
      <c r="R2563" t="s">
        <v>30</v>
      </c>
      <c r="X2563" t="s">
        <v>659</v>
      </c>
    </row>
    <row r="2564" spans="1:24" x14ac:dyDescent="0.25">
      <c r="A2564">
        <v>5467</v>
      </c>
      <c r="B2564" t="s">
        <v>660</v>
      </c>
      <c r="C2564" t="s">
        <v>661</v>
      </c>
      <c r="E2564" t="s">
        <v>662</v>
      </c>
      <c r="G2564" t="e">
        <f>-ium</f>
        <v>#NAME?</v>
      </c>
      <c r="H2564" t="s">
        <v>288</v>
      </c>
      <c r="N2564" t="s">
        <v>45</v>
      </c>
      <c r="O2564" t="s">
        <v>40</v>
      </c>
      <c r="P2564" t="s">
        <v>30</v>
      </c>
      <c r="Q2564" t="s">
        <v>63</v>
      </c>
      <c r="R2564" t="s">
        <v>30</v>
      </c>
      <c r="X2564" t="s">
        <v>663</v>
      </c>
    </row>
    <row r="2565" spans="1:24" x14ac:dyDescent="0.25">
      <c r="A2565">
        <v>24939</v>
      </c>
      <c r="B2565" t="s">
        <v>674</v>
      </c>
      <c r="C2565" t="s">
        <v>675</v>
      </c>
      <c r="N2565" t="s">
        <v>75</v>
      </c>
      <c r="O2565" t="s">
        <v>30</v>
      </c>
      <c r="P2565" t="s">
        <v>30</v>
      </c>
      <c r="Q2565" t="s">
        <v>31</v>
      </c>
      <c r="R2565" t="s">
        <v>30</v>
      </c>
      <c r="X2565" t="s">
        <v>676</v>
      </c>
    </row>
    <row r="2566" spans="1:24" x14ac:dyDescent="0.25">
      <c r="A2566">
        <v>788790</v>
      </c>
      <c r="B2566" t="s">
        <v>677</v>
      </c>
      <c r="C2566" t="s">
        <v>678</v>
      </c>
      <c r="N2566" t="s">
        <v>45</v>
      </c>
      <c r="O2566" t="s">
        <v>30</v>
      </c>
      <c r="P2566" t="s">
        <v>30</v>
      </c>
      <c r="Q2566" t="s">
        <v>46</v>
      </c>
      <c r="R2566" t="s">
        <v>30</v>
      </c>
      <c r="X2566" t="s">
        <v>679</v>
      </c>
    </row>
    <row r="2567" spans="1:24" x14ac:dyDescent="0.25">
      <c r="A2567">
        <v>985968</v>
      </c>
      <c r="B2567" t="s">
        <v>680</v>
      </c>
      <c r="C2567" t="s">
        <v>681</v>
      </c>
      <c r="G2567" t="e">
        <f>-thiazide</f>
        <v>#NAME?</v>
      </c>
      <c r="H2567" t="s">
        <v>682</v>
      </c>
      <c r="N2567" t="s">
        <v>45</v>
      </c>
      <c r="O2567" t="s">
        <v>40</v>
      </c>
      <c r="P2567" t="s">
        <v>30</v>
      </c>
      <c r="Q2567" t="s">
        <v>46</v>
      </c>
      <c r="R2567" t="s">
        <v>30</v>
      </c>
      <c r="X2567" t="s">
        <v>683</v>
      </c>
    </row>
    <row r="2568" spans="1:24" x14ac:dyDescent="0.25">
      <c r="A2568">
        <v>556582</v>
      </c>
      <c r="B2568" t="s">
        <v>684</v>
      </c>
      <c r="C2568" t="s">
        <v>685</v>
      </c>
      <c r="E2568" t="s">
        <v>686</v>
      </c>
      <c r="F2568" t="s">
        <v>480</v>
      </c>
      <c r="G2568" t="s">
        <v>687</v>
      </c>
      <c r="H2568" t="s">
        <v>688</v>
      </c>
      <c r="I2568">
        <v>2007</v>
      </c>
      <c r="N2568" t="s">
        <v>45</v>
      </c>
      <c r="O2568" t="s">
        <v>30</v>
      </c>
      <c r="P2568" t="s">
        <v>30</v>
      </c>
      <c r="Q2568" t="s">
        <v>63</v>
      </c>
      <c r="R2568" t="s">
        <v>30</v>
      </c>
      <c r="X2568" t="s">
        <v>689</v>
      </c>
    </row>
    <row r="2569" spans="1:24" x14ac:dyDescent="0.25">
      <c r="A2569">
        <v>415686</v>
      </c>
      <c r="B2569" t="s">
        <v>695</v>
      </c>
      <c r="C2569" t="s">
        <v>696</v>
      </c>
      <c r="M2569" t="s">
        <v>697</v>
      </c>
      <c r="N2569" t="s">
        <v>45</v>
      </c>
      <c r="O2569" t="s">
        <v>40</v>
      </c>
      <c r="P2569" t="s">
        <v>30</v>
      </c>
      <c r="Q2569" t="s">
        <v>63</v>
      </c>
      <c r="R2569" t="s">
        <v>30</v>
      </c>
      <c r="X2569" t="s">
        <v>698</v>
      </c>
    </row>
    <row r="2570" spans="1:24" x14ac:dyDescent="0.25">
      <c r="A2570">
        <v>331379</v>
      </c>
      <c r="B2570" t="s">
        <v>699</v>
      </c>
      <c r="C2570" t="s">
        <v>700</v>
      </c>
      <c r="E2570" t="s">
        <v>701</v>
      </c>
      <c r="G2570" t="e">
        <f>-entan</f>
        <v>#NAME?</v>
      </c>
      <c r="H2570" t="s">
        <v>702</v>
      </c>
      <c r="I2570">
        <v>2002</v>
      </c>
      <c r="N2570" t="s">
        <v>45</v>
      </c>
      <c r="O2570" t="s">
        <v>30</v>
      </c>
      <c r="P2570" t="s">
        <v>30</v>
      </c>
      <c r="Q2570" t="s">
        <v>63</v>
      </c>
      <c r="R2570" t="s">
        <v>30</v>
      </c>
      <c r="X2570" t="s">
        <v>703</v>
      </c>
    </row>
    <row r="2571" spans="1:24" x14ac:dyDescent="0.25">
      <c r="A2571">
        <v>406088</v>
      </c>
      <c r="B2571" t="s">
        <v>704</v>
      </c>
      <c r="C2571" t="s">
        <v>705</v>
      </c>
      <c r="G2571" t="s">
        <v>706</v>
      </c>
      <c r="H2571" t="s">
        <v>707</v>
      </c>
      <c r="N2571" t="s">
        <v>45</v>
      </c>
      <c r="O2571" t="s">
        <v>40</v>
      </c>
      <c r="P2571" t="s">
        <v>30</v>
      </c>
      <c r="Q2571" t="s">
        <v>63</v>
      </c>
      <c r="R2571" t="s">
        <v>30</v>
      </c>
      <c r="X2571" t="s">
        <v>708</v>
      </c>
    </row>
    <row r="2572" spans="1:24" x14ac:dyDescent="0.25">
      <c r="A2572">
        <v>407393</v>
      </c>
      <c r="B2572" t="s">
        <v>709</v>
      </c>
      <c r="C2572" t="s">
        <v>710</v>
      </c>
      <c r="N2572" t="s">
        <v>45</v>
      </c>
      <c r="O2572" t="s">
        <v>40</v>
      </c>
      <c r="P2572" t="s">
        <v>30</v>
      </c>
      <c r="Q2572" t="s">
        <v>63</v>
      </c>
      <c r="R2572" t="s">
        <v>30</v>
      </c>
      <c r="X2572" t="s">
        <v>711</v>
      </c>
    </row>
    <row r="2573" spans="1:24" x14ac:dyDescent="0.25">
      <c r="A2573">
        <v>451341</v>
      </c>
      <c r="B2573" t="s">
        <v>712</v>
      </c>
      <c r="C2573" t="s">
        <v>713</v>
      </c>
      <c r="G2573" t="e">
        <f>-dipine</f>
        <v>#NAME?</v>
      </c>
      <c r="H2573" t="s">
        <v>318</v>
      </c>
      <c r="K2573" t="s">
        <v>714</v>
      </c>
      <c r="L2573" t="s">
        <v>715</v>
      </c>
      <c r="N2573" t="s">
        <v>45</v>
      </c>
      <c r="O2573" t="s">
        <v>40</v>
      </c>
      <c r="P2573" t="s">
        <v>30</v>
      </c>
      <c r="Q2573" t="s">
        <v>46</v>
      </c>
      <c r="R2573" t="s">
        <v>30</v>
      </c>
      <c r="X2573" t="s">
        <v>716</v>
      </c>
    </row>
    <row r="2574" spans="1:24" x14ac:dyDescent="0.25">
      <c r="A2574">
        <v>209964</v>
      </c>
      <c r="B2574" t="s">
        <v>724</v>
      </c>
      <c r="C2574" t="s">
        <v>725</v>
      </c>
      <c r="E2574" t="s">
        <v>726</v>
      </c>
      <c r="F2574" t="s">
        <v>527</v>
      </c>
      <c r="I2574">
        <v>1975</v>
      </c>
      <c r="M2574" t="s">
        <v>727</v>
      </c>
      <c r="N2574" t="s">
        <v>45</v>
      </c>
      <c r="O2574" t="s">
        <v>40</v>
      </c>
      <c r="P2574" t="s">
        <v>30</v>
      </c>
      <c r="Q2574" t="s">
        <v>63</v>
      </c>
      <c r="R2574" t="s">
        <v>30</v>
      </c>
      <c r="X2574" t="s">
        <v>728</v>
      </c>
    </row>
    <row r="2575" spans="1:24" x14ac:dyDescent="0.25">
      <c r="A2575">
        <v>445611</v>
      </c>
      <c r="B2575" t="s">
        <v>729</v>
      </c>
      <c r="C2575" t="s">
        <v>730</v>
      </c>
      <c r="N2575" t="s">
        <v>45</v>
      </c>
      <c r="O2575" t="s">
        <v>40</v>
      </c>
      <c r="P2575" t="s">
        <v>30</v>
      </c>
      <c r="Q2575" t="s">
        <v>31</v>
      </c>
      <c r="R2575" t="s">
        <v>30</v>
      </c>
      <c r="X2575" t="s">
        <v>731</v>
      </c>
    </row>
    <row r="2576" spans="1:24" x14ac:dyDescent="0.25">
      <c r="A2576">
        <v>34949</v>
      </c>
      <c r="B2576" t="s">
        <v>732</v>
      </c>
      <c r="C2576" t="s">
        <v>733</v>
      </c>
      <c r="E2576" t="s">
        <v>734</v>
      </c>
      <c r="F2576" t="s">
        <v>735</v>
      </c>
      <c r="G2576" t="e">
        <f>-peridol</f>
        <v>#NAME?</v>
      </c>
      <c r="H2576" t="s">
        <v>736</v>
      </c>
      <c r="I2576">
        <v>1975</v>
      </c>
      <c r="K2576" t="s">
        <v>737</v>
      </c>
      <c r="L2576" t="s">
        <v>738</v>
      </c>
      <c r="M2576" t="s">
        <v>342</v>
      </c>
      <c r="N2576" t="s">
        <v>45</v>
      </c>
      <c r="O2576" t="s">
        <v>40</v>
      </c>
      <c r="P2576" t="s">
        <v>30</v>
      </c>
      <c r="Q2576" t="s">
        <v>63</v>
      </c>
      <c r="R2576" t="s">
        <v>30</v>
      </c>
      <c r="X2576" t="s">
        <v>739</v>
      </c>
    </row>
    <row r="2577" spans="1:24" x14ac:dyDescent="0.25">
      <c r="A2577">
        <v>292300</v>
      </c>
      <c r="B2577" t="s">
        <v>740</v>
      </c>
      <c r="C2577" t="s">
        <v>741</v>
      </c>
      <c r="N2577" t="s">
        <v>45</v>
      </c>
      <c r="O2577" t="s">
        <v>40</v>
      </c>
      <c r="P2577" t="s">
        <v>30</v>
      </c>
      <c r="Q2577" t="s">
        <v>63</v>
      </c>
      <c r="R2577" t="s">
        <v>30</v>
      </c>
      <c r="X2577" t="s">
        <v>742</v>
      </c>
    </row>
    <row r="2578" spans="1:24" x14ac:dyDescent="0.25">
      <c r="A2578">
        <v>190417</v>
      </c>
      <c r="B2578" t="s">
        <v>747</v>
      </c>
      <c r="C2578" t="s">
        <v>748</v>
      </c>
      <c r="E2578" t="s">
        <v>749</v>
      </c>
      <c r="N2578" t="s">
        <v>45</v>
      </c>
      <c r="O2578" t="s">
        <v>40</v>
      </c>
      <c r="P2578" t="s">
        <v>30</v>
      </c>
      <c r="Q2578" t="s">
        <v>63</v>
      </c>
      <c r="R2578" t="s">
        <v>30</v>
      </c>
      <c r="X2578" t="s">
        <v>750</v>
      </c>
    </row>
    <row r="2579" spans="1:24" x14ac:dyDescent="0.25">
      <c r="A2579">
        <v>452240</v>
      </c>
      <c r="B2579" t="s">
        <v>751</v>
      </c>
      <c r="C2579" t="s">
        <v>752</v>
      </c>
      <c r="E2579" t="s">
        <v>753</v>
      </c>
      <c r="G2579" t="e">
        <f>-olone</f>
        <v>#NAME?</v>
      </c>
      <c r="H2579" t="s">
        <v>754</v>
      </c>
      <c r="I2579">
        <v>1971</v>
      </c>
      <c r="M2579" t="s">
        <v>755</v>
      </c>
      <c r="N2579" t="s">
        <v>29</v>
      </c>
      <c r="O2579" t="s">
        <v>40</v>
      </c>
      <c r="P2579" t="s">
        <v>30</v>
      </c>
      <c r="Q2579" t="s">
        <v>31</v>
      </c>
      <c r="R2579" t="s">
        <v>30</v>
      </c>
      <c r="X2579" t="s">
        <v>756</v>
      </c>
    </row>
    <row r="2580" spans="1:24" x14ac:dyDescent="0.25">
      <c r="A2580">
        <v>83610</v>
      </c>
      <c r="B2580" t="s">
        <v>765</v>
      </c>
      <c r="C2580" t="s">
        <v>766</v>
      </c>
      <c r="N2580" t="s">
        <v>108</v>
      </c>
      <c r="O2580" t="s">
        <v>30</v>
      </c>
      <c r="P2580" t="s">
        <v>30</v>
      </c>
      <c r="Q2580" t="s">
        <v>31</v>
      </c>
      <c r="R2580" t="s">
        <v>30</v>
      </c>
      <c r="X2580" t="s">
        <v>767</v>
      </c>
    </row>
    <row r="2581" spans="1:24" x14ac:dyDescent="0.25">
      <c r="A2581">
        <v>304304</v>
      </c>
      <c r="B2581" t="s">
        <v>774</v>
      </c>
      <c r="C2581" t="s">
        <v>775</v>
      </c>
      <c r="M2581" t="s">
        <v>776</v>
      </c>
      <c r="N2581" t="s">
        <v>45</v>
      </c>
      <c r="O2581" t="s">
        <v>40</v>
      </c>
      <c r="P2581" t="s">
        <v>30</v>
      </c>
      <c r="Q2581" t="s">
        <v>63</v>
      </c>
      <c r="R2581" t="s">
        <v>30</v>
      </c>
      <c r="X2581" t="s">
        <v>777</v>
      </c>
    </row>
    <row r="2582" spans="1:24" x14ac:dyDescent="0.25">
      <c r="A2582">
        <v>341940</v>
      </c>
      <c r="B2582" t="s">
        <v>778</v>
      </c>
      <c r="C2582" t="s">
        <v>779</v>
      </c>
      <c r="E2582" t="s">
        <v>780</v>
      </c>
      <c r="G2582" t="e">
        <f>-stat</f>
        <v>#NAME?</v>
      </c>
      <c r="H2582" t="s">
        <v>781</v>
      </c>
      <c r="I2582">
        <v>2000</v>
      </c>
      <c r="N2582" t="s">
        <v>45</v>
      </c>
      <c r="O2582" t="s">
        <v>40</v>
      </c>
      <c r="P2582" t="s">
        <v>30</v>
      </c>
      <c r="Q2582" t="s">
        <v>31</v>
      </c>
      <c r="R2582" t="s">
        <v>30</v>
      </c>
      <c r="X2582" t="s">
        <v>782</v>
      </c>
    </row>
    <row r="2583" spans="1:24" x14ac:dyDescent="0.25">
      <c r="A2583">
        <v>23448</v>
      </c>
      <c r="B2583" t="s">
        <v>783</v>
      </c>
      <c r="C2583" t="s">
        <v>784</v>
      </c>
      <c r="N2583" t="s">
        <v>45</v>
      </c>
      <c r="O2583" t="s">
        <v>40</v>
      </c>
      <c r="P2583" t="s">
        <v>30</v>
      </c>
      <c r="Q2583" t="s">
        <v>63</v>
      </c>
      <c r="R2583" t="s">
        <v>30</v>
      </c>
      <c r="X2583" t="s">
        <v>785</v>
      </c>
    </row>
    <row r="2584" spans="1:24" x14ac:dyDescent="0.25">
      <c r="A2584">
        <v>17124</v>
      </c>
      <c r="B2584" t="s">
        <v>800</v>
      </c>
      <c r="C2584" t="s">
        <v>801</v>
      </c>
      <c r="E2584" t="s">
        <v>802</v>
      </c>
      <c r="F2584" t="s">
        <v>301</v>
      </c>
      <c r="I2584">
        <v>1998</v>
      </c>
      <c r="N2584" t="s">
        <v>45</v>
      </c>
      <c r="O2584" t="s">
        <v>40</v>
      </c>
      <c r="P2584" t="s">
        <v>30</v>
      </c>
      <c r="Q2584" t="s">
        <v>63</v>
      </c>
      <c r="R2584" t="s">
        <v>30</v>
      </c>
      <c r="X2584" t="s">
        <v>803</v>
      </c>
    </row>
    <row r="2585" spans="1:24" x14ac:dyDescent="0.25">
      <c r="A2585">
        <v>23998</v>
      </c>
      <c r="B2585" t="s">
        <v>804</v>
      </c>
      <c r="C2585" t="s">
        <v>805</v>
      </c>
      <c r="E2585" t="s">
        <v>806</v>
      </c>
      <c r="I2585">
        <v>2011</v>
      </c>
      <c r="N2585" t="s">
        <v>45</v>
      </c>
      <c r="O2585" t="s">
        <v>40</v>
      </c>
      <c r="P2585" t="s">
        <v>30</v>
      </c>
      <c r="Q2585" t="s">
        <v>63</v>
      </c>
      <c r="R2585" t="s">
        <v>30</v>
      </c>
      <c r="X2585" t="s">
        <v>807</v>
      </c>
    </row>
    <row r="2586" spans="1:24" x14ac:dyDescent="0.25">
      <c r="A2586">
        <v>67784</v>
      </c>
      <c r="B2586" t="s">
        <v>808</v>
      </c>
      <c r="C2586" t="s">
        <v>809</v>
      </c>
      <c r="K2586" t="s">
        <v>810</v>
      </c>
      <c r="L2586" t="s">
        <v>811</v>
      </c>
      <c r="M2586" t="s">
        <v>727</v>
      </c>
      <c r="N2586" t="s">
        <v>45</v>
      </c>
      <c r="O2586" t="s">
        <v>40</v>
      </c>
      <c r="P2586" t="s">
        <v>30</v>
      </c>
      <c r="Q2586" t="s">
        <v>63</v>
      </c>
      <c r="R2586" t="s">
        <v>30</v>
      </c>
      <c r="X2586" t="s">
        <v>812</v>
      </c>
    </row>
    <row r="2587" spans="1:24" x14ac:dyDescent="0.25">
      <c r="A2587">
        <v>1059667</v>
      </c>
      <c r="B2587" t="s">
        <v>819</v>
      </c>
      <c r="C2587" t="s">
        <v>820</v>
      </c>
      <c r="N2587" t="s">
        <v>74</v>
      </c>
      <c r="O2587" t="s">
        <v>30</v>
      </c>
      <c r="P2587" t="s">
        <v>30</v>
      </c>
      <c r="Q2587" t="s">
        <v>75</v>
      </c>
      <c r="R2587" t="s">
        <v>30</v>
      </c>
      <c r="X2587" t="s">
        <v>821</v>
      </c>
    </row>
    <row r="2588" spans="1:24" x14ac:dyDescent="0.25">
      <c r="A2588">
        <v>253146</v>
      </c>
      <c r="B2588" t="s">
        <v>822</v>
      </c>
      <c r="C2588" t="s">
        <v>823</v>
      </c>
      <c r="N2588" t="s">
        <v>45</v>
      </c>
      <c r="O2588" t="s">
        <v>40</v>
      </c>
      <c r="P2588" t="s">
        <v>30</v>
      </c>
      <c r="Q2588" t="s">
        <v>63</v>
      </c>
      <c r="R2588" t="s">
        <v>30</v>
      </c>
      <c r="X2588" t="s">
        <v>824</v>
      </c>
    </row>
    <row r="2589" spans="1:24" x14ac:dyDescent="0.25">
      <c r="A2589">
        <v>179964</v>
      </c>
      <c r="B2589" t="s">
        <v>825</v>
      </c>
      <c r="C2589" t="s">
        <v>826</v>
      </c>
      <c r="G2589" t="e">
        <f>-terol</f>
        <v>#NAME?</v>
      </c>
      <c r="H2589" t="s">
        <v>827</v>
      </c>
      <c r="N2589" t="s">
        <v>45</v>
      </c>
      <c r="O2589" t="s">
        <v>40</v>
      </c>
      <c r="P2589" t="s">
        <v>30</v>
      </c>
      <c r="Q2589" t="s">
        <v>46</v>
      </c>
      <c r="R2589" t="s">
        <v>30</v>
      </c>
      <c r="X2589" t="s">
        <v>828</v>
      </c>
    </row>
    <row r="2590" spans="1:24" x14ac:dyDescent="0.25">
      <c r="A2590">
        <v>99573</v>
      </c>
      <c r="B2590" t="s">
        <v>829</v>
      </c>
      <c r="C2590" t="s">
        <v>830</v>
      </c>
      <c r="N2590" t="s">
        <v>45</v>
      </c>
      <c r="O2590" t="s">
        <v>40</v>
      </c>
      <c r="P2590" t="s">
        <v>30</v>
      </c>
      <c r="Q2590" t="s">
        <v>31</v>
      </c>
      <c r="R2590" t="s">
        <v>30</v>
      </c>
      <c r="X2590" t="s">
        <v>831</v>
      </c>
    </row>
    <row r="2591" spans="1:24" x14ac:dyDescent="0.25">
      <c r="A2591">
        <v>18566</v>
      </c>
      <c r="B2591" t="s">
        <v>832</v>
      </c>
      <c r="C2591" t="s">
        <v>833</v>
      </c>
      <c r="N2591" t="s">
        <v>45</v>
      </c>
      <c r="O2591" t="s">
        <v>40</v>
      </c>
      <c r="P2591" t="s">
        <v>30</v>
      </c>
      <c r="Q2591" t="s">
        <v>63</v>
      </c>
      <c r="R2591" t="s">
        <v>30</v>
      </c>
      <c r="X2591" t="s">
        <v>834</v>
      </c>
    </row>
    <row r="2592" spans="1:24" x14ac:dyDescent="0.25">
      <c r="A2592">
        <v>439312</v>
      </c>
      <c r="B2592" t="s">
        <v>843</v>
      </c>
      <c r="C2592" t="s">
        <v>844</v>
      </c>
      <c r="G2592" t="s">
        <v>447</v>
      </c>
      <c r="H2592" t="s">
        <v>448</v>
      </c>
      <c r="N2592" t="s">
        <v>29</v>
      </c>
      <c r="O2592" t="s">
        <v>40</v>
      </c>
      <c r="P2592" t="s">
        <v>30</v>
      </c>
      <c r="Q2592" t="s">
        <v>31</v>
      </c>
      <c r="R2592" t="s">
        <v>30</v>
      </c>
      <c r="X2592" t="s">
        <v>845</v>
      </c>
    </row>
    <row r="2593" spans="1:24" x14ac:dyDescent="0.25">
      <c r="A2593">
        <v>1019997</v>
      </c>
      <c r="B2593" t="s">
        <v>846</v>
      </c>
      <c r="C2593" t="s">
        <v>847</v>
      </c>
      <c r="E2593" t="s">
        <v>848</v>
      </c>
      <c r="N2593" t="s">
        <v>45</v>
      </c>
      <c r="O2593" t="s">
        <v>40</v>
      </c>
      <c r="P2593" t="s">
        <v>30</v>
      </c>
      <c r="Q2593" t="s">
        <v>63</v>
      </c>
      <c r="R2593" t="s">
        <v>30</v>
      </c>
      <c r="X2593" t="s">
        <v>849</v>
      </c>
    </row>
    <row r="2594" spans="1:24" x14ac:dyDescent="0.25">
      <c r="A2594">
        <v>914318</v>
      </c>
      <c r="B2594" t="s">
        <v>850</v>
      </c>
      <c r="C2594" t="s">
        <v>851</v>
      </c>
      <c r="E2594" t="s">
        <v>852</v>
      </c>
      <c r="K2594" t="s">
        <v>853</v>
      </c>
      <c r="L2594" t="s">
        <v>854</v>
      </c>
      <c r="N2594" t="s">
        <v>45</v>
      </c>
      <c r="O2594" t="s">
        <v>40</v>
      </c>
      <c r="P2594" t="s">
        <v>30</v>
      </c>
      <c r="Q2594" t="s">
        <v>63</v>
      </c>
      <c r="R2594" t="s">
        <v>30</v>
      </c>
      <c r="X2594" t="s">
        <v>855</v>
      </c>
    </row>
    <row r="2595" spans="1:24" x14ac:dyDescent="0.25">
      <c r="A2595">
        <v>1039902</v>
      </c>
      <c r="B2595" t="s">
        <v>856</v>
      </c>
      <c r="C2595" t="s">
        <v>857</v>
      </c>
      <c r="E2595" t="s">
        <v>858</v>
      </c>
      <c r="I2595">
        <v>1967</v>
      </c>
      <c r="K2595" t="s">
        <v>859</v>
      </c>
      <c r="L2595" t="s">
        <v>860</v>
      </c>
      <c r="M2595" t="s">
        <v>861</v>
      </c>
      <c r="N2595" t="s">
        <v>29</v>
      </c>
      <c r="O2595" t="s">
        <v>40</v>
      </c>
      <c r="P2595" t="s">
        <v>30</v>
      </c>
      <c r="Q2595" t="s">
        <v>31</v>
      </c>
      <c r="R2595" t="s">
        <v>30</v>
      </c>
      <c r="X2595" t="s">
        <v>862</v>
      </c>
    </row>
    <row r="2596" spans="1:24" x14ac:dyDescent="0.25">
      <c r="A2596">
        <v>739861</v>
      </c>
      <c r="B2596" t="s">
        <v>863</v>
      </c>
      <c r="C2596" t="s">
        <v>864</v>
      </c>
      <c r="N2596" t="s">
        <v>45</v>
      </c>
      <c r="O2596" t="s">
        <v>40</v>
      </c>
      <c r="P2596" t="s">
        <v>30</v>
      </c>
      <c r="Q2596" t="s">
        <v>63</v>
      </c>
      <c r="R2596" t="s">
        <v>30</v>
      </c>
      <c r="X2596" t="s">
        <v>865</v>
      </c>
    </row>
    <row r="2597" spans="1:24" x14ac:dyDescent="0.25">
      <c r="A2597">
        <v>150936</v>
      </c>
      <c r="B2597" t="s">
        <v>866</v>
      </c>
      <c r="C2597" t="s">
        <v>867</v>
      </c>
      <c r="E2597" t="s">
        <v>868</v>
      </c>
      <c r="F2597" t="s">
        <v>869</v>
      </c>
      <c r="G2597" t="e">
        <f>-toin</f>
        <v>#NAME?</v>
      </c>
      <c r="H2597" t="s">
        <v>870</v>
      </c>
      <c r="I2597">
        <v>1962</v>
      </c>
      <c r="M2597" t="s">
        <v>871</v>
      </c>
      <c r="N2597" t="s">
        <v>45</v>
      </c>
      <c r="O2597" t="s">
        <v>40</v>
      </c>
      <c r="P2597" t="s">
        <v>30</v>
      </c>
      <c r="Q2597" t="s">
        <v>46</v>
      </c>
      <c r="R2597" t="s">
        <v>30</v>
      </c>
      <c r="X2597" t="s">
        <v>872</v>
      </c>
    </row>
    <row r="2598" spans="1:24" x14ac:dyDescent="0.25">
      <c r="A2598">
        <v>107098</v>
      </c>
      <c r="B2598" t="s">
        <v>873</v>
      </c>
      <c r="C2598" t="s">
        <v>874</v>
      </c>
      <c r="G2598" t="e">
        <f>-profen</f>
        <v>#NAME?</v>
      </c>
      <c r="H2598" t="s">
        <v>875</v>
      </c>
      <c r="N2598" t="s">
        <v>45</v>
      </c>
      <c r="O2598" t="s">
        <v>40</v>
      </c>
      <c r="P2598" t="s">
        <v>30</v>
      </c>
      <c r="Q2598" t="s">
        <v>46</v>
      </c>
      <c r="R2598" t="s">
        <v>30</v>
      </c>
      <c r="X2598" t="s">
        <v>876</v>
      </c>
    </row>
    <row r="2599" spans="1:24" x14ac:dyDescent="0.25">
      <c r="A2599">
        <v>18726</v>
      </c>
      <c r="B2599" t="s">
        <v>877</v>
      </c>
      <c r="C2599" t="s">
        <v>878</v>
      </c>
      <c r="N2599" t="s">
        <v>45</v>
      </c>
      <c r="O2599" t="s">
        <v>40</v>
      </c>
      <c r="P2599" t="s">
        <v>30</v>
      </c>
      <c r="Q2599" t="s">
        <v>46</v>
      </c>
      <c r="R2599" t="s">
        <v>30</v>
      </c>
      <c r="X2599" t="s">
        <v>879</v>
      </c>
    </row>
    <row r="2600" spans="1:24" x14ac:dyDescent="0.25">
      <c r="A2600">
        <v>659210</v>
      </c>
      <c r="B2600" t="s">
        <v>880</v>
      </c>
      <c r="C2600" t="s">
        <v>881</v>
      </c>
      <c r="N2600" t="s">
        <v>45</v>
      </c>
      <c r="O2600" t="s">
        <v>30</v>
      </c>
      <c r="P2600" t="s">
        <v>30</v>
      </c>
      <c r="Q2600" t="s">
        <v>63</v>
      </c>
      <c r="R2600" t="s">
        <v>30</v>
      </c>
      <c r="X2600" t="s">
        <v>882</v>
      </c>
    </row>
    <row r="2601" spans="1:24" x14ac:dyDescent="0.25">
      <c r="A2601">
        <v>316208</v>
      </c>
      <c r="B2601" t="s">
        <v>883</v>
      </c>
      <c r="C2601" t="s">
        <v>884</v>
      </c>
      <c r="E2601" t="s">
        <v>885</v>
      </c>
      <c r="F2601" t="s">
        <v>886</v>
      </c>
      <c r="I2601">
        <v>1964</v>
      </c>
      <c r="K2601" t="s">
        <v>887</v>
      </c>
      <c r="L2601" t="s">
        <v>888</v>
      </c>
      <c r="M2601" t="s">
        <v>889</v>
      </c>
      <c r="N2601" t="s">
        <v>45</v>
      </c>
      <c r="O2601" t="s">
        <v>40</v>
      </c>
      <c r="P2601" t="s">
        <v>30</v>
      </c>
      <c r="Q2601" t="s">
        <v>63</v>
      </c>
      <c r="R2601" t="s">
        <v>30</v>
      </c>
      <c r="X2601" t="s">
        <v>890</v>
      </c>
    </row>
    <row r="2602" spans="1:24" x14ac:dyDescent="0.25">
      <c r="A2602">
        <v>421520</v>
      </c>
      <c r="B2602" t="s">
        <v>891</v>
      </c>
      <c r="C2602" t="s">
        <v>892</v>
      </c>
      <c r="E2602" t="s">
        <v>893</v>
      </c>
      <c r="F2602" t="s">
        <v>489</v>
      </c>
      <c r="I2602">
        <v>1986</v>
      </c>
      <c r="K2602" t="s">
        <v>894</v>
      </c>
      <c r="L2602" t="s">
        <v>895</v>
      </c>
      <c r="M2602" t="s">
        <v>896</v>
      </c>
      <c r="N2602" t="s">
        <v>45</v>
      </c>
      <c r="O2602" t="s">
        <v>40</v>
      </c>
      <c r="P2602" t="s">
        <v>30</v>
      </c>
      <c r="Q2602" t="s">
        <v>63</v>
      </c>
      <c r="R2602" t="s">
        <v>30</v>
      </c>
      <c r="X2602" t="s">
        <v>897</v>
      </c>
    </row>
    <row r="2603" spans="1:24" x14ac:dyDescent="0.25">
      <c r="A2603">
        <v>27913</v>
      </c>
      <c r="B2603" t="s">
        <v>898</v>
      </c>
      <c r="C2603" t="s">
        <v>899</v>
      </c>
      <c r="I2603">
        <v>1977</v>
      </c>
      <c r="M2603" t="s">
        <v>793</v>
      </c>
      <c r="N2603" t="s">
        <v>45</v>
      </c>
      <c r="O2603" t="s">
        <v>40</v>
      </c>
      <c r="P2603" t="s">
        <v>30</v>
      </c>
      <c r="Q2603" t="s">
        <v>63</v>
      </c>
      <c r="R2603" t="s">
        <v>30</v>
      </c>
      <c r="X2603" t="s">
        <v>900</v>
      </c>
    </row>
    <row r="2604" spans="1:24" x14ac:dyDescent="0.25">
      <c r="A2604">
        <v>54284</v>
      </c>
      <c r="B2604" t="s">
        <v>907</v>
      </c>
      <c r="C2604" t="s">
        <v>908</v>
      </c>
      <c r="N2604" t="s">
        <v>45</v>
      </c>
      <c r="O2604" t="s">
        <v>40</v>
      </c>
      <c r="P2604" t="s">
        <v>30</v>
      </c>
      <c r="Q2604" t="s">
        <v>63</v>
      </c>
      <c r="R2604" t="s">
        <v>30</v>
      </c>
      <c r="X2604" t="s">
        <v>909</v>
      </c>
    </row>
    <row r="2605" spans="1:24" x14ac:dyDescent="0.25">
      <c r="A2605">
        <v>37184</v>
      </c>
      <c r="B2605" t="s">
        <v>915</v>
      </c>
      <c r="C2605" t="s">
        <v>916</v>
      </c>
      <c r="G2605" t="e">
        <f>-conazole</f>
        <v>#NAME?</v>
      </c>
      <c r="H2605" t="s">
        <v>917</v>
      </c>
      <c r="N2605" t="s">
        <v>45</v>
      </c>
      <c r="O2605" t="s">
        <v>40</v>
      </c>
      <c r="P2605" t="s">
        <v>30</v>
      </c>
      <c r="Q2605" t="s">
        <v>63</v>
      </c>
      <c r="R2605" t="s">
        <v>30</v>
      </c>
      <c r="X2605" t="s">
        <v>918</v>
      </c>
    </row>
    <row r="2606" spans="1:24" x14ac:dyDescent="0.25">
      <c r="A2606">
        <v>282577</v>
      </c>
      <c r="B2606" t="s">
        <v>919</v>
      </c>
      <c r="C2606" t="s">
        <v>920</v>
      </c>
      <c r="E2606" t="s">
        <v>921</v>
      </c>
      <c r="F2606" t="s">
        <v>922</v>
      </c>
      <c r="I2606">
        <v>1965</v>
      </c>
      <c r="K2606" t="s">
        <v>923</v>
      </c>
      <c r="L2606" t="s">
        <v>924</v>
      </c>
      <c r="M2606" t="s">
        <v>627</v>
      </c>
      <c r="N2606" t="s">
        <v>45</v>
      </c>
      <c r="O2606" t="s">
        <v>40</v>
      </c>
      <c r="P2606" t="s">
        <v>30</v>
      </c>
      <c r="Q2606" t="s">
        <v>63</v>
      </c>
      <c r="R2606" t="s">
        <v>30</v>
      </c>
      <c r="X2606" t="s">
        <v>925</v>
      </c>
    </row>
    <row r="2607" spans="1:24" x14ac:dyDescent="0.25">
      <c r="A2607">
        <v>344119</v>
      </c>
      <c r="B2607" t="s">
        <v>926</v>
      </c>
      <c r="C2607" t="s">
        <v>927</v>
      </c>
      <c r="E2607" t="s">
        <v>928</v>
      </c>
      <c r="F2607" t="s">
        <v>36</v>
      </c>
      <c r="G2607" t="e">
        <f>-xaban</f>
        <v>#NAME?</v>
      </c>
      <c r="H2607" t="s">
        <v>929</v>
      </c>
      <c r="I2607">
        <v>2003</v>
      </c>
      <c r="N2607" t="s">
        <v>45</v>
      </c>
      <c r="O2607" t="s">
        <v>30</v>
      </c>
      <c r="P2607" t="s">
        <v>30</v>
      </c>
      <c r="Q2607" t="s">
        <v>63</v>
      </c>
      <c r="R2607" t="s">
        <v>30</v>
      </c>
      <c r="X2607" t="s">
        <v>930</v>
      </c>
    </row>
    <row r="2608" spans="1:24" x14ac:dyDescent="0.25">
      <c r="A2608">
        <v>651536</v>
      </c>
      <c r="B2608" t="s">
        <v>937</v>
      </c>
      <c r="C2608" t="s">
        <v>938</v>
      </c>
      <c r="N2608" t="s">
        <v>45</v>
      </c>
      <c r="O2608" t="s">
        <v>40</v>
      </c>
      <c r="P2608" t="s">
        <v>30</v>
      </c>
      <c r="Q2608" t="s">
        <v>31</v>
      </c>
      <c r="R2608" t="s">
        <v>30</v>
      </c>
      <c r="X2608" t="s">
        <v>939</v>
      </c>
    </row>
    <row r="2609" spans="1:24" x14ac:dyDescent="0.25">
      <c r="A2609">
        <v>752803</v>
      </c>
      <c r="B2609" t="s">
        <v>940</v>
      </c>
      <c r="C2609" t="s">
        <v>941</v>
      </c>
      <c r="I2609">
        <v>1965</v>
      </c>
      <c r="M2609" t="s">
        <v>942</v>
      </c>
      <c r="N2609" t="s">
        <v>45</v>
      </c>
      <c r="O2609" t="s">
        <v>40</v>
      </c>
      <c r="P2609" t="s">
        <v>30</v>
      </c>
      <c r="Q2609" t="s">
        <v>63</v>
      </c>
      <c r="R2609" t="s">
        <v>30</v>
      </c>
      <c r="X2609" t="s">
        <v>943</v>
      </c>
    </row>
    <row r="2610" spans="1:24" x14ac:dyDescent="0.25">
      <c r="A2610">
        <v>524882</v>
      </c>
      <c r="B2610" t="s">
        <v>944</v>
      </c>
      <c r="C2610" t="s">
        <v>945</v>
      </c>
      <c r="E2610" t="s">
        <v>946</v>
      </c>
      <c r="G2610" t="e">
        <f>-bendazole</f>
        <v>#NAME?</v>
      </c>
      <c r="H2610" t="s">
        <v>947</v>
      </c>
      <c r="I2610">
        <v>1968</v>
      </c>
      <c r="M2610" t="s">
        <v>948</v>
      </c>
      <c r="N2610" t="s">
        <v>45</v>
      </c>
      <c r="O2610" t="s">
        <v>40</v>
      </c>
      <c r="P2610" t="s">
        <v>30</v>
      </c>
      <c r="Q2610" t="s">
        <v>63</v>
      </c>
      <c r="R2610" t="s">
        <v>30</v>
      </c>
      <c r="X2610" t="s">
        <v>949</v>
      </c>
    </row>
    <row r="2611" spans="1:24" x14ac:dyDescent="0.25">
      <c r="A2611">
        <v>664212</v>
      </c>
      <c r="B2611" t="s">
        <v>950</v>
      </c>
      <c r="C2611" t="s">
        <v>951</v>
      </c>
      <c r="E2611" t="s">
        <v>952</v>
      </c>
      <c r="F2611" t="s">
        <v>953</v>
      </c>
      <c r="I2611">
        <v>1999</v>
      </c>
      <c r="N2611" t="s">
        <v>45</v>
      </c>
      <c r="O2611" t="s">
        <v>30</v>
      </c>
      <c r="P2611" t="s">
        <v>30</v>
      </c>
      <c r="Q2611" t="s">
        <v>63</v>
      </c>
      <c r="R2611" t="s">
        <v>30</v>
      </c>
      <c r="X2611" t="s">
        <v>954</v>
      </c>
    </row>
    <row r="2612" spans="1:24" x14ac:dyDescent="0.25">
      <c r="A2612">
        <v>496771</v>
      </c>
      <c r="B2612" t="s">
        <v>963</v>
      </c>
      <c r="C2612" t="s">
        <v>964</v>
      </c>
      <c r="E2612" t="s">
        <v>965</v>
      </c>
      <c r="F2612" t="s">
        <v>966</v>
      </c>
      <c r="G2612" t="e">
        <f>-vudine</f>
        <v>#NAME?</v>
      </c>
      <c r="H2612" t="s">
        <v>967</v>
      </c>
      <c r="I2612">
        <v>1998</v>
      </c>
      <c r="K2612" t="s">
        <v>968</v>
      </c>
      <c r="L2612" t="s">
        <v>969</v>
      </c>
      <c r="N2612" t="s">
        <v>29</v>
      </c>
      <c r="O2612" t="s">
        <v>40</v>
      </c>
      <c r="P2612" t="s">
        <v>30</v>
      </c>
      <c r="Q2612" t="s">
        <v>31</v>
      </c>
      <c r="R2612" t="s">
        <v>30</v>
      </c>
      <c r="X2612" t="s">
        <v>970</v>
      </c>
    </row>
    <row r="2613" spans="1:24" x14ac:dyDescent="0.25">
      <c r="A2613">
        <v>750761</v>
      </c>
      <c r="B2613" t="s">
        <v>971</v>
      </c>
      <c r="C2613" t="s">
        <v>972</v>
      </c>
      <c r="F2613" t="s">
        <v>973</v>
      </c>
      <c r="I2613">
        <v>1965</v>
      </c>
      <c r="M2613" t="s">
        <v>148</v>
      </c>
      <c r="N2613" t="s">
        <v>45</v>
      </c>
      <c r="O2613" t="s">
        <v>40</v>
      </c>
      <c r="P2613" t="s">
        <v>30</v>
      </c>
      <c r="Q2613" t="s">
        <v>63</v>
      </c>
      <c r="R2613" t="s">
        <v>30</v>
      </c>
      <c r="X2613" t="s">
        <v>974</v>
      </c>
    </row>
    <row r="2614" spans="1:24" x14ac:dyDescent="0.25">
      <c r="A2614">
        <v>78108</v>
      </c>
      <c r="B2614" t="s">
        <v>975</v>
      </c>
      <c r="C2614" t="s">
        <v>976</v>
      </c>
      <c r="E2614" t="s">
        <v>977</v>
      </c>
      <c r="F2614" t="s">
        <v>366</v>
      </c>
      <c r="I2614">
        <v>1992</v>
      </c>
      <c r="M2614" t="s">
        <v>793</v>
      </c>
      <c r="N2614" t="s">
        <v>45</v>
      </c>
      <c r="O2614" t="s">
        <v>40</v>
      </c>
      <c r="P2614" t="s">
        <v>30</v>
      </c>
      <c r="Q2614" t="s">
        <v>63</v>
      </c>
      <c r="R2614" t="s">
        <v>30</v>
      </c>
      <c r="X2614" t="s">
        <v>978</v>
      </c>
    </row>
    <row r="2615" spans="1:24" x14ac:dyDescent="0.25">
      <c r="A2615">
        <v>89120</v>
      </c>
      <c r="B2615" t="s">
        <v>979</v>
      </c>
      <c r="C2615" t="s">
        <v>980</v>
      </c>
      <c r="E2615" t="s">
        <v>981</v>
      </c>
      <c r="F2615" t="s">
        <v>982</v>
      </c>
      <c r="G2615" t="e">
        <f>-ribine</f>
        <v>#NAME?</v>
      </c>
      <c r="H2615" t="s">
        <v>983</v>
      </c>
      <c r="I2615">
        <v>1990</v>
      </c>
      <c r="M2615" t="s">
        <v>984</v>
      </c>
      <c r="N2615" t="s">
        <v>29</v>
      </c>
      <c r="O2615" t="s">
        <v>40</v>
      </c>
      <c r="P2615" t="s">
        <v>30</v>
      </c>
      <c r="Q2615" t="s">
        <v>31</v>
      </c>
      <c r="R2615" t="s">
        <v>30</v>
      </c>
      <c r="X2615" t="s">
        <v>985</v>
      </c>
    </row>
    <row r="2616" spans="1:24" x14ac:dyDescent="0.25">
      <c r="A2616">
        <v>316774</v>
      </c>
      <c r="B2616" t="s">
        <v>986</v>
      </c>
      <c r="C2616" t="s">
        <v>987</v>
      </c>
      <c r="E2616" t="s">
        <v>988</v>
      </c>
      <c r="I2616">
        <v>2005</v>
      </c>
      <c r="N2616" t="s">
        <v>45</v>
      </c>
      <c r="O2616" t="s">
        <v>40</v>
      </c>
      <c r="P2616" t="s">
        <v>30</v>
      </c>
      <c r="Q2616" t="s">
        <v>31</v>
      </c>
      <c r="R2616" t="s">
        <v>30</v>
      </c>
      <c r="X2616" t="s">
        <v>989</v>
      </c>
    </row>
    <row r="2617" spans="1:24" x14ac:dyDescent="0.25">
      <c r="A2617">
        <v>209074</v>
      </c>
      <c r="B2617" t="s">
        <v>990</v>
      </c>
      <c r="C2617" t="s">
        <v>991</v>
      </c>
      <c r="E2617" t="s">
        <v>992</v>
      </c>
      <c r="F2617" t="s">
        <v>519</v>
      </c>
      <c r="I2617">
        <v>1962</v>
      </c>
      <c r="K2617" t="s">
        <v>993</v>
      </c>
      <c r="L2617" t="s">
        <v>994</v>
      </c>
      <c r="M2617" t="s">
        <v>727</v>
      </c>
      <c r="N2617" t="s">
        <v>45</v>
      </c>
      <c r="O2617" t="s">
        <v>40</v>
      </c>
      <c r="P2617" t="s">
        <v>30</v>
      </c>
      <c r="Q2617" t="s">
        <v>63</v>
      </c>
      <c r="R2617" t="s">
        <v>30</v>
      </c>
      <c r="X2617" t="s">
        <v>995</v>
      </c>
    </row>
    <row r="2618" spans="1:24" x14ac:dyDescent="0.25">
      <c r="A2618">
        <v>1078456</v>
      </c>
      <c r="B2618" t="s">
        <v>996</v>
      </c>
      <c r="C2618" t="s">
        <v>997</v>
      </c>
      <c r="E2618" t="s">
        <v>998</v>
      </c>
      <c r="G2618" t="e">
        <f>-orex</f>
        <v>#NAME?</v>
      </c>
      <c r="H2618" t="s">
        <v>999</v>
      </c>
      <c r="N2618" t="s">
        <v>45</v>
      </c>
      <c r="O2618" t="s">
        <v>40</v>
      </c>
      <c r="P2618" t="s">
        <v>30</v>
      </c>
      <c r="Q2618" t="s">
        <v>63</v>
      </c>
      <c r="R2618" t="s">
        <v>30</v>
      </c>
      <c r="X2618" t="s">
        <v>1000</v>
      </c>
    </row>
    <row r="2619" spans="1:24" x14ac:dyDescent="0.25">
      <c r="A2619">
        <v>139392</v>
      </c>
      <c r="B2619" t="s">
        <v>1001</v>
      </c>
      <c r="C2619" t="s">
        <v>1002</v>
      </c>
      <c r="N2619" t="s">
        <v>45</v>
      </c>
      <c r="O2619" t="s">
        <v>40</v>
      </c>
      <c r="P2619" t="s">
        <v>30</v>
      </c>
      <c r="Q2619" t="s">
        <v>63</v>
      </c>
      <c r="R2619" t="s">
        <v>30</v>
      </c>
      <c r="X2619" t="s">
        <v>1003</v>
      </c>
    </row>
    <row r="2620" spans="1:24" x14ac:dyDescent="0.25">
      <c r="A2620">
        <v>827783</v>
      </c>
      <c r="B2620" t="s">
        <v>1009</v>
      </c>
      <c r="C2620" t="s">
        <v>1010</v>
      </c>
      <c r="N2620" t="s">
        <v>45</v>
      </c>
      <c r="O2620" t="s">
        <v>40</v>
      </c>
      <c r="P2620" t="s">
        <v>30</v>
      </c>
      <c r="Q2620" t="s">
        <v>46</v>
      </c>
      <c r="R2620" t="s">
        <v>30</v>
      </c>
      <c r="X2620" t="s">
        <v>1011</v>
      </c>
    </row>
    <row r="2621" spans="1:24" x14ac:dyDescent="0.25">
      <c r="A2621">
        <v>1013960</v>
      </c>
      <c r="B2621" t="s">
        <v>1012</v>
      </c>
      <c r="C2621" t="s">
        <v>1013</v>
      </c>
      <c r="F2621" t="s">
        <v>1014</v>
      </c>
      <c r="G2621" t="s">
        <v>1015</v>
      </c>
      <c r="H2621" t="s">
        <v>1016</v>
      </c>
      <c r="I2621">
        <v>1989</v>
      </c>
      <c r="M2621" t="s">
        <v>1017</v>
      </c>
      <c r="N2621" t="s">
        <v>29</v>
      </c>
      <c r="O2621" t="s">
        <v>30</v>
      </c>
      <c r="P2621" t="s">
        <v>30</v>
      </c>
      <c r="Q2621" t="s">
        <v>31</v>
      </c>
      <c r="R2621" t="s">
        <v>30</v>
      </c>
      <c r="X2621" t="s">
        <v>1018</v>
      </c>
    </row>
    <row r="2622" spans="1:24" x14ac:dyDescent="0.25">
      <c r="A2622">
        <v>874449</v>
      </c>
      <c r="B2622" t="s">
        <v>1027</v>
      </c>
      <c r="C2622" t="s">
        <v>1028</v>
      </c>
      <c r="I2622">
        <v>1964</v>
      </c>
      <c r="M2622" t="s">
        <v>1029</v>
      </c>
      <c r="N2622" t="s">
        <v>45</v>
      </c>
      <c r="O2622" t="s">
        <v>40</v>
      </c>
      <c r="P2622" t="s">
        <v>30</v>
      </c>
      <c r="Q2622" t="s">
        <v>63</v>
      </c>
      <c r="R2622" t="s">
        <v>30</v>
      </c>
      <c r="X2622" t="s">
        <v>1030</v>
      </c>
    </row>
    <row r="2623" spans="1:24" x14ac:dyDescent="0.25">
      <c r="A2623">
        <v>20372</v>
      </c>
      <c r="B2623" t="s">
        <v>1031</v>
      </c>
      <c r="C2623" t="s">
        <v>1032</v>
      </c>
      <c r="K2623" t="s">
        <v>1033</v>
      </c>
      <c r="L2623" t="s">
        <v>1034</v>
      </c>
      <c r="N2623" t="s">
        <v>45</v>
      </c>
      <c r="O2623" t="s">
        <v>40</v>
      </c>
      <c r="P2623" t="s">
        <v>30</v>
      </c>
      <c r="Q2623" t="s">
        <v>46</v>
      </c>
      <c r="R2623" t="s">
        <v>30</v>
      </c>
      <c r="X2623" t="s">
        <v>1035</v>
      </c>
    </row>
    <row r="2624" spans="1:24" x14ac:dyDescent="0.25">
      <c r="A2624">
        <v>827028</v>
      </c>
      <c r="B2624" t="s">
        <v>1036</v>
      </c>
      <c r="C2624" t="s">
        <v>1037</v>
      </c>
      <c r="N2624" t="s">
        <v>45</v>
      </c>
      <c r="O2624" t="s">
        <v>40</v>
      </c>
      <c r="P2624" t="s">
        <v>30</v>
      </c>
      <c r="Q2624" t="s">
        <v>63</v>
      </c>
      <c r="R2624" t="s">
        <v>30</v>
      </c>
      <c r="X2624" t="s">
        <v>1038</v>
      </c>
    </row>
    <row r="2625" spans="1:24" x14ac:dyDescent="0.25">
      <c r="A2625">
        <v>84516</v>
      </c>
      <c r="B2625" t="s">
        <v>1039</v>
      </c>
      <c r="C2625" t="s">
        <v>1040</v>
      </c>
      <c r="I2625">
        <v>1980</v>
      </c>
      <c r="M2625" t="s">
        <v>1041</v>
      </c>
      <c r="N2625" t="s">
        <v>45</v>
      </c>
      <c r="O2625" t="s">
        <v>40</v>
      </c>
      <c r="P2625" t="s">
        <v>30</v>
      </c>
      <c r="Q2625" t="s">
        <v>31</v>
      </c>
      <c r="R2625" t="s">
        <v>30</v>
      </c>
      <c r="X2625" t="s">
        <v>1042</v>
      </c>
    </row>
    <row r="2626" spans="1:24" x14ac:dyDescent="0.25">
      <c r="A2626">
        <v>176495</v>
      </c>
      <c r="B2626" t="s">
        <v>1043</v>
      </c>
      <c r="C2626" t="s">
        <v>1044</v>
      </c>
      <c r="E2626" t="s">
        <v>1045</v>
      </c>
      <c r="F2626" t="s">
        <v>1046</v>
      </c>
      <c r="G2626" t="e">
        <f>-orex</f>
        <v>#NAME?</v>
      </c>
      <c r="H2626" t="s">
        <v>999</v>
      </c>
      <c r="I2626">
        <v>1963</v>
      </c>
      <c r="M2626" t="s">
        <v>296</v>
      </c>
      <c r="N2626" t="s">
        <v>45</v>
      </c>
      <c r="O2626" t="s">
        <v>40</v>
      </c>
      <c r="P2626" t="s">
        <v>30</v>
      </c>
      <c r="Q2626" t="s">
        <v>46</v>
      </c>
      <c r="R2626" t="s">
        <v>30</v>
      </c>
      <c r="X2626" t="s">
        <v>1047</v>
      </c>
    </row>
    <row r="2627" spans="1:24" x14ac:dyDescent="0.25">
      <c r="A2627">
        <v>183333</v>
      </c>
      <c r="B2627" t="s">
        <v>1048</v>
      </c>
      <c r="C2627" t="s">
        <v>1049</v>
      </c>
      <c r="G2627" t="e">
        <f>-trexed</f>
        <v>#NAME?</v>
      </c>
      <c r="H2627" t="s">
        <v>1050</v>
      </c>
      <c r="N2627" t="s">
        <v>45</v>
      </c>
      <c r="O2627" t="s">
        <v>40</v>
      </c>
      <c r="P2627" t="s">
        <v>30</v>
      </c>
      <c r="Q2627" t="s">
        <v>63</v>
      </c>
      <c r="R2627" t="s">
        <v>30</v>
      </c>
      <c r="X2627" t="s">
        <v>1051</v>
      </c>
    </row>
    <row r="2628" spans="1:24" x14ac:dyDescent="0.25">
      <c r="A2628">
        <v>31652</v>
      </c>
      <c r="B2628" t="s">
        <v>1052</v>
      </c>
      <c r="C2628" t="s">
        <v>1053</v>
      </c>
      <c r="G2628" t="s">
        <v>1054</v>
      </c>
      <c r="H2628" t="s">
        <v>1055</v>
      </c>
      <c r="N2628" t="s">
        <v>45</v>
      </c>
      <c r="O2628" t="s">
        <v>40</v>
      </c>
      <c r="P2628" t="s">
        <v>30</v>
      </c>
      <c r="Q2628" t="s">
        <v>63</v>
      </c>
      <c r="R2628" t="s">
        <v>30</v>
      </c>
      <c r="X2628" t="s">
        <v>1056</v>
      </c>
    </row>
    <row r="2629" spans="1:24" x14ac:dyDescent="0.25">
      <c r="A2629">
        <v>25395</v>
      </c>
      <c r="B2629" t="s">
        <v>1057</v>
      </c>
      <c r="C2629" t="s">
        <v>1058</v>
      </c>
      <c r="E2629" t="s">
        <v>1059</v>
      </c>
      <c r="G2629" t="e">
        <f>-fylline</f>
        <v>#NAME?</v>
      </c>
      <c r="H2629" t="s">
        <v>155</v>
      </c>
      <c r="N2629" t="s">
        <v>29</v>
      </c>
      <c r="O2629" t="s">
        <v>40</v>
      </c>
      <c r="P2629" t="s">
        <v>30</v>
      </c>
      <c r="Q2629" t="s">
        <v>63</v>
      </c>
      <c r="R2629" t="s">
        <v>30</v>
      </c>
      <c r="X2629" t="s">
        <v>1060</v>
      </c>
    </row>
    <row r="2630" spans="1:24" x14ac:dyDescent="0.25">
      <c r="A2630">
        <v>150721</v>
      </c>
      <c r="B2630" t="s">
        <v>1068</v>
      </c>
      <c r="C2630" t="s">
        <v>1069</v>
      </c>
      <c r="K2630" t="s">
        <v>1070</v>
      </c>
      <c r="L2630" t="s">
        <v>1071</v>
      </c>
      <c r="N2630" t="s">
        <v>45</v>
      </c>
      <c r="O2630" t="s">
        <v>40</v>
      </c>
      <c r="P2630" t="s">
        <v>30</v>
      </c>
      <c r="Q2630" t="s">
        <v>63</v>
      </c>
      <c r="R2630" t="s">
        <v>30</v>
      </c>
      <c r="X2630" t="s">
        <v>1072</v>
      </c>
    </row>
    <row r="2631" spans="1:24" x14ac:dyDescent="0.25">
      <c r="A2631">
        <v>188179</v>
      </c>
      <c r="B2631" t="s">
        <v>1073</v>
      </c>
      <c r="C2631" t="s">
        <v>1074</v>
      </c>
      <c r="E2631" t="s">
        <v>1075</v>
      </c>
      <c r="G2631" t="e">
        <f>-xaban</f>
        <v>#NAME?</v>
      </c>
      <c r="H2631" t="s">
        <v>929</v>
      </c>
      <c r="I2631">
        <v>2004</v>
      </c>
      <c r="N2631" t="s">
        <v>45</v>
      </c>
      <c r="O2631" t="s">
        <v>30</v>
      </c>
      <c r="P2631" t="s">
        <v>30</v>
      </c>
      <c r="Q2631" t="s">
        <v>63</v>
      </c>
      <c r="R2631" t="s">
        <v>30</v>
      </c>
      <c r="X2631" t="s">
        <v>1076</v>
      </c>
    </row>
    <row r="2632" spans="1:24" x14ac:dyDescent="0.25">
      <c r="A2632">
        <v>32978</v>
      </c>
      <c r="B2632" t="s">
        <v>1077</v>
      </c>
      <c r="C2632" t="s">
        <v>1078</v>
      </c>
      <c r="F2632" t="s">
        <v>1079</v>
      </c>
      <c r="K2632" t="s">
        <v>1080</v>
      </c>
      <c r="L2632" t="s">
        <v>1081</v>
      </c>
      <c r="M2632" t="s">
        <v>1082</v>
      </c>
      <c r="N2632" t="s">
        <v>45</v>
      </c>
      <c r="O2632" t="s">
        <v>40</v>
      </c>
      <c r="P2632" t="s">
        <v>30</v>
      </c>
      <c r="Q2632" t="s">
        <v>63</v>
      </c>
      <c r="R2632" t="s">
        <v>30</v>
      </c>
      <c r="X2632" t="s">
        <v>1083</v>
      </c>
    </row>
    <row r="2633" spans="1:24" x14ac:dyDescent="0.25">
      <c r="A2633">
        <v>50822</v>
      </c>
      <c r="B2633" t="s">
        <v>1084</v>
      </c>
      <c r="C2633" t="s">
        <v>1085</v>
      </c>
      <c r="G2633" t="e">
        <f>-dil</f>
        <v>#NAME?</v>
      </c>
      <c r="H2633" t="s">
        <v>707</v>
      </c>
      <c r="K2633" t="s">
        <v>1086</v>
      </c>
      <c r="L2633" t="s">
        <v>1087</v>
      </c>
      <c r="N2633" t="s">
        <v>45</v>
      </c>
      <c r="O2633" t="s">
        <v>40</v>
      </c>
      <c r="P2633" t="s">
        <v>30</v>
      </c>
      <c r="Q2633" t="s">
        <v>63</v>
      </c>
      <c r="R2633" t="s">
        <v>30</v>
      </c>
      <c r="X2633" t="s">
        <v>1088</v>
      </c>
    </row>
    <row r="2634" spans="1:24" x14ac:dyDescent="0.25">
      <c r="A2634">
        <v>67839</v>
      </c>
      <c r="B2634" t="s">
        <v>1097</v>
      </c>
      <c r="C2634" t="s">
        <v>1098</v>
      </c>
      <c r="K2634" t="s">
        <v>1099</v>
      </c>
      <c r="L2634" t="s">
        <v>1100</v>
      </c>
      <c r="N2634" t="s">
        <v>45</v>
      </c>
      <c r="O2634" t="s">
        <v>40</v>
      </c>
      <c r="P2634" t="s">
        <v>30</v>
      </c>
      <c r="Q2634" t="s">
        <v>63</v>
      </c>
      <c r="R2634" t="s">
        <v>30</v>
      </c>
      <c r="X2634" t="s">
        <v>1101</v>
      </c>
    </row>
    <row r="2635" spans="1:24" x14ac:dyDescent="0.25">
      <c r="A2635">
        <v>832746</v>
      </c>
      <c r="B2635" t="s">
        <v>1102</v>
      </c>
      <c r="C2635" t="s">
        <v>1103</v>
      </c>
      <c r="N2635" t="s">
        <v>45</v>
      </c>
      <c r="O2635" t="s">
        <v>40</v>
      </c>
      <c r="P2635" t="s">
        <v>30</v>
      </c>
      <c r="Q2635" t="s">
        <v>63</v>
      </c>
      <c r="R2635" t="s">
        <v>30</v>
      </c>
      <c r="X2635" t="s">
        <v>1104</v>
      </c>
    </row>
    <row r="2636" spans="1:24" x14ac:dyDescent="0.25">
      <c r="A2636">
        <v>825392</v>
      </c>
      <c r="B2636" t="s">
        <v>1105</v>
      </c>
      <c r="C2636" t="s">
        <v>1106</v>
      </c>
      <c r="K2636" t="s">
        <v>1107</v>
      </c>
      <c r="L2636" t="s">
        <v>1108</v>
      </c>
      <c r="N2636" t="s">
        <v>45</v>
      </c>
      <c r="O2636" t="s">
        <v>40</v>
      </c>
      <c r="P2636" t="s">
        <v>30</v>
      </c>
      <c r="Q2636" t="s">
        <v>46</v>
      </c>
      <c r="R2636" t="s">
        <v>30</v>
      </c>
      <c r="X2636" t="s">
        <v>1109</v>
      </c>
    </row>
    <row r="2637" spans="1:24" x14ac:dyDescent="0.25">
      <c r="A2637">
        <v>469936</v>
      </c>
      <c r="B2637" t="s">
        <v>1119</v>
      </c>
      <c r="C2637" t="s">
        <v>1120</v>
      </c>
      <c r="N2637" t="s">
        <v>45</v>
      </c>
      <c r="O2637" t="s">
        <v>40</v>
      </c>
      <c r="P2637" t="s">
        <v>30</v>
      </c>
      <c r="Q2637" t="s">
        <v>63</v>
      </c>
      <c r="R2637" t="s">
        <v>30</v>
      </c>
      <c r="X2637" t="s">
        <v>1121</v>
      </c>
    </row>
    <row r="2638" spans="1:24" x14ac:dyDescent="0.25">
      <c r="A2638">
        <v>10584</v>
      </c>
      <c r="B2638" t="s">
        <v>1122</v>
      </c>
      <c r="C2638" t="s">
        <v>1123</v>
      </c>
      <c r="E2638" t="s">
        <v>1124</v>
      </c>
      <c r="F2638" t="s">
        <v>1125</v>
      </c>
      <c r="G2638" t="e">
        <f>-tidine</f>
        <v>#NAME?</v>
      </c>
      <c r="H2638" t="s">
        <v>1126</v>
      </c>
      <c r="I2638">
        <v>1980</v>
      </c>
      <c r="M2638" t="s">
        <v>1127</v>
      </c>
      <c r="N2638" t="s">
        <v>45</v>
      </c>
      <c r="O2638" t="s">
        <v>40</v>
      </c>
      <c r="P2638" t="s">
        <v>30</v>
      </c>
      <c r="Q2638" t="s">
        <v>63</v>
      </c>
      <c r="R2638" t="s">
        <v>30</v>
      </c>
      <c r="X2638" t="s">
        <v>1128</v>
      </c>
    </row>
    <row r="2639" spans="1:24" x14ac:dyDescent="0.25">
      <c r="A2639">
        <v>190956</v>
      </c>
      <c r="B2639" t="s">
        <v>1129</v>
      </c>
      <c r="C2639" t="s">
        <v>1130</v>
      </c>
      <c r="N2639" t="s">
        <v>45</v>
      </c>
      <c r="O2639" t="s">
        <v>40</v>
      </c>
      <c r="P2639" t="s">
        <v>30</v>
      </c>
      <c r="Q2639" t="s">
        <v>63</v>
      </c>
      <c r="R2639" t="s">
        <v>30</v>
      </c>
      <c r="X2639" t="s">
        <v>1131</v>
      </c>
    </row>
    <row r="2640" spans="1:24" x14ac:dyDescent="0.25">
      <c r="A2640">
        <v>706010</v>
      </c>
      <c r="B2640" t="s">
        <v>1132</v>
      </c>
      <c r="C2640" t="s">
        <v>1133</v>
      </c>
      <c r="K2640" t="s">
        <v>1134</v>
      </c>
      <c r="L2640" t="s">
        <v>1135</v>
      </c>
      <c r="N2640" t="s">
        <v>45</v>
      </c>
      <c r="O2640" t="s">
        <v>40</v>
      </c>
      <c r="P2640" t="s">
        <v>30</v>
      </c>
      <c r="Q2640" t="s">
        <v>63</v>
      </c>
      <c r="R2640" t="s">
        <v>30</v>
      </c>
      <c r="X2640" t="s">
        <v>1136</v>
      </c>
    </row>
    <row r="2641" spans="1:24" x14ac:dyDescent="0.25">
      <c r="A2641">
        <v>431002</v>
      </c>
      <c r="B2641" t="s">
        <v>1137</v>
      </c>
      <c r="C2641" t="s">
        <v>1138</v>
      </c>
      <c r="G2641" t="e">
        <f>-racetam</f>
        <v>#NAME?</v>
      </c>
      <c r="H2641" t="s">
        <v>1139</v>
      </c>
      <c r="N2641" t="s">
        <v>45</v>
      </c>
      <c r="O2641" t="s">
        <v>40</v>
      </c>
      <c r="P2641" t="s">
        <v>30</v>
      </c>
      <c r="Q2641" t="s">
        <v>63</v>
      </c>
      <c r="R2641" t="s">
        <v>30</v>
      </c>
      <c r="X2641" t="s">
        <v>1140</v>
      </c>
    </row>
    <row r="2642" spans="1:24" x14ac:dyDescent="0.25">
      <c r="A2642">
        <v>331146</v>
      </c>
      <c r="B2642" t="s">
        <v>1141</v>
      </c>
      <c r="C2642" t="s">
        <v>1142</v>
      </c>
      <c r="E2642" t="s">
        <v>1143</v>
      </c>
      <c r="N2642" t="s">
        <v>45</v>
      </c>
      <c r="O2642" t="s">
        <v>40</v>
      </c>
      <c r="P2642" t="s">
        <v>30</v>
      </c>
      <c r="Q2642" t="s">
        <v>63</v>
      </c>
      <c r="R2642" t="s">
        <v>30</v>
      </c>
      <c r="X2642" t="s">
        <v>1144</v>
      </c>
    </row>
    <row r="2643" spans="1:24" x14ac:dyDescent="0.25">
      <c r="A2643">
        <v>896859</v>
      </c>
      <c r="B2643" t="s">
        <v>1145</v>
      </c>
      <c r="C2643" t="s">
        <v>1146</v>
      </c>
      <c r="G2643" t="e">
        <f>-spirone</f>
        <v>#NAME?</v>
      </c>
      <c r="H2643" t="s">
        <v>1147</v>
      </c>
      <c r="N2643" t="s">
        <v>45</v>
      </c>
      <c r="O2643" t="s">
        <v>40</v>
      </c>
      <c r="P2643" t="s">
        <v>30</v>
      </c>
      <c r="Q2643" t="s">
        <v>31</v>
      </c>
      <c r="R2643" t="s">
        <v>30</v>
      </c>
      <c r="X2643" t="s">
        <v>1148</v>
      </c>
    </row>
    <row r="2644" spans="1:24" x14ac:dyDescent="0.25">
      <c r="A2644">
        <v>13456</v>
      </c>
      <c r="B2644" t="s">
        <v>1157</v>
      </c>
      <c r="C2644" t="s">
        <v>1158</v>
      </c>
      <c r="F2644" t="s">
        <v>1159</v>
      </c>
      <c r="I2644">
        <v>1978</v>
      </c>
      <c r="K2644" t="s">
        <v>1160</v>
      </c>
      <c r="L2644" t="s">
        <v>1161</v>
      </c>
      <c r="M2644" t="s">
        <v>1162</v>
      </c>
      <c r="N2644" t="s">
        <v>45</v>
      </c>
      <c r="O2644" t="s">
        <v>40</v>
      </c>
      <c r="P2644" t="s">
        <v>30</v>
      </c>
      <c r="Q2644" t="s">
        <v>63</v>
      </c>
      <c r="R2644" t="s">
        <v>30</v>
      </c>
      <c r="X2644" t="s">
        <v>1163</v>
      </c>
    </row>
    <row r="2645" spans="1:24" x14ac:dyDescent="0.25">
      <c r="A2645">
        <v>58424</v>
      </c>
      <c r="B2645" t="s">
        <v>1164</v>
      </c>
      <c r="C2645" t="s">
        <v>1165</v>
      </c>
      <c r="N2645" t="s">
        <v>45</v>
      </c>
      <c r="O2645" t="s">
        <v>40</v>
      </c>
      <c r="P2645" t="s">
        <v>30</v>
      </c>
      <c r="Q2645" t="s">
        <v>63</v>
      </c>
      <c r="R2645" t="s">
        <v>30</v>
      </c>
      <c r="X2645" t="s">
        <v>1166</v>
      </c>
    </row>
    <row r="2646" spans="1:24" x14ac:dyDescent="0.25">
      <c r="A2646">
        <v>198462</v>
      </c>
      <c r="B2646" t="s">
        <v>1175</v>
      </c>
      <c r="C2646" t="s">
        <v>1176</v>
      </c>
      <c r="F2646" t="s">
        <v>1177</v>
      </c>
      <c r="I2646">
        <v>1971</v>
      </c>
      <c r="M2646" t="s">
        <v>1025</v>
      </c>
      <c r="N2646" t="s">
        <v>45</v>
      </c>
      <c r="O2646" t="s">
        <v>40</v>
      </c>
      <c r="P2646" t="s">
        <v>30</v>
      </c>
      <c r="Q2646" t="s">
        <v>46</v>
      </c>
      <c r="R2646" t="s">
        <v>30</v>
      </c>
      <c r="X2646" t="s">
        <v>1178</v>
      </c>
    </row>
    <row r="2647" spans="1:24" x14ac:dyDescent="0.25">
      <c r="A2647">
        <v>8609</v>
      </c>
      <c r="B2647" t="s">
        <v>1179</v>
      </c>
      <c r="C2647" t="s">
        <v>1180</v>
      </c>
      <c r="N2647" t="s">
        <v>45</v>
      </c>
      <c r="O2647" t="s">
        <v>30</v>
      </c>
      <c r="P2647" t="s">
        <v>30</v>
      </c>
      <c r="Q2647" t="s">
        <v>75</v>
      </c>
      <c r="R2647" t="s">
        <v>30</v>
      </c>
      <c r="X2647" t="s">
        <v>1181</v>
      </c>
    </row>
    <row r="2648" spans="1:24" x14ac:dyDescent="0.25">
      <c r="A2648">
        <v>197517</v>
      </c>
      <c r="B2648" t="s">
        <v>1182</v>
      </c>
      <c r="C2648" t="s">
        <v>1183</v>
      </c>
      <c r="E2648" t="s">
        <v>1184</v>
      </c>
      <c r="G2648" t="e">
        <f>-tide</f>
        <v>#NAME?</v>
      </c>
      <c r="H2648" t="s">
        <v>107</v>
      </c>
      <c r="I2648">
        <v>2005</v>
      </c>
      <c r="N2648" t="s">
        <v>108</v>
      </c>
      <c r="O2648" t="s">
        <v>30</v>
      </c>
      <c r="P2648" t="s">
        <v>30</v>
      </c>
      <c r="Q2648" t="s">
        <v>31</v>
      </c>
      <c r="R2648" t="s">
        <v>30</v>
      </c>
      <c r="X2648" t="s">
        <v>1185</v>
      </c>
    </row>
    <row r="2649" spans="1:24" x14ac:dyDescent="0.25">
      <c r="A2649">
        <v>139950</v>
      </c>
      <c r="B2649" t="s">
        <v>1186</v>
      </c>
      <c r="C2649" t="s">
        <v>1187</v>
      </c>
      <c r="K2649" t="s">
        <v>1188</v>
      </c>
      <c r="L2649" t="s">
        <v>1189</v>
      </c>
      <c r="N2649" t="s">
        <v>45</v>
      </c>
      <c r="O2649" t="s">
        <v>40</v>
      </c>
      <c r="P2649" t="s">
        <v>30</v>
      </c>
      <c r="Q2649" t="s">
        <v>46</v>
      </c>
      <c r="R2649" t="s">
        <v>30</v>
      </c>
      <c r="X2649" t="s">
        <v>1190</v>
      </c>
    </row>
    <row r="2650" spans="1:24" x14ac:dyDescent="0.25">
      <c r="A2650">
        <v>53118</v>
      </c>
      <c r="B2650" t="s">
        <v>1195</v>
      </c>
      <c r="C2650" t="s">
        <v>1196</v>
      </c>
      <c r="E2650" t="s">
        <v>1197</v>
      </c>
      <c r="F2650" t="s">
        <v>452</v>
      </c>
      <c r="I2650">
        <v>1981</v>
      </c>
      <c r="K2650" t="s">
        <v>1198</v>
      </c>
      <c r="L2650" t="s">
        <v>1199</v>
      </c>
      <c r="M2650" t="s">
        <v>367</v>
      </c>
      <c r="N2650" t="s">
        <v>45</v>
      </c>
      <c r="O2650" t="s">
        <v>40</v>
      </c>
      <c r="P2650" t="s">
        <v>30</v>
      </c>
      <c r="Q2650" t="s">
        <v>46</v>
      </c>
      <c r="R2650" t="s">
        <v>30</v>
      </c>
      <c r="X2650" t="s">
        <v>1200</v>
      </c>
    </row>
    <row r="2651" spans="1:24" x14ac:dyDescent="0.25">
      <c r="A2651">
        <v>1449588</v>
      </c>
      <c r="B2651" t="s">
        <v>1208</v>
      </c>
      <c r="C2651" t="s">
        <v>1209</v>
      </c>
      <c r="I2651">
        <v>1963</v>
      </c>
      <c r="M2651" t="s">
        <v>1194</v>
      </c>
      <c r="N2651" t="s">
        <v>75</v>
      </c>
      <c r="O2651" t="s">
        <v>30</v>
      </c>
      <c r="P2651" t="s">
        <v>30</v>
      </c>
      <c r="Q2651" t="s">
        <v>31</v>
      </c>
      <c r="R2651" t="s">
        <v>30</v>
      </c>
    </row>
    <row r="2652" spans="1:24" x14ac:dyDescent="0.25">
      <c r="A2652">
        <v>347966</v>
      </c>
      <c r="B2652" t="s">
        <v>1210</v>
      </c>
      <c r="C2652" t="s">
        <v>1211</v>
      </c>
      <c r="F2652" t="s">
        <v>452</v>
      </c>
      <c r="I2652">
        <v>2005</v>
      </c>
      <c r="M2652" t="s">
        <v>1212</v>
      </c>
      <c r="N2652" t="s">
        <v>45</v>
      </c>
      <c r="O2652" t="s">
        <v>30</v>
      </c>
      <c r="P2652" t="s">
        <v>30</v>
      </c>
      <c r="Q2652" t="s">
        <v>63</v>
      </c>
      <c r="R2652" t="s">
        <v>30</v>
      </c>
      <c r="X2652" t="s">
        <v>1213</v>
      </c>
    </row>
    <row r="2653" spans="1:24" x14ac:dyDescent="0.25">
      <c r="A2653">
        <v>15191</v>
      </c>
      <c r="B2653" t="s">
        <v>1214</v>
      </c>
      <c r="C2653" t="s">
        <v>1215</v>
      </c>
      <c r="K2653" t="s">
        <v>1216</v>
      </c>
      <c r="L2653" t="s">
        <v>1217</v>
      </c>
      <c r="N2653" t="s">
        <v>29</v>
      </c>
      <c r="O2653" t="s">
        <v>40</v>
      </c>
      <c r="P2653" t="s">
        <v>30</v>
      </c>
      <c r="Q2653" t="s">
        <v>31</v>
      </c>
      <c r="R2653" t="s">
        <v>30</v>
      </c>
      <c r="X2653" t="s">
        <v>1218</v>
      </c>
    </row>
    <row r="2654" spans="1:24" x14ac:dyDescent="0.25">
      <c r="A2654">
        <v>531824</v>
      </c>
      <c r="B2654" t="s">
        <v>1233</v>
      </c>
      <c r="C2654" t="s">
        <v>1234</v>
      </c>
      <c r="E2654" t="s">
        <v>1235</v>
      </c>
      <c r="N2654" t="s">
        <v>45</v>
      </c>
      <c r="O2654" t="s">
        <v>30</v>
      </c>
      <c r="P2654" t="s">
        <v>30</v>
      </c>
      <c r="Q2654" t="s">
        <v>63</v>
      </c>
      <c r="R2654" t="s">
        <v>30</v>
      </c>
      <c r="X2654" t="s">
        <v>1236</v>
      </c>
    </row>
    <row r="2655" spans="1:24" x14ac:dyDescent="0.25">
      <c r="A2655">
        <v>790817</v>
      </c>
      <c r="B2655" t="s">
        <v>1237</v>
      </c>
      <c r="C2655" t="s">
        <v>1238</v>
      </c>
      <c r="E2655" t="s">
        <v>1239</v>
      </c>
      <c r="G2655" t="e">
        <f ca="1">-pin(e)</f>
        <v>#NAME?</v>
      </c>
      <c r="H2655" t="s">
        <v>272</v>
      </c>
      <c r="I2655">
        <v>2005</v>
      </c>
      <c r="N2655" t="s">
        <v>45</v>
      </c>
      <c r="O2655" t="s">
        <v>40</v>
      </c>
      <c r="P2655" t="s">
        <v>30</v>
      </c>
      <c r="Q2655" t="s">
        <v>31</v>
      </c>
      <c r="R2655" t="s">
        <v>30</v>
      </c>
      <c r="X2655" t="s">
        <v>1240</v>
      </c>
    </row>
    <row r="2656" spans="1:24" x14ac:dyDescent="0.25">
      <c r="A2656">
        <v>104385</v>
      </c>
      <c r="B2656" t="s">
        <v>1241</v>
      </c>
      <c r="C2656" t="s">
        <v>1242</v>
      </c>
      <c r="E2656" t="s">
        <v>1243</v>
      </c>
      <c r="G2656" t="e">
        <f>-dil</f>
        <v>#NAME?</v>
      </c>
      <c r="H2656" t="s">
        <v>707</v>
      </c>
      <c r="K2656" t="s">
        <v>1244</v>
      </c>
      <c r="L2656" t="s">
        <v>1245</v>
      </c>
      <c r="N2656" t="s">
        <v>45</v>
      </c>
      <c r="O2656" t="s">
        <v>40</v>
      </c>
      <c r="P2656" t="s">
        <v>30</v>
      </c>
      <c r="Q2656" t="s">
        <v>46</v>
      </c>
      <c r="R2656" t="s">
        <v>30</v>
      </c>
      <c r="X2656" t="s">
        <v>1246</v>
      </c>
    </row>
    <row r="2657" spans="1:24" x14ac:dyDescent="0.25">
      <c r="A2657">
        <v>53623</v>
      </c>
      <c r="B2657" t="s">
        <v>1247</v>
      </c>
      <c r="C2657" t="s">
        <v>1248</v>
      </c>
      <c r="E2657" t="s">
        <v>1249</v>
      </c>
      <c r="F2657" t="s">
        <v>1250</v>
      </c>
      <c r="G2657" t="e">
        <f>-racetam</f>
        <v>#NAME?</v>
      </c>
      <c r="H2657" t="s">
        <v>1139</v>
      </c>
      <c r="I2657">
        <v>1980</v>
      </c>
      <c r="K2657" t="s">
        <v>1251</v>
      </c>
      <c r="L2657" t="s">
        <v>1252</v>
      </c>
      <c r="M2657" t="s">
        <v>1253</v>
      </c>
      <c r="N2657" t="s">
        <v>45</v>
      </c>
      <c r="O2657" t="s">
        <v>40</v>
      </c>
      <c r="P2657" t="s">
        <v>30</v>
      </c>
      <c r="Q2657" t="s">
        <v>63</v>
      </c>
      <c r="R2657" t="s">
        <v>30</v>
      </c>
      <c r="X2657" t="s">
        <v>1254</v>
      </c>
    </row>
    <row r="2658" spans="1:24" x14ac:dyDescent="0.25">
      <c r="A2658">
        <v>63632</v>
      </c>
      <c r="B2658" t="s">
        <v>1255</v>
      </c>
      <c r="C2658" t="s">
        <v>1256</v>
      </c>
      <c r="E2658" t="s">
        <v>1257</v>
      </c>
      <c r="F2658" t="s">
        <v>1258</v>
      </c>
      <c r="G2658" t="e">
        <f>-vir</f>
        <v>#NAME?</v>
      </c>
      <c r="H2658" t="s">
        <v>1259</v>
      </c>
      <c r="I2658">
        <v>1993</v>
      </c>
      <c r="M2658" t="s">
        <v>250</v>
      </c>
      <c r="N2658" t="s">
        <v>45</v>
      </c>
      <c r="O2658" t="s">
        <v>40</v>
      </c>
      <c r="P2658" t="s">
        <v>30</v>
      </c>
      <c r="Q2658" t="s">
        <v>63</v>
      </c>
      <c r="R2658" t="s">
        <v>30</v>
      </c>
      <c r="X2658" t="s">
        <v>1260</v>
      </c>
    </row>
    <row r="2659" spans="1:24" x14ac:dyDescent="0.25">
      <c r="A2659">
        <v>1104554</v>
      </c>
      <c r="B2659" t="s">
        <v>1270</v>
      </c>
      <c r="C2659" t="s">
        <v>1271</v>
      </c>
      <c r="E2659" t="s">
        <v>1272</v>
      </c>
      <c r="F2659" t="s">
        <v>869</v>
      </c>
      <c r="I2659">
        <v>1972</v>
      </c>
      <c r="M2659" t="s">
        <v>1273</v>
      </c>
      <c r="N2659" t="s">
        <v>45</v>
      </c>
      <c r="O2659" t="s">
        <v>40</v>
      </c>
      <c r="P2659" t="s">
        <v>30</v>
      </c>
      <c r="Q2659" t="s">
        <v>46</v>
      </c>
      <c r="R2659" t="s">
        <v>30</v>
      </c>
      <c r="X2659" t="s">
        <v>1274</v>
      </c>
    </row>
    <row r="2660" spans="1:24" x14ac:dyDescent="0.25">
      <c r="A2660">
        <v>1078457</v>
      </c>
      <c r="B2660" t="s">
        <v>1275</v>
      </c>
      <c r="C2660" t="s">
        <v>1276</v>
      </c>
      <c r="E2660" t="s">
        <v>1277</v>
      </c>
      <c r="N2660" t="s">
        <v>45</v>
      </c>
      <c r="O2660" t="s">
        <v>40</v>
      </c>
      <c r="P2660" t="s">
        <v>30</v>
      </c>
      <c r="Q2660" t="s">
        <v>63</v>
      </c>
      <c r="R2660" t="s">
        <v>30</v>
      </c>
      <c r="X2660" t="s">
        <v>1278</v>
      </c>
    </row>
    <row r="2661" spans="1:24" x14ac:dyDescent="0.25">
      <c r="A2661">
        <v>1117936</v>
      </c>
      <c r="B2661" t="s">
        <v>1296</v>
      </c>
      <c r="C2661" t="s">
        <v>1297</v>
      </c>
      <c r="E2661" t="s">
        <v>1298</v>
      </c>
      <c r="F2661" t="s">
        <v>1299</v>
      </c>
      <c r="I2661">
        <v>2011</v>
      </c>
      <c r="N2661" t="s">
        <v>45</v>
      </c>
      <c r="O2661" t="s">
        <v>40</v>
      </c>
      <c r="P2661" t="s">
        <v>30</v>
      </c>
      <c r="Q2661" t="s">
        <v>31</v>
      </c>
      <c r="R2661" t="s">
        <v>30</v>
      </c>
      <c r="X2661" t="s">
        <v>1300</v>
      </c>
    </row>
    <row r="2662" spans="1:24" x14ac:dyDescent="0.25">
      <c r="A2662">
        <v>178620</v>
      </c>
      <c r="B2662" t="s">
        <v>1301</v>
      </c>
      <c r="C2662" t="s">
        <v>1302</v>
      </c>
      <c r="I2662">
        <v>1983</v>
      </c>
      <c r="M2662" t="s">
        <v>268</v>
      </c>
      <c r="N2662" t="s">
        <v>45</v>
      </c>
      <c r="O2662" t="s">
        <v>40</v>
      </c>
      <c r="P2662" t="s">
        <v>30</v>
      </c>
      <c r="Q2662" t="s">
        <v>63</v>
      </c>
      <c r="R2662" t="s">
        <v>30</v>
      </c>
      <c r="X2662" t="s">
        <v>1303</v>
      </c>
    </row>
    <row r="2663" spans="1:24" x14ac:dyDescent="0.25">
      <c r="A2663">
        <v>167603</v>
      </c>
      <c r="B2663" t="s">
        <v>1304</v>
      </c>
      <c r="C2663" t="s">
        <v>1305</v>
      </c>
      <c r="G2663" t="e">
        <f>-entan</f>
        <v>#NAME?</v>
      </c>
      <c r="H2663" t="s">
        <v>702</v>
      </c>
      <c r="N2663" t="s">
        <v>45</v>
      </c>
      <c r="O2663" t="s">
        <v>30</v>
      </c>
      <c r="P2663" t="s">
        <v>30</v>
      </c>
      <c r="Q2663" t="s">
        <v>46</v>
      </c>
      <c r="R2663" t="s">
        <v>30</v>
      </c>
      <c r="X2663" t="s">
        <v>1306</v>
      </c>
    </row>
    <row r="2664" spans="1:24" x14ac:dyDescent="0.25">
      <c r="A2664">
        <v>567425</v>
      </c>
      <c r="B2664" t="s">
        <v>1307</v>
      </c>
      <c r="C2664" t="s">
        <v>1308</v>
      </c>
      <c r="F2664" t="s">
        <v>1309</v>
      </c>
      <c r="M2664" t="s">
        <v>1310</v>
      </c>
      <c r="N2664" t="s">
        <v>45</v>
      </c>
      <c r="O2664" t="s">
        <v>40</v>
      </c>
      <c r="P2664" t="s">
        <v>30</v>
      </c>
      <c r="Q2664" t="s">
        <v>46</v>
      </c>
      <c r="R2664" t="s">
        <v>30</v>
      </c>
      <c r="X2664" t="s">
        <v>1311</v>
      </c>
    </row>
    <row r="2665" spans="1:24" x14ac:dyDescent="0.25">
      <c r="A2665">
        <v>1027833</v>
      </c>
      <c r="B2665" t="s">
        <v>1312</v>
      </c>
      <c r="C2665" t="s">
        <v>1313</v>
      </c>
      <c r="N2665" t="s">
        <v>45</v>
      </c>
      <c r="O2665" t="s">
        <v>30</v>
      </c>
      <c r="P2665" t="s">
        <v>30</v>
      </c>
      <c r="Q2665" t="s">
        <v>63</v>
      </c>
      <c r="R2665" t="s">
        <v>30</v>
      </c>
      <c r="X2665" t="s">
        <v>1314</v>
      </c>
    </row>
    <row r="2666" spans="1:24" x14ac:dyDescent="0.25">
      <c r="A2666">
        <v>906815</v>
      </c>
      <c r="B2666" t="s">
        <v>1315</v>
      </c>
      <c r="C2666" t="s">
        <v>1316</v>
      </c>
      <c r="N2666" t="s">
        <v>45</v>
      </c>
      <c r="O2666" t="s">
        <v>30</v>
      </c>
      <c r="P2666" t="s">
        <v>30</v>
      </c>
      <c r="Q2666" t="s">
        <v>63</v>
      </c>
      <c r="R2666" t="s">
        <v>30</v>
      </c>
      <c r="X2666" t="s">
        <v>1317</v>
      </c>
    </row>
    <row r="2667" spans="1:24" x14ac:dyDescent="0.25">
      <c r="A2667">
        <v>394804</v>
      </c>
      <c r="B2667" t="s">
        <v>1318</v>
      </c>
      <c r="C2667" t="s">
        <v>1319</v>
      </c>
      <c r="I2667">
        <v>1988</v>
      </c>
      <c r="N2667" t="s">
        <v>45</v>
      </c>
      <c r="O2667" t="s">
        <v>40</v>
      </c>
      <c r="P2667" t="s">
        <v>30</v>
      </c>
      <c r="Q2667" t="s">
        <v>63</v>
      </c>
      <c r="R2667" t="s">
        <v>30</v>
      </c>
      <c r="X2667" t="s">
        <v>1320</v>
      </c>
    </row>
    <row r="2668" spans="1:24" x14ac:dyDescent="0.25">
      <c r="A2668">
        <v>697367</v>
      </c>
      <c r="B2668" t="s">
        <v>1321</v>
      </c>
      <c r="C2668" t="s">
        <v>1322</v>
      </c>
      <c r="N2668" t="s">
        <v>29</v>
      </c>
      <c r="O2668" t="s">
        <v>40</v>
      </c>
      <c r="P2668" t="s">
        <v>30</v>
      </c>
      <c r="Q2668" t="s">
        <v>63</v>
      </c>
      <c r="R2668" t="s">
        <v>30</v>
      </c>
      <c r="X2668" t="s">
        <v>1323</v>
      </c>
    </row>
    <row r="2669" spans="1:24" x14ac:dyDescent="0.25">
      <c r="A2669">
        <v>624225</v>
      </c>
      <c r="B2669" t="s">
        <v>1324</v>
      </c>
      <c r="C2669" t="s">
        <v>1325</v>
      </c>
      <c r="E2669" t="s">
        <v>1326</v>
      </c>
      <c r="F2669" t="s">
        <v>1327</v>
      </c>
      <c r="G2669" t="e">
        <f>-parib</f>
        <v>#NAME?</v>
      </c>
      <c r="H2669" t="s">
        <v>1328</v>
      </c>
      <c r="I2669">
        <v>2011</v>
      </c>
      <c r="N2669" t="s">
        <v>45</v>
      </c>
      <c r="O2669" t="s">
        <v>40</v>
      </c>
      <c r="P2669" t="s">
        <v>30</v>
      </c>
      <c r="Q2669" t="s">
        <v>31</v>
      </c>
      <c r="R2669" t="s">
        <v>30</v>
      </c>
      <c r="X2669" t="s">
        <v>1329</v>
      </c>
    </row>
    <row r="2670" spans="1:24" x14ac:dyDescent="0.25">
      <c r="A2670">
        <v>360237</v>
      </c>
      <c r="B2670" t="s">
        <v>1330</v>
      </c>
      <c r="C2670" t="s">
        <v>1331</v>
      </c>
      <c r="E2670" t="s">
        <v>1332</v>
      </c>
      <c r="I2670">
        <v>2000</v>
      </c>
      <c r="N2670" t="s">
        <v>29</v>
      </c>
      <c r="O2670" t="s">
        <v>30</v>
      </c>
      <c r="P2670" t="s">
        <v>30</v>
      </c>
      <c r="Q2670" t="s">
        <v>31</v>
      </c>
      <c r="R2670" t="s">
        <v>30</v>
      </c>
      <c r="X2670" t="s">
        <v>1333</v>
      </c>
    </row>
    <row r="2671" spans="1:24" x14ac:dyDescent="0.25">
      <c r="A2671">
        <v>293341</v>
      </c>
      <c r="B2671" t="s">
        <v>1334</v>
      </c>
      <c r="C2671" t="s">
        <v>1335</v>
      </c>
      <c r="G2671" t="e">
        <f>-profen</f>
        <v>#NAME?</v>
      </c>
      <c r="H2671" t="s">
        <v>875</v>
      </c>
      <c r="K2671" t="s">
        <v>1336</v>
      </c>
      <c r="L2671" t="s">
        <v>1337</v>
      </c>
      <c r="N2671" t="s">
        <v>45</v>
      </c>
      <c r="O2671" t="s">
        <v>40</v>
      </c>
      <c r="P2671" t="s">
        <v>30</v>
      </c>
      <c r="Q2671" t="s">
        <v>46</v>
      </c>
      <c r="R2671" t="s">
        <v>30</v>
      </c>
      <c r="X2671" t="s">
        <v>1338</v>
      </c>
    </row>
    <row r="2672" spans="1:24" x14ac:dyDescent="0.25">
      <c r="A2672">
        <v>36633</v>
      </c>
      <c r="B2672" t="s">
        <v>1339</v>
      </c>
      <c r="C2672" t="s">
        <v>1340</v>
      </c>
      <c r="E2672" t="s">
        <v>1341</v>
      </c>
      <c r="G2672" t="e">
        <f>-olol</f>
        <v>#NAME?</v>
      </c>
      <c r="H2672" t="s">
        <v>475</v>
      </c>
      <c r="K2672" t="s">
        <v>1342</v>
      </c>
      <c r="L2672" t="s">
        <v>1343</v>
      </c>
      <c r="N2672" t="s">
        <v>45</v>
      </c>
      <c r="O2672" t="s">
        <v>40</v>
      </c>
      <c r="P2672" t="s">
        <v>30</v>
      </c>
      <c r="Q2672" t="s">
        <v>46</v>
      </c>
      <c r="R2672" t="s">
        <v>30</v>
      </c>
      <c r="X2672" t="s">
        <v>1344</v>
      </c>
    </row>
    <row r="2673" spans="1:24" x14ac:dyDescent="0.25">
      <c r="A2673">
        <v>429021</v>
      </c>
      <c r="B2673" t="s">
        <v>1345</v>
      </c>
      <c r="C2673" t="s">
        <v>1346</v>
      </c>
      <c r="E2673" t="s">
        <v>1347</v>
      </c>
      <c r="I2673">
        <v>1964</v>
      </c>
      <c r="M2673" t="s">
        <v>1348</v>
      </c>
      <c r="N2673" t="s">
        <v>29</v>
      </c>
      <c r="O2673" t="s">
        <v>40</v>
      </c>
      <c r="P2673" t="s">
        <v>30</v>
      </c>
      <c r="Q2673" t="s">
        <v>31</v>
      </c>
      <c r="R2673" t="s">
        <v>30</v>
      </c>
      <c r="X2673" t="s">
        <v>1349</v>
      </c>
    </row>
    <row r="2674" spans="1:24" x14ac:dyDescent="0.25">
      <c r="A2674">
        <v>347877</v>
      </c>
      <c r="B2674" t="s">
        <v>1350</v>
      </c>
      <c r="C2674" t="s">
        <v>1351</v>
      </c>
      <c r="E2674" t="s">
        <v>1352</v>
      </c>
      <c r="F2674" t="s">
        <v>1353</v>
      </c>
      <c r="G2674" t="e">
        <f>-zotan</f>
        <v>#NAME?</v>
      </c>
      <c r="H2674" t="s">
        <v>1354</v>
      </c>
      <c r="I2674">
        <v>2008</v>
      </c>
      <c r="N2674" t="s">
        <v>45</v>
      </c>
      <c r="O2674" t="s">
        <v>40</v>
      </c>
      <c r="P2674" t="s">
        <v>30</v>
      </c>
      <c r="Q2674" t="s">
        <v>63</v>
      </c>
      <c r="R2674" t="s">
        <v>30</v>
      </c>
      <c r="X2674" t="s">
        <v>1355</v>
      </c>
    </row>
    <row r="2675" spans="1:24" x14ac:dyDescent="0.25">
      <c r="A2675">
        <v>594487</v>
      </c>
      <c r="B2675" t="s">
        <v>1363</v>
      </c>
      <c r="C2675" t="s">
        <v>1364</v>
      </c>
      <c r="E2675" t="s">
        <v>1365</v>
      </c>
      <c r="N2675" t="s">
        <v>45</v>
      </c>
      <c r="O2675" t="s">
        <v>40</v>
      </c>
      <c r="P2675" t="s">
        <v>30</v>
      </c>
      <c r="Q2675" t="s">
        <v>63</v>
      </c>
      <c r="R2675" t="s">
        <v>30</v>
      </c>
      <c r="X2675" t="s">
        <v>1366</v>
      </c>
    </row>
    <row r="2676" spans="1:24" x14ac:dyDescent="0.25">
      <c r="A2676">
        <v>692959</v>
      </c>
      <c r="B2676" t="s">
        <v>1367</v>
      </c>
      <c r="C2676" t="s">
        <v>1368</v>
      </c>
      <c r="E2676" t="s">
        <v>1369</v>
      </c>
      <c r="F2676" t="s">
        <v>1370</v>
      </c>
      <c r="G2676" t="e">
        <f>-tinib</f>
        <v>#NAME?</v>
      </c>
      <c r="H2676" t="s">
        <v>1371</v>
      </c>
      <c r="I2676">
        <v>2009</v>
      </c>
      <c r="N2676" t="s">
        <v>45</v>
      </c>
      <c r="O2676" t="s">
        <v>30</v>
      </c>
      <c r="P2676" t="s">
        <v>30</v>
      </c>
      <c r="Q2676" t="s">
        <v>63</v>
      </c>
      <c r="R2676" t="s">
        <v>30</v>
      </c>
      <c r="X2676" t="s">
        <v>1372</v>
      </c>
    </row>
    <row r="2677" spans="1:24" x14ac:dyDescent="0.25">
      <c r="A2677">
        <v>752913</v>
      </c>
      <c r="B2677" t="s">
        <v>1373</v>
      </c>
      <c r="C2677" t="s">
        <v>1374</v>
      </c>
      <c r="E2677" t="s">
        <v>1375</v>
      </c>
      <c r="I2677">
        <v>1966</v>
      </c>
      <c r="M2677" t="s">
        <v>1376</v>
      </c>
      <c r="N2677" t="s">
        <v>45</v>
      </c>
      <c r="O2677" t="s">
        <v>40</v>
      </c>
      <c r="P2677" t="s">
        <v>30</v>
      </c>
      <c r="Q2677" t="s">
        <v>63</v>
      </c>
      <c r="R2677" t="s">
        <v>30</v>
      </c>
      <c r="X2677" t="s">
        <v>1377</v>
      </c>
    </row>
    <row r="2678" spans="1:24" x14ac:dyDescent="0.25">
      <c r="A2678">
        <v>877300</v>
      </c>
      <c r="B2678" t="s">
        <v>1378</v>
      </c>
      <c r="C2678" t="s">
        <v>1379</v>
      </c>
      <c r="G2678" t="e">
        <f>-fylline</f>
        <v>#NAME?</v>
      </c>
      <c r="H2678" t="s">
        <v>155</v>
      </c>
      <c r="N2678" t="s">
        <v>29</v>
      </c>
      <c r="O2678" t="s">
        <v>40</v>
      </c>
      <c r="P2678" t="s">
        <v>30</v>
      </c>
      <c r="Q2678" t="s">
        <v>63</v>
      </c>
      <c r="R2678" t="s">
        <v>30</v>
      </c>
      <c r="X2678" t="s">
        <v>1380</v>
      </c>
    </row>
    <row r="2679" spans="1:24" x14ac:dyDescent="0.25">
      <c r="A2679">
        <v>861648</v>
      </c>
      <c r="B2679" t="s">
        <v>1381</v>
      </c>
      <c r="C2679" t="s">
        <v>1382</v>
      </c>
      <c r="N2679" t="s">
        <v>45</v>
      </c>
      <c r="O2679" t="s">
        <v>40</v>
      </c>
      <c r="P2679" t="s">
        <v>30</v>
      </c>
      <c r="Q2679" t="s">
        <v>46</v>
      </c>
      <c r="R2679" t="s">
        <v>30</v>
      </c>
      <c r="X2679" t="s">
        <v>1383</v>
      </c>
    </row>
    <row r="2680" spans="1:24" x14ac:dyDescent="0.25">
      <c r="A2680">
        <v>708075</v>
      </c>
      <c r="B2680" t="s">
        <v>1384</v>
      </c>
      <c r="C2680" t="s">
        <v>1385</v>
      </c>
      <c r="F2680" t="s">
        <v>1386</v>
      </c>
      <c r="G2680" t="e">
        <f>-vir</f>
        <v>#NAME?</v>
      </c>
      <c r="H2680" t="s">
        <v>1387</v>
      </c>
      <c r="I2680">
        <v>2012</v>
      </c>
      <c r="N2680" t="s">
        <v>29</v>
      </c>
      <c r="O2680" t="s">
        <v>30</v>
      </c>
      <c r="P2680" t="s">
        <v>30</v>
      </c>
      <c r="Q2680" t="s">
        <v>31</v>
      </c>
      <c r="R2680" t="s">
        <v>30</v>
      </c>
      <c r="X2680" t="s">
        <v>1388</v>
      </c>
    </row>
    <row r="2681" spans="1:24" x14ac:dyDescent="0.25">
      <c r="A2681">
        <v>111060</v>
      </c>
      <c r="B2681" t="s">
        <v>1389</v>
      </c>
      <c r="C2681" t="s">
        <v>1390</v>
      </c>
      <c r="E2681" t="s">
        <v>1391</v>
      </c>
      <c r="F2681" t="s">
        <v>1392</v>
      </c>
      <c r="G2681" t="e">
        <f>-astine</f>
        <v>#NAME?</v>
      </c>
      <c r="H2681" t="s">
        <v>1231</v>
      </c>
      <c r="I2681">
        <v>1987</v>
      </c>
      <c r="K2681" t="s">
        <v>1393</v>
      </c>
      <c r="L2681" t="s">
        <v>1394</v>
      </c>
      <c r="M2681" t="s">
        <v>1395</v>
      </c>
      <c r="N2681" t="s">
        <v>45</v>
      </c>
      <c r="O2681" t="s">
        <v>30</v>
      </c>
      <c r="P2681" t="s">
        <v>30</v>
      </c>
      <c r="Q2681" t="s">
        <v>63</v>
      </c>
      <c r="R2681" t="s">
        <v>30</v>
      </c>
      <c r="X2681" t="s">
        <v>1396</v>
      </c>
    </row>
    <row r="2682" spans="1:24" x14ac:dyDescent="0.25">
      <c r="A2682">
        <v>81559</v>
      </c>
      <c r="B2682" t="s">
        <v>1397</v>
      </c>
      <c r="C2682" t="s">
        <v>1398</v>
      </c>
      <c r="E2682" t="s">
        <v>1399</v>
      </c>
      <c r="F2682" t="s">
        <v>1400</v>
      </c>
      <c r="I2682">
        <v>2010</v>
      </c>
      <c r="N2682" t="s">
        <v>45</v>
      </c>
      <c r="O2682" t="s">
        <v>40</v>
      </c>
      <c r="P2682" t="s">
        <v>30</v>
      </c>
      <c r="Q2682" t="s">
        <v>31</v>
      </c>
      <c r="R2682" t="s">
        <v>30</v>
      </c>
      <c r="X2682" t="s">
        <v>1401</v>
      </c>
    </row>
    <row r="2683" spans="1:24" x14ac:dyDescent="0.25">
      <c r="A2683">
        <v>366539</v>
      </c>
      <c r="B2683" t="s">
        <v>1402</v>
      </c>
      <c r="C2683" t="s">
        <v>1403</v>
      </c>
      <c r="E2683" t="s">
        <v>1404</v>
      </c>
      <c r="N2683" t="s">
        <v>108</v>
      </c>
      <c r="O2683" t="s">
        <v>30</v>
      </c>
      <c r="P2683" t="s">
        <v>30</v>
      </c>
      <c r="Q2683" t="s">
        <v>31</v>
      </c>
      <c r="R2683" t="s">
        <v>30</v>
      </c>
      <c r="X2683" t="s">
        <v>1405</v>
      </c>
    </row>
    <row r="2684" spans="1:24" x14ac:dyDescent="0.25">
      <c r="A2684">
        <v>21187</v>
      </c>
      <c r="B2684" t="s">
        <v>1406</v>
      </c>
      <c r="C2684" t="s">
        <v>1407</v>
      </c>
      <c r="E2684" t="s">
        <v>1408</v>
      </c>
      <c r="N2684" t="s">
        <v>45</v>
      </c>
      <c r="O2684" t="s">
        <v>40</v>
      </c>
      <c r="P2684" t="s">
        <v>30</v>
      </c>
      <c r="Q2684" t="s">
        <v>63</v>
      </c>
      <c r="R2684" t="s">
        <v>30</v>
      </c>
      <c r="X2684" t="s">
        <v>1409</v>
      </c>
    </row>
    <row r="2685" spans="1:24" x14ac:dyDescent="0.25">
      <c r="A2685">
        <v>275632</v>
      </c>
      <c r="B2685" t="s">
        <v>1410</v>
      </c>
      <c r="C2685" t="s">
        <v>1411</v>
      </c>
      <c r="E2685" t="s">
        <v>1412</v>
      </c>
      <c r="G2685" t="e">
        <f>-arit</f>
        <v>#NAME?</v>
      </c>
      <c r="H2685" t="s">
        <v>1413</v>
      </c>
      <c r="N2685" t="s">
        <v>45</v>
      </c>
      <c r="O2685" t="s">
        <v>40</v>
      </c>
      <c r="P2685" t="s">
        <v>30</v>
      </c>
      <c r="Q2685" t="s">
        <v>63</v>
      </c>
      <c r="R2685" t="s">
        <v>30</v>
      </c>
      <c r="X2685" t="s">
        <v>1414</v>
      </c>
    </row>
    <row r="2686" spans="1:24" x14ac:dyDescent="0.25">
      <c r="A2686">
        <v>49622</v>
      </c>
      <c r="B2686" t="s">
        <v>1420</v>
      </c>
      <c r="C2686" t="s">
        <v>1421</v>
      </c>
      <c r="E2686" t="s">
        <v>1422</v>
      </c>
      <c r="I2686">
        <v>1964</v>
      </c>
      <c r="M2686" t="s">
        <v>793</v>
      </c>
      <c r="N2686" t="s">
        <v>45</v>
      </c>
      <c r="O2686" t="s">
        <v>40</v>
      </c>
      <c r="P2686" t="s">
        <v>30</v>
      </c>
      <c r="Q2686" t="s">
        <v>63</v>
      </c>
      <c r="R2686" t="s">
        <v>30</v>
      </c>
      <c r="X2686" t="s">
        <v>1423</v>
      </c>
    </row>
    <row r="2687" spans="1:24" x14ac:dyDescent="0.25">
      <c r="A2687">
        <v>446432</v>
      </c>
      <c r="B2687" t="s">
        <v>1424</v>
      </c>
      <c r="C2687" t="s">
        <v>1425</v>
      </c>
      <c r="N2687" t="s">
        <v>45</v>
      </c>
      <c r="O2687" t="s">
        <v>30</v>
      </c>
      <c r="P2687" t="s">
        <v>30</v>
      </c>
      <c r="Q2687" t="s">
        <v>63</v>
      </c>
      <c r="R2687" t="s">
        <v>30</v>
      </c>
      <c r="X2687" t="s">
        <v>1426</v>
      </c>
    </row>
    <row r="2688" spans="1:24" x14ac:dyDescent="0.25">
      <c r="A2688">
        <v>686043</v>
      </c>
      <c r="B2688" t="s">
        <v>1427</v>
      </c>
      <c r="C2688" t="s">
        <v>1428</v>
      </c>
      <c r="F2688" t="s">
        <v>527</v>
      </c>
      <c r="K2688" t="s">
        <v>1429</v>
      </c>
      <c r="L2688" t="s">
        <v>1430</v>
      </c>
      <c r="N2688" t="s">
        <v>45</v>
      </c>
      <c r="O2688" t="s">
        <v>40</v>
      </c>
      <c r="P2688" t="s">
        <v>30</v>
      </c>
      <c r="Q2688" t="s">
        <v>63</v>
      </c>
      <c r="R2688" t="s">
        <v>30</v>
      </c>
      <c r="X2688" t="s">
        <v>1431</v>
      </c>
    </row>
    <row r="2689" spans="1:24" x14ac:dyDescent="0.25">
      <c r="A2689">
        <v>85364</v>
      </c>
      <c r="B2689" t="s">
        <v>1439</v>
      </c>
      <c r="C2689" t="s">
        <v>1440</v>
      </c>
      <c r="N2689" t="s">
        <v>45</v>
      </c>
      <c r="O2689" t="s">
        <v>40</v>
      </c>
      <c r="P2689" t="s">
        <v>30</v>
      </c>
      <c r="Q2689" t="s">
        <v>31</v>
      </c>
      <c r="R2689" t="s">
        <v>30</v>
      </c>
      <c r="X2689" t="s">
        <v>1441</v>
      </c>
    </row>
    <row r="2690" spans="1:24" x14ac:dyDescent="0.25">
      <c r="A2690">
        <v>65917</v>
      </c>
      <c r="B2690" t="s">
        <v>1450</v>
      </c>
      <c r="C2690" t="s">
        <v>1451</v>
      </c>
      <c r="F2690" t="s">
        <v>1452</v>
      </c>
      <c r="M2690" t="s">
        <v>1453</v>
      </c>
      <c r="N2690" t="s">
        <v>45</v>
      </c>
      <c r="O2690" t="s">
        <v>40</v>
      </c>
      <c r="P2690" t="s">
        <v>30</v>
      </c>
      <c r="Q2690" t="s">
        <v>63</v>
      </c>
      <c r="R2690" t="s">
        <v>30</v>
      </c>
      <c r="X2690" t="s">
        <v>1454</v>
      </c>
    </row>
    <row r="2691" spans="1:24" x14ac:dyDescent="0.25">
      <c r="A2691">
        <v>30247</v>
      </c>
      <c r="B2691" t="s">
        <v>1455</v>
      </c>
      <c r="C2691" t="s">
        <v>1456</v>
      </c>
      <c r="E2691" t="s">
        <v>1457</v>
      </c>
      <c r="G2691" t="s">
        <v>1458</v>
      </c>
      <c r="H2691" t="s">
        <v>1459</v>
      </c>
      <c r="I2691">
        <v>2005</v>
      </c>
      <c r="N2691" t="s">
        <v>45</v>
      </c>
      <c r="O2691" t="s">
        <v>30</v>
      </c>
      <c r="P2691" t="s">
        <v>30</v>
      </c>
      <c r="Q2691" t="s">
        <v>63</v>
      </c>
      <c r="R2691" t="s">
        <v>30</v>
      </c>
      <c r="X2691" t="s">
        <v>1460</v>
      </c>
    </row>
    <row r="2692" spans="1:24" x14ac:dyDescent="0.25">
      <c r="A2692">
        <v>150345</v>
      </c>
      <c r="B2692" t="s">
        <v>1461</v>
      </c>
      <c r="C2692" t="s">
        <v>1462</v>
      </c>
      <c r="N2692" t="s">
        <v>45</v>
      </c>
      <c r="O2692" t="s">
        <v>40</v>
      </c>
      <c r="P2692" t="s">
        <v>30</v>
      </c>
      <c r="Q2692" t="s">
        <v>46</v>
      </c>
      <c r="R2692" t="s">
        <v>30</v>
      </c>
      <c r="X2692" t="s">
        <v>1463</v>
      </c>
    </row>
    <row r="2693" spans="1:24" x14ac:dyDescent="0.25">
      <c r="A2693">
        <v>675319</v>
      </c>
      <c r="B2693" t="s">
        <v>1464</v>
      </c>
      <c r="C2693" t="s">
        <v>1465</v>
      </c>
      <c r="E2693" t="s">
        <v>1466</v>
      </c>
      <c r="G2693" t="e">
        <f>-prilat</f>
        <v>#NAME?</v>
      </c>
      <c r="H2693" t="s">
        <v>1467</v>
      </c>
      <c r="N2693" t="s">
        <v>45</v>
      </c>
      <c r="O2693" t="s">
        <v>40</v>
      </c>
      <c r="P2693" t="s">
        <v>30</v>
      </c>
      <c r="Q2693" t="s">
        <v>31</v>
      </c>
      <c r="R2693" t="s">
        <v>30</v>
      </c>
      <c r="X2693" t="s">
        <v>1468</v>
      </c>
    </row>
    <row r="2694" spans="1:24" x14ac:dyDescent="0.25">
      <c r="A2694">
        <v>280627</v>
      </c>
      <c r="B2694" t="s">
        <v>1469</v>
      </c>
      <c r="C2694" t="s">
        <v>1470</v>
      </c>
      <c r="E2694" t="s">
        <v>1471</v>
      </c>
      <c r="F2694" t="s">
        <v>1177</v>
      </c>
      <c r="G2694" t="e">
        <f>-oxacin</f>
        <v>#NAME?</v>
      </c>
      <c r="H2694" t="s">
        <v>1472</v>
      </c>
      <c r="I2694">
        <v>1989</v>
      </c>
      <c r="M2694" t="s">
        <v>453</v>
      </c>
      <c r="N2694" t="s">
        <v>45</v>
      </c>
      <c r="O2694" t="s">
        <v>40</v>
      </c>
      <c r="P2694" t="s">
        <v>30</v>
      </c>
      <c r="Q2694" t="s">
        <v>46</v>
      </c>
      <c r="R2694" t="s">
        <v>30</v>
      </c>
      <c r="X2694" t="s">
        <v>1473</v>
      </c>
    </row>
    <row r="2695" spans="1:24" x14ac:dyDescent="0.25">
      <c r="A2695">
        <v>795296</v>
      </c>
      <c r="B2695" t="s">
        <v>1489</v>
      </c>
      <c r="C2695" t="s">
        <v>1490</v>
      </c>
      <c r="E2695" t="s">
        <v>1491</v>
      </c>
      <c r="F2695" t="s">
        <v>1492</v>
      </c>
      <c r="I2695">
        <v>1978</v>
      </c>
      <c r="M2695" t="s">
        <v>948</v>
      </c>
      <c r="N2695" t="s">
        <v>45</v>
      </c>
      <c r="O2695" t="s">
        <v>40</v>
      </c>
      <c r="P2695" t="s">
        <v>30</v>
      </c>
      <c r="Q2695" t="s">
        <v>63</v>
      </c>
      <c r="R2695" t="s">
        <v>30</v>
      </c>
      <c r="X2695" t="s">
        <v>1493</v>
      </c>
    </row>
    <row r="2696" spans="1:24" x14ac:dyDescent="0.25">
      <c r="A2696">
        <v>1121280</v>
      </c>
      <c r="B2696" t="s">
        <v>1494</v>
      </c>
      <c r="C2696" t="s">
        <v>1495</v>
      </c>
      <c r="G2696" t="e">
        <f>-tidine</f>
        <v>#NAME?</v>
      </c>
      <c r="H2696" t="s">
        <v>1126</v>
      </c>
      <c r="N2696" t="s">
        <v>45</v>
      </c>
      <c r="O2696" t="s">
        <v>40</v>
      </c>
      <c r="P2696" t="s">
        <v>30</v>
      </c>
      <c r="Q2696" t="s">
        <v>46</v>
      </c>
      <c r="R2696" t="s">
        <v>30</v>
      </c>
      <c r="X2696" t="s">
        <v>1496</v>
      </c>
    </row>
    <row r="2697" spans="1:24" x14ac:dyDescent="0.25">
      <c r="A2697">
        <v>1140315</v>
      </c>
      <c r="B2697" t="s">
        <v>1497</v>
      </c>
      <c r="C2697" t="s">
        <v>1498</v>
      </c>
      <c r="G2697" t="e">
        <f>-profen</f>
        <v>#NAME?</v>
      </c>
      <c r="H2697" t="s">
        <v>875</v>
      </c>
      <c r="K2697" t="s">
        <v>1499</v>
      </c>
      <c r="L2697" t="s">
        <v>1500</v>
      </c>
      <c r="N2697" t="s">
        <v>45</v>
      </c>
      <c r="O2697" t="s">
        <v>40</v>
      </c>
      <c r="P2697" t="s">
        <v>30</v>
      </c>
      <c r="Q2697" t="s">
        <v>46</v>
      </c>
      <c r="R2697" t="s">
        <v>30</v>
      </c>
      <c r="X2697" t="s">
        <v>1501</v>
      </c>
    </row>
    <row r="2698" spans="1:24" x14ac:dyDescent="0.25">
      <c r="A2698">
        <v>5666</v>
      </c>
      <c r="B2698" t="s">
        <v>1506</v>
      </c>
      <c r="C2698" t="s">
        <v>1507</v>
      </c>
      <c r="E2698" t="s">
        <v>1508</v>
      </c>
      <c r="F2698" t="s">
        <v>301</v>
      </c>
      <c r="G2698" t="e">
        <f>-clidine</f>
        <v>#NAME?</v>
      </c>
      <c r="H2698" t="s">
        <v>1509</v>
      </c>
      <c r="I2698">
        <v>1963</v>
      </c>
      <c r="M2698" t="s">
        <v>1510</v>
      </c>
      <c r="N2698" t="s">
        <v>45</v>
      </c>
      <c r="O2698" t="s">
        <v>40</v>
      </c>
      <c r="P2698" t="s">
        <v>30</v>
      </c>
      <c r="Q2698" t="s">
        <v>63</v>
      </c>
      <c r="R2698" t="s">
        <v>30</v>
      </c>
      <c r="X2698" t="s">
        <v>1511</v>
      </c>
    </row>
    <row r="2699" spans="1:24" x14ac:dyDescent="0.25">
      <c r="A2699">
        <v>1043745</v>
      </c>
      <c r="B2699" t="s">
        <v>1512</v>
      </c>
      <c r="C2699" t="s">
        <v>1513</v>
      </c>
      <c r="E2699" t="s">
        <v>1514</v>
      </c>
      <c r="F2699" t="s">
        <v>1515</v>
      </c>
      <c r="I2699">
        <v>1969</v>
      </c>
      <c r="K2699" t="s">
        <v>1516</v>
      </c>
      <c r="L2699" t="s">
        <v>1517</v>
      </c>
      <c r="M2699" t="s">
        <v>1448</v>
      </c>
      <c r="N2699" t="s">
        <v>45</v>
      </c>
      <c r="O2699" t="s">
        <v>40</v>
      </c>
      <c r="P2699" t="s">
        <v>30</v>
      </c>
      <c r="Q2699" t="s">
        <v>46</v>
      </c>
      <c r="R2699" t="s">
        <v>30</v>
      </c>
      <c r="X2699" t="s">
        <v>1518</v>
      </c>
    </row>
    <row r="2700" spans="1:24" x14ac:dyDescent="0.25">
      <c r="A2700">
        <v>1235790</v>
      </c>
      <c r="B2700" t="s">
        <v>1519</v>
      </c>
      <c r="C2700" t="s">
        <v>1520</v>
      </c>
      <c r="E2700" t="s">
        <v>1521</v>
      </c>
      <c r="G2700" t="e">
        <f>-caine</f>
        <v>#NAME?</v>
      </c>
      <c r="H2700" t="s">
        <v>394</v>
      </c>
      <c r="I2700">
        <v>1962</v>
      </c>
      <c r="M2700" t="s">
        <v>1522</v>
      </c>
      <c r="N2700" t="s">
        <v>45</v>
      </c>
      <c r="O2700" t="s">
        <v>40</v>
      </c>
      <c r="P2700" t="s">
        <v>30</v>
      </c>
      <c r="Q2700" t="s">
        <v>63</v>
      </c>
      <c r="R2700" t="s">
        <v>30</v>
      </c>
      <c r="X2700" t="s">
        <v>1523</v>
      </c>
    </row>
    <row r="2701" spans="1:24" x14ac:dyDescent="0.25">
      <c r="A2701">
        <v>1230022</v>
      </c>
      <c r="B2701" t="s">
        <v>1524</v>
      </c>
      <c r="C2701" t="s">
        <v>1525</v>
      </c>
      <c r="I2701">
        <v>1979</v>
      </c>
      <c r="M2701" t="s">
        <v>148</v>
      </c>
      <c r="N2701" t="s">
        <v>45</v>
      </c>
      <c r="O2701" t="s">
        <v>40</v>
      </c>
      <c r="P2701" t="s">
        <v>30</v>
      </c>
      <c r="Q2701" t="s">
        <v>63</v>
      </c>
      <c r="R2701" t="s">
        <v>30</v>
      </c>
      <c r="X2701" t="s">
        <v>1526</v>
      </c>
    </row>
    <row r="2702" spans="1:24" x14ac:dyDescent="0.25">
      <c r="A2702">
        <v>1378875</v>
      </c>
      <c r="B2702" t="s">
        <v>1535</v>
      </c>
      <c r="C2702" t="s">
        <v>1536</v>
      </c>
      <c r="N2702" t="s">
        <v>45</v>
      </c>
      <c r="O2702" t="s">
        <v>40</v>
      </c>
      <c r="P2702" t="s">
        <v>30</v>
      </c>
      <c r="Q2702" t="s">
        <v>31</v>
      </c>
      <c r="R2702" t="s">
        <v>30</v>
      </c>
      <c r="X2702" t="s">
        <v>1537</v>
      </c>
    </row>
    <row r="2703" spans="1:24" x14ac:dyDescent="0.25">
      <c r="A2703">
        <v>1377313</v>
      </c>
      <c r="B2703" t="s">
        <v>1538</v>
      </c>
      <c r="C2703" t="s">
        <v>1539</v>
      </c>
      <c r="N2703" t="s">
        <v>45</v>
      </c>
      <c r="O2703" t="s">
        <v>40</v>
      </c>
      <c r="P2703" t="s">
        <v>30</v>
      </c>
      <c r="Q2703" t="s">
        <v>63</v>
      </c>
      <c r="R2703" t="s">
        <v>30</v>
      </c>
      <c r="X2703" t="s">
        <v>1540</v>
      </c>
    </row>
    <row r="2704" spans="1:24" x14ac:dyDescent="0.25">
      <c r="A2704">
        <v>1377820</v>
      </c>
      <c r="B2704" t="s">
        <v>1541</v>
      </c>
      <c r="C2704" t="s">
        <v>1542</v>
      </c>
      <c r="N2704" t="s">
        <v>45</v>
      </c>
      <c r="O2704" t="s">
        <v>40</v>
      </c>
      <c r="P2704" t="s">
        <v>30</v>
      </c>
      <c r="Q2704" t="s">
        <v>46</v>
      </c>
      <c r="R2704" t="s">
        <v>30</v>
      </c>
      <c r="X2704" t="s">
        <v>1543</v>
      </c>
    </row>
    <row r="2705" spans="1:24" x14ac:dyDescent="0.25">
      <c r="A2705">
        <v>1376242</v>
      </c>
      <c r="B2705" t="s">
        <v>1551</v>
      </c>
      <c r="C2705" t="s">
        <v>1552</v>
      </c>
      <c r="N2705" t="s">
        <v>45</v>
      </c>
      <c r="O2705" t="s">
        <v>30</v>
      </c>
      <c r="P2705" t="s">
        <v>30</v>
      </c>
      <c r="Q2705" t="s">
        <v>46</v>
      </c>
      <c r="R2705" t="s">
        <v>30</v>
      </c>
      <c r="X2705" t="s">
        <v>1553</v>
      </c>
    </row>
    <row r="2706" spans="1:24" x14ac:dyDescent="0.25">
      <c r="A2706">
        <v>1377567</v>
      </c>
      <c r="B2706" t="s">
        <v>1554</v>
      </c>
      <c r="C2706" t="s">
        <v>1555</v>
      </c>
      <c r="N2706" t="s">
        <v>45</v>
      </c>
      <c r="O2706" t="s">
        <v>40</v>
      </c>
      <c r="P2706" t="s">
        <v>30</v>
      </c>
      <c r="Q2706" t="s">
        <v>46</v>
      </c>
      <c r="R2706" t="s">
        <v>30</v>
      </c>
      <c r="X2706" t="s">
        <v>1556</v>
      </c>
    </row>
    <row r="2707" spans="1:24" x14ac:dyDescent="0.25">
      <c r="A2707">
        <v>1377605</v>
      </c>
      <c r="B2707" t="s">
        <v>1557</v>
      </c>
      <c r="C2707" t="s">
        <v>1558</v>
      </c>
      <c r="E2707" t="s">
        <v>1559</v>
      </c>
      <c r="N2707" t="s">
        <v>45</v>
      </c>
      <c r="O2707" t="s">
        <v>40</v>
      </c>
      <c r="P2707" t="s">
        <v>30</v>
      </c>
      <c r="Q2707" t="s">
        <v>46</v>
      </c>
      <c r="R2707" t="s">
        <v>30</v>
      </c>
      <c r="X2707" t="s">
        <v>1560</v>
      </c>
    </row>
    <row r="2708" spans="1:24" x14ac:dyDescent="0.25">
      <c r="A2708">
        <v>1377848</v>
      </c>
      <c r="B2708" t="s">
        <v>1561</v>
      </c>
      <c r="C2708" t="s">
        <v>1562</v>
      </c>
      <c r="N2708" t="s">
        <v>45</v>
      </c>
      <c r="O2708" t="s">
        <v>40</v>
      </c>
      <c r="P2708" t="s">
        <v>30</v>
      </c>
      <c r="Q2708" t="s">
        <v>63</v>
      </c>
      <c r="R2708" t="s">
        <v>30</v>
      </c>
      <c r="X2708" t="s">
        <v>1563</v>
      </c>
    </row>
    <row r="2709" spans="1:24" x14ac:dyDescent="0.25">
      <c r="A2709">
        <v>1376512</v>
      </c>
      <c r="B2709" t="s">
        <v>1564</v>
      </c>
      <c r="C2709" t="s">
        <v>1565</v>
      </c>
      <c r="G2709" t="s">
        <v>1566</v>
      </c>
      <c r="H2709" t="s">
        <v>1567</v>
      </c>
      <c r="N2709" t="s">
        <v>45</v>
      </c>
      <c r="O2709" t="s">
        <v>40</v>
      </c>
      <c r="P2709" t="s">
        <v>30</v>
      </c>
      <c r="Q2709" t="s">
        <v>31</v>
      </c>
      <c r="R2709" t="s">
        <v>30</v>
      </c>
      <c r="X2709" t="s">
        <v>1568</v>
      </c>
    </row>
    <row r="2710" spans="1:24" x14ac:dyDescent="0.25">
      <c r="A2710">
        <v>1362733</v>
      </c>
      <c r="B2710" t="s">
        <v>1569</v>
      </c>
      <c r="C2710" t="s">
        <v>1570</v>
      </c>
      <c r="G2710" t="e">
        <f>-dipine</f>
        <v>#NAME?</v>
      </c>
      <c r="H2710" t="s">
        <v>318</v>
      </c>
      <c r="N2710" t="s">
        <v>45</v>
      </c>
      <c r="O2710" t="s">
        <v>30</v>
      </c>
      <c r="P2710" t="s">
        <v>30</v>
      </c>
      <c r="Q2710" t="s">
        <v>46</v>
      </c>
      <c r="R2710" t="s">
        <v>30</v>
      </c>
      <c r="X2710" t="s">
        <v>1571</v>
      </c>
    </row>
    <row r="2711" spans="1:24" x14ac:dyDescent="0.25">
      <c r="A2711">
        <v>1243198</v>
      </c>
      <c r="B2711" t="s">
        <v>1572</v>
      </c>
      <c r="C2711" t="s">
        <v>1573</v>
      </c>
      <c r="E2711">
        <v>20025</v>
      </c>
      <c r="I2711">
        <v>1963</v>
      </c>
      <c r="M2711" t="s">
        <v>1310</v>
      </c>
      <c r="N2711" t="s">
        <v>45</v>
      </c>
      <c r="O2711" t="s">
        <v>40</v>
      </c>
      <c r="P2711" t="s">
        <v>30</v>
      </c>
      <c r="Q2711" t="s">
        <v>46</v>
      </c>
      <c r="R2711" t="s">
        <v>30</v>
      </c>
      <c r="X2711" t="s">
        <v>1574</v>
      </c>
    </row>
    <row r="2712" spans="1:24" x14ac:dyDescent="0.25">
      <c r="A2712">
        <v>1383263</v>
      </c>
      <c r="B2712" t="s">
        <v>1575</v>
      </c>
      <c r="C2712" t="s">
        <v>1576</v>
      </c>
      <c r="E2712" t="s">
        <v>1577</v>
      </c>
      <c r="G2712" t="e">
        <f>-ium</f>
        <v>#NAME?</v>
      </c>
      <c r="H2712" t="s">
        <v>288</v>
      </c>
      <c r="K2712" t="s">
        <v>1578</v>
      </c>
      <c r="L2712" t="s">
        <v>1579</v>
      </c>
      <c r="N2712" t="s">
        <v>45</v>
      </c>
      <c r="O2712" t="s">
        <v>40</v>
      </c>
      <c r="P2712" t="s">
        <v>30</v>
      </c>
      <c r="Q2712" t="s">
        <v>46</v>
      </c>
      <c r="R2712" t="s">
        <v>30</v>
      </c>
      <c r="X2712" t="s">
        <v>1580</v>
      </c>
    </row>
    <row r="2713" spans="1:24" x14ac:dyDescent="0.25">
      <c r="A2713">
        <v>1383438</v>
      </c>
      <c r="B2713" t="s">
        <v>1581</v>
      </c>
      <c r="C2713" t="s">
        <v>1582</v>
      </c>
      <c r="N2713" t="s">
        <v>45</v>
      </c>
      <c r="O2713" t="s">
        <v>40</v>
      </c>
      <c r="P2713" t="s">
        <v>30</v>
      </c>
      <c r="Q2713" t="s">
        <v>63</v>
      </c>
      <c r="R2713" t="s">
        <v>30</v>
      </c>
      <c r="X2713" t="s">
        <v>1583</v>
      </c>
    </row>
    <row r="2714" spans="1:24" x14ac:dyDescent="0.25">
      <c r="A2714">
        <v>1383610</v>
      </c>
      <c r="B2714" t="s">
        <v>1584</v>
      </c>
      <c r="C2714" t="s">
        <v>1585</v>
      </c>
      <c r="N2714" t="s">
        <v>45</v>
      </c>
      <c r="O2714" t="s">
        <v>40</v>
      </c>
      <c r="P2714" t="s">
        <v>30</v>
      </c>
      <c r="Q2714" t="s">
        <v>46</v>
      </c>
      <c r="R2714" t="s">
        <v>30</v>
      </c>
      <c r="X2714" t="s">
        <v>1586</v>
      </c>
    </row>
    <row r="2715" spans="1:24" x14ac:dyDescent="0.25">
      <c r="A2715">
        <v>1383435</v>
      </c>
      <c r="B2715" t="s">
        <v>1587</v>
      </c>
      <c r="C2715" t="s">
        <v>1588</v>
      </c>
      <c r="F2715" t="s">
        <v>366</v>
      </c>
      <c r="N2715" t="s">
        <v>45</v>
      </c>
      <c r="O2715" t="s">
        <v>40</v>
      </c>
      <c r="P2715" t="s">
        <v>30</v>
      </c>
      <c r="Q2715" t="s">
        <v>63</v>
      </c>
      <c r="R2715" t="s">
        <v>30</v>
      </c>
      <c r="X2715" t="s">
        <v>1589</v>
      </c>
    </row>
    <row r="2716" spans="1:24" x14ac:dyDescent="0.25">
      <c r="A2716">
        <v>1383616</v>
      </c>
      <c r="B2716" t="s">
        <v>1590</v>
      </c>
      <c r="C2716" t="s">
        <v>1591</v>
      </c>
      <c r="N2716" t="s">
        <v>45</v>
      </c>
      <c r="O2716" t="s">
        <v>40</v>
      </c>
      <c r="P2716" t="s">
        <v>30</v>
      </c>
      <c r="Q2716" t="s">
        <v>46</v>
      </c>
      <c r="R2716" t="s">
        <v>30</v>
      </c>
      <c r="X2716" t="s">
        <v>1592</v>
      </c>
    </row>
    <row r="2717" spans="1:24" x14ac:dyDescent="0.25">
      <c r="A2717">
        <v>822515</v>
      </c>
      <c r="B2717" t="s">
        <v>1593</v>
      </c>
      <c r="C2717" t="s">
        <v>1594</v>
      </c>
      <c r="I2717">
        <v>1981</v>
      </c>
      <c r="M2717" t="s">
        <v>1595</v>
      </c>
      <c r="N2717" t="s">
        <v>45</v>
      </c>
      <c r="O2717" t="s">
        <v>30</v>
      </c>
      <c r="P2717" t="s">
        <v>30</v>
      </c>
      <c r="Q2717" t="s">
        <v>63</v>
      </c>
      <c r="R2717" t="s">
        <v>30</v>
      </c>
      <c r="X2717" t="s">
        <v>1596</v>
      </c>
    </row>
    <row r="2718" spans="1:24" x14ac:dyDescent="0.25">
      <c r="A2718">
        <v>1383491</v>
      </c>
      <c r="B2718" t="s">
        <v>1597</v>
      </c>
      <c r="C2718" t="s">
        <v>1598</v>
      </c>
      <c r="E2718" t="s">
        <v>1599</v>
      </c>
      <c r="F2718" t="s">
        <v>1600</v>
      </c>
      <c r="G2718" t="e">
        <f>-clidine</f>
        <v>#NAME?</v>
      </c>
      <c r="H2718" t="s">
        <v>1509</v>
      </c>
      <c r="I2718">
        <v>1995</v>
      </c>
      <c r="M2718" t="s">
        <v>1601</v>
      </c>
      <c r="N2718" t="s">
        <v>45</v>
      </c>
      <c r="O2718" t="s">
        <v>40</v>
      </c>
      <c r="P2718" t="s">
        <v>30</v>
      </c>
      <c r="Q2718" t="s">
        <v>31</v>
      </c>
      <c r="R2718" t="s">
        <v>30</v>
      </c>
      <c r="X2718" t="s">
        <v>1602</v>
      </c>
    </row>
    <row r="2719" spans="1:24" x14ac:dyDescent="0.25">
      <c r="A2719">
        <v>940353</v>
      </c>
      <c r="B2719" t="s">
        <v>1603</v>
      </c>
      <c r="C2719" t="s">
        <v>1604</v>
      </c>
      <c r="E2719" t="s">
        <v>1605</v>
      </c>
      <c r="F2719" t="s">
        <v>1606</v>
      </c>
      <c r="I2719">
        <v>2002</v>
      </c>
      <c r="N2719" t="s">
        <v>45</v>
      </c>
      <c r="O2719" t="s">
        <v>40</v>
      </c>
      <c r="P2719" t="s">
        <v>30</v>
      </c>
      <c r="Q2719" t="s">
        <v>31</v>
      </c>
      <c r="R2719" t="s">
        <v>30</v>
      </c>
      <c r="X2719" t="s">
        <v>1607</v>
      </c>
    </row>
    <row r="2720" spans="1:24" x14ac:dyDescent="0.25">
      <c r="A2720">
        <v>698281</v>
      </c>
      <c r="B2720" t="s">
        <v>1608</v>
      </c>
      <c r="C2720" t="s">
        <v>1609</v>
      </c>
      <c r="K2720" t="s">
        <v>1610</v>
      </c>
      <c r="L2720" t="s">
        <v>1611</v>
      </c>
      <c r="M2720" t="s">
        <v>509</v>
      </c>
      <c r="N2720" t="s">
        <v>45</v>
      </c>
      <c r="O2720" t="s">
        <v>40</v>
      </c>
      <c r="P2720" t="s">
        <v>30</v>
      </c>
      <c r="Q2720" t="s">
        <v>63</v>
      </c>
      <c r="R2720" t="s">
        <v>30</v>
      </c>
      <c r="X2720" t="s">
        <v>1612</v>
      </c>
    </row>
    <row r="2721" spans="1:24" x14ac:dyDescent="0.25">
      <c r="A2721">
        <v>1383377</v>
      </c>
      <c r="B2721" t="s">
        <v>1613</v>
      </c>
      <c r="C2721" t="s">
        <v>1614</v>
      </c>
      <c r="N2721" t="s">
        <v>45</v>
      </c>
      <c r="O2721" t="s">
        <v>40</v>
      </c>
      <c r="P2721" t="s">
        <v>30</v>
      </c>
      <c r="Q2721" t="s">
        <v>63</v>
      </c>
      <c r="R2721" t="s">
        <v>30</v>
      </c>
      <c r="X2721" t="s">
        <v>1615</v>
      </c>
    </row>
    <row r="2722" spans="1:24" x14ac:dyDescent="0.25">
      <c r="A2722">
        <v>1383368</v>
      </c>
      <c r="B2722" t="s">
        <v>1616</v>
      </c>
      <c r="C2722" t="s">
        <v>1617</v>
      </c>
      <c r="G2722" t="e">
        <f>-ium</f>
        <v>#NAME?</v>
      </c>
      <c r="H2722" t="s">
        <v>288</v>
      </c>
      <c r="N2722" t="s">
        <v>45</v>
      </c>
      <c r="O2722" t="s">
        <v>30</v>
      </c>
      <c r="P2722" t="s">
        <v>30</v>
      </c>
      <c r="Q2722" t="s">
        <v>63</v>
      </c>
      <c r="R2722" t="s">
        <v>30</v>
      </c>
      <c r="X2722" t="s">
        <v>1618</v>
      </c>
    </row>
    <row r="2723" spans="1:24" x14ac:dyDescent="0.25">
      <c r="A2723">
        <v>1383069</v>
      </c>
      <c r="B2723" t="s">
        <v>1619</v>
      </c>
      <c r="C2723" t="s">
        <v>1620</v>
      </c>
      <c r="N2723" t="s">
        <v>45</v>
      </c>
      <c r="O2723" t="s">
        <v>40</v>
      </c>
      <c r="P2723" t="s">
        <v>30</v>
      </c>
      <c r="Q2723" t="s">
        <v>46</v>
      </c>
      <c r="R2723" t="s">
        <v>30</v>
      </c>
      <c r="X2723" t="s">
        <v>1621</v>
      </c>
    </row>
    <row r="2724" spans="1:24" x14ac:dyDescent="0.25">
      <c r="A2724">
        <v>1378156</v>
      </c>
      <c r="B2724" t="s">
        <v>1622</v>
      </c>
      <c r="C2724" t="s">
        <v>1623</v>
      </c>
      <c r="I2724">
        <v>1980</v>
      </c>
      <c r="M2724" t="s">
        <v>1041</v>
      </c>
      <c r="N2724" t="s">
        <v>45</v>
      </c>
      <c r="O2724" t="s">
        <v>30</v>
      </c>
      <c r="P2724" t="s">
        <v>30</v>
      </c>
      <c r="Q2724" t="s">
        <v>75</v>
      </c>
      <c r="R2724" t="s">
        <v>30</v>
      </c>
      <c r="X2724" t="s">
        <v>1624</v>
      </c>
    </row>
    <row r="2725" spans="1:24" x14ac:dyDescent="0.25">
      <c r="A2725">
        <v>1380184</v>
      </c>
      <c r="B2725" t="s">
        <v>1629</v>
      </c>
      <c r="C2725" t="s">
        <v>1630</v>
      </c>
      <c r="G2725" t="e">
        <f>-parcin</f>
        <v>#NAME?</v>
      </c>
      <c r="H2725" t="s">
        <v>1631</v>
      </c>
      <c r="N2725" t="s">
        <v>75</v>
      </c>
      <c r="O2725" t="s">
        <v>30</v>
      </c>
      <c r="P2725" t="s">
        <v>30</v>
      </c>
      <c r="Q2725" t="s">
        <v>31</v>
      </c>
      <c r="R2725" t="s">
        <v>30</v>
      </c>
    </row>
    <row r="2726" spans="1:24" x14ac:dyDescent="0.25">
      <c r="A2726">
        <v>1380930</v>
      </c>
      <c r="B2726" t="s">
        <v>1632</v>
      </c>
      <c r="C2726" t="s">
        <v>1633</v>
      </c>
      <c r="E2726" t="s">
        <v>1634</v>
      </c>
      <c r="I2726">
        <v>2005</v>
      </c>
      <c r="N2726" t="s">
        <v>75</v>
      </c>
      <c r="O2726" t="s">
        <v>30</v>
      </c>
      <c r="P2726" t="s">
        <v>30</v>
      </c>
      <c r="Q2726" t="s">
        <v>31</v>
      </c>
      <c r="R2726" t="s">
        <v>30</v>
      </c>
    </row>
    <row r="2727" spans="1:24" x14ac:dyDescent="0.25">
      <c r="A2727">
        <v>1380286</v>
      </c>
      <c r="B2727" t="s">
        <v>1635</v>
      </c>
      <c r="C2727" t="s">
        <v>1636</v>
      </c>
      <c r="N2727" t="s">
        <v>75</v>
      </c>
      <c r="O2727" t="s">
        <v>30</v>
      </c>
      <c r="P2727" t="s">
        <v>30</v>
      </c>
      <c r="Q2727" t="s">
        <v>31</v>
      </c>
      <c r="R2727" t="s">
        <v>30</v>
      </c>
    </row>
    <row r="2728" spans="1:24" x14ac:dyDescent="0.25">
      <c r="A2728">
        <v>1380479</v>
      </c>
      <c r="B2728" t="s">
        <v>1637</v>
      </c>
      <c r="C2728" t="s">
        <v>1638</v>
      </c>
      <c r="G2728" t="e">
        <f>-kalant</f>
        <v>#NAME?</v>
      </c>
      <c r="H2728" t="s">
        <v>1639</v>
      </c>
      <c r="N2728" t="s">
        <v>75</v>
      </c>
      <c r="O2728" t="s">
        <v>30</v>
      </c>
      <c r="P2728" t="s">
        <v>30</v>
      </c>
      <c r="Q2728" t="s">
        <v>31</v>
      </c>
      <c r="R2728" t="s">
        <v>30</v>
      </c>
    </row>
    <row r="2729" spans="1:24" x14ac:dyDescent="0.25">
      <c r="A2729">
        <v>1381314</v>
      </c>
      <c r="B2729" t="s">
        <v>1640</v>
      </c>
      <c r="C2729" t="s">
        <v>1641</v>
      </c>
      <c r="G2729" t="s">
        <v>129</v>
      </c>
      <c r="H2729" t="s">
        <v>130</v>
      </c>
      <c r="N2729" t="s">
        <v>75</v>
      </c>
      <c r="O2729" t="s">
        <v>30</v>
      </c>
      <c r="P2729" t="s">
        <v>30</v>
      </c>
      <c r="Q2729" t="s">
        <v>31</v>
      </c>
      <c r="R2729" t="s">
        <v>30</v>
      </c>
    </row>
    <row r="2730" spans="1:24" x14ac:dyDescent="0.25">
      <c r="A2730">
        <v>1381043</v>
      </c>
      <c r="B2730" t="s">
        <v>1642</v>
      </c>
      <c r="C2730" t="s">
        <v>1643</v>
      </c>
      <c r="G2730" t="e">
        <f>-ium</f>
        <v>#NAME?</v>
      </c>
      <c r="H2730" t="s">
        <v>288</v>
      </c>
      <c r="N2730" t="s">
        <v>75</v>
      </c>
      <c r="O2730" t="s">
        <v>30</v>
      </c>
      <c r="P2730" t="s">
        <v>30</v>
      </c>
      <c r="Q2730" t="s">
        <v>31</v>
      </c>
      <c r="R2730" t="s">
        <v>30</v>
      </c>
    </row>
    <row r="2731" spans="1:24" x14ac:dyDescent="0.25">
      <c r="A2731">
        <v>1380236</v>
      </c>
      <c r="B2731" t="s">
        <v>1647</v>
      </c>
      <c r="C2731" t="s">
        <v>1648</v>
      </c>
      <c r="F2731" t="s">
        <v>550</v>
      </c>
      <c r="M2731" t="s">
        <v>1649</v>
      </c>
      <c r="N2731" t="s">
        <v>229</v>
      </c>
      <c r="O2731" t="s">
        <v>30</v>
      </c>
      <c r="P2731" t="s">
        <v>30</v>
      </c>
      <c r="Q2731" t="s">
        <v>31</v>
      </c>
      <c r="R2731" t="s">
        <v>30</v>
      </c>
    </row>
    <row r="2732" spans="1:24" x14ac:dyDescent="0.25">
      <c r="A2732">
        <v>1380922</v>
      </c>
      <c r="B2732" t="s">
        <v>1650</v>
      </c>
      <c r="C2732" t="s">
        <v>1651</v>
      </c>
      <c r="N2732" t="s">
        <v>75</v>
      </c>
      <c r="O2732" t="s">
        <v>30</v>
      </c>
      <c r="P2732" t="s">
        <v>30</v>
      </c>
      <c r="Q2732" t="s">
        <v>31</v>
      </c>
      <c r="R2732" t="s">
        <v>30</v>
      </c>
    </row>
    <row r="2733" spans="1:24" x14ac:dyDescent="0.25">
      <c r="A2733">
        <v>1248747</v>
      </c>
      <c r="B2733" t="s">
        <v>1652</v>
      </c>
      <c r="C2733" t="s">
        <v>1653</v>
      </c>
      <c r="G2733" t="s">
        <v>1015</v>
      </c>
      <c r="H2733" t="s">
        <v>1016</v>
      </c>
      <c r="N2733" t="s">
        <v>29</v>
      </c>
      <c r="O2733" t="s">
        <v>30</v>
      </c>
      <c r="P2733" t="s">
        <v>30</v>
      </c>
      <c r="Q2733" t="s">
        <v>31</v>
      </c>
      <c r="R2733" t="s">
        <v>30</v>
      </c>
      <c r="X2733" t="s">
        <v>1654</v>
      </c>
    </row>
    <row r="2734" spans="1:24" x14ac:dyDescent="0.25">
      <c r="A2734">
        <v>1380710</v>
      </c>
      <c r="B2734" t="s">
        <v>1655</v>
      </c>
      <c r="C2734" t="s">
        <v>1656</v>
      </c>
      <c r="F2734" t="s">
        <v>1657</v>
      </c>
      <c r="G2734" t="e">
        <f>-icam</f>
        <v>#NAME?</v>
      </c>
      <c r="H2734" t="s">
        <v>1658</v>
      </c>
      <c r="I2734">
        <v>1996</v>
      </c>
      <c r="M2734" t="s">
        <v>1659</v>
      </c>
      <c r="N2734" t="s">
        <v>75</v>
      </c>
      <c r="O2734" t="s">
        <v>30</v>
      </c>
      <c r="P2734" t="s">
        <v>30</v>
      </c>
      <c r="Q2734" t="s">
        <v>31</v>
      </c>
      <c r="R2734" t="s">
        <v>30</v>
      </c>
    </row>
    <row r="2735" spans="1:24" x14ac:dyDescent="0.25">
      <c r="A2735">
        <v>1380761</v>
      </c>
      <c r="B2735" t="s">
        <v>1660</v>
      </c>
      <c r="C2735" t="s">
        <v>1661</v>
      </c>
      <c r="N2735" t="s">
        <v>75</v>
      </c>
      <c r="O2735" t="s">
        <v>30</v>
      </c>
      <c r="P2735" t="s">
        <v>30</v>
      </c>
      <c r="Q2735" t="s">
        <v>31</v>
      </c>
      <c r="R2735" t="s">
        <v>30</v>
      </c>
    </row>
    <row r="2736" spans="1:24" x14ac:dyDescent="0.25">
      <c r="A2736">
        <v>1380172</v>
      </c>
      <c r="B2736" t="s">
        <v>1662</v>
      </c>
      <c r="C2736" t="s">
        <v>1663</v>
      </c>
      <c r="M2736" t="s">
        <v>1664</v>
      </c>
      <c r="N2736" t="s">
        <v>75</v>
      </c>
      <c r="O2736" t="s">
        <v>30</v>
      </c>
      <c r="P2736" t="s">
        <v>30</v>
      </c>
      <c r="Q2736" t="s">
        <v>31</v>
      </c>
      <c r="R2736" t="s">
        <v>30</v>
      </c>
    </row>
    <row r="2737" spans="1:24" x14ac:dyDescent="0.25">
      <c r="A2737">
        <v>1380660</v>
      </c>
      <c r="B2737" t="s">
        <v>1665</v>
      </c>
      <c r="C2737" t="s">
        <v>1666</v>
      </c>
      <c r="N2737" t="s">
        <v>75</v>
      </c>
      <c r="O2737" t="s">
        <v>30</v>
      </c>
      <c r="P2737" t="s">
        <v>30</v>
      </c>
      <c r="Q2737" t="s">
        <v>31</v>
      </c>
      <c r="R2737" t="s">
        <v>30</v>
      </c>
    </row>
    <row r="2738" spans="1:24" x14ac:dyDescent="0.25">
      <c r="A2738">
        <v>1380919</v>
      </c>
      <c r="B2738" t="s">
        <v>1667</v>
      </c>
      <c r="C2738" t="s">
        <v>1668</v>
      </c>
      <c r="N2738" t="s">
        <v>75</v>
      </c>
      <c r="O2738" t="s">
        <v>30</v>
      </c>
      <c r="P2738" t="s">
        <v>30</v>
      </c>
      <c r="Q2738" t="s">
        <v>31</v>
      </c>
      <c r="R2738" t="s">
        <v>30</v>
      </c>
    </row>
    <row r="2739" spans="1:24" x14ac:dyDescent="0.25">
      <c r="A2739">
        <v>699040</v>
      </c>
      <c r="B2739" t="s">
        <v>1669</v>
      </c>
      <c r="C2739" t="s">
        <v>1670</v>
      </c>
      <c r="F2739" t="s">
        <v>341</v>
      </c>
      <c r="I2739">
        <v>1963</v>
      </c>
      <c r="K2739" t="s">
        <v>1671</v>
      </c>
      <c r="L2739" t="s">
        <v>1672</v>
      </c>
      <c r="M2739" t="s">
        <v>1673</v>
      </c>
      <c r="N2739" t="s">
        <v>229</v>
      </c>
      <c r="O2739" t="s">
        <v>40</v>
      </c>
      <c r="P2739" t="s">
        <v>30</v>
      </c>
      <c r="Q2739" t="s">
        <v>63</v>
      </c>
      <c r="R2739" t="s">
        <v>30</v>
      </c>
      <c r="X2739" t="s">
        <v>1674</v>
      </c>
    </row>
    <row r="2740" spans="1:24" x14ac:dyDescent="0.25">
      <c r="A2740">
        <v>1449587</v>
      </c>
      <c r="B2740" t="s">
        <v>1675</v>
      </c>
      <c r="C2740" t="s">
        <v>1676</v>
      </c>
      <c r="E2740" t="s">
        <v>1677</v>
      </c>
      <c r="G2740" t="e">
        <f>-rsen</f>
        <v>#NAME?</v>
      </c>
      <c r="H2740" t="s">
        <v>539</v>
      </c>
      <c r="I2740">
        <v>2005</v>
      </c>
      <c r="N2740" t="s">
        <v>540</v>
      </c>
      <c r="O2740" t="s">
        <v>30</v>
      </c>
      <c r="P2740" t="s">
        <v>30</v>
      </c>
      <c r="Q2740" t="s">
        <v>31</v>
      </c>
      <c r="R2740" t="s">
        <v>30</v>
      </c>
    </row>
    <row r="2741" spans="1:24" x14ac:dyDescent="0.25">
      <c r="A2741">
        <v>1383229</v>
      </c>
      <c r="B2741" t="s">
        <v>1678</v>
      </c>
      <c r="C2741" t="s">
        <v>1679</v>
      </c>
      <c r="N2741" t="s">
        <v>29</v>
      </c>
      <c r="O2741" t="s">
        <v>40</v>
      </c>
      <c r="P2741" t="s">
        <v>30</v>
      </c>
      <c r="Q2741" t="s">
        <v>31</v>
      </c>
      <c r="R2741" t="s">
        <v>30</v>
      </c>
      <c r="X2741" t="s">
        <v>1680</v>
      </c>
    </row>
    <row r="2742" spans="1:24" x14ac:dyDescent="0.25">
      <c r="A2742">
        <v>1383477</v>
      </c>
      <c r="B2742" t="s">
        <v>1681</v>
      </c>
      <c r="C2742" t="s">
        <v>1682</v>
      </c>
      <c r="E2742" t="s">
        <v>1683</v>
      </c>
      <c r="F2742" t="s">
        <v>480</v>
      </c>
      <c r="I2742">
        <v>1984</v>
      </c>
      <c r="M2742" t="s">
        <v>1684</v>
      </c>
      <c r="N2742" t="s">
        <v>45</v>
      </c>
      <c r="O2742" t="s">
        <v>40</v>
      </c>
      <c r="P2742" t="s">
        <v>30</v>
      </c>
      <c r="Q2742" t="s">
        <v>63</v>
      </c>
      <c r="R2742" t="s">
        <v>30</v>
      </c>
      <c r="X2742" t="s">
        <v>1685</v>
      </c>
    </row>
    <row r="2743" spans="1:24" x14ac:dyDescent="0.25">
      <c r="A2743">
        <v>1376429</v>
      </c>
      <c r="B2743" t="s">
        <v>1686</v>
      </c>
      <c r="C2743" t="s">
        <v>1687</v>
      </c>
      <c r="E2743" t="s">
        <v>1688</v>
      </c>
      <c r="G2743" t="e">
        <f>-oxanide</f>
        <v>#NAME?</v>
      </c>
      <c r="H2743" t="s">
        <v>1689</v>
      </c>
      <c r="I2743">
        <v>1974</v>
      </c>
      <c r="M2743" t="s">
        <v>948</v>
      </c>
      <c r="N2743" t="s">
        <v>45</v>
      </c>
      <c r="O2743" t="s">
        <v>30</v>
      </c>
      <c r="P2743" t="s">
        <v>30</v>
      </c>
      <c r="Q2743" t="s">
        <v>63</v>
      </c>
      <c r="R2743" t="s">
        <v>30</v>
      </c>
      <c r="X2743" t="s">
        <v>1690</v>
      </c>
    </row>
    <row r="2744" spans="1:24" x14ac:dyDescent="0.25">
      <c r="A2744">
        <v>1376422</v>
      </c>
      <c r="B2744" t="s">
        <v>1691</v>
      </c>
      <c r="C2744" t="s">
        <v>1692</v>
      </c>
      <c r="E2744">
        <v>64011</v>
      </c>
      <c r="G2744" t="s">
        <v>460</v>
      </c>
      <c r="H2744" t="s">
        <v>461</v>
      </c>
      <c r="N2744" t="s">
        <v>29</v>
      </c>
      <c r="O2744" t="s">
        <v>40</v>
      </c>
      <c r="P2744" t="s">
        <v>30</v>
      </c>
      <c r="Q2744" t="s">
        <v>31</v>
      </c>
      <c r="R2744" t="s">
        <v>30</v>
      </c>
      <c r="X2744" t="s">
        <v>1693</v>
      </c>
    </row>
    <row r="2745" spans="1:24" x14ac:dyDescent="0.25">
      <c r="A2745">
        <v>1378508</v>
      </c>
      <c r="B2745" t="s">
        <v>1694</v>
      </c>
      <c r="C2745" t="s">
        <v>1695</v>
      </c>
      <c r="N2745" t="s">
        <v>45</v>
      </c>
      <c r="O2745" t="s">
        <v>30</v>
      </c>
      <c r="P2745" t="s">
        <v>30</v>
      </c>
      <c r="Q2745" t="s">
        <v>63</v>
      </c>
      <c r="R2745" t="s">
        <v>30</v>
      </c>
      <c r="X2745" t="s">
        <v>1696</v>
      </c>
    </row>
    <row r="2746" spans="1:24" x14ac:dyDescent="0.25">
      <c r="A2746">
        <v>1377214</v>
      </c>
      <c r="B2746" t="s">
        <v>1697</v>
      </c>
      <c r="C2746" t="s">
        <v>1698</v>
      </c>
      <c r="N2746" t="s">
        <v>45</v>
      </c>
      <c r="O2746" t="s">
        <v>40</v>
      </c>
      <c r="P2746" t="s">
        <v>30</v>
      </c>
      <c r="Q2746" t="s">
        <v>63</v>
      </c>
      <c r="R2746" t="s">
        <v>30</v>
      </c>
      <c r="X2746" t="s">
        <v>1699</v>
      </c>
    </row>
    <row r="2747" spans="1:24" x14ac:dyDescent="0.25">
      <c r="A2747">
        <v>1377280</v>
      </c>
      <c r="B2747" t="s">
        <v>1700</v>
      </c>
      <c r="C2747" t="s">
        <v>1701</v>
      </c>
      <c r="N2747" t="s">
        <v>29</v>
      </c>
      <c r="O2747" t="s">
        <v>40</v>
      </c>
      <c r="P2747" t="s">
        <v>30</v>
      </c>
      <c r="Q2747" t="s">
        <v>31</v>
      </c>
      <c r="R2747" t="s">
        <v>30</v>
      </c>
      <c r="X2747" t="s">
        <v>1702</v>
      </c>
    </row>
    <row r="2748" spans="1:24" x14ac:dyDescent="0.25">
      <c r="A2748">
        <v>1376952</v>
      </c>
      <c r="B2748" t="s">
        <v>1703</v>
      </c>
      <c r="C2748" t="s">
        <v>1704</v>
      </c>
      <c r="G2748" t="e">
        <f>-racetam</f>
        <v>#NAME?</v>
      </c>
      <c r="H2748" t="s">
        <v>1139</v>
      </c>
      <c r="N2748" t="s">
        <v>45</v>
      </c>
      <c r="O2748" t="s">
        <v>40</v>
      </c>
      <c r="P2748" t="s">
        <v>30</v>
      </c>
      <c r="Q2748" t="s">
        <v>46</v>
      </c>
      <c r="R2748" t="s">
        <v>30</v>
      </c>
      <c r="X2748" t="s">
        <v>1705</v>
      </c>
    </row>
    <row r="2749" spans="1:24" x14ac:dyDescent="0.25">
      <c r="A2749">
        <v>1378188</v>
      </c>
      <c r="B2749" t="s">
        <v>1706</v>
      </c>
      <c r="C2749" t="s">
        <v>1707</v>
      </c>
      <c r="N2749" t="s">
        <v>45</v>
      </c>
      <c r="O2749" t="s">
        <v>40</v>
      </c>
      <c r="P2749" t="s">
        <v>30</v>
      </c>
      <c r="Q2749" t="s">
        <v>63</v>
      </c>
      <c r="R2749" t="s">
        <v>30</v>
      </c>
      <c r="X2749" t="s">
        <v>1708</v>
      </c>
    </row>
    <row r="2750" spans="1:24" x14ac:dyDescent="0.25">
      <c r="A2750">
        <v>1379170</v>
      </c>
      <c r="B2750" t="s">
        <v>1709</v>
      </c>
      <c r="C2750" t="s">
        <v>1710</v>
      </c>
      <c r="E2750" t="s">
        <v>1711</v>
      </c>
      <c r="G2750" t="e">
        <f>-azepam</f>
        <v>#NAME?</v>
      </c>
      <c r="H2750" t="s">
        <v>1171</v>
      </c>
      <c r="N2750" t="s">
        <v>45</v>
      </c>
      <c r="O2750" t="s">
        <v>40</v>
      </c>
      <c r="P2750" t="s">
        <v>30</v>
      </c>
      <c r="Q2750" t="s">
        <v>63</v>
      </c>
      <c r="R2750" t="s">
        <v>30</v>
      </c>
      <c r="X2750" t="s">
        <v>1712</v>
      </c>
    </row>
    <row r="2751" spans="1:24" x14ac:dyDescent="0.25">
      <c r="A2751">
        <v>1376489</v>
      </c>
      <c r="B2751" t="s">
        <v>1713</v>
      </c>
      <c r="C2751" t="s">
        <v>1714</v>
      </c>
      <c r="N2751" t="s">
        <v>45</v>
      </c>
      <c r="O2751" t="s">
        <v>40</v>
      </c>
      <c r="P2751" t="s">
        <v>30</v>
      </c>
      <c r="Q2751" t="s">
        <v>63</v>
      </c>
      <c r="R2751" t="s">
        <v>30</v>
      </c>
      <c r="X2751" t="s">
        <v>1715</v>
      </c>
    </row>
    <row r="2752" spans="1:24" x14ac:dyDescent="0.25">
      <c r="A2752">
        <v>1380037</v>
      </c>
      <c r="B2752" t="s">
        <v>1716</v>
      </c>
      <c r="C2752" t="s">
        <v>1717</v>
      </c>
      <c r="N2752" t="s">
        <v>45</v>
      </c>
      <c r="O2752" t="s">
        <v>30</v>
      </c>
      <c r="P2752" t="s">
        <v>30</v>
      </c>
      <c r="Q2752" t="s">
        <v>63</v>
      </c>
      <c r="R2752" t="s">
        <v>30</v>
      </c>
      <c r="X2752" t="s">
        <v>1718</v>
      </c>
    </row>
    <row r="2753" spans="1:24" x14ac:dyDescent="0.25">
      <c r="A2753">
        <v>1376762</v>
      </c>
      <c r="B2753" t="s">
        <v>1719</v>
      </c>
      <c r="C2753" t="s">
        <v>1720</v>
      </c>
      <c r="N2753" t="s">
        <v>45</v>
      </c>
      <c r="O2753" t="s">
        <v>40</v>
      </c>
      <c r="P2753" t="s">
        <v>30</v>
      </c>
      <c r="Q2753" t="s">
        <v>46</v>
      </c>
      <c r="R2753" t="s">
        <v>30</v>
      </c>
      <c r="X2753" t="s">
        <v>1721</v>
      </c>
    </row>
    <row r="2754" spans="1:24" x14ac:dyDescent="0.25">
      <c r="A2754">
        <v>1383623</v>
      </c>
      <c r="B2754" t="s">
        <v>1722</v>
      </c>
      <c r="C2754" t="s">
        <v>1723</v>
      </c>
      <c r="G2754" t="e">
        <f>-ium</f>
        <v>#NAME?</v>
      </c>
      <c r="H2754" t="s">
        <v>288</v>
      </c>
      <c r="N2754" t="s">
        <v>45</v>
      </c>
      <c r="O2754" t="s">
        <v>40</v>
      </c>
      <c r="P2754" t="s">
        <v>30</v>
      </c>
      <c r="Q2754" t="s">
        <v>63</v>
      </c>
      <c r="R2754" t="s">
        <v>30</v>
      </c>
      <c r="X2754" t="s">
        <v>1724</v>
      </c>
    </row>
    <row r="2755" spans="1:24" x14ac:dyDescent="0.25">
      <c r="A2755">
        <v>749476</v>
      </c>
      <c r="B2755" t="s">
        <v>1725</v>
      </c>
      <c r="C2755" t="s">
        <v>1726</v>
      </c>
      <c r="N2755" t="s">
        <v>29</v>
      </c>
      <c r="O2755" t="s">
        <v>30</v>
      </c>
      <c r="P2755" t="s">
        <v>30</v>
      </c>
      <c r="Q2755" t="s">
        <v>63</v>
      </c>
      <c r="R2755" t="s">
        <v>30</v>
      </c>
      <c r="X2755" t="s">
        <v>1727</v>
      </c>
    </row>
    <row r="2756" spans="1:24" x14ac:dyDescent="0.25">
      <c r="A2756">
        <v>1449142</v>
      </c>
      <c r="B2756" t="s">
        <v>1728</v>
      </c>
      <c r="C2756" t="s">
        <v>1729</v>
      </c>
      <c r="G2756" t="e">
        <f>-tocin</f>
        <v>#NAME?</v>
      </c>
      <c r="H2756" t="s">
        <v>1730</v>
      </c>
      <c r="N2756" t="s">
        <v>108</v>
      </c>
      <c r="O2756" t="s">
        <v>30</v>
      </c>
      <c r="P2756" t="s">
        <v>30</v>
      </c>
      <c r="Q2756" t="s">
        <v>31</v>
      </c>
      <c r="R2756" t="s">
        <v>30</v>
      </c>
      <c r="X2756" t="s">
        <v>1731</v>
      </c>
    </row>
    <row r="2757" spans="1:24" x14ac:dyDescent="0.25">
      <c r="A2757">
        <v>1449193</v>
      </c>
      <c r="B2757" t="s">
        <v>1732</v>
      </c>
      <c r="C2757" t="s">
        <v>1733</v>
      </c>
      <c r="N2757" t="s">
        <v>108</v>
      </c>
      <c r="O2757" t="s">
        <v>30</v>
      </c>
      <c r="P2757" t="s">
        <v>30</v>
      </c>
      <c r="Q2757" t="s">
        <v>31</v>
      </c>
      <c r="R2757" t="s">
        <v>30</v>
      </c>
      <c r="X2757" t="s">
        <v>1734</v>
      </c>
    </row>
    <row r="2758" spans="1:24" x14ac:dyDescent="0.25">
      <c r="A2758">
        <v>1540473</v>
      </c>
      <c r="B2758" t="s">
        <v>1735</v>
      </c>
      <c r="C2758" t="s">
        <v>1736</v>
      </c>
      <c r="E2758" t="s">
        <v>1737</v>
      </c>
      <c r="F2758" t="s">
        <v>1738</v>
      </c>
      <c r="I2758">
        <v>2013</v>
      </c>
      <c r="N2758" t="s">
        <v>45</v>
      </c>
      <c r="O2758" t="s">
        <v>40</v>
      </c>
      <c r="P2758" t="s">
        <v>30</v>
      </c>
      <c r="Q2758" t="s">
        <v>63</v>
      </c>
      <c r="R2758" t="s">
        <v>30</v>
      </c>
      <c r="X2758" t="s">
        <v>1739</v>
      </c>
    </row>
    <row r="2759" spans="1:24" x14ac:dyDescent="0.25">
      <c r="A2759">
        <v>288439</v>
      </c>
      <c r="B2759" t="s">
        <v>1740</v>
      </c>
      <c r="C2759" t="s">
        <v>1741</v>
      </c>
      <c r="G2759" t="s">
        <v>447</v>
      </c>
      <c r="H2759" t="s">
        <v>448</v>
      </c>
      <c r="N2759" t="s">
        <v>29</v>
      </c>
      <c r="O2759" t="s">
        <v>40</v>
      </c>
      <c r="P2759" t="s">
        <v>30</v>
      </c>
      <c r="Q2759" t="s">
        <v>31</v>
      </c>
      <c r="R2759" t="s">
        <v>30</v>
      </c>
      <c r="X2759" t="s">
        <v>1742</v>
      </c>
    </row>
    <row r="2760" spans="1:24" x14ac:dyDescent="0.25">
      <c r="A2760">
        <v>80836</v>
      </c>
      <c r="B2760" t="s">
        <v>1743</v>
      </c>
      <c r="C2760" t="s">
        <v>1744</v>
      </c>
      <c r="N2760" t="s">
        <v>45</v>
      </c>
      <c r="O2760" t="s">
        <v>40</v>
      </c>
      <c r="P2760" t="s">
        <v>30</v>
      </c>
      <c r="Q2760" t="s">
        <v>46</v>
      </c>
      <c r="R2760" t="s">
        <v>30</v>
      </c>
      <c r="X2760" t="s">
        <v>1745</v>
      </c>
    </row>
    <row r="2761" spans="1:24" x14ac:dyDescent="0.25">
      <c r="A2761">
        <v>320240</v>
      </c>
      <c r="B2761" t="s">
        <v>1766</v>
      </c>
      <c r="C2761" t="s">
        <v>1767</v>
      </c>
      <c r="E2761" t="s">
        <v>1768</v>
      </c>
      <c r="K2761" t="s">
        <v>1769</v>
      </c>
      <c r="L2761" t="s">
        <v>1770</v>
      </c>
      <c r="N2761" t="s">
        <v>29</v>
      </c>
      <c r="O2761" t="s">
        <v>40</v>
      </c>
      <c r="P2761" t="s">
        <v>30</v>
      </c>
      <c r="Q2761" t="s">
        <v>31</v>
      </c>
      <c r="R2761" t="s">
        <v>30</v>
      </c>
      <c r="X2761" t="s">
        <v>1771</v>
      </c>
    </row>
    <row r="2762" spans="1:24" x14ac:dyDescent="0.25">
      <c r="A2762">
        <v>487113</v>
      </c>
      <c r="B2762" t="s">
        <v>1772</v>
      </c>
      <c r="C2762" t="s">
        <v>1773</v>
      </c>
      <c r="I2762">
        <v>1968</v>
      </c>
      <c r="M2762" t="s">
        <v>1029</v>
      </c>
      <c r="N2762" t="s">
        <v>45</v>
      </c>
      <c r="O2762" t="s">
        <v>40</v>
      </c>
      <c r="P2762" t="s">
        <v>30</v>
      </c>
      <c r="Q2762" t="s">
        <v>63</v>
      </c>
      <c r="R2762" t="s">
        <v>30</v>
      </c>
      <c r="X2762" t="s">
        <v>1774</v>
      </c>
    </row>
    <row r="2763" spans="1:24" x14ac:dyDescent="0.25">
      <c r="A2763">
        <v>471459</v>
      </c>
      <c r="B2763" t="s">
        <v>1775</v>
      </c>
      <c r="C2763" t="s">
        <v>1776</v>
      </c>
      <c r="G2763" t="e">
        <f>-denant</f>
        <v>#NAME?</v>
      </c>
      <c r="H2763" t="s">
        <v>1777</v>
      </c>
      <c r="I2763">
        <v>2009</v>
      </c>
      <c r="N2763" t="s">
        <v>45</v>
      </c>
      <c r="O2763" t="s">
        <v>40</v>
      </c>
      <c r="P2763" t="s">
        <v>30</v>
      </c>
      <c r="Q2763" t="s">
        <v>63</v>
      </c>
      <c r="R2763" t="s">
        <v>30</v>
      </c>
      <c r="X2763" t="s">
        <v>1778</v>
      </c>
    </row>
    <row r="2764" spans="1:24" x14ac:dyDescent="0.25">
      <c r="A2764">
        <v>701860</v>
      </c>
      <c r="B2764" t="s">
        <v>1779</v>
      </c>
      <c r="C2764" t="s">
        <v>1780</v>
      </c>
      <c r="E2764" t="s">
        <v>1781</v>
      </c>
      <c r="G2764" t="e">
        <f>-virimat</f>
        <v>#NAME?</v>
      </c>
      <c r="H2764" t="s">
        <v>1782</v>
      </c>
      <c r="I2764">
        <v>2008</v>
      </c>
      <c r="N2764" t="s">
        <v>45</v>
      </c>
      <c r="O2764" t="s">
        <v>40</v>
      </c>
      <c r="P2764" t="s">
        <v>30</v>
      </c>
      <c r="Q2764" t="s">
        <v>46</v>
      </c>
      <c r="R2764" t="s">
        <v>30</v>
      </c>
      <c r="X2764" t="s">
        <v>1783</v>
      </c>
    </row>
    <row r="2765" spans="1:24" x14ac:dyDescent="0.25">
      <c r="A2765">
        <v>103534</v>
      </c>
      <c r="B2765" t="s">
        <v>1789</v>
      </c>
      <c r="C2765" t="s">
        <v>1790</v>
      </c>
      <c r="M2765" t="s">
        <v>1791</v>
      </c>
      <c r="N2765" t="s">
        <v>29</v>
      </c>
      <c r="O2765" t="s">
        <v>30</v>
      </c>
      <c r="P2765" t="s">
        <v>30</v>
      </c>
      <c r="Q2765" t="s">
        <v>31</v>
      </c>
      <c r="R2765" t="s">
        <v>30</v>
      </c>
      <c r="X2765" t="s">
        <v>1792</v>
      </c>
    </row>
    <row r="2766" spans="1:24" x14ac:dyDescent="0.25">
      <c r="A2766">
        <v>374012</v>
      </c>
      <c r="B2766" t="s">
        <v>1793</v>
      </c>
      <c r="C2766" t="s">
        <v>1794</v>
      </c>
      <c r="E2766" t="s">
        <v>1795</v>
      </c>
      <c r="N2766" t="s">
        <v>45</v>
      </c>
      <c r="O2766" t="s">
        <v>40</v>
      </c>
      <c r="P2766" t="s">
        <v>30</v>
      </c>
      <c r="Q2766" t="s">
        <v>63</v>
      </c>
      <c r="R2766" t="s">
        <v>30</v>
      </c>
      <c r="X2766" t="s">
        <v>1796</v>
      </c>
    </row>
    <row r="2767" spans="1:24" x14ac:dyDescent="0.25">
      <c r="A2767">
        <v>267861</v>
      </c>
      <c r="B2767" t="s">
        <v>1797</v>
      </c>
      <c r="C2767" t="s">
        <v>1798</v>
      </c>
      <c r="N2767" t="s">
        <v>45</v>
      </c>
      <c r="O2767" t="s">
        <v>40</v>
      </c>
      <c r="P2767" t="s">
        <v>30</v>
      </c>
      <c r="Q2767" t="s">
        <v>63</v>
      </c>
      <c r="R2767" t="s">
        <v>30</v>
      </c>
      <c r="X2767" t="s">
        <v>1799</v>
      </c>
    </row>
    <row r="2768" spans="1:24" x14ac:dyDescent="0.25">
      <c r="A2768">
        <v>17033</v>
      </c>
      <c r="B2768" t="s">
        <v>1800</v>
      </c>
      <c r="C2768" t="s">
        <v>1801</v>
      </c>
      <c r="K2768" t="s">
        <v>1802</v>
      </c>
      <c r="L2768" t="s">
        <v>1803</v>
      </c>
      <c r="M2768" t="s">
        <v>1804</v>
      </c>
      <c r="N2768" t="s">
        <v>45</v>
      </c>
      <c r="O2768" t="s">
        <v>40</v>
      </c>
      <c r="P2768" t="s">
        <v>30</v>
      </c>
      <c r="Q2768" t="s">
        <v>63</v>
      </c>
      <c r="R2768" t="s">
        <v>30</v>
      </c>
      <c r="X2768" t="s">
        <v>1805</v>
      </c>
    </row>
    <row r="2769" spans="1:24" x14ac:dyDescent="0.25">
      <c r="A2769">
        <v>132933</v>
      </c>
      <c r="B2769" t="s">
        <v>1806</v>
      </c>
      <c r="C2769" t="s">
        <v>1807</v>
      </c>
      <c r="G2769" t="e">
        <f>-pride</f>
        <v>#NAME?</v>
      </c>
      <c r="H2769" t="s">
        <v>165</v>
      </c>
      <c r="K2769" t="s">
        <v>1808</v>
      </c>
      <c r="L2769" t="s">
        <v>1809</v>
      </c>
      <c r="N2769" t="s">
        <v>45</v>
      </c>
      <c r="O2769" t="s">
        <v>40</v>
      </c>
      <c r="P2769" t="s">
        <v>30</v>
      </c>
      <c r="Q2769" t="s">
        <v>63</v>
      </c>
      <c r="R2769" t="s">
        <v>30</v>
      </c>
      <c r="X2769" t="s">
        <v>1810</v>
      </c>
    </row>
    <row r="2770" spans="1:24" x14ac:dyDescent="0.25">
      <c r="A2770">
        <v>626883</v>
      </c>
      <c r="B2770" t="s">
        <v>1811</v>
      </c>
      <c r="C2770" t="s">
        <v>1812</v>
      </c>
      <c r="N2770" t="s">
        <v>75</v>
      </c>
      <c r="O2770" t="s">
        <v>30</v>
      </c>
      <c r="P2770" t="s">
        <v>30</v>
      </c>
      <c r="Q2770" t="s">
        <v>31</v>
      </c>
      <c r="R2770" t="s">
        <v>30</v>
      </c>
      <c r="X2770" t="s">
        <v>1813</v>
      </c>
    </row>
    <row r="2771" spans="1:24" x14ac:dyDescent="0.25">
      <c r="A2771">
        <v>66251</v>
      </c>
      <c r="B2771" t="s">
        <v>1814</v>
      </c>
      <c r="C2771" t="s">
        <v>1815</v>
      </c>
      <c r="E2771" t="s">
        <v>1816</v>
      </c>
      <c r="I2771">
        <v>1977</v>
      </c>
      <c r="M2771" t="s">
        <v>793</v>
      </c>
      <c r="N2771" t="s">
        <v>45</v>
      </c>
      <c r="O2771" t="s">
        <v>40</v>
      </c>
      <c r="P2771" t="s">
        <v>30</v>
      </c>
      <c r="Q2771" t="s">
        <v>63</v>
      </c>
      <c r="R2771" t="s">
        <v>30</v>
      </c>
      <c r="X2771" t="s">
        <v>1817</v>
      </c>
    </row>
    <row r="2772" spans="1:24" x14ac:dyDescent="0.25">
      <c r="A2772">
        <v>1090290</v>
      </c>
      <c r="B2772" t="s">
        <v>1818</v>
      </c>
      <c r="C2772" t="s">
        <v>1819</v>
      </c>
      <c r="E2772" t="s">
        <v>1820</v>
      </c>
      <c r="G2772" t="s">
        <v>1458</v>
      </c>
      <c r="H2772" t="s">
        <v>1459</v>
      </c>
      <c r="N2772" t="s">
        <v>45</v>
      </c>
      <c r="O2772" t="s">
        <v>40</v>
      </c>
      <c r="P2772" t="s">
        <v>30</v>
      </c>
      <c r="Q2772" t="s">
        <v>63</v>
      </c>
      <c r="R2772" t="s">
        <v>30</v>
      </c>
      <c r="X2772" t="s">
        <v>1821</v>
      </c>
    </row>
    <row r="2773" spans="1:24" x14ac:dyDescent="0.25">
      <c r="A2773">
        <v>161195</v>
      </c>
      <c r="B2773" t="s">
        <v>1822</v>
      </c>
      <c r="C2773" t="s">
        <v>1823</v>
      </c>
      <c r="N2773" t="s">
        <v>45</v>
      </c>
      <c r="O2773" t="s">
        <v>40</v>
      </c>
      <c r="P2773" t="s">
        <v>30</v>
      </c>
      <c r="Q2773" t="s">
        <v>46</v>
      </c>
      <c r="R2773" t="s">
        <v>30</v>
      </c>
      <c r="X2773" t="s">
        <v>1824</v>
      </c>
    </row>
    <row r="2774" spans="1:24" x14ac:dyDescent="0.25">
      <c r="A2774">
        <v>752916</v>
      </c>
      <c r="B2774" t="s">
        <v>1825</v>
      </c>
      <c r="C2774" t="s">
        <v>1826</v>
      </c>
      <c r="N2774" t="s">
        <v>108</v>
      </c>
      <c r="O2774" t="s">
        <v>40</v>
      </c>
      <c r="P2774" t="s">
        <v>30</v>
      </c>
      <c r="Q2774" t="s">
        <v>31</v>
      </c>
      <c r="R2774" t="s">
        <v>30</v>
      </c>
      <c r="X2774" t="s">
        <v>1827</v>
      </c>
    </row>
    <row r="2775" spans="1:24" x14ac:dyDescent="0.25">
      <c r="A2775">
        <v>498985</v>
      </c>
      <c r="B2775" t="s">
        <v>1828</v>
      </c>
      <c r="C2775" t="s">
        <v>1829</v>
      </c>
      <c r="E2775" t="s">
        <v>1830</v>
      </c>
      <c r="F2775" t="s">
        <v>301</v>
      </c>
      <c r="I2775">
        <v>1978</v>
      </c>
      <c r="M2775" t="s">
        <v>268</v>
      </c>
      <c r="N2775" t="s">
        <v>45</v>
      </c>
      <c r="O2775" t="s">
        <v>40</v>
      </c>
      <c r="P2775" t="s">
        <v>30</v>
      </c>
      <c r="Q2775" t="s">
        <v>31</v>
      </c>
      <c r="R2775" t="s">
        <v>30</v>
      </c>
      <c r="X2775" t="s">
        <v>1831</v>
      </c>
    </row>
    <row r="2776" spans="1:24" x14ac:dyDescent="0.25">
      <c r="A2776">
        <v>111270</v>
      </c>
      <c r="B2776" t="s">
        <v>1832</v>
      </c>
      <c r="C2776" t="s">
        <v>1833</v>
      </c>
      <c r="N2776" t="s">
        <v>45</v>
      </c>
      <c r="O2776" t="s">
        <v>30</v>
      </c>
      <c r="P2776" t="s">
        <v>30</v>
      </c>
      <c r="Q2776" t="s">
        <v>63</v>
      </c>
      <c r="R2776" t="s">
        <v>30</v>
      </c>
      <c r="X2776" t="s">
        <v>1834</v>
      </c>
    </row>
    <row r="2777" spans="1:24" x14ac:dyDescent="0.25">
      <c r="A2777">
        <v>109040</v>
      </c>
      <c r="B2777" t="s">
        <v>1835</v>
      </c>
      <c r="C2777" t="s">
        <v>1836</v>
      </c>
      <c r="G2777" t="e">
        <f>-oxacin</f>
        <v>#NAME?</v>
      </c>
      <c r="H2777" t="s">
        <v>1472</v>
      </c>
      <c r="N2777" t="s">
        <v>45</v>
      </c>
      <c r="O2777" t="s">
        <v>40</v>
      </c>
      <c r="P2777" t="s">
        <v>30</v>
      </c>
      <c r="Q2777" t="s">
        <v>63</v>
      </c>
      <c r="R2777" t="s">
        <v>30</v>
      </c>
      <c r="X2777" t="s">
        <v>1837</v>
      </c>
    </row>
    <row r="2778" spans="1:24" x14ac:dyDescent="0.25">
      <c r="A2778">
        <v>1078548</v>
      </c>
      <c r="B2778" t="s">
        <v>1846</v>
      </c>
      <c r="C2778" t="s">
        <v>1847</v>
      </c>
      <c r="E2778" t="s">
        <v>1848</v>
      </c>
      <c r="F2778" t="s">
        <v>1849</v>
      </c>
      <c r="I2778">
        <v>1987</v>
      </c>
      <c r="M2778" t="s">
        <v>1850</v>
      </c>
      <c r="N2778" t="s">
        <v>29</v>
      </c>
      <c r="O2778" t="s">
        <v>30</v>
      </c>
      <c r="P2778" t="s">
        <v>30</v>
      </c>
      <c r="Q2778" t="s">
        <v>31</v>
      </c>
      <c r="R2778" t="s">
        <v>30</v>
      </c>
      <c r="X2778" t="s">
        <v>1851</v>
      </c>
    </row>
    <row r="2779" spans="1:24" x14ac:dyDescent="0.25">
      <c r="A2779">
        <v>165740</v>
      </c>
      <c r="B2779" t="s">
        <v>1852</v>
      </c>
      <c r="C2779" t="s">
        <v>1853</v>
      </c>
      <c r="N2779" t="s">
        <v>45</v>
      </c>
      <c r="O2779" t="s">
        <v>40</v>
      </c>
      <c r="P2779" t="s">
        <v>30</v>
      </c>
      <c r="Q2779" t="s">
        <v>63</v>
      </c>
      <c r="R2779" t="s">
        <v>30</v>
      </c>
      <c r="X2779" t="s">
        <v>1854</v>
      </c>
    </row>
    <row r="2780" spans="1:24" x14ac:dyDescent="0.25">
      <c r="A2780">
        <v>190866</v>
      </c>
      <c r="B2780" t="s">
        <v>1855</v>
      </c>
      <c r="C2780" t="s">
        <v>1856</v>
      </c>
      <c r="N2780" t="s">
        <v>45</v>
      </c>
      <c r="O2780" t="s">
        <v>40</v>
      </c>
      <c r="P2780" t="s">
        <v>30</v>
      </c>
      <c r="Q2780" t="s">
        <v>63</v>
      </c>
      <c r="R2780" t="s">
        <v>30</v>
      </c>
      <c r="X2780" t="s">
        <v>1857</v>
      </c>
    </row>
    <row r="2781" spans="1:24" x14ac:dyDescent="0.25">
      <c r="A2781">
        <v>704821</v>
      </c>
      <c r="B2781" t="s">
        <v>1858</v>
      </c>
      <c r="C2781" t="s">
        <v>1859</v>
      </c>
      <c r="N2781" t="s">
        <v>45</v>
      </c>
      <c r="O2781" t="s">
        <v>40</v>
      </c>
      <c r="P2781" t="s">
        <v>30</v>
      </c>
      <c r="Q2781" t="s">
        <v>31</v>
      </c>
      <c r="R2781" t="s">
        <v>30</v>
      </c>
      <c r="X2781" t="s">
        <v>1860</v>
      </c>
    </row>
    <row r="2782" spans="1:24" x14ac:dyDescent="0.25">
      <c r="A2782">
        <v>426874</v>
      </c>
      <c r="B2782" t="s">
        <v>1861</v>
      </c>
      <c r="C2782" t="s">
        <v>1862</v>
      </c>
      <c r="F2782" t="s">
        <v>1863</v>
      </c>
      <c r="M2782" t="s">
        <v>1649</v>
      </c>
      <c r="N2782" t="s">
        <v>45</v>
      </c>
      <c r="O2782" t="s">
        <v>30</v>
      </c>
      <c r="P2782" t="s">
        <v>30</v>
      </c>
      <c r="Q2782" t="s">
        <v>46</v>
      </c>
      <c r="R2782" t="s">
        <v>30</v>
      </c>
      <c r="X2782" t="s">
        <v>1864</v>
      </c>
    </row>
    <row r="2783" spans="1:24" x14ac:dyDescent="0.25">
      <c r="A2783">
        <v>371110</v>
      </c>
      <c r="B2783" t="s">
        <v>1865</v>
      </c>
      <c r="C2783" t="s">
        <v>1866</v>
      </c>
      <c r="E2783" t="s">
        <v>1867</v>
      </c>
      <c r="G2783" t="e">
        <f>-pladib</f>
        <v>#NAME?</v>
      </c>
      <c r="H2783" t="s">
        <v>1868</v>
      </c>
      <c r="I2783">
        <v>2004</v>
      </c>
      <c r="N2783" t="s">
        <v>45</v>
      </c>
      <c r="O2783" t="s">
        <v>30</v>
      </c>
      <c r="P2783" t="s">
        <v>30</v>
      </c>
      <c r="Q2783" t="s">
        <v>63</v>
      </c>
      <c r="R2783" t="s">
        <v>30</v>
      </c>
      <c r="X2783" t="s">
        <v>1869</v>
      </c>
    </row>
    <row r="2784" spans="1:24" x14ac:dyDescent="0.25">
      <c r="A2784">
        <v>15054</v>
      </c>
      <c r="B2784" t="s">
        <v>1870</v>
      </c>
      <c r="C2784" t="s">
        <v>1871</v>
      </c>
      <c r="N2784" t="s">
        <v>45</v>
      </c>
      <c r="O2784" t="s">
        <v>40</v>
      </c>
      <c r="P2784" t="s">
        <v>30</v>
      </c>
      <c r="Q2784" t="s">
        <v>63</v>
      </c>
      <c r="R2784" t="s">
        <v>30</v>
      </c>
      <c r="X2784" t="s">
        <v>1872</v>
      </c>
    </row>
    <row r="2785" spans="1:24" x14ac:dyDescent="0.25">
      <c r="A2785">
        <v>61717</v>
      </c>
      <c r="B2785" t="s">
        <v>1873</v>
      </c>
      <c r="C2785" t="s">
        <v>1874</v>
      </c>
      <c r="K2785" t="s">
        <v>1875</v>
      </c>
      <c r="L2785" t="s">
        <v>1876</v>
      </c>
      <c r="N2785" t="s">
        <v>45</v>
      </c>
      <c r="O2785" t="s">
        <v>40</v>
      </c>
      <c r="P2785" t="s">
        <v>30</v>
      </c>
      <c r="Q2785" t="s">
        <v>63</v>
      </c>
      <c r="R2785" t="s">
        <v>30</v>
      </c>
      <c r="X2785" t="s">
        <v>1877</v>
      </c>
    </row>
    <row r="2786" spans="1:24" x14ac:dyDescent="0.25">
      <c r="A2786">
        <v>237958</v>
      </c>
      <c r="B2786" t="s">
        <v>1885</v>
      </c>
      <c r="C2786" t="s">
        <v>1886</v>
      </c>
      <c r="G2786" t="e">
        <f>-oxacin</f>
        <v>#NAME?</v>
      </c>
      <c r="H2786" t="s">
        <v>1472</v>
      </c>
      <c r="N2786" t="s">
        <v>45</v>
      </c>
      <c r="O2786" t="s">
        <v>40</v>
      </c>
      <c r="P2786" t="s">
        <v>30</v>
      </c>
      <c r="Q2786" t="s">
        <v>46</v>
      </c>
      <c r="R2786" t="s">
        <v>30</v>
      </c>
      <c r="X2786" t="s">
        <v>1887</v>
      </c>
    </row>
    <row r="2787" spans="1:24" x14ac:dyDescent="0.25">
      <c r="A2787">
        <v>48289</v>
      </c>
      <c r="B2787" t="s">
        <v>1896</v>
      </c>
      <c r="C2787" t="s">
        <v>1897</v>
      </c>
      <c r="G2787" t="e">
        <f>-oxanide</f>
        <v>#NAME?</v>
      </c>
      <c r="H2787" t="s">
        <v>1689</v>
      </c>
      <c r="I2787">
        <v>1970</v>
      </c>
      <c r="M2787" t="s">
        <v>948</v>
      </c>
      <c r="N2787" t="s">
        <v>45</v>
      </c>
      <c r="O2787" t="s">
        <v>30</v>
      </c>
      <c r="P2787" t="s">
        <v>30</v>
      </c>
      <c r="Q2787" t="s">
        <v>63</v>
      </c>
      <c r="R2787" t="s">
        <v>30</v>
      </c>
      <c r="X2787" t="s">
        <v>1898</v>
      </c>
    </row>
    <row r="2788" spans="1:24" x14ac:dyDescent="0.25">
      <c r="A2788">
        <v>100479</v>
      </c>
      <c r="B2788" t="s">
        <v>1899</v>
      </c>
      <c r="C2788" t="s">
        <v>1900</v>
      </c>
      <c r="N2788" t="s">
        <v>45</v>
      </c>
      <c r="O2788" t="s">
        <v>30</v>
      </c>
      <c r="P2788" t="s">
        <v>30</v>
      </c>
      <c r="Q2788" t="s">
        <v>75</v>
      </c>
      <c r="R2788" t="s">
        <v>30</v>
      </c>
      <c r="X2788" t="s">
        <v>1901</v>
      </c>
    </row>
    <row r="2789" spans="1:24" x14ac:dyDescent="0.25">
      <c r="A2789">
        <v>90981</v>
      </c>
      <c r="B2789" t="s">
        <v>1910</v>
      </c>
      <c r="C2789" t="s">
        <v>1911</v>
      </c>
      <c r="E2789" t="s">
        <v>1912</v>
      </c>
      <c r="F2789" t="s">
        <v>1913</v>
      </c>
      <c r="I2789">
        <v>2002</v>
      </c>
      <c r="N2789" t="s">
        <v>45</v>
      </c>
      <c r="O2789" t="s">
        <v>40</v>
      </c>
      <c r="P2789" t="s">
        <v>30</v>
      </c>
      <c r="Q2789" t="s">
        <v>63</v>
      </c>
      <c r="R2789" t="s">
        <v>30</v>
      </c>
      <c r="X2789" t="s">
        <v>1914</v>
      </c>
    </row>
    <row r="2790" spans="1:24" x14ac:dyDescent="0.25">
      <c r="A2790">
        <v>1102246</v>
      </c>
      <c r="B2790" t="s">
        <v>1915</v>
      </c>
      <c r="C2790" t="s">
        <v>1916</v>
      </c>
      <c r="E2790" t="s">
        <v>1917</v>
      </c>
      <c r="I2790">
        <v>2004</v>
      </c>
      <c r="N2790" t="s">
        <v>29</v>
      </c>
      <c r="O2790" t="s">
        <v>30</v>
      </c>
      <c r="P2790" t="s">
        <v>30</v>
      </c>
      <c r="Q2790" t="s">
        <v>63</v>
      </c>
      <c r="R2790" t="s">
        <v>30</v>
      </c>
      <c r="X2790" t="s">
        <v>1918</v>
      </c>
    </row>
    <row r="2791" spans="1:24" x14ac:dyDescent="0.25">
      <c r="A2791">
        <v>279896</v>
      </c>
      <c r="B2791" t="s">
        <v>1919</v>
      </c>
      <c r="C2791" t="s">
        <v>1920</v>
      </c>
      <c r="E2791" t="s">
        <v>1921</v>
      </c>
      <c r="G2791" t="s">
        <v>1922</v>
      </c>
      <c r="H2791" t="s">
        <v>1923</v>
      </c>
      <c r="N2791" t="s">
        <v>29</v>
      </c>
      <c r="O2791" t="s">
        <v>40</v>
      </c>
      <c r="P2791" t="s">
        <v>30</v>
      </c>
      <c r="Q2791" t="s">
        <v>31</v>
      </c>
      <c r="R2791" t="s">
        <v>30</v>
      </c>
      <c r="X2791" t="s">
        <v>1924</v>
      </c>
    </row>
    <row r="2792" spans="1:24" x14ac:dyDescent="0.25">
      <c r="A2792">
        <v>346895</v>
      </c>
      <c r="B2792" t="s">
        <v>1925</v>
      </c>
      <c r="C2792" t="s">
        <v>1926</v>
      </c>
      <c r="E2792" t="s">
        <v>1927</v>
      </c>
      <c r="G2792" t="s">
        <v>668</v>
      </c>
      <c r="H2792" t="s">
        <v>669</v>
      </c>
      <c r="K2792" t="s">
        <v>1928</v>
      </c>
      <c r="L2792" t="s">
        <v>1929</v>
      </c>
      <c r="N2792" t="s">
        <v>45</v>
      </c>
      <c r="O2792" t="s">
        <v>40</v>
      </c>
      <c r="P2792" t="s">
        <v>30</v>
      </c>
      <c r="Q2792" t="s">
        <v>46</v>
      </c>
      <c r="R2792" t="s">
        <v>30</v>
      </c>
      <c r="X2792" t="s">
        <v>1930</v>
      </c>
    </row>
    <row r="2793" spans="1:24" x14ac:dyDescent="0.25">
      <c r="A2793">
        <v>64396</v>
      </c>
      <c r="B2793" t="s">
        <v>1931</v>
      </c>
      <c r="C2793" t="s">
        <v>1932</v>
      </c>
      <c r="G2793" t="e">
        <f>-alol</f>
        <v>#NAME?</v>
      </c>
      <c r="H2793" t="s">
        <v>1933</v>
      </c>
      <c r="N2793" t="s">
        <v>45</v>
      </c>
      <c r="O2793" t="s">
        <v>40</v>
      </c>
      <c r="P2793" t="s">
        <v>30</v>
      </c>
      <c r="Q2793" t="s">
        <v>46</v>
      </c>
      <c r="R2793" t="s">
        <v>30</v>
      </c>
      <c r="X2793" t="s">
        <v>1934</v>
      </c>
    </row>
    <row r="2794" spans="1:24" x14ac:dyDescent="0.25">
      <c r="A2794">
        <v>866774</v>
      </c>
      <c r="B2794" t="s">
        <v>1935</v>
      </c>
      <c r="C2794" t="s">
        <v>1936</v>
      </c>
      <c r="N2794" t="s">
        <v>45</v>
      </c>
      <c r="O2794" t="s">
        <v>40</v>
      </c>
      <c r="P2794" t="s">
        <v>30</v>
      </c>
      <c r="Q2794" t="s">
        <v>63</v>
      </c>
      <c r="R2794" t="s">
        <v>30</v>
      </c>
      <c r="X2794" t="s">
        <v>1937</v>
      </c>
    </row>
    <row r="2795" spans="1:24" x14ac:dyDescent="0.25">
      <c r="A2795">
        <v>32459</v>
      </c>
      <c r="B2795" t="s">
        <v>1938</v>
      </c>
      <c r="C2795" t="s">
        <v>1939</v>
      </c>
      <c r="E2795" t="s">
        <v>1940</v>
      </c>
      <c r="F2795" t="s">
        <v>1941</v>
      </c>
      <c r="I2795">
        <v>1962</v>
      </c>
      <c r="K2795" t="s">
        <v>1942</v>
      </c>
      <c r="L2795" t="s">
        <v>1943</v>
      </c>
      <c r="M2795" t="s">
        <v>1448</v>
      </c>
      <c r="N2795" t="s">
        <v>45</v>
      </c>
      <c r="O2795" t="s">
        <v>40</v>
      </c>
      <c r="P2795" t="s">
        <v>30</v>
      </c>
      <c r="Q2795" t="s">
        <v>63</v>
      </c>
      <c r="R2795" t="s">
        <v>30</v>
      </c>
      <c r="X2795" t="s">
        <v>1944</v>
      </c>
    </row>
    <row r="2796" spans="1:24" x14ac:dyDescent="0.25">
      <c r="A2796">
        <v>38764</v>
      </c>
      <c r="B2796" t="s">
        <v>1945</v>
      </c>
      <c r="C2796" t="s">
        <v>1946</v>
      </c>
      <c r="E2796" t="s">
        <v>1947</v>
      </c>
      <c r="F2796" t="s">
        <v>1258</v>
      </c>
      <c r="I2796">
        <v>1970</v>
      </c>
      <c r="K2796" t="s">
        <v>1948</v>
      </c>
      <c r="L2796" t="s">
        <v>1949</v>
      </c>
      <c r="M2796" t="s">
        <v>1448</v>
      </c>
      <c r="N2796" t="s">
        <v>45</v>
      </c>
      <c r="O2796" t="s">
        <v>30</v>
      </c>
      <c r="P2796" t="s">
        <v>30</v>
      </c>
      <c r="Q2796" t="s">
        <v>63</v>
      </c>
      <c r="R2796" t="s">
        <v>30</v>
      </c>
      <c r="X2796" t="s">
        <v>1950</v>
      </c>
    </row>
    <row r="2797" spans="1:24" x14ac:dyDescent="0.25">
      <c r="A2797">
        <v>443229</v>
      </c>
      <c r="B2797" t="s">
        <v>1951</v>
      </c>
      <c r="C2797" t="s">
        <v>1952</v>
      </c>
      <c r="G2797" t="s">
        <v>1458</v>
      </c>
      <c r="H2797" t="s">
        <v>1459</v>
      </c>
      <c r="N2797" t="s">
        <v>29</v>
      </c>
      <c r="O2797" t="s">
        <v>40</v>
      </c>
      <c r="P2797" t="s">
        <v>30</v>
      </c>
      <c r="Q2797" t="s">
        <v>31</v>
      </c>
      <c r="R2797" t="s">
        <v>30</v>
      </c>
      <c r="X2797" t="s">
        <v>1953</v>
      </c>
    </row>
    <row r="2798" spans="1:24" x14ac:dyDescent="0.25">
      <c r="A2798">
        <v>97246</v>
      </c>
      <c r="B2798" t="s">
        <v>1954</v>
      </c>
      <c r="C2798" t="s">
        <v>1955</v>
      </c>
      <c r="E2798" t="s">
        <v>1956</v>
      </c>
      <c r="I2798">
        <v>2000</v>
      </c>
      <c r="N2798" t="s">
        <v>45</v>
      </c>
      <c r="O2798" t="s">
        <v>40</v>
      </c>
      <c r="P2798" t="s">
        <v>30</v>
      </c>
      <c r="Q2798" t="s">
        <v>63</v>
      </c>
      <c r="R2798" t="s">
        <v>30</v>
      </c>
      <c r="X2798" t="s">
        <v>1957</v>
      </c>
    </row>
    <row r="2799" spans="1:24" x14ac:dyDescent="0.25">
      <c r="A2799">
        <v>654434</v>
      </c>
      <c r="B2799" t="s">
        <v>1958</v>
      </c>
      <c r="C2799" t="s">
        <v>1959</v>
      </c>
      <c r="G2799" t="e">
        <f>-ium</f>
        <v>#NAME?</v>
      </c>
      <c r="H2799" t="s">
        <v>288</v>
      </c>
      <c r="N2799" t="s">
        <v>45</v>
      </c>
      <c r="O2799" t="s">
        <v>40</v>
      </c>
      <c r="P2799" t="s">
        <v>30</v>
      </c>
      <c r="Q2799" t="s">
        <v>63</v>
      </c>
      <c r="R2799" t="s">
        <v>30</v>
      </c>
      <c r="X2799" t="s">
        <v>1960</v>
      </c>
    </row>
    <row r="2800" spans="1:24" x14ac:dyDescent="0.25">
      <c r="A2800">
        <v>503947</v>
      </c>
      <c r="B2800" t="s">
        <v>1961</v>
      </c>
      <c r="C2800" t="s">
        <v>1962</v>
      </c>
      <c r="M2800" t="s">
        <v>1963</v>
      </c>
      <c r="N2800" t="s">
        <v>45</v>
      </c>
      <c r="O2800" t="s">
        <v>40</v>
      </c>
      <c r="P2800" t="s">
        <v>30</v>
      </c>
      <c r="Q2800" t="s">
        <v>63</v>
      </c>
      <c r="R2800" t="s">
        <v>30</v>
      </c>
      <c r="X2800" t="s">
        <v>1964</v>
      </c>
    </row>
    <row r="2801" spans="1:24" x14ac:dyDescent="0.25">
      <c r="A2801">
        <v>516163</v>
      </c>
      <c r="B2801" t="s">
        <v>1997</v>
      </c>
      <c r="C2801" t="s">
        <v>1998</v>
      </c>
      <c r="E2801" t="s">
        <v>1999</v>
      </c>
      <c r="N2801" t="s">
        <v>45</v>
      </c>
      <c r="O2801" t="s">
        <v>40</v>
      </c>
      <c r="P2801" t="s">
        <v>30</v>
      </c>
      <c r="Q2801" t="s">
        <v>63</v>
      </c>
      <c r="R2801" t="s">
        <v>30</v>
      </c>
      <c r="X2801" t="s">
        <v>2000</v>
      </c>
    </row>
    <row r="2802" spans="1:24" x14ac:dyDescent="0.25">
      <c r="A2802">
        <v>611752</v>
      </c>
      <c r="B2802" t="s">
        <v>2001</v>
      </c>
      <c r="C2802" t="s">
        <v>2002</v>
      </c>
      <c r="E2802" t="s">
        <v>2003</v>
      </c>
      <c r="G2802" t="e">
        <f>-fylline</f>
        <v>#NAME?</v>
      </c>
      <c r="H2802" t="s">
        <v>155</v>
      </c>
      <c r="K2802" t="s">
        <v>2004</v>
      </c>
      <c r="L2802" t="s">
        <v>2005</v>
      </c>
      <c r="N2802" t="s">
        <v>29</v>
      </c>
      <c r="O2802" t="s">
        <v>40</v>
      </c>
      <c r="P2802" t="s">
        <v>30</v>
      </c>
      <c r="Q2802" t="s">
        <v>63</v>
      </c>
      <c r="R2802" t="s">
        <v>30</v>
      </c>
      <c r="X2802" t="s">
        <v>2006</v>
      </c>
    </row>
    <row r="2803" spans="1:24" x14ac:dyDescent="0.25">
      <c r="A2803">
        <v>48449</v>
      </c>
      <c r="B2803" t="s">
        <v>2014</v>
      </c>
      <c r="C2803" t="s">
        <v>2015</v>
      </c>
      <c r="N2803" t="s">
        <v>45</v>
      </c>
      <c r="O2803" t="s">
        <v>40</v>
      </c>
      <c r="P2803" t="s">
        <v>30</v>
      </c>
      <c r="Q2803" t="s">
        <v>63</v>
      </c>
      <c r="R2803" t="s">
        <v>30</v>
      </c>
      <c r="X2803" t="s">
        <v>2016</v>
      </c>
    </row>
    <row r="2804" spans="1:24" x14ac:dyDescent="0.25">
      <c r="A2804">
        <v>247979</v>
      </c>
      <c r="B2804" t="s">
        <v>2017</v>
      </c>
      <c r="C2804" t="s">
        <v>2018</v>
      </c>
      <c r="N2804" t="s">
        <v>45</v>
      </c>
      <c r="O2804" t="s">
        <v>40</v>
      </c>
      <c r="P2804" t="s">
        <v>30</v>
      </c>
      <c r="Q2804" t="s">
        <v>46</v>
      </c>
      <c r="R2804" t="s">
        <v>30</v>
      </c>
      <c r="X2804" t="s">
        <v>2019</v>
      </c>
    </row>
    <row r="2805" spans="1:24" x14ac:dyDescent="0.25">
      <c r="A2805">
        <v>87237</v>
      </c>
      <c r="B2805" t="s">
        <v>2027</v>
      </c>
      <c r="C2805" t="s">
        <v>2028</v>
      </c>
      <c r="F2805" t="s">
        <v>2029</v>
      </c>
      <c r="G2805" t="e">
        <f>-prim</f>
        <v>#NAME?</v>
      </c>
      <c r="H2805" t="s">
        <v>2030</v>
      </c>
      <c r="I2805">
        <v>1980</v>
      </c>
      <c r="M2805" t="s">
        <v>453</v>
      </c>
      <c r="N2805" t="s">
        <v>45</v>
      </c>
      <c r="O2805" t="s">
        <v>40</v>
      </c>
      <c r="P2805" t="s">
        <v>30</v>
      </c>
      <c r="Q2805" t="s">
        <v>63</v>
      </c>
      <c r="R2805" t="s">
        <v>30</v>
      </c>
      <c r="X2805" t="s">
        <v>2031</v>
      </c>
    </row>
    <row r="2806" spans="1:24" x14ac:dyDescent="0.25">
      <c r="A2806">
        <v>41569</v>
      </c>
      <c r="B2806" t="s">
        <v>2039</v>
      </c>
      <c r="C2806" t="s">
        <v>2040</v>
      </c>
      <c r="F2806" t="s">
        <v>313</v>
      </c>
      <c r="G2806" t="s">
        <v>2041</v>
      </c>
      <c r="H2806" t="s">
        <v>1259</v>
      </c>
      <c r="I2806">
        <v>1980</v>
      </c>
      <c r="M2806" t="s">
        <v>250</v>
      </c>
      <c r="N2806" t="s">
        <v>45</v>
      </c>
      <c r="O2806" t="s">
        <v>40</v>
      </c>
      <c r="P2806" t="s">
        <v>30</v>
      </c>
      <c r="Q2806" t="s">
        <v>63</v>
      </c>
      <c r="R2806" t="s">
        <v>30</v>
      </c>
      <c r="X2806" t="s">
        <v>2042</v>
      </c>
    </row>
    <row r="2807" spans="1:24" x14ac:dyDescent="0.25">
      <c r="A2807">
        <v>148</v>
      </c>
      <c r="B2807" t="s">
        <v>2043</v>
      </c>
      <c r="C2807" t="s">
        <v>2044</v>
      </c>
      <c r="N2807" t="s">
        <v>45</v>
      </c>
      <c r="O2807" t="s">
        <v>40</v>
      </c>
      <c r="P2807" t="s">
        <v>30</v>
      </c>
      <c r="Q2807" t="s">
        <v>63</v>
      </c>
      <c r="R2807" t="s">
        <v>30</v>
      </c>
      <c r="X2807" t="s">
        <v>2045</v>
      </c>
    </row>
    <row r="2808" spans="1:24" x14ac:dyDescent="0.25">
      <c r="A2808">
        <v>36269</v>
      </c>
      <c r="B2808" t="s">
        <v>2053</v>
      </c>
      <c r="C2808" t="s">
        <v>2054</v>
      </c>
      <c r="E2808" t="s">
        <v>2055</v>
      </c>
      <c r="F2808" t="s">
        <v>480</v>
      </c>
      <c r="I2808">
        <v>1972</v>
      </c>
      <c r="M2808" t="s">
        <v>2056</v>
      </c>
      <c r="N2808" t="s">
        <v>45</v>
      </c>
      <c r="O2808" t="s">
        <v>40</v>
      </c>
      <c r="P2808" t="s">
        <v>30</v>
      </c>
      <c r="Q2808" t="s">
        <v>63</v>
      </c>
      <c r="R2808" t="s">
        <v>30</v>
      </c>
      <c r="X2808" t="s">
        <v>2057</v>
      </c>
    </row>
    <row r="2809" spans="1:24" x14ac:dyDescent="0.25">
      <c r="A2809">
        <v>1249054</v>
      </c>
      <c r="B2809" t="s">
        <v>2058</v>
      </c>
      <c r="C2809" t="s">
        <v>2059</v>
      </c>
      <c r="G2809" t="e">
        <f>-tidine</f>
        <v>#NAME?</v>
      </c>
      <c r="H2809" t="s">
        <v>1126</v>
      </c>
      <c r="K2809" t="s">
        <v>2060</v>
      </c>
      <c r="L2809" t="s">
        <v>2061</v>
      </c>
      <c r="N2809" t="s">
        <v>45</v>
      </c>
      <c r="O2809" t="s">
        <v>40</v>
      </c>
      <c r="P2809" t="s">
        <v>30</v>
      </c>
      <c r="Q2809" t="s">
        <v>63</v>
      </c>
      <c r="R2809" t="s">
        <v>30</v>
      </c>
      <c r="X2809" t="s">
        <v>2062</v>
      </c>
    </row>
    <row r="2810" spans="1:24" x14ac:dyDescent="0.25">
      <c r="A2810">
        <v>410123</v>
      </c>
      <c r="B2810" t="s">
        <v>2063</v>
      </c>
      <c r="C2810" t="s">
        <v>2064</v>
      </c>
      <c r="E2810" t="s">
        <v>2065</v>
      </c>
      <c r="F2810" t="s">
        <v>2066</v>
      </c>
      <c r="G2810" t="e">
        <f>-denant</f>
        <v>#NAME?</v>
      </c>
      <c r="H2810" t="s">
        <v>1777</v>
      </c>
      <c r="I2810">
        <v>2007</v>
      </c>
      <c r="N2810" t="s">
        <v>45</v>
      </c>
      <c r="O2810" t="s">
        <v>30</v>
      </c>
      <c r="P2810" t="s">
        <v>30</v>
      </c>
      <c r="Q2810" t="s">
        <v>63</v>
      </c>
      <c r="R2810" t="s">
        <v>30</v>
      </c>
      <c r="X2810" t="s">
        <v>2067</v>
      </c>
    </row>
    <row r="2811" spans="1:24" x14ac:dyDescent="0.25">
      <c r="A2811">
        <v>340939</v>
      </c>
      <c r="B2811" t="s">
        <v>2068</v>
      </c>
      <c r="C2811" t="s">
        <v>2069</v>
      </c>
      <c r="G2811" t="e">
        <f>-imod</f>
        <v>#NAME?</v>
      </c>
      <c r="H2811" t="s">
        <v>2070</v>
      </c>
      <c r="N2811" t="s">
        <v>45</v>
      </c>
      <c r="O2811" t="s">
        <v>40</v>
      </c>
      <c r="P2811" t="s">
        <v>30</v>
      </c>
      <c r="Q2811" t="s">
        <v>63</v>
      </c>
      <c r="R2811" t="s">
        <v>30</v>
      </c>
      <c r="X2811" t="s">
        <v>2071</v>
      </c>
    </row>
    <row r="2812" spans="1:24" x14ac:dyDescent="0.25">
      <c r="A2812">
        <v>861274</v>
      </c>
      <c r="B2812" t="s">
        <v>2072</v>
      </c>
      <c r="C2812" t="s">
        <v>2073</v>
      </c>
      <c r="N2812" t="s">
        <v>45</v>
      </c>
      <c r="O2812" t="s">
        <v>40</v>
      </c>
      <c r="P2812" t="s">
        <v>30</v>
      </c>
      <c r="Q2812" t="s">
        <v>46</v>
      </c>
      <c r="R2812" t="s">
        <v>30</v>
      </c>
      <c r="X2812" t="s">
        <v>2074</v>
      </c>
    </row>
    <row r="2813" spans="1:24" x14ac:dyDescent="0.25">
      <c r="A2813">
        <v>135248</v>
      </c>
      <c r="B2813" t="s">
        <v>2082</v>
      </c>
      <c r="C2813" t="s">
        <v>2083</v>
      </c>
      <c r="G2813" t="e">
        <f>-verine</f>
        <v>#NAME?</v>
      </c>
      <c r="H2813" t="s">
        <v>2084</v>
      </c>
      <c r="N2813" t="s">
        <v>45</v>
      </c>
      <c r="O2813" t="s">
        <v>40</v>
      </c>
      <c r="P2813" t="s">
        <v>30</v>
      </c>
      <c r="Q2813" t="s">
        <v>63</v>
      </c>
      <c r="R2813" t="s">
        <v>30</v>
      </c>
      <c r="X2813" t="s">
        <v>2085</v>
      </c>
    </row>
    <row r="2814" spans="1:24" x14ac:dyDescent="0.25">
      <c r="A2814">
        <v>240317</v>
      </c>
      <c r="B2814" t="s">
        <v>2086</v>
      </c>
      <c r="C2814" t="s">
        <v>2087</v>
      </c>
      <c r="E2814" t="s">
        <v>2088</v>
      </c>
      <c r="N2814" t="s">
        <v>45</v>
      </c>
      <c r="O2814" t="s">
        <v>40</v>
      </c>
      <c r="P2814" t="s">
        <v>30</v>
      </c>
      <c r="Q2814" t="s">
        <v>63</v>
      </c>
      <c r="R2814" t="s">
        <v>30</v>
      </c>
      <c r="X2814" t="s">
        <v>2089</v>
      </c>
    </row>
    <row r="2815" spans="1:24" x14ac:dyDescent="0.25">
      <c r="A2815">
        <v>604844</v>
      </c>
      <c r="B2815" t="s">
        <v>2090</v>
      </c>
      <c r="C2815" t="s">
        <v>2091</v>
      </c>
      <c r="F2815" t="s">
        <v>2092</v>
      </c>
      <c r="K2815" t="s">
        <v>2093</v>
      </c>
      <c r="L2815" t="s">
        <v>2094</v>
      </c>
      <c r="M2815" t="s">
        <v>2095</v>
      </c>
      <c r="N2815" t="s">
        <v>29</v>
      </c>
      <c r="O2815" t="s">
        <v>40</v>
      </c>
      <c r="P2815" t="s">
        <v>30</v>
      </c>
      <c r="Q2815" t="s">
        <v>31</v>
      </c>
      <c r="R2815" t="s">
        <v>30</v>
      </c>
      <c r="X2815" t="s">
        <v>2096</v>
      </c>
    </row>
    <row r="2816" spans="1:24" x14ac:dyDescent="0.25">
      <c r="A2816">
        <v>144025</v>
      </c>
      <c r="B2816" t="s">
        <v>2097</v>
      </c>
      <c r="C2816" t="s">
        <v>2098</v>
      </c>
      <c r="N2816" t="s">
        <v>45</v>
      </c>
      <c r="O2816" t="s">
        <v>40</v>
      </c>
      <c r="P2816" t="s">
        <v>30</v>
      </c>
      <c r="Q2816" t="s">
        <v>31</v>
      </c>
      <c r="R2816" t="s">
        <v>30</v>
      </c>
      <c r="X2816" t="s">
        <v>2099</v>
      </c>
    </row>
    <row r="2817" spans="1:24" x14ac:dyDescent="0.25">
      <c r="A2817">
        <v>178804</v>
      </c>
      <c r="B2817" t="s">
        <v>2100</v>
      </c>
      <c r="C2817" t="s">
        <v>2101</v>
      </c>
      <c r="G2817" t="s">
        <v>1566</v>
      </c>
      <c r="H2817" t="s">
        <v>1567</v>
      </c>
      <c r="N2817" t="s">
        <v>45</v>
      </c>
      <c r="O2817" t="s">
        <v>40</v>
      </c>
      <c r="P2817" t="s">
        <v>30</v>
      </c>
      <c r="Q2817" t="s">
        <v>63</v>
      </c>
      <c r="R2817" t="s">
        <v>30</v>
      </c>
      <c r="X2817" t="s">
        <v>2102</v>
      </c>
    </row>
    <row r="2818" spans="1:24" x14ac:dyDescent="0.25">
      <c r="A2818">
        <v>255700</v>
      </c>
      <c r="B2818" t="s">
        <v>2106</v>
      </c>
      <c r="C2818" t="s">
        <v>2107</v>
      </c>
      <c r="G2818" t="e">
        <f>-olol</f>
        <v>#NAME?</v>
      </c>
      <c r="H2818" t="s">
        <v>475</v>
      </c>
      <c r="N2818" t="s">
        <v>45</v>
      </c>
      <c r="O2818" t="s">
        <v>40</v>
      </c>
      <c r="P2818" t="s">
        <v>30</v>
      </c>
      <c r="Q2818" t="s">
        <v>46</v>
      </c>
      <c r="R2818" t="s">
        <v>30</v>
      </c>
      <c r="X2818" t="s">
        <v>2108</v>
      </c>
    </row>
    <row r="2819" spans="1:24" x14ac:dyDescent="0.25">
      <c r="A2819">
        <v>21785</v>
      </c>
      <c r="B2819" t="s">
        <v>2109</v>
      </c>
      <c r="C2819" t="s">
        <v>2110</v>
      </c>
      <c r="N2819" t="s">
        <v>45</v>
      </c>
      <c r="O2819" t="s">
        <v>40</v>
      </c>
      <c r="P2819" t="s">
        <v>30</v>
      </c>
      <c r="Q2819" t="s">
        <v>63</v>
      </c>
      <c r="R2819" t="s">
        <v>30</v>
      </c>
      <c r="X2819" t="s">
        <v>2111</v>
      </c>
    </row>
    <row r="2820" spans="1:24" x14ac:dyDescent="0.25">
      <c r="A2820">
        <v>34438</v>
      </c>
      <c r="B2820" t="s">
        <v>2112</v>
      </c>
      <c r="C2820" t="s">
        <v>2113</v>
      </c>
      <c r="E2820" t="s">
        <v>2114</v>
      </c>
      <c r="F2820" t="s">
        <v>366</v>
      </c>
      <c r="G2820" t="e">
        <f>-aril</f>
        <v>#NAME?</v>
      </c>
      <c r="H2820" t="s">
        <v>2115</v>
      </c>
      <c r="I2820">
        <v>1987</v>
      </c>
      <c r="M2820" t="s">
        <v>250</v>
      </c>
      <c r="N2820" t="s">
        <v>45</v>
      </c>
      <c r="O2820" t="s">
        <v>40</v>
      </c>
      <c r="P2820" t="s">
        <v>30</v>
      </c>
      <c r="Q2820" t="s">
        <v>63</v>
      </c>
      <c r="R2820" t="s">
        <v>30</v>
      </c>
      <c r="X2820" t="s">
        <v>2116</v>
      </c>
    </row>
    <row r="2821" spans="1:24" x14ac:dyDescent="0.25">
      <c r="A2821">
        <v>3346</v>
      </c>
      <c r="B2821" t="s">
        <v>2117</v>
      </c>
      <c r="C2821" t="s">
        <v>2118</v>
      </c>
      <c r="M2821" t="s">
        <v>2119</v>
      </c>
      <c r="N2821" t="s">
        <v>45</v>
      </c>
      <c r="O2821" t="s">
        <v>40</v>
      </c>
      <c r="P2821" t="s">
        <v>30</v>
      </c>
      <c r="Q2821" t="s">
        <v>63</v>
      </c>
      <c r="R2821" t="s">
        <v>30</v>
      </c>
      <c r="X2821" t="s">
        <v>2120</v>
      </c>
    </row>
    <row r="2822" spans="1:24" x14ac:dyDescent="0.25">
      <c r="A2822">
        <v>1077403</v>
      </c>
      <c r="B2822" t="s">
        <v>2121</v>
      </c>
      <c r="C2822" t="s">
        <v>2122</v>
      </c>
      <c r="G2822" t="s">
        <v>460</v>
      </c>
      <c r="H2822" t="s">
        <v>461</v>
      </c>
      <c r="N2822" t="s">
        <v>29</v>
      </c>
      <c r="O2822" t="s">
        <v>30</v>
      </c>
      <c r="P2822" t="s">
        <v>30</v>
      </c>
      <c r="Q2822" t="s">
        <v>31</v>
      </c>
      <c r="R2822" t="s">
        <v>30</v>
      </c>
      <c r="X2822" t="s">
        <v>2123</v>
      </c>
    </row>
    <row r="2823" spans="1:24" x14ac:dyDescent="0.25">
      <c r="A2823">
        <v>37095</v>
      </c>
      <c r="B2823" t="s">
        <v>2131</v>
      </c>
      <c r="C2823" t="s">
        <v>2132</v>
      </c>
      <c r="E2823" t="s">
        <v>2133</v>
      </c>
      <c r="F2823" t="s">
        <v>121</v>
      </c>
      <c r="G2823" t="e">
        <f>-stat</f>
        <v>#NAME?</v>
      </c>
      <c r="H2823" t="s">
        <v>781</v>
      </c>
      <c r="I2823">
        <v>2010</v>
      </c>
      <c r="N2823" t="s">
        <v>45</v>
      </c>
      <c r="O2823" t="s">
        <v>40</v>
      </c>
      <c r="P2823" t="s">
        <v>30</v>
      </c>
      <c r="Q2823" t="s">
        <v>63</v>
      </c>
      <c r="R2823" t="s">
        <v>30</v>
      </c>
      <c r="X2823" t="s">
        <v>2134</v>
      </c>
    </row>
    <row r="2824" spans="1:24" x14ac:dyDescent="0.25">
      <c r="A2824">
        <v>42031</v>
      </c>
      <c r="B2824" t="s">
        <v>2135</v>
      </c>
      <c r="C2824" t="s">
        <v>2136</v>
      </c>
      <c r="N2824" t="s">
        <v>45</v>
      </c>
      <c r="O2824" t="s">
        <v>40</v>
      </c>
      <c r="P2824" t="s">
        <v>30</v>
      </c>
      <c r="Q2824" t="s">
        <v>63</v>
      </c>
      <c r="R2824" t="s">
        <v>30</v>
      </c>
      <c r="X2824" t="s">
        <v>2137</v>
      </c>
    </row>
    <row r="2825" spans="1:24" x14ac:dyDescent="0.25">
      <c r="A2825">
        <v>1256</v>
      </c>
      <c r="B2825" t="s">
        <v>2145</v>
      </c>
      <c r="C2825" t="s">
        <v>2146</v>
      </c>
      <c r="N2825" t="s">
        <v>45</v>
      </c>
      <c r="O2825" t="s">
        <v>40</v>
      </c>
      <c r="P2825" t="s">
        <v>30</v>
      </c>
      <c r="Q2825" t="s">
        <v>63</v>
      </c>
      <c r="R2825" t="s">
        <v>30</v>
      </c>
      <c r="X2825" t="s">
        <v>2147</v>
      </c>
    </row>
    <row r="2826" spans="1:24" x14ac:dyDescent="0.25">
      <c r="A2826">
        <v>1043095</v>
      </c>
      <c r="B2826" t="s">
        <v>2148</v>
      </c>
      <c r="C2826" t="s">
        <v>2149</v>
      </c>
      <c r="N2826" t="s">
        <v>45</v>
      </c>
      <c r="O2826" t="s">
        <v>40</v>
      </c>
      <c r="P2826" t="s">
        <v>30</v>
      </c>
      <c r="Q2826" t="s">
        <v>63</v>
      </c>
      <c r="R2826" t="s">
        <v>30</v>
      </c>
      <c r="X2826" t="s">
        <v>2150</v>
      </c>
    </row>
    <row r="2827" spans="1:24" x14ac:dyDescent="0.25">
      <c r="A2827">
        <v>179592</v>
      </c>
      <c r="B2827" t="s">
        <v>2151</v>
      </c>
      <c r="C2827" t="s">
        <v>2152</v>
      </c>
      <c r="E2827" t="s">
        <v>2153</v>
      </c>
      <c r="N2827" t="s">
        <v>45</v>
      </c>
      <c r="O2827" t="s">
        <v>40</v>
      </c>
      <c r="P2827" t="s">
        <v>30</v>
      </c>
      <c r="Q2827" t="s">
        <v>63</v>
      </c>
      <c r="R2827" t="s">
        <v>30</v>
      </c>
      <c r="X2827" t="s">
        <v>2154</v>
      </c>
    </row>
    <row r="2828" spans="1:24" x14ac:dyDescent="0.25">
      <c r="A2828">
        <v>1249056</v>
      </c>
      <c r="B2828" t="s">
        <v>2155</v>
      </c>
      <c r="C2828" t="s">
        <v>2156</v>
      </c>
      <c r="N2828" t="s">
        <v>45</v>
      </c>
      <c r="O2828" t="s">
        <v>40</v>
      </c>
      <c r="P2828" t="s">
        <v>30</v>
      </c>
      <c r="Q2828" t="s">
        <v>46</v>
      </c>
      <c r="R2828" t="s">
        <v>30</v>
      </c>
      <c r="X2828" t="s">
        <v>2157</v>
      </c>
    </row>
    <row r="2829" spans="1:24" x14ac:dyDescent="0.25">
      <c r="A2829">
        <v>48859</v>
      </c>
      <c r="B2829" t="s">
        <v>2158</v>
      </c>
      <c r="C2829" t="s">
        <v>2159</v>
      </c>
      <c r="F2829" t="s">
        <v>527</v>
      </c>
      <c r="G2829" t="e">
        <f>-gillin</f>
        <v>#NAME?</v>
      </c>
      <c r="H2829" t="s">
        <v>2160</v>
      </c>
      <c r="K2829" t="s">
        <v>2161</v>
      </c>
      <c r="L2829" t="s">
        <v>2162</v>
      </c>
      <c r="N2829" t="s">
        <v>29</v>
      </c>
      <c r="O2829" t="s">
        <v>40</v>
      </c>
      <c r="P2829" t="s">
        <v>30</v>
      </c>
      <c r="Q2829" t="s">
        <v>31</v>
      </c>
      <c r="R2829" t="s">
        <v>30</v>
      </c>
      <c r="X2829" t="s">
        <v>2163</v>
      </c>
    </row>
    <row r="2830" spans="1:24" x14ac:dyDescent="0.25">
      <c r="A2830">
        <v>782503</v>
      </c>
      <c r="B2830" t="s">
        <v>2164</v>
      </c>
      <c r="C2830" t="s">
        <v>2165</v>
      </c>
      <c r="E2830" t="s">
        <v>2166</v>
      </c>
      <c r="G2830" t="s">
        <v>2167</v>
      </c>
      <c r="H2830" t="s">
        <v>2168</v>
      </c>
      <c r="I2830">
        <v>1966</v>
      </c>
      <c r="M2830" t="s">
        <v>453</v>
      </c>
      <c r="N2830" t="s">
        <v>45</v>
      </c>
      <c r="O2830" t="s">
        <v>40</v>
      </c>
      <c r="P2830" t="s">
        <v>30</v>
      </c>
      <c r="Q2830" t="s">
        <v>63</v>
      </c>
      <c r="R2830" t="s">
        <v>30</v>
      </c>
      <c r="X2830" t="s">
        <v>2169</v>
      </c>
    </row>
    <row r="2831" spans="1:24" x14ac:dyDescent="0.25">
      <c r="A2831">
        <v>754480</v>
      </c>
      <c r="B2831" t="s">
        <v>2170</v>
      </c>
      <c r="C2831" t="s">
        <v>2171</v>
      </c>
      <c r="N2831" t="s">
        <v>45</v>
      </c>
      <c r="O2831" t="s">
        <v>40</v>
      </c>
      <c r="P2831" t="s">
        <v>30</v>
      </c>
      <c r="Q2831" t="s">
        <v>46</v>
      </c>
      <c r="R2831" t="s">
        <v>30</v>
      </c>
      <c r="X2831" t="s">
        <v>2172</v>
      </c>
    </row>
    <row r="2832" spans="1:24" x14ac:dyDescent="0.25">
      <c r="A2832">
        <v>439021</v>
      </c>
      <c r="B2832" t="s">
        <v>2173</v>
      </c>
      <c r="C2832" t="s">
        <v>2174</v>
      </c>
      <c r="G2832" t="e">
        <f>-azocine</f>
        <v>#NAME?</v>
      </c>
      <c r="H2832" t="s">
        <v>2175</v>
      </c>
      <c r="N2832" t="s">
        <v>45</v>
      </c>
      <c r="O2832" t="s">
        <v>40</v>
      </c>
      <c r="P2832" t="s">
        <v>30</v>
      </c>
      <c r="Q2832" t="s">
        <v>31</v>
      </c>
      <c r="R2832" t="s">
        <v>30</v>
      </c>
      <c r="X2832" t="s">
        <v>2176</v>
      </c>
    </row>
    <row r="2833" spans="1:24" x14ac:dyDescent="0.25">
      <c r="A2833">
        <v>991347</v>
      </c>
      <c r="B2833" t="s">
        <v>2177</v>
      </c>
      <c r="C2833" t="s">
        <v>2178</v>
      </c>
      <c r="K2833" t="s">
        <v>2179</v>
      </c>
      <c r="L2833" t="s">
        <v>2180</v>
      </c>
      <c r="N2833" t="s">
        <v>45</v>
      </c>
      <c r="O2833" t="s">
        <v>40</v>
      </c>
      <c r="P2833" t="s">
        <v>30</v>
      </c>
      <c r="Q2833" t="s">
        <v>46</v>
      </c>
      <c r="R2833" t="s">
        <v>30</v>
      </c>
      <c r="X2833" t="s">
        <v>2181</v>
      </c>
    </row>
    <row r="2834" spans="1:24" x14ac:dyDescent="0.25">
      <c r="A2834">
        <v>66028</v>
      </c>
      <c r="B2834" t="s">
        <v>2182</v>
      </c>
      <c r="C2834" t="s">
        <v>2183</v>
      </c>
      <c r="E2834" t="s">
        <v>2184</v>
      </c>
      <c r="G2834" t="e">
        <f>-aril</f>
        <v>#NAME?</v>
      </c>
      <c r="H2834" t="s">
        <v>2115</v>
      </c>
      <c r="N2834" t="s">
        <v>45</v>
      </c>
      <c r="O2834" t="s">
        <v>40</v>
      </c>
      <c r="P2834" t="s">
        <v>30</v>
      </c>
      <c r="Q2834" t="s">
        <v>63</v>
      </c>
      <c r="R2834" t="s">
        <v>30</v>
      </c>
      <c r="X2834" t="s">
        <v>2185</v>
      </c>
    </row>
    <row r="2835" spans="1:24" x14ac:dyDescent="0.25">
      <c r="A2835">
        <v>122423</v>
      </c>
      <c r="B2835" t="s">
        <v>2186</v>
      </c>
      <c r="C2835" t="s">
        <v>2187</v>
      </c>
      <c r="E2835" t="s">
        <v>2188</v>
      </c>
      <c r="F2835" t="s">
        <v>2189</v>
      </c>
      <c r="G2835" t="e">
        <f>-stat</f>
        <v>#NAME?</v>
      </c>
      <c r="H2835" t="s">
        <v>2190</v>
      </c>
      <c r="I2835">
        <v>2002</v>
      </c>
      <c r="N2835" t="s">
        <v>45</v>
      </c>
      <c r="O2835" t="s">
        <v>40</v>
      </c>
      <c r="P2835" t="s">
        <v>30</v>
      </c>
      <c r="Q2835" t="s">
        <v>63</v>
      </c>
      <c r="R2835" t="s">
        <v>30</v>
      </c>
      <c r="X2835" t="s">
        <v>2191</v>
      </c>
    </row>
    <row r="2836" spans="1:24" x14ac:dyDescent="0.25">
      <c r="A2836">
        <v>66996</v>
      </c>
      <c r="B2836" t="s">
        <v>2192</v>
      </c>
      <c r="C2836" t="s">
        <v>2193</v>
      </c>
      <c r="M2836" t="s">
        <v>2194</v>
      </c>
      <c r="N2836" t="s">
        <v>45</v>
      </c>
      <c r="O2836" t="s">
        <v>40</v>
      </c>
      <c r="P2836" t="s">
        <v>30</v>
      </c>
      <c r="Q2836" t="s">
        <v>63</v>
      </c>
      <c r="R2836" t="s">
        <v>30</v>
      </c>
      <c r="X2836" t="s">
        <v>2195</v>
      </c>
    </row>
    <row r="2837" spans="1:24" x14ac:dyDescent="0.25">
      <c r="A2837">
        <v>835577</v>
      </c>
      <c r="B2837" t="s">
        <v>2196</v>
      </c>
      <c r="C2837" t="s">
        <v>2197</v>
      </c>
      <c r="E2837" t="s">
        <v>2198</v>
      </c>
      <c r="I2837">
        <v>1977</v>
      </c>
      <c r="M2837" t="s">
        <v>2199</v>
      </c>
      <c r="N2837" t="s">
        <v>45</v>
      </c>
      <c r="O2837" t="s">
        <v>40</v>
      </c>
      <c r="P2837" t="s">
        <v>30</v>
      </c>
      <c r="Q2837" t="s">
        <v>63</v>
      </c>
      <c r="R2837" t="s">
        <v>30</v>
      </c>
      <c r="X2837" t="s">
        <v>2200</v>
      </c>
    </row>
    <row r="2838" spans="1:24" x14ac:dyDescent="0.25">
      <c r="A2838">
        <v>705864</v>
      </c>
      <c r="B2838" t="s">
        <v>2201</v>
      </c>
      <c r="C2838" t="s">
        <v>2202</v>
      </c>
      <c r="N2838" t="s">
        <v>45</v>
      </c>
      <c r="O2838" t="s">
        <v>30</v>
      </c>
      <c r="P2838" t="s">
        <v>30</v>
      </c>
      <c r="Q2838" t="s">
        <v>63</v>
      </c>
      <c r="R2838" t="s">
        <v>30</v>
      </c>
      <c r="X2838" t="s">
        <v>2203</v>
      </c>
    </row>
    <row r="2839" spans="1:24" x14ac:dyDescent="0.25">
      <c r="A2839">
        <v>443151</v>
      </c>
      <c r="B2839" t="s">
        <v>2210</v>
      </c>
      <c r="C2839" t="s">
        <v>2211</v>
      </c>
      <c r="N2839" t="s">
        <v>45</v>
      </c>
      <c r="O2839" t="s">
        <v>40</v>
      </c>
      <c r="P2839" t="s">
        <v>30</v>
      </c>
      <c r="Q2839" t="s">
        <v>63</v>
      </c>
      <c r="R2839" t="s">
        <v>30</v>
      </c>
      <c r="X2839" t="s">
        <v>2212</v>
      </c>
    </row>
    <row r="2840" spans="1:24" x14ac:dyDescent="0.25">
      <c r="A2840">
        <v>402280</v>
      </c>
      <c r="B2840" t="s">
        <v>2213</v>
      </c>
      <c r="C2840" t="s">
        <v>2214</v>
      </c>
      <c r="E2840" t="s">
        <v>2215</v>
      </c>
      <c r="F2840" t="s">
        <v>2216</v>
      </c>
      <c r="G2840" t="e">
        <f>-gepant</f>
        <v>#NAME?</v>
      </c>
      <c r="H2840" t="s">
        <v>2217</v>
      </c>
      <c r="I2840">
        <v>2008</v>
      </c>
      <c r="N2840" t="s">
        <v>45</v>
      </c>
      <c r="O2840" t="s">
        <v>30</v>
      </c>
      <c r="P2840" t="s">
        <v>30</v>
      </c>
      <c r="Q2840" t="s">
        <v>31</v>
      </c>
      <c r="R2840" t="s">
        <v>30</v>
      </c>
      <c r="X2840" t="s">
        <v>2218</v>
      </c>
    </row>
    <row r="2841" spans="1:24" x14ac:dyDescent="0.25">
      <c r="A2841">
        <v>590783</v>
      </c>
      <c r="B2841" t="s">
        <v>2219</v>
      </c>
      <c r="C2841" t="s">
        <v>2220</v>
      </c>
      <c r="F2841" t="s">
        <v>2221</v>
      </c>
      <c r="G2841" t="e">
        <f>-pirdine</f>
        <v>#NAME?</v>
      </c>
      <c r="H2841" t="s">
        <v>2222</v>
      </c>
      <c r="I2841">
        <v>2010</v>
      </c>
      <c r="N2841" t="s">
        <v>45</v>
      </c>
      <c r="O2841" t="s">
        <v>40</v>
      </c>
      <c r="P2841" t="s">
        <v>30</v>
      </c>
      <c r="Q2841" t="s">
        <v>63</v>
      </c>
      <c r="R2841" t="s">
        <v>30</v>
      </c>
      <c r="X2841" t="s">
        <v>2223</v>
      </c>
    </row>
    <row r="2842" spans="1:24" x14ac:dyDescent="0.25">
      <c r="A2842">
        <v>255777</v>
      </c>
      <c r="B2842" t="s">
        <v>2231</v>
      </c>
      <c r="C2842" t="s">
        <v>2232</v>
      </c>
      <c r="G2842" t="e">
        <f>-fibrate</f>
        <v>#NAME?</v>
      </c>
      <c r="H2842" t="s">
        <v>325</v>
      </c>
      <c r="N2842" t="s">
        <v>45</v>
      </c>
      <c r="O2842" t="s">
        <v>40</v>
      </c>
      <c r="P2842" t="s">
        <v>30</v>
      </c>
      <c r="Q2842" t="s">
        <v>63</v>
      </c>
      <c r="R2842" t="s">
        <v>30</v>
      </c>
      <c r="X2842" t="s">
        <v>2233</v>
      </c>
    </row>
    <row r="2843" spans="1:24" x14ac:dyDescent="0.25">
      <c r="A2843">
        <v>208205</v>
      </c>
      <c r="B2843" t="s">
        <v>2234</v>
      </c>
      <c r="C2843" t="s">
        <v>2235</v>
      </c>
      <c r="E2843" t="s">
        <v>2236</v>
      </c>
      <c r="N2843" t="s">
        <v>45</v>
      </c>
      <c r="O2843" t="s">
        <v>40</v>
      </c>
      <c r="P2843" t="s">
        <v>30</v>
      </c>
      <c r="Q2843" t="s">
        <v>31</v>
      </c>
      <c r="R2843" t="s">
        <v>30</v>
      </c>
      <c r="X2843" t="s">
        <v>2237</v>
      </c>
    </row>
    <row r="2844" spans="1:24" x14ac:dyDescent="0.25">
      <c r="A2844">
        <v>80351</v>
      </c>
      <c r="B2844" t="s">
        <v>2244</v>
      </c>
      <c r="C2844" t="s">
        <v>2245</v>
      </c>
      <c r="E2844" t="s">
        <v>2246</v>
      </c>
      <c r="I2844">
        <v>1965</v>
      </c>
      <c r="K2844" t="s">
        <v>2247</v>
      </c>
      <c r="L2844" t="s">
        <v>2248</v>
      </c>
      <c r="M2844" t="s">
        <v>342</v>
      </c>
      <c r="N2844" t="s">
        <v>45</v>
      </c>
      <c r="O2844" t="s">
        <v>40</v>
      </c>
      <c r="P2844" t="s">
        <v>30</v>
      </c>
      <c r="Q2844" t="s">
        <v>63</v>
      </c>
      <c r="R2844" t="s">
        <v>30</v>
      </c>
      <c r="X2844" t="s">
        <v>2249</v>
      </c>
    </row>
    <row r="2845" spans="1:24" x14ac:dyDescent="0.25">
      <c r="A2845">
        <v>65244</v>
      </c>
      <c r="B2845" t="s">
        <v>2250</v>
      </c>
      <c r="C2845" t="s">
        <v>2251</v>
      </c>
      <c r="N2845" t="s">
        <v>45</v>
      </c>
      <c r="O2845" t="s">
        <v>40</v>
      </c>
      <c r="P2845" t="s">
        <v>30</v>
      </c>
      <c r="Q2845" t="s">
        <v>63</v>
      </c>
      <c r="R2845" t="s">
        <v>30</v>
      </c>
      <c r="X2845" t="s">
        <v>2252</v>
      </c>
    </row>
    <row r="2846" spans="1:24" x14ac:dyDescent="0.25">
      <c r="A2846">
        <v>706065</v>
      </c>
      <c r="B2846" t="s">
        <v>2253</v>
      </c>
      <c r="C2846" t="s">
        <v>2254</v>
      </c>
      <c r="E2846" t="s">
        <v>2255</v>
      </c>
      <c r="G2846" t="e">
        <f>-penem</f>
        <v>#NAME?</v>
      </c>
      <c r="H2846" t="s">
        <v>2256</v>
      </c>
      <c r="I2846">
        <v>2006</v>
      </c>
      <c r="N2846" t="s">
        <v>29</v>
      </c>
      <c r="O2846" t="s">
        <v>40</v>
      </c>
      <c r="P2846" t="s">
        <v>30</v>
      </c>
      <c r="Q2846" t="s">
        <v>31</v>
      </c>
      <c r="R2846" t="s">
        <v>30</v>
      </c>
      <c r="X2846" t="s">
        <v>2257</v>
      </c>
    </row>
    <row r="2847" spans="1:24" x14ac:dyDescent="0.25">
      <c r="A2847">
        <v>675316</v>
      </c>
      <c r="B2847" t="s">
        <v>2269</v>
      </c>
      <c r="C2847" t="s">
        <v>2270</v>
      </c>
      <c r="G2847" t="e">
        <f>-prilat</f>
        <v>#NAME?</v>
      </c>
      <c r="H2847" t="s">
        <v>1467</v>
      </c>
      <c r="N2847" t="s">
        <v>45</v>
      </c>
      <c r="O2847" t="s">
        <v>40</v>
      </c>
      <c r="P2847" t="s">
        <v>30</v>
      </c>
      <c r="Q2847" t="s">
        <v>31</v>
      </c>
      <c r="R2847" t="s">
        <v>30</v>
      </c>
      <c r="X2847" t="s">
        <v>2271</v>
      </c>
    </row>
    <row r="2848" spans="1:24" x14ac:dyDescent="0.25">
      <c r="A2848">
        <v>1121342</v>
      </c>
      <c r="B2848" t="s">
        <v>2275</v>
      </c>
      <c r="C2848" t="s">
        <v>2276</v>
      </c>
      <c r="G2848" t="e">
        <f>-tidine</f>
        <v>#NAME?</v>
      </c>
      <c r="H2848" t="s">
        <v>1126</v>
      </c>
      <c r="N2848" t="s">
        <v>45</v>
      </c>
      <c r="O2848" t="s">
        <v>40</v>
      </c>
      <c r="P2848" t="s">
        <v>30</v>
      </c>
      <c r="Q2848" t="s">
        <v>63</v>
      </c>
      <c r="R2848" t="s">
        <v>30</v>
      </c>
      <c r="X2848" t="s">
        <v>2277</v>
      </c>
    </row>
    <row r="2849" spans="1:24" x14ac:dyDescent="0.25">
      <c r="A2849">
        <v>1141605</v>
      </c>
      <c r="B2849" t="s">
        <v>2286</v>
      </c>
      <c r="C2849" t="s">
        <v>2287</v>
      </c>
      <c r="N2849" t="s">
        <v>45</v>
      </c>
      <c r="O2849" t="s">
        <v>40</v>
      </c>
      <c r="P2849" t="s">
        <v>30</v>
      </c>
      <c r="Q2849" t="s">
        <v>63</v>
      </c>
      <c r="R2849" t="s">
        <v>30</v>
      </c>
      <c r="X2849" t="s">
        <v>2288</v>
      </c>
    </row>
    <row r="2850" spans="1:24" x14ac:dyDescent="0.25">
      <c r="A2850">
        <v>252174</v>
      </c>
      <c r="B2850" t="s">
        <v>2292</v>
      </c>
      <c r="C2850" t="s">
        <v>2293</v>
      </c>
      <c r="E2850" t="s">
        <v>2294</v>
      </c>
      <c r="F2850" t="s">
        <v>36</v>
      </c>
      <c r="I2850">
        <v>1975</v>
      </c>
      <c r="M2850" t="s">
        <v>342</v>
      </c>
      <c r="N2850" t="s">
        <v>45</v>
      </c>
      <c r="O2850" t="s">
        <v>40</v>
      </c>
      <c r="P2850" t="s">
        <v>30</v>
      </c>
      <c r="Q2850" t="s">
        <v>63</v>
      </c>
      <c r="R2850" t="s">
        <v>30</v>
      </c>
      <c r="X2850" t="s">
        <v>2295</v>
      </c>
    </row>
    <row r="2851" spans="1:24" x14ac:dyDescent="0.25">
      <c r="A2851">
        <v>1173967</v>
      </c>
      <c r="B2851" t="s">
        <v>2296</v>
      </c>
      <c r="C2851" t="s">
        <v>2297</v>
      </c>
      <c r="E2851" t="s">
        <v>2298</v>
      </c>
      <c r="G2851" t="s">
        <v>2299</v>
      </c>
      <c r="H2851" t="s">
        <v>781</v>
      </c>
      <c r="K2851" t="s">
        <v>2300</v>
      </c>
      <c r="L2851" t="s">
        <v>2301</v>
      </c>
      <c r="N2851" t="s">
        <v>108</v>
      </c>
      <c r="O2851" t="s">
        <v>30</v>
      </c>
      <c r="P2851" t="s">
        <v>30</v>
      </c>
      <c r="Q2851" t="s">
        <v>31</v>
      </c>
      <c r="R2851" t="s">
        <v>30</v>
      </c>
      <c r="X2851" t="s">
        <v>2302</v>
      </c>
    </row>
    <row r="2852" spans="1:24" x14ac:dyDescent="0.25">
      <c r="A2852">
        <v>1248673</v>
      </c>
      <c r="B2852" t="s">
        <v>2311</v>
      </c>
      <c r="C2852" t="s">
        <v>2312</v>
      </c>
      <c r="F2852" t="s">
        <v>1177</v>
      </c>
      <c r="G2852" t="e">
        <f>-orex</f>
        <v>#NAME?</v>
      </c>
      <c r="H2852" t="s">
        <v>999</v>
      </c>
      <c r="I2852">
        <v>1972</v>
      </c>
      <c r="M2852" t="s">
        <v>296</v>
      </c>
      <c r="N2852" t="s">
        <v>45</v>
      </c>
      <c r="O2852" t="s">
        <v>40</v>
      </c>
      <c r="P2852" t="s">
        <v>30</v>
      </c>
      <c r="Q2852" t="s">
        <v>31</v>
      </c>
      <c r="R2852" t="s">
        <v>30</v>
      </c>
      <c r="X2852" t="s">
        <v>2313</v>
      </c>
    </row>
    <row r="2853" spans="1:24" x14ac:dyDescent="0.25">
      <c r="A2853">
        <v>1248723</v>
      </c>
      <c r="B2853" t="s">
        <v>2314</v>
      </c>
      <c r="C2853" t="s">
        <v>2315</v>
      </c>
      <c r="E2853" t="s">
        <v>2316</v>
      </c>
      <c r="F2853" t="s">
        <v>922</v>
      </c>
      <c r="G2853" t="e">
        <f>-mycin</f>
        <v>#NAME?</v>
      </c>
      <c r="H2853" t="s">
        <v>26</v>
      </c>
      <c r="I2853">
        <v>1965</v>
      </c>
      <c r="M2853" t="s">
        <v>453</v>
      </c>
      <c r="N2853" t="s">
        <v>29</v>
      </c>
      <c r="O2853" t="s">
        <v>30</v>
      </c>
      <c r="P2853" t="s">
        <v>30</v>
      </c>
      <c r="Q2853" t="s">
        <v>31</v>
      </c>
      <c r="R2853" t="s">
        <v>30</v>
      </c>
      <c r="X2853" t="s">
        <v>2317</v>
      </c>
    </row>
    <row r="2854" spans="1:24" x14ac:dyDescent="0.25">
      <c r="A2854">
        <v>1248746</v>
      </c>
      <c r="B2854" t="s">
        <v>2318</v>
      </c>
      <c r="C2854" t="s">
        <v>2319</v>
      </c>
      <c r="E2854" t="s">
        <v>2320</v>
      </c>
      <c r="F2854" t="s">
        <v>480</v>
      </c>
      <c r="G2854" t="e">
        <f>-queside</f>
        <v>#NAME?</v>
      </c>
      <c r="H2854" t="s">
        <v>2321</v>
      </c>
      <c r="I2854">
        <v>1992</v>
      </c>
      <c r="M2854" t="s">
        <v>1266</v>
      </c>
      <c r="N2854" t="s">
        <v>29</v>
      </c>
      <c r="O2854" t="s">
        <v>30</v>
      </c>
      <c r="P2854" t="s">
        <v>30</v>
      </c>
      <c r="Q2854" t="s">
        <v>31</v>
      </c>
      <c r="R2854" t="s">
        <v>30</v>
      </c>
      <c r="X2854" t="s">
        <v>2322</v>
      </c>
    </row>
    <row r="2855" spans="1:24" x14ac:dyDescent="0.25">
      <c r="A2855">
        <v>1248697</v>
      </c>
      <c r="B2855" t="s">
        <v>2323</v>
      </c>
      <c r="C2855" t="s">
        <v>2324</v>
      </c>
      <c r="G2855" t="e">
        <f>-azepam</f>
        <v>#NAME?</v>
      </c>
      <c r="H2855" t="s">
        <v>1171</v>
      </c>
      <c r="N2855" t="s">
        <v>45</v>
      </c>
      <c r="O2855" t="s">
        <v>40</v>
      </c>
      <c r="P2855" t="s">
        <v>30</v>
      </c>
      <c r="Q2855" t="s">
        <v>31</v>
      </c>
      <c r="R2855" t="s">
        <v>30</v>
      </c>
      <c r="X2855" t="s">
        <v>2325</v>
      </c>
    </row>
    <row r="2856" spans="1:24" x14ac:dyDescent="0.25">
      <c r="A2856">
        <v>1152050</v>
      </c>
      <c r="B2856" t="s">
        <v>2326</v>
      </c>
      <c r="C2856" t="s">
        <v>2327</v>
      </c>
      <c r="K2856" t="s">
        <v>2328</v>
      </c>
      <c r="L2856" t="s">
        <v>2329</v>
      </c>
      <c r="N2856" t="s">
        <v>45</v>
      </c>
      <c r="O2856" t="s">
        <v>40</v>
      </c>
      <c r="P2856" t="s">
        <v>30</v>
      </c>
      <c r="Q2856" t="s">
        <v>46</v>
      </c>
      <c r="R2856" t="s">
        <v>30</v>
      </c>
      <c r="X2856" t="s">
        <v>2330</v>
      </c>
    </row>
    <row r="2857" spans="1:24" x14ac:dyDescent="0.25">
      <c r="A2857">
        <v>1302145</v>
      </c>
      <c r="B2857" t="s">
        <v>2331</v>
      </c>
      <c r="C2857" t="s">
        <v>2332</v>
      </c>
      <c r="G2857" t="s">
        <v>2333</v>
      </c>
      <c r="H2857" t="s">
        <v>790</v>
      </c>
      <c r="N2857" t="s">
        <v>45</v>
      </c>
      <c r="O2857" t="s">
        <v>40</v>
      </c>
      <c r="P2857" t="s">
        <v>30</v>
      </c>
      <c r="Q2857" t="s">
        <v>46</v>
      </c>
      <c r="R2857" t="s">
        <v>30</v>
      </c>
      <c r="X2857" t="s">
        <v>2334</v>
      </c>
    </row>
    <row r="2858" spans="1:24" x14ac:dyDescent="0.25">
      <c r="A2858">
        <v>202404</v>
      </c>
      <c r="B2858" t="s">
        <v>2335</v>
      </c>
      <c r="C2858" t="s">
        <v>2336</v>
      </c>
      <c r="E2858" t="s">
        <v>2337</v>
      </c>
      <c r="F2858" t="s">
        <v>489</v>
      </c>
      <c r="I2858">
        <v>1965</v>
      </c>
      <c r="M2858" t="s">
        <v>453</v>
      </c>
      <c r="N2858" t="s">
        <v>45</v>
      </c>
      <c r="O2858" t="s">
        <v>30</v>
      </c>
      <c r="P2858" t="s">
        <v>30</v>
      </c>
      <c r="Q2858" t="s">
        <v>63</v>
      </c>
      <c r="R2858" t="s">
        <v>30</v>
      </c>
      <c r="X2858" t="s">
        <v>2338</v>
      </c>
    </row>
    <row r="2859" spans="1:24" x14ac:dyDescent="0.25">
      <c r="A2859">
        <v>1237004</v>
      </c>
      <c r="B2859" t="s">
        <v>2339</v>
      </c>
      <c r="C2859" t="s">
        <v>2340</v>
      </c>
      <c r="G2859" t="e">
        <f>-ium</f>
        <v>#NAME?</v>
      </c>
      <c r="H2859" t="s">
        <v>288</v>
      </c>
      <c r="N2859" t="s">
        <v>45</v>
      </c>
      <c r="O2859" t="s">
        <v>40</v>
      </c>
      <c r="P2859" t="s">
        <v>30</v>
      </c>
      <c r="Q2859" t="s">
        <v>63</v>
      </c>
      <c r="R2859" t="s">
        <v>30</v>
      </c>
      <c r="X2859" t="s">
        <v>2341</v>
      </c>
    </row>
    <row r="2860" spans="1:24" x14ac:dyDescent="0.25">
      <c r="A2860">
        <v>819463</v>
      </c>
      <c r="B2860" t="s">
        <v>2342</v>
      </c>
      <c r="C2860" t="s">
        <v>2343</v>
      </c>
      <c r="F2860" t="s">
        <v>626</v>
      </c>
      <c r="I2860">
        <v>1967</v>
      </c>
      <c r="M2860" t="s">
        <v>2344</v>
      </c>
      <c r="N2860" t="s">
        <v>45</v>
      </c>
      <c r="O2860" t="s">
        <v>40</v>
      </c>
      <c r="P2860" t="s">
        <v>30</v>
      </c>
      <c r="Q2860" t="s">
        <v>63</v>
      </c>
      <c r="R2860" t="s">
        <v>30</v>
      </c>
      <c r="X2860" t="s">
        <v>2345</v>
      </c>
    </row>
    <row r="2861" spans="1:24" x14ac:dyDescent="0.25">
      <c r="A2861">
        <v>1383149</v>
      </c>
      <c r="B2861" t="s">
        <v>2346</v>
      </c>
      <c r="C2861" t="s">
        <v>2347</v>
      </c>
      <c r="G2861" t="e">
        <f>-ium</f>
        <v>#NAME?</v>
      </c>
      <c r="H2861" t="s">
        <v>288</v>
      </c>
      <c r="N2861" t="s">
        <v>45</v>
      </c>
      <c r="O2861" t="s">
        <v>40</v>
      </c>
      <c r="P2861" t="s">
        <v>30</v>
      </c>
      <c r="Q2861" t="s">
        <v>63</v>
      </c>
      <c r="R2861" t="s">
        <v>30</v>
      </c>
      <c r="X2861" t="s">
        <v>2348</v>
      </c>
    </row>
    <row r="2862" spans="1:24" x14ac:dyDescent="0.25">
      <c r="A2862">
        <v>1380852</v>
      </c>
      <c r="B2862" t="s">
        <v>2349</v>
      </c>
      <c r="C2862" t="s">
        <v>2350</v>
      </c>
      <c r="N2862" t="s">
        <v>75</v>
      </c>
      <c r="O2862" t="s">
        <v>30</v>
      </c>
      <c r="P2862" t="s">
        <v>30</v>
      </c>
      <c r="Q2862" t="s">
        <v>31</v>
      </c>
      <c r="R2862" t="s">
        <v>30</v>
      </c>
    </row>
    <row r="2863" spans="1:24" x14ac:dyDescent="0.25">
      <c r="A2863">
        <v>1380803</v>
      </c>
      <c r="B2863" t="s">
        <v>2351</v>
      </c>
      <c r="C2863" t="s">
        <v>2352</v>
      </c>
      <c r="E2863" t="s">
        <v>2353</v>
      </c>
      <c r="I2863">
        <v>1970</v>
      </c>
      <c r="M2863" t="s">
        <v>2354</v>
      </c>
      <c r="N2863" t="s">
        <v>229</v>
      </c>
      <c r="O2863" t="s">
        <v>30</v>
      </c>
      <c r="P2863" t="s">
        <v>30</v>
      </c>
      <c r="Q2863" t="s">
        <v>31</v>
      </c>
      <c r="R2863" t="s">
        <v>30</v>
      </c>
    </row>
    <row r="2864" spans="1:24" x14ac:dyDescent="0.25">
      <c r="A2864">
        <v>1380288</v>
      </c>
      <c r="B2864" t="s">
        <v>2355</v>
      </c>
      <c r="C2864" t="s">
        <v>2356</v>
      </c>
      <c r="N2864" t="s">
        <v>75</v>
      </c>
      <c r="O2864" t="s">
        <v>30</v>
      </c>
      <c r="P2864" t="s">
        <v>30</v>
      </c>
      <c r="Q2864" t="s">
        <v>31</v>
      </c>
      <c r="R2864" t="s">
        <v>30</v>
      </c>
    </row>
    <row r="2865" spans="1:24" x14ac:dyDescent="0.25">
      <c r="A2865">
        <v>1380577</v>
      </c>
      <c r="B2865" t="s">
        <v>2357</v>
      </c>
      <c r="C2865" t="s">
        <v>2358</v>
      </c>
      <c r="G2865" t="e">
        <f>-ase</f>
        <v>#NAME?</v>
      </c>
      <c r="H2865" t="s">
        <v>2359</v>
      </c>
      <c r="N2865" t="s">
        <v>2360</v>
      </c>
      <c r="O2865" t="s">
        <v>30</v>
      </c>
      <c r="P2865" t="s">
        <v>30</v>
      </c>
      <c r="Q2865" t="s">
        <v>31</v>
      </c>
      <c r="R2865" t="s">
        <v>30</v>
      </c>
    </row>
    <row r="2866" spans="1:24" x14ac:dyDescent="0.25">
      <c r="A2866">
        <v>1380738</v>
      </c>
      <c r="B2866" t="s">
        <v>2361</v>
      </c>
      <c r="C2866" t="s">
        <v>2362</v>
      </c>
      <c r="N2866" t="s">
        <v>75</v>
      </c>
      <c r="O2866" t="s">
        <v>30</v>
      </c>
      <c r="P2866" t="s">
        <v>30</v>
      </c>
      <c r="Q2866" t="s">
        <v>31</v>
      </c>
      <c r="R2866" t="s">
        <v>30</v>
      </c>
    </row>
    <row r="2867" spans="1:24" x14ac:dyDescent="0.25">
      <c r="A2867">
        <v>1380391</v>
      </c>
      <c r="B2867" t="s">
        <v>2367</v>
      </c>
      <c r="C2867" t="s">
        <v>2368</v>
      </c>
      <c r="N2867" t="s">
        <v>108</v>
      </c>
      <c r="O2867" t="s">
        <v>30</v>
      </c>
      <c r="P2867" t="s">
        <v>30</v>
      </c>
      <c r="Q2867" t="s">
        <v>31</v>
      </c>
      <c r="R2867" t="s">
        <v>30</v>
      </c>
    </row>
    <row r="2868" spans="1:24" x14ac:dyDescent="0.25">
      <c r="A2868">
        <v>1381030</v>
      </c>
      <c r="B2868" t="s">
        <v>2369</v>
      </c>
      <c r="C2868" t="s">
        <v>2370</v>
      </c>
      <c r="N2868" t="s">
        <v>75</v>
      </c>
      <c r="O2868" t="s">
        <v>30</v>
      </c>
      <c r="P2868" t="s">
        <v>30</v>
      </c>
      <c r="Q2868" t="s">
        <v>31</v>
      </c>
      <c r="R2868" t="s">
        <v>30</v>
      </c>
    </row>
    <row r="2869" spans="1:24" x14ac:dyDescent="0.25">
      <c r="A2869">
        <v>1380375</v>
      </c>
      <c r="B2869" t="s">
        <v>2371</v>
      </c>
      <c r="C2869" t="s">
        <v>2372</v>
      </c>
      <c r="N2869" t="s">
        <v>75</v>
      </c>
      <c r="O2869" t="s">
        <v>30</v>
      </c>
      <c r="P2869" t="s">
        <v>30</v>
      </c>
      <c r="Q2869" t="s">
        <v>31</v>
      </c>
      <c r="R2869" t="s">
        <v>30</v>
      </c>
    </row>
    <row r="2870" spans="1:24" x14ac:dyDescent="0.25">
      <c r="A2870">
        <v>1380457</v>
      </c>
      <c r="B2870" t="s">
        <v>2373</v>
      </c>
      <c r="C2870" t="s">
        <v>2374</v>
      </c>
      <c r="G2870" t="e">
        <f>-mer</f>
        <v>#NAME?</v>
      </c>
      <c r="H2870" t="s">
        <v>2375</v>
      </c>
      <c r="N2870" t="s">
        <v>229</v>
      </c>
      <c r="O2870" t="s">
        <v>30</v>
      </c>
      <c r="P2870" t="s">
        <v>30</v>
      </c>
      <c r="Q2870" t="s">
        <v>31</v>
      </c>
      <c r="R2870" t="s">
        <v>30</v>
      </c>
    </row>
    <row r="2871" spans="1:24" x14ac:dyDescent="0.25">
      <c r="A2871">
        <v>1381467</v>
      </c>
      <c r="B2871" t="s">
        <v>2376</v>
      </c>
      <c r="C2871" t="s">
        <v>2377</v>
      </c>
      <c r="F2871" t="s">
        <v>452</v>
      </c>
      <c r="K2871" t="s">
        <v>2378</v>
      </c>
      <c r="L2871" t="s">
        <v>2379</v>
      </c>
      <c r="M2871" t="s">
        <v>1664</v>
      </c>
      <c r="N2871" t="s">
        <v>75</v>
      </c>
      <c r="O2871" t="s">
        <v>30</v>
      </c>
      <c r="P2871" t="s">
        <v>30</v>
      </c>
      <c r="Q2871" t="s">
        <v>31</v>
      </c>
      <c r="R2871" t="s">
        <v>30</v>
      </c>
    </row>
    <row r="2872" spans="1:24" x14ac:dyDescent="0.25">
      <c r="A2872">
        <v>1380279</v>
      </c>
      <c r="B2872" t="s">
        <v>2380</v>
      </c>
      <c r="C2872" t="s">
        <v>2381</v>
      </c>
      <c r="N2872" t="s">
        <v>75</v>
      </c>
      <c r="O2872" t="s">
        <v>30</v>
      </c>
      <c r="P2872" t="s">
        <v>30</v>
      </c>
      <c r="Q2872" t="s">
        <v>31</v>
      </c>
      <c r="R2872" t="s">
        <v>30</v>
      </c>
    </row>
    <row r="2873" spans="1:24" x14ac:dyDescent="0.25">
      <c r="A2873">
        <v>1380768</v>
      </c>
      <c r="B2873" t="s">
        <v>2382</v>
      </c>
      <c r="C2873" t="s">
        <v>2383</v>
      </c>
      <c r="N2873" t="s">
        <v>75</v>
      </c>
      <c r="O2873" t="s">
        <v>30</v>
      </c>
      <c r="P2873" t="s">
        <v>30</v>
      </c>
      <c r="Q2873" t="s">
        <v>31</v>
      </c>
      <c r="R2873" t="s">
        <v>30</v>
      </c>
    </row>
    <row r="2874" spans="1:24" x14ac:dyDescent="0.25">
      <c r="A2874">
        <v>1380506</v>
      </c>
      <c r="B2874" t="s">
        <v>2384</v>
      </c>
      <c r="C2874" t="s">
        <v>2385</v>
      </c>
      <c r="E2874" t="s">
        <v>2386</v>
      </c>
      <c r="G2874" t="e">
        <f>-mycin</f>
        <v>#NAME?</v>
      </c>
      <c r="H2874" t="s">
        <v>26</v>
      </c>
      <c r="I2874">
        <v>1968</v>
      </c>
      <c r="M2874" t="s">
        <v>2387</v>
      </c>
      <c r="N2874" t="s">
        <v>75</v>
      </c>
      <c r="O2874" t="s">
        <v>30</v>
      </c>
      <c r="P2874" t="s">
        <v>30</v>
      </c>
      <c r="Q2874" t="s">
        <v>31</v>
      </c>
      <c r="R2874" t="s">
        <v>30</v>
      </c>
    </row>
    <row r="2875" spans="1:24" x14ac:dyDescent="0.25">
      <c r="A2875">
        <v>1381240</v>
      </c>
      <c r="B2875" t="s">
        <v>2388</v>
      </c>
      <c r="C2875" t="s">
        <v>2389</v>
      </c>
      <c r="M2875" t="s">
        <v>672</v>
      </c>
      <c r="N2875" t="s">
        <v>75</v>
      </c>
      <c r="O2875" t="s">
        <v>30</v>
      </c>
      <c r="P2875" t="s">
        <v>30</v>
      </c>
      <c r="Q2875" t="s">
        <v>31</v>
      </c>
      <c r="R2875" t="s">
        <v>30</v>
      </c>
    </row>
    <row r="2876" spans="1:24" x14ac:dyDescent="0.25">
      <c r="A2876">
        <v>1380582</v>
      </c>
      <c r="B2876" t="s">
        <v>2390</v>
      </c>
      <c r="C2876" t="s">
        <v>2391</v>
      </c>
      <c r="N2876" t="s">
        <v>75</v>
      </c>
      <c r="O2876" t="s">
        <v>30</v>
      </c>
      <c r="P2876" t="s">
        <v>30</v>
      </c>
      <c r="Q2876" t="s">
        <v>31</v>
      </c>
      <c r="R2876" t="s">
        <v>30</v>
      </c>
    </row>
    <row r="2877" spans="1:24" x14ac:dyDescent="0.25">
      <c r="A2877">
        <v>1381348</v>
      </c>
      <c r="B2877" t="s">
        <v>2392</v>
      </c>
      <c r="C2877" t="s">
        <v>2393</v>
      </c>
      <c r="F2877" t="s">
        <v>2394</v>
      </c>
      <c r="G2877" t="e">
        <f>-filcon</f>
        <v>#NAME?</v>
      </c>
      <c r="H2877" t="s">
        <v>276</v>
      </c>
      <c r="I2877">
        <v>1985</v>
      </c>
      <c r="M2877" t="s">
        <v>277</v>
      </c>
      <c r="N2877" t="s">
        <v>229</v>
      </c>
      <c r="O2877" t="s">
        <v>30</v>
      </c>
      <c r="P2877" t="s">
        <v>30</v>
      </c>
      <c r="Q2877" t="s">
        <v>31</v>
      </c>
      <c r="R2877" t="s">
        <v>30</v>
      </c>
    </row>
    <row r="2878" spans="1:24" x14ac:dyDescent="0.25">
      <c r="A2878">
        <v>1381439</v>
      </c>
      <c r="B2878" t="s">
        <v>2395</v>
      </c>
      <c r="C2878" t="s">
        <v>2396</v>
      </c>
      <c r="M2878" t="s">
        <v>2397</v>
      </c>
      <c r="N2878" t="s">
        <v>75</v>
      </c>
      <c r="O2878" t="s">
        <v>30</v>
      </c>
      <c r="P2878" t="s">
        <v>30</v>
      </c>
      <c r="Q2878" t="s">
        <v>31</v>
      </c>
      <c r="R2878" t="s">
        <v>30</v>
      </c>
    </row>
    <row r="2879" spans="1:24" x14ac:dyDescent="0.25">
      <c r="A2879">
        <v>1376535</v>
      </c>
      <c r="B2879" t="s">
        <v>2398</v>
      </c>
      <c r="C2879" t="s">
        <v>2399</v>
      </c>
      <c r="E2879" t="s">
        <v>2400</v>
      </c>
      <c r="N2879" t="s">
        <v>45</v>
      </c>
      <c r="O2879" t="s">
        <v>40</v>
      </c>
      <c r="P2879" t="s">
        <v>30</v>
      </c>
      <c r="Q2879" t="s">
        <v>46</v>
      </c>
      <c r="R2879" t="s">
        <v>30</v>
      </c>
      <c r="X2879" t="s">
        <v>2401</v>
      </c>
    </row>
    <row r="2880" spans="1:24" x14ac:dyDescent="0.25">
      <c r="A2880">
        <v>1377778</v>
      </c>
      <c r="B2880" t="s">
        <v>2402</v>
      </c>
      <c r="C2880" t="s">
        <v>2403</v>
      </c>
      <c r="G2880" t="s">
        <v>2404</v>
      </c>
      <c r="H2880" t="s">
        <v>2405</v>
      </c>
      <c r="N2880" t="s">
        <v>45</v>
      </c>
      <c r="O2880" t="s">
        <v>40</v>
      </c>
      <c r="P2880" t="s">
        <v>30</v>
      </c>
      <c r="Q2880" t="s">
        <v>63</v>
      </c>
      <c r="R2880" t="s">
        <v>30</v>
      </c>
      <c r="X2880" t="s">
        <v>2406</v>
      </c>
    </row>
    <row r="2881" spans="1:24" x14ac:dyDescent="0.25">
      <c r="A2881">
        <v>1376163</v>
      </c>
      <c r="B2881" t="s">
        <v>2407</v>
      </c>
      <c r="C2881" t="s">
        <v>2408</v>
      </c>
      <c r="N2881" t="s">
        <v>45</v>
      </c>
      <c r="O2881" t="s">
        <v>30</v>
      </c>
      <c r="P2881" t="s">
        <v>30</v>
      </c>
      <c r="Q2881" t="s">
        <v>46</v>
      </c>
      <c r="R2881" t="s">
        <v>30</v>
      </c>
      <c r="X2881" t="s">
        <v>2409</v>
      </c>
    </row>
    <row r="2882" spans="1:24" x14ac:dyDescent="0.25">
      <c r="A2882">
        <v>1378428</v>
      </c>
      <c r="B2882" t="s">
        <v>2410</v>
      </c>
      <c r="C2882" t="s">
        <v>2411</v>
      </c>
      <c r="G2882" t="s">
        <v>1015</v>
      </c>
      <c r="H2882" t="s">
        <v>1016</v>
      </c>
      <c r="N2882" t="s">
        <v>29</v>
      </c>
      <c r="O2882" t="s">
        <v>30</v>
      </c>
      <c r="P2882" t="s">
        <v>30</v>
      </c>
      <c r="Q2882" t="s">
        <v>31</v>
      </c>
      <c r="R2882" t="s">
        <v>30</v>
      </c>
      <c r="X2882" t="s">
        <v>2412</v>
      </c>
    </row>
    <row r="2883" spans="1:24" x14ac:dyDescent="0.25">
      <c r="A2883">
        <v>1376671</v>
      </c>
      <c r="B2883" t="s">
        <v>2413</v>
      </c>
      <c r="C2883" t="s">
        <v>2414</v>
      </c>
      <c r="G2883" t="e">
        <f>-rubicin</f>
        <v>#NAME?</v>
      </c>
      <c r="H2883" t="s">
        <v>2415</v>
      </c>
      <c r="N2883" t="s">
        <v>29</v>
      </c>
      <c r="O2883" t="s">
        <v>30</v>
      </c>
      <c r="P2883" t="s">
        <v>30</v>
      </c>
      <c r="Q2883" t="s">
        <v>31</v>
      </c>
      <c r="R2883" t="s">
        <v>30</v>
      </c>
      <c r="X2883" t="s">
        <v>2416</v>
      </c>
    </row>
    <row r="2884" spans="1:24" x14ac:dyDescent="0.25">
      <c r="A2884">
        <v>1377417</v>
      </c>
      <c r="B2884" t="s">
        <v>2417</v>
      </c>
      <c r="C2884" t="s">
        <v>2418</v>
      </c>
      <c r="E2884" t="s">
        <v>2419</v>
      </c>
      <c r="G2884" t="e">
        <f>-azepam</f>
        <v>#NAME?</v>
      </c>
      <c r="H2884" t="s">
        <v>1171</v>
      </c>
      <c r="N2884" t="s">
        <v>45</v>
      </c>
      <c r="O2884" t="s">
        <v>40</v>
      </c>
      <c r="P2884" t="s">
        <v>30</v>
      </c>
      <c r="Q2884" t="s">
        <v>63</v>
      </c>
      <c r="R2884" t="s">
        <v>30</v>
      </c>
      <c r="X2884" t="s">
        <v>2420</v>
      </c>
    </row>
    <row r="2885" spans="1:24" x14ac:dyDescent="0.25">
      <c r="A2885">
        <v>1377470</v>
      </c>
      <c r="B2885" t="s">
        <v>2421</v>
      </c>
      <c r="C2885" t="s">
        <v>2422</v>
      </c>
      <c r="N2885" t="s">
        <v>45</v>
      </c>
      <c r="O2885" t="s">
        <v>40</v>
      </c>
      <c r="P2885" t="s">
        <v>30</v>
      </c>
      <c r="Q2885" t="s">
        <v>63</v>
      </c>
      <c r="R2885" t="s">
        <v>30</v>
      </c>
      <c r="X2885" t="s">
        <v>2423</v>
      </c>
    </row>
    <row r="2886" spans="1:24" x14ac:dyDescent="0.25">
      <c r="A2886">
        <v>1376128</v>
      </c>
      <c r="B2886" t="s">
        <v>2424</v>
      </c>
      <c r="C2886" t="s">
        <v>2425</v>
      </c>
      <c r="E2886" t="s">
        <v>2426</v>
      </c>
      <c r="F2886" t="s">
        <v>2427</v>
      </c>
      <c r="G2886" t="e">
        <f>-pride</f>
        <v>#NAME?</v>
      </c>
      <c r="H2886" t="s">
        <v>165</v>
      </c>
      <c r="I2886">
        <v>2010</v>
      </c>
      <c r="N2886" t="s">
        <v>45</v>
      </c>
      <c r="O2886" t="s">
        <v>30</v>
      </c>
      <c r="P2886" t="s">
        <v>30</v>
      </c>
      <c r="Q2886" t="s">
        <v>31</v>
      </c>
      <c r="R2886" t="s">
        <v>30</v>
      </c>
      <c r="X2886" t="s">
        <v>2428</v>
      </c>
    </row>
    <row r="2887" spans="1:24" x14ac:dyDescent="0.25">
      <c r="A2887">
        <v>1376518</v>
      </c>
      <c r="B2887" t="s">
        <v>2429</v>
      </c>
      <c r="C2887" t="s">
        <v>2430</v>
      </c>
      <c r="N2887" t="s">
        <v>45</v>
      </c>
      <c r="O2887" t="s">
        <v>40</v>
      </c>
      <c r="P2887" t="s">
        <v>30</v>
      </c>
      <c r="Q2887" t="s">
        <v>63</v>
      </c>
      <c r="R2887" t="s">
        <v>30</v>
      </c>
      <c r="X2887" t="s">
        <v>2431</v>
      </c>
    </row>
    <row r="2888" spans="1:24" x14ac:dyDescent="0.25">
      <c r="A2888">
        <v>1378624</v>
      </c>
      <c r="B2888" t="s">
        <v>2432</v>
      </c>
      <c r="C2888" t="s">
        <v>2433</v>
      </c>
      <c r="E2888" t="s">
        <v>2434</v>
      </c>
      <c r="I2888">
        <v>1967</v>
      </c>
      <c r="M2888" t="s">
        <v>627</v>
      </c>
      <c r="N2888" t="s">
        <v>45</v>
      </c>
      <c r="O2888" t="s">
        <v>40</v>
      </c>
      <c r="P2888" t="s">
        <v>30</v>
      </c>
      <c r="Q2888" t="s">
        <v>63</v>
      </c>
      <c r="R2888" t="s">
        <v>30</v>
      </c>
      <c r="X2888" t="s">
        <v>2435</v>
      </c>
    </row>
    <row r="2889" spans="1:24" x14ac:dyDescent="0.25">
      <c r="A2889">
        <v>1377349</v>
      </c>
      <c r="B2889" t="s">
        <v>2436</v>
      </c>
      <c r="C2889" t="s">
        <v>2437</v>
      </c>
      <c r="G2889" t="e">
        <f>-caine</f>
        <v>#NAME?</v>
      </c>
      <c r="H2889" t="s">
        <v>394</v>
      </c>
      <c r="N2889" t="s">
        <v>45</v>
      </c>
      <c r="O2889" t="s">
        <v>40</v>
      </c>
      <c r="P2889" t="s">
        <v>30</v>
      </c>
      <c r="Q2889" t="s">
        <v>63</v>
      </c>
      <c r="R2889" t="s">
        <v>30</v>
      </c>
      <c r="X2889" t="s">
        <v>2438</v>
      </c>
    </row>
    <row r="2890" spans="1:24" x14ac:dyDescent="0.25">
      <c r="A2890">
        <v>1379178</v>
      </c>
      <c r="B2890" t="s">
        <v>2439</v>
      </c>
      <c r="C2890" t="s">
        <v>2440</v>
      </c>
      <c r="N2890" t="s">
        <v>45</v>
      </c>
      <c r="O2890" t="s">
        <v>30</v>
      </c>
      <c r="P2890" t="s">
        <v>30</v>
      </c>
      <c r="Q2890" t="s">
        <v>63</v>
      </c>
      <c r="R2890" t="s">
        <v>30</v>
      </c>
      <c r="X2890" t="s">
        <v>2441</v>
      </c>
    </row>
    <row r="2891" spans="1:24" x14ac:dyDescent="0.25">
      <c r="A2891">
        <v>1378703</v>
      </c>
      <c r="B2891" t="s">
        <v>2442</v>
      </c>
      <c r="C2891" t="s">
        <v>2443</v>
      </c>
      <c r="G2891" t="e">
        <f>-mycin</f>
        <v>#NAME?</v>
      </c>
      <c r="H2891" t="s">
        <v>26</v>
      </c>
      <c r="N2891" t="s">
        <v>29</v>
      </c>
      <c r="O2891" t="s">
        <v>30</v>
      </c>
      <c r="P2891" t="s">
        <v>30</v>
      </c>
      <c r="Q2891" t="s">
        <v>46</v>
      </c>
      <c r="R2891" t="s">
        <v>30</v>
      </c>
      <c r="X2891" t="s">
        <v>2444</v>
      </c>
    </row>
    <row r="2892" spans="1:24" x14ac:dyDescent="0.25">
      <c r="A2892">
        <v>1377423</v>
      </c>
      <c r="B2892" t="s">
        <v>2445</v>
      </c>
      <c r="C2892" t="s">
        <v>2446</v>
      </c>
      <c r="E2892" t="s">
        <v>2447</v>
      </c>
      <c r="F2892" t="s">
        <v>626</v>
      </c>
      <c r="I2892">
        <v>1986</v>
      </c>
      <c r="M2892" t="s">
        <v>2448</v>
      </c>
      <c r="N2892" t="s">
        <v>45</v>
      </c>
      <c r="O2892" t="s">
        <v>40</v>
      </c>
      <c r="P2892" t="s">
        <v>30</v>
      </c>
      <c r="Q2892" t="s">
        <v>63</v>
      </c>
      <c r="R2892" t="s">
        <v>30</v>
      </c>
      <c r="X2892" t="s">
        <v>2449</v>
      </c>
    </row>
    <row r="2893" spans="1:24" x14ac:dyDescent="0.25">
      <c r="A2893">
        <v>1379020</v>
      </c>
      <c r="B2893" t="s">
        <v>2450</v>
      </c>
      <c r="C2893" t="s">
        <v>2451</v>
      </c>
      <c r="G2893" t="e">
        <f>-verine</f>
        <v>#NAME?</v>
      </c>
      <c r="H2893" t="s">
        <v>2084</v>
      </c>
      <c r="N2893" t="s">
        <v>45</v>
      </c>
      <c r="O2893" t="s">
        <v>40</v>
      </c>
      <c r="P2893" t="s">
        <v>30</v>
      </c>
      <c r="Q2893" t="s">
        <v>63</v>
      </c>
      <c r="R2893" t="s">
        <v>30</v>
      </c>
      <c r="X2893" t="s">
        <v>2452</v>
      </c>
    </row>
    <row r="2894" spans="1:24" x14ac:dyDescent="0.25">
      <c r="A2894">
        <v>1376524</v>
      </c>
      <c r="B2894" t="s">
        <v>2453</v>
      </c>
      <c r="C2894" t="s">
        <v>2454</v>
      </c>
      <c r="E2894" t="s">
        <v>2455</v>
      </c>
      <c r="G2894" t="s">
        <v>2456</v>
      </c>
      <c r="H2894" t="s">
        <v>2457</v>
      </c>
      <c r="N2894" t="s">
        <v>45</v>
      </c>
      <c r="O2894" t="s">
        <v>40</v>
      </c>
      <c r="P2894" t="s">
        <v>30</v>
      </c>
      <c r="Q2894" t="s">
        <v>63</v>
      </c>
      <c r="R2894" t="s">
        <v>30</v>
      </c>
      <c r="X2894" t="s">
        <v>2458</v>
      </c>
    </row>
    <row r="2895" spans="1:24" x14ac:dyDescent="0.25">
      <c r="A2895">
        <v>1377754</v>
      </c>
      <c r="B2895" t="s">
        <v>2459</v>
      </c>
      <c r="C2895" t="s">
        <v>2460</v>
      </c>
      <c r="G2895" t="e">
        <f ca="1">-pin(e)</f>
        <v>#NAME?</v>
      </c>
      <c r="H2895" t="s">
        <v>272</v>
      </c>
      <c r="N2895" t="s">
        <v>45</v>
      </c>
      <c r="O2895" t="s">
        <v>40</v>
      </c>
      <c r="P2895" t="s">
        <v>30</v>
      </c>
      <c r="Q2895" t="s">
        <v>63</v>
      </c>
      <c r="R2895" t="s">
        <v>30</v>
      </c>
      <c r="X2895" t="s">
        <v>2461</v>
      </c>
    </row>
    <row r="2896" spans="1:24" x14ac:dyDescent="0.25">
      <c r="A2896">
        <v>1377206</v>
      </c>
      <c r="B2896" t="s">
        <v>2462</v>
      </c>
      <c r="C2896" t="s">
        <v>2463</v>
      </c>
      <c r="E2896" t="s">
        <v>2464</v>
      </c>
      <c r="F2896" t="s">
        <v>301</v>
      </c>
      <c r="I2896">
        <v>1966</v>
      </c>
      <c r="M2896" t="s">
        <v>342</v>
      </c>
      <c r="N2896" t="s">
        <v>45</v>
      </c>
      <c r="O2896" t="s">
        <v>40</v>
      </c>
      <c r="P2896" t="s">
        <v>30</v>
      </c>
      <c r="Q2896" t="s">
        <v>46</v>
      </c>
      <c r="R2896" t="s">
        <v>30</v>
      </c>
      <c r="X2896" t="s">
        <v>2465</v>
      </c>
    </row>
    <row r="2897" spans="1:24" x14ac:dyDescent="0.25">
      <c r="A2897">
        <v>1379784</v>
      </c>
      <c r="B2897" t="s">
        <v>2466</v>
      </c>
      <c r="C2897" t="s">
        <v>2467</v>
      </c>
      <c r="F2897" t="s">
        <v>178</v>
      </c>
      <c r="I2897">
        <v>1964</v>
      </c>
      <c r="M2897" t="s">
        <v>2468</v>
      </c>
      <c r="N2897" t="s">
        <v>29</v>
      </c>
      <c r="O2897" t="s">
        <v>40</v>
      </c>
      <c r="P2897" t="s">
        <v>30</v>
      </c>
      <c r="Q2897" t="s">
        <v>46</v>
      </c>
      <c r="R2897" t="s">
        <v>30</v>
      </c>
      <c r="X2897" t="s">
        <v>2469</v>
      </c>
    </row>
    <row r="2898" spans="1:24" x14ac:dyDescent="0.25">
      <c r="A2898">
        <v>1377772</v>
      </c>
      <c r="B2898" t="s">
        <v>2470</v>
      </c>
      <c r="C2898" t="s">
        <v>2471</v>
      </c>
      <c r="G2898" t="e">
        <f>-prazan</f>
        <v>#NAME?</v>
      </c>
      <c r="H2898" t="s">
        <v>2472</v>
      </c>
      <c r="N2898" t="s">
        <v>45</v>
      </c>
      <c r="O2898" t="s">
        <v>40</v>
      </c>
      <c r="P2898" t="s">
        <v>30</v>
      </c>
      <c r="Q2898" t="s">
        <v>31</v>
      </c>
      <c r="R2898" t="s">
        <v>30</v>
      </c>
      <c r="X2898" t="s">
        <v>2473</v>
      </c>
    </row>
    <row r="2899" spans="1:24" x14ac:dyDescent="0.25">
      <c r="A2899">
        <v>1377760</v>
      </c>
      <c r="B2899" t="s">
        <v>2474</v>
      </c>
      <c r="C2899" t="s">
        <v>2475</v>
      </c>
      <c r="N2899" t="s">
        <v>45</v>
      </c>
      <c r="O2899" t="s">
        <v>40</v>
      </c>
      <c r="P2899" t="s">
        <v>30</v>
      </c>
      <c r="Q2899" t="s">
        <v>46</v>
      </c>
      <c r="R2899" t="s">
        <v>30</v>
      </c>
      <c r="X2899" t="s">
        <v>2476</v>
      </c>
    </row>
    <row r="2900" spans="1:24" x14ac:dyDescent="0.25">
      <c r="A2900">
        <v>1381286</v>
      </c>
      <c r="B2900" t="s">
        <v>2477</v>
      </c>
      <c r="C2900" t="s">
        <v>2478</v>
      </c>
      <c r="N2900" t="s">
        <v>75</v>
      </c>
      <c r="O2900" t="s">
        <v>30</v>
      </c>
      <c r="P2900" t="s">
        <v>30</v>
      </c>
      <c r="Q2900" t="s">
        <v>31</v>
      </c>
      <c r="R2900" t="s">
        <v>30</v>
      </c>
    </row>
    <row r="2901" spans="1:24" x14ac:dyDescent="0.25">
      <c r="A2901">
        <v>1380848</v>
      </c>
      <c r="B2901" t="s">
        <v>2479</v>
      </c>
      <c r="C2901" t="s">
        <v>2480</v>
      </c>
      <c r="G2901" t="e">
        <f>-tide</f>
        <v>#NAME?</v>
      </c>
      <c r="H2901" t="s">
        <v>107</v>
      </c>
      <c r="I2901">
        <v>2010</v>
      </c>
      <c r="N2901" t="s">
        <v>108</v>
      </c>
      <c r="O2901" t="s">
        <v>30</v>
      </c>
      <c r="P2901" t="s">
        <v>30</v>
      </c>
      <c r="Q2901" t="s">
        <v>31</v>
      </c>
      <c r="R2901" t="s">
        <v>30</v>
      </c>
    </row>
    <row r="2902" spans="1:24" x14ac:dyDescent="0.25">
      <c r="A2902">
        <v>1381301</v>
      </c>
      <c r="B2902" t="s">
        <v>2481</v>
      </c>
      <c r="C2902" t="s">
        <v>2482</v>
      </c>
      <c r="F2902" t="s">
        <v>2483</v>
      </c>
      <c r="M2902" t="s">
        <v>2484</v>
      </c>
      <c r="N2902" t="s">
        <v>75</v>
      </c>
      <c r="O2902" t="s">
        <v>30</v>
      </c>
      <c r="P2902" t="s">
        <v>30</v>
      </c>
      <c r="Q2902" t="s">
        <v>31</v>
      </c>
      <c r="R2902" t="s">
        <v>30</v>
      </c>
    </row>
    <row r="2903" spans="1:24" x14ac:dyDescent="0.25">
      <c r="A2903">
        <v>1380187</v>
      </c>
      <c r="B2903" t="s">
        <v>2488</v>
      </c>
      <c r="C2903" t="s">
        <v>2489</v>
      </c>
      <c r="N2903" t="s">
        <v>75</v>
      </c>
      <c r="O2903" t="s">
        <v>30</v>
      </c>
      <c r="P2903" t="s">
        <v>30</v>
      </c>
      <c r="Q2903" t="s">
        <v>31</v>
      </c>
      <c r="R2903" t="s">
        <v>30</v>
      </c>
    </row>
    <row r="2904" spans="1:24" x14ac:dyDescent="0.25">
      <c r="A2904">
        <v>1381276</v>
      </c>
      <c r="B2904" t="s">
        <v>2490</v>
      </c>
      <c r="C2904" t="s">
        <v>2491</v>
      </c>
      <c r="F2904" t="s">
        <v>2492</v>
      </c>
      <c r="M2904" t="s">
        <v>2493</v>
      </c>
      <c r="N2904" t="s">
        <v>75</v>
      </c>
      <c r="O2904" t="s">
        <v>30</v>
      </c>
      <c r="P2904" t="s">
        <v>30</v>
      </c>
      <c r="Q2904" t="s">
        <v>31</v>
      </c>
      <c r="R2904" t="s">
        <v>30</v>
      </c>
    </row>
    <row r="2905" spans="1:24" x14ac:dyDescent="0.25">
      <c r="A2905">
        <v>1380820</v>
      </c>
      <c r="B2905" t="s">
        <v>2494</v>
      </c>
      <c r="C2905" t="s">
        <v>2495</v>
      </c>
      <c r="N2905" t="s">
        <v>75</v>
      </c>
      <c r="O2905" t="s">
        <v>30</v>
      </c>
      <c r="P2905" t="s">
        <v>30</v>
      </c>
      <c r="Q2905" t="s">
        <v>31</v>
      </c>
      <c r="R2905" t="s">
        <v>30</v>
      </c>
    </row>
    <row r="2906" spans="1:24" x14ac:dyDescent="0.25">
      <c r="A2906">
        <v>1380285</v>
      </c>
      <c r="B2906" t="s">
        <v>2496</v>
      </c>
      <c r="C2906" t="s">
        <v>2497</v>
      </c>
      <c r="E2906" t="s">
        <v>2498</v>
      </c>
      <c r="I2906">
        <v>2006</v>
      </c>
      <c r="N2906" t="s">
        <v>75</v>
      </c>
      <c r="O2906" t="s">
        <v>30</v>
      </c>
      <c r="P2906" t="s">
        <v>30</v>
      </c>
      <c r="Q2906" t="s">
        <v>31</v>
      </c>
      <c r="R2906" t="s">
        <v>30</v>
      </c>
    </row>
    <row r="2907" spans="1:24" x14ac:dyDescent="0.25">
      <c r="A2907">
        <v>1380412</v>
      </c>
      <c r="B2907" t="s">
        <v>2499</v>
      </c>
      <c r="C2907" t="s">
        <v>2500</v>
      </c>
      <c r="G2907" t="e">
        <f>-cidin</f>
        <v>#NAME?</v>
      </c>
      <c r="H2907" t="s">
        <v>2501</v>
      </c>
      <c r="N2907" t="s">
        <v>75</v>
      </c>
      <c r="O2907" t="s">
        <v>30</v>
      </c>
      <c r="P2907" t="s">
        <v>30</v>
      </c>
      <c r="Q2907" t="s">
        <v>31</v>
      </c>
      <c r="R2907" t="s">
        <v>30</v>
      </c>
    </row>
    <row r="2908" spans="1:24" x14ac:dyDescent="0.25">
      <c r="A2908">
        <v>1376898</v>
      </c>
      <c r="B2908" t="s">
        <v>2502</v>
      </c>
      <c r="C2908" t="s">
        <v>2503</v>
      </c>
      <c r="E2908" t="s">
        <v>2504</v>
      </c>
      <c r="N2908" t="s">
        <v>29</v>
      </c>
      <c r="O2908" t="s">
        <v>40</v>
      </c>
      <c r="P2908" t="s">
        <v>30</v>
      </c>
      <c r="Q2908" t="s">
        <v>46</v>
      </c>
      <c r="R2908" t="s">
        <v>30</v>
      </c>
      <c r="X2908" t="s">
        <v>2505</v>
      </c>
    </row>
    <row r="2909" spans="1:24" x14ac:dyDescent="0.25">
      <c r="A2909">
        <v>1378511</v>
      </c>
      <c r="B2909" t="s">
        <v>2506</v>
      </c>
      <c r="C2909" t="s">
        <v>2507</v>
      </c>
      <c r="E2909" t="s">
        <v>2508</v>
      </c>
      <c r="N2909" t="s">
        <v>45</v>
      </c>
      <c r="O2909" t="s">
        <v>40</v>
      </c>
      <c r="P2909" t="s">
        <v>30</v>
      </c>
      <c r="Q2909" t="s">
        <v>46</v>
      </c>
      <c r="R2909" t="s">
        <v>30</v>
      </c>
      <c r="X2909" t="s">
        <v>2509</v>
      </c>
    </row>
    <row r="2910" spans="1:24" x14ac:dyDescent="0.25">
      <c r="A2910">
        <v>1376555</v>
      </c>
      <c r="B2910" t="s">
        <v>2510</v>
      </c>
      <c r="C2910" t="s">
        <v>2511</v>
      </c>
      <c r="G2910" t="s">
        <v>237</v>
      </c>
      <c r="H2910" t="s">
        <v>238</v>
      </c>
      <c r="N2910" t="s">
        <v>29</v>
      </c>
      <c r="O2910" t="s">
        <v>40</v>
      </c>
      <c r="P2910" t="s">
        <v>30</v>
      </c>
      <c r="Q2910" t="s">
        <v>31</v>
      </c>
      <c r="R2910" t="s">
        <v>30</v>
      </c>
      <c r="X2910" t="s">
        <v>2512</v>
      </c>
    </row>
    <row r="2911" spans="1:24" x14ac:dyDescent="0.25">
      <c r="A2911">
        <v>1377657</v>
      </c>
      <c r="B2911" t="s">
        <v>2513</v>
      </c>
      <c r="C2911" t="s">
        <v>2514</v>
      </c>
      <c r="N2911" t="s">
        <v>45</v>
      </c>
      <c r="O2911" t="s">
        <v>40</v>
      </c>
      <c r="P2911" t="s">
        <v>30</v>
      </c>
      <c r="Q2911" t="s">
        <v>46</v>
      </c>
      <c r="R2911" t="s">
        <v>30</v>
      </c>
      <c r="X2911" t="s">
        <v>2515</v>
      </c>
    </row>
    <row r="2912" spans="1:24" x14ac:dyDescent="0.25">
      <c r="A2912">
        <v>1376539</v>
      </c>
      <c r="B2912" t="s">
        <v>2516</v>
      </c>
      <c r="C2912" t="s">
        <v>2517</v>
      </c>
      <c r="G2912" t="e">
        <f>-prazole</f>
        <v>#NAME?</v>
      </c>
      <c r="H2912" t="s">
        <v>260</v>
      </c>
      <c r="N2912" t="s">
        <v>45</v>
      </c>
      <c r="O2912" t="s">
        <v>40</v>
      </c>
      <c r="P2912" t="s">
        <v>30</v>
      </c>
      <c r="Q2912" t="s">
        <v>63</v>
      </c>
      <c r="R2912" t="s">
        <v>30</v>
      </c>
      <c r="X2912" t="s">
        <v>2518</v>
      </c>
    </row>
    <row r="2913" spans="1:24" x14ac:dyDescent="0.25">
      <c r="A2913">
        <v>1377741</v>
      </c>
      <c r="B2913" t="s">
        <v>2519</v>
      </c>
      <c r="C2913" t="s">
        <v>2520</v>
      </c>
      <c r="N2913" t="s">
        <v>45</v>
      </c>
      <c r="O2913" t="s">
        <v>40</v>
      </c>
      <c r="P2913" t="s">
        <v>30</v>
      </c>
      <c r="Q2913" t="s">
        <v>46</v>
      </c>
      <c r="R2913" t="s">
        <v>30</v>
      </c>
      <c r="X2913" t="s">
        <v>2521</v>
      </c>
    </row>
    <row r="2914" spans="1:24" x14ac:dyDescent="0.25">
      <c r="A2914">
        <v>1377443</v>
      </c>
      <c r="B2914" t="s">
        <v>2522</v>
      </c>
      <c r="C2914" t="s">
        <v>2523</v>
      </c>
      <c r="N2914" t="s">
        <v>29</v>
      </c>
      <c r="O2914" t="s">
        <v>40</v>
      </c>
      <c r="P2914" t="s">
        <v>30</v>
      </c>
      <c r="Q2914" t="s">
        <v>46</v>
      </c>
      <c r="R2914" t="s">
        <v>30</v>
      </c>
      <c r="X2914" t="s">
        <v>2524</v>
      </c>
    </row>
    <row r="2915" spans="1:24" x14ac:dyDescent="0.25">
      <c r="A2915">
        <v>1377600</v>
      </c>
      <c r="B2915" t="s">
        <v>2525</v>
      </c>
      <c r="C2915" t="s">
        <v>2526</v>
      </c>
      <c r="E2915">
        <v>47599</v>
      </c>
      <c r="F2915" t="s">
        <v>313</v>
      </c>
      <c r="I2915">
        <v>1974</v>
      </c>
      <c r="M2915" t="s">
        <v>793</v>
      </c>
      <c r="N2915" t="s">
        <v>29</v>
      </c>
      <c r="O2915" t="s">
        <v>30</v>
      </c>
      <c r="P2915" t="s">
        <v>30</v>
      </c>
      <c r="Q2915" t="s">
        <v>31</v>
      </c>
      <c r="R2915" t="s">
        <v>30</v>
      </c>
      <c r="X2915" t="s">
        <v>2527</v>
      </c>
    </row>
    <row r="2916" spans="1:24" x14ac:dyDescent="0.25">
      <c r="A2916">
        <v>1379688</v>
      </c>
      <c r="B2916" t="s">
        <v>2528</v>
      </c>
      <c r="C2916" t="s">
        <v>2529</v>
      </c>
      <c r="E2916" t="s">
        <v>2530</v>
      </c>
      <c r="N2916" t="s">
        <v>45</v>
      </c>
      <c r="O2916" t="s">
        <v>40</v>
      </c>
      <c r="P2916" t="s">
        <v>30</v>
      </c>
      <c r="Q2916" t="s">
        <v>46</v>
      </c>
      <c r="R2916" t="s">
        <v>30</v>
      </c>
      <c r="X2916" t="s">
        <v>2531</v>
      </c>
    </row>
    <row r="2917" spans="1:24" x14ac:dyDescent="0.25">
      <c r="A2917">
        <v>1380891</v>
      </c>
      <c r="B2917" t="s">
        <v>2532</v>
      </c>
      <c r="C2917" t="s">
        <v>2533</v>
      </c>
      <c r="N2917" t="s">
        <v>75</v>
      </c>
      <c r="O2917" t="s">
        <v>30</v>
      </c>
      <c r="P2917" t="s">
        <v>30</v>
      </c>
      <c r="Q2917" t="s">
        <v>31</v>
      </c>
      <c r="R2917" t="s">
        <v>30</v>
      </c>
    </row>
    <row r="2918" spans="1:24" x14ac:dyDescent="0.25">
      <c r="A2918">
        <v>1381479</v>
      </c>
      <c r="B2918" t="s">
        <v>2534</v>
      </c>
      <c r="C2918" t="s">
        <v>2535</v>
      </c>
      <c r="G2918" t="e">
        <f>-ase</f>
        <v>#NAME?</v>
      </c>
      <c r="H2918" t="s">
        <v>2359</v>
      </c>
      <c r="N2918" t="s">
        <v>2360</v>
      </c>
      <c r="O2918" t="s">
        <v>30</v>
      </c>
      <c r="P2918" t="s">
        <v>30</v>
      </c>
      <c r="Q2918" t="s">
        <v>31</v>
      </c>
      <c r="R2918" t="s">
        <v>30</v>
      </c>
    </row>
    <row r="2919" spans="1:24" x14ac:dyDescent="0.25">
      <c r="A2919">
        <v>1381214</v>
      </c>
      <c r="B2919" t="s">
        <v>2536</v>
      </c>
      <c r="C2919" t="s">
        <v>2537</v>
      </c>
      <c r="N2919" t="s">
        <v>75</v>
      </c>
      <c r="O2919" t="s">
        <v>30</v>
      </c>
      <c r="P2919" t="s">
        <v>30</v>
      </c>
      <c r="Q2919" t="s">
        <v>31</v>
      </c>
      <c r="R2919" t="s">
        <v>30</v>
      </c>
    </row>
    <row r="2920" spans="1:24" x14ac:dyDescent="0.25">
      <c r="A2920">
        <v>1381245</v>
      </c>
      <c r="B2920" t="s">
        <v>2538</v>
      </c>
      <c r="C2920" t="s">
        <v>2539</v>
      </c>
      <c r="N2920" t="s">
        <v>75</v>
      </c>
      <c r="O2920" t="s">
        <v>30</v>
      </c>
      <c r="P2920" t="s">
        <v>30</v>
      </c>
      <c r="Q2920" t="s">
        <v>31</v>
      </c>
      <c r="R2920" t="s">
        <v>30</v>
      </c>
    </row>
    <row r="2921" spans="1:24" x14ac:dyDescent="0.25">
      <c r="A2921">
        <v>1380219</v>
      </c>
      <c r="B2921" t="s">
        <v>2540</v>
      </c>
      <c r="C2921" t="s">
        <v>2541</v>
      </c>
      <c r="N2921" t="s">
        <v>75</v>
      </c>
      <c r="O2921" t="s">
        <v>30</v>
      </c>
      <c r="P2921" t="s">
        <v>30</v>
      </c>
      <c r="Q2921" t="s">
        <v>31</v>
      </c>
      <c r="R2921" t="s">
        <v>30</v>
      </c>
    </row>
    <row r="2922" spans="1:24" x14ac:dyDescent="0.25">
      <c r="A2922">
        <v>1383454</v>
      </c>
      <c r="B2922" t="s">
        <v>2542</v>
      </c>
      <c r="C2922" t="s">
        <v>2543</v>
      </c>
      <c r="G2922" t="e">
        <f>-ium</f>
        <v>#NAME?</v>
      </c>
      <c r="H2922" t="s">
        <v>288</v>
      </c>
      <c r="I2922">
        <v>1971</v>
      </c>
      <c r="M2922" t="s">
        <v>2544</v>
      </c>
      <c r="N2922" t="s">
        <v>45</v>
      </c>
      <c r="O2922" t="s">
        <v>40</v>
      </c>
      <c r="P2922" t="s">
        <v>30</v>
      </c>
      <c r="Q2922" t="s">
        <v>46</v>
      </c>
      <c r="R2922" t="s">
        <v>30</v>
      </c>
      <c r="X2922" t="s">
        <v>2545</v>
      </c>
    </row>
    <row r="2923" spans="1:24" x14ac:dyDescent="0.25">
      <c r="A2923">
        <v>1383131</v>
      </c>
      <c r="B2923" t="s">
        <v>2546</v>
      </c>
      <c r="C2923" t="s">
        <v>2547</v>
      </c>
      <c r="N2923" t="s">
        <v>45</v>
      </c>
      <c r="O2923" t="s">
        <v>40</v>
      </c>
      <c r="P2923" t="s">
        <v>30</v>
      </c>
      <c r="Q2923" t="s">
        <v>63</v>
      </c>
      <c r="R2923" t="s">
        <v>30</v>
      </c>
      <c r="X2923" t="s">
        <v>2548</v>
      </c>
    </row>
    <row r="2924" spans="1:24" x14ac:dyDescent="0.25">
      <c r="A2924">
        <v>263222</v>
      </c>
      <c r="B2924" t="s">
        <v>2549</v>
      </c>
      <c r="C2924" t="s">
        <v>2550</v>
      </c>
      <c r="E2924" t="s">
        <v>2551</v>
      </c>
      <c r="G2924" t="e">
        <f>-fylline</f>
        <v>#NAME?</v>
      </c>
      <c r="H2924" t="s">
        <v>155</v>
      </c>
      <c r="I2924">
        <v>1985</v>
      </c>
      <c r="M2924" t="s">
        <v>1395</v>
      </c>
      <c r="N2924" t="s">
        <v>29</v>
      </c>
      <c r="O2924" t="s">
        <v>40</v>
      </c>
      <c r="P2924" t="s">
        <v>30</v>
      </c>
      <c r="Q2924" t="s">
        <v>46</v>
      </c>
      <c r="R2924" t="s">
        <v>30</v>
      </c>
      <c r="X2924" t="s">
        <v>2552</v>
      </c>
    </row>
    <row r="2925" spans="1:24" x14ac:dyDescent="0.25">
      <c r="A2925">
        <v>1326772</v>
      </c>
      <c r="B2925" t="s">
        <v>2553</v>
      </c>
      <c r="C2925" t="s">
        <v>2554</v>
      </c>
      <c r="E2925" t="s">
        <v>2555</v>
      </c>
      <c r="F2925" t="s">
        <v>36</v>
      </c>
      <c r="I2925">
        <v>1962</v>
      </c>
      <c r="M2925" t="s">
        <v>2556</v>
      </c>
      <c r="N2925" t="s">
        <v>45</v>
      </c>
      <c r="O2925" t="s">
        <v>30</v>
      </c>
      <c r="P2925" t="s">
        <v>30</v>
      </c>
      <c r="Q2925" t="s">
        <v>63</v>
      </c>
      <c r="R2925" t="s">
        <v>30</v>
      </c>
      <c r="X2925" t="s">
        <v>2557</v>
      </c>
    </row>
    <row r="2926" spans="1:24" x14ac:dyDescent="0.25">
      <c r="A2926">
        <v>1377706</v>
      </c>
      <c r="B2926" t="s">
        <v>2558</v>
      </c>
      <c r="C2926" t="s">
        <v>2559</v>
      </c>
      <c r="N2926" t="s">
        <v>45</v>
      </c>
      <c r="O2926" t="s">
        <v>40</v>
      </c>
      <c r="P2926" t="s">
        <v>30</v>
      </c>
      <c r="Q2926" t="s">
        <v>63</v>
      </c>
      <c r="R2926" t="s">
        <v>30</v>
      </c>
      <c r="X2926" t="s">
        <v>2560</v>
      </c>
    </row>
    <row r="2927" spans="1:24" x14ac:dyDescent="0.25">
      <c r="A2927">
        <v>1380101</v>
      </c>
      <c r="B2927" t="s">
        <v>2561</v>
      </c>
      <c r="C2927" t="s">
        <v>2562</v>
      </c>
      <c r="F2927" t="s">
        <v>2563</v>
      </c>
      <c r="G2927" t="e">
        <f>-trombopag</f>
        <v>#NAME?</v>
      </c>
      <c r="H2927" t="s">
        <v>2564</v>
      </c>
      <c r="I2927">
        <v>2012</v>
      </c>
      <c r="N2927" t="s">
        <v>45</v>
      </c>
      <c r="O2927" t="s">
        <v>30</v>
      </c>
      <c r="P2927" t="s">
        <v>30</v>
      </c>
      <c r="Q2927" t="s">
        <v>31</v>
      </c>
      <c r="R2927" t="s">
        <v>30</v>
      </c>
      <c r="X2927" t="s">
        <v>2565</v>
      </c>
    </row>
    <row r="2928" spans="1:24" x14ac:dyDescent="0.25">
      <c r="A2928">
        <v>1376849</v>
      </c>
      <c r="B2928" t="s">
        <v>2566</v>
      </c>
      <c r="C2928" t="s">
        <v>2567</v>
      </c>
      <c r="N2928" t="s">
        <v>45</v>
      </c>
      <c r="O2928" t="s">
        <v>40</v>
      </c>
      <c r="P2928" t="s">
        <v>30</v>
      </c>
      <c r="Q2928" t="s">
        <v>31</v>
      </c>
      <c r="R2928" t="s">
        <v>30</v>
      </c>
      <c r="X2928" t="s">
        <v>2568</v>
      </c>
    </row>
    <row r="2929" spans="1:24" x14ac:dyDescent="0.25">
      <c r="A2929">
        <v>1376384</v>
      </c>
      <c r="B2929" t="s">
        <v>2569</v>
      </c>
      <c r="C2929" t="s">
        <v>2570</v>
      </c>
      <c r="K2929" t="s">
        <v>2571</v>
      </c>
      <c r="L2929" t="s">
        <v>2572</v>
      </c>
      <c r="N2929" t="s">
        <v>45</v>
      </c>
      <c r="O2929" t="s">
        <v>40</v>
      </c>
      <c r="P2929" t="s">
        <v>30</v>
      </c>
      <c r="Q2929" t="s">
        <v>63</v>
      </c>
      <c r="R2929" t="s">
        <v>30</v>
      </c>
      <c r="X2929" t="s">
        <v>2573</v>
      </c>
    </row>
    <row r="2930" spans="1:24" x14ac:dyDescent="0.25">
      <c r="A2930">
        <v>1379152</v>
      </c>
      <c r="B2930" t="s">
        <v>2574</v>
      </c>
      <c r="C2930" t="s">
        <v>2575</v>
      </c>
      <c r="N2930" t="s">
        <v>45</v>
      </c>
      <c r="O2930" t="s">
        <v>40</v>
      </c>
      <c r="P2930" t="s">
        <v>30</v>
      </c>
      <c r="Q2930" t="s">
        <v>46</v>
      </c>
      <c r="R2930" t="s">
        <v>30</v>
      </c>
      <c r="X2930" t="s">
        <v>2576</v>
      </c>
    </row>
    <row r="2931" spans="1:24" x14ac:dyDescent="0.25">
      <c r="A2931">
        <v>1379114</v>
      </c>
      <c r="B2931" t="s">
        <v>2577</v>
      </c>
      <c r="C2931" t="s">
        <v>2578</v>
      </c>
      <c r="E2931" t="s">
        <v>2579</v>
      </c>
      <c r="F2931" t="s">
        <v>313</v>
      </c>
      <c r="I2931">
        <v>1980</v>
      </c>
      <c r="M2931" t="s">
        <v>2580</v>
      </c>
      <c r="N2931" t="s">
        <v>45</v>
      </c>
      <c r="O2931" t="s">
        <v>40</v>
      </c>
      <c r="P2931" t="s">
        <v>30</v>
      </c>
      <c r="Q2931" t="s">
        <v>63</v>
      </c>
      <c r="R2931" t="s">
        <v>30</v>
      </c>
      <c r="X2931" t="s">
        <v>2581</v>
      </c>
    </row>
    <row r="2932" spans="1:24" x14ac:dyDescent="0.25">
      <c r="A2932">
        <v>1380041</v>
      </c>
      <c r="B2932" t="s">
        <v>2582</v>
      </c>
      <c r="C2932" t="s">
        <v>2583</v>
      </c>
      <c r="N2932" t="s">
        <v>45</v>
      </c>
      <c r="O2932" t="s">
        <v>40</v>
      </c>
      <c r="P2932" t="s">
        <v>30</v>
      </c>
      <c r="Q2932" t="s">
        <v>31</v>
      </c>
      <c r="R2932" t="s">
        <v>30</v>
      </c>
      <c r="X2932" t="s">
        <v>2584</v>
      </c>
    </row>
    <row r="2933" spans="1:24" x14ac:dyDescent="0.25">
      <c r="A2933">
        <v>1379920</v>
      </c>
      <c r="B2933" t="s">
        <v>2585</v>
      </c>
      <c r="C2933" t="s">
        <v>2586</v>
      </c>
      <c r="G2933" t="e">
        <f>-ac</f>
        <v>#NAME?</v>
      </c>
      <c r="H2933" t="s">
        <v>1022</v>
      </c>
      <c r="N2933" t="s">
        <v>45</v>
      </c>
      <c r="O2933" t="s">
        <v>40</v>
      </c>
      <c r="P2933" t="s">
        <v>30</v>
      </c>
      <c r="Q2933" t="s">
        <v>46</v>
      </c>
      <c r="R2933" t="s">
        <v>30</v>
      </c>
      <c r="X2933" t="s">
        <v>2587</v>
      </c>
    </row>
    <row r="2934" spans="1:24" x14ac:dyDescent="0.25">
      <c r="A2934">
        <v>1377429</v>
      </c>
      <c r="B2934" t="s">
        <v>2588</v>
      </c>
      <c r="C2934" t="s">
        <v>2589</v>
      </c>
      <c r="G2934" t="e">
        <f>-orex</f>
        <v>#NAME?</v>
      </c>
      <c r="H2934" t="s">
        <v>999</v>
      </c>
      <c r="N2934" t="s">
        <v>45</v>
      </c>
      <c r="O2934" t="s">
        <v>40</v>
      </c>
      <c r="P2934" t="s">
        <v>30</v>
      </c>
      <c r="Q2934" t="s">
        <v>46</v>
      </c>
      <c r="R2934" t="s">
        <v>30</v>
      </c>
      <c r="X2934" t="s">
        <v>2590</v>
      </c>
    </row>
    <row r="2935" spans="1:24" x14ac:dyDescent="0.25">
      <c r="A2935">
        <v>1377998</v>
      </c>
      <c r="B2935" t="s">
        <v>2591</v>
      </c>
      <c r="C2935" t="s">
        <v>2592</v>
      </c>
      <c r="E2935" t="s">
        <v>2593</v>
      </c>
      <c r="F2935" t="s">
        <v>2594</v>
      </c>
      <c r="G2935" t="e">
        <f>-anib</f>
        <v>#NAME?</v>
      </c>
      <c r="H2935" t="s">
        <v>2595</v>
      </c>
      <c r="I2935">
        <v>2011</v>
      </c>
      <c r="N2935" t="s">
        <v>45</v>
      </c>
      <c r="O2935" t="s">
        <v>40</v>
      </c>
      <c r="P2935" t="s">
        <v>30</v>
      </c>
      <c r="Q2935" t="s">
        <v>63</v>
      </c>
      <c r="R2935" t="s">
        <v>30</v>
      </c>
      <c r="X2935" t="s">
        <v>2596</v>
      </c>
    </row>
    <row r="2936" spans="1:24" x14ac:dyDescent="0.25">
      <c r="A2936">
        <v>1377834</v>
      </c>
      <c r="B2936" t="s">
        <v>2597</v>
      </c>
      <c r="C2936" t="s">
        <v>2598</v>
      </c>
      <c r="N2936" t="s">
        <v>45</v>
      </c>
      <c r="O2936" t="s">
        <v>40</v>
      </c>
      <c r="P2936" t="s">
        <v>30</v>
      </c>
      <c r="Q2936" t="s">
        <v>46</v>
      </c>
      <c r="R2936" t="s">
        <v>30</v>
      </c>
      <c r="X2936" t="s">
        <v>2599</v>
      </c>
    </row>
    <row r="2937" spans="1:24" x14ac:dyDescent="0.25">
      <c r="A2937">
        <v>1379558</v>
      </c>
      <c r="B2937" t="s">
        <v>2600</v>
      </c>
      <c r="C2937" t="s">
        <v>2601</v>
      </c>
      <c r="N2937" t="s">
        <v>45</v>
      </c>
      <c r="O2937" t="s">
        <v>30</v>
      </c>
      <c r="P2937" t="s">
        <v>30</v>
      </c>
      <c r="Q2937" t="s">
        <v>75</v>
      </c>
      <c r="R2937" t="s">
        <v>30</v>
      </c>
      <c r="X2937" t="s">
        <v>2602</v>
      </c>
    </row>
    <row r="2938" spans="1:24" x14ac:dyDescent="0.25">
      <c r="A2938">
        <v>1383312</v>
      </c>
      <c r="B2938" t="s">
        <v>2603</v>
      </c>
      <c r="C2938" t="s">
        <v>2604</v>
      </c>
      <c r="E2938" t="s">
        <v>2605</v>
      </c>
      <c r="G2938" t="e">
        <f>-ium</f>
        <v>#NAME?</v>
      </c>
      <c r="H2938" t="s">
        <v>288</v>
      </c>
      <c r="N2938" t="s">
        <v>45</v>
      </c>
      <c r="O2938" t="s">
        <v>30</v>
      </c>
      <c r="P2938" t="s">
        <v>30</v>
      </c>
      <c r="Q2938" t="s">
        <v>63</v>
      </c>
      <c r="R2938" t="s">
        <v>30</v>
      </c>
      <c r="X2938" t="s">
        <v>2606</v>
      </c>
    </row>
    <row r="2939" spans="1:24" x14ac:dyDescent="0.25">
      <c r="A2939">
        <v>1379777</v>
      </c>
      <c r="B2939" t="s">
        <v>2607</v>
      </c>
      <c r="C2939" t="s">
        <v>2608</v>
      </c>
      <c r="N2939" t="s">
        <v>45</v>
      </c>
      <c r="O2939" t="s">
        <v>40</v>
      </c>
      <c r="P2939" t="s">
        <v>30</v>
      </c>
      <c r="Q2939" t="s">
        <v>46</v>
      </c>
      <c r="R2939" t="s">
        <v>30</v>
      </c>
      <c r="X2939" t="s">
        <v>2609</v>
      </c>
    </row>
    <row r="2940" spans="1:24" x14ac:dyDescent="0.25">
      <c r="A2940">
        <v>1379745</v>
      </c>
      <c r="B2940" t="s">
        <v>2610</v>
      </c>
      <c r="C2940" t="s">
        <v>2611</v>
      </c>
      <c r="G2940" t="e">
        <f>-dil</f>
        <v>#NAME?</v>
      </c>
      <c r="H2940" t="s">
        <v>707</v>
      </c>
      <c r="N2940" t="s">
        <v>45</v>
      </c>
      <c r="O2940" t="s">
        <v>30</v>
      </c>
      <c r="P2940" t="s">
        <v>30</v>
      </c>
      <c r="Q2940" t="s">
        <v>46</v>
      </c>
      <c r="R2940" t="s">
        <v>30</v>
      </c>
      <c r="X2940" t="s">
        <v>2612</v>
      </c>
    </row>
    <row r="2941" spans="1:24" x14ac:dyDescent="0.25">
      <c r="A2941">
        <v>1376940</v>
      </c>
      <c r="B2941" t="s">
        <v>2613</v>
      </c>
      <c r="C2941" t="s">
        <v>2614</v>
      </c>
      <c r="N2941" t="s">
        <v>45</v>
      </c>
      <c r="O2941" t="s">
        <v>40</v>
      </c>
      <c r="P2941" t="s">
        <v>30</v>
      </c>
      <c r="Q2941" t="s">
        <v>46</v>
      </c>
      <c r="R2941" t="s">
        <v>30</v>
      </c>
      <c r="X2941" t="s">
        <v>2615</v>
      </c>
    </row>
    <row r="2942" spans="1:24" x14ac:dyDescent="0.25">
      <c r="A2942">
        <v>1379075</v>
      </c>
      <c r="B2942" t="s">
        <v>2616</v>
      </c>
      <c r="C2942" t="s">
        <v>2617</v>
      </c>
      <c r="G2942" t="s">
        <v>2167</v>
      </c>
      <c r="H2942" t="s">
        <v>2168</v>
      </c>
      <c r="N2942" t="s">
        <v>45</v>
      </c>
      <c r="O2942" t="s">
        <v>40</v>
      </c>
      <c r="P2942" t="s">
        <v>30</v>
      </c>
      <c r="Q2942" t="s">
        <v>63</v>
      </c>
      <c r="R2942" t="s">
        <v>30</v>
      </c>
      <c r="X2942" t="s">
        <v>2618</v>
      </c>
    </row>
    <row r="2943" spans="1:24" x14ac:dyDescent="0.25">
      <c r="A2943">
        <v>1379023</v>
      </c>
      <c r="B2943" t="s">
        <v>2619</v>
      </c>
      <c r="C2943" t="s">
        <v>2620</v>
      </c>
      <c r="N2943" t="s">
        <v>45</v>
      </c>
      <c r="O2943" t="s">
        <v>40</v>
      </c>
      <c r="P2943" t="s">
        <v>30</v>
      </c>
      <c r="Q2943" t="s">
        <v>63</v>
      </c>
      <c r="R2943" t="s">
        <v>30</v>
      </c>
      <c r="X2943" t="s">
        <v>2621</v>
      </c>
    </row>
    <row r="2944" spans="1:24" x14ac:dyDescent="0.25">
      <c r="A2944">
        <v>1379030</v>
      </c>
      <c r="B2944" t="s">
        <v>2622</v>
      </c>
      <c r="C2944" t="s">
        <v>2623</v>
      </c>
      <c r="E2944" t="s">
        <v>2624</v>
      </c>
      <c r="N2944" t="s">
        <v>45</v>
      </c>
      <c r="O2944" t="s">
        <v>40</v>
      </c>
      <c r="P2944" t="s">
        <v>30</v>
      </c>
      <c r="Q2944" t="s">
        <v>63</v>
      </c>
      <c r="R2944" t="s">
        <v>30</v>
      </c>
      <c r="X2944" t="s">
        <v>2625</v>
      </c>
    </row>
    <row r="2945" spans="1:24" x14ac:dyDescent="0.25">
      <c r="A2945">
        <v>1377540</v>
      </c>
      <c r="B2945" t="s">
        <v>2626</v>
      </c>
      <c r="C2945" t="s">
        <v>2627</v>
      </c>
      <c r="N2945" t="s">
        <v>45</v>
      </c>
      <c r="O2945" t="s">
        <v>40</v>
      </c>
      <c r="P2945" t="s">
        <v>30</v>
      </c>
      <c r="Q2945" t="s">
        <v>63</v>
      </c>
      <c r="R2945" t="s">
        <v>30</v>
      </c>
      <c r="X2945" t="s">
        <v>2628</v>
      </c>
    </row>
    <row r="2946" spans="1:24" x14ac:dyDescent="0.25">
      <c r="A2946">
        <v>1377089</v>
      </c>
      <c r="B2946" t="s">
        <v>2629</v>
      </c>
      <c r="C2946" t="s">
        <v>2630</v>
      </c>
      <c r="F2946" t="s">
        <v>1258</v>
      </c>
      <c r="N2946" t="s">
        <v>45</v>
      </c>
      <c r="O2946" t="s">
        <v>40</v>
      </c>
      <c r="P2946" t="s">
        <v>30</v>
      </c>
      <c r="Q2946" t="s">
        <v>46</v>
      </c>
      <c r="R2946" t="s">
        <v>30</v>
      </c>
      <c r="X2946" t="s">
        <v>2631</v>
      </c>
    </row>
    <row r="2947" spans="1:24" x14ac:dyDescent="0.25">
      <c r="A2947">
        <v>1377731</v>
      </c>
      <c r="B2947" t="s">
        <v>2632</v>
      </c>
      <c r="C2947" t="s">
        <v>2633</v>
      </c>
      <c r="E2947" t="s">
        <v>2634</v>
      </c>
      <c r="N2947" t="s">
        <v>45</v>
      </c>
      <c r="O2947" t="s">
        <v>30</v>
      </c>
      <c r="P2947" t="s">
        <v>30</v>
      </c>
      <c r="Q2947" t="s">
        <v>46</v>
      </c>
      <c r="R2947" t="s">
        <v>30</v>
      </c>
      <c r="X2947" t="s">
        <v>2635</v>
      </c>
    </row>
    <row r="2948" spans="1:24" x14ac:dyDescent="0.25">
      <c r="A2948">
        <v>1377561</v>
      </c>
      <c r="B2948" t="s">
        <v>2636</v>
      </c>
      <c r="C2948" t="s">
        <v>2637</v>
      </c>
      <c r="E2948" t="s">
        <v>2638</v>
      </c>
      <c r="F2948" t="s">
        <v>301</v>
      </c>
      <c r="G2948" t="s">
        <v>2639</v>
      </c>
      <c r="H2948" t="s">
        <v>2640</v>
      </c>
      <c r="I2948">
        <v>1967</v>
      </c>
      <c r="K2948" t="s">
        <v>2641</v>
      </c>
      <c r="L2948" t="s">
        <v>2642</v>
      </c>
      <c r="M2948" t="s">
        <v>905</v>
      </c>
      <c r="N2948" t="s">
        <v>29</v>
      </c>
      <c r="O2948" t="s">
        <v>30</v>
      </c>
      <c r="P2948" t="s">
        <v>30</v>
      </c>
      <c r="Q2948" t="s">
        <v>31</v>
      </c>
      <c r="R2948" t="s">
        <v>30</v>
      </c>
      <c r="X2948" t="s">
        <v>2643</v>
      </c>
    </row>
    <row r="2949" spans="1:24" x14ac:dyDescent="0.25">
      <c r="A2949">
        <v>1376862</v>
      </c>
      <c r="B2949" t="s">
        <v>2644</v>
      </c>
      <c r="C2949" t="s">
        <v>2645</v>
      </c>
      <c r="E2949" t="s">
        <v>2646</v>
      </c>
      <c r="F2949" t="s">
        <v>2647</v>
      </c>
      <c r="I2949">
        <v>1998</v>
      </c>
      <c r="N2949" t="s">
        <v>45</v>
      </c>
      <c r="O2949" t="s">
        <v>30</v>
      </c>
      <c r="P2949" t="s">
        <v>30</v>
      </c>
      <c r="Q2949" t="s">
        <v>63</v>
      </c>
      <c r="R2949" t="s">
        <v>30</v>
      </c>
      <c r="X2949" t="s">
        <v>2648</v>
      </c>
    </row>
    <row r="2950" spans="1:24" x14ac:dyDescent="0.25">
      <c r="A2950">
        <v>1378278</v>
      </c>
      <c r="B2950" t="s">
        <v>2649</v>
      </c>
      <c r="C2950" t="s">
        <v>2650</v>
      </c>
      <c r="N2950" t="s">
        <v>45</v>
      </c>
      <c r="O2950" t="s">
        <v>40</v>
      </c>
      <c r="P2950" t="s">
        <v>30</v>
      </c>
      <c r="Q2950" t="s">
        <v>63</v>
      </c>
      <c r="R2950" t="s">
        <v>30</v>
      </c>
      <c r="X2950" t="s">
        <v>2651</v>
      </c>
    </row>
    <row r="2951" spans="1:24" x14ac:dyDescent="0.25">
      <c r="A2951">
        <v>1376265</v>
      </c>
      <c r="B2951" t="s">
        <v>2652</v>
      </c>
      <c r="C2951" t="s">
        <v>2653</v>
      </c>
      <c r="N2951" t="s">
        <v>45</v>
      </c>
      <c r="O2951" t="s">
        <v>40</v>
      </c>
      <c r="P2951" t="s">
        <v>30</v>
      </c>
      <c r="Q2951" t="s">
        <v>46</v>
      </c>
      <c r="R2951" t="s">
        <v>30</v>
      </c>
      <c r="X2951" t="s">
        <v>2654</v>
      </c>
    </row>
    <row r="2952" spans="1:24" x14ac:dyDescent="0.25">
      <c r="A2952">
        <v>1379225</v>
      </c>
      <c r="B2952" t="s">
        <v>2655</v>
      </c>
      <c r="C2952" t="s">
        <v>2656</v>
      </c>
      <c r="N2952" t="s">
        <v>45</v>
      </c>
      <c r="O2952" t="s">
        <v>40</v>
      </c>
      <c r="P2952" t="s">
        <v>30</v>
      </c>
      <c r="Q2952" t="s">
        <v>31</v>
      </c>
      <c r="R2952" t="s">
        <v>30</v>
      </c>
      <c r="X2952" t="s">
        <v>2657</v>
      </c>
    </row>
    <row r="2953" spans="1:24" x14ac:dyDescent="0.25">
      <c r="A2953">
        <v>1380869</v>
      </c>
      <c r="B2953" t="s">
        <v>2658</v>
      </c>
      <c r="C2953" t="s">
        <v>2659</v>
      </c>
      <c r="E2953" t="s">
        <v>2660</v>
      </c>
      <c r="I2953">
        <v>1997</v>
      </c>
      <c r="N2953" t="s">
        <v>108</v>
      </c>
      <c r="O2953" t="s">
        <v>30</v>
      </c>
      <c r="P2953" t="s">
        <v>30</v>
      </c>
      <c r="Q2953" t="s">
        <v>31</v>
      </c>
      <c r="R2953" t="s">
        <v>30</v>
      </c>
    </row>
    <row r="2954" spans="1:24" x14ac:dyDescent="0.25">
      <c r="A2954">
        <v>1380706</v>
      </c>
      <c r="B2954" t="s">
        <v>2661</v>
      </c>
      <c r="C2954" t="s">
        <v>2662</v>
      </c>
      <c r="E2954">
        <v>24281</v>
      </c>
      <c r="F2954" t="s">
        <v>2663</v>
      </c>
      <c r="I2954">
        <v>1970</v>
      </c>
      <c r="M2954" t="s">
        <v>793</v>
      </c>
      <c r="N2954" t="s">
        <v>75</v>
      </c>
      <c r="O2954" t="s">
        <v>30</v>
      </c>
      <c r="P2954" t="s">
        <v>30</v>
      </c>
      <c r="Q2954" t="s">
        <v>31</v>
      </c>
      <c r="R2954" t="s">
        <v>30</v>
      </c>
    </row>
    <row r="2955" spans="1:24" x14ac:dyDescent="0.25">
      <c r="A2955">
        <v>1380570</v>
      </c>
      <c r="B2955" t="s">
        <v>2664</v>
      </c>
      <c r="C2955" t="s">
        <v>2665</v>
      </c>
      <c r="K2955" t="s">
        <v>2666</v>
      </c>
      <c r="L2955" t="s">
        <v>2667</v>
      </c>
      <c r="N2955" t="s">
        <v>75</v>
      </c>
      <c r="O2955" t="s">
        <v>30</v>
      </c>
      <c r="P2955" t="s">
        <v>30</v>
      </c>
      <c r="Q2955" t="s">
        <v>31</v>
      </c>
      <c r="R2955" t="s">
        <v>30</v>
      </c>
    </row>
    <row r="2956" spans="1:24" x14ac:dyDescent="0.25">
      <c r="A2956">
        <v>1380324</v>
      </c>
      <c r="B2956" t="s">
        <v>2668</v>
      </c>
      <c r="C2956" t="s">
        <v>2669</v>
      </c>
      <c r="E2956" t="s">
        <v>2670</v>
      </c>
      <c r="G2956" t="e">
        <f>-tide</f>
        <v>#NAME?</v>
      </c>
      <c r="H2956" t="s">
        <v>107</v>
      </c>
      <c r="I2956">
        <v>2008</v>
      </c>
      <c r="N2956" t="s">
        <v>108</v>
      </c>
      <c r="O2956" t="s">
        <v>30</v>
      </c>
      <c r="P2956" t="s">
        <v>30</v>
      </c>
      <c r="Q2956" t="s">
        <v>31</v>
      </c>
      <c r="R2956" t="s">
        <v>30</v>
      </c>
    </row>
    <row r="2957" spans="1:24" x14ac:dyDescent="0.25">
      <c r="A2957">
        <v>1381156</v>
      </c>
      <c r="B2957" t="s">
        <v>2671</v>
      </c>
      <c r="C2957" t="s">
        <v>2672</v>
      </c>
      <c r="E2957" t="s">
        <v>2673</v>
      </c>
      <c r="F2957" t="s">
        <v>2483</v>
      </c>
      <c r="I2957">
        <v>1974</v>
      </c>
      <c r="K2957" t="s">
        <v>2674</v>
      </c>
      <c r="L2957" t="s">
        <v>2675</v>
      </c>
      <c r="M2957" t="s">
        <v>2676</v>
      </c>
      <c r="N2957" t="s">
        <v>75</v>
      </c>
      <c r="O2957" t="s">
        <v>30</v>
      </c>
      <c r="P2957" t="s">
        <v>30</v>
      </c>
      <c r="Q2957" t="s">
        <v>31</v>
      </c>
      <c r="R2957" t="s">
        <v>30</v>
      </c>
    </row>
    <row r="2958" spans="1:24" x14ac:dyDescent="0.25">
      <c r="A2958">
        <v>1380117</v>
      </c>
      <c r="B2958" t="s">
        <v>2677</v>
      </c>
      <c r="C2958" t="s">
        <v>2678</v>
      </c>
      <c r="F2958" t="s">
        <v>2679</v>
      </c>
      <c r="I2958">
        <v>2007</v>
      </c>
      <c r="N2958" t="s">
        <v>75</v>
      </c>
      <c r="O2958" t="s">
        <v>30</v>
      </c>
      <c r="P2958" t="s">
        <v>30</v>
      </c>
      <c r="Q2958" t="s">
        <v>31</v>
      </c>
      <c r="R2958" t="s">
        <v>30</v>
      </c>
    </row>
    <row r="2959" spans="1:24" x14ac:dyDescent="0.25">
      <c r="A2959">
        <v>1381225</v>
      </c>
      <c r="B2959" t="s">
        <v>2680</v>
      </c>
      <c r="C2959" t="s">
        <v>2681</v>
      </c>
      <c r="N2959" t="s">
        <v>75</v>
      </c>
      <c r="O2959" t="s">
        <v>30</v>
      </c>
      <c r="P2959" t="s">
        <v>30</v>
      </c>
      <c r="Q2959" t="s">
        <v>31</v>
      </c>
      <c r="R2959" t="s">
        <v>30</v>
      </c>
    </row>
    <row r="2960" spans="1:24" x14ac:dyDescent="0.25">
      <c r="A2960">
        <v>1381334</v>
      </c>
      <c r="B2960" t="s">
        <v>2682</v>
      </c>
      <c r="C2960" t="s">
        <v>2683</v>
      </c>
      <c r="F2960" t="s">
        <v>2684</v>
      </c>
      <c r="G2960" t="e">
        <f>-focon</f>
        <v>#NAME?</v>
      </c>
      <c r="H2960" t="s">
        <v>2685</v>
      </c>
      <c r="I2960">
        <v>1989</v>
      </c>
      <c r="M2960" t="s">
        <v>2686</v>
      </c>
      <c r="N2960" t="s">
        <v>75</v>
      </c>
      <c r="O2960" t="s">
        <v>30</v>
      </c>
      <c r="P2960" t="s">
        <v>30</v>
      </c>
      <c r="Q2960" t="s">
        <v>31</v>
      </c>
      <c r="R2960" t="s">
        <v>30</v>
      </c>
    </row>
    <row r="2961" spans="1:24" x14ac:dyDescent="0.25">
      <c r="A2961">
        <v>1381279</v>
      </c>
      <c r="B2961" t="s">
        <v>2687</v>
      </c>
      <c r="C2961" t="s">
        <v>2688</v>
      </c>
      <c r="N2961" t="s">
        <v>75</v>
      </c>
      <c r="O2961" t="s">
        <v>30</v>
      </c>
      <c r="P2961" t="s">
        <v>30</v>
      </c>
      <c r="Q2961" t="s">
        <v>31</v>
      </c>
      <c r="R2961" t="s">
        <v>30</v>
      </c>
    </row>
    <row r="2962" spans="1:24" x14ac:dyDescent="0.25">
      <c r="A2962">
        <v>1381003</v>
      </c>
      <c r="B2962" t="s">
        <v>2689</v>
      </c>
      <c r="C2962" t="s">
        <v>2690</v>
      </c>
      <c r="F2962" t="s">
        <v>2691</v>
      </c>
      <c r="G2962" t="s">
        <v>122</v>
      </c>
      <c r="H2962" t="s">
        <v>123</v>
      </c>
      <c r="I2962">
        <v>2011</v>
      </c>
      <c r="N2962" t="s">
        <v>75</v>
      </c>
      <c r="O2962" t="s">
        <v>30</v>
      </c>
      <c r="P2962" t="s">
        <v>30</v>
      </c>
      <c r="Q2962" t="s">
        <v>31</v>
      </c>
      <c r="R2962" t="s">
        <v>30</v>
      </c>
    </row>
    <row r="2963" spans="1:24" x14ac:dyDescent="0.25">
      <c r="A2963">
        <v>1380723</v>
      </c>
      <c r="B2963" t="s">
        <v>2692</v>
      </c>
      <c r="C2963" t="s">
        <v>2693</v>
      </c>
      <c r="E2963" t="s">
        <v>2694</v>
      </c>
      <c r="F2963" t="s">
        <v>527</v>
      </c>
      <c r="G2963" t="e">
        <f>-ase</f>
        <v>#NAME?</v>
      </c>
      <c r="H2963" t="s">
        <v>2695</v>
      </c>
      <c r="I2963">
        <v>1999</v>
      </c>
      <c r="N2963" t="s">
        <v>2360</v>
      </c>
      <c r="O2963" t="s">
        <v>30</v>
      </c>
      <c r="P2963" t="s">
        <v>30</v>
      </c>
      <c r="Q2963" t="s">
        <v>31</v>
      </c>
      <c r="R2963" t="s">
        <v>30</v>
      </c>
    </row>
    <row r="2964" spans="1:24" x14ac:dyDescent="0.25">
      <c r="A2964">
        <v>1381309</v>
      </c>
      <c r="B2964" t="s">
        <v>2696</v>
      </c>
      <c r="C2964" t="s">
        <v>2697</v>
      </c>
      <c r="E2964" t="s">
        <v>2698</v>
      </c>
      <c r="F2964" t="s">
        <v>313</v>
      </c>
      <c r="I2964">
        <v>1963</v>
      </c>
      <c r="M2964" t="s">
        <v>672</v>
      </c>
      <c r="N2964" t="s">
        <v>75</v>
      </c>
      <c r="O2964" t="s">
        <v>30</v>
      </c>
      <c r="P2964" t="s">
        <v>30</v>
      </c>
      <c r="Q2964" t="s">
        <v>31</v>
      </c>
      <c r="R2964" t="s">
        <v>30</v>
      </c>
    </row>
    <row r="2965" spans="1:24" x14ac:dyDescent="0.25">
      <c r="A2965">
        <v>1381011</v>
      </c>
      <c r="B2965" t="s">
        <v>2699</v>
      </c>
      <c r="C2965" t="s">
        <v>2700</v>
      </c>
      <c r="F2965" t="s">
        <v>2701</v>
      </c>
      <c r="G2965" t="e">
        <f>-focon</f>
        <v>#NAME?</v>
      </c>
      <c r="H2965" t="s">
        <v>2685</v>
      </c>
      <c r="I2965">
        <v>1987</v>
      </c>
      <c r="M2965" t="s">
        <v>2686</v>
      </c>
      <c r="N2965" t="s">
        <v>229</v>
      </c>
      <c r="O2965" t="s">
        <v>30</v>
      </c>
      <c r="P2965" t="s">
        <v>30</v>
      </c>
      <c r="Q2965" t="s">
        <v>31</v>
      </c>
      <c r="R2965" t="s">
        <v>30</v>
      </c>
    </row>
    <row r="2966" spans="1:24" x14ac:dyDescent="0.25">
      <c r="A2966">
        <v>1380700</v>
      </c>
      <c r="B2966" t="s">
        <v>2702</v>
      </c>
      <c r="C2966" t="s">
        <v>2703</v>
      </c>
      <c r="N2966" t="s">
        <v>229</v>
      </c>
      <c r="O2966" t="s">
        <v>30</v>
      </c>
      <c r="P2966" t="s">
        <v>30</v>
      </c>
      <c r="Q2966" t="s">
        <v>31</v>
      </c>
      <c r="R2966" t="s">
        <v>30</v>
      </c>
    </row>
    <row r="2967" spans="1:24" x14ac:dyDescent="0.25">
      <c r="A2967">
        <v>1381196</v>
      </c>
      <c r="B2967" t="s">
        <v>2704</v>
      </c>
      <c r="C2967" t="s">
        <v>2705</v>
      </c>
      <c r="N2967" t="s">
        <v>75</v>
      </c>
      <c r="O2967" t="s">
        <v>30</v>
      </c>
      <c r="P2967" t="s">
        <v>30</v>
      </c>
      <c r="Q2967" t="s">
        <v>31</v>
      </c>
      <c r="R2967" t="s">
        <v>30</v>
      </c>
    </row>
    <row r="2968" spans="1:24" x14ac:dyDescent="0.25">
      <c r="A2968">
        <v>1380508</v>
      </c>
      <c r="B2968" t="s">
        <v>2706</v>
      </c>
      <c r="C2968" t="s">
        <v>2707</v>
      </c>
      <c r="N2968" t="s">
        <v>75</v>
      </c>
      <c r="O2968" t="s">
        <v>30</v>
      </c>
      <c r="P2968" t="s">
        <v>30</v>
      </c>
      <c r="Q2968" t="s">
        <v>31</v>
      </c>
      <c r="R2968" t="s">
        <v>30</v>
      </c>
    </row>
    <row r="2969" spans="1:24" x14ac:dyDescent="0.25">
      <c r="A2969">
        <v>1380896</v>
      </c>
      <c r="B2969" t="s">
        <v>2708</v>
      </c>
      <c r="C2969" t="s">
        <v>2709</v>
      </c>
      <c r="I2969">
        <v>2004</v>
      </c>
      <c r="N2969" t="s">
        <v>75</v>
      </c>
      <c r="O2969" t="s">
        <v>30</v>
      </c>
      <c r="P2969" t="s">
        <v>30</v>
      </c>
      <c r="Q2969" t="s">
        <v>31</v>
      </c>
      <c r="R2969" t="s">
        <v>30</v>
      </c>
    </row>
    <row r="2970" spans="1:24" x14ac:dyDescent="0.25">
      <c r="A2970">
        <v>1383303</v>
      </c>
      <c r="B2970" t="s">
        <v>2713</v>
      </c>
      <c r="C2970" t="s">
        <v>2714</v>
      </c>
      <c r="N2970" t="s">
        <v>45</v>
      </c>
      <c r="O2970" t="s">
        <v>30</v>
      </c>
      <c r="P2970" t="s">
        <v>30</v>
      </c>
      <c r="Q2970" t="s">
        <v>63</v>
      </c>
      <c r="R2970" t="s">
        <v>30</v>
      </c>
      <c r="X2970" t="s">
        <v>2715</v>
      </c>
    </row>
    <row r="2971" spans="1:24" x14ac:dyDescent="0.25">
      <c r="A2971">
        <v>16444</v>
      </c>
      <c r="B2971" t="s">
        <v>2716</v>
      </c>
      <c r="C2971" t="s">
        <v>2717</v>
      </c>
      <c r="F2971" t="s">
        <v>527</v>
      </c>
      <c r="G2971" t="e">
        <f>-eridine</f>
        <v>#NAME?</v>
      </c>
      <c r="H2971" t="s">
        <v>2718</v>
      </c>
      <c r="N2971" t="s">
        <v>45</v>
      </c>
      <c r="O2971" t="s">
        <v>40</v>
      </c>
      <c r="P2971" t="s">
        <v>30</v>
      </c>
      <c r="Q2971" t="s">
        <v>63</v>
      </c>
      <c r="R2971" t="s">
        <v>30</v>
      </c>
      <c r="X2971" t="s">
        <v>2719</v>
      </c>
    </row>
    <row r="2972" spans="1:24" x14ac:dyDescent="0.25">
      <c r="A2972">
        <v>1383249</v>
      </c>
      <c r="B2972" t="s">
        <v>2720</v>
      </c>
      <c r="C2972" t="s">
        <v>2721</v>
      </c>
      <c r="K2972" t="s">
        <v>2722</v>
      </c>
      <c r="L2972" t="s">
        <v>2723</v>
      </c>
      <c r="N2972" t="s">
        <v>45</v>
      </c>
      <c r="O2972" t="s">
        <v>30</v>
      </c>
      <c r="P2972" t="s">
        <v>30</v>
      </c>
      <c r="Q2972" t="s">
        <v>46</v>
      </c>
      <c r="R2972" t="s">
        <v>30</v>
      </c>
      <c r="X2972" t="s">
        <v>2724</v>
      </c>
    </row>
    <row r="2973" spans="1:24" x14ac:dyDescent="0.25">
      <c r="A2973">
        <v>1330285</v>
      </c>
      <c r="B2973" t="s">
        <v>2725</v>
      </c>
      <c r="C2973" t="s">
        <v>2726</v>
      </c>
      <c r="N2973" t="s">
        <v>45</v>
      </c>
      <c r="O2973" t="s">
        <v>40</v>
      </c>
      <c r="P2973" t="s">
        <v>30</v>
      </c>
      <c r="Q2973" t="s">
        <v>63</v>
      </c>
      <c r="R2973" t="s">
        <v>30</v>
      </c>
      <c r="X2973" t="s">
        <v>2727</v>
      </c>
    </row>
    <row r="2974" spans="1:24" x14ac:dyDescent="0.25">
      <c r="A2974">
        <v>1377639</v>
      </c>
      <c r="B2974" t="s">
        <v>2728</v>
      </c>
      <c r="C2974" t="s">
        <v>2729</v>
      </c>
      <c r="N2974" t="s">
        <v>45</v>
      </c>
      <c r="O2974" t="s">
        <v>40</v>
      </c>
      <c r="P2974" t="s">
        <v>30</v>
      </c>
      <c r="Q2974" t="s">
        <v>63</v>
      </c>
      <c r="R2974" t="s">
        <v>30</v>
      </c>
      <c r="X2974" t="s">
        <v>2730</v>
      </c>
    </row>
    <row r="2975" spans="1:24" x14ac:dyDescent="0.25">
      <c r="A2975">
        <v>1377828</v>
      </c>
      <c r="B2975" t="s">
        <v>2731</v>
      </c>
      <c r="C2975" t="s">
        <v>2732</v>
      </c>
      <c r="N2975" t="s">
        <v>45</v>
      </c>
      <c r="O2975" t="s">
        <v>40</v>
      </c>
      <c r="P2975" t="s">
        <v>30</v>
      </c>
      <c r="Q2975" t="s">
        <v>63</v>
      </c>
      <c r="R2975" t="s">
        <v>30</v>
      </c>
      <c r="X2975" t="s">
        <v>2733</v>
      </c>
    </row>
    <row r="2976" spans="1:24" x14ac:dyDescent="0.25">
      <c r="A2976">
        <v>1378290</v>
      </c>
      <c r="B2976" t="s">
        <v>2734</v>
      </c>
      <c r="C2976" t="s">
        <v>2735</v>
      </c>
      <c r="E2976" t="s">
        <v>2736</v>
      </c>
      <c r="I2976">
        <v>1967</v>
      </c>
      <c r="M2976" t="s">
        <v>2737</v>
      </c>
      <c r="N2976" t="s">
        <v>45</v>
      </c>
      <c r="O2976" t="s">
        <v>40</v>
      </c>
      <c r="P2976" t="s">
        <v>30</v>
      </c>
      <c r="Q2976" t="s">
        <v>63</v>
      </c>
      <c r="R2976" t="s">
        <v>30</v>
      </c>
      <c r="X2976" t="s">
        <v>2738</v>
      </c>
    </row>
    <row r="2977" spans="1:24" x14ac:dyDescent="0.25">
      <c r="A2977">
        <v>1376623</v>
      </c>
      <c r="B2977" t="s">
        <v>2739</v>
      </c>
      <c r="C2977" t="s">
        <v>2740</v>
      </c>
      <c r="N2977" t="s">
        <v>45</v>
      </c>
      <c r="O2977" t="s">
        <v>40</v>
      </c>
      <c r="P2977" t="s">
        <v>30</v>
      </c>
      <c r="Q2977" t="s">
        <v>63</v>
      </c>
      <c r="R2977" t="s">
        <v>30</v>
      </c>
      <c r="X2977" t="s">
        <v>2741</v>
      </c>
    </row>
    <row r="2978" spans="1:24" x14ac:dyDescent="0.25">
      <c r="A2978">
        <v>1379859</v>
      </c>
      <c r="B2978" t="s">
        <v>2742</v>
      </c>
      <c r="C2978" t="s">
        <v>2743</v>
      </c>
      <c r="N2978" t="s">
        <v>45</v>
      </c>
      <c r="O2978" t="s">
        <v>40</v>
      </c>
      <c r="P2978" t="s">
        <v>30</v>
      </c>
      <c r="Q2978" t="s">
        <v>63</v>
      </c>
      <c r="R2978" t="s">
        <v>30</v>
      </c>
      <c r="X2978" t="s">
        <v>2744</v>
      </c>
    </row>
    <row r="2979" spans="1:24" x14ac:dyDescent="0.25">
      <c r="A2979">
        <v>1378430</v>
      </c>
      <c r="B2979" t="s">
        <v>2745</v>
      </c>
      <c r="C2979" t="s">
        <v>2746</v>
      </c>
      <c r="N2979" t="s">
        <v>45</v>
      </c>
      <c r="O2979" t="s">
        <v>40</v>
      </c>
      <c r="P2979" t="s">
        <v>30</v>
      </c>
      <c r="Q2979" t="s">
        <v>46</v>
      </c>
      <c r="R2979" t="s">
        <v>30</v>
      </c>
      <c r="X2979" t="s">
        <v>2747</v>
      </c>
    </row>
    <row r="2980" spans="1:24" x14ac:dyDescent="0.25">
      <c r="A2980">
        <v>1377453</v>
      </c>
      <c r="B2980" t="s">
        <v>2748</v>
      </c>
      <c r="C2980" t="s">
        <v>2749</v>
      </c>
      <c r="G2980" t="s">
        <v>2750</v>
      </c>
      <c r="H2980" t="s">
        <v>707</v>
      </c>
      <c r="N2980" t="s">
        <v>45</v>
      </c>
      <c r="O2980" t="s">
        <v>40</v>
      </c>
      <c r="P2980" t="s">
        <v>30</v>
      </c>
      <c r="Q2980" t="s">
        <v>46</v>
      </c>
      <c r="R2980" t="s">
        <v>30</v>
      </c>
      <c r="X2980" t="s">
        <v>2751</v>
      </c>
    </row>
    <row r="2981" spans="1:24" x14ac:dyDescent="0.25">
      <c r="A2981">
        <v>1378694</v>
      </c>
      <c r="B2981" t="s">
        <v>2752</v>
      </c>
      <c r="C2981" t="s">
        <v>2753</v>
      </c>
      <c r="F2981" t="s">
        <v>2492</v>
      </c>
      <c r="I2981">
        <v>1969</v>
      </c>
      <c r="M2981" t="s">
        <v>2754</v>
      </c>
      <c r="N2981" t="s">
        <v>45</v>
      </c>
      <c r="O2981" t="s">
        <v>40</v>
      </c>
      <c r="P2981" t="s">
        <v>30</v>
      </c>
      <c r="Q2981" t="s">
        <v>63</v>
      </c>
      <c r="R2981" t="s">
        <v>30</v>
      </c>
      <c r="X2981" t="s">
        <v>2755</v>
      </c>
    </row>
    <row r="2982" spans="1:24" x14ac:dyDescent="0.25">
      <c r="A2982">
        <v>1376353</v>
      </c>
      <c r="B2982" t="s">
        <v>2756</v>
      </c>
      <c r="C2982" t="s">
        <v>2757</v>
      </c>
      <c r="E2982" t="s">
        <v>2758</v>
      </c>
      <c r="F2982" t="s">
        <v>301</v>
      </c>
      <c r="I2982">
        <v>1967</v>
      </c>
      <c r="M2982" t="s">
        <v>453</v>
      </c>
      <c r="N2982" t="s">
        <v>45</v>
      </c>
      <c r="O2982" t="s">
        <v>40</v>
      </c>
      <c r="P2982" t="s">
        <v>30</v>
      </c>
      <c r="Q2982" t="s">
        <v>31</v>
      </c>
      <c r="R2982" t="s">
        <v>30</v>
      </c>
      <c r="X2982" t="s">
        <v>2759</v>
      </c>
    </row>
    <row r="2983" spans="1:24" x14ac:dyDescent="0.25">
      <c r="A2983">
        <v>1378256</v>
      </c>
      <c r="B2983" t="s">
        <v>2760</v>
      </c>
      <c r="C2983" t="s">
        <v>2761</v>
      </c>
      <c r="E2983" t="s">
        <v>2762</v>
      </c>
      <c r="N2983" t="s">
        <v>45</v>
      </c>
      <c r="O2983" t="s">
        <v>30</v>
      </c>
      <c r="P2983" t="s">
        <v>30</v>
      </c>
      <c r="Q2983" t="s">
        <v>63</v>
      </c>
      <c r="R2983" t="s">
        <v>30</v>
      </c>
      <c r="X2983" t="s">
        <v>2763</v>
      </c>
    </row>
    <row r="2984" spans="1:24" x14ac:dyDescent="0.25">
      <c r="A2984">
        <v>1379770</v>
      </c>
      <c r="B2984" t="s">
        <v>2764</v>
      </c>
      <c r="C2984" t="s">
        <v>2765</v>
      </c>
      <c r="F2984" t="s">
        <v>301</v>
      </c>
      <c r="N2984" t="s">
        <v>45</v>
      </c>
      <c r="O2984" t="s">
        <v>30</v>
      </c>
      <c r="P2984" t="s">
        <v>30</v>
      </c>
      <c r="Q2984" t="s">
        <v>63</v>
      </c>
      <c r="R2984" t="s">
        <v>30</v>
      </c>
      <c r="X2984" t="s">
        <v>2766</v>
      </c>
    </row>
    <row r="2985" spans="1:24" x14ac:dyDescent="0.25">
      <c r="A2985">
        <v>1380033</v>
      </c>
      <c r="B2985" t="s">
        <v>2767</v>
      </c>
      <c r="C2985" t="s">
        <v>2768</v>
      </c>
      <c r="G2985" t="e">
        <f>-parcil</f>
        <v>#NAME?</v>
      </c>
      <c r="H2985" t="s">
        <v>2769</v>
      </c>
      <c r="N2985" t="s">
        <v>45</v>
      </c>
      <c r="O2985" t="s">
        <v>40</v>
      </c>
      <c r="P2985" t="s">
        <v>30</v>
      </c>
      <c r="Q2985" t="s">
        <v>31</v>
      </c>
      <c r="R2985" t="s">
        <v>30</v>
      </c>
      <c r="X2985" t="s">
        <v>2770</v>
      </c>
    </row>
    <row r="2986" spans="1:24" x14ac:dyDescent="0.25">
      <c r="A2986">
        <v>1376967</v>
      </c>
      <c r="B2986" t="s">
        <v>2771</v>
      </c>
      <c r="C2986" t="s">
        <v>2772</v>
      </c>
      <c r="E2986" t="s">
        <v>2773</v>
      </c>
      <c r="I2986">
        <v>1977</v>
      </c>
      <c r="M2986" t="s">
        <v>948</v>
      </c>
      <c r="N2986" t="s">
        <v>45</v>
      </c>
      <c r="O2986" t="s">
        <v>40</v>
      </c>
      <c r="P2986" t="s">
        <v>30</v>
      </c>
      <c r="Q2986" t="s">
        <v>63</v>
      </c>
      <c r="R2986" t="s">
        <v>30</v>
      </c>
      <c r="X2986" t="s">
        <v>2774</v>
      </c>
    </row>
    <row r="2987" spans="1:24" x14ac:dyDescent="0.25">
      <c r="A2987">
        <v>1376304</v>
      </c>
      <c r="B2987" t="s">
        <v>2775</v>
      </c>
      <c r="C2987" t="s">
        <v>2776</v>
      </c>
      <c r="N2987" t="s">
        <v>45</v>
      </c>
      <c r="O2987" t="s">
        <v>40</v>
      </c>
      <c r="P2987" t="s">
        <v>30</v>
      </c>
      <c r="Q2987" t="s">
        <v>63</v>
      </c>
      <c r="R2987" t="s">
        <v>30</v>
      </c>
      <c r="X2987" t="s">
        <v>2777</v>
      </c>
    </row>
    <row r="2988" spans="1:24" x14ac:dyDescent="0.25">
      <c r="A2988">
        <v>1377694</v>
      </c>
      <c r="B2988" t="s">
        <v>2778</v>
      </c>
      <c r="C2988" t="s">
        <v>2779</v>
      </c>
      <c r="N2988" t="s">
        <v>45</v>
      </c>
      <c r="O2988" t="s">
        <v>40</v>
      </c>
      <c r="P2988" t="s">
        <v>30</v>
      </c>
      <c r="Q2988" t="s">
        <v>63</v>
      </c>
      <c r="R2988" t="s">
        <v>30</v>
      </c>
      <c r="X2988" t="s">
        <v>2780</v>
      </c>
    </row>
    <row r="2989" spans="1:24" x14ac:dyDescent="0.25">
      <c r="A2989">
        <v>1379077</v>
      </c>
      <c r="B2989" t="s">
        <v>2781</v>
      </c>
      <c r="C2989" t="s">
        <v>2782</v>
      </c>
      <c r="N2989" t="s">
        <v>45</v>
      </c>
      <c r="O2989" t="s">
        <v>40</v>
      </c>
      <c r="P2989" t="s">
        <v>30</v>
      </c>
      <c r="Q2989" t="s">
        <v>63</v>
      </c>
      <c r="R2989" t="s">
        <v>30</v>
      </c>
      <c r="X2989" t="s">
        <v>2783</v>
      </c>
    </row>
    <row r="2990" spans="1:24" x14ac:dyDescent="0.25">
      <c r="A2990">
        <v>1377777</v>
      </c>
      <c r="B2990" t="s">
        <v>2784</v>
      </c>
      <c r="C2990" t="s">
        <v>2785</v>
      </c>
      <c r="E2990" t="s">
        <v>2786</v>
      </c>
      <c r="N2990" t="s">
        <v>45</v>
      </c>
      <c r="O2990" t="s">
        <v>40</v>
      </c>
      <c r="P2990" t="s">
        <v>30</v>
      </c>
      <c r="Q2990" t="s">
        <v>63</v>
      </c>
      <c r="R2990" t="s">
        <v>30</v>
      </c>
      <c r="X2990" t="s">
        <v>2787</v>
      </c>
    </row>
    <row r="2991" spans="1:24" x14ac:dyDescent="0.25">
      <c r="A2991">
        <v>1377183</v>
      </c>
      <c r="B2991" t="s">
        <v>2788</v>
      </c>
      <c r="C2991" t="s">
        <v>2789</v>
      </c>
      <c r="N2991" t="s">
        <v>45</v>
      </c>
      <c r="O2991" t="s">
        <v>40</v>
      </c>
      <c r="P2991" t="s">
        <v>30</v>
      </c>
      <c r="Q2991" t="s">
        <v>63</v>
      </c>
      <c r="R2991" t="s">
        <v>30</v>
      </c>
      <c r="X2991" t="s">
        <v>2790</v>
      </c>
    </row>
    <row r="2992" spans="1:24" x14ac:dyDescent="0.25">
      <c r="A2992">
        <v>1383329</v>
      </c>
      <c r="B2992" t="s">
        <v>2798</v>
      </c>
      <c r="C2992" t="s">
        <v>2799</v>
      </c>
      <c r="G2992" t="s">
        <v>2800</v>
      </c>
      <c r="H2992" t="s">
        <v>2801</v>
      </c>
      <c r="N2992" t="s">
        <v>45</v>
      </c>
      <c r="O2992" t="s">
        <v>40</v>
      </c>
      <c r="P2992" t="s">
        <v>30</v>
      </c>
      <c r="Q2992" t="s">
        <v>63</v>
      </c>
      <c r="R2992" t="s">
        <v>30</v>
      </c>
      <c r="X2992" t="s">
        <v>2802</v>
      </c>
    </row>
    <row r="2993" spans="1:24" x14ac:dyDescent="0.25">
      <c r="A2993">
        <v>502254</v>
      </c>
      <c r="B2993" t="s">
        <v>2803</v>
      </c>
      <c r="C2993" t="s">
        <v>2804</v>
      </c>
      <c r="E2993" t="s">
        <v>2805</v>
      </c>
      <c r="I2993">
        <v>2002</v>
      </c>
      <c r="N2993" t="s">
        <v>29</v>
      </c>
      <c r="O2993" t="s">
        <v>30</v>
      </c>
      <c r="P2993" t="s">
        <v>30</v>
      </c>
      <c r="Q2993" t="s">
        <v>31</v>
      </c>
      <c r="R2993" t="s">
        <v>30</v>
      </c>
      <c r="X2993" t="s">
        <v>2806</v>
      </c>
    </row>
    <row r="2994" spans="1:24" x14ac:dyDescent="0.25">
      <c r="A2994">
        <v>1449161</v>
      </c>
      <c r="B2994" t="s">
        <v>2807</v>
      </c>
      <c r="C2994" t="s">
        <v>2808</v>
      </c>
      <c r="G2994" t="e">
        <f>-pamine</f>
        <v>#NAME?</v>
      </c>
      <c r="H2994" t="s">
        <v>2809</v>
      </c>
      <c r="N2994" t="s">
        <v>45</v>
      </c>
      <c r="O2994" t="s">
        <v>40</v>
      </c>
      <c r="P2994" t="s">
        <v>30</v>
      </c>
      <c r="Q2994" t="s">
        <v>46</v>
      </c>
      <c r="R2994" t="s">
        <v>30</v>
      </c>
      <c r="X2994" t="s">
        <v>2810</v>
      </c>
    </row>
    <row r="2995" spans="1:24" x14ac:dyDescent="0.25">
      <c r="A2995">
        <v>1449188</v>
      </c>
      <c r="B2995" t="s">
        <v>2811</v>
      </c>
      <c r="C2995" t="s">
        <v>2812</v>
      </c>
      <c r="G2995" t="s">
        <v>2299</v>
      </c>
      <c r="H2995" t="s">
        <v>2813</v>
      </c>
      <c r="N2995" t="s">
        <v>45</v>
      </c>
      <c r="O2995" t="s">
        <v>40</v>
      </c>
      <c r="P2995" t="s">
        <v>30</v>
      </c>
      <c r="Q2995" t="s">
        <v>46</v>
      </c>
      <c r="R2995" t="s">
        <v>30</v>
      </c>
      <c r="X2995" t="s">
        <v>2814</v>
      </c>
    </row>
    <row r="2996" spans="1:24" x14ac:dyDescent="0.25">
      <c r="A2996">
        <v>1449222</v>
      </c>
      <c r="B2996" t="s">
        <v>2815</v>
      </c>
      <c r="C2996" t="s">
        <v>2816</v>
      </c>
      <c r="E2996" t="s">
        <v>2817</v>
      </c>
      <c r="F2996" t="s">
        <v>2818</v>
      </c>
      <c r="I2996">
        <v>2012</v>
      </c>
      <c r="N2996" t="s">
        <v>29</v>
      </c>
      <c r="O2996" t="s">
        <v>30</v>
      </c>
      <c r="P2996" t="s">
        <v>30</v>
      </c>
      <c r="Q2996" t="s">
        <v>31</v>
      </c>
      <c r="R2996" t="s">
        <v>30</v>
      </c>
      <c r="X2996" t="s">
        <v>2819</v>
      </c>
    </row>
    <row r="2997" spans="1:24" x14ac:dyDescent="0.25">
      <c r="A2997">
        <v>1078592</v>
      </c>
      <c r="B2997" t="s">
        <v>2825</v>
      </c>
      <c r="C2997" t="s">
        <v>2826</v>
      </c>
      <c r="G2997" t="e">
        <f>-oxin</f>
        <v>#NAME?</v>
      </c>
      <c r="H2997" t="s">
        <v>2023</v>
      </c>
      <c r="K2997" t="s">
        <v>2827</v>
      </c>
      <c r="L2997" t="s">
        <v>2828</v>
      </c>
      <c r="N2997" t="s">
        <v>29</v>
      </c>
      <c r="O2997" t="s">
        <v>30</v>
      </c>
      <c r="P2997" t="s">
        <v>30</v>
      </c>
      <c r="Q2997" t="s">
        <v>31</v>
      </c>
      <c r="R2997" t="s">
        <v>30</v>
      </c>
      <c r="X2997" t="s">
        <v>2829</v>
      </c>
    </row>
    <row r="2998" spans="1:24" x14ac:dyDescent="0.25">
      <c r="A2998">
        <v>159619</v>
      </c>
      <c r="B2998" t="s">
        <v>2835</v>
      </c>
      <c r="C2998" t="s">
        <v>2836</v>
      </c>
      <c r="N2998" t="s">
        <v>45</v>
      </c>
      <c r="O2998" t="s">
        <v>40</v>
      </c>
      <c r="P2998" t="s">
        <v>30</v>
      </c>
      <c r="Q2998" t="s">
        <v>46</v>
      </c>
      <c r="R2998" t="s">
        <v>30</v>
      </c>
      <c r="X2998" t="s">
        <v>2837</v>
      </c>
    </row>
    <row r="2999" spans="1:24" x14ac:dyDescent="0.25">
      <c r="A2999">
        <v>442830</v>
      </c>
      <c r="B2999" t="s">
        <v>2844</v>
      </c>
      <c r="C2999" t="s">
        <v>2845</v>
      </c>
      <c r="E2999" t="s">
        <v>2846</v>
      </c>
      <c r="N2999" t="s">
        <v>29</v>
      </c>
      <c r="O2999" t="s">
        <v>30</v>
      </c>
      <c r="P2999" t="s">
        <v>30</v>
      </c>
      <c r="Q2999" t="s">
        <v>31</v>
      </c>
      <c r="R2999" t="s">
        <v>30</v>
      </c>
      <c r="X2999" t="s">
        <v>2847</v>
      </c>
    </row>
    <row r="3000" spans="1:24" x14ac:dyDescent="0.25">
      <c r="A3000">
        <v>90815</v>
      </c>
      <c r="B3000" t="s">
        <v>2854</v>
      </c>
      <c r="C3000" t="s">
        <v>2855</v>
      </c>
      <c r="I3000">
        <v>1979</v>
      </c>
      <c r="M3000" t="s">
        <v>1041</v>
      </c>
      <c r="N3000" t="s">
        <v>45</v>
      </c>
      <c r="O3000" t="s">
        <v>40</v>
      </c>
      <c r="P3000" t="s">
        <v>30</v>
      </c>
      <c r="Q3000" t="s">
        <v>31</v>
      </c>
      <c r="R3000" t="s">
        <v>30</v>
      </c>
      <c r="X3000" t="s">
        <v>2856</v>
      </c>
    </row>
    <row r="3001" spans="1:24" x14ac:dyDescent="0.25">
      <c r="A3001">
        <v>66366</v>
      </c>
      <c r="B3001" t="s">
        <v>2857</v>
      </c>
      <c r="C3001" t="s">
        <v>2858</v>
      </c>
      <c r="F3001" t="s">
        <v>1492</v>
      </c>
      <c r="G3001" t="e">
        <f>-oxacin</f>
        <v>#NAME?</v>
      </c>
      <c r="H3001" t="s">
        <v>1472</v>
      </c>
      <c r="N3001" t="s">
        <v>45</v>
      </c>
      <c r="O3001" t="s">
        <v>40</v>
      </c>
      <c r="P3001" t="s">
        <v>30</v>
      </c>
      <c r="Q3001" t="s">
        <v>31</v>
      </c>
      <c r="R3001" t="s">
        <v>30</v>
      </c>
      <c r="X3001" t="s">
        <v>2859</v>
      </c>
    </row>
    <row r="3002" spans="1:24" x14ac:dyDescent="0.25">
      <c r="A3002">
        <v>59241</v>
      </c>
      <c r="B3002" t="s">
        <v>2860</v>
      </c>
      <c r="C3002" t="s">
        <v>2861</v>
      </c>
      <c r="N3002" t="s">
        <v>45</v>
      </c>
      <c r="O3002" t="s">
        <v>40</v>
      </c>
      <c r="P3002" t="s">
        <v>30</v>
      </c>
      <c r="Q3002" t="s">
        <v>46</v>
      </c>
      <c r="R3002" t="s">
        <v>30</v>
      </c>
      <c r="X3002" t="s">
        <v>2862</v>
      </c>
    </row>
    <row r="3003" spans="1:24" x14ac:dyDescent="0.25">
      <c r="A3003">
        <v>33469</v>
      </c>
      <c r="B3003" t="s">
        <v>2863</v>
      </c>
      <c r="C3003" t="s">
        <v>2864</v>
      </c>
      <c r="G3003" t="e">
        <f>-dil</f>
        <v>#NAME?</v>
      </c>
      <c r="H3003" t="s">
        <v>707</v>
      </c>
      <c r="K3003" t="s">
        <v>2865</v>
      </c>
      <c r="L3003" t="s">
        <v>2866</v>
      </c>
      <c r="N3003" t="s">
        <v>45</v>
      </c>
      <c r="O3003" t="s">
        <v>40</v>
      </c>
      <c r="P3003" t="s">
        <v>30</v>
      </c>
      <c r="Q3003" t="s">
        <v>63</v>
      </c>
      <c r="R3003" t="s">
        <v>30</v>
      </c>
      <c r="X3003" t="s">
        <v>2867</v>
      </c>
    </row>
    <row r="3004" spans="1:24" x14ac:dyDescent="0.25">
      <c r="A3004">
        <v>209067</v>
      </c>
      <c r="B3004" t="s">
        <v>2868</v>
      </c>
      <c r="C3004" t="s">
        <v>2869</v>
      </c>
      <c r="G3004" t="e">
        <f>-penem</f>
        <v>#NAME?</v>
      </c>
      <c r="H3004" t="s">
        <v>2256</v>
      </c>
      <c r="N3004" t="s">
        <v>29</v>
      </c>
      <c r="O3004" t="s">
        <v>40</v>
      </c>
      <c r="P3004" t="s">
        <v>30</v>
      </c>
      <c r="Q3004" t="s">
        <v>31</v>
      </c>
      <c r="R3004" t="s">
        <v>30</v>
      </c>
      <c r="X3004" t="s">
        <v>2870</v>
      </c>
    </row>
    <row r="3005" spans="1:24" x14ac:dyDescent="0.25">
      <c r="A3005">
        <v>29390</v>
      </c>
      <c r="B3005" t="s">
        <v>2878</v>
      </c>
      <c r="C3005" t="s">
        <v>2879</v>
      </c>
      <c r="N3005" t="s">
        <v>45</v>
      </c>
      <c r="O3005" t="s">
        <v>40</v>
      </c>
      <c r="P3005" t="s">
        <v>30</v>
      </c>
      <c r="Q3005" t="s">
        <v>63</v>
      </c>
      <c r="R3005" t="s">
        <v>30</v>
      </c>
      <c r="X3005" t="s">
        <v>2880</v>
      </c>
    </row>
    <row r="3006" spans="1:24" x14ac:dyDescent="0.25">
      <c r="A3006">
        <v>65935</v>
      </c>
      <c r="B3006" t="s">
        <v>2881</v>
      </c>
      <c r="C3006" t="s">
        <v>2882</v>
      </c>
      <c r="I3006">
        <v>1967</v>
      </c>
      <c r="M3006" t="s">
        <v>2883</v>
      </c>
      <c r="N3006" t="s">
        <v>45</v>
      </c>
      <c r="O3006" t="s">
        <v>40</v>
      </c>
      <c r="P3006" t="s">
        <v>30</v>
      </c>
      <c r="Q3006" t="s">
        <v>63</v>
      </c>
      <c r="R3006" t="s">
        <v>30</v>
      </c>
      <c r="X3006" t="s">
        <v>2884</v>
      </c>
    </row>
    <row r="3007" spans="1:24" x14ac:dyDescent="0.25">
      <c r="A3007">
        <v>80299</v>
      </c>
      <c r="B3007" t="s">
        <v>2885</v>
      </c>
      <c r="C3007" t="s">
        <v>2886</v>
      </c>
      <c r="E3007" t="s">
        <v>2887</v>
      </c>
      <c r="N3007" t="s">
        <v>45</v>
      </c>
      <c r="O3007" t="s">
        <v>40</v>
      </c>
      <c r="P3007" t="s">
        <v>30</v>
      </c>
      <c r="Q3007" t="s">
        <v>63</v>
      </c>
      <c r="R3007" t="s">
        <v>30</v>
      </c>
      <c r="X3007" t="s">
        <v>2888</v>
      </c>
    </row>
    <row r="3008" spans="1:24" x14ac:dyDescent="0.25">
      <c r="A3008">
        <v>258666</v>
      </c>
      <c r="B3008" t="s">
        <v>2889</v>
      </c>
      <c r="C3008" t="s">
        <v>2890</v>
      </c>
      <c r="E3008" t="s">
        <v>2891</v>
      </c>
      <c r="F3008" t="s">
        <v>341</v>
      </c>
      <c r="G3008" t="e">
        <f>-etanide</f>
        <v>#NAME?</v>
      </c>
      <c r="H3008" t="s">
        <v>2892</v>
      </c>
      <c r="I3008">
        <v>1978</v>
      </c>
      <c r="K3008" t="s">
        <v>2893</v>
      </c>
      <c r="L3008" t="s">
        <v>2894</v>
      </c>
      <c r="M3008" t="s">
        <v>1908</v>
      </c>
      <c r="N3008" t="s">
        <v>45</v>
      </c>
      <c r="O3008" t="s">
        <v>40</v>
      </c>
      <c r="P3008" t="s">
        <v>30</v>
      </c>
      <c r="Q3008" t="s">
        <v>63</v>
      </c>
      <c r="R3008" t="s">
        <v>30</v>
      </c>
      <c r="X3008" t="s">
        <v>2895</v>
      </c>
    </row>
    <row r="3009" spans="1:24" x14ac:dyDescent="0.25">
      <c r="A3009">
        <v>131575</v>
      </c>
      <c r="B3009" t="s">
        <v>2896</v>
      </c>
      <c r="C3009" t="s">
        <v>2897</v>
      </c>
      <c r="E3009" t="s">
        <v>2898</v>
      </c>
      <c r="F3009" t="s">
        <v>2899</v>
      </c>
      <c r="G3009" t="e">
        <f>-bulin</f>
        <v>#NAME?</v>
      </c>
      <c r="H3009" t="s">
        <v>2900</v>
      </c>
      <c r="I3009">
        <v>2000</v>
      </c>
      <c r="N3009" t="s">
        <v>45</v>
      </c>
      <c r="O3009" t="s">
        <v>40</v>
      </c>
      <c r="P3009" t="s">
        <v>30</v>
      </c>
      <c r="Q3009" t="s">
        <v>63</v>
      </c>
      <c r="R3009" t="s">
        <v>30</v>
      </c>
      <c r="X3009" t="s">
        <v>2901</v>
      </c>
    </row>
    <row r="3010" spans="1:24" x14ac:dyDescent="0.25">
      <c r="A3010">
        <v>2198</v>
      </c>
      <c r="B3010" t="s">
        <v>2902</v>
      </c>
      <c r="C3010" t="s">
        <v>2903</v>
      </c>
      <c r="F3010" t="s">
        <v>366</v>
      </c>
      <c r="G3010" t="s">
        <v>205</v>
      </c>
      <c r="H3010" t="s">
        <v>206</v>
      </c>
      <c r="K3010" t="s">
        <v>2904</v>
      </c>
      <c r="L3010" t="s">
        <v>2905</v>
      </c>
      <c r="N3010" t="s">
        <v>45</v>
      </c>
      <c r="O3010" t="s">
        <v>40</v>
      </c>
      <c r="P3010" t="s">
        <v>30</v>
      </c>
      <c r="Q3010" t="s">
        <v>63</v>
      </c>
      <c r="R3010" t="s">
        <v>30</v>
      </c>
      <c r="X3010" t="s">
        <v>2906</v>
      </c>
    </row>
    <row r="3011" spans="1:24" x14ac:dyDescent="0.25">
      <c r="A3011">
        <v>900666</v>
      </c>
      <c r="B3011" t="s">
        <v>2913</v>
      </c>
      <c r="C3011" t="s">
        <v>2914</v>
      </c>
      <c r="E3011" t="s">
        <v>2915</v>
      </c>
      <c r="F3011" t="s">
        <v>2916</v>
      </c>
      <c r="I3011">
        <v>1999</v>
      </c>
      <c r="N3011" t="s">
        <v>45</v>
      </c>
      <c r="O3011" t="s">
        <v>40</v>
      </c>
      <c r="P3011" t="s">
        <v>30</v>
      </c>
      <c r="Q3011" t="s">
        <v>63</v>
      </c>
      <c r="R3011" t="s">
        <v>30</v>
      </c>
      <c r="X3011" t="s">
        <v>2917</v>
      </c>
    </row>
    <row r="3012" spans="1:24" x14ac:dyDescent="0.25">
      <c r="A3012">
        <v>942033</v>
      </c>
      <c r="B3012" t="s">
        <v>2918</v>
      </c>
      <c r="C3012" t="s">
        <v>2919</v>
      </c>
      <c r="N3012" t="s">
        <v>45</v>
      </c>
      <c r="O3012" t="s">
        <v>40</v>
      </c>
      <c r="P3012" t="s">
        <v>30</v>
      </c>
      <c r="Q3012" t="s">
        <v>63</v>
      </c>
      <c r="R3012" t="s">
        <v>30</v>
      </c>
      <c r="X3012" t="s">
        <v>2920</v>
      </c>
    </row>
    <row r="3013" spans="1:24" x14ac:dyDescent="0.25">
      <c r="A3013">
        <v>134695</v>
      </c>
      <c r="B3013" t="s">
        <v>2921</v>
      </c>
      <c r="C3013" t="s">
        <v>2922</v>
      </c>
      <c r="E3013">
        <v>40602</v>
      </c>
      <c r="F3013" t="s">
        <v>313</v>
      </c>
      <c r="I3013">
        <v>1964</v>
      </c>
      <c r="K3013" t="s">
        <v>2923</v>
      </c>
      <c r="L3013" t="s">
        <v>2924</v>
      </c>
      <c r="M3013" t="s">
        <v>453</v>
      </c>
      <c r="N3013" t="s">
        <v>29</v>
      </c>
      <c r="O3013" t="s">
        <v>40</v>
      </c>
      <c r="P3013" t="s">
        <v>30</v>
      </c>
      <c r="Q3013" t="s">
        <v>31</v>
      </c>
      <c r="R3013" t="s">
        <v>30</v>
      </c>
      <c r="X3013" t="s">
        <v>2925</v>
      </c>
    </row>
    <row r="3014" spans="1:24" x14ac:dyDescent="0.25">
      <c r="A3014">
        <v>36583</v>
      </c>
      <c r="B3014" t="s">
        <v>2930</v>
      </c>
      <c r="C3014" t="s">
        <v>2931</v>
      </c>
      <c r="N3014" t="s">
        <v>45</v>
      </c>
      <c r="O3014" t="s">
        <v>40</v>
      </c>
      <c r="P3014" t="s">
        <v>30</v>
      </c>
      <c r="Q3014" t="s">
        <v>63</v>
      </c>
      <c r="R3014" t="s">
        <v>30</v>
      </c>
      <c r="X3014" t="s">
        <v>2932</v>
      </c>
    </row>
    <row r="3015" spans="1:24" x14ac:dyDescent="0.25">
      <c r="A3015">
        <v>585527</v>
      </c>
      <c r="B3015" t="s">
        <v>2933</v>
      </c>
      <c r="C3015" t="s">
        <v>2934</v>
      </c>
      <c r="E3015" t="s">
        <v>2935</v>
      </c>
      <c r="I3015">
        <v>1965</v>
      </c>
      <c r="M3015" t="s">
        <v>1029</v>
      </c>
      <c r="N3015" t="s">
        <v>45</v>
      </c>
      <c r="O3015" t="s">
        <v>40</v>
      </c>
      <c r="P3015" t="s">
        <v>30</v>
      </c>
      <c r="Q3015" t="s">
        <v>63</v>
      </c>
      <c r="R3015" t="s">
        <v>30</v>
      </c>
      <c r="X3015" t="s">
        <v>2936</v>
      </c>
    </row>
    <row r="3016" spans="1:24" x14ac:dyDescent="0.25">
      <c r="A3016">
        <v>254983</v>
      </c>
      <c r="B3016" t="s">
        <v>2937</v>
      </c>
      <c r="C3016" t="s">
        <v>2938</v>
      </c>
      <c r="G3016" t="e">
        <f>-fenine</f>
        <v>#NAME?</v>
      </c>
      <c r="H3016" t="s">
        <v>2939</v>
      </c>
      <c r="N3016" t="s">
        <v>45</v>
      </c>
      <c r="O3016" t="s">
        <v>30</v>
      </c>
      <c r="P3016" t="s">
        <v>30</v>
      </c>
      <c r="Q3016" t="s">
        <v>63</v>
      </c>
      <c r="R3016" t="s">
        <v>30</v>
      </c>
      <c r="X3016" t="s">
        <v>2940</v>
      </c>
    </row>
    <row r="3017" spans="1:24" x14ac:dyDescent="0.25">
      <c r="A3017">
        <v>321213</v>
      </c>
      <c r="B3017" t="s">
        <v>2941</v>
      </c>
      <c r="C3017" t="s">
        <v>2942</v>
      </c>
      <c r="K3017" t="s">
        <v>2943</v>
      </c>
      <c r="L3017" t="s">
        <v>2944</v>
      </c>
      <c r="N3017" t="s">
        <v>45</v>
      </c>
      <c r="O3017" t="s">
        <v>40</v>
      </c>
      <c r="P3017" t="s">
        <v>30</v>
      </c>
      <c r="Q3017" t="s">
        <v>46</v>
      </c>
      <c r="R3017" t="s">
        <v>30</v>
      </c>
      <c r="X3017" t="s">
        <v>2945</v>
      </c>
    </row>
    <row r="3018" spans="1:24" x14ac:dyDescent="0.25">
      <c r="A3018">
        <v>370192</v>
      </c>
      <c r="B3018" t="s">
        <v>2946</v>
      </c>
      <c r="C3018" t="s">
        <v>2947</v>
      </c>
      <c r="I3018">
        <v>1980</v>
      </c>
      <c r="M3018" t="s">
        <v>1082</v>
      </c>
      <c r="N3018" t="s">
        <v>45</v>
      </c>
      <c r="O3018" t="s">
        <v>40</v>
      </c>
      <c r="P3018" t="s">
        <v>30</v>
      </c>
      <c r="Q3018" t="s">
        <v>63</v>
      </c>
      <c r="R3018" t="s">
        <v>30</v>
      </c>
      <c r="X3018" t="s">
        <v>2948</v>
      </c>
    </row>
    <row r="3019" spans="1:24" x14ac:dyDescent="0.25">
      <c r="A3019">
        <v>441942</v>
      </c>
      <c r="B3019" t="s">
        <v>2955</v>
      </c>
      <c r="C3019" t="s">
        <v>2956</v>
      </c>
      <c r="N3019" t="s">
        <v>29</v>
      </c>
      <c r="O3019" t="s">
        <v>40</v>
      </c>
      <c r="P3019" t="s">
        <v>30</v>
      </c>
      <c r="Q3019" t="s">
        <v>31</v>
      </c>
      <c r="R3019" t="s">
        <v>30</v>
      </c>
      <c r="X3019" t="s">
        <v>2957</v>
      </c>
    </row>
    <row r="3020" spans="1:24" x14ac:dyDescent="0.25">
      <c r="A3020">
        <v>643238</v>
      </c>
      <c r="B3020" t="s">
        <v>2968</v>
      </c>
      <c r="C3020" t="s">
        <v>2969</v>
      </c>
      <c r="N3020" t="s">
        <v>45</v>
      </c>
      <c r="O3020" t="s">
        <v>40</v>
      </c>
      <c r="P3020" t="s">
        <v>30</v>
      </c>
      <c r="Q3020" t="s">
        <v>63</v>
      </c>
      <c r="R3020" t="s">
        <v>30</v>
      </c>
      <c r="X3020" t="s">
        <v>2970</v>
      </c>
    </row>
    <row r="3021" spans="1:24" x14ac:dyDescent="0.25">
      <c r="A3021">
        <v>1038997</v>
      </c>
      <c r="B3021" t="s">
        <v>2971</v>
      </c>
      <c r="C3021" t="s">
        <v>2972</v>
      </c>
      <c r="K3021" t="s">
        <v>2973</v>
      </c>
      <c r="L3021" t="s">
        <v>2974</v>
      </c>
      <c r="M3021" t="s">
        <v>942</v>
      </c>
      <c r="N3021" t="s">
        <v>45</v>
      </c>
      <c r="O3021" t="s">
        <v>40</v>
      </c>
      <c r="P3021" t="s">
        <v>30</v>
      </c>
      <c r="Q3021" t="s">
        <v>63</v>
      </c>
      <c r="R3021" t="s">
        <v>30</v>
      </c>
      <c r="X3021" t="s">
        <v>2975</v>
      </c>
    </row>
    <row r="3022" spans="1:24" x14ac:dyDescent="0.25">
      <c r="A3022">
        <v>23417</v>
      </c>
      <c r="B3022" t="s">
        <v>2976</v>
      </c>
      <c r="C3022" t="s">
        <v>2977</v>
      </c>
      <c r="E3022" t="s">
        <v>2978</v>
      </c>
      <c r="F3022" t="s">
        <v>480</v>
      </c>
      <c r="G3022" t="e">
        <f>-entan</f>
        <v>#NAME?</v>
      </c>
      <c r="H3022" t="s">
        <v>702</v>
      </c>
      <c r="I3022">
        <v>2011</v>
      </c>
      <c r="K3022" t="s">
        <v>2979</v>
      </c>
      <c r="L3022" t="s">
        <v>2980</v>
      </c>
      <c r="N3022" t="s">
        <v>45</v>
      </c>
      <c r="O3022" t="s">
        <v>40</v>
      </c>
      <c r="P3022" t="s">
        <v>30</v>
      </c>
      <c r="Q3022" t="s">
        <v>63</v>
      </c>
      <c r="R3022" t="s">
        <v>30</v>
      </c>
      <c r="X3022" t="s">
        <v>2981</v>
      </c>
    </row>
    <row r="3023" spans="1:24" x14ac:dyDescent="0.25">
      <c r="A3023">
        <v>44678</v>
      </c>
      <c r="B3023" t="s">
        <v>2986</v>
      </c>
      <c r="C3023" t="s">
        <v>2987</v>
      </c>
      <c r="F3023" t="s">
        <v>366</v>
      </c>
      <c r="N3023" t="s">
        <v>45</v>
      </c>
      <c r="O3023" t="s">
        <v>40</v>
      </c>
      <c r="P3023" t="s">
        <v>30</v>
      </c>
      <c r="Q3023" t="s">
        <v>46</v>
      </c>
      <c r="R3023" t="s">
        <v>30</v>
      </c>
      <c r="X3023" t="s">
        <v>2988</v>
      </c>
    </row>
    <row r="3024" spans="1:24" x14ac:dyDescent="0.25">
      <c r="A3024">
        <v>150564</v>
      </c>
      <c r="B3024" t="s">
        <v>2989</v>
      </c>
      <c r="C3024" t="s">
        <v>2990</v>
      </c>
      <c r="E3024" t="s">
        <v>2991</v>
      </c>
      <c r="I3024">
        <v>1977</v>
      </c>
      <c r="M3024" t="s">
        <v>314</v>
      </c>
      <c r="N3024" t="s">
        <v>45</v>
      </c>
      <c r="O3024" t="s">
        <v>40</v>
      </c>
      <c r="P3024" t="s">
        <v>30</v>
      </c>
      <c r="Q3024" t="s">
        <v>63</v>
      </c>
      <c r="R3024" t="s">
        <v>30</v>
      </c>
      <c r="X3024" t="s">
        <v>2992</v>
      </c>
    </row>
    <row r="3025" spans="1:24" x14ac:dyDescent="0.25">
      <c r="A3025">
        <v>62119</v>
      </c>
      <c r="B3025" t="s">
        <v>2993</v>
      </c>
      <c r="C3025" t="s">
        <v>2994</v>
      </c>
      <c r="N3025" t="s">
        <v>45</v>
      </c>
      <c r="O3025" t="s">
        <v>40</v>
      </c>
      <c r="P3025" t="s">
        <v>30</v>
      </c>
      <c r="Q3025" t="s">
        <v>46</v>
      </c>
      <c r="R3025" t="s">
        <v>30</v>
      </c>
      <c r="X3025" t="s">
        <v>2995</v>
      </c>
    </row>
    <row r="3026" spans="1:24" x14ac:dyDescent="0.25">
      <c r="A3026">
        <v>758741</v>
      </c>
      <c r="B3026" t="s">
        <v>2996</v>
      </c>
      <c r="C3026" t="s">
        <v>2997</v>
      </c>
      <c r="E3026" t="s">
        <v>2998</v>
      </c>
      <c r="N3026" t="s">
        <v>45</v>
      </c>
      <c r="O3026" t="s">
        <v>40</v>
      </c>
      <c r="P3026" t="s">
        <v>30</v>
      </c>
      <c r="Q3026" t="s">
        <v>63</v>
      </c>
      <c r="R3026" t="s">
        <v>30</v>
      </c>
      <c r="X3026" t="s">
        <v>2999</v>
      </c>
    </row>
    <row r="3027" spans="1:24" x14ac:dyDescent="0.25">
      <c r="A3027">
        <v>1038818</v>
      </c>
      <c r="B3027" t="s">
        <v>3000</v>
      </c>
      <c r="C3027" t="s">
        <v>3001</v>
      </c>
      <c r="E3027" t="s">
        <v>3002</v>
      </c>
      <c r="I3027">
        <v>1977</v>
      </c>
      <c r="M3027" t="s">
        <v>3003</v>
      </c>
      <c r="N3027" t="s">
        <v>45</v>
      </c>
      <c r="O3027" t="s">
        <v>40</v>
      </c>
      <c r="P3027" t="s">
        <v>30</v>
      </c>
      <c r="Q3027" t="s">
        <v>46</v>
      </c>
      <c r="R3027" t="s">
        <v>30</v>
      </c>
      <c r="X3027" t="s">
        <v>3004</v>
      </c>
    </row>
    <row r="3028" spans="1:24" x14ac:dyDescent="0.25">
      <c r="A3028">
        <v>654024</v>
      </c>
      <c r="B3028" t="s">
        <v>3008</v>
      </c>
      <c r="C3028" t="s">
        <v>3009</v>
      </c>
      <c r="G3028" t="e">
        <f>-ium</f>
        <v>#NAME?</v>
      </c>
      <c r="H3028" t="s">
        <v>288</v>
      </c>
      <c r="N3028" t="s">
        <v>45</v>
      </c>
      <c r="O3028" t="s">
        <v>30</v>
      </c>
      <c r="P3028" t="s">
        <v>30</v>
      </c>
      <c r="Q3028" t="s">
        <v>63</v>
      </c>
      <c r="R3028" t="s">
        <v>30</v>
      </c>
      <c r="X3028" t="s">
        <v>3010</v>
      </c>
    </row>
    <row r="3029" spans="1:24" x14ac:dyDescent="0.25">
      <c r="A3029">
        <v>502152</v>
      </c>
      <c r="B3029" t="s">
        <v>3011</v>
      </c>
      <c r="C3029" t="s">
        <v>3012</v>
      </c>
      <c r="K3029" t="s">
        <v>3013</v>
      </c>
      <c r="L3029" t="s">
        <v>3014</v>
      </c>
      <c r="N3029" t="s">
        <v>45</v>
      </c>
      <c r="O3029" t="s">
        <v>30</v>
      </c>
      <c r="P3029" t="s">
        <v>30</v>
      </c>
      <c r="Q3029" t="s">
        <v>63</v>
      </c>
      <c r="R3029" t="s">
        <v>30</v>
      </c>
      <c r="X3029" t="s">
        <v>3015</v>
      </c>
    </row>
    <row r="3030" spans="1:24" x14ac:dyDescent="0.25">
      <c r="A3030">
        <v>74666</v>
      </c>
      <c r="B3030" t="s">
        <v>3016</v>
      </c>
      <c r="C3030" t="s">
        <v>3017</v>
      </c>
      <c r="G3030" t="e">
        <f>-ium</f>
        <v>#NAME?</v>
      </c>
      <c r="H3030" t="s">
        <v>288</v>
      </c>
      <c r="N3030" t="s">
        <v>45</v>
      </c>
      <c r="O3030" t="s">
        <v>40</v>
      </c>
      <c r="P3030" t="s">
        <v>30</v>
      </c>
      <c r="Q3030" t="s">
        <v>63</v>
      </c>
      <c r="R3030" t="s">
        <v>30</v>
      </c>
      <c r="X3030" t="s">
        <v>3018</v>
      </c>
    </row>
    <row r="3031" spans="1:24" x14ac:dyDescent="0.25">
      <c r="A3031">
        <v>27104</v>
      </c>
      <c r="B3031" t="s">
        <v>3019</v>
      </c>
      <c r="C3031" t="s">
        <v>3020</v>
      </c>
      <c r="G3031" t="s">
        <v>3021</v>
      </c>
      <c r="H3031" t="s">
        <v>1459</v>
      </c>
      <c r="I3031">
        <v>1963</v>
      </c>
      <c r="M3031" t="s">
        <v>942</v>
      </c>
      <c r="N3031" t="s">
        <v>45</v>
      </c>
      <c r="O3031" t="s">
        <v>40</v>
      </c>
      <c r="P3031" t="s">
        <v>30</v>
      </c>
      <c r="Q3031" t="s">
        <v>63</v>
      </c>
      <c r="R3031" t="s">
        <v>30</v>
      </c>
      <c r="X3031" t="s">
        <v>3022</v>
      </c>
    </row>
    <row r="3032" spans="1:24" x14ac:dyDescent="0.25">
      <c r="A3032">
        <v>695408</v>
      </c>
      <c r="B3032" t="s">
        <v>3050</v>
      </c>
      <c r="C3032" t="s">
        <v>3051</v>
      </c>
      <c r="F3032" t="s">
        <v>3052</v>
      </c>
      <c r="I3032">
        <v>2000</v>
      </c>
      <c r="K3032" t="s">
        <v>3053</v>
      </c>
      <c r="L3032" t="s">
        <v>3054</v>
      </c>
      <c r="N3032" t="s">
        <v>29</v>
      </c>
      <c r="O3032" t="s">
        <v>40</v>
      </c>
      <c r="P3032" t="s">
        <v>30</v>
      </c>
      <c r="Q3032" t="s">
        <v>31</v>
      </c>
      <c r="R3032" t="s">
        <v>30</v>
      </c>
      <c r="X3032" t="s">
        <v>3055</v>
      </c>
    </row>
    <row r="3033" spans="1:24" x14ac:dyDescent="0.25">
      <c r="A3033">
        <v>630539</v>
      </c>
      <c r="B3033" t="s">
        <v>3056</v>
      </c>
      <c r="C3033" t="s">
        <v>3057</v>
      </c>
      <c r="G3033" t="e">
        <f>-bendazole</f>
        <v>#NAME?</v>
      </c>
      <c r="H3033" t="s">
        <v>947</v>
      </c>
      <c r="K3033" t="s">
        <v>3058</v>
      </c>
      <c r="L3033" t="s">
        <v>3059</v>
      </c>
      <c r="N3033" t="s">
        <v>45</v>
      </c>
      <c r="O3033" t="s">
        <v>30</v>
      </c>
      <c r="P3033" t="s">
        <v>30</v>
      </c>
      <c r="Q3033" t="s">
        <v>63</v>
      </c>
      <c r="R3033" t="s">
        <v>30</v>
      </c>
      <c r="X3033" t="s">
        <v>3060</v>
      </c>
    </row>
    <row r="3034" spans="1:24" x14ac:dyDescent="0.25">
      <c r="A3034">
        <v>668111</v>
      </c>
      <c r="B3034" t="s">
        <v>3061</v>
      </c>
      <c r="C3034" t="s">
        <v>3062</v>
      </c>
      <c r="E3034" t="s">
        <v>3063</v>
      </c>
      <c r="F3034" t="s">
        <v>366</v>
      </c>
      <c r="I3034">
        <v>1986</v>
      </c>
      <c r="N3034" t="s">
        <v>45</v>
      </c>
      <c r="O3034" t="s">
        <v>30</v>
      </c>
      <c r="P3034" t="s">
        <v>30</v>
      </c>
      <c r="Q3034" t="s">
        <v>63</v>
      </c>
      <c r="R3034" t="s">
        <v>30</v>
      </c>
      <c r="X3034" t="s">
        <v>3064</v>
      </c>
    </row>
    <row r="3035" spans="1:24" x14ac:dyDescent="0.25">
      <c r="A3035">
        <v>671041</v>
      </c>
      <c r="B3035" t="s">
        <v>3065</v>
      </c>
      <c r="C3035" t="s">
        <v>3066</v>
      </c>
      <c r="E3035" t="s">
        <v>3067</v>
      </c>
      <c r="F3035" t="s">
        <v>3068</v>
      </c>
      <c r="I3035">
        <v>1981</v>
      </c>
      <c r="M3035" t="s">
        <v>3069</v>
      </c>
      <c r="N3035" t="s">
        <v>45</v>
      </c>
      <c r="O3035" t="s">
        <v>40</v>
      </c>
      <c r="P3035" t="s">
        <v>30</v>
      </c>
      <c r="Q3035" t="s">
        <v>46</v>
      </c>
      <c r="R3035" t="s">
        <v>30</v>
      </c>
      <c r="X3035" t="s">
        <v>3070</v>
      </c>
    </row>
    <row r="3036" spans="1:24" x14ac:dyDescent="0.25">
      <c r="A3036">
        <v>5583</v>
      </c>
      <c r="B3036" t="s">
        <v>3071</v>
      </c>
      <c r="C3036" t="s">
        <v>3072</v>
      </c>
      <c r="F3036" t="s">
        <v>313</v>
      </c>
      <c r="G3036" t="e">
        <f>-ium</f>
        <v>#NAME?</v>
      </c>
      <c r="H3036" t="s">
        <v>288</v>
      </c>
      <c r="I3036">
        <v>1979</v>
      </c>
      <c r="M3036" t="s">
        <v>314</v>
      </c>
      <c r="N3036" t="s">
        <v>45</v>
      </c>
      <c r="O3036" t="s">
        <v>30</v>
      </c>
      <c r="P3036" t="s">
        <v>30</v>
      </c>
      <c r="Q3036" t="s">
        <v>63</v>
      </c>
      <c r="R3036" t="s">
        <v>30</v>
      </c>
      <c r="X3036" t="s">
        <v>3073</v>
      </c>
    </row>
    <row r="3037" spans="1:24" x14ac:dyDescent="0.25">
      <c r="A3037">
        <v>865845</v>
      </c>
      <c r="B3037" t="s">
        <v>3074</v>
      </c>
      <c r="C3037" t="s">
        <v>3075</v>
      </c>
      <c r="N3037" t="s">
        <v>45</v>
      </c>
      <c r="O3037" t="s">
        <v>30</v>
      </c>
      <c r="P3037" t="s">
        <v>30</v>
      </c>
      <c r="Q3037" t="s">
        <v>63</v>
      </c>
      <c r="R3037" t="s">
        <v>30</v>
      </c>
      <c r="X3037" t="s">
        <v>3076</v>
      </c>
    </row>
    <row r="3038" spans="1:24" x14ac:dyDescent="0.25">
      <c r="A3038">
        <v>517982</v>
      </c>
      <c r="B3038" t="s">
        <v>3077</v>
      </c>
      <c r="C3038" t="s">
        <v>3078</v>
      </c>
      <c r="E3038" t="s">
        <v>3079</v>
      </c>
      <c r="F3038" t="s">
        <v>480</v>
      </c>
      <c r="G3038" t="e">
        <f>-cetrapib</f>
        <v>#NAME?</v>
      </c>
      <c r="H3038" t="s">
        <v>3080</v>
      </c>
      <c r="I3038">
        <v>2002</v>
      </c>
      <c r="N3038" t="s">
        <v>45</v>
      </c>
      <c r="O3038" t="s">
        <v>30</v>
      </c>
      <c r="P3038" t="s">
        <v>30</v>
      </c>
      <c r="Q3038" t="s">
        <v>31</v>
      </c>
      <c r="R3038" t="s">
        <v>30</v>
      </c>
      <c r="X3038" t="s">
        <v>3081</v>
      </c>
    </row>
    <row r="3039" spans="1:24" x14ac:dyDescent="0.25">
      <c r="A3039">
        <v>936464</v>
      </c>
      <c r="B3039" t="s">
        <v>3087</v>
      </c>
      <c r="C3039" t="s">
        <v>3088</v>
      </c>
      <c r="E3039" t="s">
        <v>3089</v>
      </c>
      <c r="F3039" t="s">
        <v>3090</v>
      </c>
      <c r="I3039">
        <v>1999</v>
      </c>
      <c r="K3039" t="s">
        <v>3091</v>
      </c>
      <c r="L3039" t="s">
        <v>3092</v>
      </c>
      <c r="N3039" t="s">
        <v>45</v>
      </c>
      <c r="O3039" t="s">
        <v>30</v>
      </c>
      <c r="P3039" t="s">
        <v>30</v>
      </c>
      <c r="Q3039" t="s">
        <v>63</v>
      </c>
      <c r="R3039" t="s">
        <v>30</v>
      </c>
      <c r="X3039" t="s">
        <v>3093</v>
      </c>
    </row>
    <row r="3040" spans="1:24" x14ac:dyDescent="0.25">
      <c r="A3040">
        <v>242535</v>
      </c>
      <c r="B3040" t="s">
        <v>3100</v>
      </c>
      <c r="C3040" t="s">
        <v>3101</v>
      </c>
      <c r="N3040" t="s">
        <v>45</v>
      </c>
      <c r="O3040" t="s">
        <v>40</v>
      </c>
      <c r="P3040" t="s">
        <v>30</v>
      </c>
      <c r="Q3040" t="s">
        <v>63</v>
      </c>
      <c r="R3040" t="s">
        <v>30</v>
      </c>
      <c r="X3040" t="s">
        <v>3102</v>
      </c>
    </row>
    <row r="3041" spans="1:24" x14ac:dyDescent="0.25">
      <c r="A3041">
        <v>145062</v>
      </c>
      <c r="B3041" t="s">
        <v>3103</v>
      </c>
      <c r="C3041" t="s">
        <v>3104</v>
      </c>
      <c r="N3041" t="s">
        <v>45</v>
      </c>
      <c r="O3041" t="s">
        <v>40</v>
      </c>
      <c r="P3041" t="s">
        <v>30</v>
      </c>
      <c r="Q3041" t="s">
        <v>63</v>
      </c>
      <c r="R3041" t="s">
        <v>30</v>
      </c>
      <c r="X3041" t="s">
        <v>3105</v>
      </c>
    </row>
    <row r="3042" spans="1:24" x14ac:dyDescent="0.25">
      <c r="A3042">
        <v>60620</v>
      </c>
      <c r="B3042" t="s">
        <v>3106</v>
      </c>
      <c r="C3042" t="s">
        <v>3107</v>
      </c>
      <c r="I3042">
        <v>1961</v>
      </c>
      <c r="M3042" t="s">
        <v>1673</v>
      </c>
      <c r="N3042" t="s">
        <v>45</v>
      </c>
      <c r="O3042" t="s">
        <v>40</v>
      </c>
      <c r="P3042" t="s">
        <v>30</v>
      </c>
      <c r="Q3042" t="s">
        <v>63</v>
      </c>
      <c r="R3042" t="s">
        <v>30</v>
      </c>
      <c r="X3042" t="s">
        <v>3108</v>
      </c>
    </row>
    <row r="3043" spans="1:24" x14ac:dyDescent="0.25">
      <c r="A3043">
        <v>38867</v>
      </c>
      <c r="B3043" t="s">
        <v>3109</v>
      </c>
      <c r="C3043" t="s">
        <v>3110</v>
      </c>
      <c r="N3043" t="s">
        <v>45</v>
      </c>
      <c r="O3043" t="s">
        <v>40</v>
      </c>
      <c r="P3043" t="s">
        <v>30</v>
      </c>
      <c r="Q3043" t="s">
        <v>63</v>
      </c>
      <c r="R3043" t="s">
        <v>30</v>
      </c>
      <c r="X3043" t="s">
        <v>3111</v>
      </c>
    </row>
    <row r="3044" spans="1:24" x14ac:dyDescent="0.25">
      <c r="A3044">
        <v>328172</v>
      </c>
      <c r="B3044" t="s">
        <v>3112</v>
      </c>
      <c r="C3044" t="s">
        <v>3113</v>
      </c>
      <c r="G3044" t="s">
        <v>2639</v>
      </c>
      <c r="H3044" t="s">
        <v>2640</v>
      </c>
      <c r="K3044" t="s">
        <v>3114</v>
      </c>
      <c r="L3044" t="s">
        <v>3115</v>
      </c>
      <c r="N3044" t="s">
        <v>29</v>
      </c>
      <c r="O3044" t="s">
        <v>40</v>
      </c>
      <c r="P3044" t="s">
        <v>30</v>
      </c>
      <c r="Q3044" t="s">
        <v>31</v>
      </c>
      <c r="R3044" t="s">
        <v>30</v>
      </c>
      <c r="X3044" t="s">
        <v>3116</v>
      </c>
    </row>
    <row r="3045" spans="1:24" x14ac:dyDescent="0.25">
      <c r="A3045">
        <v>275979</v>
      </c>
      <c r="B3045" t="s">
        <v>3117</v>
      </c>
      <c r="C3045" t="s">
        <v>3118</v>
      </c>
      <c r="N3045" t="s">
        <v>45</v>
      </c>
      <c r="O3045" t="s">
        <v>40</v>
      </c>
      <c r="P3045" t="s">
        <v>30</v>
      </c>
      <c r="Q3045" t="s">
        <v>63</v>
      </c>
      <c r="R3045" t="s">
        <v>30</v>
      </c>
      <c r="X3045" t="s">
        <v>3119</v>
      </c>
    </row>
    <row r="3046" spans="1:24" x14ac:dyDescent="0.25">
      <c r="A3046">
        <v>41370</v>
      </c>
      <c r="B3046" t="s">
        <v>3120</v>
      </c>
      <c r="C3046" t="s">
        <v>3121</v>
      </c>
      <c r="N3046" t="s">
        <v>45</v>
      </c>
      <c r="O3046" t="s">
        <v>40</v>
      </c>
      <c r="P3046" t="s">
        <v>30</v>
      </c>
      <c r="Q3046" t="s">
        <v>63</v>
      </c>
      <c r="R3046" t="s">
        <v>30</v>
      </c>
      <c r="X3046" t="s">
        <v>3122</v>
      </c>
    </row>
    <row r="3047" spans="1:24" x14ac:dyDescent="0.25">
      <c r="A3047">
        <v>13173</v>
      </c>
      <c r="B3047" t="s">
        <v>3123</v>
      </c>
      <c r="C3047" t="s">
        <v>3124</v>
      </c>
      <c r="E3047" t="s">
        <v>3125</v>
      </c>
      <c r="I3047">
        <v>1990</v>
      </c>
      <c r="M3047" t="s">
        <v>2199</v>
      </c>
      <c r="N3047" t="s">
        <v>45</v>
      </c>
      <c r="O3047" t="s">
        <v>30</v>
      </c>
      <c r="P3047" t="s">
        <v>30</v>
      </c>
      <c r="Q3047" t="s">
        <v>63</v>
      </c>
      <c r="R3047" t="s">
        <v>30</v>
      </c>
      <c r="X3047" t="s">
        <v>3126</v>
      </c>
    </row>
    <row r="3048" spans="1:24" x14ac:dyDescent="0.25">
      <c r="A3048">
        <v>273921</v>
      </c>
      <c r="B3048" t="s">
        <v>3127</v>
      </c>
      <c r="C3048" t="s">
        <v>3128</v>
      </c>
      <c r="K3048" t="s">
        <v>3129</v>
      </c>
      <c r="L3048" t="s">
        <v>3130</v>
      </c>
      <c r="N3048" t="s">
        <v>45</v>
      </c>
      <c r="O3048" t="s">
        <v>40</v>
      </c>
      <c r="P3048" t="s">
        <v>30</v>
      </c>
      <c r="Q3048" t="s">
        <v>63</v>
      </c>
      <c r="R3048" t="s">
        <v>30</v>
      </c>
      <c r="X3048" t="s">
        <v>3131</v>
      </c>
    </row>
    <row r="3049" spans="1:24" x14ac:dyDescent="0.25">
      <c r="A3049">
        <v>67808</v>
      </c>
      <c r="B3049" t="s">
        <v>3139</v>
      </c>
      <c r="C3049" t="s">
        <v>3140</v>
      </c>
      <c r="N3049" t="s">
        <v>45</v>
      </c>
      <c r="O3049" t="s">
        <v>40</v>
      </c>
      <c r="P3049" t="s">
        <v>30</v>
      </c>
      <c r="Q3049" t="s">
        <v>63</v>
      </c>
      <c r="R3049" t="s">
        <v>30</v>
      </c>
      <c r="X3049" t="s">
        <v>3141</v>
      </c>
    </row>
    <row r="3050" spans="1:24" x14ac:dyDescent="0.25">
      <c r="A3050">
        <v>13351</v>
      </c>
      <c r="B3050" t="s">
        <v>3142</v>
      </c>
      <c r="C3050" t="s">
        <v>3143</v>
      </c>
      <c r="M3050" t="s">
        <v>3144</v>
      </c>
      <c r="N3050" t="s">
        <v>45</v>
      </c>
      <c r="O3050" t="s">
        <v>40</v>
      </c>
      <c r="P3050" t="s">
        <v>30</v>
      </c>
      <c r="Q3050" t="s">
        <v>63</v>
      </c>
      <c r="R3050" t="s">
        <v>30</v>
      </c>
      <c r="X3050" t="s">
        <v>3145</v>
      </c>
    </row>
    <row r="3051" spans="1:24" x14ac:dyDescent="0.25">
      <c r="A3051">
        <v>1051539</v>
      </c>
      <c r="B3051" t="s">
        <v>3146</v>
      </c>
      <c r="C3051" t="s">
        <v>3147</v>
      </c>
      <c r="E3051" t="s">
        <v>3148</v>
      </c>
      <c r="F3051" t="s">
        <v>2818</v>
      </c>
      <c r="G3051" t="e">
        <f>-entan</f>
        <v>#NAME?</v>
      </c>
      <c r="H3051" t="s">
        <v>702</v>
      </c>
      <c r="I3051">
        <v>2008</v>
      </c>
      <c r="N3051" t="s">
        <v>45</v>
      </c>
      <c r="O3051" t="s">
        <v>40</v>
      </c>
      <c r="P3051" t="s">
        <v>30</v>
      </c>
      <c r="Q3051" t="s">
        <v>63</v>
      </c>
      <c r="R3051" t="s">
        <v>30</v>
      </c>
      <c r="X3051" t="s">
        <v>3149</v>
      </c>
    </row>
    <row r="3052" spans="1:24" x14ac:dyDescent="0.25">
      <c r="A3052">
        <v>150997</v>
      </c>
      <c r="B3052" t="s">
        <v>3150</v>
      </c>
      <c r="C3052" t="s">
        <v>3151</v>
      </c>
      <c r="N3052" t="s">
        <v>45</v>
      </c>
      <c r="O3052" t="s">
        <v>40</v>
      </c>
      <c r="P3052" t="s">
        <v>30</v>
      </c>
      <c r="Q3052" t="s">
        <v>46</v>
      </c>
      <c r="R3052" t="s">
        <v>30</v>
      </c>
      <c r="X3052" t="s">
        <v>3152</v>
      </c>
    </row>
    <row r="3053" spans="1:24" x14ac:dyDescent="0.25">
      <c r="A3053">
        <v>452684</v>
      </c>
      <c r="B3053" t="s">
        <v>3153</v>
      </c>
      <c r="C3053" t="s">
        <v>3154</v>
      </c>
      <c r="G3053" t="e">
        <f>-imex</f>
        <v>#NAME?</v>
      </c>
      <c r="H3053" t="s">
        <v>3155</v>
      </c>
      <c r="N3053" t="s">
        <v>45</v>
      </c>
      <c r="O3053" t="s">
        <v>40</v>
      </c>
      <c r="P3053" t="s">
        <v>30</v>
      </c>
      <c r="Q3053" t="s">
        <v>31</v>
      </c>
      <c r="R3053" t="s">
        <v>30</v>
      </c>
      <c r="X3053" t="s">
        <v>3156</v>
      </c>
    </row>
    <row r="3054" spans="1:24" x14ac:dyDescent="0.25">
      <c r="A3054">
        <v>1378484</v>
      </c>
      <c r="B3054" t="s">
        <v>3161</v>
      </c>
      <c r="C3054" t="s">
        <v>3162</v>
      </c>
      <c r="N3054" t="s">
        <v>29</v>
      </c>
      <c r="O3054" t="s">
        <v>40</v>
      </c>
      <c r="P3054" t="s">
        <v>30</v>
      </c>
      <c r="Q3054" t="s">
        <v>31</v>
      </c>
      <c r="R3054" t="s">
        <v>30</v>
      </c>
      <c r="X3054" t="s">
        <v>3163</v>
      </c>
    </row>
    <row r="3055" spans="1:24" x14ac:dyDescent="0.25">
      <c r="A3055">
        <v>1381126</v>
      </c>
      <c r="B3055" t="s">
        <v>3164</v>
      </c>
      <c r="C3055" t="s">
        <v>3165</v>
      </c>
      <c r="N3055" t="s">
        <v>75</v>
      </c>
      <c r="O3055" t="s">
        <v>30</v>
      </c>
      <c r="P3055" t="s">
        <v>30</v>
      </c>
      <c r="Q3055" t="s">
        <v>31</v>
      </c>
      <c r="R3055" t="s">
        <v>30</v>
      </c>
    </row>
    <row r="3056" spans="1:24" x14ac:dyDescent="0.25">
      <c r="A3056">
        <v>1380222</v>
      </c>
      <c r="B3056" t="s">
        <v>3166</v>
      </c>
      <c r="C3056" t="s">
        <v>3167</v>
      </c>
      <c r="E3056" t="s">
        <v>3168</v>
      </c>
      <c r="F3056" t="s">
        <v>3169</v>
      </c>
      <c r="G3056" t="e">
        <f>-ermin</f>
        <v>#NAME?</v>
      </c>
      <c r="H3056" t="s">
        <v>3170</v>
      </c>
      <c r="I3056">
        <v>1999</v>
      </c>
      <c r="N3056" t="s">
        <v>108</v>
      </c>
      <c r="O3056" t="s">
        <v>30</v>
      </c>
      <c r="P3056" t="s">
        <v>30</v>
      </c>
      <c r="Q3056" t="s">
        <v>31</v>
      </c>
      <c r="R3056" t="s">
        <v>30</v>
      </c>
    </row>
    <row r="3057" spans="1:24" x14ac:dyDescent="0.25">
      <c r="A3057">
        <v>286544</v>
      </c>
      <c r="B3057" t="s">
        <v>3171</v>
      </c>
      <c r="C3057" t="s">
        <v>3172</v>
      </c>
      <c r="E3057" t="s">
        <v>3173</v>
      </c>
      <c r="I3057">
        <v>2005</v>
      </c>
      <c r="N3057" t="s">
        <v>45</v>
      </c>
      <c r="O3057" t="s">
        <v>40</v>
      </c>
      <c r="P3057" t="s">
        <v>30</v>
      </c>
      <c r="Q3057" t="s">
        <v>63</v>
      </c>
      <c r="R3057" t="s">
        <v>30</v>
      </c>
      <c r="X3057" t="s">
        <v>3174</v>
      </c>
    </row>
    <row r="3058" spans="1:24" x14ac:dyDescent="0.25">
      <c r="A3058">
        <v>3409</v>
      </c>
      <c r="B3058" t="s">
        <v>3175</v>
      </c>
      <c r="C3058" t="s">
        <v>3176</v>
      </c>
      <c r="E3058" t="s">
        <v>3177</v>
      </c>
      <c r="F3058" t="s">
        <v>480</v>
      </c>
      <c r="I3058">
        <v>1978</v>
      </c>
      <c r="M3058" t="s">
        <v>3178</v>
      </c>
      <c r="N3058" t="s">
        <v>45</v>
      </c>
      <c r="O3058" t="s">
        <v>40</v>
      </c>
      <c r="P3058" t="s">
        <v>30</v>
      </c>
      <c r="Q3058" t="s">
        <v>63</v>
      </c>
      <c r="R3058" t="s">
        <v>30</v>
      </c>
      <c r="X3058" t="s">
        <v>3179</v>
      </c>
    </row>
    <row r="3059" spans="1:24" x14ac:dyDescent="0.25">
      <c r="A3059">
        <v>685098</v>
      </c>
      <c r="B3059" t="s">
        <v>3180</v>
      </c>
      <c r="C3059" t="s">
        <v>3181</v>
      </c>
      <c r="N3059" t="s">
        <v>45</v>
      </c>
      <c r="O3059" t="s">
        <v>40</v>
      </c>
      <c r="P3059" t="s">
        <v>30</v>
      </c>
      <c r="Q3059" t="s">
        <v>63</v>
      </c>
      <c r="R3059" t="s">
        <v>30</v>
      </c>
      <c r="X3059" t="s">
        <v>3182</v>
      </c>
    </row>
    <row r="3060" spans="1:24" x14ac:dyDescent="0.25">
      <c r="A3060">
        <v>299120</v>
      </c>
      <c r="B3060" t="s">
        <v>3183</v>
      </c>
      <c r="C3060" t="s">
        <v>3184</v>
      </c>
      <c r="E3060" t="s">
        <v>3185</v>
      </c>
      <c r="G3060" t="e">
        <f>-tinib</f>
        <v>#NAME?</v>
      </c>
      <c r="H3060" t="s">
        <v>1371</v>
      </c>
      <c r="I3060">
        <v>2006</v>
      </c>
      <c r="N3060" t="s">
        <v>45</v>
      </c>
      <c r="O3060" t="s">
        <v>30</v>
      </c>
      <c r="P3060" t="s">
        <v>30</v>
      </c>
      <c r="Q3060" t="s">
        <v>63</v>
      </c>
      <c r="R3060" t="s">
        <v>30</v>
      </c>
      <c r="X3060" t="s">
        <v>3186</v>
      </c>
    </row>
    <row r="3061" spans="1:24" x14ac:dyDescent="0.25">
      <c r="A3061">
        <v>176014</v>
      </c>
      <c r="B3061" t="s">
        <v>3187</v>
      </c>
      <c r="C3061" t="s">
        <v>3188</v>
      </c>
      <c r="K3061" t="s">
        <v>3189</v>
      </c>
      <c r="L3061" t="s">
        <v>3190</v>
      </c>
      <c r="N3061" t="s">
        <v>45</v>
      </c>
      <c r="O3061" t="s">
        <v>40</v>
      </c>
      <c r="P3061" t="s">
        <v>30</v>
      </c>
      <c r="Q3061" t="s">
        <v>63</v>
      </c>
      <c r="R3061" t="s">
        <v>30</v>
      </c>
      <c r="X3061" t="s">
        <v>3191</v>
      </c>
    </row>
    <row r="3062" spans="1:24" x14ac:dyDescent="0.25">
      <c r="A3062">
        <v>254380</v>
      </c>
      <c r="B3062" t="s">
        <v>3192</v>
      </c>
      <c r="C3062" t="s">
        <v>3193</v>
      </c>
      <c r="E3062" t="s">
        <v>3194</v>
      </c>
      <c r="K3062" t="s">
        <v>3195</v>
      </c>
      <c r="L3062" t="s">
        <v>3196</v>
      </c>
      <c r="N3062" t="s">
        <v>45</v>
      </c>
      <c r="O3062" t="s">
        <v>40</v>
      </c>
      <c r="P3062" t="s">
        <v>30</v>
      </c>
      <c r="Q3062" t="s">
        <v>63</v>
      </c>
      <c r="R3062" t="s">
        <v>30</v>
      </c>
      <c r="X3062" t="s">
        <v>3197</v>
      </c>
    </row>
    <row r="3063" spans="1:24" x14ac:dyDescent="0.25">
      <c r="A3063">
        <v>899577</v>
      </c>
      <c r="B3063" t="s">
        <v>3205</v>
      </c>
      <c r="C3063" t="s">
        <v>3206</v>
      </c>
      <c r="N3063" t="s">
        <v>45</v>
      </c>
      <c r="O3063" t="s">
        <v>40</v>
      </c>
      <c r="P3063" t="s">
        <v>30</v>
      </c>
      <c r="Q3063" t="s">
        <v>46</v>
      </c>
      <c r="R3063" t="s">
        <v>30</v>
      </c>
      <c r="X3063" t="s">
        <v>3207</v>
      </c>
    </row>
    <row r="3064" spans="1:24" x14ac:dyDescent="0.25">
      <c r="A3064">
        <v>246628</v>
      </c>
      <c r="B3064" t="s">
        <v>3208</v>
      </c>
      <c r="C3064" t="s">
        <v>3209</v>
      </c>
      <c r="I3064">
        <v>2005</v>
      </c>
      <c r="N3064" t="s">
        <v>45</v>
      </c>
      <c r="O3064" t="s">
        <v>40</v>
      </c>
      <c r="P3064" t="s">
        <v>30</v>
      </c>
      <c r="Q3064" t="s">
        <v>46</v>
      </c>
      <c r="R3064" t="s">
        <v>30</v>
      </c>
      <c r="X3064" t="s">
        <v>3210</v>
      </c>
    </row>
    <row r="3065" spans="1:24" x14ac:dyDescent="0.25">
      <c r="A3065">
        <v>242993</v>
      </c>
      <c r="B3065" t="s">
        <v>3211</v>
      </c>
      <c r="C3065" t="s">
        <v>3212</v>
      </c>
      <c r="G3065" t="e">
        <f>-olol</f>
        <v>#NAME?</v>
      </c>
      <c r="H3065" t="s">
        <v>475</v>
      </c>
      <c r="K3065" t="s">
        <v>3213</v>
      </c>
      <c r="L3065" t="s">
        <v>3214</v>
      </c>
      <c r="N3065" t="s">
        <v>45</v>
      </c>
      <c r="O3065" t="s">
        <v>40</v>
      </c>
      <c r="P3065" t="s">
        <v>30</v>
      </c>
      <c r="Q3065" t="s">
        <v>31</v>
      </c>
      <c r="R3065" t="s">
        <v>30</v>
      </c>
      <c r="X3065" t="s">
        <v>3215</v>
      </c>
    </row>
    <row r="3066" spans="1:24" x14ac:dyDescent="0.25">
      <c r="A3066">
        <v>695861</v>
      </c>
      <c r="B3066" t="s">
        <v>3216</v>
      </c>
      <c r="C3066" t="s">
        <v>3217</v>
      </c>
      <c r="I3066">
        <v>1977</v>
      </c>
      <c r="M3066" t="s">
        <v>3218</v>
      </c>
      <c r="N3066" t="s">
        <v>45</v>
      </c>
      <c r="O3066" t="s">
        <v>30</v>
      </c>
      <c r="P3066" t="s">
        <v>30</v>
      </c>
      <c r="Q3066" t="s">
        <v>31</v>
      </c>
      <c r="R3066" t="s">
        <v>30</v>
      </c>
      <c r="X3066" t="s">
        <v>3219</v>
      </c>
    </row>
    <row r="3067" spans="1:24" x14ac:dyDescent="0.25">
      <c r="A3067">
        <v>36972</v>
      </c>
      <c r="B3067" t="s">
        <v>3228</v>
      </c>
      <c r="C3067" t="s">
        <v>3229</v>
      </c>
      <c r="G3067" t="s">
        <v>2404</v>
      </c>
      <c r="H3067" t="s">
        <v>2405</v>
      </c>
      <c r="N3067" t="s">
        <v>45</v>
      </c>
      <c r="O3067" t="s">
        <v>40</v>
      </c>
      <c r="P3067" t="s">
        <v>30</v>
      </c>
      <c r="Q3067" t="s">
        <v>63</v>
      </c>
      <c r="R3067" t="s">
        <v>30</v>
      </c>
      <c r="X3067" t="s">
        <v>3230</v>
      </c>
    </row>
    <row r="3068" spans="1:24" x14ac:dyDescent="0.25">
      <c r="A3068">
        <v>57186</v>
      </c>
      <c r="B3068" t="s">
        <v>3231</v>
      </c>
      <c r="C3068" t="s">
        <v>3232</v>
      </c>
      <c r="G3068" t="e">
        <f>-pride</f>
        <v>#NAME?</v>
      </c>
      <c r="H3068" t="s">
        <v>165</v>
      </c>
      <c r="K3068" t="s">
        <v>3233</v>
      </c>
      <c r="L3068" t="s">
        <v>3234</v>
      </c>
      <c r="N3068" t="s">
        <v>45</v>
      </c>
      <c r="O3068" t="s">
        <v>40</v>
      </c>
      <c r="P3068" t="s">
        <v>30</v>
      </c>
      <c r="Q3068" t="s">
        <v>46</v>
      </c>
      <c r="R3068" t="s">
        <v>30</v>
      </c>
      <c r="X3068" t="s">
        <v>3235</v>
      </c>
    </row>
    <row r="3069" spans="1:24" x14ac:dyDescent="0.25">
      <c r="A3069">
        <v>117020</v>
      </c>
      <c r="B3069" t="s">
        <v>3236</v>
      </c>
      <c r="C3069" t="s">
        <v>3237</v>
      </c>
      <c r="E3069" t="s">
        <v>3238</v>
      </c>
      <c r="N3069" t="s">
        <v>45</v>
      </c>
      <c r="O3069" t="s">
        <v>40</v>
      </c>
      <c r="P3069" t="s">
        <v>30</v>
      </c>
      <c r="Q3069" t="s">
        <v>63</v>
      </c>
      <c r="R3069" t="s">
        <v>30</v>
      </c>
      <c r="X3069" t="s">
        <v>3239</v>
      </c>
    </row>
    <row r="3070" spans="1:24" x14ac:dyDescent="0.25">
      <c r="A3070">
        <v>188787</v>
      </c>
      <c r="B3070" t="s">
        <v>3240</v>
      </c>
      <c r="C3070" t="s">
        <v>3241</v>
      </c>
      <c r="E3070" t="s">
        <v>3242</v>
      </c>
      <c r="F3070" t="s">
        <v>922</v>
      </c>
      <c r="G3070" t="e">
        <f>-gatran</f>
        <v>#NAME?</v>
      </c>
      <c r="H3070" t="s">
        <v>3243</v>
      </c>
      <c r="I3070">
        <v>1995</v>
      </c>
      <c r="M3070" t="s">
        <v>3244</v>
      </c>
      <c r="N3070" t="s">
        <v>45</v>
      </c>
      <c r="O3070" t="s">
        <v>30</v>
      </c>
      <c r="P3070" t="s">
        <v>30</v>
      </c>
      <c r="Q3070" t="s">
        <v>31</v>
      </c>
      <c r="R3070" t="s">
        <v>30</v>
      </c>
      <c r="X3070" t="s">
        <v>3245</v>
      </c>
    </row>
    <row r="3071" spans="1:24" x14ac:dyDescent="0.25">
      <c r="A3071">
        <v>454299</v>
      </c>
      <c r="B3071" t="s">
        <v>3251</v>
      </c>
      <c r="C3071" t="s">
        <v>3252</v>
      </c>
      <c r="E3071" t="s">
        <v>3253</v>
      </c>
      <c r="N3071" t="s">
        <v>45</v>
      </c>
      <c r="O3071" t="s">
        <v>40</v>
      </c>
      <c r="P3071" t="s">
        <v>30</v>
      </c>
      <c r="Q3071" t="s">
        <v>63</v>
      </c>
      <c r="R3071" t="s">
        <v>30</v>
      </c>
      <c r="X3071" t="s">
        <v>3254</v>
      </c>
    </row>
    <row r="3072" spans="1:24" x14ac:dyDescent="0.25">
      <c r="A3072">
        <v>419430</v>
      </c>
      <c r="B3072" t="s">
        <v>3255</v>
      </c>
      <c r="C3072" t="s">
        <v>3256</v>
      </c>
      <c r="I3072">
        <v>1973</v>
      </c>
      <c r="K3072" t="s">
        <v>3257</v>
      </c>
      <c r="L3072" t="s">
        <v>3258</v>
      </c>
      <c r="M3072" t="s">
        <v>453</v>
      </c>
      <c r="N3072" t="s">
        <v>45</v>
      </c>
      <c r="O3072" t="s">
        <v>40</v>
      </c>
      <c r="P3072" t="s">
        <v>30</v>
      </c>
      <c r="Q3072" t="s">
        <v>63</v>
      </c>
      <c r="R3072" t="s">
        <v>30</v>
      </c>
      <c r="X3072" t="s">
        <v>3259</v>
      </c>
    </row>
    <row r="3073" spans="1:24" x14ac:dyDescent="0.25">
      <c r="A3073">
        <v>573408</v>
      </c>
      <c r="B3073" t="s">
        <v>3260</v>
      </c>
      <c r="C3073" t="s">
        <v>3261</v>
      </c>
      <c r="I3073">
        <v>1988</v>
      </c>
      <c r="N3073" t="s">
        <v>45</v>
      </c>
      <c r="O3073" t="s">
        <v>40</v>
      </c>
      <c r="P3073" t="s">
        <v>30</v>
      </c>
      <c r="Q3073" t="s">
        <v>31</v>
      </c>
      <c r="R3073" t="s">
        <v>30</v>
      </c>
      <c r="X3073" t="s">
        <v>3262</v>
      </c>
    </row>
    <row r="3074" spans="1:24" x14ac:dyDescent="0.25">
      <c r="A3074">
        <v>671742</v>
      </c>
      <c r="B3074" t="s">
        <v>3270</v>
      </c>
      <c r="C3074" t="s">
        <v>3271</v>
      </c>
      <c r="E3074" t="s">
        <v>3272</v>
      </c>
      <c r="F3074" t="s">
        <v>301</v>
      </c>
      <c r="I3074">
        <v>1962</v>
      </c>
      <c r="M3074" t="s">
        <v>302</v>
      </c>
      <c r="N3074" t="s">
        <v>45</v>
      </c>
      <c r="O3074" t="s">
        <v>30</v>
      </c>
      <c r="P3074" t="s">
        <v>30</v>
      </c>
      <c r="Q3074" t="s">
        <v>63</v>
      </c>
      <c r="R3074" t="s">
        <v>30</v>
      </c>
      <c r="X3074" t="s">
        <v>3273</v>
      </c>
    </row>
    <row r="3075" spans="1:24" x14ac:dyDescent="0.25">
      <c r="A3075">
        <v>1121311</v>
      </c>
      <c r="B3075" t="s">
        <v>3274</v>
      </c>
      <c r="C3075" t="s">
        <v>3275</v>
      </c>
      <c r="G3075" t="e">
        <f>-olol</f>
        <v>#NAME?</v>
      </c>
      <c r="H3075" t="s">
        <v>475</v>
      </c>
      <c r="N3075" t="s">
        <v>45</v>
      </c>
      <c r="O3075" t="s">
        <v>40</v>
      </c>
      <c r="P3075" t="s">
        <v>30</v>
      </c>
      <c r="Q3075" t="s">
        <v>46</v>
      </c>
      <c r="R3075" t="s">
        <v>30</v>
      </c>
      <c r="X3075" t="s">
        <v>3276</v>
      </c>
    </row>
    <row r="3076" spans="1:24" x14ac:dyDescent="0.25">
      <c r="A3076">
        <v>784478</v>
      </c>
      <c r="B3076" t="s">
        <v>3277</v>
      </c>
      <c r="C3076" t="s">
        <v>3278</v>
      </c>
      <c r="N3076" t="s">
        <v>45</v>
      </c>
      <c r="O3076" t="s">
        <v>30</v>
      </c>
      <c r="P3076" t="s">
        <v>30</v>
      </c>
      <c r="Q3076" t="s">
        <v>63</v>
      </c>
      <c r="R3076" t="s">
        <v>30</v>
      </c>
      <c r="X3076" t="s">
        <v>3279</v>
      </c>
    </row>
    <row r="3077" spans="1:24" x14ac:dyDescent="0.25">
      <c r="A3077">
        <v>1121348</v>
      </c>
      <c r="B3077" t="s">
        <v>3280</v>
      </c>
      <c r="C3077" t="s">
        <v>3281</v>
      </c>
      <c r="G3077" t="e">
        <f>-oxan</f>
        <v>#NAME?</v>
      </c>
      <c r="H3077" t="s">
        <v>3282</v>
      </c>
      <c r="N3077" t="s">
        <v>45</v>
      </c>
      <c r="O3077" t="s">
        <v>40</v>
      </c>
      <c r="P3077" t="s">
        <v>30</v>
      </c>
      <c r="Q3077" t="s">
        <v>31</v>
      </c>
      <c r="R3077" t="s">
        <v>30</v>
      </c>
      <c r="X3077" t="s">
        <v>3283</v>
      </c>
    </row>
    <row r="3078" spans="1:24" x14ac:dyDescent="0.25">
      <c r="A3078">
        <v>507618</v>
      </c>
      <c r="B3078" t="s">
        <v>3284</v>
      </c>
      <c r="C3078" t="s">
        <v>3285</v>
      </c>
      <c r="E3078" t="s">
        <v>3286</v>
      </c>
      <c r="I3078">
        <v>2000</v>
      </c>
      <c r="N3078" t="s">
        <v>29</v>
      </c>
      <c r="O3078" t="s">
        <v>30</v>
      </c>
      <c r="P3078" t="s">
        <v>30</v>
      </c>
      <c r="Q3078" t="s">
        <v>46</v>
      </c>
      <c r="R3078" t="s">
        <v>30</v>
      </c>
      <c r="X3078" t="s">
        <v>3287</v>
      </c>
    </row>
    <row r="3079" spans="1:24" x14ac:dyDescent="0.25">
      <c r="A3079">
        <v>1176030</v>
      </c>
      <c r="B3079" t="s">
        <v>3303</v>
      </c>
      <c r="C3079" t="s">
        <v>3304</v>
      </c>
      <c r="E3079" t="s">
        <v>3305</v>
      </c>
      <c r="F3079" t="s">
        <v>3306</v>
      </c>
      <c r="G3079" t="e">
        <f>-isant</f>
        <v>#NAME?</v>
      </c>
      <c r="H3079" t="s">
        <v>3307</v>
      </c>
      <c r="I3079">
        <v>2011</v>
      </c>
      <c r="N3079" t="s">
        <v>45</v>
      </c>
      <c r="O3079" t="s">
        <v>40</v>
      </c>
      <c r="P3079" t="s">
        <v>30</v>
      </c>
      <c r="Q3079" t="s">
        <v>31</v>
      </c>
      <c r="R3079" t="s">
        <v>30</v>
      </c>
      <c r="X3079" t="s">
        <v>3308</v>
      </c>
    </row>
    <row r="3080" spans="1:24" x14ac:dyDescent="0.25">
      <c r="A3080">
        <v>16225</v>
      </c>
      <c r="B3080" t="s">
        <v>3309</v>
      </c>
      <c r="C3080" t="s">
        <v>3310</v>
      </c>
      <c r="E3080" t="s">
        <v>3311</v>
      </c>
      <c r="F3080" t="s">
        <v>341</v>
      </c>
      <c r="I3080">
        <v>1975</v>
      </c>
      <c r="K3080" t="s">
        <v>3312</v>
      </c>
      <c r="L3080" t="s">
        <v>3313</v>
      </c>
      <c r="M3080" t="s">
        <v>367</v>
      </c>
      <c r="N3080" t="s">
        <v>45</v>
      </c>
      <c r="O3080" t="s">
        <v>40</v>
      </c>
      <c r="P3080" t="s">
        <v>30</v>
      </c>
      <c r="Q3080" t="s">
        <v>46</v>
      </c>
      <c r="R3080" t="s">
        <v>30</v>
      </c>
      <c r="X3080" t="s">
        <v>3314</v>
      </c>
    </row>
    <row r="3081" spans="1:24" x14ac:dyDescent="0.25">
      <c r="A3081">
        <v>1227326</v>
      </c>
      <c r="B3081" t="s">
        <v>3322</v>
      </c>
      <c r="C3081" t="s">
        <v>3323</v>
      </c>
      <c r="N3081" t="s">
        <v>45</v>
      </c>
      <c r="O3081" t="s">
        <v>40</v>
      </c>
      <c r="P3081" t="s">
        <v>30</v>
      </c>
      <c r="Q3081" t="s">
        <v>63</v>
      </c>
      <c r="R3081" t="s">
        <v>30</v>
      </c>
      <c r="X3081" t="s">
        <v>3324</v>
      </c>
    </row>
    <row r="3082" spans="1:24" x14ac:dyDescent="0.25">
      <c r="A3082">
        <v>1211367</v>
      </c>
      <c r="B3082" t="s">
        <v>3325</v>
      </c>
      <c r="C3082" t="s">
        <v>3326</v>
      </c>
      <c r="G3082" t="s">
        <v>3327</v>
      </c>
      <c r="H3082" t="s">
        <v>3328</v>
      </c>
      <c r="K3082" t="s">
        <v>3329</v>
      </c>
      <c r="L3082" t="s">
        <v>3330</v>
      </c>
      <c r="N3082" t="s">
        <v>45</v>
      </c>
      <c r="O3082" t="s">
        <v>40</v>
      </c>
      <c r="P3082" t="s">
        <v>30</v>
      </c>
      <c r="Q3082" t="s">
        <v>63</v>
      </c>
      <c r="R3082" t="s">
        <v>30</v>
      </c>
      <c r="X3082" t="s">
        <v>3331</v>
      </c>
    </row>
    <row r="3083" spans="1:24" x14ac:dyDescent="0.25">
      <c r="A3083">
        <v>1248695</v>
      </c>
      <c r="B3083" t="s">
        <v>3353</v>
      </c>
      <c r="C3083" t="s">
        <v>3354</v>
      </c>
      <c r="G3083" t="e">
        <f>-cillin</f>
        <v>#NAME?</v>
      </c>
      <c r="H3083" t="s">
        <v>59</v>
      </c>
      <c r="K3083" t="s">
        <v>3355</v>
      </c>
      <c r="L3083" t="s">
        <v>3356</v>
      </c>
      <c r="N3083" t="s">
        <v>29</v>
      </c>
      <c r="O3083" t="s">
        <v>40</v>
      </c>
      <c r="P3083" t="s">
        <v>30</v>
      </c>
      <c r="Q3083" t="s">
        <v>31</v>
      </c>
      <c r="R3083" t="s">
        <v>30</v>
      </c>
      <c r="X3083" t="s">
        <v>3357</v>
      </c>
    </row>
    <row r="3084" spans="1:24" x14ac:dyDescent="0.25">
      <c r="A3084">
        <v>420758</v>
      </c>
      <c r="B3084" t="s">
        <v>3358</v>
      </c>
      <c r="C3084" t="s">
        <v>3359</v>
      </c>
      <c r="N3084" t="s">
        <v>45</v>
      </c>
      <c r="O3084" t="s">
        <v>40</v>
      </c>
      <c r="P3084" t="s">
        <v>30</v>
      </c>
      <c r="Q3084" t="s">
        <v>31</v>
      </c>
      <c r="R3084" t="s">
        <v>30</v>
      </c>
      <c r="X3084" t="s">
        <v>3360</v>
      </c>
    </row>
    <row r="3085" spans="1:24" x14ac:dyDescent="0.25">
      <c r="A3085">
        <v>1244468</v>
      </c>
      <c r="B3085" t="s">
        <v>3361</v>
      </c>
      <c r="C3085" t="s">
        <v>3362</v>
      </c>
      <c r="E3085" t="s">
        <v>3363</v>
      </c>
      <c r="N3085" t="s">
        <v>45</v>
      </c>
      <c r="O3085" t="s">
        <v>40</v>
      </c>
      <c r="P3085" t="s">
        <v>30</v>
      </c>
      <c r="Q3085" t="s">
        <v>63</v>
      </c>
      <c r="R3085" t="s">
        <v>30</v>
      </c>
      <c r="X3085" t="s">
        <v>3364</v>
      </c>
    </row>
    <row r="3086" spans="1:24" x14ac:dyDescent="0.25">
      <c r="A3086">
        <v>1283615</v>
      </c>
      <c r="B3086" t="s">
        <v>3365</v>
      </c>
      <c r="C3086" t="s">
        <v>3366</v>
      </c>
      <c r="N3086" t="s">
        <v>45</v>
      </c>
      <c r="O3086" t="s">
        <v>40</v>
      </c>
      <c r="P3086" t="s">
        <v>30</v>
      </c>
      <c r="Q3086" t="s">
        <v>63</v>
      </c>
      <c r="R3086" t="s">
        <v>30</v>
      </c>
      <c r="X3086" t="s">
        <v>3367</v>
      </c>
    </row>
    <row r="3087" spans="1:24" x14ac:dyDescent="0.25">
      <c r="A3087">
        <v>1237933</v>
      </c>
      <c r="B3087" t="s">
        <v>3368</v>
      </c>
      <c r="C3087" t="s">
        <v>3369</v>
      </c>
      <c r="N3087" t="s">
        <v>45</v>
      </c>
      <c r="O3087" t="s">
        <v>40</v>
      </c>
      <c r="P3087" t="s">
        <v>30</v>
      </c>
      <c r="Q3087" t="s">
        <v>63</v>
      </c>
      <c r="R3087" t="s">
        <v>30</v>
      </c>
      <c r="X3087" t="s">
        <v>3370</v>
      </c>
    </row>
    <row r="3088" spans="1:24" x14ac:dyDescent="0.25">
      <c r="A3088">
        <v>1376127</v>
      </c>
      <c r="B3088" t="s">
        <v>3371</v>
      </c>
      <c r="C3088" t="s">
        <v>3372</v>
      </c>
      <c r="E3088" t="s">
        <v>3373</v>
      </c>
      <c r="F3088" t="s">
        <v>499</v>
      </c>
      <c r="G3088" t="e">
        <f>-oxetine</f>
        <v>#NAME?</v>
      </c>
      <c r="H3088" t="s">
        <v>3046</v>
      </c>
      <c r="I3088">
        <v>2010</v>
      </c>
      <c r="N3088" t="s">
        <v>45</v>
      </c>
      <c r="O3088" t="s">
        <v>40</v>
      </c>
      <c r="P3088" t="s">
        <v>30</v>
      </c>
      <c r="Q3088" t="s">
        <v>31</v>
      </c>
      <c r="R3088" t="s">
        <v>30</v>
      </c>
      <c r="X3088" t="s">
        <v>3374</v>
      </c>
    </row>
    <row r="3089" spans="1:24" x14ac:dyDescent="0.25">
      <c r="A3089">
        <v>209597</v>
      </c>
      <c r="B3089" t="s">
        <v>3375</v>
      </c>
      <c r="C3089" t="s">
        <v>3376</v>
      </c>
      <c r="F3089" t="s">
        <v>527</v>
      </c>
      <c r="G3089" t="e">
        <f>-caine</f>
        <v>#NAME?</v>
      </c>
      <c r="H3089" t="s">
        <v>394</v>
      </c>
      <c r="N3089" t="s">
        <v>45</v>
      </c>
      <c r="O3089" t="s">
        <v>40</v>
      </c>
      <c r="P3089" t="s">
        <v>30</v>
      </c>
      <c r="Q3089" t="s">
        <v>63</v>
      </c>
      <c r="R3089" t="s">
        <v>30</v>
      </c>
      <c r="X3089" t="s">
        <v>3377</v>
      </c>
    </row>
    <row r="3090" spans="1:24" x14ac:dyDescent="0.25">
      <c r="A3090">
        <v>1376104</v>
      </c>
      <c r="B3090" t="s">
        <v>3378</v>
      </c>
      <c r="C3090" t="s">
        <v>3379</v>
      </c>
      <c r="F3090" t="s">
        <v>3380</v>
      </c>
      <c r="I3090">
        <v>2008</v>
      </c>
      <c r="N3090" t="s">
        <v>29</v>
      </c>
      <c r="O3090" t="s">
        <v>30</v>
      </c>
      <c r="P3090" t="s">
        <v>30</v>
      </c>
      <c r="Q3090" t="s">
        <v>31</v>
      </c>
      <c r="R3090" t="s">
        <v>30</v>
      </c>
      <c r="X3090" t="s">
        <v>3381</v>
      </c>
    </row>
    <row r="3091" spans="1:24" x14ac:dyDescent="0.25">
      <c r="A3091">
        <v>1449554</v>
      </c>
      <c r="B3091" t="s">
        <v>3382</v>
      </c>
      <c r="C3091" t="s">
        <v>3383</v>
      </c>
      <c r="F3091" t="s">
        <v>3384</v>
      </c>
      <c r="M3091" t="s">
        <v>3385</v>
      </c>
      <c r="N3091" t="s">
        <v>45</v>
      </c>
      <c r="O3091" t="s">
        <v>30</v>
      </c>
      <c r="P3091" t="s">
        <v>30</v>
      </c>
      <c r="Q3091" t="s">
        <v>75</v>
      </c>
      <c r="R3091" t="s">
        <v>30</v>
      </c>
      <c r="X3091" t="s">
        <v>3386</v>
      </c>
    </row>
    <row r="3092" spans="1:24" x14ac:dyDescent="0.25">
      <c r="A3092">
        <v>1380964</v>
      </c>
      <c r="B3092" t="s">
        <v>3387</v>
      </c>
      <c r="C3092" t="s">
        <v>3388</v>
      </c>
      <c r="F3092" t="s">
        <v>3389</v>
      </c>
      <c r="M3092" t="s">
        <v>2267</v>
      </c>
      <c r="N3092" t="s">
        <v>75</v>
      </c>
      <c r="O3092" t="s">
        <v>30</v>
      </c>
      <c r="P3092" t="s">
        <v>30</v>
      </c>
      <c r="Q3092" t="s">
        <v>31</v>
      </c>
      <c r="R3092" t="s">
        <v>30</v>
      </c>
    </row>
    <row r="3093" spans="1:24" x14ac:dyDescent="0.25">
      <c r="A3093">
        <v>1380207</v>
      </c>
      <c r="B3093" t="s">
        <v>3390</v>
      </c>
      <c r="C3093" t="s">
        <v>3391</v>
      </c>
      <c r="I3093">
        <v>1963</v>
      </c>
      <c r="M3093" t="s">
        <v>3392</v>
      </c>
      <c r="N3093" t="s">
        <v>75</v>
      </c>
      <c r="O3093" t="s">
        <v>30</v>
      </c>
      <c r="P3093" t="s">
        <v>30</v>
      </c>
      <c r="Q3093" t="s">
        <v>31</v>
      </c>
      <c r="R3093" t="s">
        <v>30</v>
      </c>
    </row>
    <row r="3094" spans="1:24" x14ac:dyDescent="0.25">
      <c r="A3094">
        <v>1380943</v>
      </c>
      <c r="B3094" t="s">
        <v>3393</v>
      </c>
      <c r="C3094" t="s">
        <v>3394</v>
      </c>
      <c r="F3094" t="s">
        <v>3395</v>
      </c>
      <c r="G3094" t="s">
        <v>3396</v>
      </c>
      <c r="H3094" t="s">
        <v>3397</v>
      </c>
      <c r="I3094">
        <v>2012</v>
      </c>
      <c r="N3094" t="s">
        <v>75</v>
      </c>
      <c r="O3094" t="s">
        <v>30</v>
      </c>
      <c r="P3094" t="s">
        <v>30</v>
      </c>
      <c r="Q3094" t="s">
        <v>31</v>
      </c>
      <c r="R3094" t="s">
        <v>30</v>
      </c>
    </row>
    <row r="3095" spans="1:24" x14ac:dyDescent="0.25">
      <c r="A3095">
        <v>1381380</v>
      </c>
      <c r="B3095" t="s">
        <v>3398</v>
      </c>
      <c r="C3095" t="s">
        <v>3399</v>
      </c>
      <c r="N3095" t="s">
        <v>75</v>
      </c>
      <c r="O3095" t="s">
        <v>30</v>
      </c>
      <c r="P3095" t="s">
        <v>30</v>
      </c>
      <c r="Q3095" t="s">
        <v>31</v>
      </c>
      <c r="R3095" t="s">
        <v>30</v>
      </c>
    </row>
    <row r="3096" spans="1:24" x14ac:dyDescent="0.25">
      <c r="A3096">
        <v>1380925</v>
      </c>
      <c r="B3096" t="s">
        <v>3400</v>
      </c>
      <c r="C3096" t="s">
        <v>3401</v>
      </c>
      <c r="N3096" t="s">
        <v>75</v>
      </c>
      <c r="O3096" t="s">
        <v>30</v>
      </c>
      <c r="P3096" t="s">
        <v>30</v>
      </c>
      <c r="Q3096" t="s">
        <v>31</v>
      </c>
      <c r="R3096" t="s">
        <v>30</v>
      </c>
    </row>
    <row r="3097" spans="1:24" x14ac:dyDescent="0.25">
      <c r="A3097">
        <v>1381357</v>
      </c>
      <c r="B3097" t="s">
        <v>3402</v>
      </c>
      <c r="C3097" t="s">
        <v>3403</v>
      </c>
      <c r="G3097" t="e">
        <f>-mycin</f>
        <v>#NAME?</v>
      </c>
      <c r="H3097" t="s">
        <v>26</v>
      </c>
      <c r="N3097" t="s">
        <v>75</v>
      </c>
      <c r="O3097" t="s">
        <v>30</v>
      </c>
      <c r="P3097" t="s">
        <v>30</v>
      </c>
      <c r="Q3097" t="s">
        <v>31</v>
      </c>
      <c r="R3097" t="s">
        <v>30</v>
      </c>
    </row>
    <row r="3098" spans="1:24" x14ac:dyDescent="0.25">
      <c r="A3098">
        <v>1381136</v>
      </c>
      <c r="B3098" t="s">
        <v>3404</v>
      </c>
      <c r="C3098" t="s">
        <v>3405</v>
      </c>
      <c r="F3098" t="s">
        <v>3406</v>
      </c>
      <c r="G3098" t="e">
        <f>-focon</f>
        <v>#NAME?</v>
      </c>
      <c r="H3098" t="s">
        <v>2685</v>
      </c>
      <c r="I3098">
        <v>1992</v>
      </c>
      <c r="M3098" t="s">
        <v>2686</v>
      </c>
      <c r="N3098" t="s">
        <v>229</v>
      </c>
      <c r="O3098" t="s">
        <v>30</v>
      </c>
      <c r="P3098" t="s">
        <v>30</v>
      </c>
      <c r="Q3098" t="s">
        <v>31</v>
      </c>
      <c r="R3098" t="s">
        <v>30</v>
      </c>
    </row>
    <row r="3099" spans="1:24" x14ac:dyDescent="0.25">
      <c r="A3099">
        <v>1381392</v>
      </c>
      <c r="B3099" t="s">
        <v>3407</v>
      </c>
      <c r="C3099" t="s">
        <v>3408</v>
      </c>
      <c r="G3099" t="e">
        <f>-ase</f>
        <v>#NAME?</v>
      </c>
      <c r="H3099" t="s">
        <v>3409</v>
      </c>
      <c r="N3099" t="s">
        <v>2360</v>
      </c>
      <c r="O3099" t="s">
        <v>30</v>
      </c>
      <c r="P3099" t="s">
        <v>30</v>
      </c>
      <c r="Q3099" t="s">
        <v>31</v>
      </c>
      <c r="R3099" t="s">
        <v>30</v>
      </c>
    </row>
    <row r="3100" spans="1:24" x14ac:dyDescent="0.25">
      <c r="A3100">
        <v>1380627</v>
      </c>
      <c r="B3100" t="s">
        <v>3410</v>
      </c>
      <c r="C3100" t="s">
        <v>3411</v>
      </c>
      <c r="G3100" t="e">
        <f>-ase</f>
        <v>#NAME?</v>
      </c>
      <c r="H3100" t="s">
        <v>2359</v>
      </c>
      <c r="N3100" t="s">
        <v>2360</v>
      </c>
      <c r="O3100" t="s">
        <v>30</v>
      </c>
      <c r="P3100" t="s">
        <v>30</v>
      </c>
      <c r="Q3100" t="s">
        <v>31</v>
      </c>
      <c r="R3100" t="s">
        <v>30</v>
      </c>
    </row>
    <row r="3101" spans="1:24" x14ac:dyDescent="0.25">
      <c r="A3101">
        <v>1381435</v>
      </c>
      <c r="B3101" t="s">
        <v>3415</v>
      </c>
      <c r="C3101" t="s">
        <v>3416</v>
      </c>
      <c r="N3101" t="s">
        <v>75</v>
      </c>
      <c r="O3101" t="s">
        <v>30</v>
      </c>
      <c r="P3101" t="s">
        <v>30</v>
      </c>
      <c r="Q3101" t="s">
        <v>31</v>
      </c>
      <c r="R3101" t="s">
        <v>30</v>
      </c>
    </row>
    <row r="3102" spans="1:24" x14ac:dyDescent="0.25">
      <c r="A3102">
        <v>1380641</v>
      </c>
      <c r="B3102" t="s">
        <v>3417</v>
      </c>
      <c r="C3102" t="s">
        <v>3418</v>
      </c>
      <c r="G3102" t="e">
        <f>-ase</f>
        <v>#NAME?</v>
      </c>
      <c r="H3102" t="s">
        <v>3419</v>
      </c>
      <c r="N3102" t="s">
        <v>2360</v>
      </c>
      <c r="O3102" t="s">
        <v>30</v>
      </c>
      <c r="P3102" t="s">
        <v>30</v>
      </c>
      <c r="Q3102" t="s">
        <v>31</v>
      </c>
      <c r="R3102" t="s">
        <v>30</v>
      </c>
    </row>
    <row r="3103" spans="1:24" x14ac:dyDescent="0.25">
      <c r="A3103">
        <v>1383409</v>
      </c>
      <c r="B3103" t="s">
        <v>3420</v>
      </c>
      <c r="C3103" t="s">
        <v>3421</v>
      </c>
      <c r="E3103" t="s">
        <v>3422</v>
      </c>
      <c r="I3103">
        <v>1963</v>
      </c>
      <c r="M3103" t="s">
        <v>3423</v>
      </c>
      <c r="N3103" t="s">
        <v>45</v>
      </c>
      <c r="O3103" t="s">
        <v>40</v>
      </c>
      <c r="P3103" t="s">
        <v>30</v>
      </c>
      <c r="Q3103" t="s">
        <v>63</v>
      </c>
      <c r="R3103" t="s">
        <v>30</v>
      </c>
      <c r="X3103" t="s">
        <v>3424</v>
      </c>
    </row>
    <row r="3104" spans="1:24" x14ac:dyDescent="0.25">
      <c r="A3104">
        <v>1379012</v>
      </c>
      <c r="B3104" t="s">
        <v>3425</v>
      </c>
      <c r="C3104" t="s">
        <v>3426</v>
      </c>
      <c r="N3104" t="s">
        <v>45</v>
      </c>
      <c r="O3104" t="s">
        <v>40</v>
      </c>
      <c r="P3104" t="s">
        <v>30</v>
      </c>
      <c r="Q3104" t="s">
        <v>46</v>
      </c>
      <c r="R3104" t="s">
        <v>30</v>
      </c>
      <c r="X3104" t="s">
        <v>3427</v>
      </c>
    </row>
    <row r="3105" spans="1:24" x14ac:dyDescent="0.25">
      <c r="A3105">
        <v>1377682</v>
      </c>
      <c r="B3105" t="s">
        <v>3428</v>
      </c>
      <c r="C3105" t="s">
        <v>3429</v>
      </c>
      <c r="E3105" t="s">
        <v>3430</v>
      </c>
      <c r="I3105">
        <v>1967</v>
      </c>
      <c r="M3105" t="s">
        <v>693</v>
      </c>
      <c r="N3105" t="s">
        <v>45</v>
      </c>
      <c r="O3105" t="s">
        <v>40</v>
      </c>
      <c r="P3105" t="s">
        <v>30</v>
      </c>
      <c r="Q3105" t="s">
        <v>63</v>
      </c>
      <c r="R3105" t="s">
        <v>30</v>
      </c>
      <c r="X3105" t="s">
        <v>3431</v>
      </c>
    </row>
    <row r="3106" spans="1:24" x14ac:dyDescent="0.25">
      <c r="A3106">
        <v>1376245</v>
      </c>
      <c r="B3106" t="s">
        <v>3432</v>
      </c>
      <c r="C3106" t="s">
        <v>3433</v>
      </c>
      <c r="E3106" t="s">
        <v>3434</v>
      </c>
      <c r="F3106" t="s">
        <v>3435</v>
      </c>
      <c r="G3106" t="e">
        <f>-tide</f>
        <v>#NAME?</v>
      </c>
      <c r="H3106" t="s">
        <v>107</v>
      </c>
      <c r="I3106">
        <v>1989</v>
      </c>
      <c r="K3106" t="s">
        <v>3436</v>
      </c>
      <c r="L3106" t="s">
        <v>3437</v>
      </c>
      <c r="M3106" t="s">
        <v>793</v>
      </c>
      <c r="N3106" t="s">
        <v>108</v>
      </c>
      <c r="O3106" t="s">
        <v>30</v>
      </c>
      <c r="P3106" t="s">
        <v>30</v>
      </c>
      <c r="Q3106" t="s">
        <v>31</v>
      </c>
      <c r="R3106" t="s">
        <v>30</v>
      </c>
      <c r="X3106" t="s">
        <v>3438</v>
      </c>
    </row>
    <row r="3107" spans="1:24" x14ac:dyDescent="0.25">
      <c r="A3107">
        <v>1377607</v>
      </c>
      <c r="B3107" t="s">
        <v>3439</v>
      </c>
      <c r="C3107" t="s">
        <v>3440</v>
      </c>
      <c r="E3107" t="s">
        <v>3441</v>
      </c>
      <c r="G3107" t="e">
        <f>-tiapine</f>
        <v>#NAME?</v>
      </c>
      <c r="H3107" t="s">
        <v>3442</v>
      </c>
      <c r="I3107">
        <v>1987</v>
      </c>
      <c r="M3107" t="s">
        <v>342</v>
      </c>
      <c r="N3107" t="s">
        <v>45</v>
      </c>
      <c r="O3107" t="s">
        <v>40</v>
      </c>
      <c r="P3107" t="s">
        <v>30</v>
      </c>
      <c r="Q3107" t="s">
        <v>63</v>
      </c>
      <c r="R3107" t="s">
        <v>30</v>
      </c>
      <c r="X3107" t="s">
        <v>3443</v>
      </c>
    </row>
    <row r="3108" spans="1:24" x14ac:dyDescent="0.25">
      <c r="A3108">
        <v>1376776</v>
      </c>
      <c r="B3108" t="s">
        <v>3444</v>
      </c>
      <c r="C3108" t="s">
        <v>3445</v>
      </c>
      <c r="E3108" t="s">
        <v>3446</v>
      </c>
      <c r="G3108" t="e">
        <f>-dil</f>
        <v>#NAME?</v>
      </c>
      <c r="H3108" t="s">
        <v>707</v>
      </c>
      <c r="N3108" t="s">
        <v>45</v>
      </c>
      <c r="O3108" t="s">
        <v>40</v>
      </c>
      <c r="P3108" t="s">
        <v>30</v>
      </c>
      <c r="Q3108" t="s">
        <v>46</v>
      </c>
      <c r="R3108" t="s">
        <v>30</v>
      </c>
      <c r="X3108" t="s">
        <v>3447</v>
      </c>
    </row>
    <row r="3109" spans="1:24" x14ac:dyDescent="0.25">
      <c r="A3109">
        <v>1377851</v>
      </c>
      <c r="B3109" t="s">
        <v>3448</v>
      </c>
      <c r="C3109" t="s">
        <v>3449</v>
      </c>
      <c r="G3109" t="e">
        <f>-pride</f>
        <v>#NAME?</v>
      </c>
      <c r="H3109" t="s">
        <v>165</v>
      </c>
      <c r="K3109" t="s">
        <v>3450</v>
      </c>
      <c r="L3109" t="s">
        <v>3451</v>
      </c>
      <c r="N3109" t="s">
        <v>45</v>
      </c>
      <c r="O3109" t="s">
        <v>40</v>
      </c>
      <c r="P3109" t="s">
        <v>30</v>
      </c>
      <c r="Q3109" t="s">
        <v>46</v>
      </c>
      <c r="R3109" t="s">
        <v>30</v>
      </c>
      <c r="X3109" t="s">
        <v>3452</v>
      </c>
    </row>
    <row r="3110" spans="1:24" x14ac:dyDescent="0.25">
      <c r="A3110">
        <v>1376450</v>
      </c>
      <c r="B3110" t="s">
        <v>3453</v>
      </c>
      <c r="C3110" t="s">
        <v>3454</v>
      </c>
      <c r="N3110" t="s">
        <v>45</v>
      </c>
      <c r="O3110" t="s">
        <v>40</v>
      </c>
      <c r="P3110" t="s">
        <v>30</v>
      </c>
      <c r="Q3110" t="s">
        <v>63</v>
      </c>
      <c r="R3110" t="s">
        <v>30</v>
      </c>
      <c r="X3110" t="s">
        <v>3455</v>
      </c>
    </row>
    <row r="3111" spans="1:24" x14ac:dyDescent="0.25">
      <c r="A3111">
        <v>1379367</v>
      </c>
      <c r="B3111" t="s">
        <v>3456</v>
      </c>
      <c r="C3111" t="s">
        <v>3457</v>
      </c>
      <c r="G3111" t="e">
        <f>-imod</f>
        <v>#NAME?</v>
      </c>
      <c r="H3111" t="s">
        <v>2070</v>
      </c>
      <c r="N3111" t="s">
        <v>45</v>
      </c>
      <c r="O3111" t="s">
        <v>40</v>
      </c>
      <c r="P3111" t="s">
        <v>30</v>
      </c>
      <c r="Q3111" t="s">
        <v>63</v>
      </c>
      <c r="R3111" t="s">
        <v>30</v>
      </c>
      <c r="X3111" t="s">
        <v>3458</v>
      </c>
    </row>
    <row r="3112" spans="1:24" x14ac:dyDescent="0.25">
      <c r="A3112">
        <v>1376537</v>
      </c>
      <c r="B3112" t="s">
        <v>3459</v>
      </c>
      <c r="C3112" t="s">
        <v>3460</v>
      </c>
      <c r="N3112" t="s">
        <v>45</v>
      </c>
      <c r="O3112" t="s">
        <v>40</v>
      </c>
      <c r="P3112" t="s">
        <v>30</v>
      </c>
      <c r="Q3112" t="s">
        <v>31</v>
      </c>
      <c r="R3112" t="s">
        <v>30</v>
      </c>
      <c r="X3112" t="s">
        <v>3461</v>
      </c>
    </row>
    <row r="3113" spans="1:24" x14ac:dyDescent="0.25">
      <c r="A3113">
        <v>1378409</v>
      </c>
      <c r="B3113" t="s">
        <v>3462</v>
      </c>
      <c r="C3113" t="s">
        <v>3463</v>
      </c>
      <c r="G3113" t="e">
        <f>-profen</f>
        <v>#NAME?</v>
      </c>
      <c r="H3113" t="s">
        <v>875</v>
      </c>
      <c r="N3113" t="s">
        <v>45</v>
      </c>
      <c r="O3113" t="s">
        <v>40</v>
      </c>
      <c r="P3113" t="s">
        <v>30</v>
      </c>
      <c r="Q3113" t="s">
        <v>46</v>
      </c>
      <c r="R3113" t="s">
        <v>30</v>
      </c>
      <c r="X3113" t="s">
        <v>3464</v>
      </c>
    </row>
    <row r="3114" spans="1:24" x14ac:dyDescent="0.25">
      <c r="A3114">
        <v>1376573</v>
      </c>
      <c r="B3114" t="s">
        <v>3465</v>
      </c>
      <c r="C3114" t="s">
        <v>3466</v>
      </c>
      <c r="I3114">
        <v>1965</v>
      </c>
      <c r="M3114" t="s">
        <v>905</v>
      </c>
      <c r="N3114" t="s">
        <v>29</v>
      </c>
      <c r="O3114" t="s">
        <v>40</v>
      </c>
      <c r="P3114" t="s">
        <v>30</v>
      </c>
      <c r="Q3114" t="s">
        <v>31</v>
      </c>
      <c r="R3114" t="s">
        <v>30</v>
      </c>
      <c r="X3114" t="s">
        <v>3467</v>
      </c>
    </row>
    <row r="3115" spans="1:24" x14ac:dyDescent="0.25">
      <c r="A3115">
        <v>1379488</v>
      </c>
      <c r="B3115" t="s">
        <v>3468</v>
      </c>
      <c r="C3115" t="s">
        <v>3469</v>
      </c>
      <c r="G3115" t="e">
        <f>-orex</f>
        <v>#NAME?</v>
      </c>
      <c r="H3115" t="s">
        <v>999</v>
      </c>
      <c r="N3115" t="s">
        <v>45</v>
      </c>
      <c r="O3115" t="s">
        <v>40</v>
      </c>
      <c r="P3115" t="s">
        <v>30</v>
      </c>
      <c r="Q3115" t="s">
        <v>46</v>
      </c>
      <c r="R3115" t="s">
        <v>30</v>
      </c>
      <c r="X3115" t="s">
        <v>3470</v>
      </c>
    </row>
    <row r="3116" spans="1:24" x14ac:dyDescent="0.25">
      <c r="A3116">
        <v>1380709</v>
      </c>
      <c r="B3116" t="s">
        <v>3471</v>
      </c>
      <c r="C3116" t="s">
        <v>3472</v>
      </c>
      <c r="N3116" t="s">
        <v>75</v>
      </c>
      <c r="O3116" t="s">
        <v>30</v>
      </c>
      <c r="P3116" t="s">
        <v>30</v>
      </c>
      <c r="Q3116" t="s">
        <v>31</v>
      </c>
      <c r="R3116" t="s">
        <v>30</v>
      </c>
    </row>
    <row r="3117" spans="1:24" x14ac:dyDescent="0.25">
      <c r="A3117">
        <v>1380800</v>
      </c>
      <c r="B3117" t="s">
        <v>3473</v>
      </c>
      <c r="C3117" t="s">
        <v>3474</v>
      </c>
      <c r="F3117" t="s">
        <v>141</v>
      </c>
      <c r="I3117">
        <v>1969</v>
      </c>
      <c r="M3117" t="s">
        <v>3475</v>
      </c>
      <c r="N3117" t="s">
        <v>75</v>
      </c>
      <c r="O3117" t="s">
        <v>30</v>
      </c>
      <c r="P3117" t="s">
        <v>30</v>
      </c>
      <c r="Q3117" t="s">
        <v>31</v>
      </c>
      <c r="R3117" t="s">
        <v>30</v>
      </c>
    </row>
    <row r="3118" spans="1:24" x14ac:dyDescent="0.25">
      <c r="A3118">
        <v>1380360</v>
      </c>
      <c r="B3118" t="s">
        <v>3476</v>
      </c>
      <c r="C3118" t="s">
        <v>3477</v>
      </c>
      <c r="N3118" t="s">
        <v>75</v>
      </c>
      <c r="O3118" t="s">
        <v>30</v>
      </c>
      <c r="P3118" t="s">
        <v>30</v>
      </c>
      <c r="Q3118" t="s">
        <v>31</v>
      </c>
      <c r="R3118" t="s">
        <v>30</v>
      </c>
    </row>
    <row r="3119" spans="1:24" x14ac:dyDescent="0.25">
      <c r="A3119">
        <v>1381493</v>
      </c>
      <c r="B3119" t="s">
        <v>3478</v>
      </c>
      <c r="C3119" t="s">
        <v>3479</v>
      </c>
      <c r="N3119" t="s">
        <v>75</v>
      </c>
      <c r="O3119" t="s">
        <v>30</v>
      </c>
      <c r="P3119" t="s">
        <v>30</v>
      </c>
      <c r="Q3119" t="s">
        <v>31</v>
      </c>
      <c r="R3119" t="s">
        <v>30</v>
      </c>
    </row>
    <row r="3120" spans="1:24" x14ac:dyDescent="0.25">
      <c r="A3120">
        <v>1381021</v>
      </c>
      <c r="B3120" t="s">
        <v>3480</v>
      </c>
      <c r="C3120" t="s">
        <v>3481</v>
      </c>
      <c r="F3120" t="s">
        <v>1177</v>
      </c>
      <c r="G3120" t="e">
        <f>-ase</f>
        <v>#NAME?</v>
      </c>
      <c r="H3120" t="s">
        <v>2359</v>
      </c>
      <c r="N3120" t="s">
        <v>2360</v>
      </c>
      <c r="O3120" t="s">
        <v>30</v>
      </c>
      <c r="P3120" t="s">
        <v>30</v>
      </c>
      <c r="Q3120" t="s">
        <v>31</v>
      </c>
      <c r="R3120" t="s">
        <v>30</v>
      </c>
    </row>
    <row r="3121" spans="1:24" x14ac:dyDescent="0.25">
      <c r="A3121">
        <v>1381100</v>
      </c>
      <c r="B3121" t="s">
        <v>3482</v>
      </c>
      <c r="C3121" t="s">
        <v>3483</v>
      </c>
      <c r="N3121" t="s">
        <v>29</v>
      </c>
      <c r="O3121" t="s">
        <v>30</v>
      </c>
      <c r="P3121" t="s">
        <v>30</v>
      </c>
      <c r="Q3121" t="s">
        <v>31</v>
      </c>
      <c r="R3121" t="s">
        <v>30</v>
      </c>
    </row>
    <row r="3122" spans="1:24" x14ac:dyDescent="0.25">
      <c r="A3122">
        <v>1380291</v>
      </c>
      <c r="B3122" t="s">
        <v>3484</v>
      </c>
      <c r="C3122" t="s">
        <v>3485</v>
      </c>
      <c r="E3122" t="s">
        <v>3486</v>
      </c>
      <c r="G3122" t="e">
        <f>-stat</f>
        <v>#NAME?</v>
      </c>
      <c r="H3122" t="s">
        <v>2190</v>
      </c>
      <c r="I3122">
        <v>2004</v>
      </c>
      <c r="N3122" t="s">
        <v>75</v>
      </c>
      <c r="O3122" t="s">
        <v>30</v>
      </c>
      <c r="P3122" t="s">
        <v>30</v>
      </c>
      <c r="Q3122" t="s">
        <v>31</v>
      </c>
      <c r="R3122" t="s">
        <v>30</v>
      </c>
    </row>
    <row r="3123" spans="1:24" x14ac:dyDescent="0.25">
      <c r="A3123">
        <v>1381454</v>
      </c>
      <c r="B3123" t="s">
        <v>3487</v>
      </c>
      <c r="C3123" t="s">
        <v>3488</v>
      </c>
      <c r="E3123" t="s">
        <v>3489</v>
      </c>
      <c r="K3123" t="s">
        <v>3490</v>
      </c>
      <c r="L3123" t="s">
        <v>3491</v>
      </c>
      <c r="N3123" t="s">
        <v>75</v>
      </c>
      <c r="O3123" t="s">
        <v>30</v>
      </c>
      <c r="P3123" t="s">
        <v>30</v>
      </c>
      <c r="Q3123" t="s">
        <v>31</v>
      </c>
      <c r="R3123" t="s">
        <v>30</v>
      </c>
    </row>
    <row r="3124" spans="1:24" x14ac:dyDescent="0.25">
      <c r="A3124">
        <v>1376272</v>
      </c>
      <c r="B3124" t="s">
        <v>3492</v>
      </c>
      <c r="C3124" t="s">
        <v>3493</v>
      </c>
      <c r="N3124" t="s">
        <v>45</v>
      </c>
      <c r="O3124" t="s">
        <v>40</v>
      </c>
      <c r="P3124" t="s">
        <v>30</v>
      </c>
      <c r="Q3124" t="s">
        <v>63</v>
      </c>
      <c r="R3124" t="s">
        <v>30</v>
      </c>
      <c r="X3124" t="s">
        <v>3494</v>
      </c>
    </row>
    <row r="3125" spans="1:24" x14ac:dyDescent="0.25">
      <c r="A3125">
        <v>1378521</v>
      </c>
      <c r="B3125" t="s">
        <v>3495</v>
      </c>
      <c r="C3125" t="s">
        <v>3496</v>
      </c>
      <c r="G3125" t="e">
        <f>-arone</f>
        <v>#NAME?</v>
      </c>
      <c r="H3125" t="s">
        <v>3497</v>
      </c>
      <c r="N3125" t="s">
        <v>45</v>
      </c>
      <c r="O3125" t="s">
        <v>40</v>
      </c>
      <c r="P3125" t="s">
        <v>30</v>
      </c>
      <c r="Q3125" t="s">
        <v>63</v>
      </c>
      <c r="R3125" t="s">
        <v>30</v>
      </c>
      <c r="X3125" t="s">
        <v>3498</v>
      </c>
    </row>
    <row r="3126" spans="1:24" x14ac:dyDescent="0.25">
      <c r="A3126">
        <v>1377506</v>
      </c>
      <c r="B3126" t="s">
        <v>3499</v>
      </c>
      <c r="C3126" t="s">
        <v>3500</v>
      </c>
      <c r="E3126" t="s">
        <v>3501</v>
      </c>
      <c r="G3126" t="s">
        <v>3502</v>
      </c>
      <c r="H3126" t="s">
        <v>3503</v>
      </c>
      <c r="N3126" t="s">
        <v>29</v>
      </c>
      <c r="O3126" t="s">
        <v>40</v>
      </c>
      <c r="P3126" t="s">
        <v>30</v>
      </c>
      <c r="Q3126" t="s">
        <v>31</v>
      </c>
      <c r="R3126" t="s">
        <v>30</v>
      </c>
      <c r="X3126" t="s">
        <v>3504</v>
      </c>
    </row>
    <row r="3127" spans="1:24" x14ac:dyDescent="0.25">
      <c r="A3127">
        <v>1379029</v>
      </c>
      <c r="B3127" t="s">
        <v>3505</v>
      </c>
      <c r="C3127" t="s">
        <v>3506</v>
      </c>
      <c r="E3127" t="s">
        <v>3507</v>
      </c>
      <c r="G3127" t="s">
        <v>3508</v>
      </c>
      <c r="H3127" t="s">
        <v>3509</v>
      </c>
      <c r="N3127" t="s">
        <v>45</v>
      </c>
      <c r="O3127" t="s">
        <v>40</v>
      </c>
      <c r="P3127" t="s">
        <v>30</v>
      </c>
      <c r="Q3127" t="s">
        <v>46</v>
      </c>
      <c r="R3127" t="s">
        <v>30</v>
      </c>
      <c r="X3127" t="s">
        <v>3510</v>
      </c>
    </row>
    <row r="3128" spans="1:24" x14ac:dyDescent="0.25">
      <c r="A3128">
        <v>1378951</v>
      </c>
      <c r="B3128" t="s">
        <v>3511</v>
      </c>
      <c r="C3128" t="s">
        <v>3512</v>
      </c>
      <c r="E3128" t="s">
        <v>3513</v>
      </c>
      <c r="F3128" t="s">
        <v>869</v>
      </c>
      <c r="I3128">
        <v>1981</v>
      </c>
      <c r="M3128" t="s">
        <v>179</v>
      </c>
      <c r="N3128" t="s">
        <v>45</v>
      </c>
      <c r="O3128" t="s">
        <v>40</v>
      </c>
      <c r="P3128" t="s">
        <v>30</v>
      </c>
      <c r="Q3128" t="s">
        <v>63</v>
      </c>
      <c r="R3128" t="s">
        <v>30</v>
      </c>
      <c r="X3128" t="s">
        <v>3514</v>
      </c>
    </row>
    <row r="3129" spans="1:24" x14ac:dyDescent="0.25">
      <c r="A3129">
        <v>1376217</v>
      </c>
      <c r="B3129" t="s">
        <v>3515</v>
      </c>
      <c r="C3129" t="s">
        <v>3516</v>
      </c>
      <c r="G3129" t="s">
        <v>789</v>
      </c>
      <c r="H3129" t="s">
        <v>790</v>
      </c>
      <c r="N3129" t="s">
        <v>29</v>
      </c>
      <c r="O3129" t="s">
        <v>30</v>
      </c>
      <c r="P3129" t="s">
        <v>30</v>
      </c>
      <c r="Q3129" t="s">
        <v>31</v>
      </c>
      <c r="R3129" t="s">
        <v>30</v>
      </c>
      <c r="X3129" t="s">
        <v>3517</v>
      </c>
    </row>
    <row r="3130" spans="1:24" x14ac:dyDescent="0.25">
      <c r="A3130">
        <v>1379051</v>
      </c>
      <c r="B3130" t="s">
        <v>3518</v>
      </c>
      <c r="C3130" t="s">
        <v>3519</v>
      </c>
      <c r="G3130" t="e">
        <f>-pride</f>
        <v>#NAME?</v>
      </c>
      <c r="H3130" t="s">
        <v>165</v>
      </c>
      <c r="N3130" t="s">
        <v>45</v>
      </c>
      <c r="O3130" t="s">
        <v>40</v>
      </c>
      <c r="P3130" t="s">
        <v>30</v>
      </c>
      <c r="Q3130" t="s">
        <v>46</v>
      </c>
      <c r="R3130" t="s">
        <v>30</v>
      </c>
      <c r="X3130" t="s">
        <v>3520</v>
      </c>
    </row>
    <row r="3131" spans="1:24" x14ac:dyDescent="0.25">
      <c r="A3131">
        <v>1377576</v>
      </c>
      <c r="B3131" t="s">
        <v>3521</v>
      </c>
      <c r="C3131" t="s">
        <v>3522</v>
      </c>
      <c r="N3131" t="s">
        <v>45</v>
      </c>
      <c r="O3131" t="s">
        <v>40</v>
      </c>
      <c r="P3131" t="s">
        <v>30</v>
      </c>
      <c r="Q3131" t="s">
        <v>63</v>
      </c>
      <c r="R3131" t="s">
        <v>30</v>
      </c>
      <c r="X3131" t="s">
        <v>3523</v>
      </c>
    </row>
    <row r="3132" spans="1:24" x14ac:dyDescent="0.25">
      <c r="A3132">
        <v>1378044</v>
      </c>
      <c r="B3132" t="s">
        <v>3524</v>
      </c>
      <c r="C3132" t="s">
        <v>3525</v>
      </c>
      <c r="G3132" t="s">
        <v>3526</v>
      </c>
      <c r="H3132" t="s">
        <v>38</v>
      </c>
      <c r="N3132" t="s">
        <v>29</v>
      </c>
      <c r="O3132" t="s">
        <v>30</v>
      </c>
      <c r="P3132" t="s">
        <v>30</v>
      </c>
      <c r="Q3132" t="s">
        <v>31</v>
      </c>
      <c r="R3132" t="s">
        <v>30</v>
      </c>
      <c r="X3132" t="s">
        <v>3527</v>
      </c>
    </row>
    <row r="3133" spans="1:24" x14ac:dyDescent="0.25">
      <c r="A3133">
        <v>1376889</v>
      </c>
      <c r="B3133" t="s">
        <v>3528</v>
      </c>
      <c r="C3133" t="s">
        <v>3529</v>
      </c>
      <c r="E3133" t="s">
        <v>3530</v>
      </c>
      <c r="F3133" t="s">
        <v>1258</v>
      </c>
      <c r="G3133" t="e">
        <f>-peridone</f>
        <v>#NAME?</v>
      </c>
      <c r="H3133" t="s">
        <v>3531</v>
      </c>
      <c r="I3133">
        <v>1993</v>
      </c>
      <c r="M3133" t="s">
        <v>342</v>
      </c>
      <c r="N3133" t="s">
        <v>45</v>
      </c>
      <c r="O3133" t="s">
        <v>40</v>
      </c>
      <c r="P3133" t="s">
        <v>30</v>
      </c>
      <c r="Q3133" t="s">
        <v>63</v>
      </c>
      <c r="R3133" t="s">
        <v>30</v>
      </c>
      <c r="X3133" t="s">
        <v>3532</v>
      </c>
    </row>
    <row r="3134" spans="1:24" x14ac:dyDescent="0.25">
      <c r="A3134">
        <v>1376048</v>
      </c>
      <c r="B3134" t="s">
        <v>3533</v>
      </c>
      <c r="C3134" t="s">
        <v>3534</v>
      </c>
      <c r="E3134" t="s">
        <v>3535</v>
      </c>
      <c r="G3134" t="e">
        <f>-setron</f>
        <v>#NAME?</v>
      </c>
      <c r="H3134" t="s">
        <v>3536</v>
      </c>
      <c r="I3134">
        <v>2005</v>
      </c>
      <c r="K3134" t="s">
        <v>3537</v>
      </c>
      <c r="L3134" t="s">
        <v>3538</v>
      </c>
      <c r="N3134" t="s">
        <v>45</v>
      </c>
      <c r="O3134" t="s">
        <v>40</v>
      </c>
      <c r="P3134" t="s">
        <v>30</v>
      </c>
      <c r="Q3134" t="s">
        <v>31</v>
      </c>
      <c r="R3134" t="s">
        <v>30</v>
      </c>
      <c r="X3134" t="s">
        <v>3539</v>
      </c>
    </row>
    <row r="3135" spans="1:24" x14ac:dyDescent="0.25">
      <c r="A3135">
        <v>1376413</v>
      </c>
      <c r="B3135" t="s">
        <v>3540</v>
      </c>
      <c r="C3135" t="s">
        <v>3541</v>
      </c>
      <c r="N3135" t="s">
        <v>45</v>
      </c>
      <c r="O3135" t="s">
        <v>30</v>
      </c>
      <c r="P3135" t="s">
        <v>30</v>
      </c>
      <c r="Q3135" t="s">
        <v>63</v>
      </c>
      <c r="R3135" t="s">
        <v>30</v>
      </c>
      <c r="X3135" t="s">
        <v>3542</v>
      </c>
    </row>
    <row r="3136" spans="1:24" x14ac:dyDescent="0.25">
      <c r="A3136">
        <v>1379914</v>
      </c>
      <c r="B3136" t="s">
        <v>3543</v>
      </c>
      <c r="C3136" t="s">
        <v>3544</v>
      </c>
      <c r="N3136" t="s">
        <v>45</v>
      </c>
      <c r="O3136" t="s">
        <v>30</v>
      </c>
      <c r="P3136" t="s">
        <v>30</v>
      </c>
      <c r="Q3136" t="s">
        <v>63</v>
      </c>
      <c r="R3136" t="s">
        <v>30</v>
      </c>
      <c r="X3136" t="s">
        <v>3545</v>
      </c>
    </row>
    <row r="3137" spans="1:24" x14ac:dyDescent="0.25">
      <c r="A3137">
        <v>1376707</v>
      </c>
      <c r="B3137" t="s">
        <v>3546</v>
      </c>
      <c r="C3137" t="s">
        <v>3547</v>
      </c>
      <c r="N3137" t="s">
        <v>45</v>
      </c>
      <c r="O3137" t="s">
        <v>40</v>
      </c>
      <c r="P3137" t="s">
        <v>30</v>
      </c>
      <c r="Q3137" t="s">
        <v>63</v>
      </c>
      <c r="R3137" t="s">
        <v>30</v>
      </c>
      <c r="X3137" t="s">
        <v>3548</v>
      </c>
    </row>
    <row r="3138" spans="1:24" x14ac:dyDescent="0.25">
      <c r="A3138">
        <v>1379594</v>
      </c>
      <c r="B3138" t="s">
        <v>3549</v>
      </c>
      <c r="C3138" t="s">
        <v>3550</v>
      </c>
      <c r="E3138" t="s">
        <v>3551</v>
      </c>
      <c r="G3138" t="e">
        <f>-relin</f>
        <v>#NAME?</v>
      </c>
      <c r="H3138" t="s">
        <v>3552</v>
      </c>
      <c r="I3138">
        <v>2000</v>
      </c>
      <c r="N3138" t="s">
        <v>108</v>
      </c>
      <c r="O3138" t="s">
        <v>30</v>
      </c>
      <c r="P3138" t="s">
        <v>30</v>
      </c>
      <c r="Q3138" t="s">
        <v>31</v>
      </c>
      <c r="R3138" t="s">
        <v>30</v>
      </c>
      <c r="X3138" t="s">
        <v>3553</v>
      </c>
    </row>
    <row r="3139" spans="1:24" x14ac:dyDescent="0.25">
      <c r="A3139">
        <v>1378093</v>
      </c>
      <c r="B3139" t="s">
        <v>3554</v>
      </c>
      <c r="C3139" t="s">
        <v>3555</v>
      </c>
      <c r="E3139" t="s">
        <v>3556</v>
      </c>
      <c r="F3139" t="s">
        <v>480</v>
      </c>
      <c r="G3139" t="e">
        <f>-kiren</f>
        <v>#NAME?</v>
      </c>
      <c r="H3139" t="s">
        <v>3557</v>
      </c>
      <c r="I3139">
        <v>1991</v>
      </c>
      <c r="M3139" t="s">
        <v>627</v>
      </c>
      <c r="N3139" t="s">
        <v>45</v>
      </c>
      <c r="O3139" t="s">
        <v>30</v>
      </c>
      <c r="P3139" t="s">
        <v>30</v>
      </c>
      <c r="Q3139" t="s">
        <v>46</v>
      </c>
      <c r="R3139" t="s">
        <v>30</v>
      </c>
      <c r="X3139" t="s">
        <v>3558</v>
      </c>
    </row>
    <row r="3140" spans="1:24" x14ac:dyDescent="0.25">
      <c r="A3140">
        <v>1377153</v>
      </c>
      <c r="B3140" t="s">
        <v>3559</v>
      </c>
      <c r="C3140" t="s">
        <v>3560</v>
      </c>
      <c r="N3140" t="s">
        <v>45</v>
      </c>
      <c r="O3140" t="s">
        <v>40</v>
      </c>
      <c r="P3140" t="s">
        <v>30</v>
      </c>
      <c r="Q3140" t="s">
        <v>46</v>
      </c>
      <c r="R3140" t="s">
        <v>30</v>
      </c>
      <c r="X3140" t="s">
        <v>3561</v>
      </c>
    </row>
    <row r="3141" spans="1:24" x14ac:dyDescent="0.25">
      <c r="A3141">
        <v>1380881</v>
      </c>
      <c r="B3141" t="s">
        <v>3562</v>
      </c>
      <c r="C3141" t="s">
        <v>3563</v>
      </c>
      <c r="E3141" t="s">
        <v>3564</v>
      </c>
      <c r="I3141">
        <v>2005</v>
      </c>
      <c r="N3141" t="s">
        <v>239</v>
      </c>
      <c r="O3141" t="s">
        <v>30</v>
      </c>
      <c r="P3141" t="s">
        <v>30</v>
      </c>
      <c r="Q3141" t="s">
        <v>75</v>
      </c>
      <c r="R3141" t="s">
        <v>30</v>
      </c>
    </row>
    <row r="3142" spans="1:24" x14ac:dyDescent="0.25">
      <c r="A3142">
        <v>1380999</v>
      </c>
      <c r="B3142" t="s">
        <v>3565</v>
      </c>
      <c r="C3142" t="s">
        <v>3566</v>
      </c>
      <c r="F3142" t="s">
        <v>3567</v>
      </c>
      <c r="I3142">
        <v>2011</v>
      </c>
      <c r="N3142" t="s">
        <v>239</v>
      </c>
      <c r="O3142" t="s">
        <v>30</v>
      </c>
      <c r="P3142" t="s">
        <v>30</v>
      </c>
      <c r="Q3142" t="s">
        <v>75</v>
      </c>
      <c r="R3142" t="s">
        <v>30</v>
      </c>
    </row>
    <row r="3143" spans="1:24" x14ac:dyDescent="0.25">
      <c r="A3143">
        <v>1380264</v>
      </c>
      <c r="B3143" t="s">
        <v>3568</v>
      </c>
      <c r="C3143" t="s">
        <v>3569</v>
      </c>
      <c r="M3143" t="s">
        <v>3570</v>
      </c>
      <c r="N3143" t="s">
        <v>75</v>
      </c>
      <c r="O3143" t="s">
        <v>30</v>
      </c>
      <c r="P3143" t="s">
        <v>30</v>
      </c>
      <c r="Q3143" t="s">
        <v>31</v>
      </c>
      <c r="R3143" t="s">
        <v>30</v>
      </c>
    </row>
    <row r="3144" spans="1:24" x14ac:dyDescent="0.25">
      <c r="A3144">
        <v>1381343</v>
      </c>
      <c r="B3144" t="s">
        <v>3571</v>
      </c>
      <c r="C3144" t="s">
        <v>3572</v>
      </c>
      <c r="N3144" t="s">
        <v>75</v>
      </c>
      <c r="O3144" t="s">
        <v>30</v>
      </c>
      <c r="P3144" t="s">
        <v>30</v>
      </c>
      <c r="Q3144" t="s">
        <v>31</v>
      </c>
      <c r="R3144" t="s">
        <v>30</v>
      </c>
    </row>
    <row r="3145" spans="1:24" x14ac:dyDescent="0.25">
      <c r="A3145">
        <v>1381263</v>
      </c>
      <c r="B3145" t="s">
        <v>3573</v>
      </c>
      <c r="C3145" t="s">
        <v>3574</v>
      </c>
      <c r="F3145" t="s">
        <v>3575</v>
      </c>
      <c r="G3145" t="e">
        <f>-mer</f>
        <v>#NAME?</v>
      </c>
      <c r="H3145" t="s">
        <v>2375</v>
      </c>
      <c r="I3145">
        <v>1978</v>
      </c>
      <c r="M3145" t="s">
        <v>3576</v>
      </c>
      <c r="N3145" t="s">
        <v>229</v>
      </c>
      <c r="O3145" t="s">
        <v>30</v>
      </c>
      <c r="P3145" t="s">
        <v>30</v>
      </c>
      <c r="Q3145" t="s">
        <v>31</v>
      </c>
      <c r="R3145" t="s">
        <v>30</v>
      </c>
    </row>
    <row r="3146" spans="1:24" x14ac:dyDescent="0.25">
      <c r="A3146">
        <v>1378394</v>
      </c>
      <c r="B3146" t="s">
        <v>3577</v>
      </c>
      <c r="C3146" t="s">
        <v>3578</v>
      </c>
      <c r="F3146" t="s">
        <v>3579</v>
      </c>
      <c r="N3146" t="s">
        <v>45</v>
      </c>
      <c r="O3146" t="s">
        <v>30</v>
      </c>
      <c r="P3146" t="s">
        <v>30</v>
      </c>
      <c r="Q3146" t="s">
        <v>75</v>
      </c>
      <c r="R3146" t="s">
        <v>30</v>
      </c>
      <c r="X3146" t="s">
        <v>3580</v>
      </c>
    </row>
    <row r="3147" spans="1:24" x14ac:dyDescent="0.25">
      <c r="A3147">
        <v>127116</v>
      </c>
      <c r="B3147" t="s">
        <v>3581</v>
      </c>
      <c r="C3147" t="s">
        <v>3582</v>
      </c>
      <c r="E3147" t="s">
        <v>3583</v>
      </c>
      <c r="G3147" t="e">
        <f>-viroc</f>
        <v>#NAME?</v>
      </c>
      <c r="H3147" t="s">
        <v>3584</v>
      </c>
      <c r="I3147">
        <v>2005</v>
      </c>
      <c r="N3147" t="s">
        <v>45</v>
      </c>
      <c r="O3147" t="s">
        <v>30</v>
      </c>
      <c r="P3147" t="s">
        <v>30</v>
      </c>
      <c r="Q3147" t="s">
        <v>31</v>
      </c>
      <c r="R3147" t="s">
        <v>30</v>
      </c>
      <c r="X3147" t="s">
        <v>3585</v>
      </c>
    </row>
    <row r="3148" spans="1:24" x14ac:dyDescent="0.25">
      <c r="A3148">
        <v>1383144</v>
      </c>
      <c r="B3148" t="s">
        <v>3586</v>
      </c>
      <c r="C3148" t="s">
        <v>3587</v>
      </c>
      <c r="E3148" t="s">
        <v>3588</v>
      </c>
      <c r="G3148" t="e">
        <f>-ium</f>
        <v>#NAME?</v>
      </c>
      <c r="H3148" t="s">
        <v>288</v>
      </c>
      <c r="I3148">
        <v>1963</v>
      </c>
      <c r="M3148" t="s">
        <v>948</v>
      </c>
      <c r="N3148" t="s">
        <v>45</v>
      </c>
      <c r="O3148" t="s">
        <v>30</v>
      </c>
      <c r="P3148" t="s">
        <v>30</v>
      </c>
      <c r="Q3148" t="s">
        <v>63</v>
      </c>
      <c r="R3148" t="s">
        <v>30</v>
      </c>
      <c r="X3148" t="s">
        <v>3589</v>
      </c>
    </row>
    <row r="3149" spans="1:24" x14ac:dyDescent="0.25">
      <c r="A3149">
        <v>472505</v>
      </c>
      <c r="B3149" t="s">
        <v>3590</v>
      </c>
      <c r="C3149" t="s">
        <v>3591</v>
      </c>
      <c r="K3149" t="s">
        <v>3592</v>
      </c>
      <c r="L3149" t="s">
        <v>3593</v>
      </c>
      <c r="N3149" t="s">
        <v>29</v>
      </c>
      <c r="O3149" t="s">
        <v>40</v>
      </c>
      <c r="P3149" t="s">
        <v>30</v>
      </c>
      <c r="Q3149" t="s">
        <v>31</v>
      </c>
      <c r="R3149" t="s">
        <v>30</v>
      </c>
      <c r="X3149" t="s">
        <v>3594</v>
      </c>
    </row>
    <row r="3150" spans="1:24" x14ac:dyDescent="0.25">
      <c r="A3150">
        <v>1383216</v>
      </c>
      <c r="B3150" t="s">
        <v>3595</v>
      </c>
      <c r="C3150" t="s">
        <v>3596</v>
      </c>
      <c r="G3150" t="e">
        <f>-ium</f>
        <v>#NAME?</v>
      </c>
      <c r="H3150" t="s">
        <v>288</v>
      </c>
      <c r="N3150" t="s">
        <v>45</v>
      </c>
      <c r="O3150" t="s">
        <v>30</v>
      </c>
      <c r="P3150" t="s">
        <v>30</v>
      </c>
      <c r="Q3150" t="s">
        <v>46</v>
      </c>
      <c r="R3150" t="s">
        <v>30</v>
      </c>
      <c r="X3150" t="s">
        <v>3597</v>
      </c>
    </row>
    <row r="3151" spans="1:24" x14ac:dyDescent="0.25">
      <c r="A3151">
        <v>1383218</v>
      </c>
      <c r="B3151" t="s">
        <v>3598</v>
      </c>
      <c r="C3151" t="s">
        <v>3599</v>
      </c>
      <c r="G3151" t="s">
        <v>122</v>
      </c>
      <c r="H3151" t="s">
        <v>123</v>
      </c>
      <c r="N3151" t="s">
        <v>45</v>
      </c>
      <c r="O3151" t="s">
        <v>40</v>
      </c>
      <c r="P3151" t="s">
        <v>30</v>
      </c>
      <c r="Q3151" t="s">
        <v>63</v>
      </c>
      <c r="R3151" t="s">
        <v>30</v>
      </c>
      <c r="X3151" t="s">
        <v>3600</v>
      </c>
    </row>
    <row r="3152" spans="1:24" x14ac:dyDescent="0.25">
      <c r="A3152">
        <v>1383052</v>
      </c>
      <c r="B3152" t="s">
        <v>3601</v>
      </c>
      <c r="C3152" t="s">
        <v>3602</v>
      </c>
      <c r="G3152" t="e">
        <f>-ium</f>
        <v>#NAME?</v>
      </c>
      <c r="H3152" t="s">
        <v>288</v>
      </c>
      <c r="N3152" t="s">
        <v>45</v>
      </c>
      <c r="O3152" t="s">
        <v>40</v>
      </c>
      <c r="P3152" t="s">
        <v>30</v>
      </c>
      <c r="Q3152" t="s">
        <v>46</v>
      </c>
      <c r="R3152" t="s">
        <v>30</v>
      </c>
      <c r="X3152" t="s">
        <v>3603</v>
      </c>
    </row>
    <row r="3153" spans="1:24" x14ac:dyDescent="0.25">
      <c r="A3153">
        <v>1043694</v>
      </c>
      <c r="B3153" t="s">
        <v>3604</v>
      </c>
      <c r="C3153" t="s">
        <v>3605</v>
      </c>
      <c r="I3153">
        <v>1977</v>
      </c>
      <c r="M3153" t="s">
        <v>3218</v>
      </c>
      <c r="N3153" t="s">
        <v>45</v>
      </c>
      <c r="O3153" t="s">
        <v>40</v>
      </c>
      <c r="P3153" t="s">
        <v>30</v>
      </c>
      <c r="Q3153" t="s">
        <v>63</v>
      </c>
      <c r="R3153" t="s">
        <v>30</v>
      </c>
      <c r="X3153" t="s">
        <v>3606</v>
      </c>
    </row>
    <row r="3154" spans="1:24" x14ac:dyDescent="0.25">
      <c r="A3154">
        <v>1376585</v>
      </c>
      <c r="B3154" t="s">
        <v>3607</v>
      </c>
      <c r="C3154" t="s">
        <v>3608</v>
      </c>
      <c r="E3154" t="s">
        <v>3609</v>
      </c>
      <c r="G3154" t="e">
        <f>-micin</f>
        <v>#NAME?</v>
      </c>
      <c r="H3154" t="s">
        <v>256</v>
      </c>
      <c r="N3154" t="s">
        <v>29</v>
      </c>
      <c r="O3154" t="s">
        <v>30</v>
      </c>
      <c r="P3154" t="s">
        <v>30</v>
      </c>
      <c r="Q3154" t="s">
        <v>46</v>
      </c>
      <c r="R3154" t="s">
        <v>30</v>
      </c>
      <c r="X3154" t="s">
        <v>3610</v>
      </c>
    </row>
    <row r="3155" spans="1:24" x14ac:dyDescent="0.25">
      <c r="A3155">
        <v>1379664</v>
      </c>
      <c r="B3155" t="s">
        <v>3611</v>
      </c>
      <c r="C3155" t="s">
        <v>3612</v>
      </c>
      <c r="N3155" t="s">
        <v>45</v>
      </c>
      <c r="O3155" t="s">
        <v>40</v>
      </c>
      <c r="P3155" t="s">
        <v>30</v>
      </c>
      <c r="Q3155" t="s">
        <v>63</v>
      </c>
      <c r="R3155" t="s">
        <v>30</v>
      </c>
      <c r="X3155" t="s">
        <v>3613</v>
      </c>
    </row>
    <row r="3156" spans="1:24" x14ac:dyDescent="0.25">
      <c r="A3156">
        <v>1379538</v>
      </c>
      <c r="B3156" t="s">
        <v>3614</v>
      </c>
      <c r="C3156" t="s">
        <v>3615</v>
      </c>
      <c r="E3156" t="s">
        <v>3616</v>
      </c>
      <c r="N3156" t="s">
        <v>45</v>
      </c>
      <c r="O3156" t="s">
        <v>40</v>
      </c>
      <c r="P3156" t="s">
        <v>30</v>
      </c>
      <c r="Q3156" t="s">
        <v>46</v>
      </c>
      <c r="R3156" t="s">
        <v>30</v>
      </c>
      <c r="X3156" t="s">
        <v>3617</v>
      </c>
    </row>
    <row r="3157" spans="1:24" x14ac:dyDescent="0.25">
      <c r="A3157">
        <v>1378963</v>
      </c>
      <c r="B3157" t="s">
        <v>3618</v>
      </c>
      <c r="C3157" t="s">
        <v>3619</v>
      </c>
      <c r="N3157" t="s">
        <v>45</v>
      </c>
      <c r="O3157" t="s">
        <v>40</v>
      </c>
      <c r="P3157" t="s">
        <v>30</v>
      </c>
      <c r="Q3157" t="s">
        <v>63</v>
      </c>
      <c r="R3157" t="s">
        <v>30</v>
      </c>
      <c r="X3157" t="s">
        <v>3620</v>
      </c>
    </row>
    <row r="3158" spans="1:24" x14ac:dyDescent="0.25">
      <c r="A3158">
        <v>1376752</v>
      </c>
      <c r="B3158" t="s">
        <v>3621</v>
      </c>
      <c r="C3158" t="s">
        <v>3622</v>
      </c>
      <c r="E3158" t="s">
        <v>3623</v>
      </c>
      <c r="F3158" t="s">
        <v>3624</v>
      </c>
      <c r="N3158" t="s">
        <v>45</v>
      </c>
      <c r="O3158" t="s">
        <v>40</v>
      </c>
      <c r="P3158" t="s">
        <v>30</v>
      </c>
      <c r="Q3158" t="s">
        <v>63</v>
      </c>
      <c r="R3158" t="s">
        <v>30</v>
      </c>
      <c r="X3158" t="s">
        <v>3625</v>
      </c>
    </row>
    <row r="3159" spans="1:24" x14ac:dyDescent="0.25">
      <c r="A3159">
        <v>1379433</v>
      </c>
      <c r="B3159" t="s">
        <v>3626</v>
      </c>
      <c r="C3159" t="s">
        <v>3627</v>
      </c>
      <c r="N3159" t="s">
        <v>45</v>
      </c>
      <c r="O3159" t="s">
        <v>40</v>
      </c>
      <c r="P3159" t="s">
        <v>30</v>
      </c>
      <c r="Q3159" t="s">
        <v>46</v>
      </c>
      <c r="R3159" t="s">
        <v>30</v>
      </c>
      <c r="X3159" t="s">
        <v>3628</v>
      </c>
    </row>
    <row r="3160" spans="1:24" x14ac:dyDescent="0.25">
      <c r="A3160">
        <v>1380090</v>
      </c>
      <c r="B3160" t="s">
        <v>3629</v>
      </c>
      <c r="C3160" t="s">
        <v>3630</v>
      </c>
      <c r="F3160" t="s">
        <v>3631</v>
      </c>
      <c r="I3160">
        <v>2012</v>
      </c>
      <c r="N3160" t="s">
        <v>45</v>
      </c>
      <c r="O3160" t="s">
        <v>30</v>
      </c>
      <c r="P3160" t="s">
        <v>30</v>
      </c>
      <c r="Q3160" t="s">
        <v>31</v>
      </c>
      <c r="R3160" t="s">
        <v>30</v>
      </c>
      <c r="X3160" t="s">
        <v>3632</v>
      </c>
    </row>
    <row r="3161" spans="1:24" x14ac:dyDescent="0.25">
      <c r="A3161">
        <v>1379692</v>
      </c>
      <c r="B3161" t="s">
        <v>3633</v>
      </c>
      <c r="C3161" t="s">
        <v>3634</v>
      </c>
      <c r="N3161" t="s">
        <v>108</v>
      </c>
      <c r="O3161" t="s">
        <v>30</v>
      </c>
      <c r="P3161" t="s">
        <v>30</v>
      </c>
      <c r="Q3161" t="s">
        <v>31</v>
      </c>
      <c r="R3161" t="s">
        <v>30</v>
      </c>
      <c r="X3161" t="s">
        <v>3635</v>
      </c>
    </row>
    <row r="3162" spans="1:24" x14ac:dyDescent="0.25">
      <c r="A3162">
        <v>1376310</v>
      </c>
      <c r="B3162" t="s">
        <v>3636</v>
      </c>
      <c r="C3162" t="s">
        <v>3637</v>
      </c>
      <c r="N3162" t="s">
        <v>45</v>
      </c>
      <c r="O3162" t="s">
        <v>40</v>
      </c>
      <c r="P3162" t="s">
        <v>30</v>
      </c>
      <c r="Q3162" t="s">
        <v>63</v>
      </c>
      <c r="R3162" t="s">
        <v>30</v>
      </c>
      <c r="X3162" t="s">
        <v>3638</v>
      </c>
    </row>
    <row r="3163" spans="1:24" x14ac:dyDescent="0.25">
      <c r="A3163">
        <v>15044</v>
      </c>
      <c r="B3163" t="s">
        <v>3639</v>
      </c>
      <c r="C3163" t="s">
        <v>3640</v>
      </c>
      <c r="E3163" t="s">
        <v>3641</v>
      </c>
      <c r="F3163" t="s">
        <v>480</v>
      </c>
      <c r="G3163" t="e">
        <f>-spirone</f>
        <v>#NAME?</v>
      </c>
      <c r="H3163" t="s">
        <v>1147</v>
      </c>
      <c r="I3163">
        <v>1990</v>
      </c>
      <c r="M3163" t="s">
        <v>3642</v>
      </c>
      <c r="N3163" t="s">
        <v>45</v>
      </c>
      <c r="O3163" t="s">
        <v>40</v>
      </c>
      <c r="P3163" t="s">
        <v>30</v>
      </c>
      <c r="Q3163" t="s">
        <v>31</v>
      </c>
      <c r="R3163" t="s">
        <v>30</v>
      </c>
      <c r="X3163" t="s">
        <v>3643</v>
      </c>
    </row>
    <row r="3164" spans="1:24" x14ac:dyDescent="0.25">
      <c r="A3164">
        <v>1378391</v>
      </c>
      <c r="B3164" t="s">
        <v>3644</v>
      </c>
      <c r="C3164" t="s">
        <v>3645</v>
      </c>
      <c r="M3164" t="s">
        <v>3646</v>
      </c>
      <c r="N3164" t="s">
        <v>45</v>
      </c>
      <c r="O3164" t="s">
        <v>30</v>
      </c>
      <c r="P3164" t="s">
        <v>30</v>
      </c>
      <c r="Q3164" t="s">
        <v>75</v>
      </c>
      <c r="R3164" t="s">
        <v>30</v>
      </c>
      <c r="X3164" t="s">
        <v>3647</v>
      </c>
    </row>
    <row r="3165" spans="1:24" x14ac:dyDescent="0.25">
      <c r="A3165">
        <v>1378697</v>
      </c>
      <c r="B3165" t="s">
        <v>3648</v>
      </c>
      <c r="C3165" t="s">
        <v>3649</v>
      </c>
      <c r="N3165" t="s">
        <v>29</v>
      </c>
      <c r="O3165" t="s">
        <v>30</v>
      </c>
      <c r="P3165" t="s">
        <v>30</v>
      </c>
      <c r="Q3165" t="s">
        <v>31</v>
      </c>
      <c r="R3165" t="s">
        <v>30</v>
      </c>
      <c r="X3165" t="s">
        <v>3650</v>
      </c>
    </row>
    <row r="3166" spans="1:24" x14ac:dyDescent="0.25">
      <c r="A3166">
        <v>1377710</v>
      </c>
      <c r="B3166" t="s">
        <v>3651</v>
      </c>
      <c r="C3166" t="s">
        <v>3652</v>
      </c>
      <c r="G3166" t="s">
        <v>2639</v>
      </c>
      <c r="H3166" t="s">
        <v>2640</v>
      </c>
      <c r="I3166">
        <v>1968</v>
      </c>
      <c r="M3166" t="s">
        <v>905</v>
      </c>
      <c r="N3166" t="s">
        <v>29</v>
      </c>
      <c r="O3166" t="s">
        <v>30</v>
      </c>
      <c r="P3166" t="s">
        <v>30</v>
      </c>
      <c r="Q3166" t="s">
        <v>31</v>
      </c>
      <c r="R3166" t="s">
        <v>30</v>
      </c>
      <c r="X3166" t="s">
        <v>3653</v>
      </c>
    </row>
    <row r="3167" spans="1:24" x14ac:dyDescent="0.25">
      <c r="A3167">
        <v>1377337</v>
      </c>
      <c r="B3167" t="s">
        <v>3654</v>
      </c>
      <c r="C3167" t="s">
        <v>3655</v>
      </c>
      <c r="N3167" t="s">
        <v>45</v>
      </c>
      <c r="O3167" t="s">
        <v>40</v>
      </c>
      <c r="P3167" t="s">
        <v>30</v>
      </c>
      <c r="Q3167" t="s">
        <v>46</v>
      </c>
      <c r="R3167" t="s">
        <v>30</v>
      </c>
      <c r="X3167" t="s">
        <v>3656</v>
      </c>
    </row>
    <row r="3168" spans="1:24" x14ac:dyDescent="0.25">
      <c r="A3168">
        <v>1376945</v>
      </c>
      <c r="B3168" t="s">
        <v>3657</v>
      </c>
      <c r="C3168" t="s">
        <v>3658</v>
      </c>
      <c r="G3168" t="e">
        <f>-pride</f>
        <v>#NAME?</v>
      </c>
      <c r="H3168" t="s">
        <v>165</v>
      </c>
      <c r="N3168" t="s">
        <v>45</v>
      </c>
      <c r="O3168" t="s">
        <v>40</v>
      </c>
      <c r="P3168" t="s">
        <v>30</v>
      </c>
      <c r="Q3168" t="s">
        <v>63</v>
      </c>
      <c r="R3168" t="s">
        <v>30</v>
      </c>
      <c r="X3168" t="s">
        <v>3659</v>
      </c>
    </row>
    <row r="3169" spans="1:24" x14ac:dyDescent="0.25">
      <c r="A3169">
        <v>1248737</v>
      </c>
      <c r="B3169" t="s">
        <v>3660</v>
      </c>
      <c r="C3169" t="s">
        <v>3661</v>
      </c>
      <c r="G3169" t="e">
        <f>-dotin</f>
        <v>#NAME?</v>
      </c>
      <c r="H3169" t="s">
        <v>3662</v>
      </c>
      <c r="N3169" t="s">
        <v>45</v>
      </c>
      <c r="O3169" t="s">
        <v>30</v>
      </c>
      <c r="P3169" t="s">
        <v>30</v>
      </c>
      <c r="Q3169" t="s">
        <v>31</v>
      </c>
      <c r="R3169" t="s">
        <v>30</v>
      </c>
      <c r="X3169" t="s">
        <v>3663</v>
      </c>
    </row>
    <row r="3170" spans="1:24" x14ac:dyDescent="0.25">
      <c r="A3170">
        <v>1378863</v>
      </c>
      <c r="B3170" t="s">
        <v>3664</v>
      </c>
      <c r="C3170" t="s">
        <v>3665</v>
      </c>
      <c r="E3170" t="s">
        <v>3666</v>
      </c>
      <c r="N3170" t="s">
        <v>45</v>
      </c>
      <c r="O3170" t="s">
        <v>30</v>
      </c>
      <c r="P3170" t="s">
        <v>30</v>
      </c>
      <c r="Q3170" t="s">
        <v>63</v>
      </c>
      <c r="R3170" t="s">
        <v>30</v>
      </c>
      <c r="X3170" t="s">
        <v>3667</v>
      </c>
    </row>
    <row r="3171" spans="1:24" x14ac:dyDescent="0.25">
      <c r="A3171">
        <v>1379631</v>
      </c>
      <c r="B3171" t="s">
        <v>3668</v>
      </c>
      <c r="C3171" t="s">
        <v>3669</v>
      </c>
      <c r="E3171" t="s">
        <v>3670</v>
      </c>
      <c r="I3171">
        <v>2000</v>
      </c>
      <c r="N3171" t="s">
        <v>45</v>
      </c>
      <c r="O3171" t="s">
        <v>30</v>
      </c>
      <c r="P3171" t="s">
        <v>30</v>
      </c>
      <c r="Q3171" t="s">
        <v>31</v>
      </c>
      <c r="R3171" t="s">
        <v>30</v>
      </c>
      <c r="X3171" t="s">
        <v>3671</v>
      </c>
    </row>
    <row r="3172" spans="1:24" x14ac:dyDescent="0.25">
      <c r="A3172">
        <v>1377400</v>
      </c>
      <c r="B3172" t="s">
        <v>3672</v>
      </c>
      <c r="C3172" t="s">
        <v>3673</v>
      </c>
      <c r="N3172" t="s">
        <v>45</v>
      </c>
      <c r="O3172" t="s">
        <v>40</v>
      </c>
      <c r="P3172" t="s">
        <v>30</v>
      </c>
      <c r="Q3172" t="s">
        <v>63</v>
      </c>
      <c r="R3172" t="s">
        <v>30</v>
      </c>
      <c r="X3172" t="s">
        <v>3674</v>
      </c>
    </row>
    <row r="3173" spans="1:24" x14ac:dyDescent="0.25">
      <c r="A3173">
        <v>1379345</v>
      </c>
      <c r="B3173" t="s">
        <v>3675</v>
      </c>
      <c r="C3173" t="s">
        <v>3676</v>
      </c>
      <c r="N3173" t="s">
        <v>45</v>
      </c>
      <c r="O3173" t="s">
        <v>40</v>
      </c>
      <c r="P3173" t="s">
        <v>30</v>
      </c>
      <c r="Q3173" t="s">
        <v>31</v>
      </c>
      <c r="R3173" t="s">
        <v>30</v>
      </c>
      <c r="X3173" t="s">
        <v>3677</v>
      </c>
    </row>
    <row r="3174" spans="1:24" x14ac:dyDescent="0.25">
      <c r="A3174">
        <v>1376584</v>
      </c>
      <c r="B3174" t="s">
        <v>3678</v>
      </c>
      <c r="C3174" t="s">
        <v>3679</v>
      </c>
      <c r="N3174" t="s">
        <v>45</v>
      </c>
      <c r="O3174" t="s">
        <v>40</v>
      </c>
      <c r="P3174" t="s">
        <v>30</v>
      </c>
      <c r="Q3174" t="s">
        <v>46</v>
      </c>
      <c r="R3174" t="s">
        <v>30</v>
      </c>
      <c r="X3174" t="s">
        <v>3680</v>
      </c>
    </row>
    <row r="3175" spans="1:24" x14ac:dyDescent="0.25">
      <c r="A3175">
        <v>1377635</v>
      </c>
      <c r="B3175" t="s">
        <v>3681</v>
      </c>
      <c r="C3175" t="s">
        <v>3682</v>
      </c>
      <c r="N3175" t="s">
        <v>45</v>
      </c>
      <c r="O3175" t="s">
        <v>40</v>
      </c>
      <c r="P3175" t="s">
        <v>30</v>
      </c>
      <c r="Q3175" t="s">
        <v>46</v>
      </c>
      <c r="R3175" t="s">
        <v>30</v>
      </c>
      <c r="X3175" t="s">
        <v>3683</v>
      </c>
    </row>
    <row r="3176" spans="1:24" x14ac:dyDescent="0.25">
      <c r="A3176">
        <v>1376462</v>
      </c>
      <c r="B3176" t="s">
        <v>3684</v>
      </c>
      <c r="C3176" t="s">
        <v>3685</v>
      </c>
      <c r="N3176" t="s">
        <v>45</v>
      </c>
      <c r="O3176" t="s">
        <v>40</v>
      </c>
      <c r="P3176" t="s">
        <v>30</v>
      </c>
      <c r="Q3176" t="s">
        <v>63</v>
      </c>
      <c r="R3176" t="s">
        <v>30</v>
      </c>
      <c r="X3176" t="s">
        <v>3686</v>
      </c>
    </row>
    <row r="3177" spans="1:24" x14ac:dyDescent="0.25">
      <c r="A3177">
        <v>1376527</v>
      </c>
      <c r="B3177" t="s">
        <v>3687</v>
      </c>
      <c r="C3177" t="s">
        <v>3688</v>
      </c>
      <c r="G3177" t="e">
        <f>-azepam</f>
        <v>#NAME?</v>
      </c>
      <c r="H3177" t="s">
        <v>1171</v>
      </c>
      <c r="N3177" t="s">
        <v>45</v>
      </c>
      <c r="O3177" t="s">
        <v>40</v>
      </c>
      <c r="P3177" t="s">
        <v>30</v>
      </c>
      <c r="Q3177" t="s">
        <v>63</v>
      </c>
      <c r="R3177" t="s">
        <v>30</v>
      </c>
      <c r="X3177" t="s">
        <v>3689</v>
      </c>
    </row>
    <row r="3178" spans="1:24" x14ac:dyDescent="0.25">
      <c r="A3178">
        <v>1376418</v>
      </c>
      <c r="B3178" t="s">
        <v>3690</v>
      </c>
      <c r="C3178" t="s">
        <v>3691</v>
      </c>
      <c r="G3178" t="e">
        <f>-arol</f>
        <v>#NAME?</v>
      </c>
      <c r="H3178" t="s">
        <v>3692</v>
      </c>
      <c r="N3178" t="s">
        <v>45</v>
      </c>
      <c r="O3178" t="s">
        <v>30</v>
      </c>
      <c r="P3178" t="s">
        <v>30</v>
      </c>
      <c r="Q3178" t="s">
        <v>46</v>
      </c>
      <c r="R3178" t="s">
        <v>30</v>
      </c>
      <c r="X3178" t="s">
        <v>3693</v>
      </c>
    </row>
    <row r="3179" spans="1:24" x14ac:dyDescent="0.25">
      <c r="A3179">
        <v>1362632</v>
      </c>
      <c r="B3179" t="s">
        <v>3694</v>
      </c>
      <c r="C3179" t="s">
        <v>3695</v>
      </c>
      <c r="G3179" t="s">
        <v>460</v>
      </c>
      <c r="H3179" t="s">
        <v>461</v>
      </c>
      <c r="N3179" t="s">
        <v>29</v>
      </c>
      <c r="O3179" t="s">
        <v>30</v>
      </c>
      <c r="P3179" t="s">
        <v>30</v>
      </c>
      <c r="Q3179" t="s">
        <v>46</v>
      </c>
      <c r="R3179" t="s">
        <v>30</v>
      </c>
      <c r="X3179" t="s">
        <v>3696</v>
      </c>
    </row>
    <row r="3180" spans="1:24" x14ac:dyDescent="0.25">
      <c r="A3180">
        <v>1418112</v>
      </c>
      <c r="B3180" t="s">
        <v>3697</v>
      </c>
      <c r="C3180" t="s">
        <v>3698</v>
      </c>
      <c r="E3180" t="s">
        <v>3699</v>
      </c>
      <c r="F3180" t="s">
        <v>3700</v>
      </c>
      <c r="G3180" t="e">
        <f>-mycin</f>
        <v>#NAME?</v>
      </c>
      <c r="H3180" t="s">
        <v>26</v>
      </c>
      <c r="K3180" t="s">
        <v>3701</v>
      </c>
      <c r="L3180" t="s">
        <v>3702</v>
      </c>
      <c r="N3180" t="s">
        <v>29</v>
      </c>
      <c r="O3180" t="s">
        <v>30</v>
      </c>
      <c r="P3180" t="s">
        <v>30</v>
      </c>
      <c r="Q3180" t="s">
        <v>75</v>
      </c>
      <c r="R3180" t="s">
        <v>30</v>
      </c>
      <c r="X3180" t="s">
        <v>3703</v>
      </c>
    </row>
    <row r="3181" spans="1:24" x14ac:dyDescent="0.25">
      <c r="A3181">
        <v>117728</v>
      </c>
      <c r="B3181" t="s">
        <v>3704</v>
      </c>
      <c r="C3181" t="s">
        <v>3705</v>
      </c>
      <c r="E3181" t="s">
        <v>3706</v>
      </c>
      <c r="I3181">
        <v>1986</v>
      </c>
      <c r="M3181" t="s">
        <v>3707</v>
      </c>
      <c r="N3181" t="s">
        <v>45</v>
      </c>
      <c r="O3181" t="s">
        <v>40</v>
      </c>
      <c r="P3181" t="s">
        <v>30</v>
      </c>
      <c r="Q3181" t="s">
        <v>63</v>
      </c>
      <c r="R3181" t="s">
        <v>30</v>
      </c>
      <c r="X3181" t="s">
        <v>3708</v>
      </c>
    </row>
    <row r="3182" spans="1:24" x14ac:dyDescent="0.25">
      <c r="A3182">
        <v>624269</v>
      </c>
      <c r="B3182" t="s">
        <v>3709</v>
      </c>
      <c r="C3182" t="s">
        <v>3710</v>
      </c>
      <c r="E3182" t="s">
        <v>3711</v>
      </c>
      <c r="F3182" t="s">
        <v>442</v>
      </c>
      <c r="G3182" t="e">
        <f>-cillin</f>
        <v>#NAME?</v>
      </c>
      <c r="H3182" t="s">
        <v>59</v>
      </c>
      <c r="I3182">
        <v>1973</v>
      </c>
      <c r="K3182" t="s">
        <v>3712</v>
      </c>
      <c r="L3182" t="s">
        <v>3713</v>
      </c>
      <c r="M3182" t="s">
        <v>453</v>
      </c>
      <c r="N3182" t="s">
        <v>29</v>
      </c>
      <c r="O3182" t="s">
        <v>40</v>
      </c>
      <c r="P3182" t="s">
        <v>30</v>
      </c>
      <c r="Q3182" t="s">
        <v>46</v>
      </c>
      <c r="R3182" t="s">
        <v>30</v>
      </c>
      <c r="X3182" t="s">
        <v>3714</v>
      </c>
    </row>
    <row r="3183" spans="1:24" x14ac:dyDescent="0.25">
      <c r="A3183">
        <v>1383148</v>
      </c>
      <c r="B3183" t="s">
        <v>3715</v>
      </c>
      <c r="C3183" t="s">
        <v>3716</v>
      </c>
      <c r="E3183" t="s">
        <v>3717</v>
      </c>
      <c r="N3183" t="s">
        <v>45</v>
      </c>
      <c r="O3183" t="s">
        <v>40</v>
      </c>
      <c r="P3183" t="s">
        <v>30</v>
      </c>
      <c r="Q3183" t="s">
        <v>46</v>
      </c>
      <c r="R3183" t="s">
        <v>30</v>
      </c>
      <c r="X3183" t="s">
        <v>3718</v>
      </c>
    </row>
    <row r="3184" spans="1:24" x14ac:dyDescent="0.25">
      <c r="A3184">
        <v>163977</v>
      </c>
      <c r="B3184" t="s">
        <v>3719</v>
      </c>
      <c r="C3184" t="s">
        <v>3720</v>
      </c>
      <c r="E3184" t="s">
        <v>3721</v>
      </c>
      <c r="F3184" t="s">
        <v>301</v>
      </c>
      <c r="G3184" t="s">
        <v>581</v>
      </c>
      <c r="H3184" t="s">
        <v>582</v>
      </c>
      <c r="I3184">
        <v>1993</v>
      </c>
      <c r="M3184" t="s">
        <v>179</v>
      </c>
      <c r="N3184" t="s">
        <v>45</v>
      </c>
      <c r="O3184" t="s">
        <v>40</v>
      </c>
      <c r="P3184" t="s">
        <v>30</v>
      </c>
      <c r="Q3184" t="s">
        <v>31</v>
      </c>
      <c r="R3184" t="s">
        <v>30</v>
      </c>
      <c r="X3184" t="s">
        <v>3722</v>
      </c>
    </row>
    <row r="3185" spans="1:24" x14ac:dyDescent="0.25">
      <c r="A3185">
        <v>1383478</v>
      </c>
      <c r="B3185" t="s">
        <v>3723</v>
      </c>
      <c r="C3185" t="s">
        <v>3724</v>
      </c>
      <c r="E3185" t="s">
        <v>3725</v>
      </c>
      <c r="G3185" t="e">
        <f>-ium</f>
        <v>#NAME?</v>
      </c>
      <c r="H3185" t="s">
        <v>288</v>
      </c>
      <c r="I3185">
        <v>1962</v>
      </c>
      <c r="M3185" t="s">
        <v>2448</v>
      </c>
      <c r="N3185" t="s">
        <v>45</v>
      </c>
      <c r="O3185" t="s">
        <v>40</v>
      </c>
      <c r="P3185" t="s">
        <v>30</v>
      </c>
      <c r="Q3185" t="s">
        <v>63</v>
      </c>
      <c r="R3185" t="s">
        <v>30</v>
      </c>
      <c r="X3185" t="s">
        <v>3726</v>
      </c>
    </row>
    <row r="3186" spans="1:24" x14ac:dyDescent="0.25">
      <c r="A3186">
        <v>1383482</v>
      </c>
      <c r="B3186" t="s">
        <v>3727</v>
      </c>
      <c r="C3186" t="s">
        <v>3728</v>
      </c>
      <c r="G3186" t="e">
        <f>-ium</f>
        <v>#NAME?</v>
      </c>
      <c r="H3186" t="s">
        <v>288</v>
      </c>
      <c r="N3186" t="s">
        <v>45</v>
      </c>
      <c r="O3186" t="s">
        <v>40</v>
      </c>
      <c r="P3186" t="s">
        <v>30</v>
      </c>
      <c r="Q3186" t="s">
        <v>46</v>
      </c>
      <c r="R3186" t="s">
        <v>30</v>
      </c>
      <c r="X3186" t="s">
        <v>3729</v>
      </c>
    </row>
    <row r="3187" spans="1:24" x14ac:dyDescent="0.25">
      <c r="A3187">
        <v>1383467</v>
      </c>
      <c r="B3187" t="s">
        <v>3730</v>
      </c>
      <c r="C3187" t="s">
        <v>3731</v>
      </c>
      <c r="E3187" t="s">
        <v>3732</v>
      </c>
      <c r="F3187" t="s">
        <v>626</v>
      </c>
      <c r="I3187">
        <v>1978</v>
      </c>
      <c r="M3187" t="s">
        <v>1082</v>
      </c>
      <c r="N3187" t="s">
        <v>45</v>
      </c>
      <c r="O3187" t="s">
        <v>30</v>
      </c>
      <c r="P3187" t="s">
        <v>30</v>
      </c>
      <c r="Q3187" t="s">
        <v>63</v>
      </c>
      <c r="R3187" t="s">
        <v>30</v>
      </c>
      <c r="X3187" t="s">
        <v>3733</v>
      </c>
    </row>
    <row r="3188" spans="1:24" x14ac:dyDescent="0.25">
      <c r="A3188">
        <v>1383441</v>
      </c>
      <c r="B3188" t="s">
        <v>3739</v>
      </c>
      <c r="C3188" t="s">
        <v>3740</v>
      </c>
      <c r="E3188" t="s">
        <v>3741</v>
      </c>
      <c r="I3188">
        <v>1974</v>
      </c>
      <c r="M3188" t="s">
        <v>861</v>
      </c>
      <c r="N3188" t="s">
        <v>29</v>
      </c>
      <c r="O3188" t="s">
        <v>40</v>
      </c>
      <c r="P3188" t="s">
        <v>30</v>
      </c>
      <c r="Q3188" t="s">
        <v>31</v>
      </c>
      <c r="R3188" t="s">
        <v>30</v>
      </c>
      <c r="X3188" t="s">
        <v>3742</v>
      </c>
    </row>
    <row r="3189" spans="1:24" x14ac:dyDescent="0.25">
      <c r="A3189">
        <v>782674</v>
      </c>
      <c r="B3189" t="s">
        <v>3743</v>
      </c>
      <c r="C3189" t="s">
        <v>3744</v>
      </c>
      <c r="F3189" t="s">
        <v>366</v>
      </c>
      <c r="G3189" t="e">
        <f>-ium</f>
        <v>#NAME?</v>
      </c>
      <c r="H3189" t="s">
        <v>288</v>
      </c>
      <c r="N3189" t="s">
        <v>45</v>
      </c>
      <c r="O3189" t="s">
        <v>30</v>
      </c>
      <c r="P3189" t="s">
        <v>30</v>
      </c>
      <c r="Q3189" t="s">
        <v>63</v>
      </c>
      <c r="R3189" t="s">
        <v>30</v>
      </c>
      <c r="X3189" t="s">
        <v>3745</v>
      </c>
    </row>
    <row r="3190" spans="1:24" x14ac:dyDescent="0.25">
      <c r="A3190">
        <v>1381146</v>
      </c>
      <c r="B3190" t="s">
        <v>3746</v>
      </c>
      <c r="C3190" t="s">
        <v>3747</v>
      </c>
      <c r="G3190" t="e">
        <f>-ase</f>
        <v>#NAME?</v>
      </c>
      <c r="H3190" t="s">
        <v>2359</v>
      </c>
      <c r="N3190" t="s">
        <v>2360</v>
      </c>
      <c r="O3190" t="s">
        <v>30</v>
      </c>
      <c r="P3190" t="s">
        <v>30</v>
      </c>
      <c r="Q3190" t="s">
        <v>31</v>
      </c>
      <c r="R3190" t="s">
        <v>30</v>
      </c>
    </row>
    <row r="3191" spans="1:24" x14ac:dyDescent="0.25">
      <c r="A3191">
        <v>1380550</v>
      </c>
      <c r="B3191" t="s">
        <v>3748</v>
      </c>
      <c r="C3191" t="s">
        <v>3749</v>
      </c>
      <c r="G3191" t="e">
        <f>-tide</f>
        <v>#NAME?</v>
      </c>
      <c r="H3191" t="s">
        <v>107</v>
      </c>
      <c r="N3191" t="s">
        <v>108</v>
      </c>
      <c r="O3191" t="s">
        <v>30</v>
      </c>
      <c r="P3191" t="s">
        <v>30</v>
      </c>
      <c r="Q3191" t="s">
        <v>31</v>
      </c>
      <c r="R3191" t="s">
        <v>30</v>
      </c>
    </row>
    <row r="3192" spans="1:24" x14ac:dyDescent="0.25">
      <c r="A3192">
        <v>1381117</v>
      </c>
      <c r="B3192" t="s">
        <v>3750</v>
      </c>
      <c r="C3192" t="s">
        <v>3751</v>
      </c>
      <c r="F3192" t="s">
        <v>519</v>
      </c>
      <c r="M3192" t="s">
        <v>102</v>
      </c>
      <c r="N3192" t="s">
        <v>75</v>
      </c>
      <c r="O3192" t="s">
        <v>30</v>
      </c>
      <c r="P3192" t="s">
        <v>30</v>
      </c>
      <c r="Q3192" t="s">
        <v>31</v>
      </c>
      <c r="R3192" t="s">
        <v>30</v>
      </c>
    </row>
    <row r="3193" spans="1:24" x14ac:dyDescent="0.25">
      <c r="A3193">
        <v>1381104</v>
      </c>
      <c r="B3193" t="s">
        <v>3752</v>
      </c>
      <c r="C3193" t="s">
        <v>3753</v>
      </c>
      <c r="M3193" t="s">
        <v>224</v>
      </c>
      <c r="N3193" t="s">
        <v>75</v>
      </c>
      <c r="O3193" t="s">
        <v>30</v>
      </c>
      <c r="P3193" t="s">
        <v>30</v>
      </c>
      <c r="Q3193" t="s">
        <v>31</v>
      </c>
      <c r="R3193" t="s">
        <v>30</v>
      </c>
    </row>
    <row r="3194" spans="1:24" x14ac:dyDescent="0.25">
      <c r="A3194">
        <v>302314</v>
      </c>
      <c r="B3194" t="s">
        <v>3754</v>
      </c>
      <c r="C3194" t="s">
        <v>3755</v>
      </c>
      <c r="I3194">
        <v>1977</v>
      </c>
      <c r="M3194" t="s">
        <v>3218</v>
      </c>
      <c r="N3194" t="s">
        <v>45</v>
      </c>
      <c r="O3194" t="s">
        <v>40</v>
      </c>
      <c r="P3194" t="s">
        <v>30</v>
      </c>
      <c r="Q3194" t="s">
        <v>63</v>
      </c>
      <c r="R3194" t="s">
        <v>30</v>
      </c>
      <c r="X3194" t="s">
        <v>3756</v>
      </c>
    </row>
    <row r="3195" spans="1:24" x14ac:dyDescent="0.25">
      <c r="A3195">
        <v>6078</v>
      </c>
      <c r="B3195" t="s">
        <v>3757</v>
      </c>
      <c r="C3195" t="s">
        <v>3758</v>
      </c>
      <c r="E3195" t="s">
        <v>3759</v>
      </c>
      <c r="F3195" t="s">
        <v>1386</v>
      </c>
      <c r="G3195" t="e">
        <f>-vir</f>
        <v>#NAME?</v>
      </c>
      <c r="H3195" t="s">
        <v>1259</v>
      </c>
      <c r="I3195">
        <v>1994</v>
      </c>
      <c r="M3195" t="s">
        <v>250</v>
      </c>
      <c r="N3195" t="s">
        <v>29</v>
      </c>
      <c r="O3195" t="s">
        <v>40</v>
      </c>
      <c r="P3195" t="s">
        <v>30</v>
      </c>
      <c r="Q3195" t="s">
        <v>63</v>
      </c>
      <c r="R3195" t="s">
        <v>30</v>
      </c>
      <c r="X3195" t="s">
        <v>3760</v>
      </c>
    </row>
    <row r="3196" spans="1:24" x14ac:dyDescent="0.25">
      <c r="A3196">
        <v>96947</v>
      </c>
      <c r="B3196" t="s">
        <v>3768</v>
      </c>
      <c r="C3196" t="s">
        <v>3769</v>
      </c>
      <c r="G3196" t="e">
        <f ca="1">-pin(e)</f>
        <v>#NAME?</v>
      </c>
      <c r="H3196" t="s">
        <v>272</v>
      </c>
      <c r="N3196" t="s">
        <v>45</v>
      </c>
      <c r="O3196" t="s">
        <v>40</v>
      </c>
      <c r="P3196" t="s">
        <v>30</v>
      </c>
      <c r="Q3196" t="s">
        <v>46</v>
      </c>
      <c r="R3196" t="s">
        <v>30</v>
      </c>
      <c r="X3196" t="s">
        <v>3770</v>
      </c>
    </row>
    <row r="3197" spans="1:24" x14ac:dyDescent="0.25">
      <c r="A3197">
        <v>236055</v>
      </c>
      <c r="B3197" t="s">
        <v>3771</v>
      </c>
      <c r="C3197" t="s">
        <v>3772</v>
      </c>
      <c r="G3197" t="e">
        <f>-imus</f>
        <v>#NAME?</v>
      </c>
      <c r="H3197" t="s">
        <v>3773</v>
      </c>
      <c r="N3197" t="s">
        <v>45</v>
      </c>
      <c r="O3197" t="s">
        <v>40</v>
      </c>
      <c r="P3197" t="s">
        <v>30</v>
      </c>
      <c r="Q3197" t="s">
        <v>63</v>
      </c>
      <c r="R3197" t="s">
        <v>30</v>
      </c>
      <c r="X3197" t="s">
        <v>3774</v>
      </c>
    </row>
    <row r="3198" spans="1:24" x14ac:dyDescent="0.25">
      <c r="A3198">
        <v>976703</v>
      </c>
      <c r="B3198" t="s">
        <v>3775</v>
      </c>
      <c r="C3198" t="s">
        <v>3776</v>
      </c>
      <c r="E3198" t="s">
        <v>3777</v>
      </c>
      <c r="F3198" t="s">
        <v>1046</v>
      </c>
      <c r="G3198" t="s">
        <v>122</v>
      </c>
      <c r="H3198" t="s">
        <v>123</v>
      </c>
      <c r="I3198">
        <v>1963</v>
      </c>
      <c r="M3198" t="s">
        <v>1395</v>
      </c>
      <c r="N3198" t="s">
        <v>45</v>
      </c>
      <c r="O3198" t="s">
        <v>40</v>
      </c>
      <c r="P3198" t="s">
        <v>30</v>
      </c>
      <c r="Q3198" t="s">
        <v>31</v>
      </c>
      <c r="R3198" t="s">
        <v>30</v>
      </c>
      <c r="X3198" t="s">
        <v>3778</v>
      </c>
    </row>
    <row r="3199" spans="1:24" x14ac:dyDescent="0.25">
      <c r="A3199">
        <v>402091</v>
      </c>
      <c r="B3199" t="s">
        <v>3779</v>
      </c>
      <c r="C3199" t="s">
        <v>3780</v>
      </c>
      <c r="E3199" t="s">
        <v>3781</v>
      </c>
      <c r="F3199" t="s">
        <v>3782</v>
      </c>
      <c r="G3199" t="e">
        <f>-denoson</f>
        <v>#NAME?</v>
      </c>
      <c r="H3199" t="s">
        <v>3783</v>
      </c>
      <c r="I3199">
        <v>2002</v>
      </c>
      <c r="N3199" t="s">
        <v>29</v>
      </c>
      <c r="O3199" t="s">
        <v>40</v>
      </c>
      <c r="P3199" t="s">
        <v>30</v>
      </c>
      <c r="Q3199" t="s">
        <v>31</v>
      </c>
      <c r="R3199" t="s">
        <v>30</v>
      </c>
      <c r="X3199" t="s">
        <v>3784</v>
      </c>
    </row>
    <row r="3200" spans="1:24" x14ac:dyDescent="0.25">
      <c r="A3200">
        <v>267513</v>
      </c>
      <c r="B3200" t="s">
        <v>3785</v>
      </c>
      <c r="C3200" t="s">
        <v>3786</v>
      </c>
      <c r="G3200" t="e">
        <f>-pride</f>
        <v>#NAME?</v>
      </c>
      <c r="H3200" t="s">
        <v>165</v>
      </c>
      <c r="N3200" t="s">
        <v>45</v>
      </c>
      <c r="O3200" t="s">
        <v>40</v>
      </c>
      <c r="P3200" t="s">
        <v>30</v>
      </c>
      <c r="Q3200" t="s">
        <v>46</v>
      </c>
      <c r="R3200" t="s">
        <v>30</v>
      </c>
      <c r="X3200" t="s">
        <v>3787</v>
      </c>
    </row>
    <row r="3201" spans="1:24" x14ac:dyDescent="0.25">
      <c r="A3201">
        <v>997062</v>
      </c>
      <c r="B3201" t="s">
        <v>3788</v>
      </c>
      <c r="C3201" t="s">
        <v>3789</v>
      </c>
      <c r="F3201" t="s">
        <v>550</v>
      </c>
      <c r="I3201">
        <v>1983</v>
      </c>
      <c r="M3201" t="s">
        <v>3790</v>
      </c>
      <c r="N3201" t="s">
        <v>45</v>
      </c>
      <c r="O3201" t="s">
        <v>40</v>
      </c>
      <c r="P3201" t="s">
        <v>30</v>
      </c>
      <c r="Q3201" t="s">
        <v>46</v>
      </c>
      <c r="R3201" t="s">
        <v>30</v>
      </c>
      <c r="X3201" t="s">
        <v>3791</v>
      </c>
    </row>
    <row r="3202" spans="1:24" x14ac:dyDescent="0.25">
      <c r="A3202">
        <v>1078573</v>
      </c>
      <c r="B3202" t="s">
        <v>3798</v>
      </c>
      <c r="C3202" t="s">
        <v>3799</v>
      </c>
      <c r="E3202" t="s">
        <v>3800</v>
      </c>
      <c r="N3202" t="s">
        <v>45</v>
      </c>
      <c r="O3202" t="s">
        <v>40</v>
      </c>
      <c r="P3202" t="s">
        <v>30</v>
      </c>
      <c r="Q3202" t="s">
        <v>63</v>
      </c>
      <c r="R3202" t="s">
        <v>30</v>
      </c>
      <c r="X3202" t="s">
        <v>3801</v>
      </c>
    </row>
    <row r="3203" spans="1:24" x14ac:dyDescent="0.25">
      <c r="A3203">
        <v>905757</v>
      </c>
      <c r="B3203" t="s">
        <v>3802</v>
      </c>
      <c r="C3203" t="s">
        <v>3803</v>
      </c>
      <c r="N3203" t="s">
        <v>45</v>
      </c>
      <c r="O3203" t="s">
        <v>40</v>
      </c>
      <c r="P3203" t="s">
        <v>30</v>
      </c>
      <c r="Q3203" t="s">
        <v>63</v>
      </c>
      <c r="R3203" t="s">
        <v>30</v>
      </c>
      <c r="X3203" t="s">
        <v>3804</v>
      </c>
    </row>
    <row r="3204" spans="1:24" x14ac:dyDescent="0.25">
      <c r="A3204">
        <v>1121275</v>
      </c>
      <c r="B3204" t="s">
        <v>3805</v>
      </c>
      <c r="C3204" t="s">
        <v>3806</v>
      </c>
      <c r="G3204" t="e">
        <f>-olol</f>
        <v>#NAME?</v>
      </c>
      <c r="H3204" t="s">
        <v>475</v>
      </c>
      <c r="N3204" t="s">
        <v>45</v>
      </c>
      <c r="O3204" t="s">
        <v>40</v>
      </c>
      <c r="P3204" t="s">
        <v>30</v>
      </c>
      <c r="Q3204" t="s">
        <v>46</v>
      </c>
      <c r="R3204" t="s">
        <v>30</v>
      </c>
      <c r="X3204" t="s">
        <v>3807</v>
      </c>
    </row>
    <row r="3205" spans="1:24" x14ac:dyDescent="0.25">
      <c r="A3205">
        <v>1121301</v>
      </c>
      <c r="B3205" t="s">
        <v>3808</v>
      </c>
      <c r="C3205" t="s">
        <v>3809</v>
      </c>
      <c r="G3205" t="e">
        <f>-tidine</f>
        <v>#NAME?</v>
      </c>
      <c r="H3205" t="s">
        <v>1126</v>
      </c>
      <c r="N3205" t="s">
        <v>45</v>
      </c>
      <c r="O3205" t="s">
        <v>40</v>
      </c>
      <c r="P3205" t="s">
        <v>30</v>
      </c>
      <c r="Q3205" t="s">
        <v>46</v>
      </c>
      <c r="R3205" t="s">
        <v>30</v>
      </c>
      <c r="X3205" t="s">
        <v>3810</v>
      </c>
    </row>
    <row r="3206" spans="1:24" x14ac:dyDescent="0.25">
      <c r="A3206">
        <v>1041053</v>
      </c>
      <c r="B3206" t="s">
        <v>3811</v>
      </c>
      <c r="C3206" t="s">
        <v>3812</v>
      </c>
      <c r="K3206" t="s">
        <v>3813</v>
      </c>
      <c r="L3206" t="s">
        <v>3814</v>
      </c>
      <c r="N3206" t="s">
        <v>45</v>
      </c>
      <c r="O3206" t="s">
        <v>40</v>
      </c>
      <c r="P3206" t="s">
        <v>30</v>
      </c>
      <c r="Q3206" t="s">
        <v>46</v>
      </c>
      <c r="R3206" t="s">
        <v>30</v>
      </c>
      <c r="X3206" t="s">
        <v>3815</v>
      </c>
    </row>
    <row r="3207" spans="1:24" x14ac:dyDescent="0.25">
      <c r="A3207">
        <v>1121344</v>
      </c>
      <c r="B3207" t="s">
        <v>3816</v>
      </c>
      <c r="C3207" t="s">
        <v>3817</v>
      </c>
      <c r="G3207" t="e">
        <f>-sartan</f>
        <v>#NAME?</v>
      </c>
      <c r="H3207" t="s">
        <v>3818</v>
      </c>
      <c r="N3207" t="s">
        <v>45</v>
      </c>
      <c r="O3207" t="s">
        <v>30</v>
      </c>
      <c r="P3207" t="s">
        <v>30</v>
      </c>
      <c r="Q3207" t="s">
        <v>46</v>
      </c>
      <c r="R3207" t="s">
        <v>30</v>
      </c>
      <c r="X3207" t="s">
        <v>3819</v>
      </c>
    </row>
    <row r="3208" spans="1:24" x14ac:dyDescent="0.25">
      <c r="A3208">
        <v>93086</v>
      </c>
      <c r="B3208" t="s">
        <v>3820</v>
      </c>
      <c r="C3208" t="s">
        <v>3821</v>
      </c>
      <c r="N3208" t="s">
        <v>45</v>
      </c>
      <c r="O3208" t="s">
        <v>40</v>
      </c>
      <c r="P3208" t="s">
        <v>30</v>
      </c>
      <c r="Q3208" t="s">
        <v>63</v>
      </c>
      <c r="R3208" t="s">
        <v>30</v>
      </c>
      <c r="X3208" t="s">
        <v>3822</v>
      </c>
    </row>
    <row r="3209" spans="1:24" x14ac:dyDescent="0.25">
      <c r="A3209">
        <v>1042709</v>
      </c>
      <c r="B3209" t="s">
        <v>3823</v>
      </c>
      <c r="C3209" t="s">
        <v>3824</v>
      </c>
      <c r="E3209" t="s">
        <v>3825</v>
      </c>
      <c r="I3209">
        <v>1961</v>
      </c>
      <c r="M3209" t="s">
        <v>3826</v>
      </c>
      <c r="N3209" t="s">
        <v>45</v>
      </c>
      <c r="O3209" t="s">
        <v>40</v>
      </c>
      <c r="P3209" t="s">
        <v>30</v>
      </c>
      <c r="Q3209" t="s">
        <v>46</v>
      </c>
      <c r="R3209" t="s">
        <v>30</v>
      </c>
      <c r="X3209" t="s">
        <v>3827</v>
      </c>
    </row>
    <row r="3210" spans="1:24" x14ac:dyDescent="0.25">
      <c r="A3210">
        <v>1142547</v>
      </c>
      <c r="B3210" t="s">
        <v>3831</v>
      </c>
      <c r="C3210" t="s">
        <v>3832</v>
      </c>
      <c r="E3210" t="s">
        <v>3833</v>
      </c>
      <c r="F3210" t="s">
        <v>3834</v>
      </c>
      <c r="G3210" t="e">
        <f>-gliflozin</f>
        <v>#NAME?</v>
      </c>
      <c r="H3210" t="s">
        <v>3835</v>
      </c>
      <c r="I3210">
        <v>2011</v>
      </c>
      <c r="N3210" t="s">
        <v>29</v>
      </c>
      <c r="O3210" t="s">
        <v>40</v>
      </c>
      <c r="P3210" t="s">
        <v>30</v>
      </c>
      <c r="Q3210" t="s">
        <v>31</v>
      </c>
      <c r="R3210" t="s">
        <v>30</v>
      </c>
      <c r="X3210" t="s">
        <v>3836</v>
      </c>
    </row>
    <row r="3211" spans="1:24" x14ac:dyDescent="0.25">
      <c r="A3211">
        <v>700191</v>
      </c>
      <c r="B3211" t="s">
        <v>3837</v>
      </c>
      <c r="C3211" t="s">
        <v>3838</v>
      </c>
      <c r="E3211" t="s">
        <v>3839</v>
      </c>
      <c r="F3211" t="s">
        <v>480</v>
      </c>
      <c r="G3211" t="e">
        <f>-antel</f>
        <v>#NAME?</v>
      </c>
      <c r="H3211" t="s">
        <v>3840</v>
      </c>
      <c r="I3211">
        <v>1969</v>
      </c>
      <c r="M3211" t="s">
        <v>948</v>
      </c>
      <c r="N3211" t="s">
        <v>45</v>
      </c>
      <c r="O3211" t="s">
        <v>40</v>
      </c>
      <c r="P3211" t="s">
        <v>30</v>
      </c>
      <c r="Q3211" t="s">
        <v>63</v>
      </c>
      <c r="R3211" t="s">
        <v>30</v>
      </c>
      <c r="X3211" t="s">
        <v>3841</v>
      </c>
    </row>
    <row r="3212" spans="1:24" x14ac:dyDescent="0.25">
      <c r="A3212">
        <v>329617</v>
      </c>
      <c r="B3212" t="s">
        <v>3842</v>
      </c>
      <c r="C3212" t="s">
        <v>3843</v>
      </c>
      <c r="G3212" t="e">
        <f>-ium</f>
        <v>#NAME?</v>
      </c>
      <c r="H3212" t="s">
        <v>288</v>
      </c>
      <c r="N3212" t="s">
        <v>45</v>
      </c>
      <c r="O3212" t="s">
        <v>30</v>
      </c>
      <c r="P3212" t="s">
        <v>30</v>
      </c>
      <c r="Q3212" t="s">
        <v>63</v>
      </c>
      <c r="R3212" t="s">
        <v>30</v>
      </c>
      <c r="X3212" t="s">
        <v>3844</v>
      </c>
    </row>
    <row r="3213" spans="1:24" x14ac:dyDescent="0.25">
      <c r="A3213">
        <v>1167181</v>
      </c>
      <c r="B3213" t="s">
        <v>3852</v>
      </c>
      <c r="C3213" t="s">
        <v>3853</v>
      </c>
      <c r="E3213" t="s">
        <v>3854</v>
      </c>
      <c r="F3213" t="s">
        <v>3855</v>
      </c>
      <c r="I3213">
        <v>2012</v>
      </c>
      <c r="N3213" t="s">
        <v>45</v>
      </c>
      <c r="O3213" t="s">
        <v>30</v>
      </c>
      <c r="P3213" t="s">
        <v>30</v>
      </c>
      <c r="Q3213" t="s">
        <v>31</v>
      </c>
      <c r="R3213" t="s">
        <v>30</v>
      </c>
      <c r="X3213" t="s">
        <v>3856</v>
      </c>
    </row>
    <row r="3214" spans="1:24" x14ac:dyDescent="0.25">
      <c r="A3214">
        <v>59242</v>
      </c>
      <c r="B3214" t="s">
        <v>3857</v>
      </c>
      <c r="C3214" t="s">
        <v>3858</v>
      </c>
      <c r="F3214" t="s">
        <v>3859</v>
      </c>
      <c r="I3214">
        <v>1983</v>
      </c>
      <c r="M3214" t="s">
        <v>871</v>
      </c>
      <c r="N3214" t="s">
        <v>45</v>
      </c>
      <c r="O3214" t="s">
        <v>40</v>
      </c>
      <c r="P3214" t="s">
        <v>30</v>
      </c>
      <c r="Q3214" t="s">
        <v>63</v>
      </c>
      <c r="R3214" t="s">
        <v>30</v>
      </c>
      <c r="X3214" t="s">
        <v>3860</v>
      </c>
    </row>
    <row r="3215" spans="1:24" x14ac:dyDescent="0.25">
      <c r="A3215">
        <v>1221338</v>
      </c>
      <c r="B3215" t="s">
        <v>3877</v>
      </c>
      <c r="C3215" t="s">
        <v>3878</v>
      </c>
      <c r="I3215">
        <v>1968</v>
      </c>
      <c r="M3215" t="s">
        <v>2448</v>
      </c>
      <c r="N3215" t="s">
        <v>45</v>
      </c>
      <c r="O3215" t="s">
        <v>40</v>
      </c>
      <c r="P3215" t="s">
        <v>30</v>
      </c>
      <c r="Q3215" t="s">
        <v>46</v>
      </c>
      <c r="R3215" t="s">
        <v>30</v>
      </c>
      <c r="X3215" t="s">
        <v>3879</v>
      </c>
    </row>
    <row r="3216" spans="1:24" x14ac:dyDescent="0.25">
      <c r="A3216">
        <v>1329795</v>
      </c>
      <c r="B3216" t="s">
        <v>3880</v>
      </c>
      <c r="C3216" t="s">
        <v>3881</v>
      </c>
      <c r="E3216" t="s">
        <v>3882</v>
      </c>
      <c r="N3216" t="s">
        <v>45</v>
      </c>
      <c r="O3216" t="s">
        <v>30</v>
      </c>
      <c r="P3216" t="s">
        <v>30</v>
      </c>
      <c r="Q3216" t="s">
        <v>46</v>
      </c>
      <c r="R3216" t="s">
        <v>30</v>
      </c>
      <c r="X3216" t="s">
        <v>3883</v>
      </c>
    </row>
    <row r="3217" spans="1:24" x14ac:dyDescent="0.25">
      <c r="A3217">
        <v>1306794</v>
      </c>
      <c r="B3217" t="s">
        <v>3884</v>
      </c>
      <c r="C3217" t="s">
        <v>3885</v>
      </c>
      <c r="N3217" t="s">
        <v>45</v>
      </c>
      <c r="O3217" t="s">
        <v>40</v>
      </c>
      <c r="P3217" t="s">
        <v>30</v>
      </c>
      <c r="Q3217" t="s">
        <v>63</v>
      </c>
      <c r="R3217" t="s">
        <v>30</v>
      </c>
      <c r="X3217" t="s">
        <v>3886</v>
      </c>
    </row>
    <row r="3218" spans="1:24" x14ac:dyDescent="0.25">
      <c r="A3218">
        <v>1383126</v>
      </c>
      <c r="B3218" t="s">
        <v>3887</v>
      </c>
      <c r="C3218" t="s">
        <v>3888</v>
      </c>
      <c r="E3218" t="s">
        <v>3889</v>
      </c>
      <c r="F3218" t="s">
        <v>480</v>
      </c>
      <c r="I3218">
        <v>2002</v>
      </c>
      <c r="N3218" t="s">
        <v>45</v>
      </c>
      <c r="O3218" t="s">
        <v>40</v>
      </c>
      <c r="P3218" t="s">
        <v>30</v>
      </c>
      <c r="Q3218" t="s">
        <v>63</v>
      </c>
      <c r="R3218" t="s">
        <v>30</v>
      </c>
      <c r="X3218" t="s">
        <v>3890</v>
      </c>
    </row>
    <row r="3219" spans="1:24" x14ac:dyDescent="0.25">
      <c r="A3219">
        <v>1383361</v>
      </c>
      <c r="B3219" t="s">
        <v>3891</v>
      </c>
      <c r="C3219" t="s">
        <v>3892</v>
      </c>
      <c r="G3219" t="e">
        <f>-ium</f>
        <v>#NAME?</v>
      </c>
      <c r="H3219" t="s">
        <v>288</v>
      </c>
      <c r="N3219" t="s">
        <v>45</v>
      </c>
      <c r="O3219" t="s">
        <v>30</v>
      </c>
      <c r="P3219" t="s">
        <v>30</v>
      </c>
      <c r="Q3219" t="s">
        <v>63</v>
      </c>
      <c r="R3219" t="s">
        <v>30</v>
      </c>
      <c r="X3219" t="s">
        <v>3893</v>
      </c>
    </row>
    <row r="3220" spans="1:24" x14ac:dyDescent="0.25">
      <c r="A3220">
        <v>1383396</v>
      </c>
      <c r="B3220" t="s">
        <v>3894</v>
      </c>
      <c r="C3220" t="s">
        <v>3895</v>
      </c>
      <c r="E3220" t="s">
        <v>3896</v>
      </c>
      <c r="F3220" t="s">
        <v>3897</v>
      </c>
      <c r="I3220">
        <v>1976</v>
      </c>
      <c r="M3220" t="s">
        <v>948</v>
      </c>
      <c r="N3220" t="s">
        <v>45</v>
      </c>
      <c r="O3220" t="s">
        <v>40</v>
      </c>
      <c r="P3220" t="s">
        <v>30</v>
      </c>
      <c r="Q3220" t="s">
        <v>46</v>
      </c>
      <c r="R3220" t="s">
        <v>30</v>
      </c>
      <c r="X3220" t="s">
        <v>3898</v>
      </c>
    </row>
    <row r="3221" spans="1:24" x14ac:dyDescent="0.25">
      <c r="A3221">
        <v>1383397</v>
      </c>
      <c r="B3221" t="s">
        <v>3899</v>
      </c>
      <c r="C3221" t="s">
        <v>3900</v>
      </c>
      <c r="E3221" t="s">
        <v>3901</v>
      </c>
      <c r="F3221" t="s">
        <v>255</v>
      </c>
      <c r="G3221" t="e">
        <f>-azoline</f>
        <v>#NAME?</v>
      </c>
      <c r="H3221" t="s">
        <v>618</v>
      </c>
      <c r="I3221">
        <v>1993</v>
      </c>
      <c r="M3221" t="s">
        <v>3902</v>
      </c>
      <c r="N3221" t="s">
        <v>45</v>
      </c>
      <c r="O3221" t="s">
        <v>40</v>
      </c>
      <c r="P3221" t="s">
        <v>30</v>
      </c>
      <c r="Q3221" t="s">
        <v>63</v>
      </c>
      <c r="R3221" t="s">
        <v>30</v>
      </c>
      <c r="X3221" t="s">
        <v>3903</v>
      </c>
    </row>
    <row r="3222" spans="1:24" x14ac:dyDescent="0.25">
      <c r="A3222">
        <v>1380257</v>
      </c>
      <c r="B3222" t="s">
        <v>3906</v>
      </c>
      <c r="C3222" t="s">
        <v>3907</v>
      </c>
      <c r="F3222" t="s">
        <v>3908</v>
      </c>
      <c r="N3222" t="s">
        <v>75</v>
      </c>
      <c r="O3222" t="s">
        <v>30</v>
      </c>
      <c r="P3222" t="s">
        <v>30</v>
      </c>
      <c r="Q3222" t="s">
        <v>31</v>
      </c>
      <c r="R3222" t="s">
        <v>30</v>
      </c>
    </row>
    <row r="3223" spans="1:24" x14ac:dyDescent="0.25">
      <c r="A3223">
        <v>1381157</v>
      </c>
      <c r="B3223" t="s">
        <v>3909</v>
      </c>
      <c r="C3223" t="s">
        <v>3910</v>
      </c>
      <c r="F3223" t="s">
        <v>3911</v>
      </c>
      <c r="I3223">
        <v>1966</v>
      </c>
      <c r="M3223" t="s">
        <v>1194</v>
      </c>
      <c r="N3223" t="s">
        <v>75</v>
      </c>
      <c r="O3223" t="s">
        <v>30</v>
      </c>
      <c r="P3223" t="s">
        <v>30</v>
      </c>
      <c r="Q3223" t="s">
        <v>31</v>
      </c>
      <c r="R3223" t="s">
        <v>30</v>
      </c>
    </row>
    <row r="3224" spans="1:24" x14ac:dyDescent="0.25">
      <c r="A3224">
        <v>1381134</v>
      </c>
      <c r="B3224" t="s">
        <v>3912</v>
      </c>
      <c r="C3224" t="s">
        <v>3913</v>
      </c>
      <c r="E3224" t="s">
        <v>3914</v>
      </c>
      <c r="N3224" t="s">
        <v>75</v>
      </c>
      <c r="O3224" t="s">
        <v>30</v>
      </c>
      <c r="P3224" t="s">
        <v>30</v>
      </c>
      <c r="Q3224" t="s">
        <v>31</v>
      </c>
      <c r="R3224" t="s">
        <v>30</v>
      </c>
    </row>
    <row r="3225" spans="1:24" x14ac:dyDescent="0.25">
      <c r="A3225">
        <v>1381353</v>
      </c>
      <c r="B3225" t="s">
        <v>3915</v>
      </c>
      <c r="C3225" t="s">
        <v>3916</v>
      </c>
      <c r="G3225" t="e">
        <f>-ium</f>
        <v>#NAME?</v>
      </c>
      <c r="H3225" t="s">
        <v>288</v>
      </c>
      <c r="N3225" t="s">
        <v>75</v>
      </c>
      <c r="O3225" t="s">
        <v>30</v>
      </c>
      <c r="P3225" t="s">
        <v>30</v>
      </c>
      <c r="Q3225" t="s">
        <v>31</v>
      </c>
      <c r="R3225" t="s">
        <v>30</v>
      </c>
    </row>
    <row r="3226" spans="1:24" x14ac:dyDescent="0.25">
      <c r="A3226">
        <v>1380662</v>
      </c>
      <c r="B3226" t="s">
        <v>3917</v>
      </c>
      <c r="C3226" t="s">
        <v>3918</v>
      </c>
      <c r="K3226" t="s">
        <v>3919</v>
      </c>
      <c r="L3226" t="s">
        <v>3920</v>
      </c>
      <c r="N3226" t="s">
        <v>108</v>
      </c>
      <c r="O3226" t="s">
        <v>30</v>
      </c>
      <c r="P3226" t="s">
        <v>30</v>
      </c>
      <c r="Q3226" t="s">
        <v>31</v>
      </c>
      <c r="R3226" t="s">
        <v>30</v>
      </c>
    </row>
    <row r="3227" spans="1:24" x14ac:dyDescent="0.25">
      <c r="A3227">
        <v>1380336</v>
      </c>
      <c r="B3227" t="s">
        <v>3921</v>
      </c>
      <c r="C3227" t="s">
        <v>3922</v>
      </c>
      <c r="F3227" t="s">
        <v>3923</v>
      </c>
      <c r="G3227" t="e">
        <f>-focon</f>
        <v>#NAME?</v>
      </c>
      <c r="H3227" t="s">
        <v>2685</v>
      </c>
      <c r="I3227">
        <v>1990</v>
      </c>
      <c r="N3227" t="s">
        <v>75</v>
      </c>
      <c r="O3227" t="s">
        <v>30</v>
      </c>
      <c r="P3227" t="s">
        <v>30</v>
      </c>
      <c r="Q3227" t="s">
        <v>31</v>
      </c>
      <c r="R3227" t="s">
        <v>30</v>
      </c>
    </row>
    <row r="3228" spans="1:24" x14ac:dyDescent="0.25">
      <c r="A3228">
        <v>1380138</v>
      </c>
      <c r="B3228" t="s">
        <v>3924</v>
      </c>
      <c r="C3228" t="s">
        <v>3925</v>
      </c>
      <c r="E3228" t="s">
        <v>3926</v>
      </c>
      <c r="F3228" t="s">
        <v>3927</v>
      </c>
      <c r="G3228" t="e">
        <f>-sertib</f>
        <v>#NAME?</v>
      </c>
      <c r="H3228" t="s">
        <v>3928</v>
      </c>
      <c r="I3228">
        <v>2011</v>
      </c>
      <c r="N3228" t="s">
        <v>75</v>
      </c>
      <c r="O3228" t="s">
        <v>30</v>
      </c>
      <c r="P3228" t="s">
        <v>30</v>
      </c>
      <c r="Q3228" t="s">
        <v>31</v>
      </c>
      <c r="R3228" t="s">
        <v>30</v>
      </c>
    </row>
    <row r="3229" spans="1:24" x14ac:dyDescent="0.25">
      <c r="A3229">
        <v>1380544</v>
      </c>
      <c r="B3229" t="s">
        <v>3929</v>
      </c>
      <c r="C3229" t="s">
        <v>3930</v>
      </c>
      <c r="G3229" t="e">
        <f>-rsen</f>
        <v>#NAME?</v>
      </c>
      <c r="H3229" t="s">
        <v>539</v>
      </c>
      <c r="I3229">
        <v>2010</v>
      </c>
      <c r="N3229" t="s">
        <v>540</v>
      </c>
      <c r="O3229" t="s">
        <v>30</v>
      </c>
      <c r="P3229" t="s">
        <v>30</v>
      </c>
      <c r="Q3229" t="s">
        <v>31</v>
      </c>
      <c r="R3229" t="s">
        <v>30</v>
      </c>
    </row>
    <row r="3230" spans="1:24" x14ac:dyDescent="0.25">
      <c r="A3230">
        <v>1380562</v>
      </c>
      <c r="B3230" t="s">
        <v>3931</v>
      </c>
      <c r="C3230" t="s">
        <v>3932</v>
      </c>
      <c r="G3230" t="e">
        <f>-rsen</f>
        <v>#NAME?</v>
      </c>
      <c r="H3230" t="s">
        <v>539</v>
      </c>
      <c r="N3230" t="s">
        <v>540</v>
      </c>
      <c r="O3230" t="s">
        <v>30</v>
      </c>
      <c r="P3230" t="s">
        <v>30</v>
      </c>
      <c r="Q3230" t="s">
        <v>31</v>
      </c>
      <c r="R3230" t="s">
        <v>30</v>
      </c>
    </row>
    <row r="3231" spans="1:24" x14ac:dyDescent="0.25">
      <c r="A3231">
        <v>1064837</v>
      </c>
      <c r="B3231" t="s">
        <v>3933</v>
      </c>
      <c r="C3231" t="s">
        <v>3934</v>
      </c>
      <c r="G3231" t="e">
        <f ca="1">-pin(e)</f>
        <v>#NAME?</v>
      </c>
      <c r="H3231" t="s">
        <v>272</v>
      </c>
      <c r="M3231" t="s">
        <v>3935</v>
      </c>
      <c r="N3231" t="s">
        <v>45</v>
      </c>
      <c r="O3231" t="s">
        <v>40</v>
      </c>
      <c r="P3231" t="s">
        <v>30</v>
      </c>
      <c r="Q3231" t="s">
        <v>63</v>
      </c>
      <c r="R3231" t="s">
        <v>30</v>
      </c>
      <c r="X3231" t="s">
        <v>3936</v>
      </c>
    </row>
    <row r="3232" spans="1:24" x14ac:dyDescent="0.25">
      <c r="A3232">
        <v>1376259</v>
      </c>
      <c r="B3232" t="s">
        <v>3937</v>
      </c>
      <c r="C3232" t="s">
        <v>3938</v>
      </c>
      <c r="N3232" t="s">
        <v>45</v>
      </c>
      <c r="O3232" t="s">
        <v>40</v>
      </c>
      <c r="P3232" t="s">
        <v>30</v>
      </c>
      <c r="Q3232" t="s">
        <v>63</v>
      </c>
      <c r="R3232" t="s">
        <v>30</v>
      </c>
      <c r="X3232" t="s">
        <v>3939</v>
      </c>
    </row>
    <row r="3233" spans="1:24" x14ac:dyDescent="0.25">
      <c r="A3233">
        <v>1377321</v>
      </c>
      <c r="B3233" t="s">
        <v>3940</v>
      </c>
      <c r="C3233" t="s">
        <v>3941</v>
      </c>
      <c r="N3233" t="s">
        <v>45</v>
      </c>
      <c r="O3233" t="s">
        <v>40</v>
      </c>
      <c r="P3233" t="s">
        <v>30</v>
      </c>
      <c r="Q3233" t="s">
        <v>63</v>
      </c>
      <c r="R3233" t="s">
        <v>30</v>
      </c>
      <c r="X3233" t="s">
        <v>3942</v>
      </c>
    </row>
    <row r="3234" spans="1:24" x14ac:dyDescent="0.25">
      <c r="A3234">
        <v>1378541</v>
      </c>
      <c r="B3234" t="s">
        <v>3943</v>
      </c>
      <c r="C3234" t="s">
        <v>3944</v>
      </c>
      <c r="N3234" t="s">
        <v>45</v>
      </c>
      <c r="O3234" t="s">
        <v>40</v>
      </c>
      <c r="P3234" t="s">
        <v>30</v>
      </c>
      <c r="Q3234" t="s">
        <v>63</v>
      </c>
      <c r="R3234" t="s">
        <v>30</v>
      </c>
      <c r="X3234" t="s">
        <v>3945</v>
      </c>
    </row>
    <row r="3235" spans="1:24" x14ac:dyDescent="0.25">
      <c r="A3235">
        <v>1379327</v>
      </c>
      <c r="B3235" t="s">
        <v>3946</v>
      </c>
      <c r="C3235" t="s">
        <v>3947</v>
      </c>
      <c r="N3235" t="s">
        <v>45</v>
      </c>
      <c r="O3235" t="s">
        <v>40</v>
      </c>
      <c r="P3235" t="s">
        <v>30</v>
      </c>
      <c r="Q3235" t="s">
        <v>63</v>
      </c>
      <c r="R3235" t="s">
        <v>30</v>
      </c>
      <c r="X3235" t="s">
        <v>3948</v>
      </c>
    </row>
    <row r="3236" spans="1:24" x14ac:dyDescent="0.25">
      <c r="A3236">
        <v>1377719</v>
      </c>
      <c r="B3236" t="s">
        <v>3949</v>
      </c>
      <c r="C3236" t="s">
        <v>3950</v>
      </c>
      <c r="E3236" t="s">
        <v>3951</v>
      </c>
      <c r="I3236">
        <v>1964</v>
      </c>
      <c r="M3236" t="s">
        <v>793</v>
      </c>
      <c r="N3236" t="s">
        <v>45</v>
      </c>
      <c r="O3236" t="s">
        <v>40</v>
      </c>
      <c r="P3236" t="s">
        <v>30</v>
      </c>
      <c r="Q3236" t="s">
        <v>63</v>
      </c>
      <c r="R3236" t="s">
        <v>30</v>
      </c>
      <c r="X3236" t="s">
        <v>3952</v>
      </c>
    </row>
    <row r="3237" spans="1:24" x14ac:dyDescent="0.25">
      <c r="A3237">
        <v>1377701</v>
      </c>
      <c r="B3237" t="s">
        <v>3953</v>
      </c>
      <c r="C3237" t="s">
        <v>3954</v>
      </c>
      <c r="N3237" t="s">
        <v>45</v>
      </c>
      <c r="O3237" t="s">
        <v>40</v>
      </c>
      <c r="P3237" t="s">
        <v>30</v>
      </c>
      <c r="Q3237" t="s">
        <v>46</v>
      </c>
      <c r="R3237" t="s">
        <v>30</v>
      </c>
      <c r="X3237" t="s">
        <v>3955</v>
      </c>
    </row>
    <row r="3238" spans="1:24" x14ac:dyDescent="0.25">
      <c r="A3238">
        <v>1380000</v>
      </c>
      <c r="B3238" t="s">
        <v>3956</v>
      </c>
      <c r="C3238" t="s">
        <v>3957</v>
      </c>
      <c r="G3238" t="s">
        <v>1015</v>
      </c>
      <c r="H3238" t="s">
        <v>1016</v>
      </c>
      <c r="N3238" t="s">
        <v>29</v>
      </c>
      <c r="O3238" t="s">
        <v>30</v>
      </c>
      <c r="P3238" t="s">
        <v>30</v>
      </c>
      <c r="Q3238" t="s">
        <v>31</v>
      </c>
      <c r="R3238" t="s">
        <v>30</v>
      </c>
      <c r="X3238" t="s">
        <v>3958</v>
      </c>
    </row>
    <row r="3239" spans="1:24" x14ac:dyDescent="0.25">
      <c r="A3239">
        <v>1378617</v>
      </c>
      <c r="B3239" t="s">
        <v>3959</v>
      </c>
      <c r="C3239" t="s">
        <v>3960</v>
      </c>
      <c r="E3239">
        <v>5048</v>
      </c>
      <c r="I3239">
        <v>1965</v>
      </c>
      <c r="M3239" t="s">
        <v>905</v>
      </c>
      <c r="N3239" t="s">
        <v>29</v>
      </c>
      <c r="O3239" t="s">
        <v>40</v>
      </c>
      <c r="P3239" t="s">
        <v>30</v>
      </c>
      <c r="Q3239" t="s">
        <v>31</v>
      </c>
      <c r="R3239" t="s">
        <v>30</v>
      </c>
      <c r="X3239" t="s">
        <v>3961</v>
      </c>
    </row>
    <row r="3240" spans="1:24" x14ac:dyDescent="0.25">
      <c r="A3240">
        <v>1377424</v>
      </c>
      <c r="B3240" t="s">
        <v>3962</v>
      </c>
      <c r="C3240" t="s">
        <v>3963</v>
      </c>
      <c r="G3240" t="e">
        <f>-profen</f>
        <v>#NAME?</v>
      </c>
      <c r="H3240" t="s">
        <v>875</v>
      </c>
      <c r="N3240" t="s">
        <v>45</v>
      </c>
      <c r="O3240" t="s">
        <v>40</v>
      </c>
      <c r="P3240" t="s">
        <v>30</v>
      </c>
      <c r="Q3240" t="s">
        <v>46</v>
      </c>
      <c r="R3240" t="s">
        <v>30</v>
      </c>
      <c r="X3240" t="s">
        <v>3964</v>
      </c>
    </row>
    <row r="3241" spans="1:24" x14ac:dyDescent="0.25">
      <c r="A3241">
        <v>1378369</v>
      </c>
      <c r="B3241" t="s">
        <v>3965</v>
      </c>
      <c r="C3241" t="s">
        <v>3966</v>
      </c>
      <c r="N3241" t="s">
        <v>45</v>
      </c>
      <c r="O3241" t="s">
        <v>40</v>
      </c>
      <c r="P3241" t="s">
        <v>30</v>
      </c>
      <c r="Q3241" t="s">
        <v>31</v>
      </c>
      <c r="R3241" t="s">
        <v>30</v>
      </c>
      <c r="X3241" t="s">
        <v>3967</v>
      </c>
    </row>
    <row r="3242" spans="1:24" x14ac:dyDescent="0.25">
      <c r="A3242">
        <v>1045708</v>
      </c>
      <c r="B3242" t="s">
        <v>3968</v>
      </c>
      <c r="C3242" t="s">
        <v>3969</v>
      </c>
      <c r="N3242" t="s">
        <v>45</v>
      </c>
      <c r="O3242" t="s">
        <v>40</v>
      </c>
      <c r="P3242" t="s">
        <v>30</v>
      </c>
      <c r="Q3242" t="s">
        <v>46</v>
      </c>
      <c r="R3242" t="s">
        <v>30</v>
      </c>
      <c r="X3242" t="s">
        <v>3970</v>
      </c>
    </row>
    <row r="3243" spans="1:24" x14ac:dyDescent="0.25">
      <c r="A3243">
        <v>1380075</v>
      </c>
      <c r="B3243" t="s">
        <v>3971</v>
      </c>
      <c r="C3243" t="s">
        <v>3972</v>
      </c>
      <c r="E3243" t="s">
        <v>3973</v>
      </c>
      <c r="F3243" t="s">
        <v>3974</v>
      </c>
      <c r="G3243" t="e">
        <f>-fylline</f>
        <v>#NAME?</v>
      </c>
      <c r="H3243" t="s">
        <v>155</v>
      </c>
      <c r="I3243">
        <v>2002</v>
      </c>
      <c r="N3243" t="s">
        <v>45</v>
      </c>
      <c r="O3243" t="s">
        <v>40</v>
      </c>
      <c r="P3243" t="s">
        <v>30</v>
      </c>
      <c r="Q3243" t="s">
        <v>46</v>
      </c>
      <c r="R3243" t="s">
        <v>30</v>
      </c>
      <c r="X3243" t="s">
        <v>3975</v>
      </c>
    </row>
    <row r="3244" spans="1:24" x14ac:dyDescent="0.25">
      <c r="A3244">
        <v>1377295</v>
      </c>
      <c r="B3244" t="s">
        <v>3976</v>
      </c>
      <c r="C3244" t="s">
        <v>3977</v>
      </c>
      <c r="N3244" t="s">
        <v>45</v>
      </c>
      <c r="O3244" t="s">
        <v>40</v>
      </c>
      <c r="P3244" t="s">
        <v>30</v>
      </c>
      <c r="Q3244" t="s">
        <v>63</v>
      </c>
      <c r="R3244" t="s">
        <v>30</v>
      </c>
      <c r="X3244" t="s">
        <v>3978</v>
      </c>
    </row>
    <row r="3245" spans="1:24" x14ac:dyDescent="0.25">
      <c r="A3245">
        <v>1376189</v>
      </c>
      <c r="B3245" t="s">
        <v>3979</v>
      </c>
      <c r="C3245" t="s">
        <v>3980</v>
      </c>
      <c r="N3245" t="s">
        <v>45</v>
      </c>
      <c r="O3245" t="s">
        <v>30</v>
      </c>
      <c r="P3245" t="s">
        <v>30</v>
      </c>
      <c r="Q3245" t="s">
        <v>63</v>
      </c>
      <c r="R3245" t="s">
        <v>30</v>
      </c>
      <c r="X3245" t="s">
        <v>3981</v>
      </c>
    </row>
    <row r="3246" spans="1:24" x14ac:dyDescent="0.25">
      <c r="A3246">
        <v>1380393</v>
      </c>
      <c r="B3246" t="s">
        <v>3982</v>
      </c>
      <c r="C3246" t="s">
        <v>3983</v>
      </c>
      <c r="M3246" t="s">
        <v>3984</v>
      </c>
      <c r="N3246" t="s">
        <v>75</v>
      </c>
      <c r="O3246" t="s">
        <v>30</v>
      </c>
      <c r="P3246" t="s">
        <v>30</v>
      </c>
      <c r="Q3246" t="s">
        <v>31</v>
      </c>
      <c r="R3246" t="s">
        <v>30</v>
      </c>
    </row>
    <row r="3247" spans="1:24" x14ac:dyDescent="0.25">
      <c r="A3247">
        <v>1380805</v>
      </c>
      <c r="B3247" t="s">
        <v>3985</v>
      </c>
      <c r="C3247" t="s">
        <v>3986</v>
      </c>
      <c r="E3247" t="s">
        <v>3987</v>
      </c>
      <c r="F3247" t="s">
        <v>2492</v>
      </c>
      <c r="I3247">
        <v>1972</v>
      </c>
      <c r="M3247" t="s">
        <v>3988</v>
      </c>
      <c r="N3247" t="s">
        <v>229</v>
      </c>
      <c r="O3247" t="s">
        <v>30</v>
      </c>
      <c r="P3247" t="s">
        <v>30</v>
      </c>
      <c r="Q3247" t="s">
        <v>31</v>
      </c>
      <c r="R3247" t="s">
        <v>30</v>
      </c>
    </row>
    <row r="3248" spans="1:24" x14ac:dyDescent="0.25">
      <c r="A3248">
        <v>1380602</v>
      </c>
      <c r="B3248" t="s">
        <v>3989</v>
      </c>
      <c r="C3248" t="s">
        <v>3990</v>
      </c>
      <c r="G3248" t="e">
        <f>-tide</f>
        <v>#NAME?</v>
      </c>
      <c r="H3248" t="s">
        <v>107</v>
      </c>
      <c r="N3248" t="s">
        <v>108</v>
      </c>
      <c r="O3248" t="s">
        <v>30</v>
      </c>
      <c r="P3248" t="s">
        <v>30</v>
      </c>
      <c r="Q3248" t="s">
        <v>31</v>
      </c>
      <c r="R3248" t="s">
        <v>30</v>
      </c>
    </row>
    <row r="3249" spans="1:24" x14ac:dyDescent="0.25">
      <c r="A3249">
        <v>1380289</v>
      </c>
      <c r="B3249" t="s">
        <v>3991</v>
      </c>
      <c r="C3249" t="s">
        <v>3992</v>
      </c>
      <c r="N3249" t="s">
        <v>75</v>
      </c>
      <c r="O3249" t="s">
        <v>30</v>
      </c>
      <c r="P3249" t="s">
        <v>30</v>
      </c>
      <c r="Q3249" t="s">
        <v>31</v>
      </c>
      <c r="R3249" t="s">
        <v>30</v>
      </c>
    </row>
    <row r="3250" spans="1:24" x14ac:dyDescent="0.25">
      <c r="A3250">
        <v>1381316</v>
      </c>
      <c r="B3250" t="s">
        <v>3993</v>
      </c>
      <c r="C3250" t="s">
        <v>3994</v>
      </c>
      <c r="N3250" t="s">
        <v>75</v>
      </c>
      <c r="O3250" t="s">
        <v>30</v>
      </c>
      <c r="P3250" t="s">
        <v>30</v>
      </c>
      <c r="Q3250" t="s">
        <v>31</v>
      </c>
      <c r="R3250" t="s">
        <v>30</v>
      </c>
    </row>
    <row r="3251" spans="1:24" x14ac:dyDescent="0.25">
      <c r="A3251">
        <v>1380633</v>
      </c>
      <c r="B3251" t="s">
        <v>3995</v>
      </c>
      <c r="C3251" t="s">
        <v>3996</v>
      </c>
      <c r="N3251" t="s">
        <v>75</v>
      </c>
      <c r="O3251" t="s">
        <v>30</v>
      </c>
      <c r="P3251" t="s">
        <v>30</v>
      </c>
      <c r="Q3251" t="s">
        <v>31</v>
      </c>
      <c r="R3251" t="s">
        <v>30</v>
      </c>
    </row>
    <row r="3252" spans="1:24" x14ac:dyDescent="0.25">
      <c r="A3252">
        <v>1381020</v>
      </c>
      <c r="B3252" t="s">
        <v>3997</v>
      </c>
      <c r="C3252" t="s">
        <v>3998</v>
      </c>
      <c r="G3252" t="e">
        <f>-tide</f>
        <v>#NAME?</v>
      </c>
      <c r="H3252" t="s">
        <v>107</v>
      </c>
      <c r="N3252" t="s">
        <v>108</v>
      </c>
      <c r="O3252" t="s">
        <v>30</v>
      </c>
      <c r="P3252" t="s">
        <v>30</v>
      </c>
      <c r="Q3252" t="s">
        <v>31</v>
      </c>
      <c r="R3252" t="s">
        <v>30</v>
      </c>
    </row>
    <row r="3253" spans="1:24" x14ac:dyDescent="0.25">
      <c r="A3253">
        <v>1381151</v>
      </c>
      <c r="B3253" t="s">
        <v>3999</v>
      </c>
      <c r="C3253" t="s">
        <v>4000</v>
      </c>
      <c r="N3253" t="s">
        <v>75</v>
      </c>
      <c r="O3253" t="s">
        <v>30</v>
      </c>
      <c r="P3253" t="s">
        <v>30</v>
      </c>
      <c r="Q3253" t="s">
        <v>31</v>
      </c>
      <c r="R3253" t="s">
        <v>30</v>
      </c>
    </row>
    <row r="3254" spans="1:24" x14ac:dyDescent="0.25">
      <c r="A3254">
        <v>1381320</v>
      </c>
      <c r="B3254" t="s">
        <v>4001</v>
      </c>
      <c r="C3254" t="s">
        <v>4002</v>
      </c>
      <c r="N3254" t="s">
        <v>75</v>
      </c>
      <c r="O3254" t="s">
        <v>30</v>
      </c>
      <c r="P3254" t="s">
        <v>30</v>
      </c>
      <c r="Q3254" t="s">
        <v>31</v>
      </c>
      <c r="R3254" t="s">
        <v>30</v>
      </c>
    </row>
    <row r="3255" spans="1:24" x14ac:dyDescent="0.25">
      <c r="A3255">
        <v>1378260</v>
      </c>
      <c r="B3255" t="s">
        <v>4003</v>
      </c>
      <c r="C3255" t="s">
        <v>4004</v>
      </c>
      <c r="E3255" t="s">
        <v>4005</v>
      </c>
      <c r="I3255">
        <v>1972</v>
      </c>
      <c r="M3255" t="s">
        <v>4006</v>
      </c>
      <c r="N3255" t="s">
        <v>229</v>
      </c>
      <c r="O3255" t="s">
        <v>40</v>
      </c>
      <c r="P3255" t="s">
        <v>30</v>
      </c>
      <c r="Q3255" t="s">
        <v>46</v>
      </c>
      <c r="R3255" t="s">
        <v>30</v>
      </c>
      <c r="X3255" t="s">
        <v>4007</v>
      </c>
    </row>
    <row r="3256" spans="1:24" x14ac:dyDescent="0.25">
      <c r="A3256">
        <v>1376757</v>
      </c>
      <c r="B3256" t="s">
        <v>4008</v>
      </c>
      <c r="C3256" t="s">
        <v>4009</v>
      </c>
      <c r="E3256" t="s">
        <v>4010</v>
      </c>
      <c r="G3256" t="e">
        <f>-crine</f>
        <v>#NAME?</v>
      </c>
      <c r="H3256" t="s">
        <v>401</v>
      </c>
      <c r="N3256" t="s">
        <v>45</v>
      </c>
      <c r="O3256" t="s">
        <v>40</v>
      </c>
      <c r="P3256" t="s">
        <v>30</v>
      </c>
      <c r="Q3256" t="s">
        <v>63</v>
      </c>
      <c r="R3256" t="s">
        <v>30</v>
      </c>
      <c r="X3256" t="s">
        <v>4011</v>
      </c>
    </row>
    <row r="3257" spans="1:24" x14ac:dyDescent="0.25">
      <c r="A3257">
        <v>1377395</v>
      </c>
      <c r="B3257" t="s">
        <v>4012</v>
      </c>
      <c r="C3257" t="s">
        <v>4013</v>
      </c>
      <c r="N3257" t="s">
        <v>45</v>
      </c>
      <c r="O3257" t="s">
        <v>40</v>
      </c>
      <c r="P3257" t="s">
        <v>30</v>
      </c>
      <c r="Q3257" t="s">
        <v>63</v>
      </c>
      <c r="R3257" t="s">
        <v>30</v>
      </c>
      <c r="X3257" t="s">
        <v>4014</v>
      </c>
    </row>
    <row r="3258" spans="1:24" x14ac:dyDescent="0.25">
      <c r="A3258">
        <v>1379531</v>
      </c>
      <c r="B3258" t="s">
        <v>4015</v>
      </c>
      <c r="C3258" t="s">
        <v>4016</v>
      </c>
      <c r="K3258" t="s">
        <v>4017</v>
      </c>
      <c r="L3258" t="s">
        <v>4018</v>
      </c>
      <c r="N3258" t="s">
        <v>45</v>
      </c>
      <c r="O3258" t="s">
        <v>40</v>
      </c>
      <c r="P3258" t="s">
        <v>30</v>
      </c>
      <c r="Q3258" t="s">
        <v>46</v>
      </c>
      <c r="R3258" t="s">
        <v>30</v>
      </c>
      <c r="X3258" t="s">
        <v>4019</v>
      </c>
    </row>
    <row r="3259" spans="1:24" x14ac:dyDescent="0.25">
      <c r="A3259">
        <v>1377126</v>
      </c>
      <c r="B3259" t="s">
        <v>4020</v>
      </c>
      <c r="C3259" t="s">
        <v>4021</v>
      </c>
      <c r="N3259" t="s">
        <v>45</v>
      </c>
      <c r="O3259" t="s">
        <v>30</v>
      </c>
      <c r="P3259" t="s">
        <v>30</v>
      </c>
      <c r="Q3259" t="s">
        <v>63</v>
      </c>
      <c r="R3259" t="s">
        <v>30</v>
      </c>
      <c r="X3259" t="s">
        <v>4022</v>
      </c>
    </row>
    <row r="3260" spans="1:24" x14ac:dyDescent="0.25">
      <c r="A3260">
        <v>1379966</v>
      </c>
      <c r="B3260" t="s">
        <v>4023</v>
      </c>
      <c r="C3260" t="s">
        <v>4024</v>
      </c>
      <c r="E3260" t="s">
        <v>4025</v>
      </c>
      <c r="F3260" t="s">
        <v>3897</v>
      </c>
      <c r="I3260">
        <v>1967</v>
      </c>
      <c r="M3260" t="s">
        <v>342</v>
      </c>
      <c r="N3260" t="s">
        <v>45</v>
      </c>
      <c r="O3260" t="s">
        <v>40</v>
      </c>
      <c r="P3260" t="s">
        <v>30</v>
      </c>
      <c r="Q3260" t="s">
        <v>46</v>
      </c>
      <c r="R3260" t="s">
        <v>30</v>
      </c>
      <c r="X3260" t="s">
        <v>4026</v>
      </c>
    </row>
    <row r="3261" spans="1:24" x14ac:dyDescent="0.25">
      <c r="A3261">
        <v>1378981</v>
      </c>
      <c r="B3261" t="s">
        <v>4027</v>
      </c>
      <c r="C3261" t="s">
        <v>4028</v>
      </c>
      <c r="N3261" t="s">
        <v>45</v>
      </c>
      <c r="O3261" t="s">
        <v>40</v>
      </c>
      <c r="P3261" t="s">
        <v>30</v>
      </c>
      <c r="Q3261" t="s">
        <v>63</v>
      </c>
      <c r="R3261" t="s">
        <v>30</v>
      </c>
      <c r="X3261" t="s">
        <v>4029</v>
      </c>
    </row>
    <row r="3262" spans="1:24" x14ac:dyDescent="0.25">
      <c r="A3262">
        <v>1377700</v>
      </c>
      <c r="B3262" t="s">
        <v>4030</v>
      </c>
      <c r="C3262" t="s">
        <v>4031</v>
      </c>
      <c r="G3262" t="e">
        <f>-cillin</f>
        <v>#NAME?</v>
      </c>
      <c r="H3262" t="s">
        <v>59</v>
      </c>
      <c r="N3262" t="s">
        <v>29</v>
      </c>
      <c r="O3262" t="s">
        <v>30</v>
      </c>
      <c r="P3262" t="s">
        <v>30</v>
      </c>
      <c r="Q3262" t="s">
        <v>31</v>
      </c>
      <c r="R3262" t="s">
        <v>30</v>
      </c>
      <c r="X3262" t="s">
        <v>4032</v>
      </c>
    </row>
    <row r="3263" spans="1:24" x14ac:dyDescent="0.25">
      <c r="A3263">
        <v>1379951</v>
      </c>
      <c r="B3263" t="s">
        <v>4033</v>
      </c>
      <c r="C3263" t="s">
        <v>4034</v>
      </c>
      <c r="G3263" t="e">
        <f>-pride</f>
        <v>#NAME?</v>
      </c>
      <c r="H3263" t="s">
        <v>165</v>
      </c>
      <c r="N3263" t="s">
        <v>45</v>
      </c>
      <c r="O3263" t="s">
        <v>40</v>
      </c>
      <c r="P3263" t="s">
        <v>30</v>
      </c>
      <c r="Q3263" t="s">
        <v>63</v>
      </c>
      <c r="R3263" t="s">
        <v>30</v>
      </c>
      <c r="X3263" t="s">
        <v>4035</v>
      </c>
    </row>
    <row r="3264" spans="1:24" x14ac:dyDescent="0.25">
      <c r="A3264">
        <v>1379923</v>
      </c>
      <c r="B3264" t="s">
        <v>4036</v>
      </c>
      <c r="C3264" t="s">
        <v>4037</v>
      </c>
      <c r="N3264" t="s">
        <v>45</v>
      </c>
      <c r="O3264" t="s">
        <v>40</v>
      </c>
      <c r="P3264" t="s">
        <v>30</v>
      </c>
      <c r="Q3264" t="s">
        <v>46</v>
      </c>
      <c r="R3264" t="s">
        <v>30</v>
      </c>
      <c r="X3264" t="s">
        <v>4038</v>
      </c>
    </row>
    <row r="3265" spans="1:24" x14ac:dyDescent="0.25">
      <c r="A3265">
        <v>1376848</v>
      </c>
      <c r="B3265" t="s">
        <v>4039</v>
      </c>
      <c r="C3265" t="s">
        <v>4040</v>
      </c>
      <c r="E3265" t="s">
        <v>4041</v>
      </c>
      <c r="G3265" t="e">
        <f>-prilat</f>
        <v>#NAME?</v>
      </c>
      <c r="H3265" t="s">
        <v>1467</v>
      </c>
      <c r="N3265" t="s">
        <v>45</v>
      </c>
      <c r="O3265" t="s">
        <v>40</v>
      </c>
      <c r="P3265" t="s">
        <v>30</v>
      </c>
      <c r="Q3265" t="s">
        <v>31</v>
      </c>
      <c r="R3265" t="s">
        <v>30</v>
      </c>
      <c r="X3265" t="s">
        <v>4042</v>
      </c>
    </row>
    <row r="3266" spans="1:24" x14ac:dyDescent="0.25">
      <c r="A3266">
        <v>1377185</v>
      </c>
      <c r="B3266" t="s">
        <v>4043</v>
      </c>
      <c r="C3266" t="s">
        <v>4044</v>
      </c>
      <c r="E3266" t="s">
        <v>4045</v>
      </c>
      <c r="G3266" t="s">
        <v>789</v>
      </c>
      <c r="H3266" t="s">
        <v>790</v>
      </c>
      <c r="I3266">
        <v>1972</v>
      </c>
      <c r="M3266" t="s">
        <v>948</v>
      </c>
      <c r="N3266" t="s">
        <v>45</v>
      </c>
      <c r="O3266" t="s">
        <v>40</v>
      </c>
      <c r="P3266" t="s">
        <v>30</v>
      </c>
      <c r="Q3266" t="s">
        <v>46</v>
      </c>
      <c r="R3266" t="s">
        <v>30</v>
      </c>
      <c r="X3266" t="s">
        <v>4046</v>
      </c>
    </row>
    <row r="3267" spans="1:24" x14ac:dyDescent="0.25">
      <c r="A3267">
        <v>1378679</v>
      </c>
      <c r="B3267" t="s">
        <v>4047</v>
      </c>
      <c r="C3267" t="s">
        <v>4048</v>
      </c>
      <c r="E3267" t="s">
        <v>4049</v>
      </c>
      <c r="F3267" t="s">
        <v>36</v>
      </c>
      <c r="I3267">
        <v>1990</v>
      </c>
      <c r="M3267" t="s">
        <v>793</v>
      </c>
      <c r="N3267" t="s">
        <v>29</v>
      </c>
      <c r="O3267" t="s">
        <v>30</v>
      </c>
      <c r="P3267" t="s">
        <v>30</v>
      </c>
      <c r="Q3267" t="s">
        <v>31</v>
      </c>
      <c r="R3267" t="s">
        <v>30</v>
      </c>
      <c r="X3267" t="s">
        <v>4050</v>
      </c>
    </row>
    <row r="3268" spans="1:24" x14ac:dyDescent="0.25">
      <c r="A3268">
        <v>1378701</v>
      </c>
      <c r="B3268" t="s">
        <v>4051</v>
      </c>
      <c r="C3268" t="s">
        <v>4052</v>
      </c>
      <c r="N3268" t="s">
        <v>29</v>
      </c>
      <c r="O3268" t="s">
        <v>30</v>
      </c>
      <c r="P3268" t="s">
        <v>30</v>
      </c>
      <c r="Q3268" t="s">
        <v>31</v>
      </c>
      <c r="R3268" t="s">
        <v>30</v>
      </c>
      <c r="X3268" t="s">
        <v>4053</v>
      </c>
    </row>
    <row r="3269" spans="1:24" x14ac:dyDescent="0.25">
      <c r="A3269">
        <v>1377810</v>
      </c>
      <c r="B3269" t="s">
        <v>4054</v>
      </c>
      <c r="C3269" t="s">
        <v>4055</v>
      </c>
      <c r="N3269" t="s">
        <v>29</v>
      </c>
      <c r="O3269" t="s">
        <v>40</v>
      </c>
      <c r="P3269" t="s">
        <v>30</v>
      </c>
      <c r="Q3269" t="s">
        <v>31</v>
      </c>
      <c r="R3269" t="s">
        <v>30</v>
      </c>
      <c r="X3269" t="s">
        <v>4056</v>
      </c>
    </row>
    <row r="3270" spans="1:24" x14ac:dyDescent="0.25">
      <c r="A3270">
        <v>1376279</v>
      </c>
      <c r="B3270" t="s">
        <v>4057</v>
      </c>
      <c r="C3270" t="s">
        <v>4058</v>
      </c>
      <c r="I3270">
        <v>1968</v>
      </c>
      <c r="M3270" t="s">
        <v>3337</v>
      </c>
      <c r="N3270" t="s">
        <v>45</v>
      </c>
      <c r="O3270" t="s">
        <v>40</v>
      </c>
      <c r="P3270" t="s">
        <v>30</v>
      </c>
      <c r="Q3270" t="s">
        <v>63</v>
      </c>
      <c r="R3270" t="s">
        <v>30</v>
      </c>
      <c r="X3270" t="s">
        <v>4059</v>
      </c>
    </row>
    <row r="3271" spans="1:24" x14ac:dyDescent="0.25">
      <c r="A3271">
        <v>1377350</v>
      </c>
      <c r="B3271" t="s">
        <v>4060</v>
      </c>
      <c r="C3271" t="s">
        <v>4061</v>
      </c>
      <c r="G3271" t="e">
        <f>-nil</f>
        <v>#NAME?</v>
      </c>
      <c r="H3271" t="s">
        <v>336</v>
      </c>
      <c r="K3271" t="s">
        <v>4062</v>
      </c>
      <c r="L3271" t="s">
        <v>4063</v>
      </c>
      <c r="N3271" t="s">
        <v>45</v>
      </c>
      <c r="O3271" t="s">
        <v>30</v>
      </c>
      <c r="P3271" t="s">
        <v>30</v>
      </c>
      <c r="Q3271" t="s">
        <v>63</v>
      </c>
      <c r="R3271" t="s">
        <v>30</v>
      </c>
      <c r="X3271" t="s">
        <v>4064</v>
      </c>
    </row>
    <row r="3272" spans="1:24" x14ac:dyDescent="0.25">
      <c r="A3272">
        <v>1380791</v>
      </c>
      <c r="B3272" t="s">
        <v>4069</v>
      </c>
      <c r="C3272" t="s">
        <v>4070</v>
      </c>
      <c r="F3272" t="s">
        <v>489</v>
      </c>
      <c r="I3272">
        <v>1962</v>
      </c>
      <c r="M3272" t="s">
        <v>555</v>
      </c>
      <c r="N3272" t="s">
        <v>229</v>
      </c>
      <c r="O3272" t="s">
        <v>30</v>
      </c>
      <c r="P3272" t="s">
        <v>30</v>
      </c>
      <c r="Q3272" t="s">
        <v>31</v>
      </c>
      <c r="R3272" t="s">
        <v>30</v>
      </c>
    </row>
    <row r="3273" spans="1:24" x14ac:dyDescent="0.25">
      <c r="A3273">
        <v>1381193</v>
      </c>
      <c r="B3273" t="s">
        <v>4071</v>
      </c>
      <c r="C3273" t="s">
        <v>4072</v>
      </c>
      <c r="N3273" t="s">
        <v>75</v>
      </c>
      <c r="O3273" t="s">
        <v>30</v>
      </c>
      <c r="P3273" t="s">
        <v>30</v>
      </c>
      <c r="Q3273" t="s">
        <v>31</v>
      </c>
      <c r="R3273" t="s">
        <v>30</v>
      </c>
    </row>
    <row r="3274" spans="1:24" x14ac:dyDescent="0.25">
      <c r="A3274">
        <v>1380267</v>
      </c>
      <c r="B3274" t="s">
        <v>4073</v>
      </c>
      <c r="C3274" t="s">
        <v>4074</v>
      </c>
      <c r="N3274" t="s">
        <v>75</v>
      </c>
      <c r="O3274" t="s">
        <v>30</v>
      </c>
      <c r="P3274" t="s">
        <v>30</v>
      </c>
      <c r="Q3274" t="s">
        <v>31</v>
      </c>
      <c r="R3274" t="s">
        <v>30</v>
      </c>
    </row>
    <row r="3275" spans="1:24" x14ac:dyDescent="0.25">
      <c r="A3275">
        <v>1380612</v>
      </c>
      <c r="B3275" t="s">
        <v>4075</v>
      </c>
      <c r="C3275" t="s">
        <v>4076</v>
      </c>
      <c r="G3275" t="e">
        <f>-tide</f>
        <v>#NAME?</v>
      </c>
      <c r="H3275" t="s">
        <v>107</v>
      </c>
      <c r="N3275" t="s">
        <v>108</v>
      </c>
      <c r="O3275" t="s">
        <v>30</v>
      </c>
      <c r="P3275" t="s">
        <v>30</v>
      </c>
      <c r="Q3275" t="s">
        <v>31</v>
      </c>
      <c r="R3275" t="s">
        <v>30</v>
      </c>
    </row>
    <row r="3276" spans="1:24" x14ac:dyDescent="0.25">
      <c r="A3276">
        <v>835925</v>
      </c>
      <c r="B3276" t="s">
        <v>4077</v>
      </c>
      <c r="C3276" t="s">
        <v>4078</v>
      </c>
      <c r="K3276" t="s">
        <v>4079</v>
      </c>
      <c r="L3276" t="s">
        <v>4080</v>
      </c>
      <c r="N3276" t="s">
        <v>45</v>
      </c>
      <c r="O3276" t="s">
        <v>40</v>
      </c>
      <c r="P3276" t="s">
        <v>30</v>
      </c>
      <c r="Q3276" t="s">
        <v>31</v>
      </c>
      <c r="R3276" t="s">
        <v>30</v>
      </c>
      <c r="X3276" t="s">
        <v>4081</v>
      </c>
    </row>
    <row r="3277" spans="1:24" x14ac:dyDescent="0.25">
      <c r="A3277">
        <v>1119564</v>
      </c>
      <c r="B3277" t="s">
        <v>4082</v>
      </c>
      <c r="C3277" t="s">
        <v>4083</v>
      </c>
      <c r="N3277" t="s">
        <v>45</v>
      </c>
      <c r="O3277" t="s">
        <v>40</v>
      </c>
      <c r="P3277" t="s">
        <v>30</v>
      </c>
      <c r="Q3277" t="s">
        <v>63</v>
      </c>
      <c r="R3277" t="s">
        <v>30</v>
      </c>
      <c r="X3277" t="s">
        <v>4084</v>
      </c>
    </row>
    <row r="3278" spans="1:24" x14ac:dyDescent="0.25">
      <c r="A3278">
        <v>192697</v>
      </c>
      <c r="B3278" t="s">
        <v>4085</v>
      </c>
      <c r="C3278" t="s">
        <v>4086</v>
      </c>
      <c r="N3278" t="s">
        <v>45</v>
      </c>
      <c r="O3278" t="s">
        <v>30</v>
      </c>
      <c r="P3278" t="s">
        <v>30</v>
      </c>
      <c r="Q3278" t="s">
        <v>63</v>
      </c>
      <c r="R3278" t="s">
        <v>30</v>
      </c>
      <c r="X3278" t="s">
        <v>4087</v>
      </c>
    </row>
    <row r="3279" spans="1:24" x14ac:dyDescent="0.25">
      <c r="A3279">
        <v>1383268</v>
      </c>
      <c r="B3279" t="s">
        <v>4088</v>
      </c>
      <c r="C3279" t="s">
        <v>4089</v>
      </c>
      <c r="G3279" t="e">
        <f>-ium</f>
        <v>#NAME?</v>
      </c>
      <c r="H3279" t="s">
        <v>288</v>
      </c>
      <c r="N3279" t="s">
        <v>45</v>
      </c>
      <c r="O3279" t="s">
        <v>40</v>
      </c>
      <c r="P3279" t="s">
        <v>30</v>
      </c>
      <c r="Q3279" t="s">
        <v>63</v>
      </c>
      <c r="R3279" t="s">
        <v>30</v>
      </c>
      <c r="X3279" t="s">
        <v>4090</v>
      </c>
    </row>
    <row r="3280" spans="1:24" x14ac:dyDescent="0.25">
      <c r="A3280">
        <v>1383092</v>
      </c>
      <c r="B3280" t="s">
        <v>4091</v>
      </c>
      <c r="C3280" t="s">
        <v>4092</v>
      </c>
      <c r="E3280" t="s">
        <v>4093</v>
      </c>
      <c r="I3280">
        <v>1974</v>
      </c>
      <c r="M3280" t="s">
        <v>367</v>
      </c>
      <c r="N3280" t="s">
        <v>45</v>
      </c>
      <c r="O3280" t="s">
        <v>40</v>
      </c>
      <c r="P3280" t="s">
        <v>30</v>
      </c>
      <c r="Q3280" t="s">
        <v>46</v>
      </c>
      <c r="R3280" t="s">
        <v>30</v>
      </c>
      <c r="X3280" t="s">
        <v>4094</v>
      </c>
    </row>
    <row r="3281" spans="1:24" x14ac:dyDescent="0.25">
      <c r="A3281">
        <v>822538</v>
      </c>
      <c r="B3281" t="s">
        <v>4095</v>
      </c>
      <c r="C3281" t="s">
        <v>4096</v>
      </c>
      <c r="N3281" t="s">
        <v>45</v>
      </c>
      <c r="O3281" t="s">
        <v>40</v>
      </c>
      <c r="P3281" t="s">
        <v>30</v>
      </c>
      <c r="Q3281" t="s">
        <v>63</v>
      </c>
      <c r="R3281" t="s">
        <v>30</v>
      </c>
      <c r="X3281" t="s">
        <v>4097</v>
      </c>
    </row>
    <row r="3282" spans="1:24" x14ac:dyDescent="0.25">
      <c r="A3282">
        <v>1378780</v>
      </c>
      <c r="B3282" t="s">
        <v>4098</v>
      </c>
      <c r="C3282" t="s">
        <v>4099</v>
      </c>
      <c r="G3282" t="e">
        <f>-ium</f>
        <v>#NAME?</v>
      </c>
      <c r="H3282" t="s">
        <v>288</v>
      </c>
      <c r="N3282" t="s">
        <v>45</v>
      </c>
      <c r="O3282" t="s">
        <v>30</v>
      </c>
      <c r="P3282" t="s">
        <v>30</v>
      </c>
      <c r="Q3282" t="s">
        <v>75</v>
      </c>
      <c r="R3282" t="s">
        <v>30</v>
      </c>
      <c r="X3282" t="s">
        <v>4100</v>
      </c>
    </row>
    <row r="3283" spans="1:24" x14ac:dyDescent="0.25">
      <c r="A3283">
        <v>1383307</v>
      </c>
      <c r="B3283" t="s">
        <v>4101</v>
      </c>
      <c r="C3283" t="s">
        <v>4102</v>
      </c>
      <c r="E3283" t="s">
        <v>4103</v>
      </c>
      <c r="I3283">
        <v>1979</v>
      </c>
      <c r="M3283" t="s">
        <v>4104</v>
      </c>
      <c r="N3283" t="s">
        <v>29</v>
      </c>
      <c r="O3283" t="s">
        <v>30</v>
      </c>
      <c r="P3283" t="s">
        <v>30</v>
      </c>
      <c r="Q3283" t="s">
        <v>31</v>
      </c>
      <c r="R3283" t="s">
        <v>30</v>
      </c>
      <c r="X3283" t="s">
        <v>4105</v>
      </c>
    </row>
    <row r="3284" spans="1:24" x14ac:dyDescent="0.25">
      <c r="A3284">
        <v>1379550</v>
      </c>
      <c r="B3284" t="s">
        <v>4106</v>
      </c>
      <c r="C3284" t="s">
        <v>4107</v>
      </c>
      <c r="N3284" t="s">
        <v>45</v>
      </c>
      <c r="O3284" t="s">
        <v>30</v>
      </c>
      <c r="P3284" t="s">
        <v>30</v>
      </c>
      <c r="Q3284" t="s">
        <v>75</v>
      </c>
      <c r="R3284" t="s">
        <v>30</v>
      </c>
      <c r="X3284" t="s">
        <v>4108</v>
      </c>
    </row>
    <row r="3285" spans="1:24" x14ac:dyDescent="0.25">
      <c r="A3285">
        <v>1383349</v>
      </c>
      <c r="B3285" t="s">
        <v>4109</v>
      </c>
      <c r="C3285" t="s">
        <v>4110</v>
      </c>
      <c r="G3285" t="e">
        <f>-ium</f>
        <v>#NAME?</v>
      </c>
      <c r="H3285" t="s">
        <v>288</v>
      </c>
      <c r="N3285" t="s">
        <v>45</v>
      </c>
      <c r="O3285" t="s">
        <v>40</v>
      </c>
      <c r="P3285" t="s">
        <v>30</v>
      </c>
      <c r="Q3285" t="s">
        <v>46</v>
      </c>
      <c r="R3285" t="s">
        <v>30</v>
      </c>
      <c r="X3285" t="s">
        <v>4111</v>
      </c>
    </row>
    <row r="3286" spans="1:24" x14ac:dyDescent="0.25">
      <c r="A3286">
        <v>1383432</v>
      </c>
      <c r="B3286" t="s">
        <v>4112</v>
      </c>
      <c r="C3286" t="s">
        <v>4113</v>
      </c>
      <c r="N3286" t="s">
        <v>29</v>
      </c>
      <c r="O3286" t="s">
        <v>40</v>
      </c>
      <c r="P3286" t="s">
        <v>30</v>
      </c>
      <c r="Q3286" t="s">
        <v>31</v>
      </c>
      <c r="R3286" t="s">
        <v>30</v>
      </c>
      <c r="X3286" t="s">
        <v>4114</v>
      </c>
    </row>
    <row r="3287" spans="1:24" x14ac:dyDescent="0.25">
      <c r="A3287">
        <v>1383225</v>
      </c>
      <c r="B3287" t="s">
        <v>4115</v>
      </c>
      <c r="C3287" t="s">
        <v>4116</v>
      </c>
      <c r="N3287" t="s">
        <v>45</v>
      </c>
      <c r="O3287" t="s">
        <v>30</v>
      </c>
      <c r="P3287" t="s">
        <v>30</v>
      </c>
      <c r="Q3287" t="s">
        <v>46</v>
      </c>
      <c r="R3287" t="s">
        <v>30</v>
      </c>
      <c r="X3287" t="s">
        <v>4117</v>
      </c>
    </row>
    <row r="3288" spans="1:24" x14ac:dyDescent="0.25">
      <c r="A3288">
        <v>1377933</v>
      </c>
      <c r="B3288" t="s">
        <v>4118</v>
      </c>
      <c r="C3288" t="s">
        <v>4119</v>
      </c>
      <c r="E3288" t="s">
        <v>4120</v>
      </c>
      <c r="F3288" t="s">
        <v>480</v>
      </c>
      <c r="G3288" t="e">
        <f>-penem</f>
        <v>#NAME?</v>
      </c>
      <c r="H3288" t="s">
        <v>2256</v>
      </c>
      <c r="I3288">
        <v>2009</v>
      </c>
      <c r="N3288" t="s">
        <v>29</v>
      </c>
      <c r="O3288" t="s">
        <v>40</v>
      </c>
      <c r="P3288" t="s">
        <v>30</v>
      </c>
      <c r="Q3288" t="s">
        <v>31</v>
      </c>
      <c r="R3288" t="s">
        <v>30</v>
      </c>
      <c r="X3288" t="s">
        <v>4121</v>
      </c>
    </row>
    <row r="3289" spans="1:24" x14ac:dyDescent="0.25">
      <c r="A3289">
        <v>1376643</v>
      </c>
      <c r="B3289" t="s">
        <v>4122</v>
      </c>
      <c r="C3289" t="s">
        <v>4123</v>
      </c>
      <c r="N3289" t="s">
        <v>45</v>
      </c>
      <c r="O3289" t="s">
        <v>40</v>
      </c>
      <c r="P3289" t="s">
        <v>30</v>
      </c>
      <c r="Q3289" t="s">
        <v>63</v>
      </c>
      <c r="R3289" t="s">
        <v>30</v>
      </c>
      <c r="X3289" t="s">
        <v>4124</v>
      </c>
    </row>
    <row r="3290" spans="1:24" x14ac:dyDescent="0.25">
      <c r="A3290">
        <v>1379715</v>
      </c>
      <c r="B3290" t="s">
        <v>4125</v>
      </c>
      <c r="C3290" t="s">
        <v>4126</v>
      </c>
      <c r="N3290" t="s">
        <v>45</v>
      </c>
      <c r="O3290" t="s">
        <v>40</v>
      </c>
      <c r="P3290" t="s">
        <v>30</v>
      </c>
      <c r="Q3290" t="s">
        <v>46</v>
      </c>
      <c r="R3290" t="s">
        <v>30</v>
      </c>
      <c r="X3290" t="s">
        <v>4127</v>
      </c>
    </row>
    <row r="3291" spans="1:24" x14ac:dyDescent="0.25">
      <c r="A3291">
        <v>1378920</v>
      </c>
      <c r="B3291" t="s">
        <v>4128</v>
      </c>
      <c r="C3291" t="s">
        <v>4129</v>
      </c>
      <c r="G3291" t="e">
        <f>-pramine</f>
        <v>#NAME?</v>
      </c>
      <c r="H3291" t="s">
        <v>4130</v>
      </c>
      <c r="K3291" t="s">
        <v>4131</v>
      </c>
      <c r="L3291" t="s">
        <v>4132</v>
      </c>
      <c r="N3291" t="s">
        <v>45</v>
      </c>
      <c r="O3291" t="s">
        <v>40</v>
      </c>
      <c r="P3291" t="s">
        <v>30</v>
      </c>
      <c r="Q3291" t="s">
        <v>46</v>
      </c>
      <c r="R3291" t="s">
        <v>30</v>
      </c>
      <c r="X3291" t="s">
        <v>4133</v>
      </c>
    </row>
    <row r="3292" spans="1:24" x14ac:dyDescent="0.25">
      <c r="A3292">
        <v>1378372</v>
      </c>
      <c r="B3292" t="s">
        <v>4134</v>
      </c>
      <c r="C3292" t="s">
        <v>4135</v>
      </c>
      <c r="G3292" t="s">
        <v>460</v>
      </c>
      <c r="H3292" t="s">
        <v>461</v>
      </c>
      <c r="N3292" t="s">
        <v>29</v>
      </c>
      <c r="O3292" t="s">
        <v>30</v>
      </c>
      <c r="P3292" t="s">
        <v>30</v>
      </c>
      <c r="Q3292" t="s">
        <v>31</v>
      </c>
      <c r="R3292" t="s">
        <v>30</v>
      </c>
      <c r="X3292" t="s">
        <v>4136</v>
      </c>
    </row>
    <row r="3293" spans="1:24" x14ac:dyDescent="0.25">
      <c r="A3293">
        <v>1379518</v>
      </c>
      <c r="B3293" t="s">
        <v>4137</v>
      </c>
      <c r="C3293" t="s">
        <v>4138</v>
      </c>
      <c r="E3293" t="s">
        <v>4139</v>
      </c>
      <c r="N3293" t="s">
        <v>45</v>
      </c>
      <c r="O3293" t="s">
        <v>30</v>
      </c>
      <c r="P3293" t="s">
        <v>30</v>
      </c>
      <c r="Q3293" t="s">
        <v>46</v>
      </c>
      <c r="R3293" t="s">
        <v>30</v>
      </c>
      <c r="X3293" t="s">
        <v>4140</v>
      </c>
    </row>
    <row r="3294" spans="1:24" x14ac:dyDescent="0.25">
      <c r="A3294">
        <v>1376037</v>
      </c>
      <c r="B3294" t="s">
        <v>4141</v>
      </c>
      <c r="C3294" t="s">
        <v>4142</v>
      </c>
      <c r="F3294" t="s">
        <v>313</v>
      </c>
      <c r="G3294" t="e">
        <f>-pamine</f>
        <v>#NAME?</v>
      </c>
      <c r="H3294" t="s">
        <v>2809</v>
      </c>
      <c r="I3294">
        <v>1979</v>
      </c>
      <c r="M3294" t="s">
        <v>896</v>
      </c>
      <c r="N3294" t="s">
        <v>45</v>
      </c>
      <c r="O3294" t="s">
        <v>40</v>
      </c>
      <c r="P3294" t="s">
        <v>30</v>
      </c>
      <c r="Q3294" t="s">
        <v>31</v>
      </c>
      <c r="R3294" t="s">
        <v>30</v>
      </c>
      <c r="X3294" t="s">
        <v>4143</v>
      </c>
    </row>
    <row r="3295" spans="1:24" x14ac:dyDescent="0.25">
      <c r="A3295">
        <v>1379064</v>
      </c>
      <c r="B3295" t="s">
        <v>4144</v>
      </c>
      <c r="C3295" t="s">
        <v>4145</v>
      </c>
      <c r="K3295" t="s">
        <v>4146</v>
      </c>
      <c r="L3295" t="s">
        <v>4147</v>
      </c>
      <c r="N3295" t="s">
        <v>45</v>
      </c>
      <c r="O3295" t="s">
        <v>40</v>
      </c>
      <c r="P3295" t="s">
        <v>30</v>
      </c>
      <c r="Q3295" t="s">
        <v>63</v>
      </c>
      <c r="R3295" t="s">
        <v>30</v>
      </c>
      <c r="X3295" t="s">
        <v>4148</v>
      </c>
    </row>
    <row r="3296" spans="1:24" x14ac:dyDescent="0.25">
      <c r="A3296">
        <v>1376540</v>
      </c>
      <c r="B3296" t="s">
        <v>4149</v>
      </c>
      <c r="C3296" t="s">
        <v>4150</v>
      </c>
      <c r="E3296" t="s">
        <v>4151</v>
      </c>
      <c r="N3296" t="s">
        <v>29</v>
      </c>
      <c r="O3296" t="s">
        <v>40</v>
      </c>
      <c r="P3296" t="s">
        <v>30</v>
      </c>
      <c r="Q3296" t="s">
        <v>46</v>
      </c>
      <c r="R3296" t="s">
        <v>30</v>
      </c>
      <c r="X3296" t="s">
        <v>4152</v>
      </c>
    </row>
    <row r="3297" spans="1:24" x14ac:dyDescent="0.25">
      <c r="A3297">
        <v>1377438</v>
      </c>
      <c r="B3297" t="s">
        <v>4153</v>
      </c>
      <c r="C3297" t="s">
        <v>4154</v>
      </c>
      <c r="G3297" t="e">
        <f>-imus</f>
        <v>#NAME?</v>
      </c>
      <c r="H3297" t="s">
        <v>3773</v>
      </c>
      <c r="N3297" t="s">
        <v>45</v>
      </c>
      <c r="O3297" t="s">
        <v>40</v>
      </c>
      <c r="P3297" t="s">
        <v>30</v>
      </c>
      <c r="Q3297" t="s">
        <v>63</v>
      </c>
      <c r="R3297" t="s">
        <v>30</v>
      </c>
      <c r="X3297" t="s">
        <v>4155</v>
      </c>
    </row>
    <row r="3298" spans="1:24" x14ac:dyDescent="0.25">
      <c r="A3298">
        <v>1378621</v>
      </c>
      <c r="B3298" t="s">
        <v>4156</v>
      </c>
      <c r="C3298" t="s">
        <v>4157</v>
      </c>
      <c r="G3298" t="e">
        <f>-pamine</f>
        <v>#NAME?</v>
      </c>
      <c r="H3298" t="s">
        <v>2809</v>
      </c>
      <c r="N3298" t="s">
        <v>45</v>
      </c>
      <c r="O3298" t="s">
        <v>40</v>
      </c>
      <c r="P3298" t="s">
        <v>30</v>
      </c>
      <c r="Q3298" t="s">
        <v>31</v>
      </c>
      <c r="R3298" t="s">
        <v>30</v>
      </c>
      <c r="X3298" t="s">
        <v>4158</v>
      </c>
    </row>
    <row r="3299" spans="1:24" x14ac:dyDescent="0.25">
      <c r="A3299">
        <v>1379687</v>
      </c>
      <c r="B3299" t="s">
        <v>4159</v>
      </c>
      <c r="C3299" t="s">
        <v>4160</v>
      </c>
      <c r="N3299" t="s">
        <v>45</v>
      </c>
      <c r="O3299" t="s">
        <v>40</v>
      </c>
      <c r="P3299" t="s">
        <v>30</v>
      </c>
      <c r="Q3299" t="s">
        <v>31</v>
      </c>
      <c r="R3299" t="s">
        <v>30</v>
      </c>
      <c r="X3299" t="s">
        <v>4161</v>
      </c>
    </row>
    <row r="3300" spans="1:24" x14ac:dyDescent="0.25">
      <c r="A3300">
        <v>1383405</v>
      </c>
      <c r="B3300" t="s">
        <v>4162</v>
      </c>
      <c r="C3300" t="s">
        <v>4163</v>
      </c>
      <c r="N3300" t="s">
        <v>45</v>
      </c>
      <c r="O3300" t="s">
        <v>40</v>
      </c>
      <c r="P3300" t="s">
        <v>30</v>
      </c>
      <c r="Q3300" t="s">
        <v>63</v>
      </c>
      <c r="R3300" t="s">
        <v>30</v>
      </c>
      <c r="X3300" t="s">
        <v>4164</v>
      </c>
    </row>
    <row r="3301" spans="1:24" x14ac:dyDescent="0.25">
      <c r="A3301">
        <v>1043363</v>
      </c>
      <c r="B3301" t="s">
        <v>4165</v>
      </c>
      <c r="C3301" t="s">
        <v>4166</v>
      </c>
      <c r="E3301" t="s">
        <v>4167</v>
      </c>
      <c r="N3301" t="s">
        <v>45</v>
      </c>
      <c r="O3301" t="s">
        <v>40</v>
      </c>
      <c r="P3301" t="s">
        <v>30</v>
      </c>
      <c r="Q3301" t="s">
        <v>63</v>
      </c>
      <c r="R3301" t="s">
        <v>30</v>
      </c>
      <c r="X3301" t="s">
        <v>4168</v>
      </c>
    </row>
    <row r="3302" spans="1:24" x14ac:dyDescent="0.25">
      <c r="A3302">
        <v>1053453</v>
      </c>
      <c r="B3302" t="s">
        <v>4169</v>
      </c>
      <c r="C3302" t="s">
        <v>4170</v>
      </c>
      <c r="E3302" t="s">
        <v>4171</v>
      </c>
      <c r="F3302" t="s">
        <v>341</v>
      </c>
      <c r="G3302" t="s">
        <v>460</v>
      </c>
      <c r="H3302" t="s">
        <v>461</v>
      </c>
      <c r="I3302">
        <v>1995</v>
      </c>
      <c r="M3302" t="s">
        <v>4104</v>
      </c>
      <c r="N3302" t="s">
        <v>29</v>
      </c>
      <c r="O3302" t="s">
        <v>30</v>
      </c>
      <c r="P3302" t="s">
        <v>30</v>
      </c>
      <c r="Q3302" t="s">
        <v>31</v>
      </c>
      <c r="R3302" t="s">
        <v>30</v>
      </c>
      <c r="X3302" t="s">
        <v>4172</v>
      </c>
    </row>
    <row r="3303" spans="1:24" x14ac:dyDescent="0.25">
      <c r="A3303">
        <v>1378594</v>
      </c>
      <c r="B3303" t="s">
        <v>4173</v>
      </c>
      <c r="C3303" t="s">
        <v>4174</v>
      </c>
      <c r="F3303" t="s">
        <v>366</v>
      </c>
      <c r="K3303" t="s">
        <v>4175</v>
      </c>
      <c r="L3303" t="s">
        <v>4176</v>
      </c>
      <c r="M3303" t="s">
        <v>1017</v>
      </c>
      <c r="N3303" t="s">
        <v>29</v>
      </c>
      <c r="O3303" t="s">
        <v>30</v>
      </c>
      <c r="P3303" t="s">
        <v>30</v>
      </c>
      <c r="Q3303" t="s">
        <v>46</v>
      </c>
      <c r="R3303" t="s">
        <v>30</v>
      </c>
      <c r="X3303" t="s">
        <v>4177</v>
      </c>
    </row>
    <row r="3304" spans="1:24" x14ac:dyDescent="0.25">
      <c r="A3304">
        <v>1378678</v>
      </c>
      <c r="B3304" t="s">
        <v>4178</v>
      </c>
      <c r="C3304" t="s">
        <v>4179</v>
      </c>
      <c r="E3304" t="s">
        <v>4180</v>
      </c>
      <c r="F3304" t="s">
        <v>3859</v>
      </c>
      <c r="G3304" t="e">
        <f>-relix</f>
        <v>#NAME?</v>
      </c>
      <c r="H3304" t="s">
        <v>4181</v>
      </c>
      <c r="I3304">
        <v>1987</v>
      </c>
      <c r="M3304" t="s">
        <v>4182</v>
      </c>
      <c r="N3304" t="s">
        <v>108</v>
      </c>
      <c r="O3304" t="s">
        <v>30</v>
      </c>
      <c r="P3304" t="s">
        <v>30</v>
      </c>
      <c r="Q3304" t="s">
        <v>31</v>
      </c>
      <c r="R3304" t="s">
        <v>30</v>
      </c>
      <c r="X3304" t="s">
        <v>4183</v>
      </c>
    </row>
    <row r="3305" spans="1:24" x14ac:dyDescent="0.25">
      <c r="A3305">
        <v>1378934</v>
      </c>
      <c r="B3305" t="s">
        <v>4184</v>
      </c>
      <c r="C3305" t="s">
        <v>4185</v>
      </c>
      <c r="E3305" t="s">
        <v>4186</v>
      </c>
      <c r="I3305">
        <v>1965</v>
      </c>
      <c r="M3305" t="s">
        <v>1348</v>
      </c>
      <c r="N3305" t="s">
        <v>29</v>
      </c>
      <c r="O3305" t="s">
        <v>30</v>
      </c>
      <c r="P3305" t="s">
        <v>30</v>
      </c>
      <c r="Q3305" t="s">
        <v>46</v>
      </c>
      <c r="R3305" t="s">
        <v>30</v>
      </c>
      <c r="X3305" t="s">
        <v>4187</v>
      </c>
    </row>
    <row r="3306" spans="1:24" x14ac:dyDescent="0.25">
      <c r="A3306">
        <v>1379125</v>
      </c>
      <c r="B3306" t="s">
        <v>4188</v>
      </c>
      <c r="C3306" t="s">
        <v>4189</v>
      </c>
      <c r="E3306" t="s">
        <v>4190</v>
      </c>
      <c r="I3306">
        <v>1978</v>
      </c>
      <c r="M3306" t="s">
        <v>4191</v>
      </c>
      <c r="N3306" t="s">
        <v>45</v>
      </c>
      <c r="O3306" t="s">
        <v>30</v>
      </c>
      <c r="P3306" t="s">
        <v>30</v>
      </c>
      <c r="Q3306" t="s">
        <v>46</v>
      </c>
      <c r="R3306" t="s">
        <v>30</v>
      </c>
      <c r="X3306" t="s">
        <v>4192</v>
      </c>
    </row>
    <row r="3307" spans="1:24" x14ac:dyDescent="0.25">
      <c r="A3307">
        <v>1379440</v>
      </c>
      <c r="B3307" t="s">
        <v>4193</v>
      </c>
      <c r="C3307" t="s">
        <v>4194</v>
      </c>
      <c r="G3307" t="e">
        <f ca="1">-pin(e)</f>
        <v>#NAME?</v>
      </c>
      <c r="H3307" t="s">
        <v>272</v>
      </c>
      <c r="N3307" t="s">
        <v>45</v>
      </c>
      <c r="O3307" t="s">
        <v>40</v>
      </c>
      <c r="P3307" t="s">
        <v>30</v>
      </c>
      <c r="Q3307" t="s">
        <v>63</v>
      </c>
      <c r="R3307" t="s">
        <v>30</v>
      </c>
      <c r="X3307" t="s">
        <v>4195</v>
      </c>
    </row>
    <row r="3308" spans="1:24" x14ac:dyDescent="0.25">
      <c r="A3308">
        <v>1377370</v>
      </c>
      <c r="B3308" t="s">
        <v>4196</v>
      </c>
      <c r="C3308" t="s">
        <v>4197</v>
      </c>
      <c r="N3308" t="s">
        <v>45</v>
      </c>
      <c r="O3308" t="s">
        <v>30</v>
      </c>
      <c r="P3308" t="s">
        <v>30</v>
      </c>
      <c r="Q3308" t="s">
        <v>46</v>
      </c>
      <c r="R3308" t="s">
        <v>30</v>
      </c>
      <c r="X3308" t="s">
        <v>4198</v>
      </c>
    </row>
    <row r="3309" spans="1:24" x14ac:dyDescent="0.25">
      <c r="A3309">
        <v>1378712</v>
      </c>
      <c r="B3309" t="s">
        <v>4199</v>
      </c>
      <c r="C3309" t="s">
        <v>4200</v>
      </c>
      <c r="N3309" t="s">
        <v>45</v>
      </c>
      <c r="O3309" t="s">
        <v>40</v>
      </c>
      <c r="P3309" t="s">
        <v>30</v>
      </c>
      <c r="Q3309" t="s">
        <v>31</v>
      </c>
      <c r="R3309" t="s">
        <v>30</v>
      </c>
      <c r="X3309" t="s">
        <v>4201</v>
      </c>
    </row>
    <row r="3310" spans="1:24" x14ac:dyDescent="0.25">
      <c r="A3310">
        <v>1377516</v>
      </c>
      <c r="B3310" t="s">
        <v>4202</v>
      </c>
      <c r="C3310" t="s">
        <v>4203</v>
      </c>
      <c r="N3310" t="s">
        <v>45</v>
      </c>
      <c r="O3310" t="s">
        <v>30</v>
      </c>
      <c r="P3310" t="s">
        <v>30</v>
      </c>
      <c r="Q3310" t="s">
        <v>46</v>
      </c>
      <c r="R3310" t="s">
        <v>30</v>
      </c>
      <c r="X3310" t="s">
        <v>4204</v>
      </c>
    </row>
    <row r="3311" spans="1:24" x14ac:dyDescent="0.25">
      <c r="A3311">
        <v>1377813</v>
      </c>
      <c r="B3311" t="s">
        <v>4205</v>
      </c>
      <c r="C3311" t="s">
        <v>4206</v>
      </c>
      <c r="F3311" t="s">
        <v>4207</v>
      </c>
      <c r="G3311" t="e">
        <f>-onide</f>
        <v>#NAME?</v>
      </c>
      <c r="H3311" t="s">
        <v>356</v>
      </c>
      <c r="I3311">
        <v>1972</v>
      </c>
      <c r="M3311" t="s">
        <v>4208</v>
      </c>
      <c r="N3311" t="s">
        <v>29</v>
      </c>
      <c r="O3311" t="s">
        <v>40</v>
      </c>
      <c r="P3311" t="s">
        <v>30</v>
      </c>
      <c r="Q3311" t="s">
        <v>31</v>
      </c>
      <c r="R3311" t="s">
        <v>30</v>
      </c>
      <c r="X3311" t="s">
        <v>4209</v>
      </c>
    </row>
    <row r="3312" spans="1:24" x14ac:dyDescent="0.25">
      <c r="A3312">
        <v>1376427</v>
      </c>
      <c r="B3312" t="s">
        <v>4210</v>
      </c>
      <c r="C3312" t="s">
        <v>4211</v>
      </c>
      <c r="N3312" t="s">
        <v>45</v>
      </c>
      <c r="O3312" t="s">
        <v>40</v>
      </c>
      <c r="P3312" t="s">
        <v>30</v>
      </c>
      <c r="Q3312" t="s">
        <v>46</v>
      </c>
      <c r="R3312" t="s">
        <v>30</v>
      </c>
      <c r="X3312" t="s">
        <v>4212</v>
      </c>
    </row>
    <row r="3313" spans="1:24" x14ac:dyDescent="0.25">
      <c r="A3313">
        <v>1379071</v>
      </c>
      <c r="B3313" t="s">
        <v>4213</v>
      </c>
      <c r="C3313" t="s">
        <v>4214</v>
      </c>
      <c r="F3313" t="s">
        <v>301</v>
      </c>
      <c r="G3313" t="s">
        <v>3502</v>
      </c>
      <c r="H3313" t="s">
        <v>3503</v>
      </c>
      <c r="K3313" t="s">
        <v>4215</v>
      </c>
      <c r="L3313" t="s">
        <v>4216</v>
      </c>
      <c r="N3313" t="s">
        <v>29</v>
      </c>
      <c r="O3313" t="s">
        <v>40</v>
      </c>
      <c r="P3313" t="s">
        <v>30</v>
      </c>
      <c r="Q3313" t="s">
        <v>31</v>
      </c>
      <c r="R3313" t="s">
        <v>30</v>
      </c>
      <c r="X3313" t="s">
        <v>4217</v>
      </c>
    </row>
    <row r="3314" spans="1:24" x14ac:dyDescent="0.25">
      <c r="A3314">
        <v>94473</v>
      </c>
      <c r="B3314" t="s">
        <v>4218</v>
      </c>
      <c r="C3314" t="s">
        <v>4219</v>
      </c>
      <c r="G3314" t="e">
        <f>-kalim</f>
        <v>#NAME?</v>
      </c>
      <c r="H3314" t="s">
        <v>4220</v>
      </c>
      <c r="N3314" t="s">
        <v>45</v>
      </c>
      <c r="O3314" t="s">
        <v>40</v>
      </c>
      <c r="P3314" t="s">
        <v>30</v>
      </c>
      <c r="Q3314" t="s">
        <v>46</v>
      </c>
      <c r="R3314" t="s">
        <v>30</v>
      </c>
      <c r="X3314" t="s">
        <v>4221</v>
      </c>
    </row>
    <row r="3315" spans="1:24" x14ac:dyDescent="0.25">
      <c r="A3315">
        <v>52166</v>
      </c>
      <c r="B3315" t="s">
        <v>4222</v>
      </c>
      <c r="C3315" t="s">
        <v>4223</v>
      </c>
      <c r="E3315" t="s">
        <v>4224</v>
      </c>
      <c r="F3315" t="s">
        <v>480</v>
      </c>
      <c r="G3315" t="e">
        <f>-tril</f>
        <v>#NAME?</v>
      </c>
      <c r="H3315" t="s">
        <v>4225</v>
      </c>
      <c r="I3315">
        <v>1993</v>
      </c>
      <c r="M3315" t="s">
        <v>627</v>
      </c>
      <c r="N3315" t="s">
        <v>45</v>
      </c>
      <c r="O3315" t="s">
        <v>30</v>
      </c>
      <c r="P3315" t="s">
        <v>30</v>
      </c>
      <c r="Q3315" t="s">
        <v>31</v>
      </c>
      <c r="R3315" t="s">
        <v>30</v>
      </c>
      <c r="X3315" t="s">
        <v>4226</v>
      </c>
    </row>
    <row r="3316" spans="1:24" x14ac:dyDescent="0.25">
      <c r="A3316">
        <v>1379729</v>
      </c>
      <c r="B3316" t="s">
        <v>4227</v>
      </c>
      <c r="C3316" t="s">
        <v>4228</v>
      </c>
      <c r="N3316" t="s">
        <v>45</v>
      </c>
      <c r="O3316" t="s">
        <v>30</v>
      </c>
      <c r="P3316" t="s">
        <v>30</v>
      </c>
      <c r="Q3316" t="s">
        <v>31</v>
      </c>
      <c r="R3316" t="s">
        <v>30</v>
      </c>
      <c r="X3316" t="s">
        <v>4229</v>
      </c>
    </row>
    <row r="3317" spans="1:24" x14ac:dyDescent="0.25">
      <c r="A3317">
        <v>1378928</v>
      </c>
      <c r="B3317" t="s">
        <v>4230</v>
      </c>
      <c r="C3317" t="s">
        <v>4231</v>
      </c>
      <c r="N3317" t="s">
        <v>29</v>
      </c>
      <c r="O3317" t="s">
        <v>40</v>
      </c>
      <c r="P3317" t="s">
        <v>30</v>
      </c>
      <c r="Q3317" t="s">
        <v>46</v>
      </c>
      <c r="R3317" t="s">
        <v>30</v>
      </c>
      <c r="X3317" t="s">
        <v>4232</v>
      </c>
    </row>
    <row r="3318" spans="1:24" x14ac:dyDescent="0.25">
      <c r="A3318">
        <v>1376956</v>
      </c>
      <c r="B3318" t="s">
        <v>4233</v>
      </c>
      <c r="C3318" t="s">
        <v>4234</v>
      </c>
      <c r="G3318" t="e">
        <f>-dil</f>
        <v>#NAME?</v>
      </c>
      <c r="H3318" t="s">
        <v>707</v>
      </c>
      <c r="N3318" t="s">
        <v>45</v>
      </c>
      <c r="O3318" t="s">
        <v>40</v>
      </c>
      <c r="P3318" t="s">
        <v>30</v>
      </c>
      <c r="Q3318" t="s">
        <v>46</v>
      </c>
      <c r="R3318" t="s">
        <v>30</v>
      </c>
      <c r="X3318" t="s">
        <v>4235</v>
      </c>
    </row>
    <row r="3319" spans="1:24" x14ac:dyDescent="0.25">
      <c r="A3319">
        <v>1379695</v>
      </c>
      <c r="B3319" t="s">
        <v>4236</v>
      </c>
      <c r="C3319" t="s">
        <v>4237</v>
      </c>
      <c r="N3319" t="s">
        <v>29</v>
      </c>
      <c r="O3319" t="s">
        <v>40</v>
      </c>
      <c r="P3319" t="s">
        <v>30</v>
      </c>
      <c r="Q3319" t="s">
        <v>46</v>
      </c>
      <c r="R3319" t="s">
        <v>30</v>
      </c>
      <c r="X3319" t="s">
        <v>4238</v>
      </c>
    </row>
    <row r="3320" spans="1:24" x14ac:dyDescent="0.25">
      <c r="A3320">
        <v>1379325</v>
      </c>
      <c r="B3320" t="s">
        <v>4239</v>
      </c>
      <c r="C3320" t="s">
        <v>4240</v>
      </c>
      <c r="G3320" t="s">
        <v>581</v>
      </c>
      <c r="H3320" t="s">
        <v>582</v>
      </c>
      <c r="N3320" t="s">
        <v>45</v>
      </c>
      <c r="O3320" t="s">
        <v>40</v>
      </c>
      <c r="P3320" t="s">
        <v>30</v>
      </c>
      <c r="Q3320" t="s">
        <v>63</v>
      </c>
      <c r="R3320" t="s">
        <v>30</v>
      </c>
      <c r="X3320" t="s">
        <v>4241</v>
      </c>
    </row>
    <row r="3321" spans="1:24" x14ac:dyDescent="0.25">
      <c r="A3321">
        <v>1362470</v>
      </c>
      <c r="B3321" t="s">
        <v>4242</v>
      </c>
      <c r="C3321" t="s">
        <v>4243</v>
      </c>
      <c r="N3321" t="s">
        <v>45</v>
      </c>
      <c r="O3321" t="s">
        <v>40</v>
      </c>
      <c r="P3321" t="s">
        <v>30</v>
      </c>
      <c r="Q3321" t="s">
        <v>46</v>
      </c>
      <c r="R3321" t="s">
        <v>30</v>
      </c>
      <c r="X3321" t="s">
        <v>4244</v>
      </c>
    </row>
    <row r="3322" spans="1:24" x14ac:dyDescent="0.25">
      <c r="A3322">
        <v>1383393</v>
      </c>
      <c r="B3322" t="s">
        <v>4245</v>
      </c>
      <c r="C3322" t="s">
        <v>4246</v>
      </c>
      <c r="E3322" t="s">
        <v>4247</v>
      </c>
      <c r="F3322" t="s">
        <v>480</v>
      </c>
      <c r="G3322" t="e">
        <f>-adol</f>
        <v>#NAME?</v>
      </c>
      <c r="H3322" t="s">
        <v>582</v>
      </c>
      <c r="I3322">
        <v>1979</v>
      </c>
      <c r="M3322" t="s">
        <v>179</v>
      </c>
      <c r="N3322" t="s">
        <v>45</v>
      </c>
      <c r="O3322" t="s">
        <v>30</v>
      </c>
      <c r="P3322" t="s">
        <v>30</v>
      </c>
      <c r="Q3322" t="s">
        <v>46</v>
      </c>
      <c r="R3322" t="s">
        <v>30</v>
      </c>
      <c r="X3322" t="s">
        <v>4248</v>
      </c>
    </row>
    <row r="3323" spans="1:24" x14ac:dyDescent="0.25">
      <c r="A3323">
        <v>1383542</v>
      </c>
      <c r="B3323" t="s">
        <v>4249</v>
      </c>
      <c r="C3323" t="s">
        <v>4250</v>
      </c>
      <c r="G3323" t="e">
        <f>-vir</f>
        <v>#NAME?</v>
      </c>
      <c r="H3323" t="s">
        <v>1259</v>
      </c>
      <c r="I3323">
        <v>2005</v>
      </c>
      <c r="N3323" t="s">
        <v>29</v>
      </c>
      <c r="O3323" t="s">
        <v>40</v>
      </c>
      <c r="P3323" t="s">
        <v>30</v>
      </c>
      <c r="Q3323" t="s">
        <v>46</v>
      </c>
      <c r="R3323" t="s">
        <v>30</v>
      </c>
      <c r="X3323" t="s">
        <v>4251</v>
      </c>
    </row>
    <row r="3324" spans="1:24" x14ac:dyDescent="0.25">
      <c r="A3324">
        <v>1383562</v>
      </c>
      <c r="B3324" t="s">
        <v>4252</v>
      </c>
      <c r="C3324" t="s">
        <v>4253</v>
      </c>
      <c r="I3324">
        <v>1965</v>
      </c>
      <c r="M3324" t="s">
        <v>3826</v>
      </c>
      <c r="N3324" t="s">
        <v>45</v>
      </c>
      <c r="O3324" t="s">
        <v>40</v>
      </c>
      <c r="P3324" t="s">
        <v>30</v>
      </c>
      <c r="Q3324" t="s">
        <v>63</v>
      </c>
      <c r="R3324" t="s">
        <v>30</v>
      </c>
      <c r="X3324" t="s">
        <v>4254</v>
      </c>
    </row>
    <row r="3325" spans="1:24" x14ac:dyDescent="0.25">
      <c r="A3325">
        <v>1383197</v>
      </c>
      <c r="B3325" t="s">
        <v>4255</v>
      </c>
      <c r="C3325" t="s">
        <v>4256</v>
      </c>
      <c r="E3325" t="s">
        <v>4257</v>
      </c>
      <c r="F3325" t="s">
        <v>36</v>
      </c>
      <c r="G3325" t="e">
        <f>-monam</f>
        <v>#NAME?</v>
      </c>
      <c r="H3325" t="s">
        <v>4258</v>
      </c>
      <c r="I3325">
        <v>1988</v>
      </c>
      <c r="M3325" t="s">
        <v>4259</v>
      </c>
      <c r="N3325" t="s">
        <v>45</v>
      </c>
      <c r="O3325" t="s">
        <v>30</v>
      </c>
      <c r="P3325" t="s">
        <v>30</v>
      </c>
      <c r="Q3325" t="s">
        <v>46</v>
      </c>
      <c r="R3325" t="s">
        <v>30</v>
      </c>
      <c r="X3325" t="s">
        <v>4260</v>
      </c>
    </row>
    <row r="3326" spans="1:24" x14ac:dyDescent="0.25">
      <c r="A3326">
        <v>1383219</v>
      </c>
      <c r="B3326" t="s">
        <v>4261</v>
      </c>
      <c r="C3326" t="s">
        <v>4262</v>
      </c>
      <c r="G3326" t="e">
        <f>-ium</f>
        <v>#NAME?</v>
      </c>
      <c r="H3326" t="s">
        <v>288</v>
      </c>
      <c r="N3326" t="s">
        <v>45</v>
      </c>
      <c r="O3326" t="s">
        <v>40</v>
      </c>
      <c r="P3326" t="s">
        <v>30</v>
      </c>
      <c r="Q3326" t="s">
        <v>46</v>
      </c>
      <c r="R3326" t="s">
        <v>30</v>
      </c>
      <c r="X3326" t="s">
        <v>4263</v>
      </c>
    </row>
    <row r="3327" spans="1:24" x14ac:dyDescent="0.25">
      <c r="A3327">
        <v>1383382</v>
      </c>
      <c r="B3327" t="s">
        <v>4264</v>
      </c>
      <c r="C3327" t="s">
        <v>4265</v>
      </c>
      <c r="E3327" t="s">
        <v>4266</v>
      </c>
      <c r="F3327" t="s">
        <v>452</v>
      </c>
      <c r="I3327">
        <v>1988</v>
      </c>
      <c r="M3327" t="s">
        <v>4267</v>
      </c>
      <c r="N3327" t="s">
        <v>45</v>
      </c>
      <c r="O3327" t="s">
        <v>40</v>
      </c>
      <c r="P3327" t="s">
        <v>30</v>
      </c>
      <c r="Q3327" t="s">
        <v>63</v>
      </c>
      <c r="R3327" t="s">
        <v>30</v>
      </c>
      <c r="X3327" t="s">
        <v>4268</v>
      </c>
    </row>
    <row r="3328" spans="1:24" x14ac:dyDescent="0.25">
      <c r="A3328">
        <v>1383238</v>
      </c>
      <c r="B3328" t="s">
        <v>4269</v>
      </c>
      <c r="C3328" t="s">
        <v>4270</v>
      </c>
      <c r="E3328" t="s">
        <v>4271</v>
      </c>
      <c r="F3328" t="s">
        <v>301</v>
      </c>
      <c r="I3328">
        <v>1975</v>
      </c>
      <c r="M3328" t="s">
        <v>4272</v>
      </c>
      <c r="N3328" t="s">
        <v>45</v>
      </c>
      <c r="O3328" t="s">
        <v>40</v>
      </c>
      <c r="P3328" t="s">
        <v>30</v>
      </c>
      <c r="Q3328" t="s">
        <v>46</v>
      </c>
      <c r="R3328" t="s">
        <v>30</v>
      </c>
      <c r="X3328" t="s">
        <v>4273</v>
      </c>
    </row>
    <row r="3329" spans="1:24" x14ac:dyDescent="0.25">
      <c r="A3329">
        <v>1354841</v>
      </c>
      <c r="B3329" t="s">
        <v>4274</v>
      </c>
      <c r="C3329" t="s">
        <v>4275</v>
      </c>
      <c r="F3329" t="s">
        <v>4276</v>
      </c>
      <c r="I3329">
        <v>1966</v>
      </c>
      <c r="M3329" t="s">
        <v>148</v>
      </c>
      <c r="N3329" t="s">
        <v>45</v>
      </c>
      <c r="O3329" t="s">
        <v>40</v>
      </c>
      <c r="P3329" t="s">
        <v>30</v>
      </c>
      <c r="Q3329" t="s">
        <v>63</v>
      </c>
      <c r="R3329" t="s">
        <v>30</v>
      </c>
      <c r="X3329" t="s">
        <v>4277</v>
      </c>
    </row>
    <row r="3330" spans="1:24" x14ac:dyDescent="0.25">
      <c r="A3330">
        <v>1383188</v>
      </c>
      <c r="B3330" t="s">
        <v>4278</v>
      </c>
      <c r="C3330" t="s">
        <v>4279</v>
      </c>
      <c r="F3330" t="s">
        <v>313</v>
      </c>
      <c r="G3330" t="s">
        <v>789</v>
      </c>
      <c r="H3330" t="s">
        <v>790</v>
      </c>
      <c r="I3330">
        <v>1983</v>
      </c>
      <c r="M3330" t="s">
        <v>793</v>
      </c>
      <c r="N3330" t="s">
        <v>29</v>
      </c>
      <c r="O3330" t="s">
        <v>30</v>
      </c>
      <c r="P3330" t="s">
        <v>30</v>
      </c>
      <c r="Q3330" t="s">
        <v>31</v>
      </c>
      <c r="R3330" t="s">
        <v>30</v>
      </c>
      <c r="X3330" t="s">
        <v>4280</v>
      </c>
    </row>
    <row r="3331" spans="1:24" x14ac:dyDescent="0.25">
      <c r="A3331">
        <v>1383299</v>
      </c>
      <c r="B3331" t="s">
        <v>4281</v>
      </c>
      <c r="C3331" t="s">
        <v>4282</v>
      </c>
      <c r="F3331" t="s">
        <v>626</v>
      </c>
      <c r="G3331" t="s">
        <v>129</v>
      </c>
      <c r="H3331" t="s">
        <v>130</v>
      </c>
      <c r="N3331" t="s">
        <v>45</v>
      </c>
      <c r="O3331" t="s">
        <v>40</v>
      </c>
      <c r="P3331" t="s">
        <v>30</v>
      </c>
      <c r="Q3331" t="s">
        <v>63</v>
      </c>
      <c r="R3331" t="s">
        <v>30</v>
      </c>
      <c r="X3331" t="s">
        <v>4283</v>
      </c>
    </row>
    <row r="3332" spans="1:24" x14ac:dyDescent="0.25">
      <c r="A3332">
        <v>1383431</v>
      </c>
      <c r="B3332" t="s">
        <v>4284</v>
      </c>
      <c r="C3332" t="s">
        <v>4285</v>
      </c>
      <c r="E3332" t="s">
        <v>4286</v>
      </c>
      <c r="F3332" t="s">
        <v>480</v>
      </c>
      <c r="I3332">
        <v>1969</v>
      </c>
      <c r="M3332" t="s">
        <v>1310</v>
      </c>
      <c r="N3332" t="s">
        <v>45</v>
      </c>
      <c r="O3332" t="s">
        <v>40</v>
      </c>
      <c r="P3332" t="s">
        <v>30</v>
      </c>
      <c r="Q3332" t="s">
        <v>63</v>
      </c>
      <c r="R3332" t="s">
        <v>30</v>
      </c>
      <c r="X3332" t="s">
        <v>4287</v>
      </c>
    </row>
    <row r="3333" spans="1:24" x14ac:dyDescent="0.25">
      <c r="A3333">
        <v>1381322</v>
      </c>
      <c r="B3333" t="s">
        <v>4288</v>
      </c>
      <c r="C3333" t="s">
        <v>4289</v>
      </c>
      <c r="N3333" t="s">
        <v>75</v>
      </c>
      <c r="O3333" t="s">
        <v>30</v>
      </c>
      <c r="P3333" t="s">
        <v>30</v>
      </c>
      <c r="Q3333" t="s">
        <v>31</v>
      </c>
      <c r="R3333" t="s">
        <v>30</v>
      </c>
    </row>
    <row r="3334" spans="1:24" x14ac:dyDescent="0.25">
      <c r="A3334">
        <v>1380446</v>
      </c>
      <c r="B3334" t="s">
        <v>4290</v>
      </c>
      <c r="C3334" t="s">
        <v>4291</v>
      </c>
      <c r="E3334" t="s">
        <v>4292</v>
      </c>
      <c r="F3334" t="s">
        <v>4293</v>
      </c>
      <c r="G3334" t="e">
        <f>-ermin</f>
        <v>#NAME?</v>
      </c>
      <c r="H3334" t="s">
        <v>4294</v>
      </c>
      <c r="I3334">
        <v>2002</v>
      </c>
      <c r="N3334" t="s">
        <v>108</v>
      </c>
      <c r="O3334" t="s">
        <v>30</v>
      </c>
      <c r="P3334" t="s">
        <v>30</v>
      </c>
      <c r="Q3334" t="s">
        <v>31</v>
      </c>
      <c r="R3334" t="s">
        <v>30</v>
      </c>
    </row>
    <row r="3335" spans="1:24" x14ac:dyDescent="0.25">
      <c r="A3335">
        <v>1381462</v>
      </c>
      <c r="B3335" t="s">
        <v>4295</v>
      </c>
      <c r="C3335" t="s">
        <v>4296</v>
      </c>
      <c r="N3335" t="s">
        <v>75</v>
      </c>
      <c r="O3335" t="s">
        <v>30</v>
      </c>
      <c r="P3335" t="s">
        <v>30</v>
      </c>
      <c r="Q3335" t="s">
        <v>31</v>
      </c>
      <c r="R3335" t="s">
        <v>30</v>
      </c>
    </row>
    <row r="3336" spans="1:24" x14ac:dyDescent="0.25">
      <c r="A3336">
        <v>1381190</v>
      </c>
      <c r="B3336" t="s">
        <v>4297</v>
      </c>
      <c r="C3336" t="s">
        <v>4298</v>
      </c>
      <c r="N3336" t="s">
        <v>75</v>
      </c>
      <c r="O3336" t="s">
        <v>30</v>
      </c>
      <c r="P3336" t="s">
        <v>30</v>
      </c>
      <c r="Q3336" t="s">
        <v>31</v>
      </c>
      <c r="R3336" t="s">
        <v>30</v>
      </c>
    </row>
    <row r="3337" spans="1:24" x14ac:dyDescent="0.25">
      <c r="A3337">
        <v>1380358</v>
      </c>
      <c r="B3337" t="s">
        <v>4299</v>
      </c>
      <c r="C3337" t="s">
        <v>4300</v>
      </c>
      <c r="M3337" t="s">
        <v>566</v>
      </c>
      <c r="N3337" t="s">
        <v>75</v>
      </c>
      <c r="O3337" t="s">
        <v>30</v>
      </c>
      <c r="P3337" t="s">
        <v>30</v>
      </c>
      <c r="Q3337" t="s">
        <v>31</v>
      </c>
      <c r="R3337" t="s">
        <v>30</v>
      </c>
    </row>
    <row r="3338" spans="1:24" x14ac:dyDescent="0.25">
      <c r="A3338">
        <v>1381135</v>
      </c>
      <c r="B3338" t="s">
        <v>4301</v>
      </c>
      <c r="C3338" t="s">
        <v>4302</v>
      </c>
      <c r="G3338" t="e">
        <f>-tide</f>
        <v>#NAME?</v>
      </c>
      <c r="H3338" t="s">
        <v>107</v>
      </c>
      <c r="N3338" t="s">
        <v>108</v>
      </c>
      <c r="O3338" t="s">
        <v>30</v>
      </c>
      <c r="P3338" t="s">
        <v>30</v>
      </c>
      <c r="Q3338" t="s">
        <v>31</v>
      </c>
      <c r="R3338" t="s">
        <v>30</v>
      </c>
    </row>
    <row r="3339" spans="1:24" x14ac:dyDescent="0.25">
      <c r="A3339">
        <v>1380423</v>
      </c>
      <c r="B3339" t="s">
        <v>4303</v>
      </c>
      <c r="C3339" t="s">
        <v>4304</v>
      </c>
      <c r="E3339" t="s">
        <v>4305</v>
      </c>
      <c r="F3339" t="s">
        <v>4306</v>
      </c>
      <c r="G3339" t="e">
        <f>-mab</f>
        <v>#NAME?</v>
      </c>
      <c r="H3339" t="s">
        <v>546</v>
      </c>
      <c r="I3339">
        <v>1994</v>
      </c>
      <c r="M3339" t="s">
        <v>4307</v>
      </c>
      <c r="N3339" t="s">
        <v>547</v>
      </c>
      <c r="O3339" t="s">
        <v>30</v>
      </c>
      <c r="P3339" t="s">
        <v>30</v>
      </c>
      <c r="Q3339" t="s">
        <v>31</v>
      </c>
      <c r="R3339" t="s">
        <v>30</v>
      </c>
    </row>
    <row r="3340" spans="1:24" x14ac:dyDescent="0.25">
      <c r="A3340">
        <v>1381254</v>
      </c>
      <c r="B3340" t="s">
        <v>4308</v>
      </c>
      <c r="C3340" t="s">
        <v>4309</v>
      </c>
      <c r="N3340" t="s">
        <v>75</v>
      </c>
      <c r="O3340" t="s">
        <v>30</v>
      </c>
      <c r="P3340" t="s">
        <v>30</v>
      </c>
      <c r="Q3340" t="s">
        <v>31</v>
      </c>
      <c r="R3340" t="s">
        <v>30</v>
      </c>
    </row>
    <row r="3341" spans="1:24" x14ac:dyDescent="0.25">
      <c r="A3341">
        <v>1380808</v>
      </c>
      <c r="B3341" t="s">
        <v>4310</v>
      </c>
      <c r="C3341" t="s">
        <v>4311</v>
      </c>
      <c r="F3341" t="s">
        <v>489</v>
      </c>
      <c r="N3341" t="s">
        <v>229</v>
      </c>
      <c r="O3341" t="s">
        <v>30</v>
      </c>
      <c r="P3341" t="s">
        <v>30</v>
      </c>
      <c r="Q3341" t="s">
        <v>31</v>
      </c>
      <c r="R3341" t="s">
        <v>30</v>
      </c>
    </row>
    <row r="3342" spans="1:24" x14ac:dyDescent="0.25">
      <c r="A3342">
        <v>1380228</v>
      </c>
      <c r="B3342" t="s">
        <v>4312</v>
      </c>
      <c r="C3342" t="s">
        <v>4313</v>
      </c>
      <c r="G3342" t="s">
        <v>2041</v>
      </c>
      <c r="H3342" t="s">
        <v>1259</v>
      </c>
      <c r="M3342" t="s">
        <v>1664</v>
      </c>
      <c r="N3342" t="s">
        <v>75</v>
      </c>
      <c r="O3342" t="s">
        <v>30</v>
      </c>
      <c r="P3342" t="s">
        <v>30</v>
      </c>
      <c r="Q3342" t="s">
        <v>31</v>
      </c>
      <c r="R3342" t="s">
        <v>30</v>
      </c>
    </row>
    <row r="3343" spans="1:24" x14ac:dyDescent="0.25">
      <c r="A3343">
        <v>1380430</v>
      </c>
      <c r="B3343" t="s">
        <v>4314</v>
      </c>
      <c r="C3343" t="s">
        <v>4315</v>
      </c>
      <c r="N3343" t="s">
        <v>75</v>
      </c>
      <c r="O3343" t="s">
        <v>30</v>
      </c>
      <c r="P3343" t="s">
        <v>30</v>
      </c>
      <c r="Q3343" t="s">
        <v>31</v>
      </c>
      <c r="R3343" t="s">
        <v>30</v>
      </c>
    </row>
    <row r="3344" spans="1:24" x14ac:dyDescent="0.25">
      <c r="A3344">
        <v>1380159</v>
      </c>
      <c r="B3344" t="s">
        <v>4316</v>
      </c>
      <c r="C3344" t="s">
        <v>4317</v>
      </c>
      <c r="K3344" t="s">
        <v>4318</v>
      </c>
      <c r="L3344" t="s">
        <v>4319</v>
      </c>
      <c r="N3344" t="s">
        <v>75</v>
      </c>
      <c r="O3344" t="s">
        <v>30</v>
      </c>
      <c r="P3344" t="s">
        <v>30</v>
      </c>
      <c r="Q3344" t="s">
        <v>31</v>
      </c>
      <c r="R3344" t="s">
        <v>30</v>
      </c>
    </row>
    <row r="3345" spans="1:24" x14ac:dyDescent="0.25">
      <c r="A3345">
        <v>1380856</v>
      </c>
      <c r="B3345" t="s">
        <v>4320</v>
      </c>
      <c r="C3345" t="s">
        <v>4321</v>
      </c>
      <c r="N3345" t="s">
        <v>75</v>
      </c>
      <c r="O3345" t="s">
        <v>30</v>
      </c>
      <c r="P3345" t="s">
        <v>30</v>
      </c>
      <c r="Q3345" t="s">
        <v>31</v>
      </c>
      <c r="R3345" t="s">
        <v>30</v>
      </c>
    </row>
    <row r="3346" spans="1:24" x14ac:dyDescent="0.25">
      <c r="A3346">
        <v>1381183</v>
      </c>
      <c r="B3346" t="s">
        <v>4322</v>
      </c>
      <c r="C3346" t="s">
        <v>4323</v>
      </c>
      <c r="F3346" t="s">
        <v>4324</v>
      </c>
      <c r="M3346" t="s">
        <v>4325</v>
      </c>
      <c r="N3346" t="s">
        <v>75</v>
      </c>
      <c r="O3346" t="s">
        <v>30</v>
      </c>
      <c r="P3346" t="s">
        <v>30</v>
      </c>
      <c r="Q3346" t="s">
        <v>31</v>
      </c>
      <c r="R3346" t="s">
        <v>30</v>
      </c>
    </row>
    <row r="3347" spans="1:24" x14ac:dyDescent="0.25">
      <c r="A3347">
        <v>1381115</v>
      </c>
      <c r="B3347" t="s">
        <v>4326</v>
      </c>
      <c r="C3347" t="s">
        <v>4327</v>
      </c>
      <c r="F3347" t="s">
        <v>4328</v>
      </c>
      <c r="N3347" t="s">
        <v>75</v>
      </c>
      <c r="O3347" t="s">
        <v>30</v>
      </c>
      <c r="P3347" t="s">
        <v>30</v>
      </c>
      <c r="Q3347" t="s">
        <v>31</v>
      </c>
      <c r="R3347" t="s">
        <v>30</v>
      </c>
    </row>
    <row r="3348" spans="1:24" x14ac:dyDescent="0.25">
      <c r="A3348">
        <v>1418096</v>
      </c>
      <c r="B3348" t="s">
        <v>4329</v>
      </c>
      <c r="C3348" t="s">
        <v>4330</v>
      </c>
      <c r="G3348" t="s">
        <v>1566</v>
      </c>
      <c r="H3348" t="s">
        <v>1567</v>
      </c>
      <c r="I3348">
        <v>1962</v>
      </c>
      <c r="M3348" t="s">
        <v>2544</v>
      </c>
      <c r="N3348" t="s">
        <v>45</v>
      </c>
      <c r="O3348" t="s">
        <v>40</v>
      </c>
      <c r="P3348" t="s">
        <v>30</v>
      </c>
      <c r="Q3348" t="s">
        <v>46</v>
      </c>
      <c r="R3348" t="s">
        <v>30</v>
      </c>
      <c r="X3348" t="s">
        <v>4331</v>
      </c>
    </row>
    <row r="3349" spans="1:24" x14ac:dyDescent="0.25">
      <c r="A3349">
        <v>1383333</v>
      </c>
      <c r="B3349" t="s">
        <v>4332</v>
      </c>
      <c r="C3349" t="s">
        <v>4333</v>
      </c>
      <c r="E3349" t="s">
        <v>4334</v>
      </c>
      <c r="G3349" t="s">
        <v>581</v>
      </c>
      <c r="H3349" t="s">
        <v>582</v>
      </c>
      <c r="I3349">
        <v>1983</v>
      </c>
      <c r="M3349" t="s">
        <v>179</v>
      </c>
      <c r="N3349" t="s">
        <v>45</v>
      </c>
      <c r="O3349" t="s">
        <v>40</v>
      </c>
      <c r="P3349" t="s">
        <v>30</v>
      </c>
      <c r="Q3349" t="s">
        <v>31</v>
      </c>
      <c r="R3349" t="s">
        <v>30</v>
      </c>
      <c r="X3349" t="s">
        <v>4335</v>
      </c>
    </row>
    <row r="3350" spans="1:24" x14ac:dyDescent="0.25">
      <c r="A3350">
        <v>1383155</v>
      </c>
      <c r="B3350" t="s">
        <v>4336</v>
      </c>
      <c r="C3350" t="s">
        <v>4337</v>
      </c>
      <c r="E3350" t="s">
        <v>4338</v>
      </c>
      <c r="F3350" t="s">
        <v>1309</v>
      </c>
      <c r="I3350">
        <v>1988</v>
      </c>
      <c r="M3350" t="s">
        <v>1684</v>
      </c>
      <c r="N3350" t="s">
        <v>45</v>
      </c>
      <c r="O3350" t="s">
        <v>40</v>
      </c>
      <c r="P3350" t="s">
        <v>30</v>
      </c>
      <c r="Q3350" t="s">
        <v>46</v>
      </c>
      <c r="R3350" t="s">
        <v>30</v>
      </c>
      <c r="X3350" t="s">
        <v>4339</v>
      </c>
    </row>
    <row r="3351" spans="1:24" x14ac:dyDescent="0.25">
      <c r="A3351">
        <v>1383375</v>
      </c>
      <c r="B3351" t="s">
        <v>4340</v>
      </c>
      <c r="C3351" t="s">
        <v>4341</v>
      </c>
      <c r="E3351" t="s">
        <v>4342</v>
      </c>
      <c r="F3351" t="s">
        <v>301</v>
      </c>
      <c r="G3351" t="s">
        <v>4343</v>
      </c>
      <c r="H3351" t="s">
        <v>4344</v>
      </c>
      <c r="I3351">
        <v>1965</v>
      </c>
      <c r="M3351" t="s">
        <v>4345</v>
      </c>
      <c r="N3351" t="s">
        <v>45</v>
      </c>
      <c r="O3351" t="s">
        <v>40</v>
      </c>
      <c r="P3351" t="s">
        <v>30</v>
      </c>
      <c r="Q3351" t="s">
        <v>63</v>
      </c>
      <c r="R3351" t="s">
        <v>30</v>
      </c>
      <c r="X3351" t="s">
        <v>4346</v>
      </c>
    </row>
    <row r="3352" spans="1:24" x14ac:dyDescent="0.25">
      <c r="A3352">
        <v>1383341</v>
      </c>
      <c r="B3352" t="s">
        <v>4347</v>
      </c>
      <c r="C3352" t="s">
        <v>4348</v>
      </c>
      <c r="E3352" t="s">
        <v>4349</v>
      </c>
      <c r="F3352" t="s">
        <v>442</v>
      </c>
      <c r="I3352">
        <v>1973</v>
      </c>
      <c r="K3352" t="s">
        <v>4350</v>
      </c>
      <c r="L3352" t="s">
        <v>4351</v>
      </c>
      <c r="M3352" t="s">
        <v>4352</v>
      </c>
      <c r="N3352" t="s">
        <v>45</v>
      </c>
      <c r="O3352" t="s">
        <v>30</v>
      </c>
      <c r="P3352" t="s">
        <v>30</v>
      </c>
      <c r="Q3352" t="s">
        <v>63</v>
      </c>
      <c r="R3352" t="s">
        <v>30</v>
      </c>
      <c r="X3352" t="s">
        <v>4353</v>
      </c>
    </row>
    <row r="3353" spans="1:24" x14ac:dyDescent="0.25">
      <c r="A3353">
        <v>1378130</v>
      </c>
      <c r="B3353" t="s">
        <v>4354</v>
      </c>
      <c r="C3353" t="s">
        <v>4355</v>
      </c>
      <c r="E3353" t="s">
        <v>4356</v>
      </c>
      <c r="N3353" t="s">
        <v>45</v>
      </c>
      <c r="O3353" t="s">
        <v>30</v>
      </c>
      <c r="P3353" t="s">
        <v>30</v>
      </c>
      <c r="Q3353" t="s">
        <v>31</v>
      </c>
      <c r="R3353" t="s">
        <v>30</v>
      </c>
      <c r="X3353" t="s">
        <v>4357</v>
      </c>
    </row>
    <row r="3354" spans="1:24" x14ac:dyDescent="0.25">
      <c r="A3354">
        <v>85531</v>
      </c>
      <c r="B3354" t="s">
        <v>4358</v>
      </c>
      <c r="C3354" t="s">
        <v>4359</v>
      </c>
      <c r="N3354" t="s">
        <v>45</v>
      </c>
      <c r="O3354" t="s">
        <v>40</v>
      </c>
      <c r="P3354" t="s">
        <v>30</v>
      </c>
      <c r="Q3354" t="s">
        <v>31</v>
      </c>
      <c r="R3354" t="s">
        <v>30</v>
      </c>
      <c r="X3354" t="s">
        <v>4360</v>
      </c>
    </row>
    <row r="3355" spans="1:24" x14ac:dyDescent="0.25">
      <c r="A3355">
        <v>408410</v>
      </c>
      <c r="B3355" t="s">
        <v>4361</v>
      </c>
      <c r="C3355" t="s">
        <v>4362</v>
      </c>
      <c r="E3355" t="s">
        <v>4363</v>
      </c>
      <c r="F3355" t="s">
        <v>1046</v>
      </c>
      <c r="I3355">
        <v>1978</v>
      </c>
      <c r="M3355" t="s">
        <v>693</v>
      </c>
      <c r="N3355" t="s">
        <v>45</v>
      </c>
      <c r="O3355" t="s">
        <v>40</v>
      </c>
      <c r="P3355" t="s">
        <v>30</v>
      </c>
      <c r="Q3355" t="s">
        <v>63</v>
      </c>
      <c r="R3355" t="s">
        <v>30</v>
      </c>
      <c r="X3355" t="s">
        <v>4364</v>
      </c>
    </row>
    <row r="3356" spans="1:24" x14ac:dyDescent="0.25">
      <c r="A3356">
        <v>1376749</v>
      </c>
      <c r="B3356" t="s">
        <v>4365</v>
      </c>
      <c r="C3356" t="s">
        <v>4366</v>
      </c>
      <c r="N3356" t="s">
        <v>45</v>
      </c>
      <c r="O3356" t="s">
        <v>40</v>
      </c>
      <c r="P3356" t="s">
        <v>30</v>
      </c>
      <c r="Q3356" t="s">
        <v>46</v>
      </c>
      <c r="R3356" t="s">
        <v>30</v>
      </c>
      <c r="X3356" t="s">
        <v>4367</v>
      </c>
    </row>
    <row r="3357" spans="1:24" x14ac:dyDescent="0.25">
      <c r="A3357">
        <v>1376743</v>
      </c>
      <c r="B3357" t="s">
        <v>4368</v>
      </c>
      <c r="C3357" t="s">
        <v>4369</v>
      </c>
      <c r="N3357" t="s">
        <v>45</v>
      </c>
      <c r="O3357" t="s">
        <v>40</v>
      </c>
      <c r="P3357" t="s">
        <v>30</v>
      </c>
      <c r="Q3357" t="s">
        <v>63</v>
      </c>
      <c r="R3357" t="s">
        <v>30</v>
      </c>
      <c r="X3357" t="s">
        <v>4370</v>
      </c>
    </row>
    <row r="3358" spans="1:24" x14ac:dyDescent="0.25">
      <c r="A3358">
        <v>657010</v>
      </c>
      <c r="B3358" t="s">
        <v>4371</v>
      </c>
      <c r="C3358" t="s">
        <v>4372</v>
      </c>
      <c r="G3358" t="e">
        <f>-semide</f>
        <v>#NAME?</v>
      </c>
      <c r="H3358" t="s">
        <v>4373</v>
      </c>
      <c r="N3358" t="s">
        <v>45</v>
      </c>
      <c r="O3358" t="s">
        <v>40</v>
      </c>
      <c r="P3358" t="s">
        <v>30</v>
      </c>
      <c r="Q3358" t="s">
        <v>63</v>
      </c>
      <c r="R3358" t="s">
        <v>30</v>
      </c>
      <c r="X3358" t="s">
        <v>4374</v>
      </c>
    </row>
    <row r="3359" spans="1:24" x14ac:dyDescent="0.25">
      <c r="A3359">
        <v>1377069</v>
      </c>
      <c r="B3359" t="s">
        <v>4375</v>
      </c>
      <c r="C3359" t="s">
        <v>4376</v>
      </c>
      <c r="E3359" t="s">
        <v>4377</v>
      </c>
      <c r="F3359" t="s">
        <v>301</v>
      </c>
      <c r="I3359">
        <v>1975</v>
      </c>
      <c r="M3359" t="s">
        <v>314</v>
      </c>
      <c r="N3359" t="s">
        <v>45</v>
      </c>
      <c r="O3359" t="s">
        <v>30</v>
      </c>
      <c r="P3359" t="s">
        <v>30</v>
      </c>
      <c r="Q3359" t="s">
        <v>46</v>
      </c>
      <c r="R3359" t="s">
        <v>30</v>
      </c>
      <c r="X3359" t="s">
        <v>4378</v>
      </c>
    </row>
    <row r="3360" spans="1:24" x14ac:dyDescent="0.25">
      <c r="A3360">
        <v>1378596</v>
      </c>
      <c r="B3360" t="s">
        <v>4379</v>
      </c>
      <c r="C3360" t="s">
        <v>4380</v>
      </c>
      <c r="G3360" t="e">
        <f>-caine</f>
        <v>#NAME?</v>
      </c>
      <c r="H3360" t="s">
        <v>394</v>
      </c>
      <c r="N3360" t="s">
        <v>45</v>
      </c>
      <c r="O3360" t="s">
        <v>40</v>
      </c>
      <c r="P3360" t="s">
        <v>30</v>
      </c>
      <c r="Q3360" t="s">
        <v>63</v>
      </c>
      <c r="R3360" t="s">
        <v>30</v>
      </c>
      <c r="X3360" t="s">
        <v>4381</v>
      </c>
    </row>
    <row r="3361" spans="1:24" x14ac:dyDescent="0.25">
      <c r="A3361">
        <v>1378959</v>
      </c>
      <c r="B3361" t="s">
        <v>4382</v>
      </c>
      <c r="C3361" t="s">
        <v>4383</v>
      </c>
      <c r="G3361" t="s">
        <v>668</v>
      </c>
      <c r="H3361" t="s">
        <v>669</v>
      </c>
      <c r="N3361" t="s">
        <v>45</v>
      </c>
      <c r="O3361" t="s">
        <v>40</v>
      </c>
      <c r="P3361" t="s">
        <v>30</v>
      </c>
      <c r="Q3361" t="s">
        <v>63</v>
      </c>
      <c r="R3361" t="s">
        <v>30</v>
      </c>
      <c r="X3361" t="s">
        <v>4384</v>
      </c>
    </row>
    <row r="3362" spans="1:24" x14ac:dyDescent="0.25">
      <c r="A3362">
        <v>1378254</v>
      </c>
      <c r="B3362" t="s">
        <v>4385</v>
      </c>
      <c r="C3362" t="s">
        <v>4386</v>
      </c>
      <c r="N3362" t="s">
        <v>45</v>
      </c>
      <c r="O3362" t="s">
        <v>40</v>
      </c>
      <c r="P3362" t="s">
        <v>30</v>
      </c>
      <c r="Q3362" t="s">
        <v>31</v>
      </c>
      <c r="R3362" t="s">
        <v>30</v>
      </c>
      <c r="X3362" t="s">
        <v>4387</v>
      </c>
    </row>
    <row r="3363" spans="1:24" x14ac:dyDescent="0.25">
      <c r="A3363">
        <v>1450287</v>
      </c>
      <c r="B3363" t="s">
        <v>4388</v>
      </c>
      <c r="C3363" t="s">
        <v>4389</v>
      </c>
      <c r="E3363" t="s">
        <v>4390</v>
      </c>
      <c r="F3363" t="s">
        <v>4391</v>
      </c>
      <c r="G3363" t="e">
        <f>-fentanil</f>
        <v>#NAME?</v>
      </c>
      <c r="H3363" t="s">
        <v>4392</v>
      </c>
      <c r="I3363">
        <v>1990</v>
      </c>
      <c r="M3363" t="s">
        <v>4393</v>
      </c>
      <c r="N3363" t="s">
        <v>45</v>
      </c>
      <c r="O3363" t="s">
        <v>40</v>
      </c>
      <c r="P3363" t="s">
        <v>30</v>
      </c>
      <c r="Q3363" t="s">
        <v>46</v>
      </c>
      <c r="R3363" t="s">
        <v>30</v>
      </c>
      <c r="X3363" t="s">
        <v>4394</v>
      </c>
    </row>
    <row r="3364" spans="1:24" x14ac:dyDescent="0.25">
      <c r="A3364">
        <v>1377120</v>
      </c>
      <c r="B3364" t="s">
        <v>4395</v>
      </c>
      <c r="C3364" t="s">
        <v>4396</v>
      </c>
      <c r="G3364" t="e">
        <f ca="1">-pin(e)</f>
        <v>#NAME?</v>
      </c>
      <c r="H3364" t="s">
        <v>272</v>
      </c>
      <c r="N3364" t="s">
        <v>45</v>
      </c>
      <c r="O3364" t="s">
        <v>40</v>
      </c>
      <c r="P3364" t="s">
        <v>30</v>
      </c>
      <c r="Q3364" t="s">
        <v>63</v>
      </c>
      <c r="R3364" t="s">
        <v>30</v>
      </c>
      <c r="X3364" t="s">
        <v>4397</v>
      </c>
    </row>
    <row r="3365" spans="1:24" x14ac:dyDescent="0.25">
      <c r="A3365">
        <v>1379749</v>
      </c>
      <c r="B3365" t="s">
        <v>4398</v>
      </c>
      <c r="C3365" t="s">
        <v>4399</v>
      </c>
      <c r="N3365" t="s">
        <v>45</v>
      </c>
      <c r="O3365" t="s">
        <v>40</v>
      </c>
      <c r="P3365" t="s">
        <v>30</v>
      </c>
      <c r="Q3365" t="s">
        <v>63</v>
      </c>
      <c r="R3365" t="s">
        <v>30</v>
      </c>
      <c r="X3365" t="s">
        <v>4400</v>
      </c>
    </row>
    <row r="3366" spans="1:24" x14ac:dyDescent="0.25">
      <c r="A3366">
        <v>1378182</v>
      </c>
      <c r="B3366" t="s">
        <v>4401</v>
      </c>
      <c r="C3366" t="s">
        <v>4402</v>
      </c>
      <c r="N3366" t="s">
        <v>45</v>
      </c>
      <c r="O3366" t="s">
        <v>40</v>
      </c>
      <c r="P3366" t="s">
        <v>30</v>
      </c>
      <c r="Q3366" t="s">
        <v>63</v>
      </c>
      <c r="R3366" t="s">
        <v>30</v>
      </c>
      <c r="X3366" t="s">
        <v>4403</v>
      </c>
    </row>
    <row r="3367" spans="1:24" x14ac:dyDescent="0.25">
      <c r="A3367">
        <v>1377537</v>
      </c>
      <c r="B3367" t="s">
        <v>4404</v>
      </c>
      <c r="C3367" t="s">
        <v>4405</v>
      </c>
      <c r="N3367" t="s">
        <v>45</v>
      </c>
      <c r="O3367" t="s">
        <v>40</v>
      </c>
      <c r="P3367" t="s">
        <v>30</v>
      </c>
      <c r="Q3367" t="s">
        <v>63</v>
      </c>
      <c r="R3367" t="s">
        <v>30</v>
      </c>
      <c r="X3367" t="s">
        <v>4406</v>
      </c>
    </row>
    <row r="3368" spans="1:24" x14ac:dyDescent="0.25">
      <c r="A3368">
        <v>1377137</v>
      </c>
      <c r="B3368" t="s">
        <v>4407</v>
      </c>
      <c r="C3368" t="s">
        <v>4408</v>
      </c>
      <c r="E3368" t="s">
        <v>4409</v>
      </c>
      <c r="F3368" t="s">
        <v>480</v>
      </c>
      <c r="G3368" t="e">
        <f>-nidap</f>
        <v>#NAME?</v>
      </c>
      <c r="H3368" t="s">
        <v>4410</v>
      </c>
      <c r="I3368">
        <v>1994</v>
      </c>
      <c r="M3368" t="s">
        <v>1025</v>
      </c>
      <c r="N3368" t="s">
        <v>45</v>
      </c>
      <c r="O3368" t="s">
        <v>40</v>
      </c>
      <c r="P3368" t="s">
        <v>30</v>
      </c>
      <c r="Q3368" t="s">
        <v>63</v>
      </c>
      <c r="R3368" t="s">
        <v>30</v>
      </c>
      <c r="X3368" t="s">
        <v>4411</v>
      </c>
    </row>
    <row r="3369" spans="1:24" x14ac:dyDescent="0.25">
      <c r="A3369">
        <v>1377870</v>
      </c>
      <c r="B3369" t="s">
        <v>4412</v>
      </c>
      <c r="C3369" t="s">
        <v>4413</v>
      </c>
      <c r="G3369" t="e">
        <f>-pristin</f>
        <v>#NAME?</v>
      </c>
      <c r="H3369" t="s">
        <v>4414</v>
      </c>
      <c r="N3369" t="s">
        <v>29</v>
      </c>
      <c r="O3369" t="s">
        <v>30</v>
      </c>
      <c r="P3369" t="s">
        <v>30</v>
      </c>
      <c r="Q3369" t="s">
        <v>31</v>
      </c>
      <c r="R3369" t="s">
        <v>30</v>
      </c>
      <c r="X3369" t="s">
        <v>4415</v>
      </c>
    </row>
    <row r="3370" spans="1:24" x14ac:dyDescent="0.25">
      <c r="A3370">
        <v>1376891</v>
      </c>
      <c r="B3370" t="s">
        <v>4416</v>
      </c>
      <c r="C3370" t="s">
        <v>4417</v>
      </c>
      <c r="N3370" t="s">
        <v>45</v>
      </c>
      <c r="O3370" t="s">
        <v>40</v>
      </c>
      <c r="P3370" t="s">
        <v>30</v>
      </c>
      <c r="Q3370" t="s">
        <v>63</v>
      </c>
      <c r="R3370" t="s">
        <v>30</v>
      </c>
      <c r="X3370" t="s">
        <v>4418</v>
      </c>
    </row>
    <row r="3371" spans="1:24" x14ac:dyDescent="0.25">
      <c r="A3371">
        <v>1378599</v>
      </c>
      <c r="B3371" t="s">
        <v>4419</v>
      </c>
      <c r="C3371" t="s">
        <v>4420</v>
      </c>
      <c r="G3371" t="e">
        <f>-cillin</f>
        <v>#NAME?</v>
      </c>
      <c r="H3371" t="s">
        <v>59</v>
      </c>
      <c r="N3371" t="s">
        <v>29</v>
      </c>
      <c r="O3371" t="s">
        <v>40</v>
      </c>
      <c r="P3371" t="s">
        <v>30</v>
      </c>
      <c r="Q3371" t="s">
        <v>31</v>
      </c>
      <c r="R3371" t="s">
        <v>30</v>
      </c>
      <c r="X3371" t="s">
        <v>4421</v>
      </c>
    </row>
    <row r="3372" spans="1:24" x14ac:dyDescent="0.25">
      <c r="A3372">
        <v>1449146</v>
      </c>
      <c r="B3372" t="s">
        <v>4422</v>
      </c>
      <c r="C3372" t="s">
        <v>4423</v>
      </c>
      <c r="E3372" t="s">
        <v>4424</v>
      </c>
      <c r="F3372" t="s">
        <v>3897</v>
      </c>
      <c r="I3372">
        <v>1985</v>
      </c>
      <c r="M3372" t="s">
        <v>314</v>
      </c>
      <c r="N3372" t="s">
        <v>45</v>
      </c>
      <c r="O3372" t="s">
        <v>40</v>
      </c>
      <c r="P3372" t="s">
        <v>30</v>
      </c>
      <c r="Q3372" t="s">
        <v>46</v>
      </c>
      <c r="R3372" t="s">
        <v>30</v>
      </c>
      <c r="X3372" t="s">
        <v>4425</v>
      </c>
    </row>
    <row r="3373" spans="1:24" x14ac:dyDescent="0.25">
      <c r="A3373">
        <v>1449168</v>
      </c>
      <c r="B3373" t="s">
        <v>4426</v>
      </c>
      <c r="C3373" t="s">
        <v>4427</v>
      </c>
      <c r="N3373" t="s">
        <v>74</v>
      </c>
      <c r="O3373" t="s">
        <v>30</v>
      </c>
      <c r="P3373" t="s">
        <v>30</v>
      </c>
      <c r="Q3373" t="s">
        <v>75</v>
      </c>
      <c r="R3373" t="s">
        <v>30</v>
      </c>
      <c r="X3373" t="s">
        <v>4428</v>
      </c>
    </row>
    <row r="3374" spans="1:24" x14ac:dyDescent="0.25">
      <c r="A3374">
        <v>1449221</v>
      </c>
      <c r="B3374" t="s">
        <v>4429</v>
      </c>
      <c r="C3374" t="s">
        <v>4430</v>
      </c>
      <c r="E3374" t="s">
        <v>4431</v>
      </c>
      <c r="F3374" t="s">
        <v>4432</v>
      </c>
      <c r="G3374" t="s">
        <v>129</v>
      </c>
      <c r="H3374" t="s">
        <v>130</v>
      </c>
      <c r="I3374">
        <v>2012</v>
      </c>
      <c r="N3374" t="s">
        <v>75</v>
      </c>
      <c r="O3374" t="s">
        <v>30</v>
      </c>
      <c r="P3374" t="s">
        <v>30</v>
      </c>
      <c r="Q3374" t="s">
        <v>31</v>
      </c>
      <c r="R3374" t="s">
        <v>30</v>
      </c>
      <c r="X3374" t="s">
        <v>4433</v>
      </c>
    </row>
    <row r="3375" spans="1:24" x14ac:dyDescent="0.25">
      <c r="A3375">
        <v>1540484</v>
      </c>
      <c r="B3375" t="s">
        <v>4434</v>
      </c>
      <c r="C3375" t="s">
        <v>4435</v>
      </c>
      <c r="E3375" t="s">
        <v>4436</v>
      </c>
      <c r="F3375" t="s">
        <v>4437</v>
      </c>
      <c r="G3375" t="s">
        <v>237</v>
      </c>
      <c r="H3375" t="s">
        <v>238</v>
      </c>
      <c r="I3375">
        <v>2012</v>
      </c>
      <c r="N3375" t="s">
        <v>29</v>
      </c>
      <c r="O3375" t="s">
        <v>30</v>
      </c>
      <c r="P3375" t="s">
        <v>30</v>
      </c>
      <c r="Q3375" t="s">
        <v>31</v>
      </c>
      <c r="R3375" t="s">
        <v>30</v>
      </c>
      <c r="X3375" t="s">
        <v>4438</v>
      </c>
    </row>
    <row r="3376" spans="1:24" x14ac:dyDescent="0.25">
      <c r="A3376">
        <v>256000</v>
      </c>
      <c r="B3376" t="s">
        <v>4439</v>
      </c>
      <c r="C3376" t="s">
        <v>4440</v>
      </c>
      <c r="K3376" t="s">
        <v>4441</v>
      </c>
      <c r="L3376" t="s">
        <v>4442</v>
      </c>
      <c r="N3376" t="s">
        <v>45</v>
      </c>
      <c r="O3376" t="s">
        <v>40</v>
      </c>
      <c r="P3376" t="s">
        <v>30</v>
      </c>
      <c r="Q3376" t="s">
        <v>63</v>
      </c>
      <c r="R3376" t="s">
        <v>30</v>
      </c>
      <c r="X3376" t="s">
        <v>4443</v>
      </c>
    </row>
    <row r="3377" spans="1:24" x14ac:dyDescent="0.25">
      <c r="A3377">
        <v>675486</v>
      </c>
      <c r="B3377" t="s">
        <v>4449</v>
      </c>
      <c r="C3377" t="s">
        <v>4450</v>
      </c>
      <c r="F3377" t="s">
        <v>4451</v>
      </c>
      <c r="M3377" t="s">
        <v>102</v>
      </c>
      <c r="N3377" t="s">
        <v>75</v>
      </c>
      <c r="O3377" t="s">
        <v>30</v>
      </c>
      <c r="P3377" t="s">
        <v>30</v>
      </c>
      <c r="Q3377" t="s">
        <v>31</v>
      </c>
      <c r="R3377" t="s">
        <v>30</v>
      </c>
    </row>
    <row r="3378" spans="1:24" x14ac:dyDescent="0.25">
      <c r="A3378">
        <v>47002</v>
      </c>
      <c r="B3378" t="s">
        <v>4465</v>
      </c>
      <c r="C3378" t="s">
        <v>4466</v>
      </c>
      <c r="N3378" t="s">
        <v>45</v>
      </c>
      <c r="O3378" t="s">
        <v>40</v>
      </c>
      <c r="P3378" t="s">
        <v>30</v>
      </c>
      <c r="Q3378" t="s">
        <v>46</v>
      </c>
      <c r="R3378" t="s">
        <v>30</v>
      </c>
      <c r="X3378" t="s">
        <v>4467</v>
      </c>
    </row>
    <row r="3379" spans="1:24" x14ac:dyDescent="0.25">
      <c r="A3379">
        <v>1058777</v>
      </c>
      <c r="B3379" t="s">
        <v>4468</v>
      </c>
      <c r="C3379" t="s">
        <v>4469</v>
      </c>
      <c r="N3379" t="s">
        <v>74</v>
      </c>
      <c r="O3379" t="s">
        <v>30</v>
      </c>
      <c r="P3379" t="s">
        <v>30</v>
      </c>
      <c r="Q3379" t="s">
        <v>75</v>
      </c>
      <c r="R3379" t="s">
        <v>30</v>
      </c>
      <c r="X3379" t="s">
        <v>4470</v>
      </c>
    </row>
    <row r="3380" spans="1:24" x14ac:dyDescent="0.25">
      <c r="A3380">
        <v>763100</v>
      </c>
      <c r="B3380" t="s">
        <v>4471</v>
      </c>
      <c r="C3380" t="s">
        <v>4472</v>
      </c>
      <c r="K3380" t="s">
        <v>4473</v>
      </c>
      <c r="L3380" t="s">
        <v>4474</v>
      </c>
      <c r="N3380" t="s">
        <v>45</v>
      </c>
      <c r="O3380" t="s">
        <v>40</v>
      </c>
      <c r="P3380" t="s">
        <v>30</v>
      </c>
      <c r="Q3380" t="s">
        <v>63</v>
      </c>
      <c r="R3380" t="s">
        <v>30</v>
      </c>
      <c r="X3380" t="s">
        <v>4475</v>
      </c>
    </row>
    <row r="3381" spans="1:24" x14ac:dyDescent="0.25">
      <c r="A3381">
        <v>255346</v>
      </c>
      <c r="B3381" t="s">
        <v>4476</v>
      </c>
      <c r="C3381" t="s">
        <v>4477</v>
      </c>
      <c r="E3381" t="s">
        <v>4478</v>
      </c>
      <c r="G3381" t="e">
        <f>-olol</f>
        <v>#NAME?</v>
      </c>
      <c r="H3381" t="s">
        <v>475</v>
      </c>
      <c r="N3381" t="s">
        <v>45</v>
      </c>
      <c r="O3381" t="s">
        <v>40</v>
      </c>
      <c r="P3381" t="s">
        <v>30</v>
      </c>
      <c r="Q3381" t="s">
        <v>46</v>
      </c>
      <c r="R3381" t="s">
        <v>30</v>
      </c>
      <c r="X3381" t="s">
        <v>4479</v>
      </c>
    </row>
    <row r="3382" spans="1:24" x14ac:dyDescent="0.25">
      <c r="A3382">
        <v>502253</v>
      </c>
      <c r="B3382" t="s">
        <v>4480</v>
      </c>
      <c r="C3382" t="s">
        <v>4481</v>
      </c>
      <c r="E3382" t="s">
        <v>4482</v>
      </c>
      <c r="I3382">
        <v>2004</v>
      </c>
      <c r="N3382" t="s">
        <v>29</v>
      </c>
      <c r="O3382" t="s">
        <v>30</v>
      </c>
      <c r="P3382" t="s">
        <v>30</v>
      </c>
      <c r="Q3382" t="s">
        <v>31</v>
      </c>
      <c r="R3382" t="s">
        <v>30</v>
      </c>
      <c r="X3382" t="s">
        <v>4483</v>
      </c>
    </row>
    <row r="3383" spans="1:24" x14ac:dyDescent="0.25">
      <c r="A3383">
        <v>453487</v>
      </c>
      <c r="B3383" t="s">
        <v>4484</v>
      </c>
      <c r="C3383" t="s">
        <v>4485</v>
      </c>
      <c r="E3383" t="s">
        <v>4486</v>
      </c>
      <c r="F3383" t="s">
        <v>301</v>
      </c>
      <c r="I3383">
        <v>1965</v>
      </c>
      <c r="K3383" t="s">
        <v>4487</v>
      </c>
      <c r="L3383" t="s">
        <v>4488</v>
      </c>
      <c r="M3383" t="s">
        <v>1908</v>
      </c>
      <c r="N3383" t="s">
        <v>45</v>
      </c>
      <c r="O3383" t="s">
        <v>40</v>
      </c>
      <c r="P3383" t="s">
        <v>30</v>
      </c>
      <c r="Q3383" t="s">
        <v>46</v>
      </c>
      <c r="R3383" t="s">
        <v>30</v>
      </c>
      <c r="X3383" t="s">
        <v>4489</v>
      </c>
    </row>
    <row r="3384" spans="1:24" x14ac:dyDescent="0.25">
      <c r="A3384">
        <v>2724</v>
      </c>
      <c r="B3384" t="s">
        <v>4490</v>
      </c>
      <c r="C3384" t="s">
        <v>4491</v>
      </c>
      <c r="N3384" t="s">
        <v>45</v>
      </c>
      <c r="O3384" t="s">
        <v>40</v>
      </c>
      <c r="P3384" t="s">
        <v>30</v>
      </c>
      <c r="Q3384" t="s">
        <v>31</v>
      </c>
      <c r="R3384" t="s">
        <v>30</v>
      </c>
      <c r="X3384" t="s">
        <v>4492</v>
      </c>
    </row>
    <row r="3385" spans="1:24" x14ac:dyDescent="0.25">
      <c r="A3385">
        <v>49110</v>
      </c>
      <c r="B3385" t="s">
        <v>4493</v>
      </c>
      <c r="C3385" t="s">
        <v>4494</v>
      </c>
      <c r="N3385" t="s">
        <v>45</v>
      </c>
      <c r="O3385" t="s">
        <v>40</v>
      </c>
      <c r="P3385" t="s">
        <v>30</v>
      </c>
      <c r="Q3385" t="s">
        <v>63</v>
      </c>
      <c r="R3385" t="s">
        <v>30</v>
      </c>
      <c r="X3385" t="s">
        <v>4495</v>
      </c>
    </row>
    <row r="3386" spans="1:24" x14ac:dyDescent="0.25">
      <c r="A3386">
        <v>179612</v>
      </c>
      <c r="B3386" t="s">
        <v>4496</v>
      </c>
      <c r="C3386" t="s">
        <v>4497</v>
      </c>
      <c r="G3386" t="e">
        <f>-olol</f>
        <v>#NAME?</v>
      </c>
      <c r="H3386" t="s">
        <v>475</v>
      </c>
      <c r="N3386" t="s">
        <v>45</v>
      </c>
      <c r="O3386" t="s">
        <v>40</v>
      </c>
      <c r="P3386" t="s">
        <v>30</v>
      </c>
      <c r="Q3386" t="s">
        <v>46</v>
      </c>
      <c r="R3386" t="s">
        <v>30</v>
      </c>
      <c r="X3386" t="s">
        <v>4498</v>
      </c>
    </row>
    <row r="3387" spans="1:24" x14ac:dyDescent="0.25">
      <c r="A3387">
        <v>248396</v>
      </c>
      <c r="B3387" t="s">
        <v>4499</v>
      </c>
      <c r="C3387" t="s">
        <v>4500</v>
      </c>
      <c r="N3387" t="s">
        <v>45</v>
      </c>
      <c r="O3387" t="s">
        <v>40</v>
      </c>
      <c r="P3387" t="s">
        <v>30</v>
      </c>
      <c r="Q3387" t="s">
        <v>46</v>
      </c>
      <c r="R3387" t="s">
        <v>30</v>
      </c>
      <c r="X3387" t="s">
        <v>4501</v>
      </c>
    </row>
    <row r="3388" spans="1:24" x14ac:dyDescent="0.25">
      <c r="A3388">
        <v>60422</v>
      </c>
      <c r="B3388" t="s">
        <v>4502</v>
      </c>
      <c r="C3388" t="s">
        <v>4503</v>
      </c>
      <c r="K3388" t="s">
        <v>4504</v>
      </c>
      <c r="L3388" t="s">
        <v>4505</v>
      </c>
      <c r="N3388" t="s">
        <v>45</v>
      </c>
      <c r="O3388" t="s">
        <v>40</v>
      </c>
      <c r="P3388" t="s">
        <v>30</v>
      </c>
      <c r="Q3388" t="s">
        <v>63</v>
      </c>
      <c r="R3388" t="s">
        <v>30</v>
      </c>
      <c r="X3388" t="s">
        <v>4506</v>
      </c>
    </row>
    <row r="3389" spans="1:24" x14ac:dyDescent="0.25">
      <c r="A3389">
        <v>150122</v>
      </c>
      <c r="B3389" t="s">
        <v>4507</v>
      </c>
      <c r="C3389" t="s">
        <v>4508</v>
      </c>
      <c r="E3389" t="s">
        <v>4509</v>
      </c>
      <c r="N3389" t="s">
        <v>45</v>
      </c>
      <c r="O3389" t="s">
        <v>40</v>
      </c>
      <c r="P3389" t="s">
        <v>30</v>
      </c>
      <c r="Q3389" t="s">
        <v>63</v>
      </c>
      <c r="R3389" t="s">
        <v>30</v>
      </c>
      <c r="X3389" t="s">
        <v>4510</v>
      </c>
    </row>
    <row r="3390" spans="1:24" x14ac:dyDescent="0.25">
      <c r="A3390">
        <v>688684</v>
      </c>
      <c r="B3390" t="s">
        <v>4511</v>
      </c>
      <c r="C3390" t="s">
        <v>4512</v>
      </c>
      <c r="F3390" t="s">
        <v>4513</v>
      </c>
      <c r="M3390" t="s">
        <v>4514</v>
      </c>
      <c r="N3390" t="s">
        <v>29</v>
      </c>
      <c r="O3390" t="s">
        <v>40</v>
      </c>
      <c r="P3390" t="s">
        <v>30</v>
      </c>
      <c r="Q3390" t="s">
        <v>46</v>
      </c>
      <c r="R3390" t="s">
        <v>30</v>
      </c>
      <c r="X3390" t="s">
        <v>4515</v>
      </c>
    </row>
    <row r="3391" spans="1:24" x14ac:dyDescent="0.25">
      <c r="A3391">
        <v>182921</v>
      </c>
      <c r="B3391" t="s">
        <v>4516</v>
      </c>
      <c r="C3391" t="s">
        <v>4517</v>
      </c>
      <c r="M3391" t="s">
        <v>1649</v>
      </c>
      <c r="N3391" t="s">
        <v>29</v>
      </c>
      <c r="O3391" t="s">
        <v>30</v>
      </c>
      <c r="P3391" t="s">
        <v>30</v>
      </c>
      <c r="Q3391" t="s">
        <v>31</v>
      </c>
      <c r="R3391" t="s">
        <v>30</v>
      </c>
      <c r="X3391" t="s">
        <v>4518</v>
      </c>
    </row>
    <row r="3392" spans="1:24" x14ac:dyDescent="0.25">
      <c r="A3392">
        <v>54658</v>
      </c>
      <c r="B3392" t="s">
        <v>4519</v>
      </c>
      <c r="C3392" t="s">
        <v>4520</v>
      </c>
      <c r="E3392" t="s">
        <v>4521</v>
      </c>
      <c r="F3392" t="s">
        <v>886</v>
      </c>
      <c r="I3392">
        <v>1993</v>
      </c>
      <c r="M3392" t="s">
        <v>4522</v>
      </c>
      <c r="N3392" t="s">
        <v>45</v>
      </c>
      <c r="O3392" t="s">
        <v>40</v>
      </c>
      <c r="P3392" t="s">
        <v>30</v>
      </c>
      <c r="Q3392" t="s">
        <v>31</v>
      </c>
      <c r="R3392" t="s">
        <v>30</v>
      </c>
      <c r="X3392" t="s">
        <v>4523</v>
      </c>
    </row>
    <row r="3393" spans="1:24" x14ac:dyDescent="0.25">
      <c r="A3393">
        <v>515105</v>
      </c>
      <c r="B3393" t="s">
        <v>4524</v>
      </c>
      <c r="C3393" t="s">
        <v>4525</v>
      </c>
      <c r="F3393" t="s">
        <v>4526</v>
      </c>
      <c r="M3393" t="s">
        <v>4527</v>
      </c>
      <c r="N3393" t="s">
        <v>29</v>
      </c>
      <c r="O3393" t="s">
        <v>40</v>
      </c>
      <c r="P3393" t="s">
        <v>30</v>
      </c>
      <c r="Q3393" t="s">
        <v>31</v>
      </c>
      <c r="R3393" t="s">
        <v>30</v>
      </c>
      <c r="X3393" t="s">
        <v>4528</v>
      </c>
    </row>
    <row r="3394" spans="1:24" x14ac:dyDescent="0.25">
      <c r="A3394">
        <v>898847</v>
      </c>
      <c r="B3394" t="s">
        <v>4529</v>
      </c>
      <c r="C3394" t="s">
        <v>4530</v>
      </c>
      <c r="E3394" t="s">
        <v>4531</v>
      </c>
      <c r="G3394" t="e">
        <f>-arone</f>
        <v>#NAME?</v>
      </c>
      <c r="H3394" t="s">
        <v>3497</v>
      </c>
      <c r="N3394" t="s">
        <v>45</v>
      </c>
      <c r="O3394" t="s">
        <v>40</v>
      </c>
      <c r="P3394" t="s">
        <v>30</v>
      </c>
      <c r="Q3394" t="s">
        <v>63</v>
      </c>
      <c r="R3394" t="s">
        <v>30</v>
      </c>
      <c r="X3394" t="s">
        <v>4532</v>
      </c>
    </row>
    <row r="3395" spans="1:24" x14ac:dyDescent="0.25">
      <c r="A3395">
        <v>5575</v>
      </c>
      <c r="B3395" t="s">
        <v>4533</v>
      </c>
      <c r="C3395" t="s">
        <v>4534</v>
      </c>
      <c r="E3395" t="s">
        <v>4535</v>
      </c>
      <c r="F3395" t="s">
        <v>3897</v>
      </c>
      <c r="I3395">
        <v>1976</v>
      </c>
      <c r="M3395" t="s">
        <v>793</v>
      </c>
      <c r="N3395" t="s">
        <v>45</v>
      </c>
      <c r="O3395" t="s">
        <v>40</v>
      </c>
      <c r="P3395" t="s">
        <v>30</v>
      </c>
      <c r="Q3395" t="s">
        <v>63</v>
      </c>
      <c r="R3395" t="s">
        <v>30</v>
      </c>
      <c r="X3395" t="s">
        <v>4536</v>
      </c>
    </row>
    <row r="3396" spans="1:24" x14ac:dyDescent="0.25">
      <c r="A3396">
        <v>317540</v>
      </c>
      <c r="B3396" t="s">
        <v>4544</v>
      </c>
      <c r="C3396" t="s">
        <v>4545</v>
      </c>
      <c r="E3396" t="s">
        <v>4546</v>
      </c>
      <c r="I3396">
        <v>2005</v>
      </c>
      <c r="N3396" t="s">
        <v>45</v>
      </c>
      <c r="O3396" t="s">
        <v>40</v>
      </c>
      <c r="P3396" t="s">
        <v>30</v>
      </c>
      <c r="Q3396" t="s">
        <v>31</v>
      </c>
      <c r="R3396" t="s">
        <v>30</v>
      </c>
      <c r="X3396" t="s">
        <v>4547</v>
      </c>
    </row>
    <row r="3397" spans="1:24" x14ac:dyDescent="0.25">
      <c r="A3397">
        <v>150308</v>
      </c>
      <c r="B3397" t="s">
        <v>4551</v>
      </c>
      <c r="C3397" t="s">
        <v>4552</v>
      </c>
      <c r="N3397" t="s">
        <v>45</v>
      </c>
      <c r="O3397" t="s">
        <v>40</v>
      </c>
      <c r="P3397" t="s">
        <v>30</v>
      </c>
      <c r="Q3397" t="s">
        <v>46</v>
      </c>
      <c r="R3397" t="s">
        <v>30</v>
      </c>
      <c r="X3397" t="s">
        <v>4553</v>
      </c>
    </row>
    <row r="3398" spans="1:24" x14ac:dyDescent="0.25">
      <c r="A3398">
        <v>245108</v>
      </c>
      <c r="B3398" t="s">
        <v>4554</v>
      </c>
      <c r="C3398" t="s">
        <v>4555</v>
      </c>
      <c r="N3398" t="s">
        <v>45</v>
      </c>
      <c r="O3398" t="s">
        <v>40</v>
      </c>
      <c r="P3398" t="s">
        <v>30</v>
      </c>
      <c r="Q3398" t="s">
        <v>63</v>
      </c>
      <c r="R3398" t="s">
        <v>30</v>
      </c>
      <c r="X3398" t="s">
        <v>4556</v>
      </c>
    </row>
    <row r="3399" spans="1:24" x14ac:dyDescent="0.25">
      <c r="A3399">
        <v>586555</v>
      </c>
      <c r="B3399" t="s">
        <v>4557</v>
      </c>
      <c r="C3399" t="s">
        <v>4558</v>
      </c>
      <c r="E3399" t="s">
        <v>4559</v>
      </c>
      <c r="G3399" t="e">
        <f>-dil</f>
        <v>#NAME?</v>
      </c>
      <c r="H3399" t="s">
        <v>707</v>
      </c>
      <c r="I3399">
        <v>1978</v>
      </c>
      <c r="K3399" t="s">
        <v>4560</v>
      </c>
      <c r="L3399" t="s">
        <v>4561</v>
      </c>
      <c r="M3399" t="s">
        <v>4562</v>
      </c>
      <c r="N3399" t="s">
        <v>45</v>
      </c>
      <c r="O3399" t="s">
        <v>30</v>
      </c>
      <c r="P3399" t="s">
        <v>30</v>
      </c>
      <c r="Q3399" t="s">
        <v>31</v>
      </c>
      <c r="R3399" t="s">
        <v>30</v>
      </c>
      <c r="X3399" t="s">
        <v>4563</v>
      </c>
    </row>
    <row r="3400" spans="1:24" x14ac:dyDescent="0.25">
      <c r="A3400">
        <v>454372</v>
      </c>
      <c r="B3400" t="s">
        <v>4564</v>
      </c>
      <c r="C3400" t="s">
        <v>4565</v>
      </c>
      <c r="E3400" t="s">
        <v>4566</v>
      </c>
      <c r="K3400" t="s">
        <v>4567</v>
      </c>
      <c r="L3400" t="s">
        <v>4568</v>
      </c>
      <c r="N3400" t="s">
        <v>45</v>
      </c>
      <c r="O3400" t="s">
        <v>40</v>
      </c>
      <c r="P3400" t="s">
        <v>30</v>
      </c>
      <c r="Q3400" t="s">
        <v>63</v>
      </c>
      <c r="R3400" t="s">
        <v>30</v>
      </c>
      <c r="X3400" t="s">
        <v>4569</v>
      </c>
    </row>
    <row r="3401" spans="1:24" x14ac:dyDescent="0.25">
      <c r="A3401">
        <v>420751</v>
      </c>
      <c r="B3401" t="s">
        <v>4570</v>
      </c>
      <c r="C3401" t="s">
        <v>4571</v>
      </c>
      <c r="E3401" t="s">
        <v>4572</v>
      </c>
      <c r="F3401" t="s">
        <v>4573</v>
      </c>
      <c r="N3401" t="s">
        <v>45</v>
      </c>
      <c r="O3401" t="s">
        <v>40</v>
      </c>
      <c r="P3401" t="s">
        <v>30</v>
      </c>
      <c r="Q3401" t="s">
        <v>63</v>
      </c>
      <c r="R3401" t="s">
        <v>30</v>
      </c>
      <c r="X3401" t="s">
        <v>4574</v>
      </c>
    </row>
    <row r="3402" spans="1:24" x14ac:dyDescent="0.25">
      <c r="A3402">
        <v>421037</v>
      </c>
      <c r="B3402" t="s">
        <v>4575</v>
      </c>
      <c r="C3402" t="s">
        <v>4576</v>
      </c>
      <c r="N3402" t="s">
        <v>45</v>
      </c>
      <c r="O3402" t="s">
        <v>40</v>
      </c>
      <c r="P3402" t="s">
        <v>30</v>
      </c>
      <c r="Q3402" t="s">
        <v>46</v>
      </c>
      <c r="R3402" t="s">
        <v>30</v>
      </c>
      <c r="X3402" t="s">
        <v>4577</v>
      </c>
    </row>
    <row r="3403" spans="1:24" x14ac:dyDescent="0.25">
      <c r="A3403">
        <v>1377692</v>
      </c>
      <c r="B3403" t="s">
        <v>4584</v>
      </c>
      <c r="C3403" t="s">
        <v>4585</v>
      </c>
      <c r="N3403" t="s">
        <v>45</v>
      </c>
      <c r="O3403" t="s">
        <v>40</v>
      </c>
      <c r="P3403" t="s">
        <v>30</v>
      </c>
      <c r="Q3403" t="s">
        <v>46</v>
      </c>
      <c r="R3403" t="s">
        <v>30</v>
      </c>
      <c r="X3403" t="s">
        <v>4586</v>
      </c>
    </row>
    <row r="3404" spans="1:24" x14ac:dyDescent="0.25">
      <c r="A3404">
        <v>1379386</v>
      </c>
      <c r="B3404" t="s">
        <v>4587</v>
      </c>
      <c r="C3404" t="s">
        <v>4588</v>
      </c>
      <c r="E3404" t="s">
        <v>4589</v>
      </c>
      <c r="N3404" t="s">
        <v>45</v>
      </c>
      <c r="O3404" t="s">
        <v>40</v>
      </c>
      <c r="P3404" t="s">
        <v>30</v>
      </c>
      <c r="Q3404" t="s">
        <v>63</v>
      </c>
      <c r="R3404" t="s">
        <v>30</v>
      </c>
      <c r="X3404" t="s">
        <v>4590</v>
      </c>
    </row>
    <row r="3405" spans="1:24" x14ac:dyDescent="0.25">
      <c r="A3405">
        <v>1379147</v>
      </c>
      <c r="B3405" t="s">
        <v>4591</v>
      </c>
      <c r="C3405" t="s">
        <v>4592</v>
      </c>
      <c r="G3405" t="e">
        <f>-cillin</f>
        <v>#NAME?</v>
      </c>
      <c r="H3405" t="s">
        <v>59</v>
      </c>
      <c r="N3405" t="s">
        <v>29</v>
      </c>
      <c r="O3405" t="s">
        <v>40</v>
      </c>
      <c r="P3405" t="s">
        <v>30</v>
      </c>
      <c r="Q3405" t="s">
        <v>31</v>
      </c>
      <c r="R3405" t="s">
        <v>30</v>
      </c>
      <c r="X3405" t="s">
        <v>4593</v>
      </c>
    </row>
    <row r="3406" spans="1:24" x14ac:dyDescent="0.25">
      <c r="A3406">
        <v>1379059</v>
      </c>
      <c r="B3406" t="s">
        <v>4594</v>
      </c>
      <c r="C3406" t="s">
        <v>4595</v>
      </c>
      <c r="G3406" t="e">
        <f>-rocin</f>
        <v>#NAME?</v>
      </c>
      <c r="H3406" t="s">
        <v>4596</v>
      </c>
      <c r="N3406" t="s">
        <v>45</v>
      </c>
      <c r="O3406" t="s">
        <v>40</v>
      </c>
      <c r="P3406" t="s">
        <v>30</v>
      </c>
      <c r="Q3406" t="s">
        <v>31</v>
      </c>
      <c r="R3406" t="s">
        <v>30</v>
      </c>
      <c r="X3406" t="s">
        <v>4597</v>
      </c>
    </row>
    <row r="3407" spans="1:24" x14ac:dyDescent="0.25">
      <c r="A3407">
        <v>1377544</v>
      </c>
      <c r="B3407" t="s">
        <v>4598</v>
      </c>
      <c r="C3407" t="s">
        <v>4599</v>
      </c>
      <c r="N3407" t="s">
        <v>45</v>
      </c>
      <c r="O3407" t="s">
        <v>40</v>
      </c>
      <c r="P3407" t="s">
        <v>30</v>
      </c>
      <c r="Q3407" t="s">
        <v>63</v>
      </c>
      <c r="R3407" t="s">
        <v>30</v>
      </c>
      <c r="X3407" t="s">
        <v>4600</v>
      </c>
    </row>
    <row r="3408" spans="1:24" x14ac:dyDescent="0.25">
      <c r="A3408">
        <v>1378063</v>
      </c>
      <c r="B3408" t="s">
        <v>4601</v>
      </c>
      <c r="C3408" t="s">
        <v>4602</v>
      </c>
      <c r="N3408" t="s">
        <v>45</v>
      </c>
      <c r="O3408" t="s">
        <v>30</v>
      </c>
      <c r="P3408" t="s">
        <v>30</v>
      </c>
      <c r="Q3408" t="s">
        <v>46</v>
      </c>
      <c r="R3408" t="s">
        <v>30</v>
      </c>
      <c r="X3408" t="s">
        <v>4603</v>
      </c>
    </row>
    <row r="3409" spans="1:24" x14ac:dyDescent="0.25">
      <c r="A3409">
        <v>1378801</v>
      </c>
      <c r="B3409" t="s">
        <v>4604</v>
      </c>
      <c r="C3409" t="s">
        <v>4605</v>
      </c>
      <c r="E3409" t="s">
        <v>4606</v>
      </c>
      <c r="N3409" t="s">
        <v>45</v>
      </c>
      <c r="O3409" t="s">
        <v>40</v>
      </c>
      <c r="P3409" t="s">
        <v>30</v>
      </c>
      <c r="Q3409" t="s">
        <v>63</v>
      </c>
      <c r="R3409" t="s">
        <v>30</v>
      </c>
      <c r="X3409" t="s">
        <v>4607</v>
      </c>
    </row>
    <row r="3410" spans="1:24" x14ac:dyDescent="0.25">
      <c r="A3410">
        <v>1376753</v>
      </c>
      <c r="B3410" t="s">
        <v>4608</v>
      </c>
      <c r="C3410" t="s">
        <v>4609</v>
      </c>
      <c r="E3410" t="s">
        <v>4610</v>
      </c>
      <c r="N3410" t="s">
        <v>45</v>
      </c>
      <c r="O3410" t="s">
        <v>40</v>
      </c>
      <c r="P3410" t="s">
        <v>30</v>
      </c>
      <c r="Q3410" t="s">
        <v>46</v>
      </c>
      <c r="R3410" t="s">
        <v>30</v>
      </c>
      <c r="X3410" t="s">
        <v>4611</v>
      </c>
    </row>
    <row r="3411" spans="1:24" x14ac:dyDescent="0.25">
      <c r="A3411">
        <v>1380047</v>
      </c>
      <c r="B3411" t="s">
        <v>4612</v>
      </c>
      <c r="C3411" t="s">
        <v>4613</v>
      </c>
      <c r="G3411" t="e">
        <f>-vaptan</f>
        <v>#NAME?</v>
      </c>
      <c r="H3411" t="s">
        <v>4614</v>
      </c>
      <c r="N3411" t="s">
        <v>45</v>
      </c>
      <c r="O3411" t="s">
        <v>30</v>
      </c>
      <c r="P3411" t="s">
        <v>30</v>
      </c>
      <c r="Q3411" t="s">
        <v>31</v>
      </c>
      <c r="R3411" t="s">
        <v>30</v>
      </c>
      <c r="X3411" t="s">
        <v>4615</v>
      </c>
    </row>
    <row r="3412" spans="1:24" x14ac:dyDescent="0.25">
      <c r="A3412">
        <v>1379430</v>
      </c>
      <c r="B3412" t="s">
        <v>4616</v>
      </c>
      <c r="C3412" t="s">
        <v>4617</v>
      </c>
      <c r="E3412" t="s">
        <v>4618</v>
      </c>
      <c r="F3412" t="s">
        <v>36</v>
      </c>
      <c r="I3412">
        <v>1984</v>
      </c>
      <c r="M3412" t="s">
        <v>39</v>
      </c>
      <c r="N3412" t="s">
        <v>29</v>
      </c>
      <c r="O3412" t="s">
        <v>40</v>
      </c>
      <c r="P3412" t="s">
        <v>30</v>
      </c>
      <c r="Q3412" t="s">
        <v>31</v>
      </c>
      <c r="R3412" t="s">
        <v>30</v>
      </c>
      <c r="X3412" t="s">
        <v>4619</v>
      </c>
    </row>
    <row r="3413" spans="1:24" x14ac:dyDescent="0.25">
      <c r="A3413">
        <v>1378359</v>
      </c>
      <c r="B3413" t="s">
        <v>4620</v>
      </c>
      <c r="C3413" t="s">
        <v>4621</v>
      </c>
      <c r="N3413" t="s">
        <v>29</v>
      </c>
      <c r="O3413" t="s">
        <v>40</v>
      </c>
      <c r="P3413" t="s">
        <v>30</v>
      </c>
      <c r="Q3413" t="s">
        <v>46</v>
      </c>
      <c r="R3413" t="s">
        <v>30</v>
      </c>
      <c r="X3413" t="s">
        <v>4622</v>
      </c>
    </row>
    <row r="3414" spans="1:24" x14ac:dyDescent="0.25">
      <c r="A3414">
        <v>1377787</v>
      </c>
      <c r="B3414" t="s">
        <v>4623</v>
      </c>
      <c r="C3414" t="s">
        <v>4624</v>
      </c>
      <c r="N3414" t="s">
        <v>45</v>
      </c>
      <c r="O3414" t="s">
        <v>40</v>
      </c>
      <c r="P3414" t="s">
        <v>30</v>
      </c>
      <c r="Q3414" t="s">
        <v>46</v>
      </c>
      <c r="R3414" t="s">
        <v>30</v>
      </c>
      <c r="X3414" t="s">
        <v>4625</v>
      </c>
    </row>
    <row r="3415" spans="1:24" x14ac:dyDescent="0.25">
      <c r="A3415">
        <v>1379333</v>
      </c>
      <c r="B3415" t="s">
        <v>4626</v>
      </c>
      <c r="C3415" t="s">
        <v>4627</v>
      </c>
      <c r="E3415" t="s">
        <v>4628</v>
      </c>
      <c r="N3415" t="s">
        <v>45</v>
      </c>
      <c r="O3415" t="s">
        <v>30</v>
      </c>
      <c r="P3415" t="s">
        <v>30</v>
      </c>
      <c r="Q3415" t="s">
        <v>63</v>
      </c>
      <c r="R3415" t="s">
        <v>30</v>
      </c>
      <c r="X3415" t="s">
        <v>4629</v>
      </c>
    </row>
    <row r="3416" spans="1:24" x14ac:dyDescent="0.25">
      <c r="A3416">
        <v>1376228</v>
      </c>
      <c r="B3416" t="s">
        <v>4630</v>
      </c>
      <c r="C3416" t="s">
        <v>4631</v>
      </c>
      <c r="N3416" t="s">
        <v>45</v>
      </c>
      <c r="O3416" t="s">
        <v>40</v>
      </c>
      <c r="P3416" t="s">
        <v>30</v>
      </c>
      <c r="Q3416" t="s">
        <v>63</v>
      </c>
      <c r="R3416" t="s">
        <v>30</v>
      </c>
      <c r="X3416" t="s">
        <v>4632</v>
      </c>
    </row>
    <row r="3417" spans="1:24" x14ac:dyDescent="0.25">
      <c r="A3417">
        <v>1379972</v>
      </c>
      <c r="B3417" t="s">
        <v>4633</v>
      </c>
      <c r="C3417" t="s">
        <v>4634</v>
      </c>
      <c r="E3417" t="s">
        <v>4635</v>
      </c>
      <c r="I3417">
        <v>1974</v>
      </c>
      <c r="M3417" t="s">
        <v>1025</v>
      </c>
      <c r="N3417" t="s">
        <v>45</v>
      </c>
      <c r="O3417" t="s">
        <v>40</v>
      </c>
      <c r="P3417" t="s">
        <v>30</v>
      </c>
      <c r="Q3417" t="s">
        <v>46</v>
      </c>
      <c r="R3417" t="s">
        <v>30</v>
      </c>
      <c r="X3417" t="s">
        <v>4636</v>
      </c>
    </row>
    <row r="3418" spans="1:24" x14ac:dyDescent="0.25">
      <c r="A3418">
        <v>1380206</v>
      </c>
      <c r="B3418" t="s">
        <v>4637</v>
      </c>
      <c r="C3418" t="s">
        <v>4638</v>
      </c>
      <c r="I3418">
        <v>1966</v>
      </c>
      <c r="M3418" t="s">
        <v>1194</v>
      </c>
      <c r="N3418" t="s">
        <v>229</v>
      </c>
      <c r="O3418" t="s">
        <v>30</v>
      </c>
      <c r="P3418" t="s">
        <v>30</v>
      </c>
      <c r="Q3418" t="s">
        <v>31</v>
      </c>
      <c r="R3418" t="s">
        <v>30</v>
      </c>
    </row>
    <row r="3419" spans="1:24" x14ac:dyDescent="0.25">
      <c r="A3419">
        <v>1381365</v>
      </c>
      <c r="B3419" t="s">
        <v>4642</v>
      </c>
      <c r="C3419" t="s">
        <v>4643</v>
      </c>
      <c r="E3419" t="s">
        <v>4644</v>
      </c>
      <c r="N3419" t="s">
        <v>75</v>
      </c>
      <c r="O3419" t="s">
        <v>30</v>
      </c>
      <c r="P3419" t="s">
        <v>30</v>
      </c>
      <c r="Q3419" t="s">
        <v>31</v>
      </c>
      <c r="R3419" t="s">
        <v>30</v>
      </c>
    </row>
    <row r="3420" spans="1:24" x14ac:dyDescent="0.25">
      <c r="A3420">
        <v>1381067</v>
      </c>
      <c r="B3420" t="s">
        <v>4645</v>
      </c>
      <c r="C3420" t="s">
        <v>4646</v>
      </c>
      <c r="N3420" t="s">
        <v>75</v>
      </c>
      <c r="O3420" t="s">
        <v>30</v>
      </c>
      <c r="P3420" t="s">
        <v>30</v>
      </c>
      <c r="Q3420" t="s">
        <v>31</v>
      </c>
      <c r="R3420" t="s">
        <v>30</v>
      </c>
    </row>
    <row r="3421" spans="1:24" x14ac:dyDescent="0.25">
      <c r="A3421">
        <v>1380244</v>
      </c>
      <c r="B3421" t="s">
        <v>4647</v>
      </c>
      <c r="C3421" t="s">
        <v>4648</v>
      </c>
      <c r="N3421" t="s">
        <v>75</v>
      </c>
      <c r="O3421" t="s">
        <v>30</v>
      </c>
      <c r="P3421" t="s">
        <v>30</v>
      </c>
      <c r="Q3421" t="s">
        <v>31</v>
      </c>
      <c r="R3421" t="s">
        <v>30</v>
      </c>
    </row>
    <row r="3422" spans="1:24" x14ac:dyDescent="0.25">
      <c r="A3422">
        <v>1380969</v>
      </c>
      <c r="B3422" t="s">
        <v>4649</v>
      </c>
      <c r="C3422" t="s">
        <v>4650</v>
      </c>
      <c r="E3422" t="s">
        <v>4651</v>
      </c>
      <c r="F3422" t="s">
        <v>4652</v>
      </c>
      <c r="G3422" t="e">
        <f>-ase</f>
        <v>#NAME?</v>
      </c>
      <c r="H3422" t="s">
        <v>2359</v>
      </c>
      <c r="I3422">
        <v>2008</v>
      </c>
      <c r="N3422" t="s">
        <v>2360</v>
      </c>
      <c r="O3422" t="s">
        <v>30</v>
      </c>
      <c r="P3422" t="s">
        <v>30</v>
      </c>
      <c r="Q3422" t="s">
        <v>31</v>
      </c>
      <c r="R3422" t="s">
        <v>30</v>
      </c>
    </row>
    <row r="3423" spans="1:24" x14ac:dyDescent="0.25">
      <c r="A3423">
        <v>1381318</v>
      </c>
      <c r="B3423" t="s">
        <v>4653</v>
      </c>
      <c r="C3423" t="s">
        <v>4654</v>
      </c>
      <c r="M3423" t="s">
        <v>4655</v>
      </c>
      <c r="N3423" t="s">
        <v>75</v>
      </c>
      <c r="O3423" t="s">
        <v>30</v>
      </c>
      <c r="P3423" t="s">
        <v>30</v>
      </c>
      <c r="Q3423" t="s">
        <v>31</v>
      </c>
      <c r="R3423" t="s">
        <v>30</v>
      </c>
    </row>
    <row r="3424" spans="1:24" x14ac:dyDescent="0.25">
      <c r="A3424">
        <v>1380769</v>
      </c>
      <c r="B3424" t="s">
        <v>4656</v>
      </c>
      <c r="C3424" t="s">
        <v>4657</v>
      </c>
      <c r="N3424" t="s">
        <v>75</v>
      </c>
      <c r="O3424" t="s">
        <v>30</v>
      </c>
      <c r="P3424" t="s">
        <v>30</v>
      </c>
      <c r="Q3424" t="s">
        <v>31</v>
      </c>
      <c r="R3424" t="s">
        <v>30</v>
      </c>
    </row>
    <row r="3425" spans="1:24" x14ac:dyDescent="0.25">
      <c r="A3425">
        <v>1383293</v>
      </c>
      <c r="B3425" t="s">
        <v>4658</v>
      </c>
      <c r="C3425" t="s">
        <v>4659</v>
      </c>
      <c r="E3425">
        <v>31814</v>
      </c>
      <c r="F3425" t="s">
        <v>313</v>
      </c>
      <c r="G3425" t="e">
        <f>-ium</f>
        <v>#NAME?</v>
      </c>
      <c r="H3425" t="s">
        <v>288</v>
      </c>
      <c r="I3425">
        <v>1963</v>
      </c>
      <c r="M3425" t="s">
        <v>2544</v>
      </c>
      <c r="N3425" t="s">
        <v>45</v>
      </c>
      <c r="O3425" t="s">
        <v>40</v>
      </c>
      <c r="P3425" t="s">
        <v>30</v>
      </c>
      <c r="Q3425" t="s">
        <v>46</v>
      </c>
      <c r="R3425" t="s">
        <v>30</v>
      </c>
      <c r="X3425" t="s">
        <v>4660</v>
      </c>
    </row>
    <row r="3426" spans="1:24" x14ac:dyDescent="0.25">
      <c r="A3426">
        <v>1383279</v>
      </c>
      <c r="B3426" t="s">
        <v>4661</v>
      </c>
      <c r="C3426" t="s">
        <v>4662</v>
      </c>
      <c r="E3426" t="s">
        <v>4663</v>
      </c>
      <c r="F3426" t="s">
        <v>922</v>
      </c>
      <c r="G3426" t="e">
        <f>-astine</f>
        <v>#NAME?</v>
      </c>
      <c r="H3426" t="s">
        <v>1231</v>
      </c>
      <c r="I3426">
        <v>1970</v>
      </c>
      <c r="M3426" t="s">
        <v>1395</v>
      </c>
      <c r="N3426" t="s">
        <v>45</v>
      </c>
      <c r="O3426" t="s">
        <v>40</v>
      </c>
      <c r="P3426" t="s">
        <v>30</v>
      </c>
      <c r="Q3426" t="s">
        <v>63</v>
      </c>
      <c r="R3426" t="s">
        <v>30</v>
      </c>
      <c r="X3426" t="s">
        <v>4664</v>
      </c>
    </row>
    <row r="3427" spans="1:24" x14ac:dyDescent="0.25">
      <c r="A3427">
        <v>1383161</v>
      </c>
      <c r="B3427" t="s">
        <v>4665</v>
      </c>
      <c r="C3427" t="s">
        <v>4666</v>
      </c>
      <c r="N3427" t="s">
        <v>75</v>
      </c>
      <c r="O3427" t="s">
        <v>30</v>
      </c>
      <c r="P3427" t="s">
        <v>30</v>
      </c>
      <c r="Q3427" t="s">
        <v>46</v>
      </c>
      <c r="R3427" t="s">
        <v>30</v>
      </c>
      <c r="X3427" t="s">
        <v>4667</v>
      </c>
    </row>
    <row r="3428" spans="1:24" x14ac:dyDescent="0.25">
      <c r="A3428">
        <v>106280</v>
      </c>
      <c r="B3428" t="s">
        <v>4668</v>
      </c>
      <c r="C3428" t="s">
        <v>4669</v>
      </c>
      <c r="G3428" t="e">
        <f>-fylline</f>
        <v>#NAME?</v>
      </c>
      <c r="H3428" t="s">
        <v>155</v>
      </c>
      <c r="K3428" t="s">
        <v>4670</v>
      </c>
      <c r="L3428" t="s">
        <v>4671</v>
      </c>
      <c r="N3428" t="s">
        <v>29</v>
      </c>
      <c r="O3428" t="s">
        <v>40</v>
      </c>
      <c r="P3428" t="s">
        <v>30</v>
      </c>
      <c r="Q3428" t="s">
        <v>63</v>
      </c>
      <c r="R3428" t="s">
        <v>30</v>
      </c>
      <c r="X3428" t="s">
        <v>4672</v>
      </c>
    </row>
    <row r="3429" spans="1:24" x14ac:dyDescent="0.25">
      <c r="A3429">
        <v>1383543</v>
      </c>
      <c r="B3429" t="s">
        <v>4673</v>
      </c>
      <c r="C3429" t="s">
        <v>4674</v>
      </c>
      <c r="E3429" t="s">
        <v>4675</v>
      </c>
      <c r="G3429" t="s">
        <v>3526</v>
      </c>
      <c r="H3429" t="s">
        <v>38</v>
      </c>
      <c r="I3429">
        <v>2009</v>
      </c>
      <c r="N3429" t="s">
        <v>29</v>
      </c>
      <c r="O3429" t="s">
        <v>30</v>
      </c>
      <c r="P3429" t="s">
        <v>30</v>
      </c>
      <c r="Q3429" t="s">
        <v>31</v>
      </c>
      <c r="R3429" t="s">
        <v>30</v>
      </c>
      <c r="X3429" t="s">
        <v>4676</v>
      </c>
    </row>
    <row r="3430" spans="1:24" x14ac:dyDescent="0.25">
      <c r="A3430">
        <v>1315084</v>
      </c>
      <c r="B3430" t="s">
        <v>4677</v>
      </c>
      <c r="C3430" t="s">
        <v>4678</v>
      </c>
      <c r="E3430" t="s">
        <v>4679</v>
      </c>
      <c r="F3430" t="s">
        <v>480</v>
      </c>
      <c r="I3430">
        <v>1983</v>
      </c>
      <c r="M3430" t="s">
        <v>1684</v>
      </c>
      <c r="N3430" t="s">
        <v>45</v>
      </c>
      <c r="O3430" t="s">
        <v>40</v>
      </c>
      <c r="P3430" t="s">
        <v>30</v>
      </c>
      <c r="Q3430" t="s">
        <v>63</v>
      </c>
      <c r="R3430" t="s">
        <v>30</v>
      </c>
      <c r="X3430" t="s">
        <v>4680</v>
      </c>
    </row>
    <row r="3431" spans="1:24" x14ac:dyDescent="0.25">
      <c r="A3431">
        <v>1277569</v>
      </c>
      <c r="B3431" t="s">
        <v>4681</v>
      </c>
      <c r="C3431" t="s">
        <v>4682</v>
      </c>
      <c r="E3431" t="s">
        <v>4683</v>
      </c>
      <c r="G3431" t="s">
        <v>1566</v>
      </c>
      <c r="H3431" t="s">
        <v>1567</v>
      </c>
      <c r="K3431" t="s">
        <v>4684</v>
      </c>
      <c r="L3431" t="s">
        <v>4685</v>
      </c>
      <c r="N3431" t="s">
        <v>45</v>
      </c>
      <c r="O3431" t="s">
        <v>40</v>
      </c>
      <c r="P3431" t="s">
        <v>30</v>
      </c>
      <c r="Q3431" t="s">
        <v>31</v>
      </c>
      <c r="R3431" t="s">
        <v>30</v>
      </c>
      <c r="X3431" t="s">
        <v>4686</v>
      </c>
    </row>
    <row r="3432" spans="1:24" x14ac:dyDescent="0.25">
      <c r="A3432">
        <v>1383618</v>
      </c>
      <c r="B3432" t="s">
        <v>4687</v>
      </c>
      <c r="C3432" t="s">
        <v>4688</v>
      </c>
      <c r="F3432" t="s">
        <v>527</v>
      </c>
      <c r="I3432">
        <v>1962</v>
      </c>
      <c r="M3432" t="s">
        <v>282</v>
      </c>
      <c r="N3432" t="s">
        <v>45</v>
      </c>
      <c r="O3432" t="s">
        <v>40</v>
      </c>
      <c r="P3432" t="s">
        <v>30</v>
      </c>
      <c r="Q3432" t="s">
        <v>46</v>
      </c>
      <c r="R3432" t="s">
        <v>30</v>
      </c>
      <c r="X3432" t="s">
        <v>4689</v>
      </c>
    </row>
    <row r="3433" spans="1:24" x14ac:dyDescent="0.25">
      <c r="A3433">
        <v>1380030</v>
      </c>
      <c r="B3433" t="s">
        <v>4690</v>
      </c>
      <c r="C3433" t="s">
        <v>4691</v>
      </c>
      <c r="G3433" t="e">
        <f>-entan</f>
        <v>#NAME?</v>
      </c>
      <c r="H3433" t="s">
        <v>702</v>
      </c>
      <c r="N3433" t="s">
        <v>45</v>
      </c>
      <c r="O3433" t="s">
        <v>40</v>
      </c>
      <c r="P3433" t="s">
        <v>30</v>
      </c>
      <c r="Q3433" t="s">
        <v>63</v>
      </c>
      <c r="R3433" t="s">
        <v>30</v>
      </c>
      <c r="X3433" t="s">
        <v>4692</v>
      </c>
    </row>
    <row r="3434" spans="1:24" x14ac:dyDescent="0.25">
      <c r="A3434">
        <v>1377590</v>
      </c>
      <c r="B3434" t="s">
        <v>4693</v>
      </c>
      <c r="C3434" t="s">
        <v>4694</v>
      </c>
      <c r="G3434" t="s">
        <v>4695</v>
      </c>
      <c r="H3434" t="s">
        <v>2824</v>
      </c>
      <c r="N3434" t="s">
        <v>29</v>
      </c>
      <c r="O3434" t="s">
        <v>30</v>
      </c>
      <c r="P3434" t="s">
        <v>30</v>
      </c>
      <c r="Q3434" t="s">
        <v>31</v>
      </c>
      <c r="R3434" t="s">
        <v>30</v>
      </c>
      <c r="X3434" t="s">
        <v>4696</v>
      </c>
    </row>
    <row r="3435" spans="1:24" x14ac:dyDescent="0.25">
      <c r="A3435">
        <v>1379636</v>
      </c>
      <c r="B3435" t="s">
        <v>4697</v>
      </c>
      <c r="C3435" t="s">
        <v>4698</v>
      </c>
      <c r="I3435">
        <v>2009</v>
      </c>
      <c r="N3435" t="s">
        <v>45</v>
      </c>
      <c r="O3435" t="s">
        <v>40</v>
      </c>
      <c r="P3435" t="s">
        <v>30</v>
      </c>
      <c r="Q3435" t="s">
        <v>31</v>
      </c>
      <c r="R3435" t="s">
        <v>30</v>
      </c>
      <c r="X3435" t="s">
        <v>4699</v>
      </c>
    </row>
    <row r="3436" spans="1:24" x14ac:dyDescent="0.25">
      <c r="A3436">
        <v>1376659</v>
      </c>
      <c r="B3436" t="s">
        <v>4700</v>
      </c>
      <c r="C3436" t="s">
        <v>4701</v>
      </c>
      <c r="N3436" t="s">
        <v>45</v>
      </c>
      <c r="O3436" t="s">
        <v>40</v>
      </c>
      <c r="P3436" t="s">
        <v>30</v>
      </c>
      <c r="Q3436" t="s">
        <v>63</v>
      </c>
      <c r="R3436" t="s">
        <v>30</v>
      </c>
      <c r="X3436" t="s">
        <v>4702</v>
      </c>
    </row>
    <row r="3437" spans="1:24" x14ac:dyDescent="0.25">
      <c r="A3437">
        <v>1376656</v>
      </c>
      <c r="B3437" t="s">
        <v>4703</v>
      </c>
      <c r="C3437" t="s">
        <v>4704</v>
      </c>
      <c r="E3437" t="s">
        <v>4705</v>
      </c>
      <c r="G3437" t="e">
        <f>-tide</f>
        <v>#NAME?</v>
      </c>
      <c r="H3437" t="s">
        <v>107</v>
      </c>
      <c r="I3437">
        <v>2004</v>
      </c>
      <c r="N3437" t="s">
        <v>108</v>
      </c>
      <c r="O3437" t="s">
        <v>30</v>
      </c>
      <c r="P3437" t="s">
        <v>30</v>
      </c>
      <c r="Q3437" t="s">
        <v>31</v>
      </c>
      <c r="R3437" t="s">
        <v>30</v>
      </c>
      <c r="X3437" t="s">
        <v>4706</v>
      </c>
    </row>
    <row r="3438" spans="1:24" x14ac:dyDescent="0.25">
      <c r="A3438">
        <v>1379473</v>
      </c>
      <c r="B3438" t="s">
        <v>4707</v>
      </c>
      <c r="C3438" t="s">
        <v>4708</v>
      </c>
      <c r="N3438" t="s">
        <v>45</v>
      </c>
      <c r="O3438" t="s">
        <v>40</v>
      </c>
      <c r="P3438" t="s">
        <v>30</v>
      </c>
      <c r="Q3438" t="s">
        <v>46</v>
      </c>
      <c r="R3438" t="s">
        <v>30</v>
      </c>
      <c r="X3438" t="s">
        <v>4709</v>
      </c>
    </row>
    <row r="3439" spans="1:24" x14ac:dyDescent="0.25">
      <c r="A3439">
        <v>1377310</v>
      </c>
      <c r="B3439" t="s">
        <v>4710</v>
      </c>
      <c r="C3439" t="s">
        <v>4711</v>
      </c>
      <c r="K3439" t="s">
        <v>4712</v>
      </c>
      <c r="L3439" t="s">
        <v>4713</v>
      </c>
      <c r="N3439" t="s">
        <v>45</v>
      </c>
      <c r="O3439" t="s">
        <v>40</v>
      </c>
      <c r="P3439" t="s">
        <v>30</v>
      </c>
      <c r="Q3439" t="s">
        <v>46</v>
      </c>
      <c r="R3439" t="s">
        <v>30</v>
      </c>
      <c r="X3439" t="s">
        <v>4714</v>
      </c>
    </row>
    <row r="3440" spans="1:24" x14ac:dyDescent="0.25">
      <c r="A3440">
        <v>1378097</v>
      </c>
      <c r="B3440" t="s">
        <v>4715</v>
      </c>
      <c r="C3440" t="s">
        <v>4716</v>
      </c>
      <c r="F3440" t="s">
        <v>4717</v>
      </c>
      <c r="I3440">
        <v>1963</v>
      </c>
      <c r="M3440" t="s">
        <v>3935</v>
      </c>
      <c r="N3440" t="s">
        <v>45</v>
      </c>
      <c r="O3440" t="s">
        <v>40</v>
      </c>
      <c r="P3440" t="s">
        <v>30</v>
      </c>
      <c r="Q3440" t="s">
        <v>46</v>
      </c>
      <c r="R3440" t="s">
        <v>30</v>
      </c>
      <c r="X3440" t="s">
        <v>4718</v>
      </c>
    </row>
    <row r="3441" spans="1:24" x14ac:dyDescent="0.25">
      <c r="A3441">
        <v>1378452</v>
      </c>
      <c r="B3441" t="s">
        <v>4719</v>
      </c>
      <c r="C3441" t="s">
        <v>4720</v>
      </c>
      <c r="G3441" t="e">
        <f>-mycin</f>
        <v>#NAME?</v>
      </c>
      <c r="H3441" t="s">
        <v>26</v>
      </c>
      <c r="N3441" t="s">
        <v>29</v>
      </c>
      <c r="O3441" t="s">
        <v>30</v>
      </c>
      <c r="P3441" t="s">
        <v>30</v>
      </c>
      <c r="Q3441" t="s">
        <v>31</v>
      </c>
      <c r="R3441" t="s">
        <v>30</v>
      </c>
      <c r="X3441" t="s">
        <v>4721</v>
      </c>
    </row>
    <row r="3442" spans="1:24" x14ac:dyDescent="0.25">
      <c r="A3442">
        <v>1379866</v>
      </c>
      <c r="B3442" t="s">
        <v>4722</v>
      </c>
      <c r="C3442" t="s">
        <v>4723</v>
      </c>
      <c r="N3442" t="s">
        <v>45</v>
      </c>
      <c r="O3442" t="s">
        <v>40</v>
      </c>
      <c r="P3442" t="s">
        <v>30</v>
      </c>
      <c r="Q3442" t="s">
        <v>63</v>
      </c>
      <c r="R3442" t="s">
        <v>30</v>
      </c>
      <c r="X3442" t="s">
        <v>4724</v>
      </c>
    </row>
    <row r="3443" spans="1:24" x14ac:dyDescent="0.25">
      <c r="A3443">
        <v>1377488</v>
      </c>
      <c r="B3443" t="s">
        <v>4725</v>
      </c>
      <c r="C3443" t="s">
        <v>4726</v>
      </c>
      <c r="N3443" t="s">
        <v>45</v>
      </c>
      <c r="O3443" t="s">
        <v>40</v>
      </c>
      <c r="P3443" t="s">
        <v>30</v>
      </c>
      <c r="Q3443" t="s">
        <v>46</v>
      </c>
      <c r="R3443" t="s">
        <v>30</v>
      </c>
      <c r="X3443" t="s">
        <v>4727</v>
      </c>
    </row>
    <row r="3444" spans="1:24" x14ac:dyDescent="0.25">
      <c r="A3444">
        <v>1377077</v>
      </c>
      <c r="B3444" t="s">
        <v>4728</v>
      </c>
      <c r="C3444" t="s">
        <v>4729</v>
      </c>
      <c r="E3444" t="s">
        <v>4730</v>
      </c>
      <c r="I3444">
        <v>1968</v>
      </c>
      <c r="M3444" t="s">
        <v>1029</v>
      </c>
      <c r="N3444" t="s">
        <v>45</v>
      </c>
      <c r="O3444" t="s">
        <v>40</v>
      </c>
      <c r="P3444" t="s">
        <v>30</v>
      </c>
      <c r="Q3444" t="s">
        <v>63</v>
      </c>
      <c r="R3444" t="s">
        <v>30</v>
      </c>
      <c r="X3444" t="s">
        <v>4731</v>
      </c>
    </row>
    <row r="3445" spans="1:24" x14ac:dyDescent="0.25">
      <c r="A3445">
        <v>1383448</v>
      </c>
      <c r="B3445" t="s">
        <v>4732</v>
      </c>
      <c r="C3445" t="s">
        <v>4733</v>
      </c>
      <c r="G3445" t="e">
        <f>-ium</f>
        <v>#NAME?</v>
      </c>
      <c r="H3445" t="s">
        <v>288</v>
      </c>
      <c r="N3445" t="s">
        <v>45</v>
      </c>
      <c r="O3445" t="s">
        <v>40</v>
      </c>
      <c r="P3445" t="s">
        <v>30</v>
      </c>
      <c r="Q3445" t="s">
        <v>46</v>
      </c>
      <c r="R3445" t="s">
        <v>30</v>
      </c>
      <c r="X3445" t="s">
        <v>4734</v>
      </c>
    </row>
    <row r="3446" spans="1:24" x14ac:dyDescent="0.25">
      <c r="A3446">
        <v>1376724</v>
      </c>
      <c r="B3446" t="s">
        <v>4735</v>
      </c>
      <c r="C3446" t="s">
        <v>4736</v>
      </c>
      <c r="F3446" t="s">
        <v>36</v>
      </c>
      <c r="G3446" t="e">
        <f>-onide</f>
        <v>#NAME?</v>
      </c>
      <c r="H3446" t="s">
        <v>356</v>
      </c>
      <c r="I3446">
        <v>1973</v>
      </c>
      <c r="M3446" t="s">
        <v>1025</v>
      </c>
      <c r="N3446" t="s">
        <v>29</v>
      </c>
      <c r="O3446" t="s">
        <v>40</v>
      </c>
      <c r="P3446" t="s">
        <v>30</v>
      </c>
      <c r="Q3446" t="s">
        <v>31</v>
      </c>
      <c r="R3446" t="s">
        <v>30</v>
      </c>
      <c r="X3446" t="s">
        <v>4737</v>
      </c>
    </row>
    <row r="3447" spans="1:24" x14ac:dyDescent="0.25">
      <c r="A3447">
        <v>1377405</v>
      </c>
      <c r="B3447" t="s">
        <v>4738</v>
      </c>
      <c r="C3447" t="s">
        <v>4739</v>
      </c>
      <c r="E3447" t="s">
        <v>4740</v>
      </c>
      <c r="F3447" t="s">
        <v>3859</v>
      </c>
      <c r="I3447">
        <v>1970</v>
      </c>
      <c r="M3447" t="s">
        <v>4741</v>
      </c>
      <c r="N3447" t="s">
        <v>45</v>
      </c>
      <c r="O3447" t="s">
        <v>40</v>
      </c>
      <c r="P3447" t="s">
        <v>30</v>
      </c>
      <c r="Q3447" t="s">
        <v>31</v>
      </c>
      <c r="R3447" t="s">
        <v>30</v>
      </c>
      <c r="X3447" t="s">
        <v>4742</v>
      </c>
    </row>
    <row r="3448" spans="1:24" x14ac:dyDescent="0.25">
      <c r="A3448">
        <v>1378666</v>
      </c>
      <c r="B3448" t="s">
        <v>4743</v>
      </c>
      <c r="C3448" t="s">
        <v>4744</v>
      </c>
      <c r="G3448" t="e">
        <f>-tide</f>
        <v>#NAME?</v>
      </c>
      <c r="H3448" t="s">
        <v>107</v>
      </c>
      <c r="N3448" t="s">
        <v>108</v>
      </c>
      <c r="O3448" t="s">
        <v>30</v>
      </c>
      <c r="P3448" t="s">
        <v>30</v>
      </c>
      <c r="Q3448" t="s">
        <v>31</v>
      </c>
      <c r="R3448" t="s">
        <v>30</v>
      </c>
      <c r="X3448" t="s">
        <v>4745</v>
      </c>
    </row>
    <row r="3449" spans="1:24" x14ac:dyDescent="0.25">
      <c r="A3449">
        <v>1376185</v>
      </c>
      <c r="B3449" t="s">
        <v>4746</v>
      </c>
      <c r="C3449" t="s">
        <v>4747</v>
      </c>
      <c r="E3449" t="s">
        <v>4748</v>
      </c>
      <c r="N3449" t="s">
        <v>45</v>
      </c>
      <c r="O3449" t="s">
        <v>40</v>
      </c>
      <c r="P3449" t="s">
        <v>30</v>
      </c>
      <c r="Q3449" t="s">
        <v>63</v>
      </c>
      <c r="R3449" t="s">
        <v>30</v>
      </c>
      <c r="X3449" t="s">
        <v>4749</v>
      </c>
    </row>
    <row r="3450" spans="1:24" x14ac:dyDescent="0.25">
      <c r="A3450">
        <v>1376519</v>
      </c>
      <c r="B3450" t="s">
        <v>4750</v>
      </c>
      <c r="C3450" t="s">
        <v>4751</v>
      </c>
      <c r="N3450" t="s">
        <v>45</v>
      </c>
      <c r="O3450" t="s">
        <v>40</v>
      </c>
      <c r="P3450" t="s">
        <v>30</v>
      </c>
      <c r="Q3450" t="s">
        <v>63</v>
      </c>
      <c r="R3450" t="s">
        <v>30</v>
      </c>
      <c r="X3450" t="s">
        <v>4752</v>
      </c>
    </row>
    <row r="3451" spans="1:24" x14ac:dyDescent="0.25">
      <c r="A3451">
        <v>1376822</v>
      </c>
      <c r="B3451" t="s">
        <v>4753</v>
      </c>
      <c r="C3451" t="s">
        <v>4754</v>
      </c>
      <c r="N3451" t="s">
        <v>45</v>
      </c>
      <c r="O3451" t="s">
        <v>40</v>
      </c>
      <c r="P3451" t="s">
        <v>30</v>
      </c>
      <c r="Q3451" t="s">
        <v>46</v>
      </c>
      <c r="R3451" t="s">
        <v>30</v>
      </c>
      <c r="X3451" t="s">
        <v>4755</v>
      </c>
    </row>
    <row r="3452" spans="1:24" x14ac:dyDescent="0.25">
      <c r="A3452">
        <v>1379100</v>
      </c>
      <c r="B3452" t="s">
        <v>4756</v>
      </c>
      <c r="C3452" t="s">
        <v>4757</v>
      </c>
      <c r="N3452" t="s">
        <v>45</v>
      </c>
      <c r="O3452" t="s">
        <v>30</v>
      </c>
      <c r="P3452" t="s">
        <v>30</v>
      </c>
      <c r="Q3452" t="s">
        <v>46</v>
      </c>
      <c r="R3452" t="s">
        <v>30</v>
      </c>
      <c r="X3452" t="s">
        <v>4758</v>
      </c>
    </row>
    <row r="3453" spans="1:24" x14ac:dyDescent="0.25">
      <c r="A3453">
        <v>1377827</v>
      </c>
      <c r="B3453" t="s">
        <v>4759</v>
      </c>
      <c r="C3453" t="s">
        <v>4760</v>
      </c>
      <c r="G3453" t="e">
        <f ca="1">-pin(e)</f>
        <v>#NAME?</v>
      </c>
      <c r="H3453" t="s">
        <v>272</v>
      </c>
      <c r="N3453" t="s">
        <v>45</v>
      </c>
      <c r="O3453" t="s">
        <v>30</v>
      </c>
      <c r="P3453" t="s">
        <v>30</v>
      </c>
      <c r="Q3453" t="s">
        <v>63</v>
      </c>
      <c r="R3453" t="s">
        <v>30</v>
      </c>
      <c r="X3453" t="s">
        <v>4761</v>
      </c>
    </row>
    <row r="3454" spans="1:24" x14ac:dyDescent="0.25">
      <c r="A3454">
        <v>1380013</v>
      </c>
      <c r="B3454" t="s">
        <v>4762</v>
      </c>
      <c r="C3454" t="s">
        <v>4763</v>
      </c>
      <c r="E3454" t="s">
        <v>4764</v>
      </c>
      <c r="G3454" t="e">
        <f>-tide</f>
        <v>#NAME?</v>
      </c>
      <c r="H3454" t="s">
        <v>107</v>
      </c>
      <c r="I3454">
        <v>2004</v>
      </c>
      <c r="N3454" t="s">
        <v>108</v>
      </c>
      <c r="O3454" t="s">
        <v>30</v>
      </c>
      <c r="P3454" t="s">
        <v>30</v>
      </c>
      <c r="Q3454" t="s">
        <v>31</v>
      </c>
      <c r="R3454" t="s">
        <v>30</v>
      </c>
      <c r="X3454" t="s">
        <v>4765</v>
      </c>
    </row>
    <row r="3455" spans="1:24" x14ac:dyDescent="0.25">
      <c r="A3455">
        <v>1379932</v>
      </c>
      <c r="B3455" t="s">
        <v>4766</v>
      </c>
      <c r="C3455" t="s">
        <v>4767</v>
      </c>
      <c r="N3455" t="s">
        <v>45</v>
      </c>
      <c r="O3455" t="s">
        <v>40</v>
      </c>
      <c r="P3455" t="s">
        <v>30</v>
      </c>
      <c r="Q3455" t="s">
        <v>63</v>
      </c>
      <c r="R3455" t="s">
        <v>30</v>
      </c>
      <c r="X3455" t="s">
        <v>4768</v>
      </c>
    </row>
    <row r="3456" spans="1:24" x14ac:dyDescent="0.25">
      <c r="A3456">
        <v>1378989</v>
      </c>
      <c r="B3456" t="s">
        <v>4769</v>
      </c>
      <c r="C3456" t="s">
        <v>4770</v>
      </c>
      <c r="N3456" t="s">
        <v>45</v>
      </c>
      <c r="O3456" t="s">
        <v>30</v>
      </c>
      <c r="P3456" t="s">
        <v>30</v>
      </c>
      <c r="Q3456" t="s">
        <v>46</v>
      </c>
      <c r="R3456" t="s">
        <v>30</v>
      </c>
      <c r="X3456" t="s">
        <v>4771</v>
      </c>
    </row>
    <row r="3457" spans="1:24" x14ac:dyDescent="0.25">
      <c r="A3457">
        <v>1376873</v>
      </c>
      <c r="B3457" t="s">
        <v>4772</v>
      </c>
      <c r="C3457" t="s">
        <v>4773</v>
      </c>
      <c r="N3457" t="s">
        <v>45</v>
      </c>
      <c r="O3457" t="s">
        <v>40</v>
      </c>
      <c r="P3457" t="s">
        <v>30</v>
      </c>
      <c r="Q3457" t="s">
        <v>46</v>
      </c>
      <c r="R3457" t="s">
        <v>30</v>
      </c>
      <c r="X3457" t="s">
        <v>4774</v>
      </c>
    </row>
    <row r="3458" spans="1:24" x14ac:dyDescent="0.25">
      <c r="A3458">
        <v>1376619</v>
      </c>
      <c r="B3458" t="s">
        <v>4775</v>
      </c>
      <c r="C3458" t="s">
        <v>4776</v>
      </c>
      <c r="G3458" t="s">
        <v>129</v>
      </c>
      <c r="H3458" t="s">
        <v>130</v>
      </c>
      <c r="N3458" t="s">
        <v>45</v>
      </c>
      <c r="O3458" t="s">
        <v>30</v>
      </c>
      <c r="P3458" t="s">
        <v>30</v>
      </c>
      <c r="Q3458" t="s">
        <v>63</v>
      </c>
      <c r="R3458" t="s">
        <v>30</v>
      </c>
      <c r="X3458" t="s">
        <v>4777</v>
      </c>
    </row>
    <row r="3459" spans="1:24" x14ac:dyDescent="0.25">
      <c r="A3459">
        <v>1377641</v>
      </c>
      <c r="B3459" t="s">
        <v>4778</v>
      </c>
      <c r="C3459" t="s">
        <v>4779</v>
      </c>
      <c r="G3459" t="s">
        <v>447</v>
      </c>
      <c r="H3459" t="s">
        <v>448</v>
      </c>
      <c r="N3459" t="s">
        <v>29</v>
      </c>
      <c r="O3459" t="s">
        <v>40</v>
      </c>
      <c r="P3459" t="s">
        <v>30</v>
      </c>
      <c r="Q3459" t="s">
        <v>46</v>
      </c>
      <c r="R3459" t="s">
        <v>30</v>
      </c>
      <c r="X3459" t="s">
        <v>4780</v>
      </c>
    </row>
    <row r="3460" spans="1:24" x14ac:dyDescent="0.25">
      <c r="A3460">
        <v>1376786</v>
      </c>
      <c r="B3460" t="s">
        <v>4781</v>
      </c>
      <c r="C3460" t="s">
        <v>4782</v>
      </c>
      <c r="N3460" t="s">
        <v>108</v>
      </c>
      <c r="O3460" t="s">
        <v>30</v>
      </c>
      <c r="P3460" t="s">
        <v>30</v>
      </c>
      <c r="Q3460" t="s">
        <v>31</v>
      </c>
      <c r="R3460" t="s">
        <v>30</v>
      </c>
      <c r="X3460" t="s">
        <v>4783</v>
      </c>
    </row>
    <row r="3461" spans="1:24" x14ac:dyDescent="0.25">
      <c r="A3461">
        <v>1379363</v>
      </c>
      <c r="B3461" t="s">
        <v>4784</v>
      </c>
      <c r="C3461" t="s">
        <v>4785</v>
      </c>
      <c r="E3461" t="s">
        <v>4786</v>
      </c>
      <c r="I3461">
        <v>1976</v>
      </c>
      <c r="M3461" t="s">
        <v>871</v>
      </c>
      <c r="N3461" t="s">
        <v>45</v>
      </c>
      <c r="O3461" t="s">
        <v>40</v>
      </c>
      <c r="P3461" t="s">
        <v>30</v>
      </c>
      <c r="Q3461" t="s">
        <v>63</v>
      </c>
      <c r="R3461" t="s">
        <v>30</v>
      </c>
      <c r="X3461" t="s">
        <v>4787</v>
      </c>
    </row>
    <row r="3462" spans="1:24" x14ac:dyDescent="0.25">
      <c r="A3462">
        <v>1379557</v>
      </c>
      <c r="B3462" t="s">
        <v>4788</v>
      </c>
      <c r="C3462" t="s">
        <v>4789</v>
      </c>
      <c r="E3462" t="s">
        <v>4790</v>
      </c>
      <c r="I3462">
        <v>1981</v>
      </c>
      <c r="M3462" t="s">
        <v>1969</v>
      </c>
      <c r="N3462" t="s">
        <v>45</v>
      </c>
      <c r="O3462" t="s">
        <v>40</v>
      </c>
      <c r="P3462" t="s">
        <v>30</v>
      </c>
      <c r="Q3462" t="s">
        <v>63</v>
      </c>
      <c r="R3462" t="s">
        <v>30</v>
      </c>
      <c r="X3462" t="s">
        <v>4791</v>
      </c>
    </row>
    <row r="3463" spans="1:24" x14ac:dyDescent="0.25">
      <c r="A3463">
        <v>1325588</v>
      </c>
      <c r="B3463" t="s">
        <v>4792</v>
      </c>
      <c r="C3463" t="s">
        <v>4793</v>
      </c>
      <c r="N3463" t="s">
        <v>45</v>
      </c>
      <c r="O3463" t="s">
        <v>30</v>
      </c>
      <c r="P3463" t="s">
        <v>30</v>
      </c>
      <c r="Q3463" t="s">
        <v>63</v>
      </c>
      <c r="R3463" t="s">
        <v>30</v>
      </c>
      <c r="X3463" t="s">
        <v>4794</v>
      </c>
    </row>
    <row r="3464" spans="1:24" x14ac:dyDescent="0.25">
      <c r="A3464">
        <v>1383302</v>
      </c>
      <c r="B3464" t="s">
        <v>4795</v>
      </c>
      <c r="C3464" t="s">
        <v>4796</v>
      </c>
      <c r="K3464" t="s">
        <v>4797</v>
      </c>
      <c r="L3464" t="s">
        <v>4798</v>
      </c>
      <c r="N3464" t="s">
        <v>45</v>
      </c>
      <c r="O3464" t="s">
        <v>40</v>
      </c>
      <c r="P3464" t="s">
        <v>30</v>
      </c>
      <c r="Q3464" t="s">
        <v>63</v>
      </c>
      <c r="R3464" t="s">
        <v>30</v>
      </c>
      <c r="X3464" t="s">
        <v>4799</v>
      </c>
    </row>
    <row r="3465" spans="1:24" x14ac:dyDescent="0.25">
      <c r="A3465">
        <v>1383490</v>
      </c>
      <c r="B3465" t="s">
        <v>4800</v>
      </c>
      <c r="C3465" t="s">
        <v>4801</v>
      </c>
      <c r="N3465" t="s">
        <v>45</v>
      </c>
      <c r="O3465" t="s">
        <v>40</v>
      </c>
      <c r="P3465" t="s">
        <v>30</v>
      </c>
      <c r="Q3465" t="s">
        <v>46</v>
      </c>
      <c r="R3465" t="s">
        <v>30</v>
      </c>
      <c r="X3465" t="s">
        <v>4802</v>
      </c>
    </row>
    <row r="3466" spans="1:24" x14ac:dyDescent="0.25">
      <c r="A3466">
        <v>1377990</v>
      </c>
      <c r="B3466" t="s">
        <v>4813</v>
      </c>
      <c r="C3466" t="s">
        <v>4814</v>
      </c>
      <c r="E3466" t="s">
        <v>4815</v>
      </c>
      <c r="F3466" t="s">
        <v>4816</v>
      </c>
      <c r="I3466">
        <v>2010</v>
      </c>
      <c r="N3466" t="s">
        <v>45</v>
      </c>
      <c r="O3466" t="s">
        <v>40</v>
      </c>
      <c r="P3466" t="s">
        <v>30</v>
      </c>
      <c r="Q3466" t="s">
        <v>63</v>
      </c>
      <c r="R3466" t="s">
        <v>30</v>
      </c>
      <c r="X3466" t="s">
        <v>4817</v>
      </c>
    </row>
    <row r="3467" spans="1:24" x14ac:dyDescent="0.25">
      <c r="A3467">
        <v>1383434</v>
      </c>
      <c r="B3467" t="s">
        <v>4818</v>
      </c>
      <c r="C3467" t="s">
        <v>4819</v>
      </c>
      <c r="G3467" t="e">
        <f>-ium</f>
        <v>#NAME?</v>
      </c>
      <c r="H3467" t="s">
        <v>288</v>
      </c>
      <c r="N3467" t="s">
        <v>45</v>
      </c>
      <c r="O3467" t="s">
        <v>40</v>
      </c>
      <c r="P3467" t="s">
        <v>30</v>
      </c>
      <c r="Q3467" t="s">
        <v>63</v>
      </c>
      <c r="R3467" t="s">
        <v>30</v>
      </c>
      <c r="X3467" t="s">
        <v>4820</v>
      </c>
    </row>
    <row r="3468" spans="1:24" x14ac:dyDescent="0.25">
      <c r="A3468">
        <v>429157</v>
      </c>
      <c r="B3468" t="s">
        <v>4821</v>
      </c>
      <c r="C3468" t="s">
        <v>4822</v>
      </c>
      <c r="E3468" t="s">
        <v>4823</v>
      </c>
      <c r="G3468" t="e">
        <f>-toclax</f>
        <v>#NAME?</v>
      </c>
      <c r="H3468" t="s">
        <v>4824</v>
      </c>
      <c r="I3468">
        <v>2005</v>
      </c>
      <c r="N3468" t="s">
        <v>45</v>
      </c>
      <c r="O3468" t="s">
        <v>40</v>
      </c>
      <c r="P3468" t="s">
        <v>30</v>
      </c>
      <c r="Q3468" t="s">
        <v>63</v>
      </c>
      <c r="R3468" t="s">
        <v>30</v>
      </c>
      <c r="X3468" t="s">
        <v>4825</v>
      </c>
    </row>
    <row r="3469" spans="1:24" x14ac:dyDescent="0.25">
      <c r="A3469">
        <v>1383403</v>
      </c>
      <c r="B3469" t="s">
        <v>4826</v>
      </c>
      <c r="C3469" t="s">
        <v>4827</v>
      </c>
      <c r="E3469" t="s">
        <v>4828</v>
      </c>
      <c r="F3469" t="s">
        <v>1309</v>
      </c>
      <c r="I3469">
        <v>1976</v>
      </c>
      <c r="M3469" t="s">
        <v>179</v>
      </c>
      <c r="N3469" t="s">
        <v>45</v>
      </c>
      <c r="O3469" t="s">
        <v>40</v>
      </c>
      <c r="P3469" t="s">
        <v>30</v>
      </c>
      <c r="Q3469" t="s">
        <v>46</v>
      </c>
      <c r="R3469" t="s">
        <v>30</v>
      </c>
      <c r="X3469" t="s">
        <v>4829</v>
      </c>
    </row>
    <row r="3470" spans="1:24" x14ac:dyDescent="0.25">
      <c r="A3470">
        <v>1383428</v>
      </c>
      <c r="B3470" t="s">
        <v>4830</v>
      </c>
      <c r="C3470" t="s">
        <v>4831</v>
      </c>
      <c r="E3470" t="s">
        <v>4832</v>
      </c>
      <c r="F3470" t="s">
        <v>301</v>
      </c>
      <c r="I3470">
        <v>1979</v>
      </c>
      <c r="M3470" t="s">
        <v>314</v>
      </c>
      <c r="N3470" t="s">
        <v>45</v>
      </c>
      <c r="O3470" t="s">
        <v>40</v>
      </c>
      <c r="P3470" t="s">
        <v>30</v>
      </c>
      <c r="Q3470" t="s">
        <v>46</v>
      </c>
      <c r="R3470" t="s">
        <v>30</v>
      </c>
      <c r="X3470" t="s">
        <v>4833</v>
      </c>
    </row>
    <row r="3471" spans="1:24" x14ac:dyDescent="0.25">
      <c r="A3471">
        <v>1383074</v>
      </c>
      <c r="B3471" t="s">
        <v>4834</v>
      </c>
      <c r="C3471" t="s">
        <v>4835</v>
      </c>
      <c r="N3471" t="s">
        <v>45</v>
      </c>
      <c r="O3471" t="s">
        <v>30</v>
      </c>
      <c r="P3471" t="s">
        <v>30</v>
      </c>
      <c r="Q3471" t="s">
        <v>63</v>
      </c>
      <c r="R3471" t="s">
        <v>30</v>
      </c>
      <c r="X3471" t="s">
        <v>4836</v>
      </c>
    </row>
    <row r="3472" spans="1:24" x14ac:dyDescent="0.25">
      <c r="A3472">
        <v>1381492</v>
      </c>
      <c r="B3472" t="s">
        <v>4837</v>
      </c>
      <c r="C3472" t="s">
        <v>4838</v>
      </c>
      <c r="M3472" t="s">
        <v>4839</v>
      </c>
      <c r="N3472" t="s">
        <v>75</v>
      </c>
      <c r="O3472" t="s">
        <v>30</v>
      </c>
      <c r="P3472" t="s">
        <v>30</v>
      </c>
      <c r="Q3472" t="s">
        <v>31</v>
      </c>
      <c r="R3472" t="s">
        <v>30</v>
      </c>
    </row>
    <row r="3473" spans="1:24" x14ac:dyDescent="0.25">
      <c r="A3473">
        <v>1380739</v>
      </c>
      <c r="B3473" t="s">
        <v>4840</v>
      </c>
      <c r="C3473" t="s">
        <v>4841</v>
      </c>
      <c r="I3473">
        <v>1967</v>
      </c>
      <c r="M3473" t="s">
        <v>2468</v>
      </c>
      <c r="N3473" t="s">
        <v>75</v>
      </c>
      <c r="O3473" t="s">
        <v>30</v>
      </c>
      <c r="P3473" t="s">
        <v>30</v>
      </c>
      <c r="Q3473" t="s">
        <v>31</v>
      </c>
      <c r="R3473" t="s">
        <v>30</v>
      </c>
    </row>
    <row r="3474" spans="1:24" x14ac:dyDescent="0.25">
      <c r="A3474">
        <v>1381466</v>
      </c>
      <c r="B3474" t="s">
        <v>4842</v>
      </c>
      <c r="C3474" t="s">
        <v>4843</v>
      </c>
      <c r="M3474" t="s">
        <v>4844</v>
      </c>
      <c r="N3474" t="s">
        <v>75</v>
      </c>
      <c r="O3474" t="s">
        <v>30</v>
      </c>
      <c r="P3474" t="s">
        <v>30</v>
      </c>
      <c r="Q3474" t="s">
        <v>31</v>
      </c>
      <c r="R3474" t="s">
        <v>30</v>
      </c>
    </row>
    <row r="3475" spans="1:24" x14ac:dyDescent="0.25">
      <c r="A3475">
        <v>1381106</v>
      </c>
      <c r="B3475" t="s">
        <v>4845</v>
      </c>
      <c r="C3475" t="s">
        <v>4846</v>
      </c>
      <c r="N3475" t="s">
        <v>229</v>
      </c>
      <c r="O3475" t="s">
        <v>30</v>
      </c>
      <c r="P3475" t="s">
        <v>30</v>
      </c>
      <c r="Q3475" t="s">
        <v>31</v>
      </c>
      <c r="R3475" t="s">
        <v>30</v>
      </c>
    </row>
    <row r="3476" spans="1:24" x14ac:dyDescent="0.25">
      <c r="A3476">
        <v>1380559</v>
      </c>
      <c r="B3476" t="s">
        <v>4847</v>
      </c>
      <c r="C3476" t="s">
        <v>4848</v>
      </c>
      <c r="N3476" t="s">
        <v>75</v>
      </c>
      <c r="O3476" t="s">
        <v>30</v>
      </c>
      <c r="P3476" t="s">
        <v>30</v>
      </c>
      <c r="Q3476" t="s">
        <v>31</v>
      </c>
      <c r="R3476" t="s">
        <v>30</v>
      </c>
    </row>
    <row r="3477" spans="1:24" x14ac:dyDescent="0.25">
      <c r="A3477">
        <v>1381282</v>
      </c>
      <c r="B3477" t="s">
        <v>4849</v>
      </c>
      <c r="C3477" t="s">
        <v>4850</v>
      </c>
      <c r="I3477">
        <v>1979</v>
      </c>
      <c r="M3477" t="s">
        <v>224</v>
      </c>
      <c r="N3477" t="s">
        <v>75</v>
      </c>
      <c r="O3477" t="s">
        <v>30</v>
      </c>
      <c r="P3477" t="s">
        <v>30</v>
      </c>
      <c r="Q3477" t="s">
        <v>31</v>
      </c>
      <c r="R3477" t="s">
        <v>30</v>
      </c>
    </row>
    <row r="3478" spans="1:24" x14ac:dyDescent="0.25">
      <c r="A3478">
        <v>1380821</v>
      </c>
      <c r="B3478" t="s">
        <v>4851</v>
      </c>
      <c r="C3478" t="s">
        <v>4852</v>
      </c>
      <c r="F3478" t="s">
        <v>4853</v>
      </c>
      <c r="M3478" t="s">
        <v>4854</v>
      </c>
      <c r="N3478" t="s">
        <v>75</v>
      </c>
      <c r="O3478" t="s">
        <v>30</v>
      </c>
      <c r="P3478" t="s">
        <v>30</v>
      </c>
      <c r="Q3478" t="s">
        <v>31</v>
      </c>
      <c r="R3478" t="s">
        <v>30</v>
      </c>
    </row>
    <row r="3479" spans="1:24" x14ac:dyDescent="0.25">
      <c r="A3479">
        <v>1380469</v>
      </c>
      <c r="B3479" t="s">
        <v>4855</v>
      </c>
      <c r="C3479" t="s">
        <v>4856</v>
      </c>
      <c r="G3479" t="e">
        <f>-mycin</f>
        <v>#NAME?</v>
      </c>
      <c r="H3479" t="s">
        <v>26</v>
      </c>
      <c r="K3479" t="s">
        <v>4857</v>
      </c>
      <c r="L3479" t="s">
        <v>4858</v>
      </c>
      <c r="N3479" t="s">
        <v>75</v>
      </c>
      <c r="O3479" t="s">
        <v>30</v>
      </c>
      <c r="P3479" t="s">
        <v>30</v>
      </c>
      <c r="Q3479" t="s">
        <v>31</v>
      </c>
      <c r="R3479" t="s">
        <v>30</v>
      </c>
    </row>
    <row r="3480" spans="1:24" x14ac:dyDescent="0.25">
      <c r="A3480">
        <v>1380429</v>
      </c>
      <c r="B3480" t="s">
        <v>4859</v>
      </c>
      <c r="C3480" t="s">
        <v>4860</v>
      </c>
      <c r="G3480" t="s">
        <v>2299</v>
      </c>
      <c r="H3480" t="s">
        <v>781</v>
      </c>
      <c r="N3480" t="s">
        <v>75</v>
      </c>
      <c r="O3480" t="s">
        <v>30</v>
      </c>
      <c r="P3480" t="s">
        <v>30</v>
      </c>
      <c r="Q3480" t="s">
        <v>31</v>
      </c>
      <c r="R3480" t="s">
        <v>30</v>
      </c>
    </row>
    <row r="3481" spans="1:24" x14ac:dyDescent="0.25">
      <c r="A3481">
        <v>1380776</v>
      </c>
      <c r="B3481" t="s">
        <v>4861</v>
      </c>
      <c r="C3481" t="s">
        <v>4862</v>
      </c>
      <c r="K3481" t="s">
        <v>4863</v>
      </c>
      <c r="L3481" t="s">
        <v>4864</v>
      </c>
      <c r="N3481" t="s">
        <v>108</v>
      </c>
      <c r="O3481" t="s">
        <v>30</v>
      </c>
      <c r="P3481" t="s">
        <v>30</v>
      </c>
      <c r="Q3481" t="s">
        <v>31</v>
      </c>
      <c r="R3481" t="s">
        <v>30</v>
      </c>
    </row>
    <row r="3482" spans="1:24" x14ac:dyDescent="0.25">
      <c r="A3482">
        <v>1380978</v>
      </c>
      <c r="B3482" t="s">
        <v>4865</v>
      </c>
      <c r="C3482" t="s">
        <v>4866</v>
      </c>
      <c r="E3482" t="s">
        <v>4867</v>
      </c>
      <c r="F3482" t="s">
        <v>4868</v>
      </c>
      <c r="G3482" t="e">
        <f>-mer</f>
        <v>#NAME?</v>
      </c>
      <c r="H3482" t="s">
        <v>2375</v>
      </c>
      <c r="I3482">
        <v>2009</v>
      </c>
      <c r="N3482" t="s">
        <v>229</v>
      </c>
      <c r="O3482" t="s">
        <v>30</v>
      </c>
      <c r="P3482" t="s">
        <v>30</v>
      </c>
      <c r="Q3482" t="s">
        <v>31</v>
      </c>
      <c r="R3482" t="s">
        <v>30</v>
      </c>
    </row>
    <row r="3483" spans="1:24" x14ac:dyDescent="0.25">
      <c r="A3483">
        <v>1381267</v>
      </c>
      <c r="B3483" t="s">
        <v>4869</v>
      </c>
      <c r="C3483" t="s">
        <v>4870</v>
      </c>
      <c r="F3483" t="s">
        <v>4871</v>
      </c>
      <c r="M3483" t="s">
        <v>4872</v>
      </c>
      <c r="N3483" t="s">
        <v>75</v>
      </c>
      <c r="O3483" t="s">
        <v>30</v>
      </c>
      <c r="P3483" t="s">
        <v>30</v>
      </c>
      <c r="Q3483" t="s">
        <v>31</v>
      </c>
      <c r="R3483" t="s">
        <v>30</v>
      </c>
    </row>
    <row r="3484" spans="1:24" x14ac:dyDescent="0.25">
      <c r="A3484">
        <v>1381047</v>
      </c>
      <c r="B3484" t="s">
        <v>4873</v>
      </c>
      <c r="C3484" t="s">
        <v>4874</v>
      </c>
      <c r="F3484" t="s">
        <v>178</v>
      </c>
      <c r="M3484" t="s">
        <v>2468</v>
      </c>
      <c r="N3484" t="s">
        <v>229</v>
      </c>
      <c r="O3484" t="s">
        <v>30</v>
      </c>
      <c r="P3484" t="s">
        <v>30</v>
      </c>
      <c r="Q3484" t="s">
        <v>31</v>
      </c>
      <c r="R3484" t="s">
        <v>30</v>
      </c>
    </row>
    <row r="3485" spans="1:24" x14ac:dyDescent="0.25">
      <c r="A3485">
        <v>1381425</v>
      </c>
      <c r="B3485" t="s">
        <v>4875</v>
      </c>
      <c r="C3485" t="s">
        <v>4876</v>
      </c>
      <c r="G3485" t="e">
        <f>-kinra</f>
        <v>#NAME?</v>
      </c>
      <c r="H3485" t="s">
        <v>4877</v>
      </c>
      <c r="N3485" t="s">
        <v>75</v>
      </c>
      <c r="O3485" t="s">
        <v>30</v>
      </c>
      <c r="P3485" t="s">
        <v>30</v>
      </c>
      <c r="Q3485" t="s">
        <v>31</v>
      </c>
      <c r="R3485" t="s">
        <v>30</v>
      </c>
    </row>
    <row r="3486" spans="1:24" x14ac:dyDescent="0.25">
      <c r="A3486">
        <v>1381111</v>
      </c>
      <c r="B3486" t="s">
        <v>4878</v>
      </c>
      <c r="C3486" t="s">
        <v>4879</v>
      </c>
      <c r="M3486" t="s">
        <v>224</v>
      </c>
      <c r="N3486" t="s">
        <v>75</v>
      </c>
      <c r="O3486" t="s">
        <v>30</v>
      </c>
      <c r="P3486" t="s">
        <v>30</v>
      </c>
      <c r="Q3486" t="s">
        <v>31</v>
      </c>
      <c r="R3486" t="s">
        <v>30</v>
      </c>
    </row>
    <row r="3487" spans="1:24" x14ac:dyDescent="0.25">
      <c r="A3487">
        <v>1380196</v>
      </c>
      <c r="B3487" t="s">
        <v>4880</v>
      </c>
      <c r="C3487" t="s">
        <v>4881</v>
      </c>
      <c r="N3487" t="s">
        <v>229</v>
      </c>
      <c r="O3487" t="s">
        <v>30</v>
      </c>
      <c r="P3487" t="s">
        <v>30</v>
      </c>
      <c r="Q3487" t="s">
        <v>31</v>
      </c>
      <c r="R3487" t="s">
        <v>30</v>
      </c>
    </row>
    <row r="3488" spans="1:24" x14ac:dyDescent="0.25">
      <c r="A3488">
        <v>1418066</v>
      </c>
      <c r="B3488" t="s">
        <v>4882</v>
      </c>
      <c r="C3488" t="s">
        <v>4883</v>
      </c>
      <c r="N3488" t="s">
        <v>74</v>
      </c>
      <c r="O3488" t="s">
        <v>30</v>
      </c>
      <c r="P3488" t="s">
        <v>30</v>
      </c>
      <c r="Q3488" t="s">
        <v>75</v>
      </c>
      <c r="R3488" t="s">
        <v>30</v>
      </c>
      <c r="X3488" t="s">
        <v>4884</v>
      </c>
    </row>
    <row r="3489" spans="1:24" x14ac:dyDescent="0.25">
      <c r="A3489">
        <v>1378381</v>
      </c>
      <c r="B3489" t="s">
        <v>4885</v>
      </c>
      <c r="C3489" t="s">
        <v>4886</v>
      </c>
      <c r="F3489" t="s">
        <v>4887</v>
      </c>
      <c r="K3489" t="s">
        <v>4888</v>
      </c>
      <c r="L3489" t="s">
        <v>4889</v>
      </c>
      <c r="M3489" t="s">
        <v>509</v>
      </c>
      <c r="N3489" t="s">
        <v>45</v>
      </c>
      <c r="O3489" t="s">
        <v>30</v>
      </c>
      <c r="P3489" t="s">
        <v>30</v>
      </c>
      <c r="Q3489" t="s">
        <v>75</v>
      </c>
      <c r="R3489" t="s">
        <v>30</v>
      </c>
      <c r="X3489" t="s">
        <v>4890</v>
      </c>
    </row>
    <row r="3490" spans="1:24" x14ac:dyDescent="0.25">
      <c r="A3490">
        <v>1379016</v>
      </c>
      <c r="B3490" t="s">
        <v>4891</v>
      </c>
      <c r="C3490" t="s">
        <v>4892</v>
      </c>
      <c r="M3490" t="s">
        <v>4893</v>
      </c>
      <c r="N3490" t="s">
        <v>74</v>
      </c>
      <c r="O3490" t="s">
        <v>30</v>
      </c>
      <c r="P3490" t="s">
        <v>30</v>
      </c>
      <c r="Q3490" t="s">
        <v>75</v>
      </c>
      <c r="R3490" t="s">
        <v>30</v>
      </c>
      <c r="X3490" t="s">
        <v>4894</v>
      </c>
    </row>
    <row r="3491" spans="1:24" x14ac:dyDescent="0.25">
      <c r="A3491">
        <v>1383363</v>
      </c>
      <c r="B3491" t="s">
        <v>4895</v>
      </c>
      <c r="C3491" t="s">
        <v>4896</v>
      </c>
      <c r="F3491" t="s">
        <v>4897</v>
      </c>
      <c r="I3491">
        <v>1968</v>
      </c>
      <c r="M3491" t="s">
        <v>2544</v>
      </c>
      <c r="N3491" t="s">
        <v>45</v>
      </c>
      <c r="O3491" t="s">
        <v>40</v>
      </c>
      <c r="P3491" t="s">
        <v>30</v>
      </c>
      <c r="Q3491" t="s">
        <v>46</v>
      </c>
      <c r="R3491" t="s">
        <v>30</v>
      </c>
      <c r="X3491" t="s">
        <v>4898</v>
      </c>
    </row>
    <row r="3492" spans="1:24" x14ac:dyDescent="0.25">
      <c r="A3492">
        <v>1378122</v>
      </c>
      <c r="B3492" t="s">
        <v>4899</v>
      </c>
      <c r="C3492" t="s">
        <v>4900</v>
      </c>
      <c r="N3492" t="s">
        <v>74</v>
      </c>
      <c r="O3492" t="s">
        <v>30</v>
      </c>
      <c r="P3492" t="s">
        <v>30</v>
      </c>
      <c r="Q3492" t="s">
        <v>75</v>
      </c>
      <c r="R3492" t="s">
        <v>30</v>
      </c>
      <c r="X3492" t="s">
        <v>4901</v>
      </c>
    </row>
    <row r="3493" spans="1:24" x14ac:dyDescent="0.25">
      <c r="A3493">
        <v>473109</v>
      </c>
      <c r="B3493" t="s">
        <v>4902</v>
      </c>
      <c r="C3493" t="s">
        <v>4903</v>
      </c>
      <c r="F3493" t="s">
        <v>313</v>
      </c>
      <c r="G3493" t="e">
        <f>-oxetine</f>
        <v>#NAME?</v>
      </c>
      <c r="H3493" t="s">
        <v>3046</v>
      </c>
      <c r="I3493">
        <v>1991</v>
      </c>
      <c r="M3493" t="s">
        <v>367</v>
      </c>
      <c r="N3493" t="s">
        <v>45</v>
      </c>
      <c r="O3493" t="s">
        <v>40</v>
      </c>
      <c r="P3493" t="s">
        <v>30</v>
      </c>
      <c r="Q3493" t="s">
        <v>31</v>
      </c>
      <c r="R3493" t="s">
        <v>30</v>
      </c>
      <c r="X3493" t="s">
        <v>4904</v>
      </c>
    </row>
    <row r="3494" spans="1:24" x14ac:dyDescent="0.25">
      <c r="A3494">
        <v>1379994</v>
      </c>
      <c r="B3494" t="s">
        <v>4905</v>
      </c>
      <c r="C3494" t="s">
        <v>4906</v>
      </c>
      <c r="G3494" t="e">
        <f>-ium</f>
        <v>#NAME?</v>
      </c>
      <c r="H3494" t="s">
        <v>288</v>
      </c>
      <c r="N3494" t="s">
        <v>45</v>
      </c>
      <c r="O3494" t="s">
        <v>30</v>
      </c>
      <c r="P3494" t="s">
        <v>30</v>
      </c>
      <c r="Q3494" t="s">
        <v>75</v>
      </c>
      <c r="R3494" t="s">
        <v>30</v>
      </c>
      <c r="X3494" t="s">
        <v>4907</v>
      </c>
    </row>
    <row r="3495" spans="1:24" x14ac:dyDescent="0.25">
      <c r="A3495">
        <v>1379415</v>
      </c>
      <c r="B3495" t="s">
        <v>4908</v>
      </c>
      <c r="C3495" t="s">
        <v>4909</v>
      </c>
      <c r="F3495" t="s">
        <v>4910</v>
      </c>
      <c r="K3495" t="s">
        <v>4911</v>
      </c>
      <c r="L3495" t="s">
        <v>4912</v>
      </c>
      <c r="M3495" t="s">
        <v>4913</v>
      </c>
      <c r="N3495" t="s">
        <v>45</v>
      </c>
      <c r="O3495" t="s">
        <v>30</v>
      </c>
      <c r="P3495" t="s">
        <v>30</v>
      </c>
      <c r="Q3495" t="s">
        <v>75</v>
      </c>
      <c r="R3495" t="s">
        <v>30</v>
      </c>
      <c r="X3495" t="s">
        <v>4914</v>
      </c>
    </row>
    <row r="3496" spans="1:24" x14ac:dyDescent="0.25">
      <c r="A3496">
        <v>1378264</v>
      </c>
      <c r="B3496" t="s">
        <v>4915</v>
      </c>
      <c r="C3496" t="s">
        <v>4916</v>
      </c>
      <c r="G3496" t="e">
        <f>-ium</f>
        <v>#NAME?</v>
      </c>
      <c r="H3496" t="s">
        <v>288</v>
      </c>
      <c r="N3496" t="s">
        <v>45</v>
      </c>
      <c r="O3496" t="s">
        <v>30</v>
      </c>
      <c r="P3496" t="s">
        <v>30</v>
      </c>
      <c r="Q3496" t="s">
        <v>75</v>
      </c>
      <c r="R3496" t="s">
        <v>30</v>
      </c>
      <c r="X3496" t="s">
        <v>4917</v>
      </c>
    </row>
    <row r="3497" spans="1:24" x14ac:dyDescent="0.25">
      <c r="A3497">
        <v>209075</v>
      </c>
      <c r="B3497" t="s">
        <v>4918</v>
      </c>
      <c r="C3497" t="s">
        <v>4919</v>
      </c>
      <c r="F3497" t="s">
        <v>313</v>
      </c>
      <c r="G3497" t="e">
        <f>-caine</f>
        <v>#NAME?</v>
      </c>
      <c r="H3497" t="s">
        <v>394</v>
      </c>
      <c r="N3497" t="s">
        <v>45</v>
      </c>
      <c r="O3497" t="s">
        <v>30</v>
      </c>
      <c r="P3497" t="s">
        <v>30</v>
      </c>
      <c r="Q3497" t="s">
        <v>46</v>
      </c>
      <c r="R3497" t="s">
        <v>30</v>
      </c>
      <c r="X3497" t="s">
        <v>4920</v>
      </c>
    </row>
    <row r="3498" spans="1:24" x14ac:dyDescent="0.25">
      <c r="A3498">
        <v>1378385</v>
      </c>
      <c r="B3498" t="s">
        <v>4921</v>
      </c>
      <c r="C3498" t="s">
        <v>4922</v>
      </c>
      <c r="N3498" t="s">
        <v>45</v>
      </c>
      <c r="O3498" t="s">
        <v>30</v>
      </c>
      <c r="P3498" t="s">
        <v>30</v>
      </c>
      <c r="Q3498" t="s">
        <v>75</v>
      </c>
      <c r="R3498" t="s">
        <v>30</v>
      </c>
      <c r="X3498" t="s">
        <v>4923</v>
      </c>
    </row>
    <row r="3499" spans="1:24" x14ac:dyDescent="0.25">
      <c r="A3499">
        <v>1038727</v>
      </c>
      <c r="B3499" t="s">
        <v>4924</v>
      </c>
      <c r="C3499" t="s">
        <v>4925</v>
      </c>
      <c r="E3499" t="s">
        <v>4926</v>
      </c>
      <c r="F3499" t="s">
        <v>36</v>
      </c>
      <c r="I3499">
        <v>1990</v>
      </c>
      <c r="M3499" t="s">
        <v>3218</v>
      </c>
      <c r="N3499" t="s">
        <v>29</v>
      </c>
      <c r="O3499" t="s">
        <v>30</v>
      </c>
      <c r="P3499" t="s">
        <v>30</v>
      </c>
      <c r="Q3499" t="s">
        <v>46</v>
      </c>
      <c r="R3499" t="s">
        <v>30</v>
      </c>
      <c r="X3499" t="s">
        <v>4927</v>
      </c>
    </row>
    <row r="3500" spans="1:24" x14ac:dyDescent="0.25">
      <c r="A3500">
        <v>1379908</v>
      </c>
      <c r="B3500" t="s">
        <v>4928</v>
      </c>
      <c r="C3500" t="s">
        <v>4929</v>
      </c>
      <c r="G3500" t="e">
        <f>-terol</f>
        <v>#NAME?</v>
      </c>
      <c r="H3500" t="s">
        <v>827</v>
      </c>
      <c r="N3500" t="s">
        <v>45</v>
      </c>
      <c r="O3500" t="s">
        <v>40</v>
      </c>
      <c r="P3500" t="s">
        <v>30</v>
      </c>
      <c r="Q3500" t="s">
        <v>46</v>
      </c>
      <c r="R3500" t="s">
        <v>30</v>
      </c>
      <c r="X3500" t="s">
        <v>4930</v>
      </c>
    </row>
    <row r="3501" spans="1:24" x14ac:dyDescent="0.25">
      <c r="A3501">
        <v>1376833</v>
      </c>
      <c r="B3501" t="s">
        <v>4931</v>
      </c>
      <c r="C3501" t="s">
        <v>4932</v>
      </c>
      <c r="G3501" t="e">
        <f>-caine</f>
        <v>#NAME?</v>
      </c>
      <c r="H3501" t="s">
        <v>394</v>
      </c>
      <c r="N3501" t="s">
        <v>45</v>
      </c>
      <c r="O3501" t="s">
        <v>40</v>
      </c>
      <c r="P3501" t="s">
        <v>30</v>
      </c>
      <c r="Q3501" t="s">
        <v>46</v>
      </c>
      <c r="R3501" t="s">
        <v>30</v>
      </c>
      <c r="X3501" t="s">
        <v>4933</v>
      </c>
    </row>
    <row r="3502" spans="1:24" x14ac:dyDescent="0.25">
      <c r="A3502">
        <v>1377554</v>
      </c>
      <c r="B3502" t="s">
        <v>4934</v>
      </c>
      <c r="C3502" t="s">
        <v>4935</v>
      </c>
      <c r="N3502" t="s">
        <v>45</v>
      </c>
      <c r="O3502" t="s">
        <v>40</v>
      </c>
      <c r="P3502" t="s">
        <v>30</v>
      </c>
      <c r="Q3502" t="s">
        <v>63</v>
      </c>
      <c r="R3502" t="s">
        <v>30</v>
      </c>
      <c r="X3502" t="s">
        <v>4936</v>
      </c>
    </row>
    <row r="3503" spans="1:24" x14ac:dyDescent="0.25">
      <c r="A3503">
        <v>1377105</v>
      </c>
      <c r="B3503" t="s">
        <v>4937</v>
      </c>
      <c r="C3503" t="s">
        <v>4938</v>
      </c>
      <c r="N3503" t="s">
        <v>45</v>
      </c>
      <c r="O3503" t="s">
        <v>40</v>
      </c>
      <c r="P3503" t="s">
        <v>30</v>
      </c>
      <c r="Q3503" t="s">
        <v>46</v>
      </c>
      <c r="R3503" t="s">
        <v>30</v>
      </c>
      <c r="X3503" t="s">
        <v>4939</v>
      </c>
    </row>
    <row r="3504" spans="1:24" x14ac:dyDescent="0.25">
      <c r="A3504">
        <v>1379606</v>
      </c>
      <c r="B3504" t="s">
        <v>4940</v>
      </c>
      <c r="C3504" t="s">
        <v>4941</v>
      </c>
      <c r="E3504" t="s">
        <v>4942</v>
      </c>
      <c r="I3504">
        <v>2005</v>
      </c>
      <c r="N3504" t="s">
        <v>45</v>
      </c>
      <c r="O3504" t="s">
        <v>30</v>
      </c>
      <c r="P3504" t="s">
        <v>30</v>
      </c>
      <c r="Q3504" t="s">
        <v>63</v>
      </c>
      <c r="R3504" t="s">
        <v>30</v>
      </c>
      <c r="X3504" t="s">
        <v>4943</v>
      </c>
    </row>
    <row r="3505" spans="1:24" x14ac:dyDescent="0.25">
      <c r="A3505">
        <v>1376719</v>
      </c>
      <c r="B3505" t="s">
        <v>4944</v>
      </c>
      <c r="C3505" t="s">
        <v>4945</v>
      </c>
      <c r="G3505" t="e">
        <f>-kalim</f>
        <v>#NAME?</v>
      </c>
      <c r="H3505" t="s">
        <v>4220</v>
      </c>
      <c r="N3505" t="s">
        <v>45</v>
      </c>
      <c r="O3505" t="s">
        <v>40</v>
      </c>
      <c r="P3505" t="s">
        <v>30</v>
      </c>
      <c r="Q3505" t="s">
        <v>63</v>
      </c>
      <c r="R3505" t="s">
        <v>30</v>
      </c>
      <c r="X3505" t="s">
        <v>4946</v>
      </c>
    </row>
    <row r="3506" spans="1:24" x14ac:dyDescent="0.25">
      <c r="A3506">
        <v>1378950</v>
      </c>
      <c r="B3506" t="s">
        <v>4947</v>
      </c>
      <c r="C3506" t="s">
        <v>4948</v>
      </c>
      <c r="G3506" t="s">
        <v>2167</v>
      </c>
      <c r="H3506" t="s">
        <v>2168</v>
      </c>
      <c r="N3506" t="s">
        <v>45</v>
      </c>
      <c r="O3506" t="s">
        <v>40</v>
      </c>
      <c r="P3506" t="s">
        <v>30</v>
      </c>
      <c r="Q3506" t="s">
        <v>63</v>
      </c>
      <c r="R3506" t="s">
        <v>30</v>
      </c>
      <c r="X3506" t="s">
        <v>4949</v>
      </c>
    </row>
    <row r="3507" spans="1:24" x14ac:dyDescent="0.25">
      <c r="A3507">
        <v>1378198</v>
      </c>
      <c r="B3507" t="s">
        <v>4950</v>
      </c>
      <c r="C3507" t="s">
        <v>4951</v>
      </c>
      <c r="N3507" t="s">
        <v>45</v>
      </c>
      <c r="O3507" t="s">
        <v>40</v>
      </c>
      <c r="P3507" t="s">
        <v>30</v>
      </c>
      <c r="Q3507" t="s">
        <v>63</v>
      </c>
      <c r="R3507" t="s">
        <v>30</v>
      </c>
      <c r="X3507" t="s">
        <v>4952</v>
      </c>
    </row>
    <row r="3508" spans="1:24" x14ac:dyDescent="0.25">
      <c r="A3508">
        <v>1377551</v>
      </c>
      <c r="B3508" t="s">
        <v>4953</v>
      </c>
      <c r="C3508" t="s">
        <v>4954</v>
      </c>
      <c r="N3508" t="s">
        <v>45</v>
      </c>
      <c r="O3508" t="s">
        <v>40</v>
      </c>
      <c r="P3508" t="s">
        <v>30</v>
      </c>
      <c r="Q3508" t="s">
        <v>63</v>
      </c>
      <c r="R3508" t="s">
        <v>30</v>
      </c>
      <c r="X3508" t="s">
        <v>4955</v>
      </c>
    </row>
    <row r="3509" spans="1:24" x14ac:dyDescent="0.25">
      <c r="A3509">
        <v>1378924</v>
      </c>
      <c r="B3509" t="s">
        <v>4956</v>
      </c>
      <c r="C3509" t="s">
        <v>4957</v>
      </c>
      <c r="E3509" t="s">
        <v>4958</v>
      </c>
      <c r="N3509" t="s">
        <v>45</v>
      </c>
      <c r="O3509" t="s">
        <v>40</v>
      </c>
      <c r="P3509" t="s">
        <v>30</v>
      </c>
      <c r="Q3509" t="s">
        <v>63</v>
      </c>
      <c r="R3509" t="s">
        <v>30</v>
      </c>
      <c r="X3509" t="s">
        <v>4959</v>
      </c>
    </row>
    <row r="3510" spans="1:24" x14ac:dyDescent="0.25">
      <c r="A3510">
        <v>1377889</v>
      </c>
      <c r="B3510" t="s">
        <v>4960</v>
      </c>
      <c r="C3510" t="s">
        <v>4961</v>
      </c>
      <c r="G3510" t="e">
        <f>-adol</f>
        <v>#NAME?</v>
      </c>
      <c r="H3510" t="s">
        <v>582</v>
      </c>
      <c r="N3510" t="s">
        <v>45</v>
      </c>
      <c r="O3510" t="s">
        <v>40</v>
      </c>
      <c r="P3510" t="s">
        <v>30</v>
      </c>
      <c r="Q3510" t="s">
        <v>31</v>
      </c>
      <c r="R3510" t="s">
        <v>30</v>
      </c>
      <c r="X3510" t="s">
        <v>4962</v>
      </c>
    </row>
    <row r="3511" spans="1:24" x14ac:dyDescent="0.25">
      <c r="A3511">
        <v>1377418</v>
      </c>
      <c r="B3511" t="s">
        <v>4963</v>
      </c>
      <c r="C3511" t="s">
        <v>4964</v>
      </c>
      <c r="K3511" t="s">
        <v>4965</v>
      </c>
      <c r="L3511" t="s">
        <v>4966</v>
      </c>
      <c r="N3511" t="s">
        <v>45</v>
      </c>
      <c r="O3511" t="s">
        <v>40</v>
      </c>
      <c r="P3511" t="s">
        <v>30</v>
      </c>
      <c r="Q3511" t="s">
        <v>46</v>
      </c>
      <c r="R3511" t="s">
        <v>30</v>
      </c>
      <c r="X3511" t="s">
        <v>4967</v>
      </c>
    </row>
    <row r="3512" spans="1:24" x14ac:dyDescent="0.25">
      <c r="A3512">
        <v>1378998</v>
      </c>
      <c r="B3512" t="s">
        <v>4968</v>
      </c>
      <c r="C3512" t="s">
        <v>4969</v>
      </c>
      <c r="N3512" t="s">
        <v>45</v>
      </c>
      <c r="O3512" t="s">
        <v>30</v>
      </c>
      <c r="P3512" t="s">
        <v>30</v>
      </c>
      <c r="Q3512" t="s">
        <v>63</v>
      </c>
      <c r="R3512" t="s">
        <v>30</v>
      </c>
      <c r="X3512" t="s">
        <v>4970</v>
      </c>
    </row>
    <row r="3513" spans="1:24" x14ac:dyDescent="0.25">
      <c r="A3513">
        <v>1379158</v>
      </c>
      <c r="B3513" t="s">
        <v>4971</v>
      </c>
      <c r="C3513" t="s">
        <v>4972</v>
      </c>
      <c r="G3513" t="e">
        <f>-dil</f>
        <v>#NAME?</v>
      </c>
      <c r="H3513" t="s">
        <v>707</v>
      </c>
      <c r="N3513" t="s">
        <v>45</v>
      </c>
      <c r="O3513" t="s">
        <v>30</v>
      </c>
      <c r="P3513" t="s">
        <v>30</v>
      </c>
      <c r="Q3513" t="s">
        <v>63</v>
      </c>
      <c r="R3513" t="s">
        <v>30</v>
      </c>
      <c r="X3513" t="s">
        <v>4973</v>
      </c>
    </row>
    <row r="3514" spans="1:24" x14ac:dyDescent="0.25">
      <c r="A3514">
        <v>1377365</v>
      </c>
      <c r="B3514" t="s">
        <v>4974</v>
      </c>
      <c r="C3514" t="s">
        <v>4975</v>
      </c>
      <c r="E3514" t="s">
        <v>4976</v>
      </c>
      <c r="G3514" t="e">
        <f>-orex</f>
        <v>#NAME?</v>
      </c>
      <c r="H3514" t="s">
        <v>999</v>
      </c>
      <c r="N3514" t="s">
        <v>45</v>
      </c>
      <c r="O3514" t="s">
        <v>40</v>
      </c>
      <c r="P3514" t="s">
        <v>30</v>
      </c>
      <c r="Q3514" t="s">
        <v>46</v>
      </c>
      <c r="R3514" t="s">
        <v>30</v>
      </c>
      <c r="X3514" t="s">
        <v>4977</v>
      </c>
    </row>
    <row r="3515" spans="1:24" x14ac:dyDescent="0.25">
      <c r="A3515">
        <v>1378439</v>
      </c>
      <c r="B3515" t="s">
        <v>4978</v>
      </c>
      <c r="C3515" t="s">
        <v>4979</v>
      </c>
      <c r="N3515" t="s">
        <v>45</v>
      </c>
      <c r="O3515" t="s">
        <v>40</v>
      </c>
      <c r="P3515" t="s">
        <v>30</v>
      </c>
      <c r="Q3515" t="s">
        <v>46</v>
      </c>
      <c r="R3515" t="s">
        <v>30</v>
      </c>
      <c r="X3515" t="s">
        <v>4980</v>
      </c>
    </row>
    <row r="3516" spans="1:24" x14ac:dyDescent="0.25">
      <c r="A3516">
        <v>1376647</v>
      </c>
      <c r="B3516" t="s">
        <v>4981</v>
      </c>
      <c r="C3516" t="s">
        <v>4982</v>
      </c>
      <c r="I3516">
        <v>1962</v>
      </c>
      <c r="M3516" t="s">
        <v>3003</v>
      </c>
      <c r="N3516" t="s">
        <v>45</v>
      </c>
      <c r="O3516" t="s">
        <v>40</v>
      </c>
      <c r="P3516" t="s">
        <v>30</v>
      </c>
      <c r="Q3516" t="s">
        <v>46</v>
      </c>
      <c r="R3516" t="s">
        <v>30</v>
      </c>
      <c r="X3516" t="s">
        <v>4983</v>
      </c>
    </row>
    <row r="3517" spans="1:24" x14ac:dyDescent="0.25">
      <c r="A3517">
        <v>1376975</v>
      </c>
      <c r="B3517" t="s">
        <v>4984</v>
      </c>
      <c r="C3517" t="s">
        <v>4985</v>
      </c>
      <c r="G3517" t="e">
        <f>-antel</f>
        <v>#NAME?</v>
      </c>
      <c r="H3517" t="s">
        <v>3840</v>
      </c>
      <c r="N3517" t="s">
        <v>45</v>
      </c>
      <c r="O3517" t="s">
        <v>40</v>
      </c>
      <c r="P3517" t="s">
        <v>30</v>
      </c>
      <c r="Q3517" t="s">
        <v>63</v>
      </c>
      <c r="R3517" t="s">
        <v>30</v>
      </c>
      <c r="X3517" t="s">
        <v>4986</v>
      </c>
    </row>
    <row r="3518" spans="1:24" x14ac:dyDescent="0.25">
      <c r="A3518">
        <v>179909</v>
      </c>
      <c r="B3518" t="s">
        <v>4987</v>
      </c>
      <c r="C3518" t="s">
        <v>4988</v>
      </c>
      <c r="E3518" t="s">
        <v>4989</v>
      </c>
      <c r="F3518" t="s">
        <v>313</v>
      </c>
      <c r="G3518" t="e">
        <f ca="1">-ifen(e)</f>
        <v>#NAME?</v>
      </c>
      <c r="H3518" t="s">
        <v>4990</v>
      </c>
      <c r="I3518">
        <v>1979</v>
      </c>
      <c r="M3518" t="s">
        <v>4991</v>
      </c>
      <c r="N3518" t="s">
        <v>45</v>
      </c>
      <c r="O3518" t="s">
        <v>30</v>
      </c>
      <c r="P3518" t="s">
        <v>30</v>
      </c>
      <c r="Q3518" t="s">
        <v>63</v>
      </c>
      <c r="R3518" t="s">
        <v>30</v>
      </c>
      <c r="X3518" t="s">
        <v>4992</v>
      </c>
    </row>
    <row r="3519" spans="1:24" x14ac:dyDescent="0.25">
      <c r="A3519">
        <v>1449144</v>
      </c>
      <c r="B3519" t="s">
        <v>4993</v>
      </c>
      <c r="C3519" t="s">
        <v>4994</v>
      </c>
      <c r="G3519" t="s">
        <v>4995</v>
      </c>
      <c r="H3519" t="s">
        <v>4996</v>
      </c>
      <c r="N3519" t="s">
        <v>29</v>
      </c>
      <c r="O3519" t="s">
        <v>30</v>
      </c>
      <c r="P3519" t="s">
        <v>30</v>
      </c>
      <c r="Q3519" t="s">
        <v>46</v>
      </c>
      <c r="R3519" t="s">
        <v>30</v>
      </c>
      <c r="X3519" t="s">
        <v>4997</v>
      </c>
    </row>
    <row r="3520" spans="1:24" x14ac:dyDescent="0.25">
      <c r="A3520">
        <v>1304391</v>
      </c>
      <c r="B3520" t="s">
        <v>4998</v>
      </c>
      <c r="C3520" t="s">
        <v>4999</v>
      </c>
      <c r="G3520" t="e">
        <f>-prazole</f>
        <v>#NAME?</v>
      </c>
      <c r="H3520" t="s">
        <v>260</v>
      </c>
      <c r="N3520" t="s">
        <v>45</v>
      </c>
      <c r="O3520" t="s">
        <v>40</v>
      </c>
      <c r="P3520" t="s">
        <v>30</v>
      </c>
      <c r="Q3520" t="s">
        <v>63</v>
      </c>
      <c r="R3520" t="s">
        <v>30</v>
      </c>
      <c r="X3520" t="s">
        <v>5000</v>
      </c>
    </row>
    <row r="3521" spans="1:24" x14ac:dyDescent="0.25">
      <c r="A3521">
        <v>1383501</v>
      </c>
      <c r="B3521" t="s">
        <v>5001</v>
      </c>
      <c r="C3521" t="s">
        <v>5002</v>
      </c>
      <c r="E3521" t="s">
        <v>5003</v>
      </c>
      <c r="F3521" t="s">
        <v>442</v>
      </c>
      <c r="G3521" t="e">
        <f>-dan</f>
        <v>#NAME?</v>
      </c>
      <c r="H3521" t="s">
        <v>5004</v>
      </c>
      <c r="I3521">
        <v>1964</v>
      </c>
      <c r="M3521" t="s">
        <v>5005</v>
      </c>
      <c r="N3521" t="s">
        <v>45</v>
      </c>
      <c r="O3521" t="s">
        <v>30</v>
      </c>
      <c r="P3521" t="s">
        <v>30</v>
      </c>
      <c r="Q3521" t="s">
        <v>63</v>
      </c>
      <c r="R3521" t="s">
        <v>30</v>
      </c>
      <c r="X3521" t="s">
        <v>5006</v>
      </c>
    </row>
    <row r="3522" spans="1:24" x14ac:dyDescent="0.25">
      <c r="A3522">
        <v>2516</v>
      </c>
      <c r="B3522" t="s">
        <v>5007</v>
      </c>
      <c r="C3522" t="s">
        <v>5008</v>
      </c>
      <c r="F3522" t="s">
        <v>301</v>
      </c>
      <c r="G3522" t="s">
        <v>2404</v>
      </c>
      <c r="H3522" t="s">
        <v>2405</v>
      </c>
      <c r="K3522" t="s">
        <v>5009</v>
      </c>
      <c r="L3522" t="s">
        <v>5010</v>
      </c>
      <c r="N3522" t="s">
        <v>45</v>
      </c>
      <c r="O3522" t="s">
        <v>40</v>
      </c>
      <c r="P3522" t="s">
        <v>30</v>
      </c>
      <c r="Q3522" t="s">
        <v>63</v>
      </c>
      <c r="R3522" t="s">
        <v>30</v>
      </c>
      <c r="X3522" t="s">
        <v>5011</v>
      </c>
    </row>
    <row r="3523" spans="1:24" x14ac:dyDescent="0.25">
      <c r="A3523">
        <v>101329</v>
      </c>
      <c r="B3523" t="s">
        <v>5030</v>
      </c>
      <c r="C3523" t="s">
        <v>5031</v>
      </c>
      <c r="F3523" t="s">
        <v>5032</v>
      </c>
      <c r="M3523" t="s">
        <v>5033</v>
      </c>
      <c r="N3523" t="s">
        <v>45</v>
      </c>
      <c r="O3523" t="s">
        <v>40</v>
      </c>
      <c r="P3523" t="s">
        <v>30</v>
      </c>
      <c r="Q3523" t="s">
        <v>63</v>
      </c>
      <c r="R3523" t="s">
        <v>30</v>
      </c>
      <c r="X3523" t="s">
        <v>5034</v>
      </c>
    </row>
    <row r="3524" spans="1:24" x14ac:dyDescent="0.25">
      <c r="A3524">
        <v>119942</v>
      </c>
      <c r="B3524" t="s">
        <v>5035</v>
      </c>
      <c r="C3524" t="s">
        <v>5036</v>
      </c>
      <c r="G3524" t="s">
        <v>687</v>
      </c>
      <c r="H3524" t="s">
        <v>5037</v>
      </c>
      <c r="N3524" t="s">
        <v>45</v>
      </c>
      <c r="O3524" t="s">
        <v>30</v>
      </c>
      <c r="P3524" t="s">
        <v>30</v>
      </c>
      <c r="Q3524" t="s">
        <v>63</v>
      </c>
      <c r="R3524" t="s">
        <v>30</v>
      </c>
      <c r="X3524" t="s">
        <v>5038</v>
      </c>
    </row>
    <row r="3525" spans="1:24" x14ac:dyDescent="0.25">
      <c r="A3525">
        <v>302799</v>
      </c>
      <c r="B3525" t="s">
        <v>5039</v>
      </c>
      <c r="C3525" t="s">
        <v>5040</v>
      </c>
      <c r="E3525" t="s">
        <v>5041</v>
      </c>
      <c r="F3525" t="s">
        <v>480</v>
      </c>
      <c r="G3525" t="e">
        <f>-oxetine</f>
        <v>#NAME?</v>
      </c>
      <c r="H3525" t="s">
        <v>3046</v>
      </c>
      <c r="I3525">
        <v>2007</v>
      </c>
      <c r="N3525" t="s">
        <v>45</v>
      </c>
      <c r="O3525" t="s">
        <v>40</v>
      </c>
      <c r="P3525" t="s">
        <v>30</v>
      </c>
      <c r="Q3525" t="s">
        <v>31</v>
      </c>
      <c r="R3525" t="s">
        <v>30</v>
      </c>
      <c r="X3525" t="s">
        <v>5042</v>
      </c>
    </row>
    <row r="3526" spans="1:24" x14ac:dyDescent="0.25">
      <c r="A3526">
        <v>717203</v>
      </c>
      <c r="B3526" t="s">
        <v>5049</v>
      </c>
      <c r="C3526" t="s">
        <v>5050</v>
      </c>
      <c r="G3526" t="e">
        <f>-azepam</f>
        <v>#NAME?</v>
      </c>
      <c r="H3526" t="s">
        <v>1171</v>
      </c>
      <c r="N3526" t="s">
        <v>45</v>
      </c>
      <c r="O3526" t="s">
        <v>40</v>
      </c>
      <c r="P3526" t="s">
        <v>30</v>
      </c>
      <c r="Q3526" t="s">
        <v>46</v>
      </c>
      <c r="R3526" t="s">
        <v>30</v>
      </c>
      <c r="X3526" t="s">
        <v>5051</v>
      </c>
    </row>
    <row r="3527" spans="1:24" x14ac:dyDescent="0.25">
      <c r="A3527">
        <v>306312</v>
      </c>
      <c r="B3527" t="s">
        <v>5067</v>
      </c>
      <c r="C3527" t="s">
        <v>5068</v>
      </c>
      <c r="E3527" t="s">
        <v>5069</v>
      </c>
      <c r="G3527" t="e">
        <f>-bulin</f>
        <v>#NAME?</v>
      </c>
      <c r="H3527" t="s">
        <v>2900</v>
      </c>
      <c r="I3527">
        <v>2000</v>
      </c>
      <c r="N3527" t="s">
        <v>45</v>
      </c>
      <c r="O3527" t="s">
        <v>40</v>
      </c>
      <c r="P3527" t="s">
        <v>30</v>
      </c>
      <c r="Q3527" t="s">
        <v>31</v>
      </c>
      <c r="R3527" t="s">
        <v>30</v>
      </c>
      <c r="X3527" t="s">
        <v>5070</v>
      </c>
    </row>
    <row r="3528" spans="1:24" x14ac:dyDescent="0.25">
      <c r="A3528">
        <v>221634</v>
      </c>
      <c r="B3528" t="s">
        <v>5071</v>
      </c>
      <c r="C3528" t="s">
        <v>5072</v>
      </c>
      <c r="E3528" t="s">
        <v>5073</v>
      </c>
      <c r="F3528" t="s">
        <v>313</v>
      </c>
      <c r="I3528">
        <v>1994</v>
      </c>
      <c r="M3528" t="s">
        <v>5074</v>
      </c>
      <c r="N3528" t="s">
        <v>45</v>
      </c>
      <c r="O3528" t="s">
        <v>40</v>
      </c>
      <c r="P3528" t="s">
        <v>30</v>
      </c>
      <c r="Q3528" t="s">
        <v>46</v>
      </c>
      <c r="R3528" t="s">
        <v>30</v>
      </c>
      <c r="X3528" t="s">
        <v>5075</v>
      </c>
    </row>
    <row r="3529" spans="1:24" x14ac:dyDescent="0.25">
      <c r="A3529">
        <v>151336</v>
      </c>
      <c r="B3529" t="s">
        <v>5082</v>
      </c>
      <c r="C3529" t="s">
        <v>5083</v>
      </c>
      <c r="G3529" t="e">
        <f>-sulfan</f>
        <v>#NAME?</v>
      </c>
      <c r="H3529" t="s">
        <v>5084</v>
      </c>
      <c r="N3529" t="s">
        <v>45</v>
      </c>
      <c r="O3529" t="s">
        <v>40</v>
      </c>
      <c r="P3529" t="s">
        <v>30</v>
      </c>
      <c r="Q3529" t="s">
        <v>63</v>
      </c>
      <c r="R3529" t="s">
        <v>30</v>
      </c>
      <c r="X3529" t="s">
        <v>5085</v>
      </c>
    </row>
    <row r="3530" spans="1:24" x14ac:dyDescent="0.25">
      <c r="A3530">
        <v>225763</v>
      </c>
      <c r="B3530" t="s">
        <v>5086</v>
      </c>
      <c r="C3530" t="s">
        <v>5087</v>
      </c>
      <c r="E3530" t="s">
        <v>5088</v>
      </c>
      <c r="F3530" t="s">
        <v>442</v>
      </c>
      <c r="G3530" t="e">
        <f>-steride</f>
        <v>#NAME?</v>
      </c>
      <c r="H3530" t="s">
        <v>5089</v>
      </c>
      <c r="I3530">
        <v>1992</v>
      </c>
      <c r="M3530" t="s">
        <v>5090</v>
      </c>
      <c r="N3530" t="s">
        <v>29</v>
      </c>
      <c r="O3530" t="s">
        <v>40</v>
      </c>
      <c r="P3530" t="s">
        <v>30</v>
      </c>
      <c r="Q3530" t="s">
        <v>31</v>
      </c>
      <c r="R3530" t="s">
        <v>30</v>
      </c>
      <c r="X3530" t="s">
        <v>5091</v>
      </c>
    </row>
    <row r="3531" spans="1:24" x14ac:dyDescent="0.25">
      <c r="A3531">
        <v>150436</v>
      </c>
      <c r="B3531" t="s">
        <v>5092</v>
      </c>
      <c r="C3531" t="s">
        <v>5093</v>
      </c>
      <c r="G3531" t="e">
        <f>-olol</f>
        <v>#NAME?</v>
      </c>
      <c r="H3531" t="s">
        <v>475</v>
      </c>
      <c r="N3531" t="s">
        <v>45</v>
      </c>
      <c r="O3531" t="s">
        <v>40</v>
      </c>
      <c r="P3531" t="s">
        <v>30</v>
      </c>
      <c r="Q3531" t="s">
        <v>46</v>
      </c>
      <c r="R3531" t="s">
        <v>30</v>
      </c>
      <c r="X3531" t="s">
        <v>5094</v>
      </c>
    </row>
    <row r="3532" spans="1:24" x14ac:dyDescent="0.25">
      <c r="A3532">
        <v>207589</v>
      </c>
      <c r="B3532" t="s">
        <v>5109</v>
      </c>
      <c r="C3532" t="s">
        <v>5110</v>
      </c>
      <c r="N3532" t="s">
        <v>45</v>
      </c>
      <c r="O3532" t="s">
        <v>30</v>
      </c>
      <c r="P3532" t="s">
        <v>30</v>
      </c>
      <c r="Q3532" t="s">
        <v>46</v>
      </c>
      <c r="R3532" t="s">
        <v>30</v>
      </c>
      <c r="X3532" t="s">
        <v>5111</v>
      </c>
    </row>
    <row r="3533" spans="1:24" x14ac:dyDescent="0.25">
      <c r="A3533">
        <v>4634</v>
      </c>
      <c r="B3533" t="s">
        <v>5112</v>
      </c>
      <c r="C3533" t="s">
        <v>5113</v>
      </c>
      <c r="E3533" t="s">
        <v>5114</v>
      </c>
      <c r="F3533" t="s">
        <v>3897</v>
      </c>
      <c r="G3533" t="e">
        <f>-perone</f>
        <v>#NAME?</v>
      </c>
      <c r="H3533" t="s">
        <v>5115</v>
      </c>
      <c r="I3533">
        <v>1966</v>
      </c>
      <c r="M3533" t="s">
        <v>342</v>
      </c>
      <c r="N3533" t="s">
        <v>45</v>
      </c>
      <c r="O3533" t="s">
        <v>40</v>
      </c>
      <c r="P3533" t="s">
        <v>30</v>
      </c>
      <c r="Q3533" t="s">
        <v>63</v>
      </c>
      <c r="R3533" t="s">
        <v>30</v>
      </c>
      <c r="X3533" t="s">
        <v>5116</v>
      </c>
    </row>
    <row r="3534" spans="1:24" x14ac:dyDescent="0.25">
      <c r="A3534">
        <v>31084</v>
      </c>
      <c r="B3534" t="s">
        <v>5117</v>
      </c>
      <c r="C3534" t="s">
        <v>5118</v>
      </c>
      <c r="G3534" t="e">
        <f>-dan</f>
        <v>#NAME?</v>
      </c>
      <c r="H3534" t="s">
        <v>5004</v>
      </c>
      <c r="N3534" t="s">
        <v>45</v>
      </c>
      <c r="O3534" t="s">
        <v>40</v>
      </c>
      <c r="P3534" t="s">
        <v>30</v>
      </c>
      <c r="Q3534" t="s">
        <v>63</v>
      </c>
      <c r="R3534" t="s">
        <v>30</v>
      </c>
      <c r="X3534" t="s">
        <v>5119</v>
      </c>
    </row>
    <row r="3535" spans="1:24" x14ac:dyDescent="0.25">
      <c r="A3535">
        <v>1078542</v>
      </c>
      <c r="B3535" t="s">
        <v>5120</v>
      </c>
      <c r="C3535" t="s">
        <v>5121</v>
      </c>
      <c r="G3535" t="s">
        <v>37</v>
      </c>
      <c r="H3535" t="s">
        <v>38</v>
      </c>
      <c r="K3535" t="s">
        <v>5122</v>
      </c>
      <c r="L3535" t="s">
        <v>5123</v>
      </c>
      <c r="N3535" t="s">
        <v>29</v>
      </c>
      <c r="O3535" t="s">
        <v>40</v>
      </c>
      <c r="P3535" t="s">
        <v>30</v>
      </c>
      <c r="Q3535" t="s">
        <v>31</v>
      </c>
      <c r="R3535" t="s">
        <v>30</v>
      </c>
      <c r="X3535" t="s">
        <v>5124</v>
      </c>
    </row>
    <row r="3536" spans="1:24" x14ac:dyDescent="0.25">
      <c r="A3536">
        <v>128555</v>
      </c>
      <c r="B3536" t="s">
        <v>5125</v>
      </c>
      <c r="C3536" t="s">
        <v>5126</v>
      </c>
      <c r="N3536" t="s">
        <v>45</v>
      </c>
      <c r="O3536" t="s">
        <v>40</v>
      </c>
      <c r="P3536" t="s">
        <v>30</v>
      </c>
      <c r="Q3536" t="s">
        <v>31</v>
      </c>
      <c r="R3536" t="s">
        <v>30</v>
      </c>
      <c r="X3536" t="s">
        <v>5127</v>
      </c>
    </row>
    <row r="3537" spans="1:24" x14ac:dyDescent="0.25">
      <c r="A3537">
        <v>1021561</v>
      </c>
      <c r="B3537" t="s">
        <v>5128</v>
      </c>
      <c r="C3537" t="s">
        <v>5129</v>
      </c>
      <c r="E3537" t="s">
        <v>5130</v>
      </c>
      <c r="F3537" t="s">
        <v>922</v>
      </c>
      <c r="I3537">
        <v>1970</v>
      </c>
      <c r="M3537" t="s">
        <v>1273</v>
      </c>
      <c r="N3537" t="s">
        <v>45</v>
      </c>
      <c r="O3537" t="s">
        <v>40</v>
      </c>
      <c r="P3537" t="s">
        <v>30</v>
      </c>
      <c r="Q3537" t="s">
        <v>63</v>
      </c>
      <c r="R3537" t="s">
        <v>30</v>
      </c>
      <c r="X3537" t="s">
        <v>5131</v>
      </c>
    </row>
    <row r="3538" spans="1:24" x14ac:dyDescent="0.25">
      <c r="A3538">
        <v>989360</v>
      </c>
      <c r="B3538" t="s">
        <v>5132</v>
      </c>
      <c r="C3538" t="s">
        <v>5133</v>
      </c>
      <c r="E3538" t="s">
        <v>5134</v>
      </c>
      <c r="I3538">
        <v>1969</v>
      </c>
      <c r="K3538" t="s">
        <v>5135</v>
      </c>
      <c r="L3538" t="s">
        <v>5136</v>
      </c>
      <c r="M3538" t="s">
        <v>1025</v>
      </c>
      <c r="N3538" t="s">
        <v>45</v>
      </c>
      <c r="O3538" t="s">
        <v>40</v>
      </c>
      <c r="P3538" t="s">
        <v>30</v>
      </c>
      <c r="Q3538" t="s">
        <v>46</v>
      </c>
      <c r="R3538" t="s">
        <v>30</v>
      </c>
      <c r="X3538" t="s">
        <v>5137</v>
      </c>
    </row>
    <row r="3539" spans="1:24" x14ac:dyDescent="0.25">
      <c r="A3539">
        <v>107351</v>
      </c>
      <c r="B3539" t="s">
        <v>5138</v>
      </c>
      <c r="C3539" t="s">
        <v>5139</v>
      </c>
      <c r="N3539" t="s">
        <v>45</v>
      </c>
      <c r="O3539" t="s">
        <v>40</v>
      </c>
      <c r="P3539" t="s">
        <v>30</v>
      </c>
      <c r="Q3539" t="s">
        <v>63</v>
      </c>
      <c r="R3539" t="s">
        <v>30</v>
      </c>
      <c r="X3539" t="s">
        <v>5140</v>
      </c>
    </row>
    <row r="3540" spans="1:24" x14ac:dyDescent="0.25">
      <c r="A3540">
        <v>174064</v>
      </c>
      <c r="B3540" t="s">
        <v>5141</v>
      </c>
      <c r="C3540" t="s">
        <v>5142</v>
      </c>
      <c r="G3540" t="e">
        <f>-relin</f>
        <v>#NAME?</v>
      </c>
      <c r="H3540" t="s">
        <v>5143</v>
      </c>
      <c r="N3540" t="s">
        <v>108</v>
      </c>
      <c r="O3540" t="s">
        <v>30</v>
      </c>
      <c r="P3540" t="s">
        <v>30</v>
      </c>
      <c r="Q3540" t="s">
        <v>31</v>
      </c>
      <c r="R3540" t="s">
        <v>30</v>
      </c>
      <c r="X3540" t="s">
        <v>5144</v>
      </c>
    </row>
    <row r="3541" spans="1:24" x14ac:dyDescent="0.25">
      <c r="A3541">
        <v>152819</v>
      </c>
      <c r="B3541" t="s">
        <v>5145</v>
      </c>
      <c r="C3541" t="s">
        <v>5146</v>
      </c>
      <c r="G3541" t="e">
        <f>-astine</f>
        <v>#NAME?</v>
      </c>
      <c r="H3541" t="s">
        <v>1231</v>
      </c>
      <c r="K3541" t="s">
        <v>5147</v>
      </c>
      <c r="L3541" t="s">
        <v>5148</v>
      </c>
      <c r="N3541" t="s">
        <v>45</v>
      </c>
      <c r="O3541" t="s">
        <v>40</v>
      </c>
      <c r="P3541" t="s">
        <v>30</v>
      </c>
      <c r="Q3541" t="s">
        <v>63</v>
      </c>
      <c r="R3541" t="s">
        <v>30</v>
      </c>
      <c r="X3541" t="s">
        <v>5149</v>
      </c>
    </row>
    <row r="3542" spans="1:24" x14ac:dyDescent="0.25">
      <c r="A3542">
        <v>6784</v>
      </c>
      <c r="B3542" t="s">
        <v>5167</v>
      </c>
      <c r="C3542" t="s">
        <v>5168</v>
      </c>
      <c r="E3542" t="s">
        <v>5169</v>
      </c>
      <c r="G3542" t="e">
        <f>-oxan</f>
        <v>#NAME?</v>
      </c>
      <c r="H3542" t="s">
        <v>3282</v>
      </c>
      <c r="N3542" t="s">
        <v>45</v>
      </c>
      <c r="O3542" t="s">
        <v>40</v>
      </c>
      <c r="P3542" t="s">
        <v>30</v>
      </c>
      <c r="Q3542" t="s">
        <v>46</v>
      </c>
      <c r="R3542" t="s">
        <v>30</v>
      </c>
      <c r="X3542" t="s">
        <v>5170</v>
      </c>
    </row>
    <row r="3543" spans="1:24" x14ac:dyDescent="0.25">
      <c r="A3543">
        <v>259724</v>
      </c>
      <c r="B3543" t="s">
        <v>5176</v>
      </c>
      <c r="C3543" t="s">
        <v>5177</v>
      </c>
      <c r="F3543" t="s">
        <v>313</v>
      </c>
      <c r="I3543">
        <v>1989</v>
      </c>
      <c r="M3543" t="s">
        <v>5178</v>
      </c>
      <c r="N3543" t="s">
        <v>45</v>
      </c>
      <c r="O3543" t="s">
        <v>40</v>
      </c>
      <c r="P3543" t="s">
        <v>30</v>
      </c>
      <c r="Q3543" t="s">
        <v>31</v>
      </c>
      <c r="R3543" t="s">
        <v>30</v>
      </c>
      <c r="X3543" t="s">
        <v>5179</v>
      </c>
    </row>
    <row r="3544" spans="1:24" x14ac:dyDescent="0.25">
      <c r="A3544">
        <v>1042479</v>
      </c>
      <c r="B3544" t="s">
        <v>5185</v>
      </c>
      <c r="C3544" t="s">
        <v>5186</v>
      </c>
      <c r="F3544" t="s">
        <v>489</v>
      </c>
      <c r="K3544" t="s">
        <v>5187</v>
      </c>
      <c r="L3544" t="s">
        <v>5188</v>
      </c>
      <c r="N3544" t="s">
        <v>45</v>
      </c>
      <c r="O3544" t="s">
        <v>40</v>
      </c>
      <c r="P3544" t="s">
        <v>30</v>
      </c>
      <c r="Q3544" t="s">
        <v>46</v>
      </c>
      <c r="R3544" t="s">
        <v>30</v>
      </c>
      <c r="X3544" t="s">
        <v>5189</v>
      </c>
    </row>
    <row r="3545" spans="1:24" x14ac:dyDescent="0.25">
      <c r="A3545">
        <v>6871</v>
      </c>
      <c r="B3545" t="s">
        <v>5190</v>
      </c>
      <c r="C3545" t="s">
        <v>5191</v>
      </c>
      <c r="E3545" t="s">
        <v>5192</v>
      </c>
      <c r="F3545" t="s">
        <v>5193</v>
      </c>
      <c r="I3545">
        <v>1969</v>
      </c>
      <c r="M3545" t="s">
        <v>2544</v>
      </c>
      <c r="N3545" t="s">
        <v>45</v>
      </c>
      <c r="O3545" t="s">
        <v>40</v>
      </c>
      <c r="P3545" t="s">
        <v>30</v>
      </c>
      <c r="Q3545" t="s">
        <v>46</v>
      </c>
      <c r="R3545" t="s">
        <v>30</v>
      </c>
      <c r="X3545" t="s">
        <v>5194</v>
      </c>
    </row>
    <row r="3546" spans="1:24" x14ac:dyDescent="0.25">
      <c r="A3546">
        <v>115554</v>
      </c>
      <c r="B3546" t="s">
        <v>5195</v>
      </c>
      <c r="C3546" t="s">
        <v>5196</v>
      </c>
      <c r="E3546" t="s">
        <v>5197</v>
      </c>
      <c r="F3546" t="s">
        <v>5198</v>
      </c>
      <c r="I3546">
        <v>1999</v>
      </c>
      <c r="N3546" t="s">
        <v>45</v>
      </c>
      <c r="O3546" t="s">
        <v>30</v>
      </c>
      <c r="P3546" t="s">
        <v>30</v>
      </c>
      <c r="Q3546" t="s">
        <v>75</v>
      </c>
      <c r="R3546" t="s">
        <v>30</v>
      </c>
      <c r="X3546" t="s">
        <v>5199</v>
      </c>
    </row>
    <row r="3547" spans="1:24" x14ac:dyDescent="0.25">
      <c r="A3547">
        <v>191170</v>
      </c>
      <c r="B3547" t="s">
        <v>5200</v>
      </c>
      <c r="C3547" t="s">
        <v>5201</v>
      </c>
      <c r="E3547" t="s">
        <v>5202</v>
      </c>
      <c r="F3547" t="s">
        <v>341</v>
      </c>
      <c r="G3547" t="e">
        <f>-nil</f>
        <v>#NAME?</v>
      </c>
      <c r="H3547" t="s">
        <v>336</v>
      </c>
      <c r="I3547">
        <v>1986</v>
      </c>
      <c r="M3547" t="s">
        <v>367</v>
      </c>
      <c r="N3547" t="s">
        <v>45</v>
      </c>
      <c r="O3547" t="s">
        <v>40</v>
      </c>
      <c r="P3547" t="s">
        <v>30</v>
      </c>
      <c r="Q3547" t="s">
        <v>46</v>
      </c>
      <c r="R3547" t="s">
        <v>30</v>
      </c>
      <c r="X3547" t="s">
        <v>5203</v>
      </c>
    </row>
    <row r="3548" spans="1:24" x14ac:dyDescent="0.25">
      <c r="A3548">
        <v>42891</v>
      </c>
      <c r="B3548" t="s">
        <v>5215</v>
      </c>
      <c r="C3548" t="s">
        <v>5216</v>
      </c>
      <c r="F3548" t="s">
        <v>366</v>
      </c>
      <c r="N3548" t="s">
        <v>45</v>
      </c>
      <c r="O3548" t="s">
        <v>40</v>
      </c>
      <c r="P3548" t="s">
        <v>30</v>
      </c>
      <c r="Q3548" t="s">
        <v>46</v>
      </c>
      <c r="R3548" t="s">
        <v>30</v>
      </c>
      <c r="X3548" t="s">
        <v>5217</v>
      </c>
    </row>
    <row r="3549" spans="1:24" x14ac:dyDescent="0.25">
      <c r="A3549">
        <v>691565</v>
      </c>
      <c r="B3549" t="s">
        <v>5224</v>
      </c>
      <c r="C3549" t="s">
        <v>5225</v>
      </c>
      <c r="E3549" t="s">
        <v>5226</v>
      </c>
      <c r="G3549" t="e">
        <f>-ium</f>
        <v>#NAME?</v>
      </c>
      <c r="H3549" t="s">
        <v>288</v>
      </c>
      <c r="K3549" t="s">
        <v>5227</v>
      </c>
      <c r="L3549" t="s">
        <v>5228</v>
      </c>
      <c r="N3549" t="s">
        <v>45</v>
      </c>
      <c r="O3549" t="s">
        <v>40</v>
      </c>
      <c r="P3549" t="s">
        <v>30</v>
      </c>
      <c r="Q3549" t="s">
        <v>46</v>
      </c>
      <c r="R3549" t="s">
        <v>30</v>
      </c>
      <c r="X3549" t="s">
        <v>5229</v>
      </c>
    </row>
    <row r="3550" spans="1:24" x14ac:dyDescent="0.25">
      <c r="A3550">
        <v>1022</v>
      </c>
      <c r="B3550" t="s">
        <v>5230</v>
      </c>
      <c r="C3550" t="s">
        <v>5231</v>
      </c>
      <c r="N3550" t="s">
        <v>45</v>
      </c>
      <c r="O3550" t="s">
        <v>40</v>
      </c>
      <c r="P3550" t="s">
        <v>30</v>
      </c>
      <c r="Q3550" t="s">
        <v>63</v>
      </c>
      <c r="R3550" t="s">
        <v>30</v>
      </c>
      <c r="X3550" t="s">
        <v>5232</v>
      </c>
    </row>
    <row r="3551" spans="1:24" x14ac:dyDescent="0.25">
      <c r="A3551">
        <v>1381481</v>
      </c>
      <c r="B3551" t="s">
        <v>5258</v>
      </c>
      <c r="C3551" t="s">
        <v>5259</v>
      </c>
      <c r="M3551" t="s">
        <v>1194</v>
      </c>
      <c r="N3551" t="s">
        <v>75</v>
      </c>
      <c r="O3551" t="s">
        <v>30</v>
      </c>
      <c r="P3551" t="s">
        <v>30</v>
      </c>
      <c r="Q3551" t="s">
        <v>31</v>
      </c>
      <c r="R3551" t="s">
        <v>30</v>
      </c>
    </row>
    <row r="3552" spans="1:24" x14ac:dyDescent="0.25">
      <c r="A3552">
        <v>1380862</v>
      </c>
      <c r="B3552" t="s">
        <v>5260</v>
      </c>
      <c r="C3552" t="s">
        <v>5261</v>
      </c>
      <c r="G3552" t="e">
        <f>-rev</f>
        <v>#NAME?</v>
      </c>
      <c r="H3552" t="s">
        <v>136</v>
      </c>
      <c r="I3552">
        <v>2005</v>
      </c>
      <c r="N3552" t="s">
        <v>75</v>
      </c>
      <c r="O3552" t="s">
        <v>30</v>
      </c>
      <c r="P3552" t="s">
        <v>30</v>
      </c>
      <c r="Q3552" t="s">
        <v>31</v>
      </c>
      <c r="R3552" t="s">
        <v>30</v>
      </c>
    </row>
    <row r="3553" spans="1:24" x14ac:dyDescent="0.25">
      <c r="A3553">
        <v>66831</v>
      </c>
      <c r="B3553" t="s">
        <v>5262</v>
      </c>
      <c r="C3553" t="s">
        <v>5263</v>
      </c>
      <c r="E3553" t="s">
        <v>5264</v>
      </c>
      <c r="N3553" t="s">
        <v>45</v>
      </c>
      <c r="O3553" t="s">
        <v>40</v>
      </c>
      <c r="P3553" t="s">
        <v>30</v>
      </c>
      <c r="Q3553" t="s">
        <v>63</v>
      </c>
      <c r="R3553" t="s">
        <v>30</v>
      </c>
      <c r="X3553" t="s">
        <v>5265</v>
      </c>
    </row>
    <row r="3554" spans="1:24" x14ac:dyDescent="0.25">
      <c r="A3554">
        <v>834761</v>
      </c>
      <c r="B3554" t="s">
        <v>5266</v>
      </c>
      <c r="C3554" t="s">
        <v>5267</v>
      </c>
      <c r="G3554" t="e">
        <f>-conazole</f>
        <v>#NAME?</v>
      </c>
      <c r="H3554" t="s">
        <v>917</v>
      </c>
      <c r="N3554" t="s">
        <v>45</v>
      </c>
      <c r="O3554" t="s">
        <v>30</v>
      </c>
      <c r="P3554" t="s">
        <v>30</v>
      </c>
      <c r="Q3554" t="s">
        <v>31</v>
      </c>
      <c r="R3554" t="s">
        <v>30</v>
      </c>
      <c r="X3554" t="s">
        <v>5268</v>
      </c>
    </row>
    <row r="3555" spans="1:24" x14ac:dyDescent="0.25">
      <c r="A3555">
        <v>150586</v>
      </c>
      <c r="B3555" t="s">
        <v>5275</v>
      </c>
      <c r="C3555" t="s">
        <v>5276</v>
      </c>
      <c r="N3555" t="s">
        <v>45</v>
      </c>
      <c r="O3555" t="s">
        <v>40</v>
      </c>
      <c r="P3555" t="s">
        <v>30</v>
      </c>
      <c r="Q3555" t="s">
        <v>63</v>
      </c>
      <c r="R3555" t="s">
        <v>30</v>
      </c>
      <c r="X3555" t="s">
        <v>5277</v>
      </c>
    </row>
    <row r="3556" spans="1:24" x14ac:dyDescent="0.25">
      <c r="A3556">
        <v>99180</v>
      </c>
      <c r="B3556" t="s">
        <v>5278</v>
      </c>
      <c r="C3556" t="s">
        <v>5279</v>
      </c>
      <c r="G3556" t="e">
        <f>-dar</f>
        <v>#NAME?</v>
      </c>
      <c r="H3556" t="s">
        <v>5280</v>
      </c>
      <c r="N3556" t="s">
        <v>45</v>
      </c>
      <c r="O3556" t="s">
        <v>40</v>
      </c>
      <c r="P3556" t="s">
        <v>30</v>
      </c>
      <c r="Q3556" t="s">
        <v>46</v>
      </c>
      <c r="R3556" t="s">
        <v>30</v>
      </c>
      <c r="X3556" t="s">
        <v>5281</v>
      </c>
    </row>
    <row r="3557" spans="1:24" x14ac:dyDescent="0.25">
      <c r="A3557">
        <v>150639</v>
      </c>
      <c r="B3557" t="s">
        <v>5285</v>
      </c>
      <c r="C3557" t="s">
        <v>5286</v>
      </c>
      <c r="G3557" t="e">
        <f>-nil</f>
        <v>#NAME?</v>
      </c>
      <c r="H3557" t="s">
        <v>336</v>
      </c>
      <c r="K3557" t="s">
        <v>5287</v>
      </c>
      <c r="L3557" t="s">
        <v>5288</v>
      </c>
      <c r="N3557" t="s">
        <v>45</v>
      </c>
      <c r="O3557" t="s">
        <v>40</v>
      </c>
      <c r="P3557" t="s">
        <v>30</v>
      </c>
      <c r="Q3557" t="s">
        <v>63</v>
      </c>
      <c r="R3557" t="s">
        <v>30</v>
      </c>
      <c r="X3557" t="s">
        <v>5289</v>
      </c>
    </row>
    <row r="3558" spans="1:24" x14ac:dyDescent="0.25">
      <c r="A3558">
        <v>592</v>
      </c>
      <c r="B3558" t="s">
        <v>5290</v>
      </c>
      <c r="C3558" t="s">
        <v>5291</v>
      </c>
      <c r="G3558" t="e">
        <f ca="1">-fetamin(e)</f>
        <v>#NAME?</v>
      </c>
      <c r="H3558" t="s">
        <v>5292</v>
      </c>
      <c r="N3558" t="s">
        <v>45</v>
      </c>
      <c r="O3558" t="s">
        <v>40</v>
      </c>
      <c r="P3558" t="s">
        <v>30</v>
      </c>
      <c r="Q3558" t="s">
        <v>46</v>
      </c>
      <c r="R3558" t="s">
        <v>30</v>
      </c>
      <c r="X3558" t="s">
        <v>5293</v>
      </c>
    </row>
    <row r="3559" spans="1:24" x14ac:dyDescent="0.25">
      <c r="A3559">
        <v>13451</v>
      </c>
      <c r="B3559" t="s">
        <v>5294</v>
      </c>
      <c r="C3559" t="s">
        <v>5295</v>
      </c>
      <c r="M3559" t="s">
        <v>5296</v>
      </c>
      <c r="N3559" t="s">
        <v>45</v>
      </c>
      <c r="O3559" t="s">
        <v>40</v>
      </c>
      <c r="P3559" t="s">
        <v>30</v>
      </c>
      <c r="Q3559" t="s">
        <v>63</v>
      </c>
      <c r="R3559" t="s">
        <v>30</v>
      </c>
      <c r="X3559" t="s">
        <v>5297</v>
      </c>
    </row>
    <row r="3560" spans="1:24" x14ac:dyDescent="0.25">
      <c r="A3560">
        <v>436303</v>
      </c>
      <c r="B3560" t="s">
        <v>5298</v>
      </c>
      <c r="C3560" t="s">
        <v>5299</v>
      </c>
      <c r="G3560" t="e">
        <f>-sartan</f>
        <v>#NAME?</v>
      </c>
      <c r="H3560" t="s">
        <v>3818</v>
      </c>
      <c r="N3560" t="s">
        <v>45</v>
      </c>
      <c r="O3560" t="s">
        <v>30</v>
      </c>
      <c r="P3560" t="s">
        <v>30</v>
      </c>
      <c r="Q3560" t="s">
        <v>63</v>
      </c>
      <c r="R3560" t="s">
        <v>30</v>
      </c>
      <c r="X3560" t="s">
        <v>5300</v>
      </c>
    </row>
    <row r="3561" spans="1:24" x14ac:dyDescent="0.25">
      <c r="A3561">
        <v>364745</v>
      </c>
      <c r="B3561" t="s">
        <v>5301</v>
      </c>
      <c r="C3561" t="s">
        <v>5302</v>
      </c>
      <c r="E3561" t="s">
        <v>5303</v>
      </c>
      <c r="F3561" t="s">
        <v>1258</v>
      </c>
      <c r="G3561" t="e">
        <f>-peridone</f>
        <v>#NAME?</v>
      </c>
      <c r="H3561" t="s">
        <v>3531</v>
      </c>
      <c r="I3561">
        <v>1976</v>
      </c>
      <c r="K3561" t="s">
        <v>5304</v>
      </c>
      <c r="L3561" t="s">
        <v>5305</v>
      </c>
      <c r="M3561" t="s">
        <v>1969</v>
      </c>
      <c r="N3561" t="s">
        <v>45</v>
      </c>
      <c r="O3561" t="s">
        <v>40</v>
      </c>
      <c r="P3561" t="s">
        <v>30</v>
      </c>
      <c r="Q3561" t="s">
        <v>63</v>
      </c>
      <c r="R3561" t="s">
        <v>30</v>
      </c>
      <c r="X3561" t="s">
        <v>5306</v>
      </c>
    </row>
    <row r="3562" spans="1:24" x14ac:dyDescent="0.25">
      <c r="A3562">
        <v>84059</v>
      </c>
      <c r="B3562" t="s">
        <v>5320</v>
      </c>
      <c r="C3562" t="s">
        <v>5321</v>
      </c>
      <c r="N3562" t="s">
        <v>45</v>
      </c>
      <c r="O3562" t="s">
        <v>30</v>
      </c>
      <c r="P3562" t="s">
        <v>30</v>
      </c>
      <c r="Q3562" t="s">
        <v>63</v>
      </c>
      <c r="R3562" t="s">
        <v>30</v>
      </c>
      <c r="X3562" t="s">
        <v>5322</v>
      </c>
    </row>
    <row r="3563" spans="1:24" x14ac:dyDescent="0.25">
      <c r="A3563">
        <v>48588</v>
      </c>
      <c r="B3563" t="s">
        <v>5323</v>
      </c>
      <c r="C3563" t="s">
        <v>5324</v>
      </c>
      <c r="N3563" t="s">
        <v>45</v>
      </c>
      <c r="O3563" t="s">
        <v>40</v>
      </c>
      <c r="P3563" t="s">
        <v>30</v>
      </c>
      <c r="Q3563" t="s">
        <v>46</v>
      </c>
      <c r="R3563" t="s">
        <v>30</v>
      </c>
      <c r="X3563" t="s">
        <v>5325</v>
      </c>
    </row>
    <row r="3564" spans="1:24" x14ac:dyDescent="0.25">
      <c r="A3564">
        <v>20886</v>
      </c>
      <c r="B3564" t="s">
        <v>5326</v>
      </c>
      <c r="C3564" t="s">
        <v>5327</v>
      </c>
      <c r="N3564" t="s">
        <v>45</v>
      </c>
      <c r="O3564" t="s">
        <v>30</v>
      </c>
      <c r="P3564" t="s">
        <v>30</v>
      </c>
      <c r="Q3564" t="s">
        <v>63</v>
      </c>
      <c r="R3564" t="s">
        <v>30</v>
      </c>
      <c r="X3564" t="s">
        <v>5328</v>
      </c>
    </row>
    <row r="3565" spans="1:24" x14ac:dyDescent="0.25">
      <c r="A3565">
        <v>62815</v>
      </c>
      <c r="B3565" t="s">
        <v>5329</v>
      </c>
      <c r="C3565" t="s">
        <v>5330</v>
      </c>
      <c r="M3565" t="s">
        <v>5331</v>
      </c>
      <c r="N3565" t="s">
        <v>45</v>
      </c>
      <c r="O3565" t="s">
        <v>40</v>
      </c>
      <c r="P3565" t="s">
        <v>30</v>
      </c>
      <c r="Q3565" t="s">
        <v>63</v>
      </c>
      <c r="R3565" t="s">
        <v>30</v>
      </c>
      <c r="X3565" t="s">
        <v>5332</v>
      </c>
    </row>
    <row r="3566" spans="1:24" x14ac:dyDescent="0.25">
      <c r="A3566">
        <v>27105</v>
      </c>
      <c r="B3566" t="s">
        <v>5333</v>
      </c>
      <c r="C3566" t="s">
        <v>5334</v>
      </c>
      <c r="E3566" t="s">
        <v>5335</v>
      </c>
      <c r="F3566" t="s">
        <v>489</v>
      </c>
      <c r="G3566" t="s">
        <v>3021</v>
      </c>
      <c r="H3566" t="s">
        <v>1459</v>
      </c>
      <c r="I3566">
        <v>1963</v>
      </c>
      <c r="M3566" t="s">
        <v>942</v>
      </c>
      <c r="N3566" t="s">
        <v>45</v>
      </c>
      <c r="O3566" t="s">
        <v>40</v>
      </c>
      <c r="P3566" t="s">
        <v>30</v>
      </c>
      <c r="Q3566" t="s">
        <v>63</v>
      </c>
      <c r="R3566" t="s">
        <v>30</v>
      </c>
      <c r="X3566" t="s">
        <v>5336</v>
      </c>
    </row>
    <row r="3567" spans="1:24" x14ac:dyDescent="0.25">
      <c r="A3567">
        <v>54123</v>
      </c>
      <c r="B3567" t="s">
        <v>5342</v>
      </c>
      <c r="C3567" t="s">
        <v>5343</v>
      </c>
      <c r="G3567" t="e">
        <f>-eridine</f>
        <v>#NAME?</v>
      </c>
      <c r="H3567" t="s">
        <v>2718</v>
      </c>
      <c r="N3567" t="s">
        <v>45</v>
      </c>
      <c r="O3567" t="s">
        <v>40</v>
      </c>
      <c r="P3567" t="s">
        <v>30</v>
      </c>
      <c r="Q3567" t="s">
        <v>63</v>
      </c>
      <c r="R3567" t="s">
        <v>30</v>
      </c>
      <c r="X3567" t="s">
        <v>5344</v>
      </c>
    </row>
    <row r="3568" spans="1:24" x14ac:dyDescent="0.25">
      <c r="A3568">
        <v>1058780</v>
      </c>
      <c r="B3568" t="s">
        <v>5345</v>
      </c>
      <c r="C3568" t="s">
        <v>5346</v>
      </c>
      <c r="N3568" t="s">
        <v>74</v>
      </c>
      <c r="O3568" t="s">
        <v>30</v>
      </c>
      <c r="P3568" t="s">
        <v>30</v>
      </c>
      <c r="Q3568" t="s">
        <v>75</v>
      </c>
      <c r="R3568" t="s">
        <v>30</v>
      </c>
      <c r="X3568" t="s">
        <v>5347</v>
      </c>
    </row>
    <row r="3569" spans="1:24" x14ac:dyDescent="0.25">
      <c r="A3569">
        <v>57286</v>
      </c>
      <c r="B3569" t="s">
        <v>5355</v>
      </c>
      <c r="C3569" t="s">
        <v>5356</v>
      </c>
      <c r="G3569" t="s">
        <v>447</v>
      </c>
      <c r="H3569" t="s">
        <v>448</v>
      </c>
      <c r="N3569" t="s">
        <v>29</v>
      </c>
      <c r="O3569" t="s">
        <v>40</v>
      </c>
      <c r="P3569" t="s">
        <v>30</v>
      </c>
      <c r="Q3569" t="s">
        <v>31</v>
      </c>
      <c r="R3569" t="s">
        <v>30</v>
      </c>
      <c r="X3569" t="s">
        <v>5357</v>
      </c>
    </row>
    <row r="3570" spans="1:24" x14ac:dyDescent="0.25">
      <c r="A3570">
        <v>907680</v>
      </c>
      <c r="B3570" t="s">
        <v>5358</v>
      </c>
      <c r="C3570" t="s">
        <v>5359</v>
      </c>
      <c r="N3570" t="s">
        <v>45</v>
      </c>
      <c r="O3570" t="s">
        <v>40</v>
      </c>
      <c r="P3570" t="s">
        <v>30</v>
      </c>
      <c r="Q3570" t="s">
        <v>63</v>
      </c>
      <c r="R3570" t="s">
        <v>30</v>
      </c>
      <c r="X3570" t="s">
        <v>5360</v>
      </c>
    </row>
    <row r="3571" spans="1:24" x14ac:dyDescent="0.25">
      <c r="A3571">
        <v>178290</v>
      </c>
      <c r="B3571" t="s">
        <v>5361</v>
      </c>
      <c r="C3571" t="s">
        <v>5362</v>
      </c>
      <c r="F3571" t="s">
        <v>1370</v>
      </c>
      <c r="G3571" t="e">
        <f>-stat</f>
        <v>#NAME?</v>
      </c>
      <c r="H3571" t="s">
        <v>781</v>
      </c>
      <c r="I3571">
        <v>2005</v>
      </c>
      <c r="N3571" t="s">
        <v>29</v>
      </c>
      <c r="O3571" t="s">
        <v>40</v>
      </c>
      <c r="P3571" t="s">
        <v>30</v>
      </c>
      <c r="Q3571" t="s">
        <v>31</v>
      </c>
      <c r="R3571" t="s">
        <v>30</v>
      </c>
      <c r="X3571" t="s">
        <v>5363</v>
      </c>
    </row>
    <row r="3572" spans="1:24" x14ac:dyDescent="0.25">
      <c r="A3572">
        <v>1249059</v>
      </c>
      <c r="B3572" t="s">
        <v>5364</v>
      </c>
      <c r="C3572" t="s">
        <v>5365</v>
      </c>
      <c r="E3572" t="s">
        <v>5366</v>
      </c>
      <c r="N3572" t="s">
        <v>45</v>
      </c>
      <c r="O3572" t="s">
        <v>40</v>
      </c>
      <c r="P3572" t="s">
        <v>30</v>
      </c>
      <c r="Q3572" t="s">
        <v>46</v>
      </c>
      <c r="R3572" t="s">
        <v>30</v>
      </c>
      <c r="X3572" t="s">
        <v>5367</v>
      </c>
    </row>
    <row r="3573" spans="1:24" x14ac:dyDescent="0.25">
      <c r="A3573">
        <v>351630</v>
      </c>
      <c r="B3573" t="s">
        <v>5368</v>
      </c>
      <c r="C3573" t="s">
        <v>5369</v>
      </c>
      <c r="N3573" t="s">
        <v>45</v>
      </c>
      <c r="O3573" t="s">
        <v>40</v>
      </c>
      <c r="P3573" t="s">
        <v>30</v>
      </c>
      <c r="Q3573" t="s">
        <v>63</v>
      </c>
      <c r="R3573" t="s">
        <v>30</v>
      </c>
      <c r="X3573" t="s">
        <v>5370</v>
      </c>
    </row>
    <row r="3574" spans="1:24" x14ac:dyDescent="0.25">
      <c r="A3574">
        <v>603815</v>
      </c>
      <c r="B3574" t="s">
        <v>5371</v>
      </c>
      <c r="C3574" t="s">
        <v>5372</v>
      </c>
      <c r="E3574" t="s">
        <v>5373</v>
      </c>
      <c r="F3574" t="s">
        <v>5374</v>
      </c>
      <c r="G3574" t="e">
        <f>-anserin</f>
        <v>#NAME?</v>
      </c>
      <c r="H3574" t="s">
        <v>5375</v>
      </c>
      <c r="I3574">
        <v>2009</v>
      </c>
      <c r="N3574" t="s">
        <v>45</v>
      </c>
      <c r="O3574" t="s">
        <v>40</v>
      </c>
      <c r="P3574" t="s">
        <v>30</v>
      </c>
      <c r="Q3574" t="s">
        <v>63</v>
      </c>
      <c r="R3574" t="s">
        <v>30</v>
      </c>
      <c r="X3574" t="s">
        <v>5376</v>
      </c>
    </row>
    <row r="3575" spans="1:24" x14ac:dyDescent="0.25">
      <c r="A3575">
        <v>10909</v>
      </c>
      <c r="B3575" t="s">
        <v>5380</v>
      </c>
      <c r="C3575" t="s">
        <v>5381</v>
      </c>
      <c r="K3575" t="s">
        <v>5382</v>
      </c>
      <c r="L3575" t="s">
        <v>5383</v>
      </c>
      <c r="N3575" t="s">
        <v>45</v>
      </c>
      <c r="O3575" t="s">
        <v>40</v>
      </c>
      <c r="P3575" t="s">
        <v>30</v>
      </c>
      <c r="Q3575" t="s">
        <v>63</v>
      </c>
      <c r="R3575" t="s">
        <v>30</v>
      </c>
      <c r="X3575" t="s">
        <v>5384</v>
      </c>
    </row>
    <row r="3576" spans="1:24" x14ac:dyDescent="0.25">
      <c r="A3576">
        <v>35958</v>
      </c>
      <c r="B3576" t="s">
        <v>5394</v>
      </c>
      <c r="C3576" t="s">
        <v>5395</v>
      </c>
      <c r="E3576" t="s">
        <v>5396</v>
      </c>
      <c r="N3576" t="s">
        <v>45</v>
      </c>
      <c r="O3576" t="s">
        <v>30</v>
      </c>
      <c r="P3576" t="s">
        <v>30</v>
      </c>
      <c r="Q3576" t="s">
        <v>31</v>
      </c>
      <c r="R3576" t="s">
        <v>30</v>
      </c>
      <c r="X3576" t="s">
        <v>5397</v>
      </c>
    </row>
    <row r="3577" spans="1:24" x14ac:dyDescent="0.25">
      <c r="A3577">
        <v>125406</v>
      </c>
      <c r="B3577" t="s">
        <v>5409</v>
      </c>
      <c r="C3577" t="s">
        <v>5410</v>
      </c>
      <c r="E3577" t="s">
        <v>5411</v>
      </c>
      <c r="G3577" t="e">
        <f>-nil</f>
        <v>#NAME?</v>
      </c>
      <c r="H3577" t="s">
        <v>336</v>
      </c>
      <c r="I3577">
        <v>1986</v>
      </c>
      <c r="M3577" t="s">
        <v>179</v>
      </c>
      <c r="N3577" t="s">
        <v>45</v>
      </c>
      <c r="O3577" t="s">
        <v>30</v>
      </c>
      <c r="P3577" t="s">
        <v>30</v>
      </c>
      <c r="Q3577" t="s">
        <v>63</v>
      </c>
      <c r="R3577" t="s">
        <v>30</v>
      </c>
      <c r="X3577" t="s">
        <v>5412</v>
      </c>
    </row>
    <row r="3578" spans="1:24" x14ac:dyDescent="0.25">
      <c r="A3578">
        <v>397731</v>
      </c>
      <c r="B3578" t="s">
        <v>5413</v>
      </c>
      <c r="C3578" t="s">
        <v>5414</v>
      </c>
      <c r="E3578" t="s">
        <v>5415</v>
      </c>
      <c r="F3578" t="s">
        <v>519</v>
      </c>
      <c r="I3578">
        <v>1975</v>
      </c>
      <c r="K3578" t="s">
        <v>5416</v>
      </c>
      <c r="L3578" t="s">
        <v>5417</v>
      </c>
      <c r="M3578" t="s">
        <v>5418</v>
      </c>
      <c r="N3578" t="s">
        <v>45</v>
      </c>
      <c r="O3578" t="s">
        <v>40</v>
      </c>
      <c r="P3578" t="s">
        <v>30</v>
      </c>
      <c r="Q3578" t="s">
        <v>31</v>
      </c>
      <c r="R3578" t="s">
        <v>30</v>
      </c>
      <c r="X3578" t="s">
        <v>5419</v>
      </c>
    </row>
    <row r="3579" spans="1:24" x14ac:dyDescent="0.25">
      <c r="A3579">
        <v>499325</v>
      </c>
      <c r="B3579" t="s">
        <v>5420</v>
      </c>
      <c r="C3579" t="s">
        <v>5421</v>
      </c>
      <c r="N3579" t="s">
        <v>45</v>
      </c>
      <c r="O3579" t="s">
        <v>40</v>
      </c>
      <c r="P3579" t="s">
        <v>30</v>
      </c>
      <c r="Q3579" t="s">
        <v>63</v>
      </c>
      <c r="R3579" t="s">
        <v>30</v>
      </c>
      <c r="X3579" t="s">
        <v>5422</v>
      </c>
    </row>
    <row r="3580" spans="1:24" x14ac:dyDescent="0.25">
      <c r="A3580">
        <v>99368</v>
      </c>
      <c r="B3580" t="s">
        <v>5423</v>
      </c>
      <c r="C3580" t="s">
        <v>5424</v>
      </c>
      <c r="E3580" t="s">
        <v>5425</v>
      </c>
      <c r="K3580" t="s">
        <v>5426</v>
      </c>
      <c r="L3580" t="s">
        <v>5427</v>
      </c>
      <c r="N3580" t="s">
        <v>45</v>
      </c>
      <c r="O3580" t="s">
        <v>40</v>
      </c>
      <c r="P3580" t="s">
        <v>30</v>
      </c>
      <c r="Q3580" t="s">
        <v>63</v>
      </c>
      <c r="R3580" t="s">
        <v>30</v>
      </c>
      <c r="X3580" t="s">
        <v>5428</v>
      </c>
    </row>
    <row r="3581" spans="1:24" x14ac:dyDescent="0.25">
      <c r="A3581">
        <v>716188</v>
      </c>
      <c r="B3581" t="s">
        <v>5429</v>
      </c>
      <c r="C3581" t="s">
        <v>5430</v>
      </c>
      <c r="K3581" t="s">
        <v>5431</v>
      </c>
      <c r="L3581" t="s">
        <v>5432</v>
      </c>
      <c r="N3581" t="s">
        <v>45</v>
      </c>
      <c r="O3581" t="s">
        <v>40</v>
      </c>
      <c r="P3581" t="s">
        <v>30</v>
      </c>
      <c r="Q3581" t="s">
        <v>63</v>
      </c>
      <c r="R3581" t="s">
        <v>30</v>
      </c>
      <c r="X3581" t="s">
        <v>5433</v>
      </c>
    </row>
    <row r="3582" spans="1:24" x14ac:dyDescent="0.25">
      <c r="A3582">
        <v>1160054</v>
      </c>
      <c r="B3582" t="s">
        <v>5434</v>
      </c>
      <c r="C3582" t="s">
        <v>5435</v>
      </c>
      <c r="M3582" t="s">
        <v>1804</v>
      </c>
      <c r="N3582" t="s">
        <v>45</v>
      </c>
      <c r="O3582" t="s">
        <v>40</v>
      </c>
      <c r="P3582" t="s">
        <v>30</v>
      </c>
      <c r="Q3582" t="s">
        <v>63</v>
      </c>
      <c r="R3582" t="s">
        <v>30</v>
      </c>
      <c r="X3582" t="s">
        <v>5436</v>
      </c>
    </row>
    <row r="3583" spans="1:24" x14ac:dyDescent="0.25">
      <c r="A3583">
        <v>1038729</v>
      </c>
      <c r="B3583" t="s">
        <v>5437</v>
      </c>
      <c r="C3583" t="s">
        <v>5438</v>
      </c>
      <c r="G3583" t="e">
        <f>-tide</f>
        <v>#NAME?</v>
      </c>
      <c r="H3583" t="s">
        <v>107</v>
      </c>
      <c r="N3583" t="s">
        <v>108</v>
      </c>
      <c r="O3583" t="s">
        <v>40</v>
      </c>
      <c r="P3583" t="s">
        <v>30</v>
      </c>
      <c r="Q3583" t="s">
        <v>63</v>
      </c>
      <c r="R3583" t="s">
        <v>30</v>
      </c>
      <c r="X3583" t="s">
        <v>5439</v>
      </c>
    </row>
    <row r="3584" spans="1:24" x14ac:dyDescent="0.25">
      <c r="A3584">
        <v>1041329</v>
      </c>
      <c r="B3584" t="s">
        <v>5440</v>
      </c>
      <c r="C3584" t="s">
        <v>5441</v>
      </c>
      <c r="N3584" t="s">
        <v>45</v>
      </c>
      <c r="O3584" t="s">
        <v>40</v>
      </c>
      <c r="P3584" t="s">
        <v>30</v>
      </c>
      <c r="Q3584" t="s">
        <v>63</v>
      </c>
      <c r="R3584" t="s">
        <v>30</v>
      </c>
      <c r="X3584" t="s">
        <v>5442</v>
      </c>
    </row>
    <row r="3585" spans="1:24" x14ac:dyDescent="0.25">
      <c r="A3585">
        <v>1121321</v>
      </c>
      <c r="B3585" t="s">
        <v>5449</v>
      </c>
      <c r="C3585" t="s">
        <v>5450</v>
      </c>
      <c r="G3585" t="e">
        <f>-olol</f>
        <v>#NAME?</v>
      </c>
      <c r="H3585" t="s">
        <v>475</v>
      </c>
      <c r="N3585" t="s">
        <v>45</v>
      </c>
      <c r="O3585" t="s">
        <v>40</v>
      </c>
      <c r="P3585" t="s">
        <v>30</v>
      </c>
      <c r="Q3585" t="s">
        <v>46</v>
      </c>
      <c r="R3585" t="s">
        <v>30</v>
      </c>
      <c r="X3585" t="s">
        <v>5451</v>
      </c>
    </row>
    <row r="3586" spans="1:24" x14ac:dyDescent="0.25">
      <c r="A3586">
        <v>1121347</v>
      </c>
      <c r="B3586" t="s">
        <v>5452</v>
      </c>
      <c r="C3586" t="s">
        <v>5453</v>
      </c>
      <c r="G3586" t="e">
        <f>-olol</f>
        <v>#NAME?</v>
      </c>
      <c r="H3586" t="s">
        <v>475</v>
      </c>
      <c r="N3586" t="s">
        <v>45</v>
      </c>
      <c r="O3586" t="s">
        <v>40</v>
      </c>
      <c r="P3586" t="s">
        <v>30</v>
      </c>
      <c r="Q3586" t="s">
        <v>31</v>
      </c>
      <c r="R3586" t="s">
        <v>30</v>
      </c>
      <c r="X3586" t="s">
        <v>5454</v>
      </c>
    </row>
    <row r="3587" spans="1:24" x14ac:dyDescent="0.25">
      <c r="A3587">
        <v>19211</v>
      </c>
      <c r="B3587" t="s">
        <v>5455</v>
      </c>
      <c r="C3587" t="s">
        <v>5456</v>
      </c>
      <c r="E3587" t="s">
        <v>5457</v>
      </c>
      <c r="F3587" t="s">
        <v>1046</v>
      </c>
      <c r="I3587">
        <v>1966</v>
      </c>
      <c r="M3587" t="s">
        <v>948</v>
      </c>
      <c r="N3587" t="s">
        <v>45</v>
      </c>
      <c r="O3587" t="s">
        <v>40</v>
      </c>
      <c r="P3587" t="s">
        <v>30</v>
      </c>
      <c r="Q3587" t="s">
        <v>46</v>
      </c>
      <c r="R3587" t="s">
        <v>30</v>
      </c>
      <c r="X3587" t="s">
        <v>5458</v>
      </c>
    </row>
    <row r="3588" spans="1:24" x14ac:dyDescent="0.25">
      <c r="A3588">
        <v>80990</v>
      </c>
      <c r="B3588" t="s">
        <v>5462</v>
      </c>
      <c r="C3588" t="s">
        <v>5463</v>
      </c>
      <c r="E3588" t="s">
        <v>5464</v>
      </c>
      <c r="F3588" t="s">
        <v>519</v>
      </c>
      <c r="G3588" t="e">
        <f>-troline</f>
        <v>#NAME?</v>
      </c>
      <c r="H3588" t="s">
        <v>5465</v>
      </c>
      <c r="I3588">
        <v>1990</v>
      </c>
      <c r="M3588" t="s">
        <v>342</v>
      </c>
      <c r="N3588" t="s">
        <v>45</v>
      </c>
      <c r="O3588" t="s">
        <v>40</v>
      </c>
      <c r="P3588" t="s">
        <v>30</v>
      </c>
      <c r="Q3588" t="s">
        <v>63</v>
      </c>
      <c r="R3588" t="s">
        <v>30</v>
      </c>
      <c r="X3588" t="s">
        <v>5466</v>
      </c>
    </row>
    <row r="3589" spans="1:24" x14ac:dyDescent="0.25">
      <c r="A3589">
        <v>1193212</v>
      </c>
      <c r="B3589" t="s">
        <v>5487</v>
      </c>
      <c r="C3589" t="s">
        <v>5488</v>
      </c>
      <c r="N3589" t="s">
        <v>45</v>
      </c>
      <c r="O3589" t="s">
        <v>40</v>
      </c>
      <c r="P3589" t="s">
        <v>30</v>
      </c>
      <c r="Q3589" t="s">
        <v>63</v>
      </c>
      <c r="R3589" t="s">
        <v>30</v>
      </c>
      <c r="X3589" t="s">
        <v>5489</v>
      </c>
    </row>
    <row r="3590" spans="1:24" x14ac:dyDescent="0.25">
      <c r="A3590">
        <v>1248688</v>
      </c>
      <c r="B3590" t="s">
        <v>5497</v>
      </c>
      <c r="C3590" t="s">
        <v>5498</v>
      </c>
      <c r="G3590" t="e">
        <f>-oxin</f>
        <v>#NAME?</v>
      </c>
      <c r="H3590" t="s">
        <v>2023</v>
      </c>
      <c r="N3590" t="s">
        <v>29</v>
      </c>
      <c r="O3590" t="s">
        <v>30</v>
      </c>
      <c r="P3590" t="s">
        <v>30</v>
      </c>
      <c r="Q3590" t="s">
        <v>31</v>
      </c>
      <c r="R3590" t="s">
        <v>30</v>
      </c>
      <c r="X3590" t="s">
        <v>5499</v>
      </c>
    </row>
    <row r="3591" spans="1:24" x14ac:dyDescent="0.25">
      <c r="A3591">
        <v>421350</v>
      </c>
      <c r="B3591" t="s">
        <v>5500</v>
      </c>
      <c r="C3591" t="s">
        <v>5501</v>
      </c>
      <c r="E3591" t="s">
        <v>5502</v>
      </c>
      <c r="F3591" t="s">
        <v>5503</v>
      </c>
      <c r="I3591">
        <v>1991</v>
      </c>
      <c r="K3591" t="s">
        <v>5504</v>
      </c>
      <c r="L3591" t="s">
        <v>5505</v>
      </c>
      <c r="M3591" t="s">
        <v>5506</v>
      </c>
      <c r="N3591" t="s">
        <v>45</v>
      </c>
      <c r="O3591" t="s">
        <v>40</v>
      </c>
      <c r="P3591" t="s">
        <v>30</v>
      </c>
      <c r="Q3591" t="s">
        <v>31</v>
      </c>
      <c r="R3591" t="s">
        <v>30</v>
      </c>
      <c r="X3591" t="s">
        <v>5507</v>
      </c>
    </row>
    <row r="3592" spans="1:24" x14ac:dyDescent="0.25">
      <c r="A3592">
        <v>1383502</v>
      </c>
      <c r="B3592" t="s">
        <v>5508</v>
      </c>
      <c r="C3592" t="s">
        <v>5509</v>
      </c>
      <c r="E3592" t="s">
        <v>5510</v>
      </c>
      <c r="F3592" t="s">
        <v>1309</v>
      </c>
      <c r="I3592">
        <v>1979</v>
      </c>
      <c r="M3592" t="s">
        <v>179</v>
      </c>
      <c r="N3592" t="s">
        <v>45</v>
      </c>
      <c r="O3592" t="s">
        <v>40</v>
      </c>
      <c r="P3592" t="s">
        <v>30</v>
      </c>
      <c r="Q3592" t="s">
        <v>63</v>
      </c>
      <c r="R3592" t="s">
        <v>30</v>
      </c>
      <c r="X3592" t="s">
        <v>5511</v>
      </c>
    </row>
    <row r="3593" spans="1:24" x14ac:dyDescent="0.25">
      <c r="A3593">
        <v>1383243</v>
      </c>
      <c r="B3593" t="s">
        <v>5512</v>
      </c>
      <c r="C3593" t="s">
        <v>5513</v>
      </c>
      <c r="G3593" t="e">
        <f>-ium</f>
        <v>#NAME?</v>
      </c>
      <c r="H3593" t="s">
        <v>288</v>
      </c>
      <c r="N3593" t="s">
        <v>45</v>
      </c>
      <c r="O3593" t="s">
        <v>40</v>
      </c>
      <c r="P3593" t="s">
        <v>30</v>
      </c>
      <c r="Q3593" t="s">
        <v>31</v>
      </c>
      <c r="R3593" t="s">
        <v>30</v>
      </c>
      <c r="X3593" t="s">
        <v>5514</v>
      </c>
    </row>
    <row r="3594" spans="1:24" x14ac:dyDescent="0.25">
      <c r="A3594">
        <v>1383537</v>
      </c>
      <c r="B3594" t="s">
        <v>5515</v>
      </c>
      <c r="C3594" t="s">
        <v>5516</v>
      </c>
      <c r="G3594" t="e">
        <f>-dipine</f>
        <v>#NAME?</v>
      </c>
      <c r="H3594" t="s">
        <v>318</v>
      </c>
      <c r="I3594">
        <v>2005</v>
      </c>
      <c r="N3594" t="s">
        <v>45</v>
      </c>
      <c r="O3594" t="s">
        <v>40</v>
      </c>
      <c r="P3594" t="s">
        <v>30</v>
      </c>
      <c r="Q3594" t="s">
        <v>31</v>
      </c>
      <c r="R3594" t="s">
        <v>30</v>
      </c>
      <c r="X3594" t="s">
        <v>5517</v>
      </c>
    </row>
    <row r="3595" spans="1:24" x14ac:dyDescent="0.25">
      <c r="A3595">
        <v>1381206</v>
      </c>
      <c r="B3595" t="s">
        <v>5518</v>
      </c>
      <c r="C3595" t="s">
        <v>5519</v>
      </c>
      <c r="I3595">
        <v>1988</v>
      </c>
      <c r="N3595" t="s">
        <v>75</v>
      </c>
      <c r="O3595" t="s">
        <v>30</v>
      </c>
      <c r="P3595" t="s">
        <v>30</v>
      </c>
      <c r="Q3595" t="s">
        <v>31</v>
      </c>
      <c r="R3595" t="s">
        <v>30</v>
      </c>
    </row>
    <row r="3596" spans="1:24" x14ac:dyDescent="0.25">
      <c r="A3596">
        <v>1380694</v>
      </c>
      <c r="B3596" t="s">
        <v>5520</v>
      </c>
      <c r="C3596" t="s">
        <v>5521</v>
      </c>
      <c r="N3596" t="s">
        <v>75</v>
      </c>
      <c r="O3596" t="s">
        <v>30</v>
      </c>
      <c r="P3596" t="s">
        <v>30</v>
      </c>
      <c r="Q3596" t="s">
        <v>31</v>
      </c>
      <c r="R3596" t="s">
        <v>30</v>
      </c>
    </row>
    <row r="3597" spans="1:24" x14ac:dyDescent="0.25">
      <c r="A3597">
        <v>1381379</v>
      </c>
      <c r="B3597" t="s">
        <v>5522</v>
      </c>
      <c r="C3597" t="s">
        <v>5523</v>
      </c>
      <c r="M3597" t="s">
        <v>5524</v>
      </c>
      <c r="N3597" t="s">
        <v>75</v>
      </c>
      <c r="O3597" t="s">
        <v>30</v>
      </c>
      <c r="P3597" t="s">
        <v>30</v>
      </c>
      <c r="Q3597" t="s">
        <v>31</v>
      </c>
      <c r="R3597" t="s">
        <v>30</v>
      </c>
    </row>
    <row r="3598" spans="1:24" x14ac:dyDescent="0.25">
      <c r="A3598">
        <v>1380131</v>
      </c>
      <c r="B3598" t="s">
        <v>5525</v>
      </c>
      <c r="C3598" t="s">
        <v>5526</v>
      </c>
      <c r="E3598" t="s">
        <v>5527</v>
      </c>
      <c r="F3598" t="s">
        <v>5528</v>
      </c>
      <c r="I3598">
        <v>2009</v>
      </c>
      <c r="N3598" t="s">
        <v>239</v>
      </c>
      <c r="O3598" t="s">
        <v>30</v>
      </c>
      <c r="P3598" t="s">
        <v>30</v>
      </c>
      <c r="Q3598" t="s">
        <v>75</v>
      </c>
      <c r="R3598" t="s">
        <v>30</v>
      </c>
    </row>
    <row r="3599" spans="1:24" x14ac:dyDescent="0.25">
      <c r="A3599">
        <v>1380652</v>
      </c>
      <c r="B3599" t="s">
        <v>5529</v>
      </c>
      <c r="C3599" t="s">
        <v>5530</v>
      </c>
      <c r="N3599" t="s">
        <v>75</v>
      </c>
      <c r="O3599" t="s">
        <v>30</v>
      </c>
      <c r="P3599" t="s">
        <v>30</v>
      </c>
      <c r="Q3599" t="s">
        <v>31</v>
      </c>
      <c r="R3599" t="s">
        <v>30</v>
      </c>
    </row>
    <row r="3600" spans="1:24" x14ac:dyDescent="0.25">
      <c r="A3600">
        <v>1380863</v>
      </c>
      <c r="B3600" t="s">
        <v>5531</v>
      </c>
      <c r="C3600" t="s">
        <v>5532</v>
      </c>
      <c r="E3600" t="s">
        <v>5533</v>
      </c>
      <c r="I3600">
        <v>2006</v>
      </c>
      <c r="N3600" t="s">
        <v>75</v>
      </c>
      <c r="O3600" t="s">
        <v>30</v>
      </c>
      <c r="P3600" t="s">
        <v>30</v>
      </c>
      <c r="Q3600" t="s">
        <v>31</v>
      </c>
      <c r="R3600" t="s">
        <v>30</v>
      </c>
    </row>
    <row r="3601" spans="1:24" x14ac:dyDescent="0.25">
      <c r="A3601">
        <v>1381006</v>
      </c>
      <c r="B3601" t="s">
        <v>5541</v>
      </c>
      <c r="C3601" t="s">
        <v>5542</v>
      </c>
      <c r="G3601" t="e">
        <f>-ase</f>
        <v>#NAME?</v>
      </c>
      <c r="H3601" t="s">
        <v>3419</v>
      </c>
      <c r="N3601" t="s">
        <v>2360</v>
      </c>
      <c r="O3601" t="s">
        <v>30</v>
      </c>
      <c r="P3601" t="s">
        <v>30</v>
      </c>
      <c r="Q3601" t="s">
        <v>31</v>
      </c>
      <c r="R3601" t="s">
        <v>30</v>
      </c>
    </row>
    <row r="3602" spans="1:24" x14ac:dyDescent="0.25">
      <c r="A3602">
        <v>1380637</v>
      </c>
      <c r="B3602" t="s">
        <v>5543</v>
      </c>
      <c r="C3602" t="s">
        <v>5544</v>
      </c>
      <c r="N3602" t="s">
        <v>108</v>
      </c>
      <c r="O3602" t="s">
        <v>30</v>
      </c>
      <c r="P3602" t="s">
        <v>30</v>
      </c>
      <c r="Q3602" t="s">
        <v>31</v>
      </c>
      <c r="R3602" t="s">
        <v>30</v>
      </c>
    </row>
    <row r="3603" spans="1:24" x14ac:dyDescent="0.25">
      <c r="A3603">
        <v>1380243</v>
      </c>
      <c r="B3603" t="s">
        <v>5545</v>
      </c>
      <c r="C3603" t="s">
        <v>5546</v>
      </c>
      <c r="N3603" t="s">
        <v>75</v>
      </c>
      <c r="O3603" t="s">
        <v>30</v>
      </c>
      <c r="P3603" t="s">
        <v>30</v>
      </c>
      <c r="Q3603" t="s">
        <v>31</v>
      </c>
      <c r="R3603" t="s">
        <v>30</v>
      </c>
    </row>
    <row r="3604" spans="1:24" x14ac:dyDescent="0.25">
      <c r="A3604">
        <v>1378633</v>
      </c>
      <c r="B3604" t="s">
        <v>5555</v>
      </c>
      <c r="C3604" t="s">
        <v>5556</v>
      </c>
      <c r="G3604" t="e">
        <f>-pride</f>
        <v>#NAME?</v>
      </c>
      <c r="H3604" t="s">
        <v>165</v>
      </c>
      <c r="N3604" t="s">
        <v>45</v>
      </c>
      <c r="O3604" t="s">
        <v>40</v>
      </c>
      <c r="P3604" t="s">
        <v>30</v>
      </c>
      <c r="Q3604" t="s">
        <v>46</v>
      </c>
      <c r="R3604" t="s">
        <v>30</v>
      </c>
      <c r="X3604" t="s">
        <v>5557</v>
      </c>
    </row>
    <row r="3605" spans="1:24" x14ac:dyDescent="0.25">
      <c r="A3605">
        <v>1378820</v>
      </c>
      <c r="B3605" t="s">
        <v>5558</v>
      </c>
      <c r="C3605" t="s">
        <v>5559</v>
      </c>
      <c r="E3605" t="s">
        <v>5560</v>
      </c>
      <c r="G3605" t="s">
        <v>2167</v>
      </c>
      <c r="H3605" t="s">
        <v>2168</v>
      </c>
      <c r="N3605" t="s">
        <v>45</v>
      </c>
      <c r="O3605" t="s">
        <v>40</v>
      </c>
      <c r="P3605" t="s">
        <v>30</v>
      </c>
      <c r="Q3605" t="s">
        <v>63</v>
      </c>
      <c r="R3605" t="s">
        <v>30</v>
      </c>
      <c r="X3605" t="s">
        <v>5561</v>
      </c>
    </row>
    <row r="3606" spans="1:24" x14ac:dyDescent="0.25">
      <c r="A3606">
        <v>1379709</v>
      </c>
      <c r="B3606" t="s">
        <v>5562</v>
      </c>
      <c r="C3606" t="s">
        <v>5563</v>
      </c>
      <c r="G3606" t="e">
        <f>-profen</f>
        <v>#NAME?</v>
      </c>
      <c r="H3606" t="s">
        <v>875</v>
      </c>
      <c r="N3606" t="s">
        <v>45</v>
      </c>
      <c r="O3606" t="s">
        <v>40</v>
      </c>
      <c r="P3606" t="s">
        <v>30</v>
      </c>
      <c r="Q3606" t="s">
        <v>46</v>
      </c>
      <c r="R3606" t="s">
        <v>30</v>
      </c>
      <c r="X3606" t="s">
        <v>5564</v>
      </c>
    </row>
    <row r="3607" spans="1:24" x14ac:dyDescent="0.25">
      <c r="A3607">
        <v>1376486</v>
      </c>
      <c r="B3607" t="s">
        <v>5565</v>
      </c>
      <c r="C3607" t="s">
        <v>5566</v>
      </c>
      <c r="G3607" t="e">
        <f>-verine</f>
        <v>#NAME?</v>
      </c>
      <c r="H3607" t="s">
        <v>2084</v>
      </c>
      <c r="N3607" t="s">
        <v>45</v>
      </c>
      <c r="O3607" t="s">
        <v>40</v>
      </c>
      <c r="P3607" t="s">
        <v>30</v>
      </c>
      <c r="Q3607" t="s">
        <v>63</v>
      </c>
      <c r="R3607" t="s">
        <v>30</v>
      </c>
      <c r="X3607" t="s">
        <v>5567</v>
      </c>
    </row>
    <row r="3608" spans="1:24" x14ac:dyDescent="0.25">
      <c r="A3608">
        <v>1378807</v>
      </c>
      <c r="B3608" t="s">
        <v>5568</v>
      </c>
      <c r="C3608" t="s">
        <v>5569</v>
      </c>
      <c r="G3608" t="e">
        <f>-prazole</f>
        <v>#NAME?</v>
      </c>
      <c r="H3608" t="s">
        <v>260</v>
      </c>
      <c r="N3608" t="s">
        <v>45</v>
      </c>
      <c r="O3608" t="s">
        <v>40</v>
      </c>
      <c r="P3608" t="s">
        <v>30</v>
      </c>
      <c r="Q3608" t="s">
        <v>63</v>
      </c>
      <c r="R3608" t="s">
        <v>30</v>
      </c>
      <c r="X3608" t="s">
        <v>5570</v>
      </c>
    </row>
    <row r="3609" spans="1:24" x14ac:dyDescent="0.25">
      <c r="A3609">
        <v>1378660</v>
      </c>
      <c r="B3609" t="s">
        <v>5571</v>
      </c>
      <c r="C3609" t="s">
        <v>5572</v>
      </c>
      <c r="E3609" t="s">
        <v>5573</v>
      </c>
      <c r="F3609" t="s">
        <v>2483</v>
      </c>
      <c r="G3609" t="s">
        <v>129</v>
      </c>
      <c r="H3609" t="s">
        <v>130</v>
      </c>
      <c r="I3609">
        <v>1964</v>
      </c>
      <c r="M3609" t="s">
        <v>173</v>
      </c>
      <c r="N3609" t="s">
        <v>45</v>
      </c>
      <c r="O3609" t="s">
        <v>30</v>
      </c>
      <c r="P3609" t="s">
        <v>30</v>
      </c>
      <c r="Q3609" t="s">
        <v>63</v>
      </c>
      <c r="R3609" t="s">
        <v>30</v>
      </c>
      <c r="X3609" t="s">
        <v>5574</v>
      </c>
    </row>
    <row r="3610" spans="1:24" x14ac:dyDescent="0.25">
      <c r="A3610">
        <v>1377674</v>
      </c>
      <c r="B3610" t="s">
        <v>5575</v>
      </c>
      <c r="C3610" t="s">
        <v>5576</v>
      </c>
      <c r="E3610" t="s">
        <v>5577</v>
      </c>
      <c r="F3610" t="s">
        <v>36</v>
      </c>
      <c r="G3610" t="e">
        <f>-cillin</f>
        <v>#NAME?</v>
      </c>
      <c r="H3610" t="s">
        <v>59</v>
      </c>
      <c r="I3610">
        <v>1976</v>
      </c>
      <c r="M3610" t="s">
        <v>453</v>
      </c>
      <c r="N3610" t="s">
        <v>29</v>
      </c>
      <c r="O3610" t="s">
        <v>40</v>
      </c>
      <c r="P3610" t="s">
        <v>30</v>
      </c>
      <c r="Q3610" t="s">
        <v>46</v>
      </c>
      <c r="R3610" t="s">
        <v>30</v>
      </c>
      <c r="X3610" t="s">
        <v>5578</v>
      </c>
    </row>
    <row r="3611" spans="1:24" x14ac:dyDescent="0.25">
      <c r="A3611">
        <v>1378535</v>
      </c>
      <c r="B3611" t="s">
        <v>5579</v>
      </c>
      <c r="C3611" t="s">
        <v>5580</v>
      </c>
      <c r="N3611" t="s">
        <v>45</v>
      </c>
      <c r="O3611" t="s">
        <v>40</v>
      </c>
      <c r="P3611" t="s">
        <v>30</v>
      </c>
      <c r="Q3611" t="s">
        <v>46</v>
      </c>
      <c r="R3611" t="s">
        <v>30</v>
      </c>
      <c r="X3611" t="s">
        <v>5581</v>
      </c>
    </row>
    <row r="3612" spans="1:24" x14ac:dyDescent="0.25">
      <c r="A3612">
        <v>1377876</v>
      </c>
      <c r="B3612" t="s">
        <v>5582</v>
      </c>
      <c r="C3612" t="s">
        <v>5583</v>
      </c>
      <c r="K3612" t="s">
        <v>5584</v>
      </c>
      <c r="L3612" t="s">
        <v>5585</v>
      </c>
      <c r="N3612" t="s">
        <v>45</v>
      </c>
      <c r="O3612" t="s">
        <v>40</v>
      </c>
      <c r="P3612" t="s">
        <v>30</v>
      </c>
      <c r="Q3612" t="s">
        <v>63</v>
      </c>
      <c r="R3612" t="s">
        <v>30</v>
      </c>
      <c r="X3612" t="s">
        <v>5586</v>
      </c>
    </row>
    <row r="3613" spans="1:24" x14ac:dyDescent="0.25">
      <c r="A3613">
        <v>1377200</v>
      </c>
      <c r="B3613" t="s">
        <v>5587</v>
      </c>
      <c r="C3613" t="s">
        <v>5588</v>
      </c>
      <c r="N3613" t="s">
        <v>45</v>
      </c>
      <c r="O3613" t="s">
        <v>40</v>
      </c>
      <c r="P3613" t="s">
        <v>30</v>
      </c>
      <c r="Q3613" t="s">
        <v>63</v>
      </c>
      <c r="R3613" t="s">
        <v>30</v>
      </c>
      <c r="X3613" t="s">
        <v>5589</v>
      </c>
    </row>
    <row r="3614" spans="1:24" x14ac:dyDescent="0.25">
      <c r="A3614">
        <v>1380958</v>
      </c>
      <c r="B3614" t="s">
        <v>5590</v>
      </c>
      <c r="C3614" t="s">
        <v>5591</v>
      </c>
      <c r="N3614" t="s">
        <v>75</v>
      </c>
      <c r="O3614" t="s">
        <v>30</v>
      </c>
      <c r="P3614" t="s">
        <v>30</v>
      </c>
      <c r="Q3614" t="s">
        <v>31</v>
      </c>
      <c r="R3614" t="s">
        <v>30</v>
      </c>
    </row>
    <row r="3615" spans="1:24" x14ac:dyDescent="0.25">
      <c r="A3615">
        <v>1380718</v>
      </c>
      <c r="B3615" t="s">
        <v>5592</v>
      </c>
      <c r="C3615" t="s">
        <v>5593</v>
      </c>
      <c r="G3615" t="e">
        <f>-ase</f>
        <v>#NAME?</v>
      </c>
      <c r="H3615" t="s">
        <v>2359</v>
      </c>
      <c r="K3615" t="s">
        <v>5594</v>
      </c>
      <c r="L3615" t="s">
        <v>5595</v>
      </c>
      <c r="N3615" t="s">
        <v>2360</v>
      </c>
      <c r="O3615" t="s">
        <v>30</v>
      </c>
      <c r="P3615" t="s">
        <v>30</v>
      </c>
      <c r="Q3615" t="s">
        <v>31</v>
      </c>
      <c r="R3615" t="s">
        <v>30</v>
      </c>
    </row>
    <row r="3616" spans="1:24" x14ac:dyDescent="0.25">
      <c r="A3616">
        <v>1381230</v>
      </c>
      <c r="B3616" t="s">
        <v>5596</v>
      </c>
      <c r="C3616" t="s">
        <v>5597</v>
      </c>
      <c r="F3616" t="s">
        <v>5598</v>
      </c>
      <c r="M3616" t="s">
        <v>672</v>
      </c>
      <c r="N3616" t="s">
        <v>75</v>
      </c>
      <c r="O3616" t="s">
        <v>30</v>
      </c>
      <c r="P3616" t="s">
        <v>30</v>
      </c>
      <c r="Q3616" t="s">
        <v>31</v>
      </c>
      <c r="R3616" t="s">
        <v>30</v>
      </c>
    </row>
    <row r="3617" spans="1:24" x14ac:dyDescent="0.25">
      <c r="A3617">
        <v>1380436</v>
      </c>
      <c r="B3617" t="s">
        <v>5599</v>
      </c>
      <c r="C3617" t="s">
        <v>5600</v>
      </c>
      <c r="N3617" t="s">
        <v>75</v>
      </c>
      <c r="O3617" t="s">
        <v>30</v>
      </c>
      <c r="P3617" t="s">
        <v>30</v>
      </c>
      <c r="Q3617" t="s">
        <v>31</v>
      </c>
      <c r="R3617" t="s">
        <v>30</v>
      </c>
    </row>
    <row r="3618" spans="1:24" x14ac:dyDescent="0.25">
      <c r="A3618">
        <v>1381388</v>
      </c>
      <c r="B3618" t="s">
        <v>5601</v>
      </c>
      <c r="C3618" t="s">
        <v>5602</v>
      </c>
      <c r="F3618" t="s">
        <v>442</v>
      </c>
      <c r="M3618" t="s">
        <v>1664</v>
      </c>
      <c r="N3618" t="s">
        <v>75</v>
      </c>
      <c r="O3618" t="s">
        <v>30</v>
      </c>
      <c r="P3618" t="s">
        <v>30</v>
      </c>
      <c r="Q3618" t="s">
        <v>31</v>
      </c>
      <c r="R3618" t="s">
        <v>30</v>
      </c>
    </row>
    <row r="3619" spans="1:24" x14ac:dyDescent="0.25">
      <c r="A3619">
        <v>1381184</v>
      </c>
      <c r="B3619" t="s">
        <v>5608</v>
      </c>
      <c r="C3619" t="s">
        <v>5609</v>
      </c>
      <c r="N3619" t="s">
        <v>75</v>
      </c>
      <c r="O3619" t="s">
        <v>30</v>
      </c>
      <c r="P3619" t="s">
        <v>30</v>
      </c>
      <c r="Q3619" t="s">
        <v>31</v>
      </c>
      <c r="R3619" t="s">
        <v>30</v>
      </c>
    </row>
    <row r="3620" spans="1:24" x14ac:dyDescent="0.25">
      <c r="A3620">
        <v>1380657</v>
      </c>
      <c r="B3620" t="s">
        <v>5610</v>
      </c>
      <c r="C3620" t="s">
        <v>5611</v>
      </c>
      <c r="N3620" t="s">
        <v>75</v>
      </c>
      <c r="O3620" t="s">
        <v>30</v>
      </c>
      <c r="P3620" t="s">
        <v>30</v>
      </c>
      <c r="Q3620" t="s">
        <v>31</v>
      </c>
      <c r="R3620" t="s">
        <v>30</v>
      </c>
    </row>
    <row r="3621" spans="1:24" x14ac:dyDescent="0.25">
      <c r="A3621">
        <v>1376983</v>
      </c>
      <c r="B3621" t="s">
        <v>5615</v>
      </c>
      <c r="C3621" t="s">
        <v>5616</v>
      </c>
      <c r="N3621" t="s">
        <v>45</v>
      </c>
      <c r="O3621" t="s">
        <v>40</v>
      </c>
      <c r="P3621" t="s">
        <v>30</v>
      </c>
      <c r="Q3621" t="s">
        <v>46</v>
      </c>
      <c r="R3621" t="s">
        <v>30</v>
      </c>
      <c r="X3621" t="s">
        <v>5617</v>
      </c>
    </row>
    <row r="3622" spans="1:24" x14ac:dyDescent="0.25">
      <c r="A3622">
        <v>1377727</v>
      </c>
      <c r="B3622" t="s">
        <v>5618</v>
      </c>
      <c r="C3622" t="s">
        <v>5619</v>
      </c>
      <c r="E3622" t="s">
        <v>5620</v>
      </c>
      <c r="I3622">
        <v>1963</v>
      </c>
      <c r="M3622" t="s">
        <v>367</v>
      </c>
      <c r="N3622" t="s">
        <v>45</v>
      </c>
      <c r="O3622" t="s">
        <v>40</v>
      </c>
      <c r="P3622" t="s">
        <v>30</v>
      </c>
      <c r="Q3622" t="s">
        <v>46</v>
      </c>
      <c r="R3622" t="s">
        <v>30</v>
      </c>
      <c r="X3622" t="s">
        <v>5621</v>
      </c>
    </row>
    <row r="3623" spans="1:24" x14ac:dyDescent="0.25">
      <c r="A3623">
        <v>1379507</v>
      </c>
      <c r="B3623" t="s">
        <v>5622</v>
      </c>
      <c r="C3623" t="s">
        <v>5623</v>
      </c>
      <c r="G3623" t="s">
        <v>789</v>
      </c>
      <c r="H3623" t="s">
        <v>790</v>
      </c>
      <c r="N3623" t="s">
        <v>45</v>
      </c>
      <c r="O3623" t="s">
        <v>40</v>
      </c>
      <c r="P3623" t="s">
        <v>30</v>
      </c>
      <c r="Q3623" t="s">
        <v>46</v>
      </c>
      <c r="R3623" t="s">
        <v>30</v>
      </c>
      <c r="X3623" t="s">
        <v>5624</v>
      </c>
    </row>
    <row r="3624" spans="1:24" x14ac:dyDescent="0.25">
      <c r="A3624">
        <v>1376607</v>
      </c>
      <c r="B3624" t="s">
        <v>5625</v>
      </c>
      <c r="C3624" t="s">
        <v>5626</v>
      </c>
      <c r="N3624" t="s">
        <v>45</v>
      </c>
      <c r="O3624" t="s">
        <v>40</v>
      </c>
      <c r="P3624" t="s">
        <v>30</v>
      </c>
      <c r="Q3624" t="s">
        <v>63</v>
      </c>
      <c r="R3624" t="s">
        <v>30</v>
      </c>
      <c r="X3624" t="s">
        <v>5627</v>
      </c>
    </row>
    <row r="3625" spans="1:24" x14ac:dyDescent="0.25">
      <c r="A3625">
        <v>1379422</v>
      </c>
      <c r="B3625" t="s">
        <v>5628</v>
      </c>
      <c r="C3625" t="s">
        <v>5629</v>
      </c>
      <c r="E3625">
        <v>42406</v>
      </c>
      <c r="F3625" t="s">
        <v>313</v>
      </c>
      <c r="I3625">
        <v>1966</v>
      </c>
      <c r="M3625" t="s">
        <v>2544</v>
      </c>
      <c r="N3625" t="s">
        <v>29</v>
      </c>
      <c r="O3625" t="s">
        <v>40</v>
      </c>
      <c r="P3625" t="s">
        <v>30</v>
      </c>
      <c r="Q3625" t="s">
        <v>46</v>
      </c>
      <c r="R3625" t="s">
        <v>30</v>
      </c>
      <c r="X3625" t="s">
        <v>5630</v>
      </c>
    </row>
    <row r="3626" spans="1:24" x14ac:dyDescent="0.25">
      <c r="A3626">
        <v>1376930</v>
      </c>
      <c r="B3626" t="s">
        <v>5631</v>
      </c>
      <c r="C3626" t="s">
        <v>5632</v>
      </c>
      <c r="G3626" t="e">
        <f>-tril</f>
        <v>#NAME?</v>
      </c>
      <c r="H3626" t="s">
        <v>4225</v>
      </c>
      <c r="N3626" t="s">
        <v>45</v>
      </c>
      <c r="O3626" t="s">
        <v>40</v>
      </c>
      <c r="P3626" t="s">
        <v>30</v>
      </c>
      <c r="Q3626" t="s">
        <v>31</v>
      </c>
      <c r="R3626" t="s">
        <v>30</v>
      </c>
      <c r="X3626" t="s">
        <v>5633</v>
      </c>
    </row>
    <row r="3627" spans="1:24" x14ac:dyDescent="0.25">
      <c r="A3627">
        <v>1376674</v>
      </c>
      <c r="B3627" t="s">
        <v>5634</v>
      </c>
      <c r="C3627" t="s">
        <v>5635</v>
      </c>
      <c r="N3627" t="s">
        <v>29</v>
      </c>
      <c r="O3627" t="s">
        <v>30</v>
      </c>
      <c r="P3627" t="s">
        <v>30</v>
      </c>
      <c r="Q3627" t="s">
        <v>31</v>
      </c>
      <c r="R3627" t="s">
        <v>30</v>
      </c>
      <c r="X3627" t="s">
        <v>5636</v>
      </c>
    </row>
    <row r="3628" spans="1:24" x14ac:dyDescent="0.25">
      <c r="A3628">
        <v>1379388</v>
      </c>
      <c r="B3628" t="s">
        <v>5637</v>
      </c>
      <c r="C3628" t="s">
        <v>5638</v>
      </c>
      <c r="G3628" t="s">
        <v>237</v>
      </c>
      <c r="H3628" t="s">
        <v>238</v>
      </c>
      <c r="N3628" t="s">
        <v>29</v>
      </c>
      <c r="O3628" t="s">
        <v>40</v>
      </c>
      <c r="P3628" t="s">
        <v>30</v>
      </c>
      <c r="Q3628" t="s">
        <v>46</v>
      </c>
      <c r="R3628" t="s">
        <v>30</v>
      </c>
      <c r="X3628" t="s">
        <v>5639</v>
      </c>
    </row>
    <row r="3629" spans="1:24" x14ac:dyDescent="0.25">
      <c r="A3629">
        <v>1377666</v>
      </c>
      <c r="B3629" t="s">
        <v>5640</v>
      </c>
      <c r="C3629" t="s">
        <v>5641</v>
      </c>
      <c r="E3629" t="s">
        <v>5642</v>
      </c>
      <c r="G3629" t="e">
        <f>-arone</f>
        <v>#NAME?</v>
      </c>
      <c r="H3629" t="s">
        <v>3497</v>
      </c>
      <c r="N3629" t="s">
        <v>45</v>
      </c>
      <c r="O3629" t="s">
        <v>40</v>
      </c>
      <c r="P3629" t="s">
        <v>30</v>
      </c>
      <c r="Q3629" t="s">
        <v>63</v>
      </c>
      <c r="R3629" t="s">
        <v>30</v>
      </c>
      <c r="X3629" t="s">
        <v>5643</v>
      </c>
    </row>
    <row r="3630" spans="1:24" x14ac:dyDescent="0.25">
      <c r="A3630">
        <v>1376798</v>
      </c>
      <c r="B3630" t="s">
        <v>5644</v>
      </c>
      <c r="C3630" t="s">
        <v>5645</v>
      </c>
      <c r="G3630" t="e">
        <f>-moxin</f>
        <v>#NAME?</v>
      </c>
      <c r="H3630" t="s">
        <v>5646</v>
      </c>
      <c r="N3630" t="s">
        <v>45</v>
      </c>
      <c r="O3630" t="s">
        <v>40</v>
      </c>
      <c r="P3630" t="s">
        <v>30</v>
      </c>
      <c r="Q3630" t="s">
        <v>46</v>
      </c>
      <c r="R3630" t="s">
        <v>30</v>
      </c>
      <c r="X3630" t="s">
        <v>5647</v>
      </c>
    </row>
    <row r="3631" spans="1:24" x14ac:dyDescent="0.25">
      <c r="A3631">
        <v>1379049</v>
      </c>
      <c r="B3631" t="s">
        <v>5648</v>
      </c>
      <c r="C3631" t="s">
        <v>5649</v>
      </c>
      <c r="N3631" t="s">
        <v>45</v>
      </c>
      <c r="O3631" t="s">
        <v>40</v>
      </c>
      <c r="P3631" t="s">
        <v>30</v>
      </c>
      <c r="Q3631" t="s">
        <v>46</v>
      </c>
      <c r="R3631" t="s">
        <v>30</v>
      </c>
      <c r="X3631" t="s">
        <v>5650</v>
      </c>
    </row>
    <row r="3632" spans="1:24" x14ac:dyDescent="0.25">
      <c r="A3632">
        <v>1380298</v>
      </c>
      <c r="B3632" t="s">
        <v>5651</v>
      </c>
      <c r="C3632" t="s">
        <v>5652</v>
      </c>
      <c r="N3632" t="s">
        <v>75</v>
      </c>
      <c r="O3632" t="s">
        <v>30</v>
      </c>
      <c r="P3632" t="s">
        <v>30</v>
      </c>
      <c r="Q3632" t="s">
        <v>31</v>
      </c>
      <c r="R3632" t="s">
        <v>30</v>
      </c>
    </row>
    <row r="3633" spans="1:24" x14ac:dyDescent="0.25">
      <c r="A3633">
        <v>1381029</v>
      </c>
      <c r="B3633" t="s">
        <v>5653</v>
      </c>
      <c r="C3633" t="s">
        <v>5654</v>
      </c>
      <c r="M3633" t="s">
        <v>5655</v>
      </c>
      <c r="N3633" t="s">
        <v>75</v>
      </c>
      <c r="O3633" t="s">
        <v>30</v>
      </c>
      <c r="P3633" t="s">
        <v>30</v>
      </c>
      <c r="Q3633" t="s">
        <v>31</v>
      </c>
      <c r="R3633" t="s">
        <v>30</v>
      </c>
    </row>
    <row r="3634" spans="1:24" x14ac:dyDescent="0.25">
      <c r="A3634">
        <v>1380419</v>
      </c>
      <c r="B3634" t="s">
        <v>5656</v>
      </c>
      <c r="C3634" t="s">
        <v>5657</v>
      </c>
      <c r="N3634" t="s">
        <v>75</v>
      </c>
      <c r="O3634" t="s">
        <v>30</v>
      </c>
      <c r="P3634" t="s">
        <v>30</v>
      </c>
      <c r="Q3634" t="s">
        <v>31</v>
      </c>
      <c r="R3634" t="s">
        <v>30</v>
      </c>
    </row>
    <row r="3635" spans="1:24" x14ac:dyDescent="0.25">
      <c r="A3635">
        <v>1380845</v>
      </c>
      <c r="B3635" t="s">
        <v>5658</v>
      </c>
      <c r="C3635" t="s">
        <v>5659</v>
      </c>
      <c r="N3635" t="s">
        <v>75</v>
      </c>
      <c r="O3635" t="s">
        <v>30</v>
      </c>
      <c r="P3635" t="s">
        <v>30</v>
      </c>
      <c r="Q3635" t="s">
        <v>31</v>
      </c>
      <c r="R3635" t="s">
        <v>30</v>
      </c>
    </row>
    <row r="3636" spans="1:24" x14ac:dyDescent="0.25">
      <c r="A3636">
        <v>1380773</v>
      </c>
      <c r="B3636" t="s">
        <v>5660</v>
      </c>
      <c r="C3636" t="s">
        <v>5661</v>
      </c>
      <c r="M3636" t="s">
        <v>5662</v>
      </c>
      <c r="N3636" t="s">
        <v>75</v>
      </c>
      <c r="O3636" t="s">
        <v>30</v>
      </c>
      <c r="P3636" t="s">
        <v>30</v>
      </c>
      <c r="Q3636" t="s">
        <v>31</v>
      </c>
      <c r="R3636" t="s">
        <v>30</v>
      </c>
    </row>
    <row r="3637" spans="1:24" x14ac:dyDescent="0.25">
      <c r="A3637">
        <v>1380963</v>
      </c>
      <c r="B3637" t="s">
        <v>5663</v>
      </c>
      <c r="C3637" t="s">
        <v>5664</v>
      </c>
      <c r="M3637" t="s">
        <v>4325</v>
      </c>
      <c r="N3637" t="s">
        <v>75</v>
      </c>
      <c r="O3637" t="s">
        <v>30</v>
      </c>
      <c r="P3637" t="s">
        <v>30</v>
      </c>
      <c r="Q3637" t="s">
        <v>31</v>
      </c>
      <c r="R3637" t="s">
        <v>30</v>
      </c>
    </row>
    <row r="3638" spans="1:24" x14ac:dyDescent="0.25">
      <c r="A3638">
        <v>756500</v>
      </c>
      <c r="B3638" t="s">
        <v>5665</v>
      </c>
      <c r="C3638" t="s">
        <v>5666</v>
      </c>
      <c r="N3638" t="s">
        <v>45</v>
      </c>
      <c r="O3638" t="s">
        <v>30</v>
      </c>
      <c r="P3638" t="s">
        <v>30</v>
      </c>
      <c r="Q3638" t="s">
        <v>63</v>
      </c>
      <c r="R3638" t="s">
        <v>30</v>
      </c>
      <c r="X3638" t="s">
        <v>5667</v>
      </c>
    </row>
    <row r="3639" spans="1:24" x14ac:dyDescent="0.25">
      <c r="A3639">
        <v>1383137</v>
      </c>
      <c r="B3639" t="s">
        <v>5668</v>
      </c>
      <c r="C3639" t="s">
        <v>5669</v>
      </c>
      <c r="G3639" t="e">
        <f>-ium</f>
        <v>#NAME?</v>
      </c>
      <c r="H3639" t="s">
        <v>288</v>
      </c>
      <c r="N3639" t="s">
        <v>45</v>
      </c>
      <c r="O3639" t="s">
        <v>30</v>
      </c>
      <c r="P3639" t="s">
        <v>30</v>
      </c>
      <c r="Q3639" t="s">
        <v>63</v>
      </c>
      <c r="R3639" t="s">
        <v>30</v>
      </c>
      <c r="X3639" t="s">
        <v>5670</v>
      </c>
    </row>
    <row r="3640" spans="1:24" x14ac:dyDescent="0.25">
      <c r="A3640">
        <v>1383257</v>
      </c>
      <c r="B3640" t="s">
        <v>5671</v>
      </c>
      <c r="C3640" t="s">
        <v>5672</v>
      </c>
      <c r="G3640" t="e">
        <f>-ium</f>
        <v>#NAME?</v>
      </c>
      <c r="H3640" t="s">
        <v>288</v>
      </c>
      <c r="I3640">
        <v>1977</v>
      </c>
      <c r="M3640" t="s">
        <v>314</v>
      </c>
      <c r="N3640" t="s">
        <v>45</v>
      </c>
      <c r="O3640" t="s">
        <v>40</v>
      </c>
      <c r="P3640" t="s">
        <v>30</v>
      </c>
      <c r="Q3640" t="s">
        <v>63</v>
      </c>
      <c r="R3640" t="s">
        <v>30</v>
      </c>
      <c r="X3640" t="s">
        <v>5673</v>
      </c>
    </row>
    <row r="3641" spans="1:24" x14ac:dyDescent="0.25">
      <c r="A3641">
        <v>13192</v>
      </c>
      <c r="B3641" t="s">
        <v>5674</v>
      </c>
      <c r="C3641" t="s">
        <v>5675</v>
      </c>
      <c r="G3641" t="e">
        <f>-azoline</f>
        <v>#NAME?</v>
      </c>
      <c r="H3641" t="s">
        <v>618</v>
      </c>
      <c r="N3641" t="s">
        <v>45</v>
      </c>
      <c r="O3641" t="s">
        <v>40</v>
      </c>
      <c r="P3641" t="s">
        <v>30</v>
      </c>
      <c r="Q3641" t="s">
        <v>63</v>
      </c>
      <c r="R3641" t="s">
        <v>30</v>
      </c>
      <c r="X3641" t="s">
        <v>5676</v>
      </c>
    </row>
    <row r="3642" spans="1:24" x14ac:dyDescent="0.25">
      <c r="A3642">
        <v>38653</v>
      </c>
      <c r="B3642" t="s">
        <v>5677</v>
      </c>
      <c r="C3642" t="s">
        <v>5678</v>
      </c>
      <c r="E3642" t="s">
        <v>5679</v>
      </c>
      <c r="I3642">
        <v>1984</v>
      </c>
      <c r="M3642" t="s">
        <v>627</v>
      </c>
      <c r="N3642" t="s">
        <v>45</v>
      </c>
      <c r="O3642" t="s">
        <v>30</v>
      </c>
      <c r="P3642" t="s">
        <v>30</v>
      </c>
      <c r="Q3642" t="s">
        <v>63</v>
      </c>
      <c r="R3642" t="s">
        <v>30</v>
      </c>
      <c r="X3642" t="s">
        <v>5680</v>
      </c>
    </row>
    <row r="3643" spans="1:24" x14ac:dyDescent="0.25">
      <c r="A3643">
        <v>50738</v>
      </c>
      <c r="B3643" t="s">
        <v>5681</v>
      </c>
      <c r="C3643" t="s">
        <v>5682</v>
      </c>
      <c r="N3643" t="s">
        <v>45</v>
      </c>
      <c r="O3643" t="s">
        <v>40</v>
      </c>
      <c r="P3643" t="s">
        <v>30</v>
      </c>
      <c r="Q3643" t="s">
        <v>63</v>
      </c>
      <c r="R3643" t="s">
        <v>30</v>
      </c>
      <c r="X3643" t="s">
        <v>5683</v>
      </c>
    </row>
    <row r="3644" spans="1:24" x14ac:dyDescent="0.25">
      <c r="A3644">
        <v>1376344</v>
      </c>
      <c r="B3644" t="s">
        <v>5684</v>
      </c>
      <c r="C3644" t="s">
        <v>5685</v>
      </c>
      <c r="G3644" t="e">
        <f>-prost</f>
        <v>#NAME?</v>
      </c>
      <c r="H3644" t="s">
        <v>238</v>
      </c>
      <c r="N3644" t="s">
        <v>29</v>
      </c>
      <c r="O3644" t="s">
        <v>40</v>
      </c>
      <c r="P3644" t="s">
        <v>30</v>
      </c>
      <c r="Q3644" t="s">
        <v>31</v>
      </c>
      <c r="R3644" t="s">
        <v>30</v>
      </c>
      <c r="X3644" t="s">
        <v>5686</v>
      </c>
    </row>
    <row r="3645" spans="1:24" x14ac:dyDescent="0.25">
      <c r="A3645">
        <v>1376617</v>
      </c>
      <c r="B3645" t="s">
        <v>5687</v>
      </c>
      <c r="C3645" t="s">
        <v>5688</v>
      </c>
      <c r="E3645" t="s">
        <v>5689</v>
      </c>
      <c r="F3645" t="s">
        <v>489</v>
      </c>
      <c r="G3645" t="s">
        <v>2750</v>
      </c>
      <c r="H3645" t="s">
        <v>707</v>
      </c>
      <c r="N3645" t="s">
        <v>45</v>
      </c>
      <c r="O3645" t="s">
        <v>30</v>
      </c>
      <c r="P3645" t="s">
        <v>30</v>
      </c>
      <c r="Q3645" t="s">
        <v>46</v>
      </c>
      <c r="R3645" t="s">
        <v>30</v>
      </c>
      <c r="X3645" t="s">
        <v>5690</v>
      </c>
    </row>
    <row r="3646" spans="1:24" x14ac:dyDescent="0.25">
      <c r="A3646">
        <v>1379772</v>
      </c>
      <c r="B3646" t="s">
        <v>5691</v>
      </c>
      <c r="C3646" t="s">
        <v>5692</v>
      </c>
      <c r="N3646" t="s">
        <v>45</v>
      </c>
      <c r="O3646" t="s">
        <v>40</v>
      </c>
      <c r="P3646" t="s">
        <v>30</v>
      </c>
      <c r="Q3646" t="s">
        <v>46</v>
      </c>
      <c r="R3646" t="s">
        <v>30</v>
      </c>
      <c r="X3646" t="s">
        <v>5693</v>
      </c>
    </row>
    <row r="3647" spans="1:24" x14ac:dyDescent="0.25">
      <c r="A3647">
        <v>1379508</v>
      </c>
      <c r="B3647" t="s">
        <v>5694</v>
      </c>
      <c r="C3647" t="s">
        <v>5695</v>
      </c>
      <c r="N3647" t="s">
        <v>29</v>
      </c>
      <c r="O3647" t="s">
        <v>30</v>
      </c>
      <c r="P3647" t="s">
        <v>30</v>
      </c>
      <c r="Q3647" t="s">
        <v>31</v>
      </c>
      <c r="R3647" t="s">
        <v>30</v>
      </c>
      <c r="X3647" t="s">
        <v>5696</v>
      </c>
    </row>
    <row r="3648" spans="1:24" x14ac:dyDescent="0.25">
      <c r="A3648">
        <v>1377720</v>
      </c>
      <c r="B3648" t="s">
        <v>5697</v>
      </c>
      <c r="C3648" t="s">
        <v>5698</v>
      </c>
      <c r="E3648" t="s">
        <v>5699</v>
      </c>
      <c r="N3648" t="s">
        <v>45</v>
      </c>
      <c r="O3648" t="s">
        <v>30</v>
      </c>
      <c r="P3648" t="s">
        <v>30</v>
      </c>
      <c r="Q3648" t="s">
        <v>63</v>
      </c>
      <c r="R3648" t="s">
        <v>30</v>
      </c>
      <c r="X3648" t="s">
        <v>5700</v>
      </c>
    </row>
    <row r="3649" spans="1:24" x14ac:dyDescent="0.25">
      <c r="A3649">
        <v>1376047</v>
      </c>
      <c r="B3649" t="s">
        <v>5701</v>
      </c>
      <c r="C3649" t="s">
        <v>5702</v>
      </c>
      <c r="N3649" t="s">
        <v>45</v>
      </c>
      <c r="O3649" t="s">
        <v>40</v>
      </c>
      <c r="P3649" t="s">
        <v>30</v>
      </c>
      <c r="Q3649" t="s">
        <v>63</v>
      </c>
      <c r="R3649" t="s">
        <v>30</v>
      </c>
      <c r="X3649" t="s">
        <v>5703</v>
      </c>
    </row>
    <row r="3650" spans="1:24" x14ac:dyDescent="0.25">
      <c r="A3650">
        <v>665939</v>
      </c>
      <c r="B3650" t="s">
        <v>5704</v>
      </c>
      <c r="C3650" t="s">
        <v>5705</v>
      </c>
      <c r="N3650" t="s">
        <v>45</v>
      </c>
      <c r="O3650" t="s">
        <v>40</v>
      </c>
      <c r="P3650" t="s">
        <v>30</v>
      </c>
      <c r="Q3650" t="s">
        <v>63</v>
      </c>
      <c r="R3650" t="s">
        <v>30</v>
      </c>
      <c r="X3650" t="s">
        <v>5706</v>
      </c>
    </row>
    <row r="3651" spans="1:24" x14ac:dyDescent="0.25">
      <c r="A3651">
        <v>1378554</v>
      </c>
      <c r="B3651" t="s">
        <v>5707</v>
      </c>
      <c r="C3651" t="s">
        <v>5708</v>
      </c>
      <c r="N3651" t="s">
        <v>45</v>
      </c>
      <c r="O3651" t="s">
        <v>40</v>
      </c>
      <c r="P3651" t="s">
        <v>30</v>
      </c>
      <c r="Q3651" t="s">
        <v>63</v>
      </c>
      <c r="R3651" t="s">
        <v>30</v>
      </c>
      <c r="X3651" t="s">
        <v>5709</v>
      </c>
    </row>
    <row r="3652" spans="1:24" x14ac:dyDescent="0.25">
      <c r="A3652">
        <v>1377856</v>
      </c>
      <c r="B3652" t="s">
        <v>5710</v>
      </c>
      <c r="C3652" t="s">
        <v>5711</v>
      </c>
      <c r="G3652" t="s">
        <v>5712</v>
      </c>
      <c r="H3652" t="s">
        <v>5713</v>
      </c>
      <c r="N3652" t="s">
        <v>45</v>
      </c>
      <c r="O3652" t="s">
        <v>40</v>
      </c>
      <c r="P3652" t="s">
        <v>30</v>
      </c>
      <c r="Q3652" t="s">
        <v>46</v>
      </c>
      <c r="R3652" t="s">
        <v>30</v>
      </c>
      <c r="X3652" t="s">
        <v>5714</v>
      </c>
    </row>
    <row r="3653" spans="1:24" x14ac:dyDescent="0.25">
      <c r="A3653">
        <v>1376960</v>
      </c>
      <c r="B3653" t="s">
        <v>5715</v>
      </c>
      <c r="C3653" t="s">
        <v>5716</v>
      </c>
      <c r="N3653" t="s">
        <v>45</v>
      </c>
      <c r="O3653" t="s">
        <v>40</v>
      </c>
      <c r="P3653" t="s">
        <v>30</v>
      </c>
      <c r="Q3653" t="s">
        <v>46</v>
      </c>
      <c r="R3653" t="s">
        <v>30</v>
      </c>
      <c r="X3653" t="s">
        <v>5717</v>
      </c>
    </row>
    <row r="3654" spans="1:24" x14ac:dyDescent="0.25">
      <c r="A3654">
        <v>1377733</v>
      </c>
      <c r="B3654" t="s">
        <v>5718</v>
      </c>
      <c r="C3654" t="s">
        <v>5719</v>
      </c>
      <c r="G3654" t="e">
        <f>-cromil</f>
        <v>#NAME?</v>
      </c>
      <c r="H3654" t="s">
        <v>5720</v>
      </c>
      <c r="N3654" t="s">
        <v>45</v>
      </c>
      <c r="O3654" t="s">
        <v>40</v>
      </c>
      <c r="P3654" t="s">
        <v>30</v>
      </c>
      <c r="Q3654" t="s">
        <v>46</v>
      </c>
      <c r="R3654" t="s">
        <v>30</v>
      </c>
      <c r="X3654" t="s">
        <v>5721</v>
      </c>
    </row>
    <row r="3655" spans="1:24" x14ac:dyDescent="0.25">
      <c r="A3655">
        <v>1379839</v>
      </c>
      <c r="B3655" t="s">
        <v>5722</v>
      </c>
      <c r="C3655" t="s">
        <v>5723</v>
      </c>
      <c r="N3655" t="s">
        <v>45</v>
      </c>
      <c r="O3655" t="s">
        <v>40</v>
      </c>
      <c r="P3655" t="s">
        <v>30</v>
      </c>
      <c r="Q3655" t="s">
        <v>63</v>
      </c>
      <c r="R3655" t="s">
        <v>30</v>
      </c>
      <c r="X3655" t="s">
        <v>5724</v>
      </c>
    </row>
    <row r="3656" spans="1:24" x14ac:dyDescent="0.25">
      <c r="A3656">
        <v>1383168</v>
      </c>
      <c r="B3656" t="s">
        <v>5725</v>
      </c>
      <c r="C3656" t="s">
        <v>5726</v>
      </c>
      <c r="E3656" t="s">
        <v>5727</v>
      </c>
      <c r="F3656" t="s">
        <v>5728</v>
      </c>
      <c r="G3656" t="e">
        <f>-tide</f>
        <v>#NAME?</v>
      </c>
      <c r="H3656" t="s">
        <v>107</v>
      </c>
      <c r="I3656">
        <v>2010</v>
      </c>
      <c r="N3656" t="s">
        <v>108</v>
      </c>
      <c r="O3656" t="s">
        <v>30</v>
      </c>
      <c r="P3656" t="s">
        <v>30</v>
      </c>
      <c r="Q3656" t="s">
        <v>31</v>
      </c>
      <c r="R3656" t="s">
        <v>30</v>
      </c>
      <c r="X3656" t="s">
        <v>5729</v>
      </c>
    </row>
    <row r="3657" spans="1:24" x14ac:dyDescent="0.25">
      <c r="A3657">
        <v>1383266</v>
      </c>
      <c r="B3657" t="s">
        <v>5730</v>
      </c>
      <c r="C3657" t="s">
        <v>5731</v>
      </c>
      <c r="N3657" t="s">
        <v>45</v>
      </c>
      <c r="O3657" t="s">
        <v>40</v>
      </c>
      <c r="P3657" t="s">
        <v>30</v>
      </c>
      <c r="Q3657" t="s">
        <v>63</v>
      </c>
      <c r="R3657" t="s">
        <v>30</v>
      </c>
      <c r="X3657" t="s">
        <v>5732</v>
      </c>
    </row>
    <row r="3658" spans="1:24" x14ac:dyDescent="0.25">
      <c r="A3658">
        <v>1376867</v>
      </c>
      <c r="B3658" t="s">
        <v>5733</v>
      </c>
      <c r="C3658" t="s">
        <v>5734</v>
      </c>
      <c r="N3658" t="s">
        <v>45</v>
      </c>
      <c r="O3658" t="s">
        <v>40</v>
      </c>
      <c r="P3658" t="s">
        <v>30</v>
      </c>
      <c r="Q3658" t="s">
        <v>63</v>
      </c>
      <c r="R3658" t="s">
        <v>30</v>
      </c>
      <c r="X3658" t="s">
        <v>5735</v>
      </c>
    </row>
    <row r="3659" spans="1:24" x14ac:dyDescent="0.25">
      <c r="A3659">
        <v>1378377</v>
      </c>
      <c r="B3659" t="s">
        <v>5736</v>
      </c>
      <c r="C3659" t="s">
        <v>5737</v>
      </c>
      <c r="N3659" t="s">
        <v>45</v>
      </c>
      <c r="O3659" t="s">
        <v>40</v>
      </c>
      <c r="P3659" t="s">
        <v>30</v>
      </c>
      <c r="Q3659" t="s">
        <v>63</v>
      </c>
      <c r="R3659" t="s">
        <v>30</v>
      </c>
      <c r="X3659" t="s">
        <v>5738</v>
      </c>
    </row>
    <row r="3660" spans="1:24" x14ac:dyDescent="0.25">
      <c r="A3660">
        <v>1378238</v>
      </c>
      <c r="B3660" t="s">
        <v>5739</v>
      </c>
      <c r="C3660" t="s">
        <v>5740</v>
      </c>
      <c r="E3660" t="s">
        <v>5741</v>
      </c>
      <c r="F3660" t="s">
        <v>36</v>
      </c>
      <c r="I3660">
        <v>1970</v>
      </c>
      <c r="M3660" t="s">
        <v>1025</v>
      </c>
      <c r="N3660" t="s">
        <v>29</v>
      </c>
      <c r="O3660" t="s">
        <v>40</v>
      </c>
      <c r="P3660" t="s">
        <v>30</v>
      </c>
      <c r="Q3660" t="s">
        <v>31</v>
      </c>
      <c r="R3660" t="s">
        <v>30</v>
      </c>
      <c r="X3660" t="s">
        <v>5742</v>
      </c>
    </row>
    <row r="3661" spans="1:24" x14ac:dyDescent="0.25">
      <c r="A3661">
        <v>1376449</v>
      </c>
      <c r="B3661" t="s">
        <v>5743</v>
      </c>
      <c r="C3661" t="s">
        <v>5744</v>
      </c>
      <c r="E3661" t="s">
        <v>5745</v>
      </c>
      <c r="F3661" t="s">
        <v>1046</v>
      </c>
      <c r="G3661" t="e">
        <f>-orex</f>
        <v>#NAME?</v>
      </c>
      <c r="H3661" t="s">
        <v>999</v>
      </c>
      <c r="I3661">
        <v>1963</v>
      </c>
      <c r="M3661" t="s">
        <v>296</v>
      </c>
      <c r="N3661" t="s">
        <v>45</v>
      </c>
      <c r="O3661" t="s">
        <v>40</v>
      </c>
      <c r="P3661" t="s">
        <v>30</v>
      </c>
      <c r="Q3661" t="s">
        <v>46</v>
      </c>
      <c r="R3661" t="s">
        <v>30</v>
      </c>
      <c r="X3661" t="s">
        <v>5746</v>
      </c>
    </row>
    <row r="3662" spans="1:24" x14ac:dyDescent="0.25">
      <c r="A3662">
        <v>1377012</v>
      </c>
      <c r="B3662" t="s">
        <v>5747</v>
      </c>
      <c r="C3662" t="s">
        <v>5748</v>
      </c>
      <c r="E3662" t="s">
        <v>5749</v>
      </c>
      <c r="N3662" t="s">
        <v>45</v>
      </c>
      <c r="O3662" t="s">
        <v>40</v>
      </c>
      <c r="P3662" t="s">
        <v>30</v>
      </c>
      <c r="Q3662" t="s">
        <v>63</v>
      </c>
      <c r="R3662" t="s">
        <v>30</v>
      </c>
      <c r="X3662" t="s">
        <v>5750</v>
      </c>
    </row>
    <row r="3663" spans="1:24" x14ac:dyDescent="0.25">
      <c r="A3663">
        <v>1377338</v>
      </c>
      <c r="B3663" t="s">
        <v>5751</v>
      </c>
      <c r="C3663" t="s">
        <v>5752</v>
      </c>
      <c r="E3663" t="s">
        <v>5753</v>
      </c>
      <c r="F3663" t="s">
        <v>313</v>
      </c>
      <c r="I3663">
        <v>1977</v>
      </c>
      <c r="M3663" t="s">
        <v>5754</v>
      </c>
      <c r="N3663" t="s">
        <v>45</v>
      </c>
      <c r="O3663" t="s">
        <v>40</v>
      </c>
      <c r="P3663" t="s">
        <v>30</v>
      </c>
      <c r="Q3663" t="s">
        <v>63</v>
      </c>
      <c r="R3663" t="s">
        <v>30</v>
      </c>
      <c r="X3663" t="s">
        <v>5755</v>
      </c>
    </row>
    <row r="3664" spans="1:24" x14ac:dyDescent="0.25">
      <c r="A3664">
        <v>1376362</v>
      </c>
      <c r="B3664" t="s">
        <v>5756</v>
      </c>
      <c r="C3664" t="s">
        <v>5757</v>
      </c>
      <c r="N3664" t="s">
        <v>45</v>
      </c>
      <c r="O3664" t="s">
        <v>40</v>
      </c>
      <c r="P3664" t="s">
        <v>30</v>
      </c>
      <c r="Q3664" t="s">
        <v>46</v>
      </c>
      <c r="R3664" t="s">
        <v>30</v>
      </c>
      <c r="X3664" t="s">
        <v>5758</v>
      </c>
    </row>
    <row r="3665" spans="1:24" x14ac:dyDescent="0.25">
      <c r="A3665">
        <v>1376029</v>
      </c>
      <c r="B3665" t="s">
        <v>5759</v>
      </c>
      <c r="C3665" t="s">
        <v>5760</v>
      </c>
      <c r="F3665" t="s">
        <v>480</v>
      </c>
      <c r="G3665" t="e">
        <f>-mycin</f>
        <v>#NAME?</v>
      </c>
      <c r="H3665" t="s">
        <v>26</v>
      </c>
      <c r="I3665">
        <v>1962</v>
      </c>
      <c r="M3665" t="s">
        <v>793</v>
      </c>
      <c r="N3665" t="s">
        <v>45</v>
      </c>
      <c r="O3665" t="s">
        <v>30</v>
      </c>
      <c r="P3665" t="s">
        <v>30</v>
      </c>
      <c r="Q3665" t="s">
        <v>31</v>
      </c>
      <c r="R3665" t="s">
        <v>30</v>
      </c>
      <c r="X3665" t="s">
        <v>5761</v>
      </c>
    </row>
    <row r="3666" spans="1:24" x14ac:dyDescent="0.25">
      <c r="A3666">
        <v>1377553</v>
      </c>
      <c r="B3666" t="s">
        <v>5762</v>
      </c>
      <c r="C3666" t="s">
        <v>5763</v>
      </c>
      <c r="N3666" t="s">
        <v>45</v>
      </c>
      <c r="O3666" t="s">
        <v>40</v>
      </c>
      <c r="P3666" t="s">
        <v>30</v>
      </c>
      <c r="Q3666" t="s">
        <v>63</v>
      </c>
      <c r="R3666" t="s">
        <v>30</v>
      </c>
      <c r="X3666" t="s">
        <v>5764</v>
      </c>
    </row>
    <row r="3667" spans="1:24" x14ac:dyDescent="0.25">
      <c r="A3667">
        <v>1377790</v>
      </c>
      <c r="B3667" t="s">
        <v>5765</v>
      </c>
      <c r="C3667" t="s">
        <v>5766</v>
      </c>
      <c r="E3667" t="s">
        <v>5767</v>
      </c>
      <c r="F3667" t="s">
        <v>1046</v>
      </c>
      <c r="I3667">
        <v>1966</v>
      </c>
      <c r="M3667" t="s">
        <v>5768</v>
      </c>
      <c r="N3667" t="s">
        <v>45</v>
      </c>
      <c r="O3667" t="s">
        <v>40</v>
      </c>
      <c r="P3667" t="s">
        <v>30</v>
      </c>
      <c r="Q3667" t="s">
        <v>46</v>
      </c>
      <c r="R3667" t="s">
        <v>30</v>
      </c>
      <c r="X3667" t="s">
        <v>5769</v>
      </c>
    </row>
    <row r="3668" spans="1:24" x14ac:dyDescent="0.25">
      <c r="A3668">
        <v>1378537</v>
      </c>
      <c r="B3668" t="s">
        <v>5770</v>
      </c>
      <c r="C3668" t="s">
        <v>5771</v>
      </c>
      <c r="G3668" t="e">
        <f ca="1">-pin(e)</f>
        <v>#NAME?</v>
      </c>
      <c r="H3668" t="s">
        <v>272</v>
      </c>
      <c r="N3668" t="s">
        <v>45</v>
      </c>
      <c r="O3668" t="s">
        <v>40</v>
      </c>
      <c r="P3668" t="s">
        <v>30</v>
      </c>
      <c r="Q3668" t="s">
        <v>63</v>
      </c>
      <c r="R3668" t="s">
        <v>30</v>
      </c>
      <c r="X3668" t="s">
        <v>5772</v>
      </c>
    </row>
    <row r="3669" spans="1:24" x14ac:dyDescent="0.25">
      <c r="A3669">
        <v>1376893</v>
      </c>
      <c r="B3669" t="s">
        <v>5773</v>
      </c>
      <c r="C3669" t="s">
        <v>5774</v>
      </c>
      <c r="N3669" t="s">
        <v>29</v>
      </c>
      <c r="O3669" t="s">
        <v>40</v>
      </c>
      <c r="P3669" t="s">
        <v>30</v>
      </c>
      <c r="Q3669" t="s">
        <v>31</v>
      </c>
      <c r="R3669" t="s">
        <v>30</v>
      </c>
      <c r="X3669" t="s">
        <v>5775</v>
      </c>
    </row>
    <row r="3670" spans="1:24" x14ac:dyDescent="0.25">
      <c r="A3670">
        <v>1376624</v>
      </c>
      <c r="B3670" t="s">
        <v>5776</v>
      </c>
      <c r="C3670" t="s">
        <v>5777</v>
      </c>
      <c r="N3670" t="s">
        <v>45</v>
      </c>
      <c r="O3670" t="s">
        <v>40</v>
      </c>
      <c r="P3670" t="s">
        <v>30</v>
      </c>
      <c r="Q3670" t="s">
        <v>63</v>
      </c>
      <c r="R3670" t="s">
        <v>30</v>
      </c>
      <c r="X3670" t="s">
        <v>5778</v>
      </c>
    </row>
    <row r="3671" spans="1:24" x14ac:dyDescent="0.25">
      <c r="A3671">
        <v>1380034</v>
      </c>
      <c r="B3671" t="s">
        <v>5779</v>
      </c>
      <c r="C3671" t="s">
        <v>5780</v>
      </c>
      <c r="N3671" t="s">
        <v>29</v>
      </c>
      <c r="O3671" t="s">
        <v>30</v>
      </c>
      <c r="P3671" t="s">
        <v>30</v>
      </c>
      <c r="Q3671" t="s">
        <v>63</v>
      </c>
      <c r="R3671" t="s">
        <v>30</v>
      </c>
      <c r="X3671" t="s">
        <v>5781</v>
      </c>
    </row>
    <row r="3672" spans="1:24" x14ac:dyDescent="0.25">
      <c r="A3672">
        <v>1377841</v>
      </c>
      <c r="B3672" t="s">
        <v>5782</v>
      </c>
      <c r="C3672" t="s">
        <v>5783</v>
      </c>
      <c r="N3672" t="s">
        <v>45</v>
      </c>
      <c r="O3672" t="s">
        <v>40</v>
      </c>
      <c r="P3672" t="s">
        <v>30</v>
      </c>
      <c r="Q3672" t="s">
        <v>46</v>
      </c>
      <c r="R3672" t="s">
        <v>30</v>
      </c>
      <c r="X3672" t="s">
        <v>5784</v>
      </c>
    </row>
    <row r="3673" spans="1:24" x14ac:dyDescent="0.25">
      <c r="A3673">
        <v>1376493</v>
      </c>
      <c r="B3673" t="s">
        <v>5785</v>
      </c>
      <c r="C3673" t="s">
        <v>5786</v>
      </c>
      <c r="N3673" t="s">
        <v>45</v>
      </c>
      <c r="O3673" t="s">
        <v>40</v>
      </c>
      <c r="P3673" t="s">
        <v>30</v>
      </c>
      <c r="Q3673" t="s">
        <v>46</v>
      </c>
      <c r="R3673" t="s">
        <v>30</v>
      </c>
      <c r="X3673" t="s">
        <v>5787</v>
      </c>
    </row>
    <row r="3674" spans="1:24" x14ac:dyDescent="0.25">
      <c r="A3674">
        <v>1378271</v>
      </c>
      <c r="B3674" t="s">
        <v>5788</v>
      </c>
      <c r="C3674" t="s">
        <v>5789</v>
      </c>
      <c r="E3674">
        <v>43853</v>
      </c>
      <c r="N3674" t="s">
        <v>29</v>
      </c>
      <c r="O3674" t="s">
        <v>40</v>
      </c>
      <c r="P3674" t="s">
        <v>30</v>
      </c>
      <c r="Q3674" t="s">
        <v>46</v>
      </c>
      <c r="R3674" t="s">
        <v>30</v>
      </c>
      <c r="X3674" t="s">
        <v>5790</v>
      </c>
    </row>
    <row r="3675" spans="1:24" x14ac:dyDescent="0.25">
      <c r="A3675">
        <v>1379801</v>
      </c>
      <c r="B3675" t="s">
        <v>5791</v>
      </c>
      <c r="C3675" t="s">
        <v>5792</v>
      </c>
      <c r="K3675" t="s">
        <v>5793</v>
      </c>
      <c r="L3675" t="s">
        <v>5794</v>
      </c>
      <c r="N3675" t="s">
        <v>45</v>
      </c>
      <c r="O3675" t="s">
        <v>40</v>
      </c>
      <c r="P3675" t="s">
        <v>30</v>
      </c>
      <c r="Q3675" t="s">
        <v>46</v>
      </c>
      <c r="R3675" t="s">
        <v>30</v>
      </c>
      <c r="X3675" t="s">
        <v>5795</v>
      </c>
    </row>
    <row r="3676" spans="1:24" x14ac:dyDescent="0.25">
      <c r="A3676">
        <v>1378890</v>
      </c>
      <c r="B3676" t="s">
        <v>5796</v>
      </c>
      <c r="C3676" t="s">
        <v>5797</v>
      </c>
      <c r="N3676" t="s">
        <v>45</v>
      </c>
      <c r="O3676" t="s">
        <v>40</v>
      </c>
      <c r="P3676" t="s">
        <v>30</v>
      </c>
      <c r="Q3676" t="s">
        <v>63</v>
      </c>
      <c r="R3676" t="s">
        <v>30</v>
      </c>
      <c r="X3676" t="s">
        <v>5798</v>
      </c>
    </row>
    <row r="3677" spans="1:24" x14ac:dyDescent="0.25">
      <c r="A3677">
        <v>1377225</v>
      </c>
      <c r="B3677" t="s">
        <v>5799</v>
      </c>
      <c r="C3677" t="s">
        <v>5800</v>
      </c>
      <c r="E3677" t="s">
        <v>5801</v>
      </c>
      <c r="G3677" t="s">
        <v>1015</v>
      </c>
      <c r="H3677" t="s">
        <v>1016</v>
      </c>
      <c r="I3677">
        <v>2005</v>
      </c>
      <c r="N3677" t="s">
        <v>29</v>
      </c>
      <c r="O3677" t="s">
        <v>30</v>
      </c>
      <c r="P3677" t="s">
        <v>30</v>
      </c>
      <c r="Q3677" t="s">
        <v>31</v>
      </c>
      <c r="R3677" t="s">
        <v>30</v>
      </c>
      <c r="X3677" t="s">
        <v>5802</v>
      </c>
    </row>
    <row r="3678" spans="1:24" x14ac:dyDescent="0.25">
      <c r="A3678">
        <v>1379054</v>
      </c>
      <c r="B3678" t="s">
        <v>5803</v>
      </c>
      <c r="C3678" t="s">
        <v>5804</v>
      </c>
      <c r="N3678" t="s">
        <v>45</v>
      </c>
      <c r="O3678" t="s">
        <v>40</v>
      </c>
      <c r="P3678" t="s">
        <v>30</v>
      </c>
      <c r="Q3678" t="s">
        <v>63</v>
      </c>
      <c r="R3678" t="s">
        <v>30</v>
      </c>
      <c r="X3678" t="s">
        <v>5805</v>
      </c>
    </row>
    <row r="3679" spans="1:24" x14ac:dyDescent="0.25">
      <c r="A3679">
        <v>208748</v>
      </c>
      <c r="B3679" t="s">
        <v>5810</v>
      </c>
      <c r="C3679" t="s">
        <v>5811</v>
      </c>
      <c r="N3679" t="s">
        <v>45</v>
      </c>
      <c r="O3679" t="s">
        <v>40</v>
      </c>
      <c r="P3679" t="s">
        <v>30</v>
      </c>
      <c r="Q3679" t="s">
        <v>63</v>
      </c>
      <c r="R3679" t="s">
        <v>30</v>
      </c>
      <c r="X3679" t="s">
        <v>5812</v>
      </c>
    </row>
    <row r="3680" spans="1:24" x14ac:dyDescent="0.25">
      <c r="A3680">
        <v>1378659</v>
      </c>
      <c r="B3680" t="s">
        <v>5813</v>
      </c>
      <c r="C3680" t="s">
        <v>5814</v>
      </c>
      <c r="E3680" t="s">
        <v>5815</v>
      </c>
      <c r="F3680" t="s">
        <v>2483</v>
      </c>
      <c r="G3680" t="s">
        <v>129</v>
      </c>
      <c r="H3680" t="s">
        <v>130</v>
      </c>
      <c r="I3680">
        <v>1973</v>
      </c>
      <c r="K3680" t="s">
        <v>5816</v>
      </c>
      <c r="L3680" t="s">
        <v>5817</v>
      </c>
      <c r="M3680" t="s">
        <v>173</v>
      </c>
      <c r="N3680" t="s">
        <v>45</v>
      </c>
      <c r="O3680" t="s">
        <v>30</v>
      </c>
      <c r="P3680" t="s">
        <v>30</v>
      </c>
      <c r="Q3680" t="s">
        <v>63</v>
      </c>
      <c r="R3680" t="s">
        <v>30</v>
      </c>
      <c r="X3680" t="s">
        <v>5818</v>
      </c>
    </row>
    <row r="3681" spans="1:24" x14ac:dyDescent="0.25">
      <c r="A3681">
        <v>1383565</v>
      </c>
      <c r="B3681" t="s">
        <v>5819</v>
      </c>
      <c r="C3681" t="s">
        <v>5820</v>
      </c>
      <c r="G3681" t="s">
        <v>5821</v>
      </c>
      <c r="H3681" t="s">
        <v>5822</v>
      </c>
      <c r="N3681" t="s">
        <v>45</v>
      </c>
      <c r="O3681" t="s">
        <v>40</v>
      </c>
      <c r="P3681" t="s">
        <v>30</v>
      </c>
      <c r="Q3681" t="s">
        <v>46</v>
      </c>
      <c r="R3681" t="s">
        <v>30</v>
      </c>
      <c r="X3681" t="s">
        <v>5823</v>
      </c>
    </row>
    <row r="3682" spans="1:24" x14ac:dyDescent="0.25">
      <c r="A3682">
        <v>1383210</v>
      </c>
      <c r="B3682" t="s">
        <v>5824</v>
      </c>
      <c r="C3682" t="s">
        <v>5825</v>
      </c>
      <c r="E3682" t="s">
        <v>5826</v>
      </c>
      <c r="F3682" t="s">
        <v>301</v>
      </c>
      <c r="I3682">
        <v>1966</v>
      </c>
      <c r="M3682" t="s">
        <v>3826</v>
      </c>
      <c r="N3682" t="s">
        <v>45</v>
      </c>
      <c r="O3682" t="s">
        <v>40</v>
      </c>
      <c r="P3682" t="s">
        <v>30</v>
      </c>
      <c r="Q3682" t="s">
        <v>63</v>
      </c>
      <c r="R3682" t="s">
        <v>30</v>
      </c>
      <c r="X3682" t="s">
        <v>5827</v>
      </c>
    </row>
    <row r="3683" spans="1:24" x14ac:dyDescent="0.25">
      <c r="A3683">
        <v>1383036</v>
      </c>
      <c r="B3683" t="s">
        <v>5828</v>
      </c>
      <c r="C3683" t="s">
        <v>5829</v>
      </c>
      <c r="F3683" t="s">
        <v>922</v>
      </c>
      <c r="K3683" t="s">
        <v>5830</v>
      </c>
      <c r="L3683" t="s">
        <v>5831</v>
      </c>
      <c r="N3683" t="s">
        <v>45</v>
      </c>
      <c r="O3683" t="s">
        <v>40</v>
      </c>
      <c r="P3683" t="s">
        <v>30</v>
      </c>
      <c r="Q3683" t="s">
        <v>63</v>
      </c>
      <c r="R3683" t="s">
        <v>30</v>
      </c>
      <c r="X3683" t="s">
        <v>5832</v>
      </c>
    </row>
    <row r="3684" spans="1:24" x14ac:dyDescent="0.25">
      <c r="A3684">
        <v>79231</v>
      </c>
      <c r="B3684" t="s">
        <v>5840</v>
      </c>
      <c r="C3684" t="s">
        <v>5841</v>
      </c>
      <c r="E3684" t="s">
        <v>5842</v>
      </c>
      <c r="F3684" t="s">
        <v>341</v>
      </c>
      <c r="G3684" t="e">
        <f>-crine</f>
        <v>#NAME?</v>
      </c>
      <c r="H3684" t="s">
        <v>401</v>
      </c>
      <c r="I3684">
        <v>1989</v>
      </c>
      <c r="M3684" t="s">
        <v>5843</v>
      </c>
      <c r="N3684" t="s">
        <v>45</v>
      </c>
      <c r="O3684" t="s">
        <v>40</v>
      </c>
      <c r="P3684" t="s">
        <v>30</v>
      </c>
      <c r="Q3684" t="s">
        <v>46</v>
      </c>
      <c r="R3684" t="s">
        <v>30</v>
      </c>
      <c r="X3684" t="s">
        <v>5844</v>
      </c>
    </row>
    <row r="3685" spans="1:24" x14ac:dyDescent="0.25">
      <c r="A3685">
        <v>1380367</v>
      </c>
      <c r="B3685" t="s">
        <v>5845</v>
      </c>
      <c r="C3685" t="s">
        <v>5846</v>
      </c>
      <c r="N3685" t="s">
        <v>75</v>
      </c>
      <c r="O3685" t="s">
        <v>30</v>
      </c>
      <c r="P3685" t="s">
        <v>30</v>
      </c>
      <c r="Q3685" t="s">
        <v>31</v>
      </c>
      <c r="R3685" t="s">
        <v>30</v>
      </c>
    </row>
    <row r="3686" spans="1:24" x14ac:dyDescent="0.25">
      <c r="A3686">
        <v>1380942</v>
      </c>
      <c r="B3686" t="s">
        <v>5847</v>
      </c>
      <c r="C3686" t="s">
        <v>5848</v>
      </c>
      <c r="F3686" t="s">
        <v>5849</v>
      </c>
      <c r="G3686" t="e">
        <f>-ase</f>
        <v>#NAME?</v>
      </c>
      <c r="H3686" t="s">
        <v>2359</v>
      </c>
      <c r="I3686">
        <v>2012</v>
      </c>
      <c r="N3686" t="s">
        <v>2360</v>
      </c>
      <c r="O3686" t="s">
        <v>30</v>
      </c>
      <c r="P3686" t="s">
        <v>30</v>
      </c>
      <c r="Q3686" t="s">
        <v>31</v>
      </c>
      <c r="R3686" t="s">
        <v>30</v>
      </c>
    </row>
    <row r="3687" spans="1:24" x14ac:dyDescent="0.25">
      <c r="A3687">
        <v>1380676</v>
      </c>
      <c r="B3687" t="s">
        <v>5850</v>
      </c>
      <c r="C3687" t="s">
        <v>5851</v>
      </c>
      <c r="E3687" t="s">
        <v>5852</v>
      </c>
      <c r="F3687" t="s">
        <v>5853</v>
      </c>
      <c r="G3687" t="e">
        <f>-mab</f>
        <v>#NAME?</v>
      </c>
      <c r="H3687" t="s">
        <v>546</v>
      </c>
      <c r="I3687">
        <v>1993</v>
      </c>
      <c r="M3687" t="s">
        <v>5854</v>
      </c>
      <c r="N3687" t="s">
        <v>547</v>
      </c>
      <c r="O3687" t="s">
        <v>30</v>
      </c>
      <c r="P3687" t="s">
        <v>30</v>
      </c>
      <c r="Q3687" t="s">
        <v>31</v>
      </c>
      <c r="R3687" t="s">
        <v>30</v>
      </c>
    </row>
    <row r="3688" spans="1:24" x14ac:dyDescent="0.25">
      <c r="A3688">
        <v>1380294</v>
      </c>
      <c r="B3688" t="s">
        <v>5855</v>
      </c>
      <c r="C3688" t="s">
        <v>5856</v>
      </c>
      <c r="G3688" t="e">
        <f>-filcon</f>
        <v>#NAME?</v>
      </c>
      <c r="H3688" t="s">
        <v>276</v>
      </c>
      <c r="I3688">
        <v>2007</v>
      </c>
      <c r="N3688" t="s">
        <v>75</v>
      </c>
      <c r="O3688" t="s">
        <v>30</v>
      </c>
      <c r="P3688" t="s">
        <v>30</v>
      </c>
      <c r="Q3688" t="s">
        <v>31</v>
      </c>
      <c r="R3688" t="s">
        <v>30</v>
      </c>
    </row>
    <row r="3689" spans="1:24" x14ac:dyDescent="0.25">
      <c r="A3689">
        <v>1380297</v>
      </c>
      <c r="B3689" t="s">
        <v>5857</v>
      </c>
      <c r="C3689" t="s">
        <v>5858</v>
      </c>
      <c r="E3689" t="s">
        <v>5859</v>
      </c>
      <c r="G3689" t="s">
        <v>237</v>
      </c>
      <c r="H3689" t="s">
        <v>238</v>
      </c>
      <c r="I3689">
        <v>2006</v>
      </c>
      <c r="N3689" t="s">
        <v>239</v>
      </c>
      <c r="O3689" t="s">
        <v>30</v>
      </c>
      <c r="P3689" t="s">
        <v>30</v>
      </c>
      <c r="Q3689" t="s">
        <v>75</v>
      </c>
      <c r="R3689" t="s">
        <v>30</v>
      </c>
    </row>
    <row r="3690" spans="1:24" x14ac:dyDescent="0.25">
      <c r="A3690">
        <v>1380204</v>
      </c>
      <c r="B3690" t="s">
        <v>5860</v>
      </c>
      <c r="C3690" t="s">
        <v>5861</v>
      </c>
      <c r="N3690" t="s">
        <v>229</v>
      </c>
      <c r="O3690" t="s">
        <v>30</v>
      </c>
      <c r="P3690" t="s">
        <v>30</v>
      </c>
      <c r="Q3690" t="s">
        <v>31</v>
      </c>
      <c r="R3690" t="s">
        <v>30</v>
      </c>
    </row>
    <row r="3691" spans="1:24" x14ac:dyDescent="0.25">
      <c r="A3691">
        <v>1380844</v>
      </c>
      <c r="B3691" t="s">
        <v>5862</v>
      </c>
      <c r="C3691" t="s">
        <v>5863</v>
      </c>
      <c r="N3691" t="s">
        <v>29</v>
      </c>
      <c r="O3691" t="s">
        <v>30</v>
      </c>
      <c r="P3691" t="s">
        <v>30</v>
      </c>
      <c r="Q3691" t="s">
        <v>31</v>
      </c>
      <c r="R3691" t="s">
        <v>30</v>
      </c>
    </row>
    <row r="3692" spans="1:24" x14ac:dyDescent="0.25">
      <c r="A3692">
        <v>1381040</v>
      </c>
      <c r="B3692" t="s">
        <v>5864</v>
      </c>
      <c r="C3692" t="s">
        <v>5865</v>
      </c>
      <c r="M3692" t="s">
        <v>5866</v>
      </c>
      <c r="N3692" t="s">
        <v>75</v>
      </c>
      <c r="O3692" t="s">
        <v>30</v>
      </c>
      <c r="P3692" t="s">
        <v>30</v>
      </c>
      <c r="Q3692" t="s">
        <v>31</v>
      </c>
      <c r="R3692" t="s">
        <v>30</v>
      </c>
    </row>
    <row r="3693" spans="1:24" x14ac:dyDescent="0.25">
      <c r="A3693">
        <v>1380213</v>
      </c>
      <c r="B3693" t="s">
        <v>5867</v>
      </c>
      <c r="C3693" t="s">
        <v>5868</v>
      </c>
      <c r="M3693" t="s">
        <v>5869</v>
      </c>
      <c r="N3693" t="s">
        <v>75</v>
      </c>
      <c r="O3693" t="s">
        <v>30</v>
      </c>
      <c r="P3693" t="s">
        <v>30</v>
      </c>
      <c r="Q3693" t="s">
        <v>31</v>
      </c>
      <c r="R3693" t="s">
        <v>30</v>
      </c>
    </row>
    <row r="3694" spans="1:24" x14ac:dyDescent="0.25">
      <c r="A3694">
        <v>1418092</v>
      </c>
      <c r="B3694" t="s">
        <v>5870</v>
      </c>
      <c r="C3694" t="s">
        <v>5871</v>
      </c>
      <c r="G3694" t="e">
        <f>-tide</f>
        <v>#NAME?</v>
      </c>
      <c r="H3694" t="s">
        <v>5872</v>
      </c>
      <c r="N3694" t="s">
        <v>108</v>
      </c>
      <c r="O3694" t="s">
        <v>30</v>
      </c>
      <c r="P3694" t="s">
        <v>30</v>
      </c>
      <c r="Q3694" t="s">
        <v>31</v>
      </c>
      <c r="R3694" t="s">
        <v>30</v>
      </c>
      <c r="X3694" t="s">
        <v>5873</v>
      </c>
    </row>
    <row r="3695" spans="1:24" x14ac:dyDescent="0.25">
      <c r="A3695">
        <v>1383426</v>
      </c>
      <c r="B3695" t="s">
        <v>5874</v>
      </c>
      <c r="C3695" t="s">
        <v>5875</v>
      </c>
      <c r="E3695" t="s">
        <v>5876</v>
      </c>
      <c r="I3695">
        <v>1978</v>
      </c>
      <c r="M3695" t="s">
        <v>672</v>
      </c>
      <c r="N3695" t="s">
        <v>45</v>
      </c>
      <c r="O3695" t="s">
        <v>40</v>
      </c>
      <c r="P3695" t="s">
        <v>30</v>
      </c>
      <c r="Q3695" t="s">
        <v>63</v>
      </c>
      <c r="R3695" t="s">
        <v>30</v>
      </c>
      <c r="X3695" t="s">
        <v>5877</v>
      </c>
    </row>
    <row r="3696" spans="1:24" x14ac:dyDescent="0.25">
      <c r="A3696">
        <v>128060</v>
      </c>
      <c r="B3696" t="s">
        <v>5878</v>
      </c>
      <c r="C3696" t="s">
        <v>5879</v>
      </c>
      <c r="E3696" t="s">
        <v>5880</v>
      </c>
      <c r="I3696">
        <v>1985</v>
      </c>
      <c r="M3696" t="s">
        <v>367</v>
      </c>
      <c r="N3696" t="s">
        <v>45</v>
      </c>
      <c r="O3696" t="s">
        <v>40</v>
      </c>
      <c r="P3696" t="s">
        <v>30</v>
      </c>
      <c r="Q3696" t="s">
        <v>63</v>
      </c>
      <c r="R3696" t="s">
        <v>30</v>
      </c>
      <c r="X3696" t="s">
        <v>5881</v>
      </c>
    </row>
    <row r="3697" spans="1:24" x14ac:dyDescent="0.25">
      <c r="A3697">
        <v>1383476</v>
      </c>
      <c r="B3697" t="s">
        <v>5882</v>
      </c>
      <c r="C3697" t="s">
        <v>5883</v>
      </c>
      <c r="E3697" t="s">
        <v>5884</v>
      </c>
      <c r="F3697" t="s">
        <v>5885</v>
      </c>
      <c r="I3697">
        <v>1981</v>
      </c>
      <c r="M3697" t="s">
        <v>1844</v>
      </c>
      <c r="N3697" t="s">
        <v>45</v>
      </c>
      <c r="O3697" t="s">
        <v>40</v>
      </c>
      <c r="P3697" t="s">
        <v>30</v>
      </c>
      <c r="Q3697" t="s">
        <v>63</v>
      </c>
      <c r="R3697" t="s">
        <v>30</v>
      </c>
      <c r="X3697" t="s">
        <v>5886</v>
      </c>
    </row>
    <row r="3698" spans="1:24" x14ac:dyDescent="0.25">
      <c r="A3698">
        <v>1383154</v>
      </c>
      <c r="B3698" t="s">
        <v>5887</v>
      </c>
      <c r="C3698" t="s">
        <v>5888</v>
      </c>
      <c r="E3698" t="s">
        <v>5889</v>
      </c>
      <c r="F3698" t="s">
        <v>626</v>
      </c>
      <c r="I3698">
        <v>1963</v>
      </c>
      <c r="M3698" t="s">
        <v>2544</v>
      </c>
      <c r="N3698" t="s">
        <v>45</v>
      </c>
      <c r="O3698" t="s">
        <v>40</v>
      </c>
      <c r="P3698" t="s">
        <v>30</v>
      </c>
      <c r="Q3698" t="s">
        <v>63</v>
      </c>
      <c r="R3698" t="s">
        <v>30</v>
      </c>
      <c r="X3698" t="s">
        <v>5890</v>
      </c>
    </row>
    <row r="3699" spans="1:24" x14ac:dyDescent="0.25">
      <c r="A3699">
        <v>1378240</v>
      </c>
      <c r="B3699" t="s">
        <v>5891</v>
      </c>
      <c r="C3699" t="s">
        <v>5892</v>
      </c>
      <c r="G3699" t="e">
        <f>-ium</f>
        <v>#NAME?</v>
      </c>
      <c r="H3699" t="s">
        <v>288</v>
      </c>
      <c r="N3699" t="s">
        <v>45</v>
      </c>
      <c r="O3699" t="s">
        <v>30</v>
      </c>
      <c r="P3699" t="s">
        <v>30</v>
      </c>
      <c r="Q3699" t="s">
        <v>75</v>
      </c>
      <c r="R3699" t="s">
        <v>30</v>
      </c>
      <c r="X3699" t="s">
        <v>5893</v>
      </c>
    </row>
    <row r="3700" spans="1:24" x14ac:dyDescent="0.25">
      <c r="A3700">
        <v>1383504</v>
      </c>
      <c r="B3700" t="s">
        <v>5894</v>
      </c>
      <c r="C3700" t="s">
        <v>5895</v>
      </c>
      <c r="M3700" t="s">
        <v>5896</v>
      </c>
      <c r="N3700" t="s">
        <v>45</v>
      </c>
      <c r="O3700" t="s">
        <v>40</v>
      </c>
      <c r="P3700" t="s">
        <v>30</v>
      </c>
      <c r="Q3700" t="s">
        <v>46</v>
      </c>
      <c r="R3700" t="s">
        <v>30</v>
      </c>
      <c r="X3700" t="s">
        <v>5897</v>
      </c>
    </row>
    <row r="3701" spans="1:24" x14ac:dyDescent="0.25">
      <c r="A3701">
        <v>1383287</v>
      </c>
      <c r="B3701" t="s">
        <v>5898</v>
      </c>
      <c r="C3701" t="s">
        <v>5899</v>
      </c>
      <c r="E3701" t="s">
        <v>5900</v>
      </c>
      <c r="F3701" t="s">
        <v>480</v>
      </c>
      <c r="I3701">
        <v>1963</v>
      </c>
      <c r="M3701" t="s">
        <v>948</v>
      </c>
      <c r="N3701" t="s">
        <v>45</v>
      </c>
      <c r="O3701" t="s">
        <v>30</v>
      </c>
      <c r="P3701" t="s">
        <v>30</v>
      </c>
      <c r="Q3701" t="s">
        <v>63</v>
      </c>
      <c r="R3701" t="s">
        <v>30</v>
      </c>
      <c r="X3701" t="s">
        <v>5901</v>
      </c>
    </row>
    <row r="3702" spans="1:24" x14ac:dyDescent="0.25">
      <c r="A3702">
        <v>1376946</v>
      </c>
      <c r="B3702" t="s">
        <v>5902</v>
      </c>
      <c r="C3702" t="s">
        <v>5903</v>
      </c>
      <c r="E3702">
        <v>16842</v>
      </c>
      <c r="N3702" t="s">
        <v>45</v>
      </c>
      <c r="O3702" t="s">
        <v>40</v>
      </c>
      <c r="P3702" t="s">
        <v>30</v>
      </c>
      <c r="Q3702" t="s">
        <v>63</v>
      </c>
      <c r="R3702" t="s">
        <v>30</v>
      </c>
      <c r="X3702" t="s">
        <v>5904</v>
      </c>
    </row>
    <row r="3703" spans="1:24" x14ac:dyDescent="0.25">
      <c r="A3703">
        <v>1376328</v>
      </c>
      <c r="B3703" t="s">
        <v>5905</v>
      </c>
      <c r="C3703" t="s">
        <v>5906</v>
      </c>
      <c r="G3703" t="e">
        <f>-dil</f>
        <v>#NAME?</v>
      </c>
      <c r="H3703" t="s">
        <v>707</v>
      </c>
      <c r="N3703" t="s">
        <v>45</v>
      </c>
      <c r="O3703" t="s">
        <v>40</v>
      </c>
      <c r="P3703" t="s">
        <v>30</v>
      </c>
      <c r="Q3703" t="s">
        <v>63</v>
      </c>
      <c r="R3703" t="s">
        <v>30</v>
      </c>
      <c r="X3703" t="s">
        <v>5907</v>
      </c>
    </row>
    <row r="3704" spans="1:24" x14ac:dyDescent="0.25">
      <c r="A3704">
        <v>1376410</v>
      </c>
      <c r="B3704" t="s">
        <v>5908</v>
      </c>
      <c r="C3704" t="s">
        <v>5909</v>
      </c>
      <c r="G3704" t="s">
        <v>460</v>
      </c>
      <c r="H3704" t="s">
        <v>461</v>
      </c>
      <c r="N3704" t="s">
        <v>29</v>
      </c>
      <c r="O3704" t="s">
        <v>40</v>
      </c>
      <c r="P3704" t="s">
        <v>30</v>
      </c>
      <c r="Q3704" t="s">
        <v>31</v>
      </c>
      <c r="R3704" t="s">
        <v>30</v>
      </c>
      <c r="X3704" t="s">
        <v>5910</v>
      </c>
    </row>
    <row r="3705" spans="1:24" x14ac:dyDescent="0.25">
      <c r="A3705">
        <v>1377708</v>
      </c>
      <c r="B3705" t="s">
        <v>5911</v>
      </c>
      <c r="C3705" t="s">
        <v>5912</v>
      </c>
      <c r="N3705" t="s">
        <v>45</v>
      </c>
      <c r="O3705" t="s">
        <v>40</v>
      </c>
      <c r="P3705" t="s">
        <v>30</v>
      </c>
      <c r="Q3705" t="s">
        <v>46</v>
      </c>
      <c r="R3705" t="s">
        <v>30</v>
      </c>
      <c r="X3705" t="s">
        <v>5913</v>
      </c>
    </row>
    <row r="3706" spans="1:24" x14ac:dyDescent="0.25">
      <c r="A3706">
        <v>1378228</v>
      </c>
      <c r="B3706" t="s">
        <v>5914</v>
      </c>
      <c r="C3706" t="s">
        <v>5915</v>
      </c>
      <c r="G3706" t="s">
        <v>5916</v>
      </c>
      <c r="H3706" t="s">
        <v>5917</v>
      </c>
      <c r="N3706" t="s">
        <v>45</v>
      </c>
      <c r="O3706" t="s">
        <v>40</v>
      </c>
      <c r="P3706" t="s">
        <v>30</v>
      </c>
      <c r="Q3706" t="s">
        <v>63</v>
      </c>
      <c r="R3706" t="s">
        <v>30</v>
      </c>
      <c r="X3706" t="s">
        <v>5918</v>
      </c>
    </row>
    <row r="3707" spans="1:24" x14ac:dyDescent="0.25">
      <c r="A3707">
        <v>1378792</v>
      </c>
      <c r="B3707" t="s">
        <v>5919</v>
      </c>
      <c r="C3707" t="s">
        <v>5920</v>
      </c>
      <c r="F3707" t="s">
        <v>1492</v>
      </c>
      <c r="G3707" t="e">
        <f>-mycin</f>
        <v>#NAME?</v>
      </c>
      <c r="H3707" t="s">
        <v>26</v>
      </c>
      <c r="K3707" t="s">
        <v>5921</v>
      </c>
      <c r="L3707" t="s">
        <v>5922</v>
      </c>
      <c r="M3707" t="s">
        <v>453</v>
      </c>
      <c r="N3707" t="s">
        <v>29</v>
      </c>
      <c r="O3707" t="s">
        <v>30</v>
      </c>
      <c r="P3707" t="s">
        <v>30</v>
      </c>
      <c r="Q3707" t="s">
        <v>31</v>
      </c>
      <c r="R3707" t="s">
        <v>30</v>
      </c>
      <c r="X3707" t="s">
        <v>5923</v>
      </c>
    </row>
    <row r="3708" spans="1:24" x14ac:dyDescent="0.25">
      <c r="A3708">
        <v>1377857</v>
      </c>
      <c r="B3708" t="s">
        <v>5924</v>
      </c>
      <c r="C3708" t="s">
        <v>5925</v>
      </c>
      <c r="N3708" t="s">
        <v>45</v>
      </c>
      <c r="O3708" t="s">
        <v>40</v>
      </c>
      <c r="P3708" t="s">
        <v>30</v>
      </c>
      <c r="Q3708" t="s">
        <v>46</v>
      </c>
      <c r="R3708" t="s">
        <v>30</v>
      </c>
      <c r="X3708" t="s">
        <v>5926</v>
      </c>
    </row>
    <row r="3709" spans="1:24" x14ac:dyDescent="0.25">
      <c r="A3709">
        <v>1376271</v>
      </c>
      <c r="B3709" t="s">
        <v>5927</v>
      </c>
      <c r="C3709" t="s">
        <v>5928</v>
      </c>
      <c r="G3709" t="e">
        <f>-peridone</f>
        <v>#NAME?</v>
      </c>
      <c r="H3709" t="s">
        <v>3531</v>
      </c>
      <c r="N3709" t="s">
        <v>45</v>
      </c>
      <c r="O3709" t="s">
        <v>40</v>
      </c>
      <c r="P3709" t="s">
        <v>30</v>
      </c>
      <c r="Q3709" t="s">
        <v>46</v>
      </c>
      <c r="R3709" t="s">
        <v>30</v>
      </c>
      <c r="X3709" t="s">
        <v>5929</v>
      </c>
    </row>
    <row r="3710" spans="1:24" x14ac:dyDescent="0.25">
      <c r="A3710">
        <v>1377877</v>
      </c>
      <c r="B3710" t="s">
        <v>5930</v>
      </c>
      <c r="C3710" t="s">
        <v>5931</v>
      </c>
      <c r="N3710" t="s">
        <v>45</v>
      </c>
      <c r="O3710" t="s">
        <v>40</v>
      </c>
      <c r="P3710" t="s">
        <v>30</v>
      </c>
      <c r="Q3710" t="s">
        <v>63</v>
      </c>
      <c r="R3710" t="s">
        <v>30</v>
      </c>
      <c r="X3710" t="s">
        <v>5932</v>
      </c>
    </row>
    <row r="3711" spans="1:24" x14ac:dyDescent="0.25">
      <c r="A3711">
        <v>1376345</v>
      </c>
      <c r="B3711" t="s">
        <v>5933</v>
      </c>
      <c r="C3711" t="s">
        <v>5934</v>
      </c>
      <c r="G3711" t="e">
        <f>-afenone</f>
        <v>#NAME?</v>
      </c>
      <c r="H3711" t="s">
        <v>5935</v>
      </c>
      <c r="N3711" t="s">
        <v>45</v>
      </c>
      <c r="O3711" t="s">
        <v>40</v>
      </c>
      <c r="P3711" t="s">
        <v>30</v>
      </c>
      <c r="Q3711" t="s">
        <v>46</v>
      </c>
      <c r="R3711" t="s">
        <v>30</v>
      </c>
      <c r="X3711" t="s">
        <v>5936</v>
      </c>
    </row>
    <row r="3712" spans="1:24" x14ac:dyDescent="0.25">
      <c r="A3712">
        <v>1376911</v>
      </c>
      <c r="B3712" t="s">
        <v>5937</v>
      </c>
      <c r="C3712" t="s">
        <v>5938</v>
      </c>
      <c r="N3712" t="s">
        <v>45</v>
      </c>
      <c r="O3712" t="s">
        <v>40</v>
      </c>
      <c r="P3712" t="s">
        <v>30</v>
      </c>
      <c r="Q3712" t="s">
        <v>46</v>
      </c>
      <c r="R3712" t="s">
        <v>30</v>
      </c>
      <c r="X3712" t="s">
        <v>5939</v>
      </c>
    </row>
    <row r="3713" spans="1:24" x14ac:dyDescent="0.25">
      <c r="A3713">
        <v>1048211</v>
      </c>
      <c r="B3713" t="s">
        <v>5940</v>
      </c>
      <c r="C3713" t="s">
        <v>5941</v>
      </c>
      <c r="K3713" t="s">
        <v>5942</v>
      </c>
      <c r="L3713" t="s">
        <v>5943</v>
      </c>
      <c r="N3713" t="s">
        <v>45</v>
      </c>
      <c r="O3713" t="s">
        <v>40</v>
      </c>
      <c r="P3713" t="s">
        <v>30</v>
      </c>
      <c r="Q3713" t="s">
        <v>63</v>
      </c>
      <c r="R3713" t="s">
        <v>30</v>
      </c>
      <c r="X3713" t="s">
        <v>5944</v>
      </c>
    </row>
    <row r="3714" spans="1:24" x14ac:dyDescent="0.25">
      <c r="A3714">
        <v>1379436</v>
      </c>
      <c r="B3714" t="s">
        <v>5945</v>
      </c>
      <c r="C3714" t="s">
        <v>5946</v>
      </c>
      <c r="N3714" t="s">
        <v>45</v>
      </c>
      <c r="O3714" t="s">
        <v>40</v>
      </c>
      <c r="P3714" t="s">
        <v>30</v>
      </c>
      <c r="Q3714" t="s">
        <v>63</v>
      </c>
      <c r="R3714" t="s">
        <v>30</v>
      </c>
      <c r="X3714" t="s">
        <v>5947</v>
      </c>
    </row>
    <row r="3715" spans="1:24" x14ac:dyDescent="0.25">
      <c r="A3715">
        <v>1378422</v>
      </c>
      <c r="B3715" t="s">
        <v>5948</v>
      </c>
      <c r="C3715" t="s">
        <v>5949</v>
      </c>
      <c r="N3715" t="s">
        <v>45</v>
      </c>
      <c r="O3715" t="s">
        <v>40</v>
      </c>
      <c r="P3715" t="s">
        <v>30</v>
      </c>
      <c r="Q3715" t="s">
        <v>63</v>
      </c>
      <c r="R3715" t="s">
        <v>30</v>
      </c>
      <c r="X3715" t="s">
        <v>5950</v>
      </c>
    </row>
    <row r="3716" spans="1:24" x14ac:dyDescent="0.25">
      <c r="A3716">
        <v>1383327</v>
      </c>
      <c r="B3716" t="s">
        <v>5951</v>
      </c>
      <c r="C3716" t="s">
        <v>5952</v>
      </c>
      <c r="E3716" t="s">
        <v>5953</v>
      </c>
      <c r="F3716" t="s">
        <v>519</v>
      </c>
      <c r="G3716" t="e">
        <f>-spirone</f>
        <v>#NAME?</v>
      </c>
      <c r="H3716" t="s">
        <v>1147</v>
      </c>
      <c r="I3716">
        <v>1991</v>
      </c>
      <c r="M3716" t="s">
        <v>3642</v>
      </c>
      <c r="N3716" t="s">
        <v>29</v>
      </c>
      <c r="O3716" t="s">
        <v>40</v>
      </c>
      <c r="P3716" t="s">
        <v>30</v>
      </c>
      <c r="Q3716" t="s">
        <v>31</v>
      </c>
      <c r="R3716" t="s">
        <v>30</v>
      </c>
      <c r="X3716" t="s">
        <v>5954</v>
      </c>
    </row>
    <row r="3717" spans="1:24" x14ac:dyDescent="0.25">
      <c r="A3717">
        <v>1383258</v>
      </c>
      <c r="B3717" t="s">
        <v>5955</v>
      </c>
      <c r="C3717" t="s">
        <v>5956</v>
      </c>
      <c r="F3717" t="s">
        <v>489</v>
      </c>
      <c r="N3717" t="s">
        <v>45</v>
      </c>
      <c r="O3717" t="s">
        <v>40</v>
      </c>
      <c r="P3717" t="s">
        <v>30</v>
      </c>
      <c r="Q3717" t="s">
        <v>46</v>
      </c>
      <c r="R3717" t="s">
        <v>30</v>
      </c>
      <c r="X3717" t="s">
        <v>5957</v>
      </c>
    </row>
    <row r="3718" spans="1:24" x14ac:dyDescent="0.25">
      <c r="A3718">
        <v>1383088</v>
      </c>
      <c r="B3718" t="s">
        <v>5958</v>
      </c>
      <c r="C3718" t="s">
        <v>5959</v>
      </c>
      <c r="I3718">
        <v>1964</v>
      </c>
      <c r="M3718" t="s">
        <v>4527</v>
      </c>
      <c r="N3718" t="s">
        <v>45</v>
      </c>
      <c r="O3718" t="s">
        <v>40</v>
      </c>
      <c r="P3718" t="s">
        <v>30</v>
      </c>
      <c r="Q3718" t="s">
        <v>46</v>
      </c>
      <c r="R3718" t="s">
        <v>30</v>
      </c>
      <c r="X3718" t="s">
        <v>5960</v>
      </c>
    </row>
    <row r="3719" spans="1:24" x14ac:dyDescent="0.25">
      <c r="A3719">
        <v>25476</v>
      </c>
      <c r="B3719" t="s">
        <v>5961</v>
      </c>
      <c r="C3719" t="s">
        <v>5962</v>
      </c>
      <c r="E3719" t="s">
        <v>5963</v>
      </c>
      <c r="I3719">
        <v>1986</v>
      </c>
      <c r="M3719" t="s">
        <v>367</v>
      </c>
      <c r="N3719" t="s">
        <v>45</v>
      </c>
      <c r="O3719" t="s">
        <v>40</v>
      </c>
      <c r="P3719" t="s">
        <v>30</v>
      </c>
      <c r="Q3719" t="s">
        <v>46</v>
      </c>
      <c r="R3719" t="s">
        <v>30</v>
      </c>
      <c r="X3719" t="s">
        <v>5964</v>
      </c>
    </row>
    <row r="3720" spans="1:24" x14ac:dyDescent="0.25">
      <c r="A3720">
        <v>1449191</v>
      </c>
      <c r="B3720" t="s">
        <v>5965</v>
      </c>
      <c r="C3720" t="s">
        <v>5966</v>
      </c>
      <c r="N3720" t="s">
        <v>45</v>
      </c>
      <c r="O3720" t="s">
        <v>40</v>
      </c>
      <c r="P3720" t="s">
        <v>30</v>
      </c>
      <c r="Q3720" t="s">
        <v>46</v>
      </c>
      <c r="R3720" t="s">
        <v>30</v>
      </c>
      <c r="X3720" t="s">
        <v>5967</v>
      </c>
    </row>
    <row r="3721" spans="1:24" x14ac:dyDescent="0.25">
      <c r="A3721">
        <v>1503485</v>
      </c>
      <c r="B3721" t="s">
        <v>5968</v>
      </c>
      <c r="C3721" t="s">
        <v>5969</v>
      </c>
      <c r="E3721" t="s">
        <v>5970</v>
      </c>
      <c r="F3721" t="s">
        <v>5971</v>
      </c>
      <c r="G3721" t="s">
        <v>460</v>
      </c>
      <c r="H3721" t="s">
        <v>461</v>
      </c>
      <c r="I3721">
        <v>1990</v>
      </c>
      <c r="M3721" t="s">
        <v>453</v>
      </c>
      <c r="N3721" t="s">
        <v>29</v>
      </c>
      <c r="O3721" t="s">
        <v>30</v>
      </c>
      <c r="P3721" t="s">
        <v>30</v>
      </c>
      <c r="Q3721" t="s">
        <v>31</v>
      </c>
      <c r="R3721" t="s">
        <v>30</v>
      </c>
      <c r="X3721" t="s">
        <v>5972</v>
      </c>
    </row>
    <row r="3722" spans="1:24" x14ac:dyDescent="0.25">
      <c r="A3722">
        <v>1540506</v>
      </c>
      <c r="B3722" t="s">
        <v>5973</v>
      </c>
      <c r="C3722" t="s">
        <v>5974</v>
      </c>
      <c r="E3722" t="s">
        <v>5975</v>
      </c>
      <c r="F3722" t="s">
        <v>3834</v>
      </c>
      <c r="G3722" t="e">
        <f>-nil</f>
        <v>#NAME?</v>
      </c>
      <c r="H3722" t="s">
        <v>336</v>
      </c>
      <c r="I3722">
        <v>2012</v>
      </c>
      <c r="N3722" t="s">
        <v>45</v>
      </c>
      <c r="O3722" t="s">
        <v>30</v>
      </c>
      <c r="P3722" t="s">
        <v>30</v>
      </c>
      <c r="Q3722" t="s">
        <v>46</v>
      </c>
      <c r="R3722" t="s">
        <v>30</v>
      </c>
      <c r="X3722" t="s">
        <v>5976</v>
      </c>
    </row>
    <row r="3723" spans="1:24" x14ac:dyDescent="0.25">
      <c r="A3723">
        <v>31192</v>
      </c>
      <c r="B3723" t="s">
        <v>6006</v>
      </c>
      <c r="C3723" t="s">
        <v>6007</v>
      </c>
      <c r="E3723" t="s">
        <v>6008</v>
      </c>
      <c r="G3723" t="e">
        <f>-stat</f>
        <v>#NAME?</v>
      </c>
      <c r="H3723" t="s">
        <v>2190</v>
      </c>
      <c r="N3723" t="s">
        <v>108</v>
      </c>
      <c r="O3723" t="s">
        <v>40</v>
      </c>
      <c r="P3723" t="s">
        <v>30</v>
      </c>
      <c r="Q3723" t="s">
        <v>46</v>
      </c>
      <c r="R3723" t="s">
        <v>30</v>
      </c>
      <c r="X3723" t="s">
        <v>6009</v>
      </c>
    </row>
    <row r="3724" spans="1:24" x14ac:dyDescent="0.25">
      <c r="A3724">
        <v>5622</v>
      </c>
      <c r="B3724" t="s">
        <v>6010</v>
      </c>
      <c r="C3724" t="s">
        <v>6011</v>
      </c>
      <c r="G3724" t="s">
        <v>4695</v>
      </c>
      <c r="H3724" t="s">
        <v>2824</v>
      </c>
      <c r="N3724" t="s">
        <v>45</v>
      </c>
      <c r="O3724" t="s">
        <v>30</v>
      </c>
      <c r="P3724" t="s">
        <v>30</v>
      </c>
      <c r="Q3724" t="s">
        <v>31</v>
      </c>
      <c r="R3724" t="s">
        <v>30</v>
      </c>
      <c r="X3724" t="s">
        <v>6012</v>
      </c>
    </row>
    <row r="3725" spans="1:24" x14ac:dyDescent="0.25">
      <c r="A3725">
        <v>824445</v>
      </c>
      <c r="B3725" t="s">
        <v>6013</v>
      </c>
      <c r="C3725" t="s">
        <v>6014</v>
      </c>
      <c r="G3725" t="e">
        <f>-racetam</f>
        <v>#NAME?</v>
      </c>
      <c r="H3725" t="s">
        <v>1139</v>
      </c>
      <c r="N3725" t="s">
        <v>45</v>
      </c>
      <c r="O3725" t="s">
        <v>40</v>
      </c>
      <c r="P3725" t="s">
        <v>30</v>
      </c>
      <c r="Q3725" t="s">
        <v>46</v>
      </c>
      <c r="R3725" t="s">
        <v>30</v>
      </c>
      <c r="X3725" t="s">
        <v>6015</v>
      </c>
    </row>
    <row r="3726" spans="1:24" x14ac:dyDescent="0.25">
      <c r="A3726">
        <v>976041</v>
      </c>
      <c r="B3726" t="s">
        <v>6016</v>
      </c>
      <c r="C3726" t="s">
        <v>6017</v>
      </c>
      <c r="M3726" t="s">
        <v>6018</v>
      </c>
      <c r="N3726" t="s">
        <v>45</v>
      </c>
      <c r="O3726" t="s">
        <v>30</v>
      </c>
      <c r="P3726" t="s">
        <v>30</v>
      </c>
      <c r="Q3726" t="s">
        <v>46</v>
      </c>
      <c r="R3726" t="s">
        <v>30</v>
      </c>
      <c r="X3726" t="s">
        <v>6019</v>
      </c>
    </row>
    <row r="3727" spans="1:24" x14ac:dyDescent="0.25">
      <c r="A3727">
        <v>908741</v>
      </c>
      <c r="B3727" t="s">
        <v>6020</v>
      </c>
      <c r="C3727" t="s">
        <v>6021</v>
      </c>
      <c r="K3727" t="s">
        <v>6022</v>
      </c>
      <c r="L3727" t="s">
        <v>6023</v>
      </c>
      <c r="N3727" t="s">
        <v>45</v>
      </c>
      <c r="O3727" t="s">
        <v>40</v>
      </c>
      <c r="P3727" t="s">
        <v>30</v>
      </c>
      <c r="Q3727" t="s">
        <v>63</v>
      </c>
      <c r="R3727" t="s">
        <v>30</v>
      </c>
      <c r="X3727" t="s">
        <v>6024</v>
      </c>
    </row>
    <row r="3728" spans="1:24" x14ac:dyDescent="0.25">
      <c r="A3728">
        <v>1034475</v>
      </c>
      <c r="B3728" t="s">
        <v>6025</v>
      </c>
      <c r="C3728" t="s">
        <v>6026</v>
      </c>
      <c r="E3728" t="s">
        <v>6027</v>
      </c>
      <c r="F3728" t="s">
        <v>36</v>
      </c>
      <c r="I3728">
        <v>1970</v>
      </c>
      <c r="M3728" t="s">
        <v>1025</v>
      </c>
      <c r="N3728" t="s">
        <v>29</v>
      </c>
      <c r="O3728" t="s">
        <v>40</v>
      </c>
      <c r="P3728" t="s">
        <v>30</v>
      </c>
      <c r="Q3728" t="s">
        <v>46</v>
      </c>
      <c r="R3728" t="s">
        <v>30</v>
      </c>
      <c r="X3728" t="s">
        <v>6028</v>
      </c>
    </row>
    <row r="3729" spans="1:24" x14ac:dyDescent="0.25">
      <c r="A3729">
        <v>625642</v>
      </c>
      <c r="B3729" t="s">
        <v>6029</v>
      </c>
      <c r="C3729" t="s">
        <v>6030</v>
      </c>
      <c r="E3729" t="s">
        <v>6031</v>
      </c>
      <c r="F3729" t="s">
        <v>366</v>
      </c>
      <c r="I3729">
        <v>1962</v>
      </c>
      <c r="K3729" t="s">
        <v>6032</v>
      </c>
      <c r="L3729" t="s">
        <v>6033</v>
      </c>
      <c r="M3729" t="s">
        <v>4562</v>
      </c>
      <c r="N3729" t="s">
        <v>45</v>
      </c>
      <c r="O3729" t="s">
        <v>30</v>
      </c>
      <c r="P3729" t="s">
        <v>30</v>
      </c>
      <c r="Q3729" t="s">
        <v>31</v>
      </c>
      <c r="R3729" t="s">
        <v>30</v>
      </c>
      <c r="X3729" t="s">
        <v>6034</v>
      </c>
    </row>
    <row r="3730" spans="1:24" x14ac:dyDescent="0.25">
      <c r="A3730">
        <v>205495</v>
      </c>
      <c r="B3730" t="s">
        <v>6041</v>
      </c>
      <c r="C3730" t="s">
        <v>6042</v>
      </c>
      <c r="E3730" t="s">
        <v>6043</v>
      </c>
      <c r="N3730" t="s">
        <v>45</v>
      </c>
      <c r="O3730" t="s">
        <v>40</v>
      </c>
      <c r="P3730" t="s">
        <v>30</v>
      </c>
      <c r="Q3730" t="s">
        <v>46</v>
      </c>
      <c r="R3730" t="s">
        <v>30</v>
      </c>
      <c r="X3730" t="s">
        <v>6044</v>
      </c>
    </row>
    <row r="3731" spans="1:24" x14ac:dyDescent="0.25">
      <c r="A3731">
        <v>371615</v>
      </c>
      <c r="B3731" t="s">
        <v>6051</v>
      </c>
      <c r="C3731" t="s">
        <v>6052</v>
      </c>
      <c r="G3731" t="e">
        <f>-mycin</f>
        <v>#NAME?</v>
      </c>
      <c r="H3731" t="s">
        <v>26</v>
      </c>
      <c r="N3731" t="s">
        <v>29</v>
      </c>
      <c r="O3731" t="s">
        <v>30</v>
      </c>
      <c r="P3731" t="s">
        <v>30</v>
      </c>
      <c r="Q3731" t="s">
        <v>31</v>
      </c>
      <c r="R3731" t="s">
        <v>30</v>
      </c>
      <c r="X3731" t="s">
        <v>6053</v>
      </c>
    </row>
    <row r="3732" spans="1:24" x14ac:dyDescent="0.25">
      <c r="A3732">
        <v>300763</v>
      </c>
      <c r="B3732" t="s">
        <v>6054</v>
      </c>
      <c r="C3732" t="s">
        <v>6055</v>
      </c>
      <c r="K3732" t="s">
        <v>6056</v>
      </c>
      <c r="L3732" t="s">
        <v>6057</v>
      </c>
      <c r="N3732" t="s">
        <v>45</v>
      </c>
      <c r="O3732" t="s">
        <v>40</v>
      </c>
      <c r="P3732" t="s">
        <v>30</v>
      </c>
      <c r="Q3732" t="s">
        <v>63</v>
      </c>
      <c r="R3732" t="s">
        <v>30</v>
      </c>
      <c r="X3732" t="s">
        <v>6058</v>
      </c>
    </row>
    <row r="3733" spans="1:24" x14ac:dyDescent="0.25">
      <c r="A3733">
        <v>435345</v>
      </c>
      <c r="B3733" t="s">
        <v>6059</v>
      </c>
      <c r="C3733" t="s">
        <v>6060</v>
      </c>
      <c r="E3733" t="s">
        <v>6061</v>
      </c>
      <c r="G3733" t="e">
        <f>-bulin</f>
        <v>#NAME?</v>
      </c>
      <c r="H3733" t="s">
        <v>2900</v>
      </c>
      <c r="I3733">
        <v>2005</v>
      </c>
      <c r="N3733" t="s">
        <v>45</v>
      </c>
      <c r="O3733" t="s">
        <v>40</v>
      </c>
      <c r="P3733" t="s">
        <v>30</v>
      </c>
      <c r="Q3733" t="s">
        <v>63</v>
      </c>
      <c r="R3733" t="s">
        <v>30</v>
      </c>
      <c r="X3733" t="s">
        <v>6062</v>
      </c>
    </row>
    <row r="3734" spans="1:24" x14ac:dyDescent="0.25">
      <c r="A3734">
        <v>38581</v>
      </c>
      <c r="B3734" t="s">
        <v>6063</v>
      </c>
      <c r="C3734" t="s">
        <v>6064</v>
      </c>
      <c r="M3734" t="s">
        <v>2119</v>
      </c>
      <c r="N3734" t="s">
        <v>45</v>
      </c>
      <c r="O3734" t="s">
        <v>40</v>
      </c>
      <c r="P3734" t="s">
        <v>30</v>
      </c>
      <c r="Q3734" t="s">
        <v>63</v>
      </c>
      <c r="R3734" t="s">
        <v>30</v>
      </c>
      <c r="X3734" t="s">
        <v>6065</v>
      </c>
    </row>
    <row r="3735" spans="1:24" x14ac:dyDescent="0.25">
      <c r="A3735">
        <v>395055</v>
      </c>
      <c r="B3735" t="s">
        <v>6066</v>
      </c>
      <c r="C3735" t="s">
        <v>6067</v>
      </c>
      <c r="I3735">
        <v>1997</v>
      </c>
      <c r="M3735" t="s">
        <v>6068</v>
      </c>
      <c r="N3735" t="s">
        <v>29</v>
      </c>
      <c r="O3735" t="s">
        <v>30</v>
      </c>
      <c r="P3735" t="s">
        <v>30</v>
      </c>
      <c r="Q3735" t="s">
        <v>31</v>
      </c>
      <c r="R3735" t="s">
        <v>30</v>
      </c>
      <c r="X3735" t="s">
        <v>6069</v>
      </c>
    </row>
    <row r="3736" spans="1:24" x14ac:dyDescent="0.25">
      <c r="A3736">
        <v>312002</v>
      </c>
      <c r="B3736" t="s">
        <v>6070</v>
      </c>
      <c r="C3736" t="s">
        <v>6071</v>
      </c>
      <c r="N3736" t="s">
        <v>45</v>
      </c>
      <c r="O3736" t="s">
        <v>40</v>
      </c>
      <c r="P3736" t="s">
        <v>30</v>
      </c>
      <c r="Q3736" t="s">
        <v>63</v>
      </c>
      <c r="R3736" t="s">
        <v>30</v>
      </c>
      <c r="X3736" t="s">
        <v>6072</v>
      </c>
    </row>
    <row r="3737" spans="1:24" x14ac:dyDescent="0.25">
      <c r="A3737">
        <v>453576</v>
      </c>
      <c r="B3737" t="s">
        <v>6079</v>
      </c>
      <c r="C3737" t="s">
        <v>6080</v>
      </c>
      <c r="N3737" t="s">
        <v>45</v>
      </c>
      <c r="O3737" t="s">
        <v>40</v>
      </c>
      <c r="P3737" t="s">
        <v>30</v>
      </c>
      <c r="Q3737" t="s">
        <v>46</v>
      </c>
      <c r="R3737" t="s">
        <v>30</v>
      </c>
      <c r="X3737" t="s">
        <v>6081</v>
      </c>
    </row>
    <row r="3738" spans="1:24" x14ac:dyDescent="0.25">
      <c r="A3738">
        <v>831728</v>
      </c>
      <c r="B3738" t="s">
        <v>6082</v>
      </c>
      <c r="C3738" t="s">
        <v>6083</v>
      </c>
      <c r="G3738" t="e">
        <f>-caine</f>
        <v>#NAME?</v>
      </c>
      <c r="H3738" t="s">
        <v>394</v>
      </c>
      <c r="N3738" t="s">
        <v>45</v>
      </c>
      <c r="O3738" t="s">
        <v>40</v>
      </c>
      <c r="P3738" t="s">
        <v>30</v>
      </c>
      <c r="Q3738" t="s">
        <v>63</v>
      </c>
      <c r="R3738" t="s">
        <v>30</v>
      </c>
      <c r="X3738" t="s">
        <v>6084</v>
      </c>
    </row>
    <row r="3739" spans="1:24" x14ac:dyDescent="0.25">
      <c r="A3739">
        <v>32533</v>
      </c>
      <c r="B3739" t="s">
        <v>6092</v>
      </c>
      <c r="C3739" t="s">
        <v>6093</v>
      </c>
      <c r="G3739" t="e">
        <f>-fylline</f>
        <v>#NAME?</v>
      </c>
      <c r="H3739" t="s">
        <v>155</v>
      </c>
      <c r="N3739" t="s">
        <v>29</v>
      </c>
      <c r="O3739" t="s">
        <v>40</v>
      </c>
      <c r="P3739" t="s">
        <v>30</v>
      </c>
      <c r="Q3739" t="s">
        <v>63</v>
      </c>
      <c r="R3739" t="s">
        <v>30</v>
      </c>
      <c r="X3739" t="s">
        <v>6094</v>
      </c>
    </row>
    <row r="3740" spans="1:24" x14ac:dyDescent="0.25">
      <c r="A3740">
        <v>36460</v>
      </c>
      <c r="B3740" t="s">
        <v>6095</v>
      </c>
      <c r="C3740" t="s">
        <v>6096</v>
      </c>
      <c r="N3740" t="s">
        <v>45</v>
      </c>
      <c r="O3740" t="s">
        <v>40</v>
      </c>
      <c r="P3740" t="s">
        <v>30</v>
      </c>
      <c r="Q3740" t="s">
        <v>46</v>
      </c>
      <c r="R3740" t="s">
        <v>30</v>
      </c>
      <c r="X3740" t="s">
        <v>6097</v>
      </c>
    </row>
    <row r="3741" spans="1:24" x14ac:dyDescent="0.25">
      <c r="A3741">
        <v>48103</v>
      </c>
      <c r="B3741" t="s">
        <v>6103</v>
      </c>
      <c r="C3741" t="s">
        <v>6104</v>
      </c>
      <c r="E3741" t="s">
        <v>6105</v>
      </c>
      <c r="F3741" t="s">
        <v>6106</v>
      </c>
      <c r="I3741">
        <v>1998</v>
      </c>
      <c r="N3741" t="s">
        <v>45</v>
      </c>
      <c r="O3741" t="s">
        <v>30</v>
      </c>
      <c r="P3741" t="s">
        <v>30</v>
      </c>
      <c r="Q3741" t="s">
        <v>31</v>
      </c>
      <c r="R3741" t="s">
        <v>30</v>
      </c>
      <c r="X3741" t="s">
        <v>6107</v>
      </c>
    </row>
    <row r="3742" spans="1:24" x14ac:dyDescent="0.25">
      <c r="A3742">
        <v>67105</v>
      </c>
      <c r="B3742" t="s">
        <v>6114</v>
      </c>
      <c r="C3742" t="s">
        <v>6115</v>
      </c>
      <c r="G3742" t="e">
        <f>-xaban</f>
        <v>#NAME?</v>
      </c>
      <c r="H3742" t="s">
        <v>929</v>
      </c>
      <c r="N3742" t="s">
        <v>45</v>
      </c>
      <c r="O3742" t="s">
        <v>40</v>
      </c>
      <c r="P3742" t="s">
        <v>30</v>
      </c>
      <c r="Q3742" t="s">
        <v>31</v>
      </c>
      <c r="R3742" t="s">
        <v>30</v>
      </c>
      <c r="X3742" t="s">
        <v>6116</v>
      </c>
    </row>
    <row r="3743" spans="1:24" x14ac:dyDescent="0.25">
      <c r="A3743">
        <v>416719</v>
      </c>
      <c r="B3743" t="s">
        <v>6117</v>
      </c>
      <c r="C3743" t="s">
        <v>6118</v>
      </c>
      <c r="E3743" t="s">
        <v>6119</v>
      </c>
      <c r="F3743" t="s">
        <v>6120</v>
      </c>
      <c r="I3743">
        <v>2009</v>
      </c>
      <c r="N3743" t="s">
        <v>45</v>
      </c>
      <c r="O3743" t="s">
        <v>40</v>
      </c>
      <c r="P3743" t="s">
        <v>30</v>
      </c>
      <c r="Q3743" t="s">
        <v>31</v>
      </c>
      <c r="R3743" t="s">
        <v>30</v>
      </c>
      <c r="X3743" t="s">
        <v>6121</v>
      </c>
    </row>
    <row r="3744" spans="1:24" x14ac:dyDescent="0.25">
      <c r="A3744">
        <v>1005858</v>
      </c>
      <c r="B3744" t="s">
        <v>6122</v>
      </c>
      <c r="C3744" t="s">
        <v>6123</v>
      </c>
      <c r="N3744" t="s">
        <v>45</v>
      </c>
      <c r="O3744" t="s">
        <v>40</v>
      </c>
      <c r="P3744" t="s">
        <v>30</v>
      </c>
      <c r="Q3744" t="s">
        <v>63</v>
      </c>
      <c r="R3744" t="s">
        <v>30</v>
      </c>
      <c r="X3744" t="s">
        <v>6124</v>
      </c>
    </row>
    <row r="3745" spans="1:24" x14ac:dyDescent="0.25">
      <c r="A3745">
        <v>119300</v>
      </c>
      <c r="B3745" t="s">
        <v>6125</v>
      </c>
      <c r="C3745" t="s">
        <v>6126</v>
      </c>
      <c r="E3745" t="s">
        <v>6127</v>
      </c>
      <c r="K3745" t="s">
        <v>6128</v>
      </c>
      <c r="L3745" t="s">
        <v>6129</v>
      </c>
      <c r="N3745" t="s">
        <v>45</v>
      </c>
      <c r="O3745" t="s">
        <v>40</v>
      </c>
      <c r="P3745" t="s">
        <v>30</v>
      </c>
      <c r="Q3745" t="s">
        <v>63</v>
      </c>
      <c r="R3745" t="s">
        <v>30</v>
      </c>
      <c r="X3745" t="s">
        <v>6130</v>
      </c>
    </row>
    <row r="3746" spans="1:24" x14ac:dyDescent="0.25">
      <c r="A3746">
        <v>126420</v>
      </c>
      <c r="B3746" t="s">
        <v>6131</v>
      </c>
      <c r="C3746" t="s">
        <v>6132</v>
      </c>
      <c r="G3746" t="e">
        <f>-pril</f>
        <v>#NAME?</v>
      </c>
      <c r="H3746" t="s">
        <v>1992</v>
      </c>
      <c r="N3746" t="s">
        <v>45</v>
      </c>
      <c r="O3746" t="s">
        <v>40</v>
      </c>
      <c r="P3746" t="s">
        <v>30</v>
      </c>
      <c r="Q3746" t="s">
        <v>31</v>
      </c>
      <c r="R3746" t="s">
        <v>30</v>
      </c>
      <c r="X3746" t="s">
        <v>6133</v>
      </c>
    </row>
    <row r="3747" spans="1:24" x14ac:dyDescent="0.25">
      <c r="A3747">
        <v>630052</v>
      </c>
      <c r="B3747" t="s">
        <v>6138</v>
      </c>
      <c r="C3747" t="s">
        <v>6139</v>
      </c>
      <c r="E3747" t="s">
        <v>6140</v>
      </c>
      <c r="F3747" t="s">
        <v>301</v>
      </c>
      <c r="I3747">
        <v>1968</v>
      </c>
      <c r="M3747" t="s">
        <v>268</v>
      </c>
      <c r="N3747" t="s">
        <v>45</v>
      </c>
      <c r="O3747" t="s">
        <v>40</v>
      </c>
      <c r="P3747" t="s">
        <v>30</v>
      </c>
      <c r="Q3747" t="s">
        <v>31</v>
      </c>
      <c r="R3747" t="s">
        <v>30</v>
      </c>
      <c r="X3747" t="s">
        <v>6141</v>
      </c>
    </row>
    <row r="3748" spans="1:24" x14ac:dyDescent="0.25">
      <c r="A3748">
        <v>1449585</v>
      </c>
      <c r="B3748" t="s">
        <v>6142</v>
      </c>
      <c r="C3748" t="s">
        <v>6143</v>
      </c>
      <c r="E3748" t="s">
        <v>6144</v>
      </c>
      <c r="F3748" t="s">
        <v>6145</v>
      </c>
      <c r="G3748" t="e">
        <f>-rsen</f>
        <v>#NAME?</v>
      </c>
      <c r="H3748" t="s">
        <v>539</v>
      </c>
      <c r="I3748">
        <v>2009</v>
      </c>
      <c r="N3748" t="s">
        <v>540</v>
      </c>
      <c r="O3748" t="s">
        <v>30</v>
      </c>
      <c r="P3748" t="s">
        <v>30</v>
      </c>
      <c r="Q3748" t="s">
        <v>31</v>
      </c>
      <c r="R3748" t="s">
        <v>30</v>
      </c>
    </row>
    <row r="3749" spans="1:24" x14ac:dyDescent="0.25">
      <c r="A3749">
        <v>792264</v>
      </c>
      <c r="B3749" t="s">
        <v>6146</v>
      </c>
      <c r="C3749" t="s">
        <v>6147</v>
      </c>
      <c r="I3749">
        <v>1967</v>
      </c>
      <c r="M3749" t="s">
        <v>3826</v>
      </c>
      <c r="N3749" t="s">
        <v>45</v>
      </c>
      <c r="O3749" t="s">
        <v>40</v>
      </c>
      <c r="P3749" t="s">
        <v>30</v>
      </c>
      <c r="Q3749" t="s">
        <v>63</v>
      </c>
      <c r="R3749" t="s">
        <v>30</v>
      </c>
      <c r="X3749" t="s">
        <v>6148</v>
      </c>
    </row>
    <row r="3750" spans="1:24" x14ac:dyDescent="0.25">
      <c r="A3750">
        <v>1051052</v>
      </c>
      <c r="B3750" t="s">
        <v>6149</v>
      </c>
      <c r="C3750" t="s">
        <v>6150</v>
      </c>
      <c r="E3750" t="s">
        <v>6151</v>
      </c>
      <c r="G3750" t="s">
        <v>4695</v>
      </c>
      <c r="H3750" t="s">
        <v>2824</v>
      </c>
      <c r="K3750" t="s">
        <v>6152</v>
      </c>
      <c r="L3750" t="s">
        <v>6153</v>
      </c>
      <c r="N3750" t="s">
        <v>29</v>
      </c>
      <c r="O3750" t="s">
        <v>40</v>
      </c>
      <c r="P3750" t="s">
        <v>30</v>
      </c>
      <c r="Q3750" t="s">
        <v>31</v>
      </c>
      <c r="R3750" t="s">
        <v>30</v>
      </c>
      <c r="X3750" t="s">
        <v>6154</v>
      </c>
    </row>
    <row r="3751" spans="1:24" x14ac:dyDescent="0.25">
      <c r="A3751">
        <v>112006</v>
      </c>
      <c r="B3751" t="s">
        <v>6155</v>
      </c>
      <c r="C3751" t="s">
        <v>6156</v>
      </c>
      <c r="E3751" t="s">
        <v>6157</v>
      </c>
      <c r="N3751" t="s">
        <v>45</v>
      </c>
      <c r="O3751" t="s">
        <v>40</v>
      </c>
      <c r="P3751" t="s">
        <v>30</v>
      </c>
      <c r="Q3751" t="s">
        <v>63</v>
      </c>
      <c r="R3751" t="s">
        <v>30</v>
      </c>
      <c r="X3751" t="s">
        <v>6158</v>
      </c>
    </row>
    <row r="3752" spans="1:24" x14ac:dyDescent="0.25">
      <c r="A3752">
        <v>21926</v>
      </c>
      <c r="B3752" t="s">
        <v>6159</v>
      </c>
      <c r="C3752" t="s">
        <v>6160</v>
      </c>
      <c r="E3752" t="s">
        <v>6161</v>
      </c>
      <c r="G3752" t="e">
        <f>-grel</f>
        <v>#NAME?</v>
      </c>
      <c r="H3752" t="s">
        <v>183</v>
      </c>
      <c r="I3752">
        <v>1986</v>
      </c>
      <c r="M3752" t="s">
        <v>6162</v>
      </c>
      <c r="N3752" t="s">
        <v>45</v>
      </c>
      <c r="O3752" t="s">
        <v>30</v>
      </c>
      <c r="P3752" t="s">
        <v>30</v>
      </c>
      <c r="Q3752" t="s">
        <v>63</v>
      </c>
      <c r="R3752" t="s">
        <v>30</v>
      </c>
      <c r="X3752" t="s">
        <v>6163</v>
      </c>
    </row>
    <row r="3753" spans="1:24" x14ac:dyDescent="0.25">
      <c r="A3753">
        <v>451744</v>
      </c>
      <c r="B3753" t="s">
        <v>6164</v>
      </c>
      <c r="C3753" t="s">
        <v>6165</v>
      </c>
      <c r="E3753" t="s">
        <v>6166</v>
      </c>
      <c r="F3753" t="s">
        <v>982</v>
      </c>
      <c r="G3753" t="e">
        <f>-vir</f>
        <v>#NAME?</v>
      </c>
      <c r="H3753" t="s">
        <v>6167</v>
      </c>
      <c r="I3753">
        <v>2010</v>
      </c>
      <c r="N3753" t="s">
        <v>29</v>
      </c>
      <c r="O3753" t="s">
        <v>30</v>
      </c>
      <c r="P3753" t="s">
        <v>30</v>
      </c>
      <c r="Q3753" t="s">
        <v>31</v>
      </c>
      <c r="R3753" t="s">
        <v>30</v>
      </c>
      <c r="X3753" t="s">
        <v>6168</v>
      </c>
    </row>
    <row r="3754" spans="1:24" x14ac:dyDescent="0.25">
      <c r="A3754">
        <v>878794</v>
      </c>
      <c r="B3754" t="s">
        <v>6169</v>
      </c>
      <c r="C3754" t="s">
        <v>6170</v>
      </c>
      <c r="E3754" t="s">
        <v>6171</v>
      </c>
      <c r="K3754" t="s">
        <v>6172</v>
      </c>
      <c r="L3754" t="s">
        <v>6173</v>
      </c>
      <c r="N3754" t="s">
        <v>45</v>
      </c>
      <c r="O3754" t="s">
        <v>40</v>
      </c>
      <c r="P3754" t="s">
        <v>30</v>
      </c>
      <c r="Q3754" t="s">
        <v>63</v>
      </c>
      <c r="R3754" t="s">
        <v>30</v>
      </c>
      <c r="X3754" t="s">
        <v>6174</v>
      </c>
    </row>
    <row r="3755" spans="1:24" x14ac:dyDescent="0.25">
      <c r="A3755">
        <v>430733</v>
      </c>
      <c r="B3755" t="s">
        <v>6175</v>
      </c>
      <c r="C3755" t="s">
        <v>6176</v>
      </c>
      <c r="E3755" t="s">
        <v>6177</v>
      </c>
      <c r="G3755" t="s">
        <v>2167</v>
      </c>
      <c r="H3755" t="s">
        <v>2168</v>
      </c>
      <c r="I3755">
        <v>1967</v>
      </c>
      <c r="M3755" t="s">
        <v>453</v>
      </c>
      <c r="N3755" t="s">
        <v>45</v>
      </c>
      <c r="O3755" t="s">
        <v>40</v>
      </c>
      <c r="P3755" t="s">
        <v>30</v>
      </c>
      <c r="Q3755" t="s">
        <v>46</v>
      </c>
      <c r="R3755" t="s">
        <v>30</v>
      </c>
      <c r="X3755" t="s">
        <v>6178</v>
      </c>
    </row>
    <row r="3756" spans="1:24" x14ac:dyDescent="0.25">
      <c r="A3756">
        <v>1020959</v>
      </c>
      <c r="B3756" t="s">
        <v>6179</v>
      </c>
      <c r="C3756" t="s">
        <v>6180</v>
      </c>
      <c r="F3756" t="s">
        <v>2916</v>
      </c>
      <c r="I3756">
        <v>1999</v>
      </c>
      <c r="N3756" t="s">
        <v>45</v>
      </c>
      <c r="O3756" t="s">
        <v>40</v>
      </c>
      <c r="P3756" t="s">
        <v>30</v>
      </c>
      <c r="Q3756" t="s">
        <v>46</v>
      </c>
      <c r="R3756" t="s">
        <v>30</v>
      </c>
      <c r="X3756" t="s">
        <v>6181</v>
      </c>
    </row>
    <row r="3757" spans="1:24" x14ac:dyDescent="0.25">
      <c r="A3757">
        <v>7813</v>
      </c>
      <c r="B3757" t="s">
        <v>6182</v>
      </c>
      <c r="C3757" t="s">
        <v>6183</v>
      </c>
      <c r="G3757" t="e">
        <f>-profen</f>
        <v>#NAME?</v>
      </c>
      <c r="H3757" t="s">
        <v>875</v>
      </c>
      <c r="N3757" t="s">
        <v>45</v>
      </c>
      <c r="O3757" t="s">
        <v>40</v>
      </c>
      <c r="P3757" t="s">
        <v>30</v>
      </c>
      <c r="Q3757" t="s">
        <v>46</v>
      </c>
      <c r="R3757" t="s">
        <v>30</v>
      </c>
      <c r="X3757" t="s">
        <v>6184</v>
      </c>
    </row>
    <row r="3758" spans="1:24" x14ac:dyDescent="0.25">
      <c r="A3758">
        <v>1017450</v>
      </c>
      <c r="B3758" t="s">
        <v>6189</v>
      </c>
      <c r="C3758" t="s">
        <v>6190</v>
      </c>
      <c r="N3758" t="s">
        <v>45</v>
      </c>
      <c r="O3758" t="s">
        <v>30</v>
      </c>
      <c r="P3758" t="s">
        <v>30</v>
      </c>
      <c r="Q3758" t="s">
        <v>31</v>
      </c>
      <c r="R3758" t="s">
        <v>30</v>
      </c>
      <c r="X3758" t="s">
        <v>6191</v>
      </c>
    </row>
    <row r="3759" spans="1:24" x14ac:dyDescent="0.25">
      <c r="A3759">
        <v>56070</v>
      </c>
      <c r="B3759" t="s">
        <v>6192</v>
      </c>
      <c r="C3759" t="s">
        <v>6193</v>
      </c>
      <c r="E3759" t="s">
        <v>6194</v>
      </c>
      <c r="F3759" t="s">
        <v>1258</v>
      </c>
      <c r="G3759" t="s">
        <v>2041</v>
      </c>
      <c r="H3759" t="s">
        <v>1259</v>
      </c>
      <c r="I3759">
        <v>1997</v>
      </c>
      <c r="M3759" t="s">
        <v>250</v>
      </c>
      <c r="N3759" t="s">
        <v>45</v>
      </c>
      <c r="O3759" t="s">
        <v>40</v>
      </c>
      <c r="P3759" t="s">
        <v>30</v>
      </c>
      <c r="Q3759" t="s">
        <v>46</v>
      </c>
      <c r="R3759" t="s">
        <v>30</v>
      </c>
      <c r="X3759" t="s">
        <v>6195</v>
      </c>
    </row>
    <row r="3760" spans="1:24" x14ac:dyDescent="0.25">
      <c r="A3760">
        <v>1041079</v>
      </c>
      <c r="B3760" t="s">
        <v>6210</v>
      </c>
      <c r="C3760" t="s">
        <v>6211</v>
      </c>
      <c r="E3760" t="s">
        <v>6212</v>
      </c>
      <c r="F3760" t="s">
        <v>626</v>
      </c>
      <c r="I3760">
        <v>1963</v>
      </c>
      <c r="M3760" t="s">
        <v>1395</v>
      </c>
      <c r="N3760" t="s">
        <v>45</v>
      </c>
      <c r="O3760" t="s">
        <v>40</v>
      </c>
      <c r="P3760" t="s">
        <v>30</v>
      </c>
      <c r="Q3760" t="s">
        <v>63</v>
      </c>
      <c r="R3760" t="s">
        <v>30</v>
      </c>
      <c r="X3760" t="s">
        <v>6213</v>
      </c>
    </row>
    <row r="3761" spans="1:24" x14ac:dyDescent="0.25">
      <c r="A3761">
        <v>191927</v>
      </c>
      <c r="B3761" t="s">
        <v>6218</v>
      </c>
      <c r="C3761" t="s">
        <v>6219</v>
      </c>
      <c r="E3761" t="s">
        <v>6220</v>
      </c>
      <c r="G3761" t="e">
        <f>-plasinin</f>
        <v>#NAME?</v>
      </c>
      <c r="H3761" t="s">
        <v>6221</v>
      </c>
      <c r="I3761">
        <v>2005</v>
      </c>
      <c r="N3761" t="s">
        <v>45</v>
      </c>
      <c r="O3761" t="s">
        <v>30</v>
      </c>
      <c r="P3761" t="s">
        <v>30</v>
      </c>
      <c r="Q3761" t="s">
        <v>63</v>
      </c>
      <c r="R3761" t="s">
        <v>30</v>
      </c>
      <c r="X3761" t="s">
        <v>6222</v>
      </c>
    </row>
    <row r="3762" spans="1:24" x14ac:dyDescent="0.25">
      <c r="A3762">
        <v>740205</v>
      </c>
      <c r="B3762" t="s">
        <v>6223</v>
      </c>
      <c r="C3762" t="s">
        <v>6224</v>
      </c>
      <c r="E3762" t="s">
        <v>6225</v>
      </c>
      <c r="F3762" t="s">
        <v>6226</v>
      </c>
      <c r="I3762">
        <v>1987</v>
      </c>
      <c r="M3762" t="s">
        <v>1025</v>
      </c>
      <c r="N3762" t="s">
        <v>29</v>
      </c>
      <c r="O3762" t="s">
        <v>40</v>
      </c>
      <c r="P3762" t="s">
        <v>30</v>
      </c>
      <c r="Q3762" t="s">
        <v>31</v>
      </c>
      <c r="R3762" t="s">
        <v>30</v>
      </c>
      <c r="X3762" t="s">
        <v>6227</v>
      </c>
    </row>
    <row r="3763" spans="1:24" x14ac:dyDescent="0.25">
      <c r="A3763">
        <v>1078605</v>
      </c>
      <c r="B3763" t="s">
        <v>6231</v>
      </c>
      <c r="C3763" t="s">
        <v>6232</v>
      </c>
      <c r="K3763" t="s">
        <v>6233</v>
      </c>
      <c r="L3763" t="s">
        <v>6234</v>
      </c>
      <c r="N3763" t="s">
        <v>45</v>
      </c>
      <c r="O3763" t="s">
        <v>40</v>
      </c>
      <c r="P3763" t="s">
        <v>30</v>
      </c>
      <c r="Q3763" t="s">
        <v>46</v>
      </c>
      <c r="R3763" t="s">
        <v>30</v>
      </c>
      <c r="X3763" t="s">
        <v>6235</v>
      </c>
    </row>
    <row r="3764" spans="1:24" x14ac:dyDescent="0.25">
      <c r="A3764">
        <v>50929</v>
      </c>
      <c r="B3764" t="s">
        <v>6236</v>
      </c>
      <c r="C3764" t="s">
        <v>6237</v>
      </c>
      <c r="E3764" t="s">
        <v>6238</v>
      </c>
      <c r="I3764">
        <v>2005</v>
      </c>
      <c r="N3764" t="s">
        <v>45</v>
      </c>
      <c r="O3764" t="s">
        <v>40</v>
      </c>
      <c r="P3764" t="s">
        <v>30</v>
      </c>
      <c r="Q3764" t="s">
        <v>31</v>
      </c>
      <c r="R3764" t="s">
        <v>30</v>
      </c>
      <c r="X3764" t="s">
        <v>6239</v>
      </c>
    </row>
    <row r="3765" spans="1:24" x14ac:dyDescent="0.25">
      <c r="A3765">
        <v>653953</v>
      </c>
      <c r="B3765" t="s">
        <v>6247</v>
      </c>
      <c r="C3765" t="s">
        <v>6248</v>
      </c>
      <c r="K3765" t="s">
        <v>6249</v>
      </c>
      <c r="L3765" t="s">
        <v>6250</v>
      </c>
      <c r="N3765" t="s">
        <v>45</v>
      </c>
      <c r="O3765" t="s">
        <v>40</v>
      </c>
      <c r="P3765" t="s">
        <v>30</v>
      </c>
      <c r="Q3765" t="s">
        <v>63</v>
      </c>
      <c r="R3765" t="s">
        <v>30</v>
      </c>
      <c r="X3765" t="s">
        <v>6251</v>
      </c>
    </row>
    <row r="3766" spans="1:24" x14ac:dyDescent="0.25">
      <c r="A3766">
        <v>95857</v>
      </c>
      <c r="B3766" t="s">
        <v>6252</v>
      </c>
      <c r="C3766" t="s">
        <v>6253</v>
      </c>
      <c r="G3766" t="e">
        <f>-azepam</f>
        <v>#NAME?</v>
      </c>
      <c r="H3766" t="s">
        <v>1171</v>
      </c>
      <c r="N3766" t="s">
        <v>45</v>
      </c>
      <c r="O3766" t="s">
        <v>40</v>
      </c>
      <c r="P3766" t="s">
        <v>30</v>
      </c>
      <c r="Q3766" t="s">
        <v>46</v>
      </c>
      <c r="R3766" t="s">
        <v>30</v>
      </c>
      <c r="X3766" t="s">
        <v>6254</v>
      </c>
    </row>
    <row r="3767" spans="1:24" x14ac:dyDescent="0.25">
      <c r="A3767">
        <v>692572</v>
      </c>
      <c r="B3767" t="s">
        <v>6283</v>
      </c>
      <c r="C3767" t="s">
        <v>6284</v>
      </c>
      <c r="I3767">
        <v>1980</v>
      </c>
      <c r="M3767" t="s">
        <v>6285</v>
      </c>
      <c r="N3767" t="s">
        <v>45</v>
      </c>
      <c r="O3767" t="s">
        <v>40</v>
      </c>
      <c r="P3767" t="s">
        <v>30</v>
      </c>
      <c r="Q3767" t="s">
        <v>63</v>
      </c>
      <c r="R3767" t="s">
        <v>30</v>
      </c>
      <c r="X3767" t="s">
        <v>6286</v>
      </c>
    </row>
    <row r="3768" spans="1:24" x14ac:dyDescent="0.25">
      <c r="A3768">
        <v>241642</v>
      </c>
      <c r="B3768" t="s">
        <v>6295</v>
      </c>
      <c r="C3768" t="s">
        <v>6296</v>
      </c>
      <c r="E3768" t="s">
        <v>6297</v>
      </c>
      <c r="I3768">
        <v>1980</v>
      </c>
      <c r="M3768" t="s">
        <v>3098</v>
      </c>
      <c r="N3768" t="s">
        <v>45</v>
      </c>
      <c r="O3768" t="s">
        <v>40</v>
      </c>
      <c r="P3768" t="s">
        <v>30</v>
      </c>
      <c r="Q3768" t="s">
        <v>63</v>
      </c>
      <c r="R3768" t="s">
        <v>30</v>
      </c>
      <c r="X3768" t="s">
        <v>6298</v>
      </c>
    </row>
    <row r="3769" spans="1:24" x14ac:dyDescent="0.25">
      <c r="A3769">
        <v>488852</v>
      </c>
      <c r="B3769" t="s">
        <v>6299</v>
      </c>
      <c r="C3769" t="s">
        <v>6300</v>
      </c>
      <c r="N3769" t="s">
        <v>29</v>
      </c>
      <c r="O3769" t="s">
        <v>40</v>
      </c>
      <c r="P3769" t="s">
        <v>30</v>
      </c>
      <c r="Q3769" t="s">
        <v>31</v>
      </c>
      <c r="R3769" t="s">
        <v>30</v>
      </c>
      <c r="X3769" t="s">
        <v>6301</v>
      </c>
    </row>
    <row r="3770" spans="1:24" x14ac:dyDescent="0.25">
      <c r="A3770">
        <v>426110</v>
      </c>
      <c r="B3770" t="s">
        <v>6307</v>
      </c>
      <c r="C3770" t="s">
        <v>6308</v>
      </c>
      <c r="E3770" t="s">
        <v>6309</v>
      </c>
      <c r="F3770" t="s">
        <v>6310</v>
      </c>
      <c r="G3770" t="e">
        <f>-luren</f>
        <v>#NAME?</v>
      </c>
      <c r="H3770" t="s">
        <v>6311</v>
      </c>
      <c r="I3770">
        <v>2008</v>
      </c>
      <c r="N3770" t="s">
        <v>45</v>
      </c>
      <c r="O3770" t="s">
        <v>40</v>
      </c>
      <c r="P3770" t="s">
        <v>30</v>
      </c>
      <c r="Q3770" t="s">
        <v>63</v>
      </c>
      <c r="R3770" t="s">
        <v>30</v>
      </c>
      <c r="X3770" t="s">
        <v>6312</v>
      </c>
    </row>
    <row r="3771" spans="1:24" x14ac:dyDescent="0.25">
      <c r="A3771">
        <v>452537</v>
      </c>
      <c r="B3771" t="s">
        <v>6313</v>
      </c>
      <c r="C3771" t="s">
        <v>6314</v>
      </c>
      <c r="E3771" t="s">
        <v>6315</v>
      </c>
      <c r="I3771">
        <v>1962</v>
      </c>
      <c r="M3771" t="s">
        <v>793</v>
      </c>
      <c r="N3771" t="s">
        <v>45</v>
      </c>
      <c r="O3771" t="s">
        <v>40</v>
      </c>
      <c r="P3771" t="s">
        <v>30</v>
      </c>
      <c r="Q3771" t="s">
        <v>63</v>
      </c>
      <c r="R3771" t="s">
        <v>30</v>
      </c>
      <c r="X3771" t="s">
        <v>6316</v>
      </c>
    </row>
    <row r="3772" spans="1:24" x14ac:dyDescent="0.25">
      <c r="A3772">
        <v>454083</v>
      </c>
      <c r="B3772" t="s">
        <v>6317</v>
      </c>
      <c r="C3772" t="s">
        <v>6318</v>
      </c>
      <c r="G3772" t="e">
        <f>-fosfamide</f>
        <v>#NAME?</v>
      </c>
      <c r="H3772" t="s">
        <v>6319</v>
      </c>
      <c r="N3772" t="s">
        <v>45</v>
      </c>
      <c r="O3772" t="s">
        <v>40</v>
      </c>
      <c r="P3772" t="s">
        <v>30</v>
      </c>
      <c r="Q3772" t="s">
        <v>46</v>
      </c>
      <c r="R3772" t="s">
        <v>30</v>
      </c>
      <c r="X3772" t="s">
        <v>6320</v>
      </c>
    </row>
    <row r="3773" spans="1:24" x14ac:dyDescent="0.25">
      <c r="A3773">
        <v>126215</v>
      </c>
      <c r="B3773" t="s">
        <v>6321</v>
      </c>
      <c r="C3773" t="s">
        <v>6322</v>
      </c>
      <c r="E3773" t="s">
        <v>6323</v>
      </c>
      <c r="F3773" t="s">
        <v>313</v>
      </c>
      <c r="G3773" t="s">
        <v>447</v>
      </c>
      <c r="H3773" t="s">
        <v>448</v>
      </c>
      <c r="I3773">
        <v>1975</v>
      </c>
      <c r="M3773" t="s">
        <v>6324</v>
      </c>
      <c r="N3773" t="s">
        <v>29</v>
      </c>
      <c r="O3773" t="s">
        <v>40</v>
      </c>
      <c r="P3773" t="s">
        <v>30</v>
      </c>
      <c r="Q3773" t="s">
        <v>31</v>
      </c>
      <c r="R3773" t="s">
        <v>30</v>
      </c>
      <c r="X3773" t="s">
        <v>6325</v>
      </c>
    </row>
    <row r="3774" spans="1:24" x14ac:dyDescent="0.25">
      <c r="A3774">
        <v>1040723</v>
      </c>
      <c r="B3774" t="s">
        <v>6326</v>
      </c>
      <c r="C3774" t="s">
        <v>6327</v>
      </c>
      <c r="N3774" t="s">
        <v>45</v>
      </c>
      <c r="O3774" t="s">
        <v>40</v>
      </c>
      <c r="P3774" t="s">
        <v>30</v>
      </c>
      <c r="Q3774" t="s">
        <v>63</v>
      </c>
      <c r="R3774" t="s">
        <v>30</v>
      </c>
      <c r="X3774" t="s">
        <v>6328</v>
      </c>
    </row>
    <row r="3775" spans="1:24" x14ac:dyDescent="0.25">
      <c r="A3775">
        <v>5540</v>
      </c>
      <c r="B3775" t="s">
        <v>6329</v>
      </c>
      <c r="C3775" t="s">
        <v>6330</v>
      </c>
      <c r="E3775" t="s">
        <v>6331</v>
      </c>
      <c r="N3775" t="s">
        <v>45</v>
      </c>
      <c r="O3775" t="s">
        <v>40</v>
      </c>
      <c r="P3775" t="s">
        <v>30</v>
      </c>
      <c r="Q3775" t="s">
        <v>63</v>
      </c>
      <c r="R3775" t="s">
        <v>30</v>
      </c>
      <c r="X3775" t="s">
        <v>6332</v>
      </c>
    </row>
    <row r="3776" spans="1:24" x14ac:dyDescent="0.25">
      <c r="A3776">
        <v>1078545</v>
      </c>
      <c r="B3776" t="s">
        <v>6333</v>
      </c>
      <c r="C3776" t="s">
        <v>6334</v>
      </c>
      <c r="N3776" t="s">
        <v>29</v>
      </c>
      <c r="O3776" t="s">
        <v>30</v>
      </c>
      <c r="P3776" t="s">
        <v>30</v>
      </c>
      <c r="Q3776" t="s">
        <v>31</v>
      </c>
      <c r="R3776" t="s">
        <v>30</v>
      </c>
      <c r="X3776" t="s">
        <v>6335</v>
      </c>
    </row>
    <row r="3777" spans="1:24" x14ac:dyDescent="0.25">
      <c r="A3777">
        <v>192574</v>
      </c>
      <c r="B3777" t="s">
        <v>6336</v>
      </c>
      <c r="C3777" t="s">
        <v>6337</v>
      </c>
      <c r="E3777" t="s">
        <v>6338</v>
      </c>
      <c r="F3777" t="s">
        <v>6339</v>
      </c>
      <c r="G3777" t="e">
        <f>-plasinin</f>
        <v>#NAME?</v>
      </c>
      <c r="H3777" t="s">
        <v>6221</v>
      </c>
      <c r="I3777">
        <v>2008</v>
      </c>
      <c r="N3777" t="s">
        <v>45</v>
      </c>
      <c r="O3777" t="s">
        <v>30</v>
      </c>
      <c r="P3777" t="s">
        <v>30</v>
      </c>
      <c r="Q3777" t="s">
        <v>63</v>
      </c>
      <c r="R3777" t="s">
        <v>30</v>
      </c>
      <c r="X3777" t="s">
        <v>6340</v>
      </c>
    </row>
    <row r="3778" spans="1:24" x14ac:dyDescent="0.25">
      <c r="A3778">
        <v>1078577</v>
      </c>
      <c r="B3778" t="s">
        <v>6349</v>
      </c>
      <c r="C3778" t="s">
        <v>6350</v>
      </c>
      <c r="F3778" t="s">
        <v>6351</v>
      </c>
      <c r="K3778" t="s">
        <v>6352</v>
      </c>
      <c r="L3778" t="s">
        <v>6353</v>
      </c>
      <c r="N3778" t="s">
        <v>45</v>
      </c>
      <c r="O3778" t="s">
        <v>40</v>
      </c>
      <c r="P3778" t="s">
        <v>30</v>
      </c>
      <c r="Q3778" t="s">
        <v>63</v>
      </c>
      <c r="R3778" t="s">
        <v>30</v>
      </c>
      <c r="X3778" t="s">
        <v>6354</v>
      </c>
    </row>
    <row r="3779" spans="1:24" x14ac:dyDescent="0.25">
      <c r="A3779">
        <v>100485</v>
      </c>
      <c r="B3779" t="s">
        <v>6362</v>
      </c>
      <c r="C3779" t="s">
        <v>6363</v>
      </c>
      <c r="K3779" t="s">
        <v>6364</v>
      </c>
      <c r="L3779" t="s">
        <v>6365</v>
      </c>
      <c r="N3779" t="s">
        <v>45</v>
      </c>
      <c r="O3779" t="s">
        <v>40</v>
      </c>
      <c r="P3779" t="s">
        <v>30</v>
      </c>
      <c r="Q3779" t="s">
        <v>46</v>
      </c>
      <c r="R3779" t="s">
        <v>30</v>
      </c>
      <c r="X3779" t="s">
        <v>6366</v>
      </c>
    </row>
    <row r="3780" spans="1:24" x14ac:dyDescent="0.25">
      <c r="A3780">
        <v>1052745</v>
      </c>
      <c r="B3780" t="s">
        <v>6367</v>
      </c>
      <c r="C3780" t="s">
        <v>6368</v>
      </c>
      <c r="G3780" t="e">
        <f>-caine</f>
        <v>#NAME?</v>
      </c>
      <c r="H3780" t="s">
        <v>394</v>
      </c>
      <c r="N3780" t="s">
        <v>45</v>
      </c>
      <c r="O3780" t="s">
        <v>40</v>
      </c>
      <c r="P3780" t="s">
        <v>30</v>
      </c>
      <c r="Q3780" t="s">
        <v>46</v>
      </c>
      <c r="R3780" t="s">
        <v>30</v>
      </c>
      <c r="X3780" t="s">
        <v>6369</v>
      </c>
    </row>
    <row r="3781" spans="1:24" x14ac:dyDescent="0.25">
      <c r="A3781">
        <v>386756</v>
      </c>
      <c r="B3781" t="s">
        <v>6370</v>
      </c>
      <c r="C3781" t="s">
        <v>6371</v>
      </c>
      <c r="G3781" t="e">
        <f>-ribine</f>
        <v>#NAME?</v>
      </c>
      <c r="H3781" t="s">
        <v>983</v>
      </c>
      <c r="N3781" t="s">
        <v>29</v>
      </c>
      <c r="O3781" t="s">
        <v>40</v>
      </c>
      <c r="P3781" t="s">
        <v>30</v>
      </c>
      <c r="Q3781" t="s">
        <v>31</v>
      </c>
      <c r="R3781" t="s">
        <v>30</v>
      </c>
      <c r="X3781" t="s">
        <v>6372</v>
      </c>
    </row>
    <row r="3782" spans="1:24" x14ac:dyDescent="0.25">
      <c r="A3782">
        <v>277989</v>
      </c>
      <c r="B3782" t="s">
        <v>6373</v>
      </c>
      <c r="C3782" t="s">
        <v>6374</v>
      </c>
      <c r="E3782" t="s">
        <v>6375</v>
      </c>
      <c r="I3782">
        <v>2000</v>
      </c>
      <c r="N3782" t="s">
        <v>45</v>
      </c>
      <c r="O3782" t="s">
        <v>40</v>
      </c>
      <c r="P3782" t="s">
        <v>30</v>
      </c>
      <c r="Q3782" t="s">
        <v>63</v>
      </c>
      <c r="R3782" t="s">
        <v>30</v>
      </c>
      <c r="X3782" t="s">
        <v>6376</v>
      </c>
    </row>
    <row r="3783" spans="1:24" x14ac:dyDescent="0.25">
      <c r="A3783">
        <v>16580</v>
      </c>
      <c r="B3783" t="s">
        <v>6384</v>
      </c>
      <c r="C3783" t="s">
        <v>6385</v>
      </c>
      <c r="E3783" t="s">
        <v>6386</v>
      </c>
      <c r="G3783" t="e">
        <f ca="1">-pin(e)</f>
        <v>#NAME?</v>
      </c>
      <c r="H3783" t="s">
        <v>272</v>
      </c>
      <c r="N3783" t="s">
        <v>45</v>
      </c>
      <c r="O3783" t="s">
        <v>40</v>
      </c>
      <c r="P3783" t="s">
        <v>30</v>
      </c>
      <c r="Q3783" t="s">
        <v>63</v>
      </c>
      <c r="R3783" t="s">
        <v>30</v>
      </c>
      <c r="X3783" t="s">
        <v>6387</v>
      </c>
    </row>
    <row r="3784" spans="1:24" x14ac:dyDescent="0.25">
      <c r="A3784">
        <v>1381203</v>
      </c>
      <c r="B3784" t="s">
        <v>6388</v>
      </c>
      <c r="C3784" t="s">
        <v>6389</v>
      </c>
      <c r="N3784" t="s">
        <v>75</v>
      </c>
      <c r="O3784" t="s">
        <v>30</v>
      </c>
      <c r="P3784" t="s">
        <v>30</v>
      </c>
      <c r="Q3784" t="s">
        <v>31</v>
      </c>
      <c r="R3784" t="s">
        <v>30</v>
      </c>
    </row>
    <row r="3785" spans="1:24" x14ac:dyDescent="0.25">
      <c r="A3785">
        <v>1380449</v>
      </c>
      <c r="B3785" t="s">
        <v>6390</v>
      </c>
      <c r="C3785" t="s">
        <v>6391</v>
      </c>
      <c r="G3785" t="e">
        <f>-mer</f>
        <v>#NAME?</v>
      </c>
      <c r="H3785" t="s">
        <v>2375</v>
      </c>
      <c r="K3785" t="s">
        <v>6392</v>
      </c>
      <c r="L3785" t="s">
        <v>6393</v>
      </c>
      <c r="N3785" t="s">
        <v>229</v>
      </c>
      <c r="O3785" t="s">
        <v>30</v>
      </c>
      <c r="P3785" t="s">
        <v>30</v>
      </c>
      <c r="Q3785" t="s">
        <v>31</v>
      </c>
      <c r="R3785" t="s">
        <v>30</v>
      </c>
    </row>
    <row r="3786" spans="1:24" x14ac:dyDescent="0.25">
      <c r="A3786">
        <v>224263</v>
      </c>
      <c r="B3786" t="s">
        <v>6398</v>
      </c>
      <c r="C3786" t="s">
        <v>6399</v>
      </c>
      <c r="E3786" t="s">
        <v>6400</v>
      </c>
      <c r="G3786" t="e">
        <f>-clone</f>
        <v>#NAME?</v>
      </c>
      <c r="H3786" t="s">
        <v>6401</v>
      </c>
      <c r="K3786" t="s">
        <v>6402</v>
      </c>
      <c r="L3786" t="s">
        <v>6403</v>
      </c>
      <c r="N3786" t="s">
        <v>45</v>
      </c>
      <c r="O3786" t="s">
        <v>40</v>
      </c>
      <c r="P3786" t="s">
        <v>30</v>
      </c>
      <c r="Q3786" t="s">
        <v>46</v>
      </c>
      <c r="R3786" t="s">
        <v>30</v>
      </c>
      <c r="X3786" t="s">
        <v>6404</v>
      </c>
    </row>
    <row r="3787" spans="1:24" x14ac:dyDescent="0.25">
      <c r="A3787">
        <v>796225</v>
      </c>
      <c r="B3787" t="s">
        <v>6405</v>
      </c>
      <c r="C3787" t="s">
        <v>6406</v>
      </c>
      <c r="N3787" t="s">
        <v>45</v>
      </c>
      <c r="O3787" t="s">
        <v>40</v>
      </c>
      <c r="P3787" t="s">
        <v>30</v>
      </c>
      <c r="Q3787" t="s">
        <v>63</v>
      </c>
      <c r="R3787" t="s">
        <v>30</v>
      </c>
      <c r="X3787" t="s">
        <v>6407</v>
      </c>
    </row>
    <row r="3788" spans="1:24" x14ac:dyDescent="0.25">
      <c r="A3788">
        <v>291366</v>
      </c>
      <c r="B3788" t="s">
        <v>6414</v>
      </c>
      <c r="C3788" t="s">
        <v>6415</v>
      </c>
      <c r="E3788" t="s">
        <v>6416</v>
      </c>
      <c r="F3788" t="s">
        <v>922</v>
      </c>
      <c r="G3788" t="e">
        <f>-azenil</f>
        <v>#NAME?</v>
      </c>
      <c r="H3788" t="s">
        <v>6417</v>
      </c>
      <c r="I3788">
        <v>1990</v>
      </c>
      <c r="M3788" t="s">
        <v>3642</v>
      </c>
      <c r="N3788" t="s">
        <v>45</v>
      </c>
      <c r="O3788" t="s">
        <v>40</v>
      </c>
      <c r="P3788" t="s">
        <v>30</v>
      </c>
      <c r="Q3788" t="s">
        <v>31</v>
      </c>
      <c r="R3788" t="s">
        <v>30</v>
      </c>
      <c r="X3788" t="s">
        <v>6418</v>
      </c>
    </row>
    <row r="3789" spans="1:24" x14ac:dyDescent="0.25">
      <c r="A3789">
        <v>143870</v>
      </c>
      <c r="B3789" t="s">
        <v>6419</v>
      </c>
      <c r="C3789" t="s">
        <v>6420</v>
      </c>
      <c r="E3789" t="s">
        <v>6421</v>
      </c>
      <c r="I3789">
        <v>2005</v>
      </c>
      <c r="N3789" t="s">
        <v>45</v>
      </c>
      <c r="O3789" t="s">
        <v>30</v>
      </c>
      <c r="P3789" t="s">
        <v>30</v>
      </c>
      <c r="Q3789" t="s">
        <v>31</v>
      </c>
      <c r="R3789" t="s">
        <v>30</v>
      </c>
      <c r="X3789" t="s">
        <v>6422</v>
      </c>
    </row>
    <row r="3790" spans="1:24" x14ac:dyDescent="0.25">
      <c r="A3790">
        <v>709395</v>
      </c>
      <c r="B3790" t="s">
        <v>6423</v>
      </c>
      <c r="C3790" t="s">
        <v>6424</v>
      </c>
      <c r="N3790" t="s">
        <v>45</v>
      </c>
      <c r="O3790" t="s">
        <v>40</v>
      </c>
      <c r="P3790" t="s">
        <v>30</v>
      </c>
      <c r="Q3790" t="s">
        <v>31</v>
      </c>
      <c r="R3790" t="s">
        <v>30</v>
      </c>
      <c r="X3790" t="s">
        <v>6425</v>
      </c>
    </row>
    <row r="3791" spans="1:24" x14ac:dyDescent="0.25">
      <c r="A3791">
        <v>4920</v>
      </c>
      <c r="B3791" t="s">
        <v>6426</v>
      </c>
      <c r="C3791" t="s">
        <v>6427</v>
      </c>
      <c r="E3791" t="s">
        <v>6428</v>
      </c>
      <c r="F3791" t="s">
        <v>886</v>
      </c>
      <c r="G3791" t="e">
        <f>-rozole</f>
        <v>#NAME?</v>
      </c>
      <c r="H3791" t="s">
        <v>6429</v>
      </c>
      <c r="I3791">
        <v>1990</v>
      </c>
      <c r="M3791" t="s">
        <v>793</v>
      </c>
      <c r="N3791" t="s">
        <v>45</v>
      </c>
      <c r="O3791" t="s">
        <v>40</v>
      </c>
      <c r="P3791" t="s">
        <v>30</v>
      </c>
      <c r="Q3791" t="s">
        <v>46</v>
      </c>
      <c r="R3791" t="s">
        <v>30</v>
      </c>
      <c r="X3791" t="s">
        <v>6430</v>
      </c>
    </row>
    <row r="3792" spans="1:24" x14ac:dyDescent="0.25">
      <c r="A3792">
        <v>452774</v>
      </c>
      <c r="B3792" t="s">
        <v>6431</v>
      </c>
      <c r="C3792" t="s">
        <v>6432</v>
      </c>
      <c r="N3792" t="s">
        <v>45</v>
      </c>
      <c r="O3792" t="s">
        <v>40</v>
      </c>
      <c r="P3792" t="s">
        <v>30</v>
      </c>
      <c r="Q3792" t="s">
        <v>63</v>
      </c>
      <c r="R3792" t="s">
        <v>30</v>
      </c>
      <c r="X3792" t="s">
        <v>6433</v>
      </c>
    </row>
    <row r="3793" spans="1:24" x14ac:dyDescent="0.25">
      <c r="A3793">
        <v>693451</v>
      </c>
      <c r="B3793" t="s">
        <v>6440</v>
      </c>
      <c r="C3793" t="s">
        <v>6441</v>
      </c>
      <c r="E3793" t="s">
        <v>6442</v>
      </c>
      <c r="I3793">
        <v>1980</v>
      </c>
      <c r="M3793" t="s">
        <v>793</v>
      </c>
      <c r="N3793" t="s">
        <v>45</v>
      </c>
      <c r="O3793" t="s">
        <v>40</v>
      </c>
      <c r="P3793" t="s">
        <v>30</v>
      </c>
      <c r="Q3793" t="s">
        <v>31</v>
      </c>
      <c r="R3793" t="s">
        <v>30</v>
      </c>
      <c r="X3793" t="s">
        <v>6443</v>
      </c>
    </row>
    <row r="3794" spans="1:24" x14ac:dyDescent="0.25">
      <c r="A3794">
        <v>214817</v>
      </c>
      <c r="B3794" t="s">
        <v>6444</v>
      </c>
      <c r="C3794" t="s">
        <v>6445</v>
      </c>
      <c r="G3794" t="e">
        <f>-oxacin</f>
        <v>#NAME?</v>
      </c>
      <c r="H3794" t="s">
        <v>1472</v>
      </c>
      <c r="N3794" t="s">
        <v>45</v>
      </c>
      <c r="O3794" t="s">
        <v>40</v>
      </c>
      <c r="P3794" t="s">
        <v>30</v>
      </c>
      <c r="Q3794" t="s">
        <v>63</v>
      </c>
      <c r="R3794" t="s">
        <v>30</v>
      </c>
      <c r="X3794" t="s">
        <v>6446</v>
      </c>
    </row>
    <row r="3795" spans="1:24" x14ac:dyDescent="0.25">
      <c r="A3795">
        <v>66997</v>
      </c>
      <c r="B3795" t="s">
        <v>6447</v>
      </c>
      <c r="C3795" t="s">
        <v>6448</v>
      </c>
      <c r="N3795" t="s">
        <v>45</v>
      </c>
      <c r="O3795" t="s">
        <v>40</v>
      </c>
      <c r="P3795" t="s">
        <v>30</v>
      </c>
      <c r="Q3795" t="s">
        <v>63</v>
      </c>
      <c r="R3795" t="s">
        <v>30</v>
      </c>
      <c r="X3795" t="s">
        <v>6449</v>
      </c>
    </row>
    <row r="3796" spans="1:24" x14ac:dyDescent="0.25">
      <c r="A3796">
        <v>10407</v>
      </c>
      <c r="B3796" t="s">
        <v>6450</v>
      </c>
      <c r="C3796" t="s">
        <v>6451</v>
      </c>
      <c r="G3796" t="e">
        <f>-kalim</f>
        <v>#NAME?</v>
      </c>
      <c r="H3796" t="s">
        <v>4220</v>
      </c>
      <c r="N3796" t="s">
        <v>45</v>
      </c>
      <c r="O3796" t="s">
        <v>40</v>
      </c>
      <c r="P3796" t="s">
        <v>30</v>
      </c>
      <c r="Q3796" t="s">
        <v>63</v>
      </c>
      <c r="R3796" t="s">
        <v>30</v>
      </c>
      <c r="X3796" t="s">
        <v>6452</v>
      </c>
    </row>
    <row r="3797" spans="1:24" x14ac:dyDescent="0.25">
      <c r="A3797">
        <v>33613</v>
      </c>
      <c r="B3797" t="s">
        <v>6460</v>
      </c>
      <c r="C3797" t="s">
        <v>6461</v>
      </c>
      <c r="N3797" t="s">
        <v>45</v>
      </c>
      <c r="O3797" t="s">
        <v>30</v>
      </c>
      <c r="P3797" t="s">
        <v>30</v>
      </c>
      <c r="Q3797" t="s">
        <v>63</v>
      </c>
      <c r="R3797" t="s">
        <v>30</v>
      </c>
      <c r="X3797" t="s">
        <v>6462</v>
      </c>
    </row>
    <row r="3798" spans="1:24" x14ac:dyDescent="0.25">
      <c r="A3798">
        <v>418450</v>
      </c>
      <c r="B3798" t="s">
        <v>6463</v>
      </c>
      <c r="C3798" t="s">
        <v>6464</v>
      </c>
      <c r="E3798" t="s">
        <v>6465</v>
      </c>
      <c r="K3798" t="s">
        <v>6466</v>
      </c>
      <c r="L3798" t="s">
        <v>6467</v>
      </c>
      <c r="N3798" t="s">
        <v>45</v>
      </c>
      <c r="O3798" t="s">
        <v>40</v>
      </c>
      <c r="P3798" t="s">
        <v>30</v>
      </c>
      <c r="Q3798" t="s">
        <v>63</v>
      </c>
      <c r="R3798" t="s">
        <v>30</v>
      </c>
      <c r="X3798" t="s">
        <v>6468</v>
      </c>
    </row>
    <row r="3799" spans="1:24" x14ac:dyDescent="0.25">
      <c r="A3799">
        <v>43852</v>
      </c>
      <c r="B3799" t="s">
        <v>6469</v>
      </c>
      <c r="C3799" t="s">
        <v>6470</v>
      </c>
      <c r="N3799" t="s">
        <v>45</v>
      </c>
      <c r="O3799" t="s">
        <v>40</v>
      </c>
      <c r="P3799" t="s">
        <v>30</v>
      </c>
      <c r="Q3799" t="s">
        <v>46</v>
      </c>
      <c r="R3799" t="s">
        <v>30</v>
      </c>
      <c r="X3799" t="s">
        <v>6471</v>
      </c>
    </row>
    <row r="3800" spans="1:24" x14ac:dyDescent="0.25">
      <c r="A3800">
        <v>696963</v>
      </c>
      <c r="B3800" t="s">
        <v>6472</v>
      </c>
      <c r="C3800" t="s">
        <v>6473</v>
      </c>
      <c r="E3800" t="s">
        <v>6474</v>
      </c>
      <c r="I3800">
        <v>1967</v>
      </c>
      <c r="M3800" t="s">
        <v>6475</v>
      </c>
      <c r="N3800" t="s">
        <v>29</v>
      </c>
      <c r="O3800" t="s">
        <v>30</v>
      </c>
      <c r="P3800" t="s">
        <v>30</v>
      </c>
      <c r="Q3800" t="s">
        <v>46</v>
      </c>
      <c r="R3800" t="s">
        <v>30</v>
      </c>
      <c r="X3800" t="s">
        <v>6476</v>
      </c>
    </row>
    <row r="3801" spans="1:24" x14ac:dyDescent="0.25">
      <c r="A3801">
        <v>823008</v>
      </c>
      <c r="B3801" t="s">
        <v>6477</v>
      </c>
      <c r="C3801" t="s">
        <v>6478</v>
      </c>
      <c r="G3801" t="e">
        <f ca="1">-pin(e)</f>
        <v>#NAME?</v>
      </c>
      <c r="H3801" t="s">
        <v>272</v>
      </c>
      <c r="N3801" t="s">
        <v>29</v>
      </c>
      <c r="O3801" t="s">
        <v>30</v>
      </c>
      <c r="P3801" t="s">
        <v>30</v>
      </c>
      <c r="Q3801" t="s">
        <v>31</v>
      </c>
      <c r="R3801" t="s">
        <v>30</v>
      </c>
      <c r="X3801" t="s">
        <v>6479</v>
      </c>
    </row>
    <row r="3802" spans="1:24" x14ac:dyDescent="0.25">
      <c r="A3802">
        <v>699375</v>
      </c>
      <c r="B3802" t="s">
        <v>6480</v>
      </c>
      <c r="C3802" t="s">
        <v>6481</v>
      </c>
      <c r="E3802" t="s">
        <v>6482</v>
      </c>
      <c r="I3802">
        <v>2005</v>
      </c>
      <c r="K3802" t="s">
        <v>6483</v>
      </c>
      <c r="L3802" t="s">
        <v>6484</v>
      </c>
      <c r="N3802" t="s">
        <v>239</v>
      </c>
      <c r="O3802" t="s">
        <v>30</v>
      </c>
      <c r="P3802" t="s">
        <v>30</v>
      </c>
      <c r="Q3802" t="s">
        <v>75</v>
      </c>
      <c r="R3802" t="s">
        <v>30</v>
      </c>
    </row>
    <row r="3803" spans="1:24" x14ac:dyDescent="0.25">
      <c r="A3803">
        <v>48153</v>
      </c>
      <c r="B3803" t="s">
        <v>6485</v>
      </c>
      <c r="C3803" t="s">
        <v>6486</v>
      </c>
      <c r="N3803" t="s">
        <v>45</v>
      </c>
      <c r="O3803" t="s">
        <v>30</v>
      </c>
      <c r="P3803" t="s">
        <v>30</v>
      </c>
      <c r="Q3803" t="s">
        <v>46</v>
      </c>
      <c r="R3803" t="s">
        <v>30</v>
      </c>
      <c r="X3803" t="s">
        <v>6487</v>
      </c>
    </row>
    <row r="3804" spans="1:24" x14ac:dyDescent="0.25">
      <c r="A3804">
        <v>1121302</v>
      </c>
      <c r="B3804" t="s">
        <v>6494</v>
      </c>
      <c r="C3804" t="s">
        <v>6495</v>
      </c>
      <c r="G3804" t="e">
        <f>-olol</f>
        <v>#NAME?</v>
      </c>
      <c r="H3804" t="s">
        <v>475</v>
      </c>
      <c r="N3804" t="s">
        <v>45</v>
      </c>
      <c r="O3804" t="s">
        <v>40</v>
      </c>
      <c r="P3804" t="s">
        <v>30</v>
      </c>
      <c r="Q3804" t="s">
        <v>46</v>
      </c>
      <c r="R3804" t="s">
        <v>30</v>
      </c>
      <c r="X3804" t="s">
        <v>6496</v>
      </c>
    </row>
    <row r="3805" spans="1:24" x14ac:dyDescent="0.25">
      <c r="A3805">
        <v>1121327</v>
      </c>
      <c r="B3805" t="s">
        <v>6500</v>
      </c>
      <c r="C3805" t="s">
        <v>6501</v>
      </c>
      <c r="G3805" t="e">
        <f>-olol</f>
        <v>#NAME?</v>
      </c>
      <c r="H3805" t="s">
        <v>475</v>
      </c>
      <c r="N3805" t="s">
        <v>29</v>
      </c>
      <c r="O3805" t="s">
        <v>40</v>
      </c>
      <c r="P3805" t="s">
        <v>30</v>
      </c>
      <c r="Q3805" t="s">
        <v>46</v>
      </c>
      <c r="R3805" t="s">
        <v>30</v>
      </c>
      <c r="X3805" t="s">
        <v>6502</v>
      </c>
    </row>
    <row r="3806" spans="1:24" x14ac:dyDescent="0.25">
      <c r="A3806">
        <v>1121334</v>
      </c>
      <c r="B3806" t="s">
        <v>6503</v>
      </c>
      <c r="C3806" t="s">
        <v>6504</v>
      </c>
      <c r="G3806" t="e">
        <f>-olol</f>
        <v>#NAME?</v>
      </c>
      <c r="H3806" t="s">
        <v>475</v>
      </c>
      <c r="N3806" t="s">
        <v>45</v>
      </c>
      <c r="O3806" t="s">
        <v>40</v>
      </c>
      <c r="P3806" t="s">
        <v>30</v>
      </c>
      <c r="Q3806" t="s">
        <v>46</v>
      </c>
      <c r="R3806" t="s">
        <v>30</v>
      </c>
      <c r="X3806" t="s">
        <v>6505</v>
      </c>
    </row>
    <row r="3807" spans="1:24" x14ac:dyDescent="0.25">
      <c r="A3807">
        <v>1162025</v>
      </c>
      <c r="B3807" t="s">
        <v>6506</v>
      </c>
      <c r="C3807" t="s">
        <v>6507</v>
      </c>
      <c r="E3807" t="s">
        <v>6508</v>
      </c>
      <c r="F3807" t="s">
        <v>6509</v>
      </c>
      <c r="I3807">
        <v>2009</v>
      </c>
      <c r="N3807" t="s">
        <v>45</v>
      </c>
      <c r="O3807" t="s">
        <v>40</v>
      </c>
      <c r="P3807" t="s">
        <v>30</v>
      </c>
      <c r="Q3807" t="s">
        <v>63</v>
      </c>
      <c r="R3807" t="s">
        <v>30</v>
      </c>
      <c r="X3807" t="s">
        <v>6510</v>
      </c>
    </row>
    <row r="3808" spans="1:24" x14ac:dyDescent="0.25">
      <c r="A3808">
        <v>128645</v>
      </c>
      <c r="B3808" t="s">
        <v>6511</v>
      </c>
      <c r="C3808" t="s">
        <v>6512</v>
      </c>
      <c r="E3808" t="s">
        <v>6513</v>
      </c>
      <c r="F3808" t="s">
        <v>2818</v>
      </c>
      <c r="I3808">
        <v>2002</v>
      </c>
      <c r="N3808" t="s">
        <v>45</v>
      </c>
      <c r="O3808" t="s">
        <v>40</v>
      </c>
      <c r="P3808" t="s">
        <v>30</v>
      </c>
      <c r="Q3808" t="s">
        <v>63</v>
      </c>
      <c r="R3808" t="s">
        <v>30</v>
      </c>
      <c r="X3808" t="s">
        <v>6514</v>
      </c>
    </row>
    <row r="3809" spans="1:24" x14ac:dyDescent="0.25">
      <c r="A3809">
        <v>613417</v>
      </c>
      <c r="B3809" t="s">
        <v>6524</v>
      </c>
      <c r="C3809" t="s">
        <v>6525</v>
      </c>
      <c r="E3809" t="s">
        <v>6526</v>
      </c>
      <c r="I3809">
        <v>2002</v>
      </c>
      <c r="N3809" t="s">
        <v>45</v>
      </c>
      <c r="O3809" t="s">
        <v>40</v>
      </c>
      <c r="P3809" t="s">
        <v>30</v>
      </c>
      <c r="Q3809" t="s">
        <v>31</v>
      </c>
      <c r="R3809" t="s">
        <v>30</v>
      </c>
      <c r="X3809" t="s">
        <v>6527</v>
      </c>
    </row>
    <row r="3810" spans="1:24" x14ac:dyDescent="0.25">
      <c r="A3810">
        <v>1217160</v>
      </c>
      <c r="B3810" t="s">
        <v>6528</v>
      </c>
      <c r="C3810" t="s">
        <v>6529</v>
      </c>
      <c r="I3810">
        <v>1961</v>
      </c>
      <c r="M3810" t="s">
        <v>2484</v>
      </c>
      <c r="N3810" t="s">
        <v>45</v>
      </c>
      <c r="O3810" t="s">
        <v>40</v>
      </c>
      <c r="P3810" t="s">
        <v>30</v>
      </c>
      <c r="Q3810" t="s">
        <v>63</v>
      </c>
      <c r="R3810" t="s">
        <v>30</v>
      </c>
      <c r="X3810" t="s">
        <v>6530</v>
      </c>
    </row>
    <row r="3811" spans="1:24" x14ac:dyDescent="0.25">
      <c r="A3811">
        <v>680391</v>
      </c>
      <c r="B3811" t="s">
        <v>6531</v>
      </c>
      <c r="C3811" t="s">
        <v>6532</v>
      </c>
      <c r="F3811" t="s">
        <v>527</v>
      </c>
      <c r="I3811">
        <v>1964</v>
      </c>
      <c r="M3811" t="s">
        <v>3385</v>
      </c>
      <c r="N3811" t="s">
        <v>45</v>
      </c>
      <c r="O3811" t="s">
        <v>40</v>
      </c>
      <c r="P3811" t="s">
        <v>30</v>
      </c>
      <c r="Q3811" t="s">
        <v>63</v>
      </c>
      <c r="R3811" t="s">
        <v>30</v>
      </c>
      <c r="X3811" t="s">
        <v>6533</v>
      </c>
    </row>
    <row r="3812" spans="1:24" x14ac:dyDescent="0.25">
      <c r="A3812">
        <v>1248687</v>
      </c>
      <c r="B3812" t="s">
        <v>6543</v>
      </c>
      <c r="C3812" t="s">
        <v>6544</v>
      </c>
      <c r="N3812" t="s">
        <v>45</v>
      </c>
      <c r="O3812" t="s">
        <v>40</v>
      </c>
      <c r="P3812" t="s">
        <v>30</v>
      </c>
      <c r="Q3812" t="s">
        <v>63</v>
      </c>
      <c r="R3812" t="s">
        <v>30</v>
      </c>
      <c r="X3812" t="s">
        <v>6545</v>
      </c>
    </row>
    <row r="3813" spans="1:24" x14ac:dyDescent="0.25">
      <c r="A3813">
        <v>1213760</v>
      </c>
      <c r="B3813" t="s">
        <v>6553</v>
      </c>
      <c r="C3813" t="s">
        <v>6554</v>
      </c>
      <c r="G3813" t="s">
        <v>3508</v>
      </c>
      <c r="H3813" t="s">
        <v>3509</v>
      </c>
      <c r="I3813">
        <v>1968</v>
      </c>
      <c r="M3813" t="s">
        <v>2448</v>
      </c>
      <c r="N3813" t="s">
        <v>45</v>
      </c>
      <c r="O3813" t="s">
        <v>40</v>
      </c>
      <c r="P3813" t="s">
        <v>30</v>
      </c>
      <c r="Q3813" t="s">
        <v>63</v>
      </c>
      <c r="R3813" t="s">
        <v>30</v>
      </c>
      <c r="X3813" t="s">
        <v>6555</v>
      </c>
    </row>
    <row r="3814" spans="1:24" x14ac:dyDescent="0.25">
      <c r="A3814">
        <v>1325073</v>
      </c>
      <c r="B3814" t="s">
        <v>6556</v>
      </c>
      <c r="C3814" t="s">
        <v>6557</v>
      </c>
      <c r="G3814" t="e">
        <f>-imod</f>
        <v>#NAME?</v>
      </c>
      <c r="H3814" t="s">
        <v>2070</v>
      </c>
      <c r="N3814" t="s">
        <v>45</v>
      </c>
      <c r="O3814" t="s">
        <v>40</v>
      </c>
      <c r="P3814" t="s">
        <v>30</v>
      </c>
      <c r="Q3814" t="s">
        <v>46</v>
      </c>
      <c r="R3814" t="s">
        <v>30</v>
      </c>
      <c r="X3814" t="s">
        <v>6558</v>
      </c>
    </row>
    <row r="3815" spans="1:24" x14ac:dyDescent="0.25">
      <c r="A3815">
        <v>1298555</v>
      </c>
      <c r="B3815" t="s">
        <v>6559</v>
      </c>
      <c r="C3815" t="s">
        <v>6560</v>
      </c>
      <c r="N3815" t="s">
        <v>45</v>
      </c>
      <c r="O3815" t="s">
        <v>40</v>
      </c>
      <c r="P3815" t="s">
        <v>30</v>
      </c>
      <c r="Q3815" t="s">
        <v>63</v>
      </c>
      <c r="R3815" t="s">
        <v>30</v>
      </c>
      <c r="X3815" t="s">
        <v>6561</v>
      </c>
    </row>
    <row r="3816" spans="1:24" x14ac:dyDescent="0.25">
      <c r="A3816">
        <v>1232716</v>
      </c>
      <c r="B3816" t="s">
        <v>6562</v>
      </c>
      <c r="C3816" t="s">
        <v>6563</v>
      </c>
      <c r="G3816" t="s">
        <v>789</v>
      </c>
      <c r="H3816" t="s">
        <v>790</v>
      </c>
      <c r="K3816" t="s">
        <v>6564</v>
      </c>
      <c r="L3816" t="s">
        <v>6565</v>
      </c>
      <c r="N3816" t="s">
        <v>45</v>
      </c>
      <c r="O3816" t="s">
        <v>40</v>
      </c>
      <c r="P3816" t="s">
        <v>30</v>
      </c>
      <c r="Q3816" t="s">
        <v>31</v>
      </c>
      <c r="R3816" t="s">
        <v>30</v>
      </c>
      <c r="X3816" t="s">
        <v>6566</v>
      </c>
    </row>
    <row r="3817" spans="1:24" x14ac:dyDescent="0.25">
      <c r="A3817">
        <v>101048</v>
      </c>
      <c r="B3817" t="s">
        <v>6567</v>
      </c>
      <c r="C3817" t="s">
        <v>6568</v>
      </c>
      <c r="E3817" t="s">
        <v>6569</v>
      </c>
      <c r="F3817" t="s">
        <v>3897</v>
      </c>
      <c r="G3817" t="e">
        <f>-anserin</f>
        <v>#NAME?</v>
      </c>
      <c r="H3817" t="s">
        <v>5375</v>
      </c>
      <c r="I3817">
        <v>1984</v>
      </c>
      <c r="M3817" t="s">
        <v>6570</v>
      </c>
      <c r="N3817" t="s">
        <v>45</v>
      </c>
      <c r="O3817" t="s">
        <v>40</v>
      </c>
      <c r="P3817" t="s">
        <v>30</v>
      </c>
      <c r="Q3817" t="s">
        <v>63</v>
      </c>
      <c r="R3817" t="s">
        <v>30</v>
      </c>
      <c r="X3817" t="s">
        <v>6571</v>
      </c>
    </row>
    <row r="3818" spans="1:24" x14ac:dyDescent="0.25">
      <c r="A3818">
        <v>1380403</v>
      </c>
      <c r="B3818" t="s">
        <v>6572</v>
      </c>
      <c r="C3818" t="s">
        <v>6573</v>
      </c>
      <c r="G3818" t="s">
        <v>2333</v>
      </c>
      <c r="H3818" t="s">
        <v>790</v>
      </c>
      <c r="N3818" t="s">
        <v>229</v>
      </c>
      <c r="O3818" t="s">
        <v>30</v>
      </c>
      <c r="P3818" t="s">
        <v>30</v>
      </c>
      <c r="Q3818" t="s">
        <v>31</v>
      </c>
      <c r="R3818" t="s">
        <v>30</v>
      </c>
    </row>
    <row r="3819" spans="1:24" x14ac:dyDescent="0.25">
      <c r="A3819">
        <v>1381345</v>
      </c>
      <c r="B3819" t="s">
        <v>6574</v>
      </c>
      <c r="C3819" t="s">
        <v>6575</v>
      </c>
      <c r="N3819" t="s">
        <v>75</v>
      </c>
      <c r="O3819" t="s">
        <v>30</v>
      </c>
      <c r="P3819" t="s">
        <v>30</v>
      </c>
      <c r="Q3819" t="s">
        <v>31</v>
      </c>
      <c r="R3819" t="s">
        <v>30</v>
      </c>
    </row>
    <row r="3820" spans="1:24" x14ac:dyDescent="0.25">
      <c r="A3820">
        <v>1381368</v>
      </c>
      <c r="B3820" t="s">
        <v>6576</v>
      </c>
      <c r="C3820" t="s">
        <v>6577</v>
      </c>
      <c r="N3820" t="s">
        <v>75</v>
      </c>
      <c r="O3820" t="s">
        <v>30</v>
      </c>
      <c r="P3820" t="s">
        <v>30</v>
      </c>
      <c r="Q3820" t="s">
        <v>31</v>
      </c>
      <c r="R3820" t="s">
        <v>30</v>
      </c>
    </row>
    <row r="3821" spans="1:24" x14ac:dyDescent="0.25">
      <c r="A3821">
        <v>1381215</v>
      </c>
      <c r="B3821" t="s">
        <v>6578</v>
      </c>
      <c r="C3821" t="s">
        <v>6579</v>
      </c>
      <c r="M3821" t="s">
        <v>5524</v>
      </c>
      <c r="N3821" t="s">
        <v>75</v>
      </c>
      <c r="O3821" t="s">
        <v>30</v>
      </c>
      <c r="P3821" t="s">
        <v>30</v>
      </c>
      <c r="Q3821" t="s">
        <v>31</v>
      </c>
      <c r="R3821" t="s">
        <v>30</v>
      </c>
    </row>
    <row r="3822" spans="1:24" x14ac:dyDescent="0.25">
      <c r="A3822">
        <v>1380822</v>
      </c>
      <c r="B3822" t="s">
        <v>6580</v>
      </c>
      <c r="C3822" t="s">
        <v>6581</v>
      </c>
      <c r="E3822" t="s">
        <v>6582</v>
      </c>
      <c r="F3822" t="s">
        <v>527</v>
      </c>
      <c r="G3822" t="e">
        <f>-ganan</f>
        <v>#NAME?</v>
      </c>
      <c r="H3822" t="s">
        <v>6583</v>
      </c>
      <c r="I3822">
        <v>1998</v>
      </c>
      <c r="N3822" t="s">
        <v>108</v>
      </c>
      <c r="O3822" t="s">
        <v>30</v>
      </c>
      <c r="P3822" t="s">
        <v>30</v>
      </c>
      <c r="Q3822" t="s">
        <v>31</v>
      </c>
      <c r="R3822" t="s">
        <v>30</v>
      </c>
    </row>
    <row r="3823" spans="1:24" x14ac:dyDescent="0.25">
      <c r="A3823">
        <v>1380890</v>
      </c>
      <c r="B3823" t="s">
        <v>6584</v>
      </c>
      <c r="C3823" t="s">
        <v>6585</v>
      </c>
      <c r="N3823" t="s">
        <v>75</v>
      </c>
      <c r="O3823" t="s">
        <v>30</v>
      </c>
      <c r="P3823" t="s">
        <v>30</v>
      </c>
      <c r="Q3823" t="s">
        <v>31</v>
      </c>
      <c r="R3823" t="s">
        <v>30</v>
      </c>
    </row>
    <row r="3824" spans="1:24" x14ac:dyDescent="0.25">
      <c r="A3824">
        <v>1380330</v>
      </c>
      <c r="B3824" t="s">
        <v>6586</v>
      </c>
      <c r="C3824" t="s">
        <v>6587</v>
      </c>
      <c r="N3824" t="s">
        <v>75</v>
      </c>
      <c r="O3824" t="s">
        <v>30</v>
      </c>
      <c r="P3824" t="s">
        <v>30</v>
      </c>
      <c r="Q3824" t="s">
        <v>31</v>
      </c>
      <c r="R3824" t="s">
        <v>30</v>
      </c>
    </row>
    <row r="3825" spans="1:24" x14ac:dyDescent="0.25">
      <c r="A3825">
        <v>1381247</v>
      </c>
      <c r="B3825" t="s">
        <v>6588</v>
      </c>
      <c r="C3825" t="s">
        <v>6589</v>
      </c>
      <c r="K3825" t="s">
        <v>6590</v>
      </c>
      <c r="L3825" t="s">
        <v>6591</v>
      </c>
      <c r="N3825" t="s">
        <v>75</v>
      </c>
      <c r="O3825" t="s">
        <v>30</v>
      </c>
      <c r="P3825" t="s">
        <v>30</v>
      </c>
      <c r="Q3825" t="s">
        <v>31</v>
      </c>
      <c r="R3825" t="s">
        <v>30</v>
      </c>
    </row>
    <row r="3826" spans="1:24" x14ac:dyDescent="0.25">
      <c r="A3826">
        <v>1380614</v>
      </c>
      <c r="B3826" t="s">
        <v>6592</v>
      </c>
      <c r="C3826" t="s">
        <v>6593</v>
      </c>
      <c r="G3826" t="e">
        <f>-cog</f>
        <v>#NAME?</v>
      </c>
      <c r="H3826" t="s">
        <v>6594</v>
      </c>
      <c r="N3826" t="s">
        <v>75</v>
      </c>
      <c r="O3826" t="s">
        <v>30</v>
      </c>
      <c r="P3826" t="s">
        <v>30</v>
      </c>
      <c r="Q3826" t="s">
        <v>31</v>
      </c>
      <c r="R3826" t="s">
        <v>30</v>
      </c>
    </row>
    <row r="3827" spans="1:24" x14ac:dyDescent="0.25">
      <c r="A3827">
        <v>1381174</v>
      </c>
      <c r="B3827" t="s">
        <v>6595</v>
      </c>
      <c r="C3827" t="s">
        <v>6596</v>
      </c>
      <c r="N3827" t="s">
        <v>75</v>
      </c>
      <c r="O3827" t="s">
        <v>30</v>
      </c>
      <c r="P3827" t="s">
        <v>30</v>
      </c>
      <c r="Q3827" t="s">
        <v>31</v>
      </c>
      <c r="R3827" t="s">
        <v>30</v>
      </c>
    </row>
    <row r="3828" spans="1:24" x14ac:dyDescent="0.25">
      <c r="A3828">
        <v>1381419</v>
      </c>
      <c r="B3828" t="s">
        <v>6601</v>
      </c>
      <c r="C3828" t="s">
        <v>6602</v>
      </c>
      <c r="M3828" t="s">
        <v>6603</v>
      </c>
      <c r="N3828" t="s">
        <v>75</v>
      </c>
      <c r="O3828" t="s">
        <v>30</v>
      </c>
      <c r="P3828" t="s">
        <v>30</v>
      </c>
      <c r="Q3828" t="s">
        <v>31</v>
      </c>
      <c r="R3828" t="s">
        <v>30</v>
      </c>
    </row>
    <row r="3829" spans="1:24" x14ac:dyDescent="0.25">
      <c r="A3829">
        <v>1381211</v>
      </c>
      <c r="B3829" t="s">
        <v>6604</v>
      </c>
      <c r="C3829" t="s">
        <v>6605</v>
      </c>
      <c r="N3829" t="s">
        <v>75</v>
      </c>
      <c r="O3829" t="s">
        <v>30</v>
      </c>
      <c r="P3829" t="s">
        <v>30</v>
      </c>
      <c r="Q3829" t="s">
        <v>31</v>
      </c>
      <c r="R3829" t="s">
        <v>30</v>
      </c>
    </row>
    <row r="3830" spans="1:24" x14ac:dyDescent="0.25">
      <c r="A3830">
        <v>1380176</v>
      </c>
      <c r="B3830" t="s">
        <v>6606</v>
      </c>
      <c r="C3830" t="s">
        <v>6607</v>
      </c>
      <c r="M3830" t="s">
        <v>3218</v>
      </c>
      <c r="N3830" t="s">
        <v>75</v>
      </c>
      <c r="O3830" t="s">
        <v>30</v>
      </c>
      <c r="P3830" t="s">
        <v>30</v>
      </c>
      <c r="Q3830" t="s">
        <v>31</v>
      </c>
      <c r="R3830" t="s">
        <v>30</v>
      </c>
    </row>
    <row r="3831" spans="1:24" x14ac:dyDescent="0.25">
      <c r="A3831">
        <v>817788</v>
      </c>
      <c r="B3831" t="s">
        <v>6608</v>
      </c>
      <c r="C3831" t="s">
        <v>6609</v>
      </c>
      <c r="G3831" t="e">
        <f>-ium</f>
        <v>#NAME?</v>
      </c>
      <c r="H3831" t="s">
        <v>288</v>
      </c>
      <c r="N3831" t="s">
        <v>45</v>
      </c>
      <c r="O3831" t="s">
        <v>30</v>
      </c>
      <c r="P3831" t="s">
        <v>30</v>
      </c>
      <c r="Q3831" t="s">
        <v>63</v>
      </c>
      <c r="R3831" t="s">
        <v>30</v>
      </c>
      <c r="X3831" t="s">
        <v>6610</v>
      </c>
    </row>
    <row r="3832" spans="1:24" x14ac:dyDescent="0.25">
      <c r="A3832">
        <v>1380026</v>
      </c>
      <c r="B3832" t="s">
        <v>6611</v>
      </c>
      <c r="C3832" t="s">
        <v>6612</v>
      </c>
      <c r="G3832" t="e">
        <f>-porfin</f>
        <v>#NAME?</v>
      </c>
      <c r="H3832" t="s">
        <v>6613</v>
      </c>
      <c r="N3832" t="s">
        <v>29</v>
      </c>
      <c r="O3832" t="s">
        <v>30</v>
      </c>
      <c r="P3832" t="s">
        <v>30</v>
      </c>
      <c r="Q3832" t="s">
        <v>46</v>
      </c>
      <c r="R3832" t="s">
        <v>30</v>
      </c>
      <c r="X3832" t="s">
        <v>6614</v>
      </c>
    </row>
    <row r="3833" spans="1:24" x14ac:dyDescent="0.25">
      <c r="A3833">
        <v>1377463</v>
      </c>
      <c r="B3833" t="s">
        <v>6615</v>
      </c>
      <c r="C3833" t="s">
        <v>6616</v>
      </c>
      <c r="N3833" t="s">
        <v>45</v>
      </c>
      <c r="O3833" t="s">
        <v>40</v>
      </c>
      <c r="P3833" t="s">
        <v>30</v>
      </c>
      <c r="Q3833" t="s">
        <v>46</v>
      </c>
      <c r="R3833" t="s">
        <v>30</v>
      </c>
      <c r="X3833" t="s">
        <v>6617</v>
      </c>
    </row>
    <row r="3834" spans="1:24" x14ac:dyDescent="0.25">
      <c r="A3834">
        <v>1379708</v>
      </c>
      <c r="B3834" t="s">
        <v>6618</v>
      </c>
      <c r="C3834" t="s">
        <v>6619</v>
      </c>
      <c r="G3834" t="e">
        <f>-prost</f>
        <v>#NAME?</v>
      </c>
      <c r="H3834" t="s">
        <v>238</v>
      </c>
      <c r="N3834" t="s">
        <v>29</v>
      </c>
      <c r="O3834" t="s">
        <v>40</v>
      </c>
      <c r="P3834" t="s">
        <v>30</v>
      </c>
      <c r="Q3834" t="s">
        <v>31</v>
      </c>
      <c r="R3834" t="s">
        <v>30</v>
      </c>
      <c r="X3834" t="s">
        <v>6620</v>
      </c>
    </row>
    <row r="3835" spans="1:24" x14ac:dyDescent="0.25">
      <c r="A3835">
        <v>1376538</v>
      </c>
      <c r="B3835" t="s">
        <v>6621</v>
      </c>
      <c r="C3835" t="s">
        <v>6622</v>
      </c>
      <c r="N3835" t="s">
        <v>45</v>
      </c>
      <c r="O3835" t="s">
        <v>40</v>
      </c>
      <c r="P3835" t="s">
        <v>30</v>
      </c>
      <c r="Q3835" t="s">
        <v>63</v>
      </c>
      <c r="R3835" t="s">
        <v>30</v>
      </c>
      <c r="X3835" t="s">
        <v>6623</v>
      </c>
    </row>
    <row r="3836" spans="1:24" x14ac:dyDescent="0.25">
      <c r="A3836">
        <v>1376611</v>
      </c>
      <c r="B3836" t="s">
        <v>6624</v>
      </c>
      <c r="C3836" t="s">
        <v>6625</v>
      </c>
      <c r="N3836" t="s">
        <v>45</v>
      </c>
      <c r="O3836" t="s">
        <v>40</v>
      </c>
      <c r="P3836" t="s">
        <v>30</v>
      </c>
      <c r="Q3836" t="s">
        <v>63</v>
      </c>
      <c r="R3836" t="s">
        <v>30</v>
      </c>
      <c r="X3836" t="s">
        <v>6626</v>
      </c>
    </row>
    <row r="3837" spans="1:24" x14ac:dyDescent="0.25">
      <c r="A3837">
        <v>1378842</v>
      </c>
      <c r="B3837" t="s">
        <v>6627</v>
      </c>
      <c r="C3837" t="s">
        <v>6628</v>
      </c>
      <c r="N3837" t="s">
        <v>45</v>
      </c>
      <c r="O3837" t="s">
        <v>40</v>
      </c>
      <c r="P3837" t="s">
        <v>30</v>
      </c>
      <c r="Q3837" t="s">
        <v>63</v>
      </c>
      <c r="R3837" t="s">
        <v>30</v>
      </c>
      <c r="X3837" t="s">
        <v>6629</v>
      </c>
    </row>
    <row r="3838" spans="1:24" x14ac:dyDescent="0.25">
      <c r="A3838">
        <v>1376267</v>
      </c>
      <c r="B3838" t="s">
        <v>6630</v>
      </c>
      <c r="C3838" t="s">
        <v>6631</v>
      </c>
      <c r="G3838" t="e">
        <f>-parcil</f>
        <v>#NAME?</v>
      </c>
      <c r="H3838" t="s">
        <v>2769</v>
      </c>
      <c r="N3838" t="s">
        <v>45</v>
      </c>
      <c r="O3838" t="s">
        <v>40</v>
      </c>
      <c r="P3838" t="s">
        <v>30</v>
      </c>
      <c r="Q3838" t="s">
        <v>31</v>
      </c>
      <c r="R3838" t="s">
        <v>30</v>
      </c>
      <c r="X3838" t="s">
        <v>6632</v>
      </c>
    </row>
    <row r="3839" spans="1:24" x14ac:dyDescent="0.25">
      <c r="A3839">
        <v>1376511</v>
      </c>
      <c r="B3839" t="s">
        <v>6633</v>
      </c>
      <c r="C3839" t="s">
        <v>6634</v>
      </c>
      <c r="G3839" t="e">
        <f>-pride</f>
        <v>#NAME?</v>
      </c>
      <c r="H3839" t="s">
        <v>165</v>
      </c>
      <c r="N3839" t="s">
        <v>45</v>
      </c>
      <c r="O3839" t="s">
        <v>40</v>
      </c>
      <c r="P3839" t="s">
        <v>30</v>
      </c>
      <c r="Q3839" t="s">
        <v>46</v>
      </c>
      <c r="R3839" t="s">
        <v>30</v>
      </c>
      <c r="X3839" t="s">
        <v>6635</v>
      </c>
    </row>
    <row r="3840" spans="1:24" x14ac:dyDescent="0.25">
      <c r="A3840">
        <v>1379722</v>
      </c>
      <c r="B3840" t="s">
        <v>6636</v>
      </c>
      <c r="C3840" t="s">
        <v>6637</v>
      </c>
      <c r="G3840" t="e">
        <f>-pride</f>
        <v>#NAME?</v>
      </c>
      <c r="H3840" t="s">
        <v>165</v>
      </c>
      <c r="N3840" t="s">
        <v>45</v>
      </c>
      <c r="O3840" t="s">
        <v>40</v>
      </c>
      <c r="P3840" t="s">
        <v>30</v>
      </c>
      <c r="Q3840" t="s">
        <v>46</v>
      </c>
      <c r="R3840" t="s">
        <v>30</v>
      </c>
      <c r="X3840" t="s">
        <v>6638</v>
      </c>
    </row>
    <row r="3841" spans="1:24" x14ac:dyDescent="0.25">
      <c r="A3841">
        <v>1377112</v>
      </c>
      <c r="B3841" t="s">
        <v>6639</v>
      </c>
      <c r="C3841" t="s">
        <v>6640</v>
      </c>
      <c r="G3841" t="e">
        <f>-pride</f>
        <v>#NAME?</v>
      </c>
      <c r="H3841" t="s">
        <v>165</v>
      </c>
      <c r="N3841" t="s">
        <v>45</v>
      </c>
      <c r="O3841" t="s">
        <v>40</v>
      </c>
      <c r="P3841" t="s">
        <v>30</v>
      </c>
      <c r="Q3841" t="s">
        <v>63</v>
      </c>
      <c r="R3841" t="s">
        <v>30</v>
      </c>
      <c r="X3841" t="s">
        <v>6641</v>
      </c>
    </row>
    <row r="3842" spans="1:24" x14ac:dyDescent="0.25">
      <c r="A3842">
        <v>1376309</v>
      </c>
      <c r="B3842" t="s">
        <v>6642</v>
      </c>
      <c r="C3842" t="s">
        <v>6643</v>
      </c>
      <c r="G3842" t="e">
        <f>-caine</f>
        <v>#NAME?</v>
      </c>
      <c r="H3842" t="s">
        <v>394</v>
      </c>
      <c r="N3842" t="s">
        <v>45</v>
      </c>
      <c r="O3842" t="s">
        <v>40</v>
      </c>
      <c r="P3842" t="s">
        <v>30</v>
      </c>
      <c r="Q3842" t="s">
        <v>63</v>
      </c>
      <c r="R3842" t="s">
        <v>30</v>
      </c>
      <c r="X3842" t="s">
        <v>6644</v>
      </c>
    </row>
    <row r="3843" spans="1:24" x14ac:dyDescent="0.25">
      <c r="A3843">
        <v>1380142</v>
      </c>
      <c r="B3843" t="s">
        <v>6645</v>
      </c>
      <c r="C3843" t="s">
        <v>6646</v>
      </c>
      <c r="E3843" t="s">
        <v>6647</v>
      </c>
      <c r="F3843" t="s">
        <v>6648</v>
      </c>
      <c r="G3843" t="e">
        <f>-ase</f>
        <v>#NAME?</v>
      </c>
      <c r="H3843" t="s">
        <v>2359</v>
      </c>
      <c r="I3843">
        <v>2011</v>
      </c>
      <c r="N3843" t="s">
        <v>2360</v>
      </c>
      <c r="O3843" t="s">
        <v>30</v>
      </c>
      <c r="P3843" t="s">
        <v>30</v>
      </c>
      <c r="Q3843" t="s">
        <v>31</v>
      </c>
      <c r="R3843" t="s">
        <v>30</v>
      </c>
    </row>
    <row r="3844" spans="1:24" x14ac:dyDescent="0.25">
      <c r="A3844">
        <v>1381375</v>
      </c>
      <c r="B3844" t="s">
        <v>6649</v>
      </c>
      <c r="C3844" t="s">
        <v>6650</v>
      </c>
      <c r="F3844" t="s">
        <v>6651</v>
      </c>
      <c r="I3844">
        <v>1963</v>
      </c>
      <c r="M3844" t="s">
        <v>88</v>
      </c>
      <c r="N3844" t="s">
        <v>75</v>
      </c>
      <c r="O3844" t="s">
        <v>30</v>
      </c>
      <c r="P3844" t="s">
        <v>30</v>
      </c>
      <c r="Q3844" t="s">
        <v>31</v>
      </c>
      <c r="R3844" t="s">
        <v>30</v>
      </c>
    </row>
    <row r="3845" spans="1:24" x14ac:dyDescent="0.25">
      <c r="A3845">
        <v>1380397</v>
      </c>
      <c r="B3845" t="s">
        <v>6652</v>
      </c>
      <c r="C3845" t="s">
        <v>6653</v>
      </c>
      <c r="N3845" t="s">
        <v>75</v>
      </c>
      <c r="O3845" t="s">
        <v>30</v>
      </c>
      <c r="P3845" t="s">
        <v>30</v>
      </c>
      <c r="Q3845" t="s">
        <v>31</v>
      </c>
      <c r="R3845" t="s">
        <v>30</v>
      </c>
    </row>
    <row r="3846" spans="1:24" x14ac:dyDescent="0.25">
      <c r="A3846">
        <v>1380555</v>
      </c>
      <c r="B3846" t="s">
        <v>6654</v>
      </c>
      <c r="C3846" t="s">
        <v>6655</v>
      </c>
      <c r="G3846" t="e">
        <f>-mab</f>
        <v>#NAME?</v>
      </c>
      <c r="H3846" t="s">
        <v>546</v>
      </c>
      <c r="N3846" t="s">
        <v>547</v>
      </c>
      <c r="O3846" t="s">
        <v>30</v>
      </c>
      <c r="P3846" t="s">
        <v>30</v>
      </c>
      <c r="Q3846" t="s">
        <v>31</v>
      </c>
      <c r="R3846" t="s">
        <v>30</v>
      </c>
    </row>
    <row r="3847" spans="1:24" x14ac:dyDescent="0.25">
      <c r="A3847">
        <v>1380333</v>
      </c>
      <c r="B3847" t="s">
        <v>6656</v>
      </c>
      <c r="C3847" t="s">
        <v>6657</v>
      </c>
      <c r="F3847" t="s">
        <v>3923</v>
      </c>
      <c r="G3847" t="e">
        <f>-focon</f>
        <v>#NAME?</v>
      </c>
      <c r="H3847" t="s">
        <v>2685</v>
      </c>
      <c r="I3847">
        <v>1987</v>
      </c>
      <c r="N3847" t="s">
        <v>229</v>
      </c>
      <c r="O3847" t="s">
        <v>30</v>
      </c>
      <c r="P3847" t="s">
        <v>30</v>
      </c>
      <c r="Q3847" t="s">
        <v>31</v>
      </c>
      <c r="R3847" t="s">
        <v>30</v>
      </c>
    </row>
    <row r="3848" spans="1:24" x14ac:dyDescent="0.25">
      <c r="A3848">
        <v>1381112</v>
      </c>
      <c r="B3848" t="s">
        <v>6658</v>
      </c>
      <c r="C3848" t="s">
        <v>6659</v>
      </c>
      <c r="G3848" t="e">
        <f>-mer</f>
        <v>#NAME?</v>
      </c>
      <c r="H3848" t="s">
        <v>2375</v>
      </c>
      <c r="N3848" t="s">
        <v>229</v>
      </c>
      <c r="O3848" t="s">
        <v>30</v>
      </c>
      <c r="P3848" t="s">
        <v>30</v>
      </c>
      <c r="Q3848" t="s">
        <v>31</v>
      </c>
      <c r="R3848" t="s">
        <v>30</v>
      </c>
    </row>
    <row r="3849" spans="1:24" x14ac:dyDescent="0.25">
      <c r="A3849">
        <v>1380502</v>
      </c>
      <c r="B3849" t="s">
        <v>6660</v>
      </c>
      <c r="C3849" t="s">
        <v>6661</v>
      </c>
      <c r="M3849" t="s">
        <v>6662</v>
      </c>
      <c r="N3849" t="s">
        <v>75</v>
      </c>
      <c r="O3849" t="s">
        <v>30</v>
      </c>
      <c r="P3849" t="s">
        <v>30</v>
      </c>
      <c r="Q3849" t="s">
        <v>31</v>
      </c>
      <c r="R3849" t="s">
        <v>30</v>
      </c>
    </row>
    <row r="3850" spans="1:24" x14ac:dyDescent="0.25">
      <c r="A3850">
        <v>1380305</v>
      </c>
      <c r="B3850" t="s">
        <v>6663</v>
      </c>
      <c r="C3850" t="s">
        <v>6664</v>
      </c>
      <c r="G3850" t="e">
        <f>-focon</f>
        <v>#NAME?</v>
      </c>
      <c r="H3850" t="s">
        <v>2685</v>
      </c>
      <c r="I3850">
        <v>2004</v>
      </c>
      <c r="N3850" t="s">
        <v>75</v>
      </c>
      <c r="O3850" t="s">
        <v>30</v>
      </c>
      <c r="P3850" t="s">
        <v>30</v>
      </c>
      <c r="Q3850" t="s">
        <v>31</v>
      </c>
      <c r="R3850" t="s">
        <v>30</v>
      </c>
    </row>
    <row r="3851" spans="1:24" x14ac:dyDescent="0.25">
      <c r="A3851">
        <v>1376723</v>
      </c>
      <c r="B3851" t="s">
        <v>6665</v>
      </c>
      <c r="C3851" t="s">
        <v>6666</v>
      </c>
      <c r="G3851" t="e">
        <f>-tiazem</f>
        <v>#NAME?</v>
      </c>
      <c r="H3851" t="s">
        <v>6667</v>
      </c>
      <c r="N3851" t="s">
        <v>45</v>
      </c>
      <c r="O3851" t="s">
        <v>40</v>
      </c>
      <c r="P3851" t="s">
        <v>30</v>
      </c>
      <c r="Q3851" t="s">
        <v>31</v>
      </c>
      <c r="R3851" t="s">
        <v>30</v>
      </c>
      <c r="X3851" t="s">
        <v>6668</v>
      </c>
    </row>
    <row r="3852" spans="1:24" x14ac:dyDescent="0.25">
      <c r="A3852">
        <v>1376506</v>
      </c>
      <c r="B3852" t="s">
        <v>6669</v>
      </c>
      <c r="C3852" t="s">
        <v>6670</v>
      </c>
      <c r="G3852" t="e">
        <f>-pamil</f>
        <v>#NAME?</v>
      </c>
      <c r="H3852" t="s">
        <v>6671</v>
      </c>
      <c r="N3852" t="s">
        <v>45</v>
      </c>
      <c r="O3852" t="s">
        <v>30</v>
      </c>
      <c r="P3852" t="s">
        <v>30</v>
      </c>
      <c r="Q3852" t="s">
        <v>46</v>
      </c>
      <c r="R3852" t="s">
        <v>30</v>
      </c>
      <c r="X3852" t="s">
        <v>6672</v>
      </c>
    </row>
    <row r="3853" spans="1:24" x14ac:dyDescent="0.25">
      <c r="A3853">
        <v>1383072</v>
      </c>
      <c r="B3853" t="s">
        <v>6673</v>
      </c>
      <c r="C3853" t="s">
        <v>6674</v>
      </c>
      <c r="E3853" t="s">
        <v>6675</v>
      </c>
      <c r="G3853" t="e">
        <f>-ilide</f>
        <v>#NAME?</v>
      </c>
      <c r="H3853" t="s">
        <v>6676</v>
      </c>
      <c r="I3853">
        <v>1992</v>
      </c>
      <c r="M3853" t="s">
        <v>314</v>
      </c>
      <c r="N3853" t="s">
        <v>45</v>
      </c>
      <c r="O3853" t="s">
        <v>40</v>
      </c>
      <c r="P3853" t="s">
        <v>30</v>
      </c>
      <c r="Q3853" t="s">
        <v>31</v>
      </c>
      <c r="R3853" t="s">
        <v>30</v>
      </c>
      <c r="X3853" t="s">
        <v>6677</v>
      </c>
    </row>
    <row r="3854" spans="1:24" x14ac:dyDescent="0.25">
      <c r="A3854">
        <v>1383125</v>
      </c>
      <c r="B3854" t="s">
        <v>6678</v>
      </c>
      <c r="C3854" t="s">
        <v>6679</v>
      </c>
      <c r="G3854" t="e">
        <f>-ium</f>
        <v>#NAME?</v>
      </c>
      <c r="H3854" t="s">
        <v>288</v>
      </c>
      <c r="N3854" t="s">
        <v>45</v>
      </c>
      <c r="O3854" t="s">
        <v>40</v>
      </c>
      <c r="P3854" t="s">
        <v>30</v>
      </c>
      <c r="Q3854" t="s">
        <v>46</v>
      </c>
      <c r="R3854" t="s">
        <v>30</v>
      </c>
      <c r="X3854" t="s">
        <v>6680</v>
      </c>
    </row>
    <row r="3855" spans="1:24" x14ac:dyDescent="0.25">
      <c r="A3855">
        <v>1383350</v>
      </c>
      <c r="B3855" t="s">
        <v>6681</v>
      </c>
      <c r="C3855" t="s">
        <v>6682</v>
      </c>
      <c r="G3855" t="e">
        <f>-ium</f>
        <v>#NAME?</v>
      </c>
      <c r="H3855" t="s">
        <v>288</v>
      </c>
      <c r="N3855" t="s">
        <v>45</v>
      </c>
      <c r="O3855" t="s">
        <v>40</v>
      </c>
      <c r="P3855" t="s">
        <v>30</v>
      </c>
      <c r="Q3855" t="s">
        <v>63</v>
      </c>
      <c r="R3855" t="s">
        <v>30</v>
      </c>
      <c r="X3855" t="s">
        <v>6683</v>
      </c>
    </row>
    <row r="3856" spans="1:24" x14ac:dyDescent="0.25">
      <c r="A3856">
        <v>664069</v>
      </c>
      <c r="B3856" t="s">
        <v>6684</v>
      </c>
      <c r="C3856" t="s">
        <v>6685</v>
      </c>
      <c r="G3856" t="e">
        <f>-ium</f>
        <v>#NAME?</v>
      </c>
      <c r="H3856" t="s">
        <v>288</v>
      </c>
      <c r="N3856" t="s">
        <v>45</v>
      </c>
      <c r="O3856" t="s">
        <v>40</v>
      </c>
      <c r="P3856" t="s">
        <v>30</v>
      </c>
      <c r="Q3856" t="s">
        <v>63</v>
      </c>
      <c r="R3856" t="s">
        <v>30</v>
      </c>
      <c r="X3856" t="s">
        <v>6686</v>
      </c>
    </row>
    <row r="3857" spans="1:24" x14ac:dyDescent="0.25">
      <c r="A3857">
        <v>624012</v>
      </c>
      <c r="B3857" t="s">
        <v>6687</v>
      </c>
      <c r="C3857" t="s">
        <v>6688</v>
      </c>
      <c r="E3857" t="s">
        <v>6689</v>
      </c>
      <c r="F3857" t="s">
        <v>6690</v>
      </c>
      <c r="K3857" t="s">
        <v>6691</v>
      </c>
      <c r="L3857" t="s">
        <v>6692</v>
      </c>
      <c r="M3857" t="s">
        <v>6693</v>
      </c>
      <c r="N3857" t="s">
        <v>45</v>
      </c>
      <c r="O3857" t="s">
        <v>40</v>
      </c>
      <c r="P3857" t="s">
        <v>30</v>
      </c>
      <c r="Q3857" t="s">
        <v>63</v>
      </c>
      <c r="R3857" t="s">
        <v>30</v>
      </c>
      <c r="X3857" t="s">
        <v>6694</v>
      </c>
    </row>
    <row r="3858" spans="1:24" x14ac:dyDescent="0.25">
      <c r="A3858">
        <v>1377909</v>
      </c>
      <c r="B3858" t="s">
        <v>6695</v>
      </c>
      <c r="C3858" t="s">
        <v>6696</v>
      </c>
      <c r="E3858" t="s">
        <v>6697</v>
      </c>
      <c r="F3858" t="s">
        <v>6698</v>
      </c>
      <c r="G3858" t="e">
        <f>-tide</f>
        <v>#NAME?</v>
      </c>
      <c r="H3858" t="s">
        <v>107</v>
      </c>
      <c r="I3858">
        <v>2008</v>
      </c>
      <c r="N3858" t="s">
        <v>108</v>
      </c>
      <c r="O3858" t="s">
        <v>30</v>
      </c>
      <c r="P3858" t="s">
        <v>30</v>
      </c>
      <c r="Q3858" t="s">
        <v>31</v>
      </c>
      <c r="R3858" t="s">
        <v>30</v>
      </c>
      <c r="X3858" t="s">
        <v>6699</v>
      </c>
    </row>
    <row r="3859" spans="1:24" x14ac:dyDescent="0.25">
      <c r="A3859">
        <v>1376274</v>
      </c>
      <c r="B3859" t="s">
        <v>6700</v>
      </c>
      <c r="C3859" t="s">
        <v>6701</v>
      </c>
      <c r="E3859" t="s">
        <v>6702</v>
      </c>
      <c r="F3859" t="s">
        <v>480</v>
      </c>
      <c r="I3859">
        <v>1988</v>
      </c>
      <c r="M3859" t="s">
        <v>1791</v>
      </c>
      <c r="N3859" t="s">
        <v>108</v>
      </c>
      <c r="O3859" t="s">
        <v>40</v>
      </c>
      <c r="P3859" t="s">
        <v>30</v>
      </c>
      <c r="Q3859" t="s">
        <v>31</v>
      </c>
      <c r="R3859" t="s">
        <v>30</v>
      </c>
      <c r="X3859" t="s">
        <v>6703</v>
      </c>
    </row>
    <row r="3860" spans="1:24" x14ac:dyDescent="0.25">
      <c r="A3860">
        <v>1379502</v>
      </c>
      <c r="B3860" t="s">
        <v>6704</v>
      </c>
      <c r="C3860" t="s">
        <v>6705</v>
      </c>
      <c r="N3860" t="s">
        <v>45</v>
      </c>
      <c r="O3860" t="s">
        <v>40</v>
      </c>
      <c r="P3860" t="s">
        <v>30</v>
      </c>
      <c r="Q3860" t="s">
        <v>63</v>
      </c>
      <c r="R3860" t="s">
        <v>30</v>
      </c>
      <c r="X3860" t="s">
        <v>6706</v>
      </c>
    </row>
    <row r="3861" spans="1:24" x14ac:dyDescent="0.25">
      <c r="A3861">
        <v>1376564</v>
      </c>
      <c r="B3861" t="s">
        <v>6707</v>
      </c>
      <c r="C3861" t="s">
        <v>6708</v>
      </c>
      <c r="N3861" t="s">
        <v>45</v>
      </c>
      <c r="O3861" t="s">
        <v>40</v>
      </c>
      <c r="P3861" t="s">
        <v>30</v>
      </c>
      <c r="Q3861" t="s">
        <v>63</v>
      </c>
      <c r="R3861" t="s">
        <v>30</v>
      </c>
      <c r="X3861" t="s">
        <v>6709</v>
      </c>
    </row>
    <row r="3862" spans="1:24" x14ac:dyDescent="0.25">
      <c r="A3862">
        <v>1379421</v>
      </c>
      <c r="B3862" t="s">
        <v>6710</v>
      </c>
      <c r="C3862" t="s">
        <v>6711</v>
      </c>
      <c r="G3862" t="e">
        <f>-fenine</f>
        <v>#NAME?</v>
      </c>
      <c r="H3862" t="s">
        <v>2939</v>
      </c>
      <c r="N3862" t="s">
        <v>45</v>
      </c>
      <c r="O3862" t="s">
        <v>40</v>
      </c>
      <c r="P3862" t="s">
        <v>30</v>
      </c>
      <c r="Q3862" t="s">
        <v>63</v>
      </c>
      <c r="R3862" t="s">
        <v>30</v>
      </c>
      <c r="X3862" t="s">
        <v>6712</v>
      </c>
    </row>
    <row r="3863" spans="1:24" x14ac:dyDescent="0.25">
      <c r="A3863">
        <v>1379817</v>
      </c>
      <c r="B3863" t="s">
        <v>6713</v>
      </c>
      <c r="C3863" t="s">
        <v>6714</v>
      </c>
      <c r="N3863" t="s">
        <v>45</v>
      </c>
      <c r="O3863" t="s">
        <v>40</v>
      </c>
      <c r="P3863" t="s">
        <v>30</v>
      </c>
      <c r="Q3863" t="s">
        <v>63</v>
      </c>
      <c r="R3863" t="s">
        <v>30</v>
      </c>
      <c r="X3863" t="s">
        <v>6715</v>
      </c>
    </row>
    <row r="3864" spans="1:24" x14ac:dyDescent="0.25">
      <c r="A3864">
        <v>1379135</v>
      </c>
      <c r="B3864" t="s">
        <v>6716</v>
      </c>
      <c r="C3864" t="s">
        <v>6717</v>
      </c>
      <c r="N3864" t="s">
        <v>45</v>
      </c>
      <c r="O3864" t="s">
        <v>40</v>
      </c>
      <c r="P3864" t="s">
        <v>30</v>
      </c>
      <c r="Q3864" t="s">
        <v>63</v>
      </c>
      <c r="R3864" t="s">
        <v>30</v>
      </c>
      <c r="X3864" t="s">
        <v>6718</v>
      </c>
    </row>
    <row r="3865" spans="1:24" x14ac:dyDescent="0.25">
      <c r="A3865">
        <v>1376050</v>
      </c>
      <c r="B3865" t="s">
        <v>6719</v>
      </c>
      <c r="C3865" t="s">
        <v>6720</v>
      </c>
      <c r="N3865" t="s">
        <v>45</v>
      </c>
      <c r="O3865" t="s">
        <v>40</v>
      </c>
      <c r="P3865" t="s">
        <v>30</v>
      </c>
      <c r="Q3865" t="s">
        <v>31</v>
      </c>
      <c r="R3865" t="s">
        <v>30</v>
      </c>
      <c r="X3865" t="s">
        <v>6721</v>
      </c>
    </row>
    <row r="3866" spans="1:24" x14ac:dyDescent="0.25">
      <c r="A3866">
        <v>1379909</v>
      </c>
      <c r="B3866" t="s">
        <v>6722</v>
      </c>
      <c r="C3866" t="s">
        <v>6723</v>
      </c>
      <c r="N3866" t="s">
        <v>45</v>
      </c>
      <c r="O3866" t="s">
        <v>40</v>
      </c>
      <c r="P3866" t="s">
        <v>30</v>
      </c>
      <c r="Q3866" t="s">
        <v>46</v>
      </c>
      <c r="R3866" t="s">
        <v>30</v>
      </c>
      <c r="X3866" t="s">
        <v>6724</v>
      </c>
    </row>
    <row r="3867" spans="1:24" x14ac:dyDescent="0.25">
      <c r="A3867">
        <v>1377669</v>
      </c>
      <c r="B3867" t="s">
        <v>6725</v>
      </c>
      <c r="C3867" t="s">
        <v>6726</v>
      </c>
      <c r="G3867" t="s">
        <v>2404</v>
      </c>
      <c r="H3867" t="s">
        <v>2405</v>
      </c>
      <c r="I3867">
        <v>1968</v>
      </c>
      <c r="K3867" t="s">
        <v>6727</v>
      </c>
      <c r="L3867" t="s">
        <v>6728</v>
      </c>
      <c r="M3867" t="s">
        <v>453</v>
      </c>
      <c r="N3867" t="s">
        <v>45</v>
      </c>
      <c r="O3867" t="s">
        <v>40</v>
      </c>
      <c r="P3867" t="s">
        <v>30</v>
      </c>
      <c r="Q3867" t="s">
        <v>63</v>
      </c>
      <c r="R3867" t="s">
        <v>30</v>
      </c>
      <c r="X3867" t="s">
        <v>6729</v>
      </c>
    </row>
    <row r="3868" spans="1:24" x14ac:dyDescent="0.25">
      <c r="A3868">
        <v>1379124</v>
      </c>
      <c r="B3868" t="s">
        <v>6730</v>
      </c>
      <c r="C3868" t="s">
        <v>6731</v>
      </c>
      <c r="N3868" t="s">
        <v>45</v>
      </c>
      <c r="O3868" t="s">
        <v>40</v>
      </c>
      <c r="P3868" t="s">
        <v>30</v>
      </c>
      <c r="Q3868" t="s">
        <v>46</v>
      </c>
      <c r="R3868" t="s">
        <v>30</v>
      </c>
      <c r="X3868" t="s">
        <v>6732</v>
      </c>
    </row>
    <row r="3869" spans="1:24" x14ac:dyDescent="0.25">
      <c r="A3869">
        <v>1377673</v>
      </c>
      <c r="B3869" t="s">
        <v>6733</v>
      </c>
      <c r="C3869" t="s">
        <v>6734</v>
      </c>
      <c r="E3869" t="s">
        <v>6735</v>
      </c>
      <c r="F3869" t="s">
        <v>626</v>
      </c>
      <c r="G3869" t="e">
        <f>-micin</f>
        <v>#NAME?</v>
      </c>
      <c r="H3869" t="s">
        <v>256</v>
      </c>
      <c r="I3869">
        <v>1979</v>
      </c>
      <c r="M3869" t="s">
        <v>1595</v>
      </c>
      <c r="N3869" t="s">
        <v>29</v>
      </c>
      <c r="O3869" t="s">
        <v>30</v>
      </c>
      <c r="P3869" t="s">
        <v>30</v>
      </c>
      <c r="Q3869" t="s">
        <v>31</v>
      </c>
      <c r="R3869" t="s">
        <v>30</v>
      </c>
      <c r="X3869" t="s">
        <v>6736</v>
      </c>
    </row>
    <row r="3870" spans="1:24" x14ac:dyDescent="0.25">
      <c r="A3870">
        <v>1378987</v>
      </c>
      <c r="B3870" t="s">
        <v>6737</v>
      </c>
      <c r="C3870" t="s">
        <v>6738</v>
      </c>
      <c r="N3870" t="s">
        <v>45</v>
      </c>
      <c r="O3870" t="s">
        <v>40</v>
      </c>
      <c r="P3870" t="s">
        <v>30</v>
      </c>
      <c r="Q3870" t="s">
        <v>63</v>
      </c>
      <c r="R3870" t="s">
        <v>30</v>
      </c>
      <c r="X3870" t="s">
        <v>6739</v>
      </c>
    </row>
    <row r="3871" spans="1:24" x14ac:dyDescent="0.25">
      <c r="A3871">
        <v>1376491</v>
      </c>
      <c r="B3871" t="s">
        <v>6740</v>
      </c>
      <c r="C3871" t="s">
        <v>6741</v>
      </c>
      <c r="N3871" t="s">
        <v>29</v>
      </c>
      <c r="O3871" t="s">
        <v>40</v>
      </c>
      <c r="P3871" t="s">
        <v>30</v>
      </c>
      <c r="Q3871" t="s">
        <v>31</v>
      </c>
      <c r="R3871" t="s">
        <v>30</v>
      </c>
      <c r="X3871" t="s">
        <v>6742</v>
      </c>
    </row>
    <row r="3872" spans="1:24" x14ac:dyDescent="0.25">
      <c r="A3872">
        <v>1378361</v>
      </c>
      <c r="B3872" t="s">
        <v>6743</v>
      </c>
      <c r="C3872" t="s">
        <v>6744</v>
      </c>
      <c r="G3872" t="s">
        <v>1566</v>
      </c>
      <c r="H3872" t="s">
        <v>1567</v>
      </c>
      <c r="N3872" t="s">
        <v>45</v>
      </c>
      <c r="O3872" t="s">
        <v>40</v>
      </c>
      <c r="P3872" t="s">
        <v>30</v>
      </c>
      <c r="Q3872" t="s">
        <v>31</v>
      </c>
      <c r="R3872" t="s">
        <v>30</v>
      </c>
      <c r="X3872" t="s">
        <v>6745</v>
      </c>
    </row>
    <row r="3873" spans="1:24" x14ac:dyDescent="0.25">
      <c r="A3873">
        <v>1383102</v>
      </c>
      <c r="B3873" t="s">
        <v>6746</v>
      </c>
      <c r="C3873" t="s">
        <v>6747</v>
      </c>
      <c r="G3873" t="e">
        <f>-onide</f>
        <v>#NAME?</v>
      </c>
      <c r="H3873" t="s">
        <v>356</v>
      </c>
      <c r="N3873" t="s">
        <v>29</v>
      </c>
      <c r="O3873" t="s">
        <v>40</v>
      </c>
      <c r="P3873" t="s">
        <v>30</v>
      </c>
      <c r="Q3873" t="s">
        <v>31</v>
      </c>
      <c r="R3873" t="s">
        <v>30</v>
      </c>
      <c r="X3873" t="s">
        <v>6748</v>
      </c>
    </row>
    <row r="3874" spans="1:24" x14ac:dyDescent="0.25">
      <c r="A3874">
        <v>1383479</v>
      </c>
      <c r="B3874" t="s">
        <v>6749</v>
      </c>
      <c r="C3874" t="s">
        <v>6750</v>
      </c>
      <c r="E3874" t="s">
        <v>6751</v>
      </c>
      <c r="I3874">
        <v>1969</v>
      </c>
      <c r="M3874" t="s">
        <v>6752</v>
      </c>
      <c r="N3874" t="s">
        <v>45</v>
      </c>
      <c r="O3874" t="s">
        <v>40</v>
      </c>
      <c r="P3874" t="s">
        <v>30</v>
      </c>
      <c r="Q3874" t="s">
        <v>46</v>
      </c>
      <c r="R3874" t="s">
        <v>30</v>
      </c>
      <c r="X3874" t="s">
        <v>6753</v>
      </c>
    </row>
    <row r="3875" spans="1:24" x14ac:dyDescent="0.25">
      <c r="A3875">
        <v>1383106</v>
      </c>
      <c r="B3875" t="s">
        <v>6754</v>
      </c>
      <c r="C3875" t="s">
        <v>6755</v>
      </c>
      <c r="E3875" t="s">
        <v>6756</v>
      </c>
      <c r="G3875" t="e">
        <f>-gliptin</f>
        <v>#NAME?</v>
      </c>
      <c r="H3875" t="s">
        <v>1223</v>
      </c>
      <c r="I3875">
        <v>2005</v>
      </c>
      <c r="N3875" t="s">
        <v>45</v>
      </c>
      <c r="O3875" t="s">
        <v>40</v>
      </c>
      <c r="P3875" t="s">
        <v>30</v>
      </c>
      <c r="Q3875" t="s">
        <v>31</v>
      </c>
      <c r="R3875" t="s">
        <v>30</v>
      </c>
      <c r="X3875" t="s">
        <v>6757</v>
      </c>
    </row>
    <row r="3876" spans="1:24" x14ac:dyDescent="0.25">
      <c r="A3876">
        <v>1379529</v>
      </c>
      <c r="B3876" t="s">
        <v>6758</v>
      </c>
      <c r="C3876" t="s">
        <v>6759</v>
      </c>
      <c r="N3876" t="s">
        <v>45</v>
      </c>
      <c r="O3876" t="s">
        <v>40</v>
      </c>
      <c r="P3876" t="s">
        <v>30</v>
      </c>
      <c r="Q3876" t="s">
        <v>63</v>
      </c>
      <c r="R3876" t="s">
        <v>30</v>
      </c>
      <c r="X3876" t="s">
        <v>6760</v>
      </c>
    </row>
    <row r="3877" spans="1:24" x14ac:dyDescent="0.25">
      <c r="A3877">
        <v>1378846</v>
      </c>
      <c r="B3877" t="s">
        <v>6761</v>
      </c>
      <c r="C3877" t="s">
        <v>6762</v>
      </c>
      <c r="E3877" t="s">
        <v>6763</v>
      </c>
      <c r="G3877" t="s">
        <v>237</v>
      </c>
      <c r="H3877" t="s">
        <v>238</v>
      </c>
      <c r="I3877">
        <v>1974</v>
      </c>
      <c r="M3877" t="s">
        <v>6764</v>
      </c>
      <c r="N3877" t="s">
        <v>45</v>
      </c>
      <c r="O3877" t="s">
        <v>30</v>
      </c>
      <c r="P3877" t="s">
        <v>30</v>
      </c>
      <c r="Q3877" t="s">
        <v>46</v>
      </c>
      <c r="R3877" t="s">
        <v>30</v>
      </c>
      <c r="X3877" t="s">
        <v>6765</v>
      </c>
    </row>
    <row r="3878" spans="1:24" x14ac:dyDescent="0.25">
      <c r="A3878">
        <v>1377414</v>
      </c>
      <c r="B3878" t="s">
        <v>6766</v>
      </c>
      <c r="C3878" t="s">
        <v>6767</v>
      </c>
      <c r="N3878" t="s">
        <v>45</v>
      </c>
      <c r="O3878" t="s">
        <v>30</v>
      </c>
      <c r="P3878" t="s">
        <v>30</v>
      </c>
      <c r="Q3878" t="s">
        <v>46</v>
      </c>
      <c r="R3878" t="s">
        <v>30</v>
      </c>
      <c r="X3878" t="s">
        <v>6768</v>
      </c>
    </row>
    <row r="3879" spans="1:24" x14ac:dyDescent="0.25">
      <c r="A3879">
        <v>1376313</v>
      </c>
      <c r="B3879" t="s">
        <v>6769</v>
      </c>
      <c r="C3879" t="s">
        <v>6770</v>
      </c>
      <c r="N3879" t="s">
        <v>108</v>
      </c>
      <c r="O3879" t="s">
        <v>40</v>
      </c>
      <c r="P3879" t="s">
        <v>30</v>
      </c>
      <c r="Q3879" t="s">
        <v>31</v>
      </c>
      <c r="R3879" t="s">
        <v>30</v>
      </c>
      <c r="X3879" t="s">
        <v>6771</v>
      </c>
    </row>
    <row r="3880" spans="1:24" x14ac:dyDescent="0.25">
      <c r="A3880">
        <v>1376268</v>
      </c>
      <c r="B3880" t="s">
        <v>6772</v>
      </c>
      <c r="C3880" t="s">
        <v>6773</v>
      </c>
      <c r="G3880" t="e">
        <f>-pristone</f>
        <v>#NAME?</v>
      </c>
      <c r="H3880" t="s">
        <v>959</v>
      </c>
      <c r="N3880" t="s">
        <v>29</v>
      </c>
      <c r="O3880" t="s">
        <v>30</v>
      </c>
      <c r="P3880" t="s">
        <v>30</v>
      </c>
      <c r="Q3880" t="s">
        <v>31</v>
      </c>
      <c r="R3880" t="s">
        <v>30</v>
      </c>
      <c r="X3880" t="s">
        <v>6774</v>
      </c>
    </row>
    <row r="3881" spans="1:24" x14ac:dyDescent="0.25">
      <c r="A3881">
        <v>1378155</v>
      </c>
      <c r="B3881" t="s">
        <v>6775</v>
      </c>
      <c r="C3881" t="s">
        <v>6776</v>
      </c>
      <c r="E3881" t="s">
        <v>6777</v>
      </c>
      <c r="F3881" t="s">
        <v>6778</v>
      </c>
      <c r="I3881">
        <v>1969</v>
      </c>
      <c r="M3881" t="s">
        <v>2754</v>
      </c>
      <c r="N3881" t="s">
        <v>45</v>
      </c>
      <c r="O3881" t="s">
        <v>40</v>
      </c>
      <c r="P3881" t="s">
        <v>30</v>
      </c>
      <c r="Q3881" t="s">
        <v>46</v>
      </c>
      <c r="R3881" t="s">
        <v>30</v>
      </c>
      <c r="X3881" t="s">
        <v>6779</v>
      </c>
    </row>
    <row r="3882" spans="1:24" x14ac:dyDescent="0.25">
      <c r="A3882">
        <v>1379232</v>
      </c>
      <c r="B3882" t="s">
        <v>6780</v>
      </c>
      <c r="C3882" t="s">
        <v>6781</v>
      </c>
      <c r="G3882" t="e">
        <f>-prost</f>
        <v>#NAME?</v>
      </c>
      <c r="H3882" t="s">
        <v>238</v>
      </c>
      <c r="N3882" t="s">
        <v>29</v>
      </c>
      <c r="O3882" t="s">
        <v>40</v>
      </c>
      <c r="P3882" t="s">
        <v>30</v>
      </c>
      <c r="Q3882" t="s">
        <v>31</v>
      </c>
      <c r="R3882" t="s">
        <v>30</v>
      </c>
      <c r="X3882" t="s">
        <v>6782</v>
      </c>
    </row>
    <row r="3883" spans="1:24" x14ac:dyDescent="0.25">
      <c r="A3883">
        <v>1377652</v>
      </c>
      <c r="B3883" t="s">
        <v>6783</v>
      </c>
      <c r="C3883" t="s">
        <v>6784</v>
      </c>
      <c r="N3883" t="s">
        <v>45</v>
      </c>
      <c r="O3883" t="s">
        <v>40</v>
      </c>
      <c r="P3883" t="s">
        <v>30</v>
      </c>
      <c r="Q3883" t="s">
        <v>46</v>
      </c>
      <c r="R3883" t="s">
        <v>30</v>
      </c>
      <c r="X3883" t="s">
        <v>6785</v>
      </c>
    </row>
    <row r="3884" spans="1:24" x14ac:dyDescent="0.25">
      <c r="A3884">
        <v>1379799</v>
      </c>
      <c r="B3884" t="s">
        <v>6786</v>
      </c>
      <c r="C3884" t="s">
        <v>6787</v>
      </c>
      <c r="N3884" t="s">
        <v>29</v>
      </c>
      <c r="O3884" t="s">
        <v>40</v>
      </c>
      <c r="P3884" t="s">
        <v>30</v>
      </c>
      <c r="Q3884" t="s">
        <v>31</v>
      </c>
      <c r="R3884" t="s">
        <v>30</v>
      </c>
      <c r="X3884" t="s">
        <v>6788</v>
      </c>
    </row>
    <row r="3885" spans="1:24" x14ac:dyDescent="0.25">
      <c r="A3885">
        <v>1376560</v>
      </c>
      <c r="B3885" t="s">
        <v>6789</v>
      </c>
      <c r="C3885" t="s">
        <v>6790</v>
      </c>
      <c r="E3885" t="s">
        <v>6791</v>
      </c>
      <c r="I3885">
        <v>2002</v>
      </c>
      <c r="N3885" t="s">
        <v>45</v>
      </c>
      <c r="O3885" t="s">
        <v>40</v>
      </c>
      <c r="P3885" t="s">
        <v>30</v>
      </c>
      <c r="Q3885" t="s">
        <v>63</v>
      </c>
      <c r="R3885" t="s">
        <v>30</v>
      </c>
      <c r="X3885" t="s">
        <v>6792</v>
      </c>
    </row>
    <row r="3886" spans="1:24" x14ac:dyDescent="0.25">
      <c r="A3886">
        <v>1377532</v>
      </c>
      <c r="B3886" t="s">
        <v>6793</v>
      </c>
      <c r="C3886" t="s">
        <v>6794</v>
      </c>
      <c r="N3886" t="s">
        <v>45</v>
      </c>
      <c r="O3886" t="s">
        <v>40</v>
      </c>
      <c r="P3886" t="s">
        <v>30</v>
      </c>
      <c r="Q3886" t="s">
        <v>46</v>
      </c>
      <c r="R3886" t="s">
        <v>30</v>
      </c>
      <c r="X3886" t="s">
        <v>6795</v>
      </c>
    </row>
    <row r="3887" spans="1:24" x14ac:dyDescent="0.25">
      <c r="A3887">
        <v>1379359</v>
      </c>
      <c r="B3887" t="s">
        <v>6796</v>
      </c>
      <c r="C3887" t="s">
        <v>6797</v>
      </c>
      <c r="N3887" t="s">
        <v>45</v>
      </c>
      <c r="O3887" t="s">
        <v>40</v>
      </c>
      <c r="P3887" t="s">
        <v>30</v>
      </c>
      <c r="Q3887" t="s">
        <v>63</v>
      </c>
      <c r="R3887" t="s">
        <v>30</v>
      </c>
      <c r="X3887" t="s">
        <v>6798</v>
      </c>
    </row>
    <row r="3888" spans="1:24" x14ac:dyDescent="0.25">
      <c r="A3888">
        <v>1376817</v>
      </c>
      <c r="B3888" t="s">
        <v>6799</v>
      </c>
      <c r="C3888" t="s">
        <v>6800</v>
      </c>
      <c r="E3888" t="s">
        <v>6801</v>
      </c>
      <c r="N3888" t="s">
        <v>45</v>
      </c>
      <c r="O3888" t="s">
        <v>40</v>
      </c>
      <c r="P3888" t="s">
        <v>30</v>
      </c>
      <c r="Q3888" t="s">
        <v>63</v>
      </c>
      <c r="R3888" t="s">
        <v>30</v>
      </c>
      <c r="X3888" t="s">
        <v>6802</v>
      </c>
    </row>
    <row r="3889" spans="1:24" x14ac:dyDescent="0.25">
      <c r="A3889">
        <v>1378808</v>
      </c>
      <c r="B3889" t="s">
        <v>6803</v>
      </c>
      <c r="C3889" t="s">
        <v>6804</v>
      </c>
      <c r="G3889" t="s">
        <v>37</v>
      </c>
      <c r="H3889" t="s">
        <v>38</v>
      </c>
      <c r="N3889" t="s">
        <v>45</v>
      </c>
      <c r="O3889" t="s">
        <v>40</v>
      </c>
      <c r="P3889" t="s">
        <v>30</v>
      </c>
      <c r="Q3889" t="s">
        <v>31</v>
      </c>
      <c r="R3889" t="s">
        <v>30</v>
      </c>
      <c r="X3889" t="s">
        <v>6805</v>
      </c>
    </row>
    <row r="3890" spans="1:24" x14ac:dyDescent="0.25">
      <c r="A3890">
        <v>1376666</v>
      </c>
      <c r="B3890" t="s">
        <v>6806</v>
      </c>
      <c r="C3890" t="s">
        <v>6807</v>
      </c>
      <c r="I3890">
        <v>1979</v>
      </c>
      <c r="M3890" t="s">
        <v>6808</v>
      </c>
      <c r="N3890" t="s">
        <v>229</v>
      </c>
      <c r="O3890" t="s">
        <v>30</v>
      </c>
      <c r="P3890" t="s">
        <v>30</v>
      </c>
      <c r="Q3890" t="s">
        <v>63</v>
      </c>
      <c r="R3890" t="s">
        <v>30</v>
      </c>
      <c r="X3890" t="s">
        <v>6809</v>
      </c>
    </row>
    <row r="3891" spans="1:24" x14ac:dyDescent="0.25">
      <c r="A3891">
        <v>1377087</v>
      </c>
      <c r="B3891" t="s">
        <v>6810</v>
      </c>
      <c r="C3891" t="s">
        <v>6811</v>
      </c>
      <c r="E3891" t="s">
        <v>6812</v>
      </c>
      <c r="F3891" t="s">
        <v>6813</v>
      </c>
      <c r="G3891" t="s">
        <v>129</v>
      </c>
      <c r="H3891" t="s">
        <v>130</v>
      </c>
      <c r="I3891">
        <v>1975</v>
      </c>
      <c r="M3891" t="s">
        <v>173</v>
      </c>
      <c r="N3891" t="s">
        <v>45</v>
      </c>
      <c r="O3891" t="s">
        <v>30</v>
      </c>
      <c r="P3891" t="s">
        <v>30</v>
      </c>
      <c r="Q3891" t="s">
        <v>46</v>
      </c>
      <c r="R3891" t="s">
        <v>30</v>
      </c>
      <c r="X3891" t="s">
        <v>6814</v>
      </c>
    </row>
    <row r="3892" spans="1:24" x14ac:dyDescent="0.25">
      <c r="A3892">
        <v>1377034</v>
      </c>
      <c r="B3892" t="s">
        <v>6815</v>
      </c>
      <c r="C3892" t="s">
        <v>6816</v>
      </c>
      <c r="E3892" t="s">
        <v>6817</v>
      </c>
      <c r="G3892" t="e">
        <f>-bendazole</f>
        <v>#NAME?</v>
      </c>
      <c r="H3892" t="s">
        <v>947</v>
      </c>
      <c r="N3892" t="s">
        <v>45</v>
      </c>
      <c r="O3892" t="s">
        <v>40</v>
      </c>
      <c r="P3892" t="s">
        <v>30</v>
      </c>
      <c r="Q3892" t="s">
        <v>63</v>
      </c>
      <c r="R3892" t="s">
        <v>30</v>
      </c>
      <c r="X3892" t="s">
        <v>6818</v>
      </c>
    </row>
    <row r="3893" spans="1:24" x14ac:dyDescent="0.25">
      <c r="A3893">
        <v>1377631</v>
      </c>
      <c r="B3893" t="s">
        <v>6819</v>
      </c>
      <c r="C3893" t="s">
        <v>6820</v>
      </c>
      <c r="N3893" t="s">
        <v>45</v>
      </c>
      <c r="O3893" t="s">
        <v>40</v>
      </c>
      <c r="P3893" t="s">
        <v>30</v>
      </c>
      <c r="Q3893" t="s">
        <v>46</v>
      </c>
      <c r="R3893" t="s">
        <v>30</v>
      </c>
      <c r="X3893" t="s">
        <v>6821</v>
      </c>
    </row>
    <row r="3894" spans="1:24" x14ac:dyDescent="0.25">
      <c r="A3894">
        <v>1379621</v>
      </c>
      <c r="B3894" t="s">
        <v>6822</v>
      </c>
      <c r="C3894" t="s">
        <v>6823</v>
      </c>
      <c r="E3894" t="s">
        <v>6824</v>
      </c>
      <c r="I3894">
        <v>2000</v>
      </c>
      <c r="N3894" t="s">
        <v>45</v>
      </c>
      <c r="O3894" t="s">
        <v>40</v>
      </c>
      <c r="P3894" t="s">
        <v>30</v>
      </c>
      <c r="Q3894" t="s">
        <v>31</v>
      </c>
      <c r="R3894" t="s">
        <v>30</v>
      </c>
      <c r="X3894" t="s">
        <v>6825</v>
      </c>
    </row>
    <row r="3895" spans="1:24" x14ac:dyDescent="0.25">
      <c r="A3895">
        <v>1376794</v>
      </c>
      <c r="B3895" t="s">
        <v>6826</v>
      </c>
      <c r="C3895" t="s">
        <v>6827</v>
      </c>
      <c r="E3895" t="s">
        <v>6828</v>
      </c>
      <c r="F3895" t="s">
        <v>366</v>
      </c>
      <c r="I3895">
        <v>1968</v>
      </c>
      <c r="M3895" t="s">
        <v>1025</v>
      </c>
      <c r="N3895" t="s">
        <v>45</v>
      </c>
      <c r="O3895" t="s">
        <v>40</v>
      </c>
      <c r="P3895" t="s">
        <v>30</v>
      </c>
      <c r="Q3895" t="s">
        <v>63</v>
      </c>
      <c r="R3895" t="s">
        <v>30</v>
      </c>
      <c r="X3895" t="s">
        <v>6829</v>
      </c>
    </row>
    <row r="3896" spans="1:24" x14ac:dyDescent="0.25">
      <c r="A3896">
        <v>1378781</v>
      </c>
      <c r="B3896" t="s">
        <v>6830</v>
      </c>
      <c r="C3896" t="s">
        <v>6831</v>
      </c>
      <c r="N3896" t="s">
        <v>45</v>
      </c>
      <c r="O3896" t="s">
        <v>40</v>
      </c>
      <c r="P3896" t="s">
        <v>30</v>
      </c>
      <c r="Q3896" t="s">
        <v>63</v>
      </c>
      <c r="R3896" t="s">
        <v>30</v>
      </c>
      <c r="X3896" t="s">
        <v>6832</v>
      </c>
    </row>
    <row r="3897" spans="1:24" x14ac:dyDescent="0.25">
      <c r="A3897">
        <v>1377421</v>
      </c>
      <c r="B3897" t="s">
        <v>6833</v>
      </c>
      <c r="C3897" t="s">
        <v>6834</v>
      </c>
      <c r="N3897" t="s">
        <v>45</v>
      </c>
      <c r="O3897" t="s">
        <v>40</v>
      </c>
      <c r="P3897" t="s">
        <v>30</v>
      </c>
      <c r="Q3897" t="s">
        <v>63</v>
      </c>
      <c r="R3897" t="s">
        <v>30</v>
      </c>
      <c r="X3897" t="s">
        <v>6835</v>
      </c>
    </row>
    <row r="3898" spans="1:24" x14ac:dyDescent="0.25">
      <c r="A3898">
        <v>508147</v>
      </c>
      <c r="B3898" t="s">
        <v>6836</v>
      </c>
      <c r="C3898" t="s">
        <v>6837</v>
      </c>
      <c r="E3898" t="s">
        <v>6838</v>
      </c>
      <c r="F3898" t="s">
        <v>1285</v>
      </c>
      <c r="G3898" t="e">
        <f>-toclax</f>
        <v>#NAME?</v>
      </c>
      <c r="H3898" t="s">
        <v>4824</v>
      </c>
      <c r="I3898">
        <v>2009</v>
      </c>
      <c r="N3898" t="s">
        <v>45</v>
      </c>
      <c r="O3898" t="s">
        <v>30</v>
      </c>
      <c r="P3898" t="s">
        <v>30</v>
      </c>
      <c r="Q3898" t="s">
        <v>31</v>
      </c>
      <c r="R3898" t="s">
        <v>30</v>
      </c>
      <c r="X3898" t="s">
        <v>6839</v>
      </c>
    </row>
    <row r="3899" spans="1:24" x14ac:dyDescent="0.25">
      <c r="A3899">
        <v>1379233</v>
      </c>
      <c r="B3899" t="s">
        <v>6840</v>
      </c>
      <c r="C3899" t="s">
        <v>6841</v>
      </c>
      <c r="I3899">
        <v>1964</v>
      </c>
      <c r="M3899" t="s">
        <v>948</v>
      </c>
      <c r="N3899" t="s">
        <v>45</v>
      </c>
      <c r="O3899" t="s">
        <v>30</v>
      </c>
      <c r="P3899" t="s">
        <v>30</v>
      </c>
      <c r="Q3899" t="s">
        <v>75</v>
      </c>
      <c r="R3899" t="s">
        <v>30</v>
      </c>
      <c r="X3899" t="s">
        <v>6842</v>
      </c>
    </row>
    <row r="3900" spans="1:24" x14ac:dyDescent="0.25">
      <c r="A3900">
        <v>1376614</v>
      </c>
      <c r="B3900" t="s">
        <v>6843</v>
      </c>
      <c r="C3900" t="s">
        <v>6844</v>
      </c>
      <c r="I3900">
        <v>1966</v>
      </c>
      <c r="M3900" t="s">
        <v>6845</v>
      </c>
      <c r="N3900" t="s">
        <v>45</v>
      </c>
      <c r="O3900" t="s">
        <v>30</v>
      </c>
      <c r="P3900" t="s">
        <v>30</v>
      </c>
      <c r="Q3900" t="s">
        <v>75</v>
      </c>
      <c r="R3900" t="s">
        <v>30</v>
      </c>
      <c r="X3900" t="s">
        <v>6846</v>
      </c>
    </row>
    <row r="3901" spans="1:24" x14ac:dyDescent="0.25">
      <c r="A3901">
        <v>1383364</v>
      </c>
      <c r="B3901" t="s">
        <v>6847</v>
      </c>
      <c r="C3901" t="s">
        <v>6848</v>
      </c>
      <c r="E3901" t="s">
        <v>6849</v>
      </c>
      <c r="F3901" t="s">
        <v>480</v>
      </c>
      <c r="I3901">
        <v>1970</v>
      </c>
      <c r="M3901" t="s">
        <v>367</v>
      </c>
      <c r="N3901" t="s">
        <v>45</v>
      </c>
      <c r="O3901" t="s">
        <v>40</v>
      </c>
      <c r="P3901" t="s">
        <v>30</v>
      </c>
      <c r="Q3901" t="s">
        <v>46</v>
      </c>
      <c r="R3901" t="s">
        <v>30</v>
      </c>
      <c r="X3901" t="s">
        <v>6850</v>
      </c>
    </row>
    <row r="3902" spans="1:24" x14ac:dyDescent="0.25">
      <c r="A3902">
        <v>1380051</v>
      </c>
      <c r="B3902" t="s">
        <v>6851</v>
      </c>
      <c r="C3902" t="s">
        <v>6852</v>
      </c>
      <c r="K3902" t="s">
        <v>6853</v>
      </c>
      <c r="L3902" t="s">
        <v>6854</v>
      </c>
      <c r="N3902" t="s">
        <v>45</v>
      </c>
      <c r="O3902" t="s">
        <v>30</v>
      </c>
      <c r="P3902" t="s">
        <v>30</v>
      </c>
      <c r="Q3902" t="s">
        <v>75</v>
      </c>
      <c r="R3902" t="s">
        <v>30</v>
      </c>
      <c r="X3902" t="s">
        <v>6855</v>
      </c>
    </row>
    <row r="3903" spans="1:24" x14ac:dyDescent="0.25">
      <c r="A3903">
        <v>1383517</v>
      </c>
      <c r="B3903" t="s">
        <v>6856</v>
      </c>
      <c r="C3903" t="s">
        <v>6857</v>
      </c>
      <c r="G3903" t="s">
        <v>5821</v>
      </c>
      <c r="H3903" t="s">
        <v>5822</v>
      </c>
      <c r="N3903" t="s">
        <v>45</v>
      </c>
      <c r="O3903" t="s">
        <v>40</v>
      </c>
      <c r="P3903" t="s">
        <v>30</v>
      </c>
      <c r="Q3903" t="s">
        <v>46</v>
      </c>
      <c r="R3903" t="s">
        <v>30</v>
      </c>
      <c r="X3903" t="s">
        <v>6858</v>
      </c>
    </row>
    <row r="3904" spans="1:24" x14ac:dyDescent="0.25">
      <c r="A3904">
        <v>1383346</v>
      </c>
      <c r="B3904" t="s">
        <v>6859</v>
      </c>
      <c r="C3904" t="s">
        <v>6860</v>
      </c>
      <c r="E3904" t="s">
        <v>6861</v>
      </c>
      <c r="I3904">
        <v>1965</v>
      </c>
      <c r="M3904" t="s">
        <v>367</v>
      </c>
      <c r="N3904" t="s">
        <v>45</v>
      </c>
      <c r="O3904" t="s">
        <v>40</v>
      </c>
      <c r="P3904" t="s">
        <v>30</v>
      </c>
      <c r="Q3904" t="s">
        <v>46</v>
      </c>
      <c r="R3904" t="s">
        <v>30</v>
      </c>
      <c r="X3904" t="s">
        <v>6862</v>
      </c>
    </row>
    <row r="3905" spans="1:24" x14ac:dyDescent="0.25">
      <c r="A3905">
        <v>1383347</v>
      </c>
      <c r="B3905" t="s">
        <v>6863</v>
      </c>
      <c r="C3905" t="s">
        <v>6864</v>
      </c>
      <c r="E3905" t="s">
        <v>6865</v>
      </c>
      <c r="F3905" t="s">
        <v>6813</v>
      </c>
      <c r="G3905" t="e">
        <f>-formin</f>
        <v>#NAME?</v>
      </c>
      <c r="H3905" t="s">
        <v>6866</v>
      </c>
      <c r="I3905">
        <v>1975</v>
      </c>
      <c r="M3905" t="s">
        <v>672</v>
      </c>
      <c r="N3905" t="s">
        <v>45</v>
      </c>
      <c r="O3905" t="s">
        <v>40</v>
      </c>
      <c r="P3905" t="s">
        <v>30</v>
      </c>
      <c r="Q3905" t="s">
        <v>63</v>
      </c>
      <c r="R3905" t="s">
        <v>30</v>
      </c>
      <c r="X3905" t="s">
        <v>6867</v>
      </c>
    </row>
    <row r="3906" spans="1:24" x14ac:dyDescent="0.25">
      <c r="A3906">
        <v>109514</v>
      </c>
      <c r="B3906" t="s">
        <v>6868</v>
      </c>
      <c r="C3906" t="s">
        <v>6869</v>
      </c>
      <c r="E3906" t="s">
        <v>6870</v>
      </c>
      <c r="F3906" t="s">
        <v>452</v>
      </c>
      <c r="I3906">
        <v>1989</v>
      </c>
      <c r="M3906" t="s">
        <v>6871</v>
      </c>
      <c r="N3906" t="s">
        <v>45</v>
      </c>
      <c r="O3906" t="s">
        <v>40</v>
      </c>
      <c r="P3906" t="s">
        <v>30</v>
      </c>
      <c r="Q3906" t="s">
        <v>31</v>
      </c>
      <c r="R3906" t="s">
        <v>30</v>
      </c>
      <c r="X3906" t="s">
        <v>6872</v>
      </c>
    </row>
    <row r="3907" spans="1:24" x14ac:dyDescent="0.25">
      <c r="A3907">
        <v>1383394</v>
      </c>
      <c r="B3907" t="s">
        <v>6873</v>
      </c>
      <c r="C3907" t="s">
        <v>6874</v>
      </c>
      <c r="F3907" t="s">
        <v>6875</v>
      </c>
      <c r="I3907">
        <v>2003</v>
      </c>
      <c r="N3907" t="s">
        <v>45</v>
      </c>
      <c r="O3907" t="s">
        <v>40</v>
      </c>
      <c r="P3907" t="s">
        <v>30</v>
      </c>
      <c r="Q3907" t="s">
        <v>63</v>
      </c>
      <c r="R3907" t="s">
        <v>30</v>
      </c>
      <c r="X3907" t="s">
        <v>6876</v>
      </c>
    </row>
    <row r="3908" spans="1:24" x14ac:dyDescent="0.25">
      <c r="A3908">
        <v>1380226</v>
      </c>
      <c r="B3908" t="s">
        <v>6877</v>
      </c>
      <c r="C3908" t="s">
        <v>6878</v>
      </c>
      <c r="F3908" t="s">
        <v>6879</v>
      </c>
      <c r="I3908">
        <v>1962</v>
      </c>
      <c r="M3908" t="s">
        <v>6880</v>
      </c>
      <c r="N3908" t="s">
        <v>75</v>
      </c>
      <c r="O3908" t="s">
        <v>30</v>
      </c>
      <c r="P3908" t="s">
        <v>30</v>
      </c>
      <c r="Q3908" t="s">
        <v>31</v>
      </c>
      <c r="R3908" t="s">
        <v>30</v>
      </c>
    </row>
    <row r="3909" spans="1:24" x14ac:dyDescent="0.25">
      <c r="A3909">
        <v>1380440</v>
      </c>
      <c r="B3909" t="s">
        <v>6884</v>
      </c>
      <c r="C3909" t="s">
        <v>6885</v>
      </c>
      <c r="K3909" t="s">
        <v>6886</v>
      </c>
      <c r="L3909" t="s">
        <v>6887</v>
      </c>
      <c r="N3909" t="s">
        <v>75</v>
      </c>
      <c r="O3909" t="s">
        <v>30</v>
      </c>
      <c r="P3909" t="s">
        <v>30</v>
      </c>
      <c r="Q3909" t="s">
        <v>31</v>
      </c>
      <c r="R3909" t="s">
        <v>30</v>
      </c>
    </row>
    <row r="3910" spans="1:24" x14ac:dyDescent="0.25">
      <c r="A3910">
        <v>1381386</v>
      </c>
      <c r="B3910" t="s">
        <v>6888</v>
      </c>
      <c r="C3910" t="s">
        <v>6889</v>
      </c>
      <c r="M3910" t="s">
        <v>4844</v>
      </c>
      <c r="N3910" t="s">
        <v>75</v>
      </c>
      <c r="O3910" t="s">
        <v>30</v>
      </c>
      <c r="P3910" t="s">
        <v>30</v>
      </c>
      <c r="Q3910" t="s">
        <v>31</v>
      </c>
      <c r="R3910" t="s">
        <v>30</v>
      </c>
    </row>
    <row r="3911" spans="1:24" x14ac:dyDescent="0.25">
      <c r="A3911">
        <v>1380456</v>
      </c>
      <c r="B3911" t="s">
        <v>6890</v>
      </c>
      <c r="C3911" t="s">
        <v>6891</v>
      </c>
      <c r="N3911" t="s">
        <v>75</v>
      </c>
      <c r="O3911" t="s">
        <v>30</v>
      </c>
      <c r="P3911" t="s">
        <v>30</v>
      </c>
      <c r="Q3911" t="s">
        <v>31</v>
      </c>
      <c r="R3911" t="s">
        <v>30</v>
      </c>
    </row>
    <row r="3912" spans="1:24" x14ac:dyDescent="0.25">
      <c r="A3912">
        <v>1381337</v>
      </c>
      <c r="B3912" t="s">
        <v>6892</v>
      </c>
      <c r="C3912" t="s">
        <v>6893</v>
      </c>
      <c r="M3912" t="s">
        <v>1649</v>
      </c>
      <c r="N3912" t="s">
        <v>75</v>
      </c>
      <c r="O3912" t="s">
        <v>30</v>
      </c>
      <c r="P3912" t="s">
        <v>30</v>
      </c>
      <c r="Q3912" t="s">
        <v>31</v>
      </c>
      <c r="R3912" t="s">
        <v>30</v>
      </c>
    </row>
    <row r="3913" spans="1:24" x14ac:dyDescent="0.25">
      <c r="A3913">
        <v>1380118</v>
      </c>
      <c r="B3913" t="s">
        <v>6894</v>
      </c>
      <c r="C3913" t="s">
        <v>6895</v>
      </c>
      <c r="F3913" t="s">
        <v>6896</v>
      </c>
      <c r="I3913">
        <v>2007</v>
      </c>
      <c r="N3913" t="s">
        <v>239</v>
      </c>
      <c r="O3913" t="s">
        <v>30</v>
      </c>
      <c r="P3913" t="s">
        <v>30</v>
      </c>
      <c r="Q3913" t="s">
        <v>75</v>
      </c>
      <c r="R3913" t="s">
        <v>30</v>
      </c>
    </row>
    <row r="3914" spans="1:24" x14ac:dyDescent="0.25">
      <c r="A3914">
        <v>1381277</v>
      </c>
      <c r="B3914" t="s">
        <v>6897</v>
      </c>
      <c r="C3914" t="s">
        <v>6898</v>
      </c>
      <c r="N3914" t="s">
        <v>75</v>
      </c>
      <c r="O3914" t="s">
        <v>30</v>
      </c>
      <c r="P3914" t="s">
        <v>30</v>
      </c>
      <c r="Q3914" t="s">
        <v>31</v>
      </c>
      <c r="R3914" t="s">
        <v>30</v>
      </c>
    </row>
    <row r="3915" spans="1:24" x14ac:dyDescent="0.25">
      <c r="A3915">
        <v>1381324</v>
      </c>
      <c r="B3915" t="s">
        <v>6899</v>
      </c>
      <c r="C3915" t="s">
        <v>6900</v>
      </c>
      <c r="E3915" t="s">
        <v>6901</v>
      </c>
      <c r="F3915" t="s">
        <v>6902</v>
      </c>
      <c r="I3915">
        <v>2003</v>
      </c>
      <c r="N3915" t="s">
        <v>75</v>
      </c>
      <c r="O3915" t="s">
        <v>30</v>
      </c>
      <c r="P3915" t="s">
        <v>30</v>
      </c>
      <c r="Q3915" t="s">
        <v>31</v>
      </c>
      <c r="R3915" t="s">
        <v>30</v>
      </c>
    </row>
    <row r="3916" spans="1:24" x14ac:dyDescent="0.25">
      <c r="A3916">
        <v>1380135</v>
      </c>
      <c r="B3916" t="s">
        <v>6903</v>
      </c>
      <c r="C3916" t="s">
        <v>6904</v>
      </c>
      <c r="E3916" t="s">
        <v>6905</v>
      </c>
      <c r="F3916" t="s">
        <v>6906</v>
      </c>
      <c r="I3916">
        <v>2010</v>
      </c>
      <c r="N3916" t="s">
        <v>75</v>
      </c>
      <c r="O3916" t="s">
        <v>30</v>
      </c>
      <c r="P3916" t="s">
        <v>30</v>
      </c>
      <c r="Q3916" t="s">
        <v>31</v>
      </c>
      <c r="R3916" t="s">
        <v>30</v>
      </c>
    </row>
    <row r="3917" spans="1:24" x14ac:dyDescent="0.25">
      <c r="A3917">
        <v>1380208</v>
      </c>
      <c r="B3917" t="s">
        <v>6907</v>
      </c>
      <c r="C3917" t="s">
        <v>6908</v>
      </c>
      <c r="F3917" t="s">
        <v>6909</v>
      </c>
      <c r="I3917">
        <v>1969</v>
      </c>
      <c r="M3917" t="s">
        <v>6910</v>
      </c>
      <c r="N3917" t="s">
        <v>229</v>
      </c>
      <c r="O3917" t="s">
        <v>30</v>
      </c>
      <c r="P3917" t="s">
        <v>30</v>
      </c>
      <c r="Q3917" t="s">
        <v>31</v>
      </c>
      <c r="R3917" t="s">
        <v>30</v>
      </c>
    </row>
    <row r="3918" spans="1:24" x14ac:dyDescent="0.25">
      <c r="A3918">
        <v>1381371</v>
      </c>
      <c r="B3918" t="s">
        <v>6911</v>
      </c>
      <c r="C3918" t="s">
        <v>6912</v>
      </c>
      <c r="E3918" t="s">
        <v>6913</v>
      </c>
      <c r="G3918" t="e">
        <f>-mycin</f>
        <v>#NAME?</v>
      </c>
      <c r="H3918" t="s">
        <v>26</v>
      </c>
      <c r="I3918">
        <v>1969</v>
      </c>
      <c r="M3918" t="s">
        <v>453</v>
      </c>
      <c r="N3918" t="s">
        <v>75</v>
      </c>
      <c r="O3918" t="s">
        <v>30</v>
      </c>
      <c r="P3918" t="s">
        <v>30</v>
      </c>
      <c r="Q3918" t="s">
        <v>31</v>
      </c>
      <c r="R3918" t="s">
        <v>30</v>
      </c>
    </row>
    <row r="3919" spans="1:24" x14ac:dyDescent="0.25">
      <c r="A3919">
        <v>100968</v>
      </c>
      <c r="B3919" t="s">
        <v>6914</v>
      </c>
      <c r="C3919" t="s">
        <v>6915</v>
      </c>
      <c r="E3919" t="s">
        <v>6916</v>
      </c>
      <c r="F3919" t="s">
        <v>301</v>
      </c>
      <c r="G3919" t="e">
        <f>-olol</f>
        <v>#NAME?</v>
      </c>
      <c r="H3919" t="s">
        <v>475</v>
      </c>
      <c r="I3919">
        <v>1970</v>
      </c>
      <c r="M3919" t="s">
        <v>476</v>
      </c>
      <c r="N3919" t="s">
        <v>45</v>
      </c>
      <c r="O3919" t="s">
        <v>40</v>
      </c>
      <c r="P3919" t="s">
        <v>30</v>
      </c>
      <c r="Q3919" t="s">
        <v>46</v>
      </c>
      <c r="R3919" t="s">
        <v>30</v>
      </c>
      <c r="X3919" t="s">
        <v>6917</v>
      </c>
    </row>
    <row r="3920" spans="1:24" x14ac:dyDescent="0.25">
      <c r="A3920">
        <v>1383209</v>
      </c>
      <c r="B3920" t="s">
        <v>6918</v>
      </c>
      <c r="C3920" t="s">
        <v>6919</v>
      </c>
      <c r="E3920" t="s">
        <v>6920</v>
      </c>
      <c r="F3920" t="s">
        <v>480</v>
      </c>
      <c r="I3920">
        <v>1970</v>
      </c>
      <c r="M3920" t="s">
        <v>367</v>
      </c>
      <c r="N3920" t="s">
        <v>45</v>
      </c>
      <c r="O3920" t="s">
        <v>40</v>
      </c>
      <c r="P3920" t="s">
        <v>30</v>
      </c>
      <c r="Q3920" t="s">
        <v>46</v>
      </c>
      <c r="R3920" t="s">
        <v>30</v>
      </c>
      <c r="X3920" t="s">
        <v>6921</v>
      </c>
    </row>
    <row r="3921" spans="1:24" x14ac:dyDescent="0.25">
      <c r="A3921">
        <v>1383221</v>
      </c>
      <c r="B3921" t="s">
        <v>6922</v>
      </c>
      <c r="C3921" t="s">
        <v>6923</v>
      </c>
      <c r="E3921" t="s">
        <v>6924</v>
      </c>
      <c r="K3921" t="s">
        <v>6925</v>
      </c>
      <c r="L3921" t="s">
        <v>6926</v>
      </c>
      <c r="N3921" t="s">
        <v>45</v>
      </c>
      <c r="O3921" t="s">
        <v>30</v>
      </c>
      <c r="P3921" t="s">
        <v>30</v>
      </c>
      <c r="Q3921" t="s">
        <v>46</v>
      </c>
      <c r="R3921" t="s">
        <v>30</v>
      </c>
      <c r="X3921" t="s">
        <v>6927</v>
      </c>
    </row>
    <row r="3922" spans="1:24" x14ac:dyDescent="0.25">
      <c r="A3922">
        <v>1376402</v>
      </c>
      <c r="B3922" t="s">
        <v>6928</v>
      </c>
      <c r="C3922" t="s">
        <v>6929</v>
      </c>
      <c r="E3922" t="s">
        <v>6930</v>
      </c>
      <c r="G3922" t="e">
        <f>-adol</f>
        <v>#NAME?</v>
      </c>
      <c r="H3922" t="s">
        <v>582</v>
      </c>
      <c r="I3922">
        <v>1978</v>
      </c>
      <c r="M3922" t="s">
        <v>179</v>
      </c>
      <c r="N3922" t="s">
        <v>45</v>
      </c>
      <c r="O3922" t="s">
        <v>40</v>
      </c>
      <c r="P3922" t="s">
        <v>30</v>
      </c>
      <c r="Q3922" t="s">
        <v>31</v>
      </c>
      <c r="R3922" t="s">
        <v>30</v>
      </c>
      <c r="X3922" t="s">
        <v>6931</v>
      </c>
    </row>
    <row r="3923" spans="1:24" x14ac:dyDescent="0.25">
      <c r="A3923">
        <v>1383317</v>
      </c>
      <c r="B3923" t="s">
        <v>6932</v>
      </c>
      <c r="C3923" t="s">
        <v>6933</v>
      </c>
      <c r="E3923" t="s">
        <v>6934</v>
      </c>
      <c r="F3923" t="s">
        <v>301</v>
      </c>
      <c r="G3923" t="e">
        <f>-cillin</f>
        <v>#NAME?</v>
      </c>
      <c r="H3923" t="s">
        <v>59</v>
      </c>
      <c r="I3923">
        <v>1979</v>
      </c>
      <c r="M3923" t="s">
        <v>453</v>
      </c>
      <c r="N3923" t="s">
        <v>29</v>
      </c>
      <c r="O3923" t="s">
        <v>30</v>
      </c>
      <c r="P3923" t="s">
        <v>30</v>
      </c>
      <c r="Q3923" t="s">
        <v>31</v>
      </c>
      <c r="R3923" t="s">
        <v>30</v>
      </c>
      <c r="X3923" t="s">
        <v>6935</v>
      </c>
    </row>
    <row r="3924" spans="1:24" x14ac:dyDescent="0.25">
      <c r="A3924">
        <v>1383433</v>
      </c>
      <c r="B3924" t="s">
        <v>6936</v>
      </c>
      <c r="C3924" t="s">
        <v>6937</v>
      </c>
      <c r="G3924" t="e">
        <f>-ium</f>
        <v>#NAME?</v>
      </c>
      <c r="H3924" t="s">
        <v>288</v>
      </c>
      <c r="N3924" t="s">
        <v>45</v>
      </c>
      <c r="O3924" t="s">
        <v>30</v>
      </c>
      <c r="P3924" t="s">
        <v>30</v>
      </c>
      <c r="Q3924" t="s">
        <v>46</v>
      </c>
      <c r="R3924" t="s">
        <v>30</v>
      </c>
      <c r="X3924" t="s">
        <v>6938</v>
      </c>
    </row>
    <row r="3925" spans="1:24" x14ac:dyDescent="0.25">
      <c r="A3925">
        <v>1378768</v>
      </c>
      <c r="B3925" t="s">
        <v>6939</v>
      </c>
      <c r="C3925" t="s">
        <v>6940</v>
      </c>
      <c r="N3925" t="s">
        <v>45</v>
      </c>
      <c r="O3925" t="s">
        <v>40</v>
      </c>
      <c r="P3925" t="s">
        <v>30</v>
      </c>
      <c r="Q3925" t="s">
        <v>63</v>
      </c>
      <c r="R3925" t="s">
        <v>30</v>
      </c>
      <c r="X3925" t="s">
        <v>6941</v>
      </c>
    </row>
    <row r="3926" spans="1:24" x14ac:dyDescent="0.25">
      <c r="A3926">
        <v>1378173</v>
      </c>
      <c r="B3926" t="s">
        <v>6942</v>
      </c>
      <c r="C3926" t="s">
        <v>6943</v>
      </c>
      <c r="N3926" t="s">
        <v>45</v>
      </c>
      <c r="O3926" t="s">
        <v>40</v>
      </c>
      <c r="P3926" t="s">
        <v>30</v>
      </c>
      <c r="Q3926" t="s">
        <v>46</v>
      </c>
      <c r="R3926" t="s">
        <v>30</v>
      </c>
      <c r="X3926" t="s">
        <v>6944</v>
      </c>
    </row>
    <row r="3927" spans="1:24" x14ac:dyDescent="0.25">
      <c r="A3927">
        <v>1376263</v>
      </c>
      <c r="B3927" t="s">
        <v>6945</v>
      </c>
      <c r="C3927" t="s">
        <v>6946</v>
      </c>
      <c r="G3927" t="e">
        <f>-profen</f>
        <v>#NAME?</v>
      </c>
      <c r="H3927" t="s">
        <v>875</v>
      </c>
      <c r="N3927" t="s">
        <v>45</v>
      </c>
      <c r="O3927" t="s">
        <v>40</v>
      </c>
      <c r="P3927" t="s">
        <v>30</v>
      </c>
      <c r="Q3927" t="s">
        <v>46</v>
      </c>
      <c r="R3927" t="s">
        <v>30</v>
      </c>
      <c r="X3927" t="s">
        <v>6947</v>
      </c>
    </row>
    <row r="3928" spans="1:24" x14ac:dyDescent="0.25">
      <c r="A3928">
        <v>1379716</v>
      </c>
      <c r="B3928" t="s">
        <v>6948</v>
      </c>
      <c r="C3928" t="s">
        <v>6949</v>
      </c>
      <c r="N3928" t="s">
        <v>45</v>
      </c>
      <c r="O3928" t="s">
        <v>40</v>
      </c>
      <c r="P3928" t="s">
        <v>30</v>
      </c>
      <c r="Q3928" t="s">
        <v>63</v>
      </c>
      <c r="R3928" t="s">
        <v>30</v>
      </c>
      <c r="X3928" t="s">
        <v>6950</v>
      </c>
    </row>
    <row r="3929" spans="1:24" x14ac:dyDescent="0.25">
      <c r="A3929">
        <v>1379350</v>
      </c>
      <c r="B3929" t="s">
        <v>6951</v>
      </c>
      <c r="C3929" t="s">
        <v>6952</v>
      </c>
      <c r="N3929" t="s">
        <v>45</v>
      </c>
      <c r="O3929" t="s">
        <v>40</v>
      </c>
      <c r="P3929" t="s">
        <v>30</v>
      </c>
      <c r="Q3929" t="s">
        <v>63</v>
      </c>
      <c r="R3929" t="s">
        <v>30</v>
      </c>
      <c r="X3929" t="s">
        <v>6953</v>
      </c>
    </row>
    <row r="3930" spans="1:24" x14ac:dyDescent="0.25">
      <c r="A3930">
        <v>1378406</v>
      </c>
      <c r="B3930" t="s">
        <v>6954</v>
      </c>
      <c r="C3930" t="s">
        <v>6955</v>
      </c>
      <c r="N3930" t="s">
        <v>45</v>
      </c>
      <c r="O3930" t="s">
        <v>40</v>
      </c>
      <c r="P3930" t="s">
        <v>30</v>
      </c>
      <c r="Q3930" t="s">
        <v>46</v>
      </c>
      <c r="R3930" t="s">
        <v>30</v>
      </c>
      <c r="X3930" t="s">
        <v>6956</v>
      </c>
    </row>
    <row r="3931" spans="1:24" x14ac:dyDescent="0.25">
      <c r="A3931">
        <v>1376239</v>
      </c>
      <c r="B3931" t="s">
        <v>6957</v>
      </c>
      <c r="C3931" t="s">
        <v>6958</v>
      </c>
      <c r="G3931" t="s">
        <v>129</v>
      </c>
      <c r="H3931" t="s">
        <v>130</v>
      </c>
      <c r="N3931" t="s">
        <v>45</v>
      </c>
      <c r="O3931" t="s">
        <v>30</v>
      </c>
      <c r="P3931" t="s">
        <v>30</v>
      </c>
      <c r="Q3931" t="s">
        <v>31</v>
      </c>
      <c r="R3931" t="s">
        <v>30</v>
      </c>
      <c r="X3931" t="s">
        <v>6959</v>
      </c>
    </row>
    <row r="3932" spans="1:24" x14ac:dyDescent="0.25">
      <c r="A3932">
        <v>1379129</v>
      </c>
      <c r="B3932" t="s">
        <v>6960</v>
      </c>
      <c r="C3932" t="s">
        <v>6961</v>
      </c>
      <c r="N3932" t="s">
        <v>45</v>
      </c>
      <c r="O3932" t="s">
        <v>40</v>
      </c>
      <c r="P3932" t="s">
        <v>30</v>
      </c>
      <c r="Q3932" t="s">
        <v>46</v>
      </c>
      <c r="R3932" t="s">
        <v>30</v>
      </c>
      <c r="X3932" t="s">
        <v>6962</v>
      </c>
    </row>
    <row r="3933" spans="1:24" x14ac:dyDescent="0.25">
      <c r="A3933">
        <v>1376380</v>
      </c>
      <c r="B3933" t="s">
        <v>6963</v>
      </c>
      <c r="C3933" t="s">
        <v>6964</v>
      </c>
      <c r="N3933" t="s">
        <v>45</v>
      </c>
      <c r="O3933" t="s">
        <v>40</v>
      </c>
      <c r="P3933" t="s">
        <v>30</v>
      </c>
      <c r="Q3933" t="s">
        <v>46</v>
      </c>
      <c r="R3933" t="s">
        <v>30</v>
      </c>
      <c r="X3933" t="s">
        <v>6965</v>
      </c>
    </row>
    <row r="3934" spans="1:24" x14ac:dyDescent="0.25">
      <c r="A3934">
        <v>1377800</v>
      </c>
      <c r="B3934" t="s">
        <v>6966</v>
      </c>
      <c r="C3934" t="s">
        <v>6967</v>
      </c>
      <c r="N3934" t="s">
        <v>45</v>
      </c>
      <c r="O3934" t="s">
        <v>40</v>
      </c>
      <c r="P3934" t="s">
        <v>30</v>
      </c>
      <c r="Q3934" t="s">
        <v>63</v>
      </c>
      <c r="R3934" t="s">
        <v>30</v>
      </c>
      <c r="X3934" t="s">
        <v>6968</v>
      </c>
    </row>
    <row r="3935" spans="1:24" x14ac:dyDescent="0.25">
      <c r="A3935">
        <v>1376648</v>
      </c>
      <c r="B3935" t="s">
        <v>6969</v>
      </c>
      <c r="C3935" t="s">
        <v>6970</v>
      </c>
      <c r="E3935" t="s">
        <v>6971</v>
      </c>
      <c r="G3935" t="e">
        <f>-tide</f>
        <v>#NAME?</v>
      </c>
      <c r="H3935" t="s">
        <v>5872</v>
      </c>
      <c r="N3935" t="s">
        <v>108</v>
      </c>
      <c r="O3935" t="s">
        <v>30</v>
      </c>
      <c r="P3935" t="s">
        <v>30</v>
      </c>
      <c r="Q3935" t="s">
        <v>31</v>
      </c>
      <c r="R3935" t="s">
        <v>30</v>
      </c>
      <c r="X3935" t="s">
        <v>6972</v>
      </c>
    </row>
    <row r="3936" spans="1:24" x14ac:dyDescent="0.25">
      <c r="A3936">
        <v>1377010</v>
      </c>
      <c r="B3936" t="s">
        <v>6973</v>
      </c>
      <c r="C3936" t="s">
        <v>6974</v>
      </c>
      <c r="F3936" t="s">
        <v>489</v>
      </c>
      <c r="N3936" t="s">
        <v>45</v>
      </c>
      <c r="O3936" t="s">
        <v>30</v>
      </c>
      <c r="P3936" t="s">
        <v>30</v>
      </c>
      <c r="Q3936" t="s">
        <v>31</v>
      </c>
      <c r="R3936" t="s">
        <v>30</v>
      </c>
      <c r="X3936" t="s">
        <v>6975</v>
      </c>
    </row>
    <row r="3937" spans="1:24" x14ac:dyDescent="0.25">
      <c r="A3937">
        <v>1378673</v>
      </c>
      <c r="B3937" t="s">
        <v>6976</v>
      </c>
      <c r="C3937" t="s">
        <v>6977</v>
      </c>
      <c r="G3937" t="e">
        <f>-mycin</f>
        <v>#NAME?</v>
      </c>
      <c r="H3937" t="s">
        <v>26</v>
      </c>
      <c r="K3937" t="s">
        <v>6978</v>
      </c>
      <c r="L3937" t="s">
        <v>6979</v>
      </c>
      <c r="N3937" t="s">
        <v>29</v>
      </c>
      <c r="O3937" t="s">
        <v>30</v>
      </c>
      <c r="P3937" t="s">
        <v>30</v>
      </c>
      <c r="Q3937" t="s">
        <v>31</v>
      </c>
      <c r="R3937" t="s">
        <v>30</v>
      </c>
      <c r="X3937" t="s">
        <v>6980</v>
      </c>
    </row>
    <row r="3938" spans="1:24" x14ac:dyDescent="0.25">
      <c r="A3938">
        <v>678637</v>
      </c>
      <c r="B3938" t="s">
        <v>6981</v>
      </c>
      <c r="C3938" t="s">
        <v>6982</v>
      </c>
      <c r="N3938" t="s">
        <v>45</v>
      </c>
      <c r="O3938" t="s">
        <v>40</v>
      </c>
      <c r="P3938" t="s">
        <v>30</v>
      </c>
      <c r="Q3938" t="s">
        <v>46</v>
      </c>
      <c r="R3938" t="s">
        <v>30</v>
      </c>
      <c r="X3938" t="s">
        <v>6983</v>
      </c>
    </row>
    <row r="3939" spans="1:24" x14ac:dyDescent="0.25">
      <c r="A3939">
        <v>1376672</v>
      </c>
      <c r="B3939" t="s">
        <v>6984</v>
      </c>
      <c r="C3939" t="s">
        <v>6985</v>
      </c>
      <c r="K3939" t="s">
        <v>6986</v>
      </c>
      <c r="L3939" t="s">
        <v>6987</v>
      </c>
      <c r="N3939" t="s">
        <v>75</v>
      </c>
      <c r="O3939" t="s">
        <v>30</v>
      </c>
      <c r="P3939" t="s">
        <v>30</v>
      </c>
      <c r="Q3939" t="s">
        <v>31</v>
      </c>
      <c r="R3939" t="s">
        <v>30</v>
      </c>
      <c r="X3939" t="s">
        <v>6988</v>
      </c>
    </row>
    <row r="3940" spans="1:24" x14ac:dyDescent="0.25">
      <c r="A3940">
        <v>1378905</v>
      </c>
      <c r="B3940" t="s">
        <v>6989</v>
      </c>
      <c r="C3940" t="s">
        <v>6990</v>
      </c>
      <c r="G3940" t="e">
        <f ca="1">-fetamin(e)</f>
        <v>#NAME?</v>
      </c>
      <c r="H3940" t="s">
        <v>5292</v>
      </c>
      <c r="N3940" t="s">
        <v>45</v>
      </c>
      <c r="O3940" t="s">
        <v>40</v>
      </c>
      <c r="P3940" t="s">
        <v>30</v>
      </c>
      <c r="Q3940" t="s">
        <v>31</v>
      </c>
      <c r="R3940" t="s">
        <v>30</v>
      </c>
      <c r="X3940" t="s">
        <v>6991</v>
      </c>
    </row>
    <row r="3941" spans="1:24" x14ac:dyDescent="0.25">
      <c r="A3941">
        <v>1503493</v>
      </c>
      <c r="B3941" t="s">
        <v>6998</v>
      </c>
      <c r="C3941" t="s">
        <v>6999</v>
      </c>
      <c r="N3941" t="s">
        <v>29</v>
      </c>
      <c r="O3941" t="s">
        <v>30</v>
      </c>
      <c r="P3941" t="s">
        <v>30</v>
      </c>
      <c r="Q3941" t="s">
        <v>31</v>
      </c>
      <c r="R3941" t="s">
        <v>30</v>
      </c>
      <c r="X3941" t="s">
        <v>7000</v>
      </c>
    </row>
    <row r="3942" spans="1:24" x14ac:dyDescent="0.25">
      <c r="A3942">
        <v>910999</v>
      </c>
      <c r="B3942" t="s">
        <v>7001</v>
      </c>
      <c r="C3942" t="s">
        <v>7002</v>
      </c>
      <c r="E3942" t="s">
        <v>7003</v>
      </c>
      <c r="F3942" t="s">
        <v>489</v>
      </c>
      <c r="G3942" t="e">
        <f>-spirone</f>
        <v>#NAME?</v>
      </c>
      <c r="H3942" t="s">
        <v>1147</v>
      </c>
      <c r="I3942">
        <v>1991</v>
      </c>
      <c r="M3942" t="s">
        <v>3642</v>
      </c>
      <c r="N3942" t="s">
        <v>45</v>
      </c>
      <c r="O3942" t="s">
        <v>40</v>
      </c>
      <c r="P3942" t="s">
        <v>30</v>
      </c>
      <c r="Q3942" t="s">
        <v>46</v>
      </c>
      <c r="R3942" t="s">
        <v>30</v>
      </c>
      <c r="X3942" t="s">
        <v>7004</v>
      </c>
    </row>
    <row r="3943" spans="1:24" x14ac:dyDescent="0.25">
      <c r="A3943">
        <v>1503084</v>
      </c>
      <c r="B3943" t="s">
        <v>7005</v>
      </c>
      <c r="C3943" t="s">
        <v>7006</v>
      </c>
      <c r="E3943" t="s">
        <v>7007</v>
      </c>
      <c r="G3943" t="s">
        <v>460</v>
      </c>
      <c r="H3943" t="s">
        <v>461</v>
      </c>
      <c r="K3943" t="s">
        <v>7008</v>
      </c>
      <c r="L3943" t="s">
        <v>7009</v>
      </c>
      <c r="N3943" t="s">
        <v>29</v>
      </c>
      <c r="O3943" t="s">
        <v>30</v>
      </c>
      <c r="P3943" t="s">
        <v>30</v>
      </c>
      <c r="Q3943" t="s">
        <v>31</v>
      </c>
      <c r="R3943" t="s">
        <v>30</v>
      </c>
      <c r="X3943" t="s">
        <v>7010</v>
      </c>
    </row>
    <row r="3944" spans="1:24" x14ac:dyDescent="0.25">
      <c r="A3944">
        <v>11265</v>
      </c>
      <c r="B3944" t="s">
        <v>7011</v>
      </c>
      <c r="C3944" t="s">
        <v>7012</v>
      </c>
      <c r="I3944">
        <v>1962</v>
      </c>
      <c r="K3944" t="s">
        <v>7013</v>
      </c>
      <c r="L3944" t="s">
        <v>7014</v>
      </c>
      <c r="M3944" t="s">
        <v>7015</v>
      </c>
      <c r="N3944" t="s">
        <v>45</v>
      </c>
      <c r="O3944" t="s">
        <v>40</v>
      </c>
      <c r="P3944" t="s">
        <v>30</v>
      </c>
      <c r="Q3944" t="s">
        <v>31</v>
      </c>
      <c r="R3944" t="s">
        <v>30</v>
      </c>
      <c r="X3944" t="s">
        <v>7016</v>
      </c>
    </row>
    <row r="3945" spans="1:24" x14ac:dyDescent="0.25">
      <c r="A3945">
        <v>1540498</v>
      </c>
      <c r="B3945" t="s">
        <v>7017</v>
      </c>
      <c r="C3945" t="s">
        <v>7018</v>
      </c>
      <c r="E3945" t="s">
        <v>7019</v>
      </c>
      <c r="F3945" t="s">
        <v>499</v>
      </c>
      <c r="G3945" t="e">
        <f>-tinib</f>
        <v>#NAME?</v>
      </c>
      <c r="H3945" t="s">
        <v>1371</v>
      </c>
      <c r="I3945">
        <v>2013</v>
      </c>
      <c r="N3945" t="s">
        <v>45</v>
      </c>
      <c r="O3945" t="s">
        <v>30</v>
      </c>
      <c r="P3945" t="s">
        <v>30</v>
      </c>
      <c r="Q3945" t="s">
        <v>63</v>
      </c>
      <c r="R3945" t="s">
        <v>30</v>
      </c>
      <c r="X3945" t="s">
        <v>7020</v>
      </c>
    </row>
    <row r="3946" spans="1:24" x14ac:dyDescent="0.25">
      <c r="A3946">
        <v>255378</v>
      </c>
      <c r="B3946" t="s">
        <v>7021</v>
      </c>
      <c r="C3946" t="s">
        <v>7022</v>
      </c>
      <c r="G3946" t="e">
        <f>-olol</f>
        <v>#NAME?</v>
      </c>
      <c r="H3946" t="s">
        <v>475</v>
      </c>
      <c r="K3946" t="s">
        <v>7023</v>
      </c>
      <c r="L3946" t="s">
        <v>7024</v>
      </c>
      <c r="N3946" t="s">
        <v>45</v>
      </c>
      <c r="O3946" t="s">
        <v>40</v>
      </c>
      <c r="P3946" t="s">
        <v>30</v>
      </c>
      <c r="Q3946" t="s">
        <v>46</v>
      </c>
      <c r="R3946" t="s">
        <v>30</v>
      </c>
      <c r="X3946" t="s">
        <v>7025</v>
      </c>
    </row>
    <row r="3947" spans="1:24" x14ac:dyDescent="0.25">
      <c r="A3947">
        <v>191761</v>
      </c>
      <c r="B3947" t="s">
        <v>7026</v>
      </c>
      <c r="C3947" t="s">
        <v>7027</v>
      </c>
      <c r="M3947" t="s">
        <v>7028</v>
      </c>
      <c r="N3947" t="s">
        <v>45</v>
      </c>
      <c r="O3947" t="s">
        <v>40</v>
      </c>
      <c r="P3947" t="s">
        <v>30</v>
      </c>
      <c r="Q3947" t="s">
        <v>63</v>
      </c>
      <c r="R3947" t="s">
        <v>30</v>
      </c>
      <c r="X3947" t="s">
        <v>7029</v>
      </c>
    </row>
    <row r="3948" spans="1:24" x14ac:dyDescent="0.25">
      <c r="A3948">
        <v>699034</v>
      </c>
      <c r="B3948" t="s">
        <v>7030</v>
      </c>
      <c r="C3948" t="s">
        <v>7031</v>
      </c>
      <c r="G3948" t="e">
        <f>-mycin</f>
        <v>#NAME?</v>
      </c>
      <c r="H3948" t="s">
        <v>26</v>
      </c>
      <c r="N3948" t="s">
        <v>108</v>
      </c>
      <c r="O3948" t="s">
        <v>30</v>
      </c>
      <c r="P3948" t="s">
        <v>30</v>
      </c>
      <c r="Q3948" t="s">
        <v>31</v>
      </c>
      <c r="R3948" t="s">
        <v>30</v>
      </c>
      <c r="X3948" t="s">
        <v>7032</v>
      </c>
    </row>
    <row r="3949" spans="1:24" x14ac:dyDescent="0.25">
      <c r="A3949">
        <v>42531</v>
      </c>
      <c r="B3949" t="s">
        <v>7063</v>
      </c>
      <c r="C3949" t="s">
        <v>7064</v>
      </c>
      <c r="G3949" t="e">
        <f>-prim</f>
        <v>#NAME?</v>
      </c>
      <c r="H3949" t="s">
        <v>2030</v>
      </c>
      <c r="K3949" t="s">
        <v>7065</v>
      </c>
      <c r="L3949" t="s">
        <v>7066</v>
      </c>
      <c r="N3949" t="s">
        <v>45</v>
      </c>
      <c r="O3949" t="s">
        <v>40</v>
      </c>
      <c r="P3949" t="s">
        <v>30</v>
      </c>
      <c r="Q3949" t="s">
        <v>63</v>
      </c>
      <c r="R3949" t="s">
        <v>30</v>
      </c>
      <c r="X3949" t="s">
        <v>7067</v>
      </c>
    </row>
    <row r="3950" spans="1:24" x14ac:dyDescent="0.25">
      <c r="A3950">
        <v>975249</v>
      </c>
      <c r="B3950" t="s">
        <v>7068</v>
      </c>
      <c r="C3950" t="s">
        <v>7069</v>
      </c>
      <c r="N3950" t="s">
        <v>45</v>
      </c>
      <c r="O3950" t="s">
        <v>40</v>
      </c>
      <c r="P3950" t="s">
        <v>30</v>
      </c>
      <c r="Q3950" t="s">
        <v>63</v>
      </c>
      <c r="R3950" t="s">
        <v>30</v>
      </c>
      <c r="X3950" t="s">
        <v>7070</v>
      </c>
    </row>
    <row r="3951" spans="1:24" x14ac:dyDescent="0.25">
      <c r="A3951">
        <v>2416</v>
      </c>
      <c r="B3951" t="s">
        <v>7076</v>
      </c>
      <c r="C3951" t="s">
        <v>7077</v>
      </c>
      <c r="G3951" t="s">
        <v>205</v>
      </c>
      <c r="H3951" t="s">
        <v>206</v>
      </c>
      <c r="I3951">
        <v>1966</v>
      </c>
      <c r="K3951" t="s">
        <v>7078</v>
      </c>
      <c r="L3951" t="s">
        <v>7079</v>
      </c>
      <c r="M3951" t="s">
        <v>693</v>
      </c>
      <c r="N3951" t="s">
        <v>45</v>
      </c>
      <c r="O3951" t="s">
        <v>40</v>
      </c>
      <c r="P3951" t="s">
        <v>30</v>
      </c>
      <c r="Q3951" t="s">
        <v>63</v>
      </c>
      <c r="R3951" t="s">
        <v>30</v>
      </c>
      <c r="X3951" t="s">
        <v>7080</v>
      </c>
    </row>
    <row r="3952" spans="1:24" x14ac:dyDescent="0.25">
      <c r="A3952">
        <v>459679</v>
      </c>
      <c r="B3952" t="s">
        <v>7081</v>
      </c>
      <c r="C3952" t="s">
        <v>7082</v>
      </c>
      <c r="E3952" t="s">
        <v>7083</v>
      </c>
      <c r="F3952" t="s">
        <v>7084</v>
      </c>
      <c r="G3952" t="e">
        <f>-xaban</f>
        <v>#NAME?</v>
      </c>
      <c r="H3952" t="s">
        <v>929</v>
      </c>
      <c r="I3952">
        <v>2007</v>
      </c>
      <c r="N3952" t="s">
        <v>45</v>
      </c>
      <c r="O3952" t="s">
        <v>40</v>
      </c>
      <c r="P3952" t="s">
        <v>30</v>
      </c>
      <c r="Q3952" t="s">
        <v>63</v>
      </c>
      <c r="R3952" t="s">
        <v>30</v>
      </c>
      <c r="X3952" t="s">
        <v>7085</v>
      </c>
    </row>
    <row r="3953" spans="1:24" x14ac:dyDescent="0.25">
      <c r="A3953">
        <v>113390</v>
      </c>
      <c r="B3953" t="s">
        <v>7086</v>
      </c>
      <c r="C3953" t="s">
        <v>7087</v>
      </c>
      <c r="N3953" t="s">
        <v>45</v>
      </c>
      <c r="O3953" t="s">
        <v>40</v>
      </c>
      <c r="P3953" t="s">
        <v>30</v>
      </c>
      <c r="Q3953" t="s">
        <v>46</v>
      </c>
      <c r="R3953" t="s">
        <v>30</v>
      </c>
      <c r="X3953" t="s">
        <v>7088</v>
      </c>
    </row>
    <row r="3954" spans="1:24" x14ac:dyDescent="0.25">
      <c r="A3954">
        <v>30108</v>
      </c>
      <c r="B3954" t="s">
        <v>7089</v>
      </c>
      <c r="C3954" t="s">
        <v>7090</v>
      </c>
      <c r="N3954" t="s">
        <v>45</v>
      </c>
      <c r="O3954" t="s">
        <v>40</v>
      </c>
      <c r="P3954" t="s">
        <v>30</v>
      </c>
      <c r="Q3954" t="s">
        <v>63</v>
      </c>
      <c r="R3954" t="s">
        <v>30</v>
      </c>
      <c r="X3954" t="s">
        <v>7091</v>
      </c>
    </row>
    <row r="3955" spans="1:24" x14ac:dyDescent="0.25">
      <c r="A3955">
        <v>2366</v>
      </c>
      <c r="B3955" t="s">
        <v>7092</v>
      </c>
      <c r="C3955" t="s">
        <v>7093</v>
      </c>
      <c r="F3955" t="s">
        <v>7094</v>
      </c>
      <c r="G3955" t="s">
        <v>205</v>
      </c>
      <c r="H3955" t="s">
        <v>206</v>
      </c>
      <c r="K3955" t="s">
        <v>7095</v>
      </c>
      <c r="L3955" t="s">
        <v>7096</v>
      </c>
      <c r="M3955" t="s">
        <v>693</v>
      </c>
      <c r="N3955" t="s">
        <v>45</v>
      </c>
      <c r="O3955" t="s">
        <v>40</v>
      </c>
      <c r="P3955" t="s">
        <v>30</v>
      </c>
      <c r="Q3955" t="s">
        <v>63</v>
      </c>
      <c r="R3955" t="s">
        <v>30</v>
      </c>
      <c r="X3955" t="s">
        <v>7097</v>
      </c>
    </row>
    <row r="3956" spans="1:24" x14ac:dyDescent="0.25">
      <c r="A3956">
        <v>507685</v>
      </c>
      <c r="B3956" t="s">
        <v>7098</v>
      </c>
      <c r="C3956" t="s">
        <v>7099</v>
      </c>
      <c r="M3956" t="s">
        <v>5869</v>
      </c>
      <c r="N3956" t="s">
        <v>45</v>
      </c>
      <c r="O3956" t="s">
        <v>40</v>
      </c>
      <c r="P3956" t="s">
        <v>30</v>
      </c>
      <c r="Q3956" t="s">
        <v>63</v>
      </c>
      <c r="R3956" t="s">
        <v>30</v>
      </c>
      <c r="X3956" t="s">
        <v>7100</v>
      </c>
    </row>
    <row r="3957" spans="1:24" x14ac:dyDescent="0.25">
      <c r="A3957">
        <v>62274</v>
      </c>
      <c r="B3957" t="s">
        <v>7101</v>
      </c>
      <c r="C3957" t="s">
        <v>7102</v>
      </c>
      <c r="N3957" t="s">
        <v>45</v>
      </c>
      <c r="O3957" t="s">
        <v>40</v>
      </c>
      <c r="P3957" t="s">
        <v>30</v>
      </c>
      <c r="Q3957" t="s">
        <v>63</v>
      </c>
      <c r="R3957" t="s">
        <v>30</v>
      </c>
      <c r="X3957" t="s">
        <v>7103</v>
      </c>
    </row>
    <row r="3958" spans="1:24" x14ac:dyDescent="0.25">
      <c r="A3958">
        <v>135680</v>
      </c>
      <c r="B3958" t="s">
        <v>7104</v>
      </c>
      <c r="C3958" t="s">
        <v>7105</v>
      </c>
      <c r="E3958" t="s">
        <v>7106</v>
      </c>
      <c r="F3958" t="s">
        <v>7107</v>
      </c>
      <c r="I3958">
        <v>1987</v>
      </c>
      <c r="M3958" t="s">
        <v>7108</v>
      </c>
      <c r="N3958" t="s">
        <v>45</v>
      </c>
      <c r="O3958" t="s">
        <v>40</v>
      </c>
      <c r="P3958" t="s">
        <v>30</v>
      </c>
      <c r="Q3958" t="s">
        <v>63</v>
      </c>
      <c r="R3958" t="s">
        <v>30</v>
      </c>
      <c r="X3958" t="s">
        <v>7109</v>
      </c>
    </row>
    <row r="3959" spans="1:24" x14ac:dyDescent="0.25">
      <c r="A3959">
        <v>280571</v>
      </c>
      <c r="B3959" t="s">
        <v>7110</v>
      </c>
      <c r="C3959" t="s">
        <v>7111</v>
      </c>
      <c r="E3959" t="s">
        <v>7112</v>
      </c>
      <c r="F3959" t="s">
        <v>480</v>
      </c>
      <c r="G3959" t="e">
        <f>-trilat</f>
        <v>#NAME?</v>
      </c>
      <c r="H3959" t="s">
        <v>4225</v>
      </c>
      <c r="I3959">
        <v>1993</v>
      </c>
      <c r="M3959" t="s">
        <v>627</v>
      </c>
      <c r="N3959" t="s">
        <v>45</v>
      </c>
      <c r="O3959" t="s">
        <v>40</v>
      </c>
      <c r="P3959" t="s">
        <v>30</v>
      </c>
      <c r="Q3959" t="s">
        <v>31</v>
      </c>
      <c r="R3959" t="s">
        <v>30</v>
      </c>
      <c r="X3959" t="s">
        <v>7113</v>
      </c>
    </row>
    <row r="3960" spans="1:24" x14ac:dyDescent="0.25">
      <c r="A3960">
        <v>27439</v>
      </c>
      <c r="B3960" t="s">
        <v>7114</v>
      </c>
      <c r="C3960" t="s">
        <v>7115</v>
      </c>
      <c r="E3960" t="s">
        <v>7116</v>
      </c>
      <c r="F3960" t="s">
        <v>1258</v>
      </c>
      <c r="G3960" t="e">
        <f>-grel</f>
        <v>#NAME?</v>
      </c>
      <c r="H3960" t="s">
        <v>183</v>
      </c>
      <c r="I3960">
        <v>1991</v>
      </c>
      <c r="M3960" t="s">
        <v>7117</v>
      </c>
      <c r="N3960" t="s">
        <v>45</v>
      </c>
      <c r="O3960" t="s">
        <v>40</v>
      </c>
      <c r="P3960" t="s">
        <v>30</v>
      </c>
      <c r="Q3960" t="s">
        <v>63</v>
      </c>
      <c r="R3960" t="s">
        <v>30</v>
      </c>
      <c r="X3960" t="s">
        <v>7118</v>
      </c>
    </row>
    <row r="3961" spans="1:24" x14ac:dyDescent="0.25">
      <c r="A3961">
        <v>60268</v>
      </c>
      <c r="B3961" t="s">
        <v>7119</v>
      </c>
      <c r="C3961" t="s">
        <v>7120</v>
      </c>
      <c r="K3961" t="s">
        <v>7121</v>
      </c>
      <c r="L3961" t="s">
        <v>7122</v>
      </c>
      <c r="N3961" t="s">
        <v>45</v>
      </c>
      <c r="O3961" t="s">
        <v>30</v>
      </c>
      <c r="P3961" t="s">
        <v>30</v>
      </c>
      <c r="Q3961" t="s">
        <v>63</v>
      </c>
      <c r="R3961" t="s">
        <v>30</v>
      </c>
      <c r="X3961" t="s">
        <v>7123</v>
      </c>
    </row>
    <row r="3962" spans="1:24" x14ac:dyDescent="0.25">
      <c r="A3962">
        <v>44252</v>
      </c>
      <c r="B3962" t="s">
        <v>7124</v>
      </c>
      <c r="C3962" t="s">
        <v>7125</v>
      </c>
      <c r="N3962" t="s">
        <v>45</v>
      </c>
      <c r="O3962" t="s">
        <v>40</v>
      </c>
      <c r="P3962" t="s">
        <v>30</v>
      </c>
      <c r="Q3962" t="s">
        <v>46</v>
      </c>
      <c r="R3962" t="s">
        <v>30</v>
      </c>
      <c r="X3962" t="s">
        <v>7126</v>
      </c>
    </row>
    <row r="3963" spans="1:24" x14ac:dyDescent="0.25">
      <c r="A3963">
        <v>407949</v>
      </c>
      <c r="B3963" t="s">
        <v>7130</v>
      </c>
      <c r="C3963" t="s">
        <v>7131</v>
      </c>
      <c r="E3963" t="s">
        <v>7132</v>
      </c>
      <c r="F3963" t="s">
        <v>3897</v>
      </c>
      <c r="I3963">
        <v>1977</v>
      </c>
      <c r="M3963" t="s">
        <v>342</v>
      </c>
      <c r="N3963" t="s">
        <v>45</v>
      </c>
      <c r="O3963" t="s">
        <v>40</v>
      </c>
      <c r="P3963" t="s">
        <v>30</v>
      </c>
      <c r="Q3963" t="s">
        <v>63</v>
      </c>
      <c r="R3963" t="s">
        <v>30</v>
      </c>
      <c r="X3963" t="s">
        <v>7133</v>
      </c>
    </row>
    <row r="3964" spans="1:24" x14ac:dyDescent="0.25">
      <c r="A3964">
        <v>94071</v>
      </c>
      <c r="B3964" t="s">
        <v>7134</v>
      </c>
      <c r="C3964" t="s">
        <v>7135</v>
      </c>
      <c r="G3964" t="e">
        <f>-entan</f>
        <v>#NAME?</v>
      </c>
      <c r="H3964" t="s">
        <v>702</v>
      </c>
      <c r="N3964" t="s">
        <v>45</v>
      </c>
      <c r="O3964" t="s">
        <v>30</v>
      </c>
      <c r="P3964" t="s">
        <v>30</v>
      </c>
      <c r="Q3964" t="s">
        <v>63</v>
      </c>
      <c r="R3964" t="s">
        <v>30</v>
      </c>
      <c r="X3964" t="s">
        <v>7136</v>
      </c>
    </row>
    <row r="3965" spans="1:24" x14ac:dyDescent="0.25">
      <c r="A3965">
        <v>250790</v>
      </c>
      <c r="B3965" t="s">
        <v>7137</v>
      </c>
      <c r="C3965" t="s">
        <v>7138</v>
      </c>
      <c r="N3965" t="s">
        <v>45</v>
      </c>
      <c r="O3965" t="s">
        <v>40</v>
      </c>
      <c r="P3965" t="s">
        <v>30</v>
      </c>
      <c r="Q3965" t="s">
        <v>63</v>
      </c>
      <c r="R3965" t="s">
        <v>30</v>
      </c>
      <c r="X3965" t="s">
        <v>7139</v>
      </c>
    </row>
    <row r="3966" spans="1:24" x14ac:dyDescent="0.25">
      <c r="A3966">
        <v>139940</v>
      </c>
      <c r="B3966" t="s">
        <v>7140</v>
      </c>
      <c r="C3966" t="s">
        <v>7141</v>
      </c>
      <c r="E3966" t="s">
        <v>7142</v>
      </c>
      <c r="F3966" t="s">
        <v>7143</v>
      </c>
      <c r="G3966" t="e">
        <f ca="1">-pin(e)</f>
        <v>#NAME?</v>
      </c>
      <c r="H3966" t="s">
        <v>272</v>
      </c>
      <c r="I3966">
        <v>2008</v>
      </c>
      <c r="N3966" t="s">
        <v>45</v>
      </c>
      <c r="O3966" t="s">
        <v>40</v>
      </c>
      <c r="P3966" t="s">
        <v>30</v>
      </c>
      <c r="Q3966" t="s">
        <v>31</v>
      </c>
      <c r="R3966" t="s">
        <v>30</v>
      </c>
      <c r="X3966" t="s">
        <v>7144</v>
      </c>
    </row>
    <row r="3967" spans="1:24" x14ac:dyDescent="0.25">
      <c r="A3967">
        <v>153147</v>
      </c>
      <c r="B3967" t="s">
        <v>7145</v>
      </c>
      <c r="C3967" t="s">
        <v>7146</v>
      </c>
      <c r="M3967" t="s">
        <v>7147</v>
      </c>
      <c r="N3967" t="s">
        <v>45</v>
      </c>
      <c r="O3967" t="s">
        <v>40</v>
      </c>
      <c r="P3967" t="s">
        <v>30</v>
      </c>
      <c r="Q3967" t="s">
        <v>31</v>
      </c>
      <c r="R3967" t="s">
        <v>30</v>
      </c>
      <c r="X3967" t="s">
        <v>7148</v>
      </c>
    </row>
    <row r="3968" spans="1:24" x14ac:dyDescent="0.25">
      <c r="A3968">
        <v>137924</v>
      </c>
      <c r="B3968" t="s">
        <v>7152</v>
      </c>
      <c r="C3968" t="s">
        <v>7153</v>
      </c>
      <c r="N3968" t="s">
        <v>45</v>
      </c>
      <c r="O3968" t="s">
        <v>40</v>
      </c>
      <c r="P3968" t="s">
        <v>30</v>
      </c>
      <c r="Q3968" t="s">
        <v>46</v>
      </c>
      <c r="R3968" t="s">
        <v>30</v>
      </c>
      <c r="X3968" t="s">
        <v>7154</v>
      </c>
    </row>
    <row r="3969" spans="1:24" x14ac:dyDescent="0.25">
      <c r="A3969">
        <v>558120</v>
      </c>
      <c r="B3969" t="s">
        <v>7155</v>
      </c>
      <c r="C3969" t="s">
        <v>7156</v>
      </c>
      <c r="N3969" t="s">
        <v>45</v>
      </c>
      <c r="O3969" t="s">
        <v>40</v>
      </c>
      <c r="P3969" t="s">
        <v>30</v>
      </c>
      <c r="Q3969" t="s">
        <v>31</v>
      </c>
      <c r="R3969" t="s">
        <v>30</v>
      </c>
      <c r="X3969" t="s">
        <v>7157</v>
      </c>
    </row>
    <row r="3970" spans="1:24" x14ac:dyDescent="0.25">
      <c r="A3970">
        <v>87042</v>
      </c>
      <c r="B3970" t="s">
        <v>7158</v>
      </c>
      <c r="C3970" t="s">
        <v>7159</v>
      </c>
      <c r="E3970" t="s">
        <v>7160</v>
      </c>
      <c r="F3970" t="s">
        <v>480</v>
      </c>
      <c r="G3970" t="e">
        <f>-troline</f>
        <v>#NAME?</v>
      </c>
      <c r="H3970" t="s">
        <v>5465</v>
      </c>
      <c r="I3970">
        <v>1980</v>
      </c>
      <c r="M3970" t="s">
        <v>342</v>
      </c>
      <c r="N3970" t="s">
        <v>45</v>
      </c>
      <c r="O3970" t="s">
        <v>30</v>
      </c>
      <c r="P3970" t="s">
        <v>30</v>
      </c>
      <c r="Q3970" t="s">
        <v>46</v>
      </c>
      <c r="R3970" t="s">
        <v>30</v>
      </c>
      <c r="X3970" t="s">
        <v>7161</v>
      </c>
    </row>
    <row r="3971" spans="1:24" x14ac:dyDescent="0.25">
      <c r="A3971">
        <v>453833</v>
      </c>
      <c r="B3971" t="s">
        <v>7162</v>
      </c>
      <c r="C3971" t="s">
        <v>7163</v>
      </c>
      <c r="E3971" t="s">
        <v>7164</v>
      </c>
      <c r="G3971" t="e">
        <f>-mycin</f>
        <v>#NAME?</v>
      </c>
      <c r="H3971" t="s">
        <v>26</v>
      </c>
      <c r="I3971">
        <v>1965</v>
      </c>
      <c r="M3971" t="s">
        <v>2387</v>
      </c>
      <c r="N3971" t="s">
        <v>29</v>
      </c>
      <c r="O3971" t="s">
        <v>40</v>
      </c>
      <c r="P3971" t="s">
        <v>30</v>
      </c>
      <c r="Q3971" t="s">
        <v>31</v>
      </c>
      <c r="R3971" t="s">
        <v>30</v>
      </c>
      <c r="X3971" t="s">
        <v>7165</v>
      </c>
    </row>
    <row r="3972" spans="1:24" x14ac:dyDescent="0.25">
      <c r="A3972">
        <v>67811</v>
      </c>
      <c r="B3972" t="s">
        <v>7166</v>
      </c>
      <c r="C3972" t="s">
        <v>7167</v>
      </c>
      <c r="N3972" t="s">
        <v>45</v>
      </c>
      <c r="O3972" t="s">
        <v>40</v>
      </c>
      <c r="P3972" t="s">
        <v>30</v>
      </c>
      <c r="Q3972" t="s">
        <v>63</v>
      </c>
      <c r="R3972" t="s">
        <v>30</v>
      </c>
      <c r="X3972" t="s">
        <v>7168</v>
      </c>
    </row>
    <row r="3973" spans="1:24" x14ac:dyDescent="0.25">
      <c r="A3973">
        <v>752852</v>
      </c>
      <c r="B3973" t="s">
        <v>7169</v>
      </c>
      <c r="C3973" t="s">
        <v>7170</v>
      </c>
      <c r="E3973" t="s">
        <v>7171</v>
      </c>
      <c r="G3973" t="s">
        <v>2639</v>
      </c>
      <c r="H3973" t="s">
        <v>2640</v>
      </c>
      <c r="I3973">
        <v>1963</v>
      </c>
      <c r="M3973" t="s">
        <v>7172</v>
      </c>
      <c r="N3973" t="s">
        <v>29</v>
      </c>
      <c r="O3973" t="s">
        <v>40</v>
      </c>
      <c r="P3973" t="s">
        <v>30</v>
      </c>
      <c r="Q3973" t="s">
        <v>31</v>
      </c>
      <c r="R3973" t="s">
        <v>30</v>
      </c>
      <c r="X3973" t="s">
        <v>7173</v>
      </c>
    </row>
    <row r="3974" spans="1:24" x14ac:dyDescent="0.25">
      <c r="A3974">
        <v>705167</v>
      </c>
      <c r="B3974" t="s">
        <v>7174</v>
      </c>
      <c r="C3974" t="s">
        <v>7175</v>
      </c>
      <c r="E3974" t="s">
        <v>7176</v>
      </c>
      <c r="F3974" t="s">
        <v>527</v>
      </c>
      <c r="I3974">
        <v>1999</v>
      </c>
      <c r="N3974" t="s">
        <v>45</v>
      </c>
      <c r="O3974" t="s">
        <v>30</v>
      </c>
      <c r="P3974" t="s">
        <v>30</v>
      </c>
      <c r="Q3974" t="s">
        <v>31</v>
      </c>
      <c r="R3974" t="s">
        <v>30</v>
      </c>
      <c r="X3974" t="s">
        <v>7177</v>
      </c>
    </row>
    <row r="3975" spans="1:24" x14ac:dyDescent="0.25">
      <c r="A3975">
        <v>284265</v>
      </c>
      <c r="B3975" t="s">
        <v>7178</v>
      </c>
      <c r="C3975" t="s">
        <v>7179</v>
      </c>
      <c r="N3975" t="s">
        <v>45</v>
      </c>
      <c r="O3975" t="s">
        <v>40</v>
      </c>
      <c r="P3975" t="s">
        <v>30</v>
      </c>
      <c r="Q3975" t="s">
        <v>63</v>
      </c>
      <c r="R3975" t="s">
        <v>30</v>
      </c>
      <c r="X3975" t="s">
        <v>7180</v>
      </c>
    </row>
    <row r="3976" spans="1:24" x14ac:dyDescent="0.25">
      <c r="A3976">
        <v>434796</v>
      </c>
      <c r="B3976" t="s">
        <v>7181</v>
      </c>
      <c r="C3976" t="s">
        <v>7182</v>
      </c>
      <c r="E3976" t="s">
        <v>7183</v>
      </c>
      <c r="F3976" t="s">
        <v>7184</v>
      </c>
      <c r="G3976" t="e">
        <f>-anserin</f>
        <v>#NAME?</v>
      </c>
      <c r="H3976" t="s">
        <v>5375</v>
      </c>
      <c r="I3976">
        <v>2009</v>
      </c>
      <c r="N3976" t="s">
        <v>45</v>
      </c>
      <c r="O3976" t="s">
        <v>40</v>
      </c>
      <c r="P3976" t="s">
        <v>30</v>
      </c>
      <c r="Q3976" t="s">
        <v>63</v>
      </c>
      <c r="R3976" t="s">
        <v>30</v>
      </c>
      <c r="X3976" t="s">
        <v>7185</v>
      </c>
    </row>
    <row r="3977" spans="1:24" x14ac:dyDescent="0.25">
      <c r="A3977">
        <v>705400</v>
      </c>
      <c r="B3977" t="s">
        <v>7186</v>
      </c>
      <c r="C3977" t="s">
        <v>7187</v>
      </c>
      <c r="N3977" t="s">
        <v>45</v>
      </c>
      <c r="O3977" t="s">
        <v>40</v>
      </c>
      <c r="P3977" t="s">
        <v>30</v>
      </c>
      <c r="Q3977" t="s">
        <v>46</v>
      </c>
      <c r="R3977" t="s">
        <v>30</v>
      </c>
      <c r="X3977" t="s">
        <v>7188</v>
      </c>
    </row>
    <row r="3978" spans="1:24" x14ac:dyDescent="0.25">
      <c r="A3978">
        <v>6012</v>
      </c>
      <c r="B3978" t="s">
        <v>7195</v>
      </c>
      <c r="C3978" t="s">
        <v>7196</v>
      </c>
      <c r="E3978" t="s">
        <v>7197</v>
      </c>
      <c r="G3978" t="e">
        <f>-vir</f>
        <v>#NAME?</v>
      </c>
      <c r="H3978" t="s">
        <v>1259</v>
      </c>
      <c r="I3978">
        <v>1999</v>
      </c>
      <c r="N3978" t="s">
        <v>29</v>
      </c>
      <c r="O3978" t="s">
        <v>40</v>
      </c>
      <c r="P3978" t="s">
        <v>30</v>
      </c>
      <c r="Q3978" t="s">
        <v>31</v>
      </c>
      <c r="R3978" t="s">
        <v>30</v>
      </c>
      <c r="X3978" t="s">
        <v>7198</v>
      </c>
    </row>
    <row r="3979" spans="1:24" x14ac:dyDescent="0.25">
      <c r="A3979">
        <v>989206</v>
      </c>
      <c r="B3979" t="s">
        <v>7199</v>
      </c>
      <c r="C3979" t="s">
        <v>7200</v>
      </c>
      <c r="N3979" t="s">
        <v>45</v>
      </c>
      <c r="O3979" t="s">
        <v>40</v>
      </c>
      <c r="P3979" t="s">
        <v>30</v>
      </c>
      <c r="Q3979" t="s">
        <v>63</v>
      </c>
      <c r="R3979" t="s">
        <v>30</v>
      </c>
      <c r="X3979" t="s">
        <v>7201</v>
      </c>
    </row>
    <row r="3980" spans="1:24" x14ac:dyDescent="0.25">
      <c r="A3980">
        <v>791630</v>
      </c>
      <c r="B3980" t="s">
        <v>7205</v>
      </c>
      <c r="C3980" t="s">
        <v>7206</v>
      </c>
      <c r="N3980" t="s">
        <v>45</v>
      </c>
      <c r="O3980" t="s">
        <v>40</v>
      </c>
      <c r="P3980" t="s">
        <v>30</v>
      </c>
      <c r="Q3980" t="s">
        <v>63</v>
      </c>
      <c r="R3980" t="s">
        <v>30</v>
      </c>
      <c r="X3980" t="s">
        <v>7207</v>
      </c>
    </row>
    <row r="3981" spans="1:24" x14ac:dyDescent="0.25">
      <c r="A3981">
        <v>612457</v>
      </c>
      <c r="B3981" t="s">
        <v>7208</v>
      </c>
      <c r="C3981" t="s">
        <v>7209</v>
      </c>
      <c r="E3981" t="s">
        <v>7210</v>
      </c>
      <c r="F3981" t="s">
        <v>3700</v>
      </c>
      <c r="G3981" t="e">
        <f>-bendazole</f>
        <v>#NAME?</v>
      </c>
      <c r="H3981" t="s">
        <v>947</v>
      </c>
      <c r="I3981">
        <v>1973</v>
      </c>
      <c r="M3981" t="s">
        <v>948</v>
      </c>
      <c r="N3981" t="s">
        <v>45</v>
      </c>
      <c r="O3981" t="s">
        <v>40</v>
      </c>
      <c r="P3981" t="s">
        <v>30</v>
      </c>
      <c r="Q3981" t="s">
        <v>63</v>
      </c>
      <c r="R3981" t="s">
        <v>30</v>
      </c>
      <c r="X3981" t="s">
        <v>7211</v>
      </c>
    </row>
    <row r="3982" spans="1:24" x14ac:dyDescent="0.25">
      <c r="A3982">
        <v>694427</v>
      </c>
      <c r="B3982" t="s">
        <v>7212</v>
      </c>
      <c r="C3982" t="s">
        <v>7213</v>
      </c>
      <c r="E3982" t="s">
        <v>7214</v>
      </c>
      <c r="F3982" t="s">
        <v>480</v>
      </c>
      <c r="I3982">
        <v>1979</v>
      </c>
      <c r="M3982" t="s">
        <v>1448</v>
      </c>
      <c r="N3982" t="s">
        <v>45</v>
      </c>
      <c r="O3982" t="s">
        <v>40</v>
      </c>
      <c r="P3982" t="s">
        <v>30</v>
      </c>
      <c r="Q3982" t="s">
        <v>31</v>
      </c>
      <c r="R3982" t="s">
        <v>30</v>
      </c>
      <c r="X3982" t="s">
        <v>7215</v>
      </c>
    </row>
    <row r="3983" spans="1:24" x14ac:dyDescent="0.25">
      <c r="A3983">
        <v>775</v>
      </c>
      <c r="B3983" t="s">
        <v>7216</v>
      </c>
      <c r="C3983" t="s">
        <v>7217</v>
      </c>
      <c r="E3983" t="s">
        <v>7218</v>
      </c>
      <c r="G3983" t="e">
        <f>-prost</f>
        <v>#NAME?</v>
      </c>
      <c r="H3983" t="s">
        <v>238</v>
      </c>
      <c r="I3983">
        <v>1983</v>
      </c>
      <c r="M3983" t="s">
        <v>3178</v>
      </c>
      <c r="N3983" t="s">
        <v>29</v>
      </c>
      <c r="O3983" t="s">
        <v>40</v>
      </c>
      <c r="P3983" t="s">
        <v>30</v>
      </c>
      <c r="Q3983" t="s">
        <v>46</v>
      </c>
      <c r="R3983" t="s">
        <v>30</v>
      </c>
      <c r="X3983" t="s">
        <v>7219</v>
      </c>
    </row>
    <row r="3984" spans="1:24" x14ac:dyDescent="0.25">
      <c r="A3984">
        <v>62310</v>
      </c>
      <c r="B3984" t="s">
        <v>7220</v>
      </c>
      <c r="C3984" t="s">
        <v>7221</v>
      </c>
      <c r="N3984" t="s">
        <v>45</v>
      </c>
      <c r="O3984" t="s">
        <v>40</v>
      </c>
      <c r="P3984" t="s">
        <v>30</v>
      </c>
      <c r="Q3984" t="s">
        <v>63</v>
      </c>
      <c r="R3984" t="s">
        <v>30</v>
      </c>
      <c r="X3984" t="s">
        <v>7222</v>
      </c>
    </row>
    <row r="3985" spans="1:24" x14ac:dyDescent="0.25">
      <c r="A3985">
        <v>161605</v>
      </c>
      <c r="B3985" t="s">
        <v>7231</v>
      </c>
      <c r="C3985" t="s">
        <v>7232</v>
      </c>
      <c r="N3985" t="s">
        <v>45</v>
      </c>
      <c r="O3985" t="s">
        <v>40</v>
      </c>
      <c r="P3985" t="s">
        <v>30</v>
      </c>
      <c r="Q3985" t="s">
        <v>63</v>
      </c>
      <c r="R3985" t="s">
        <v>30</v>
      </c>
      <c r="X3985" t="s">
        <v>7233</v>
      </c>
    </row>
    <row r="3986" spans="1:24" x14ac:dyDescent="0.25">
      <c r="A3986">
        <v>822</v>
      </c>
      <c r="B3986" t="s">
        <v>7234</v>
      </c>
      <c r="C3986" t="s">
        <v>7235</v>
      </c>
      <c r="E3986" t="s">
        <v>7236</v>
      </c>
      <c r="G3986" t="e">
        <f>-olol</f>
        <v>#NAME?</v>
      </c>
      <c r="H3986" t="s">
        <v>475</v>
      </c>
      <c r="I3986">
        <v>1968</v>
      </c>
      <c r="K3986" t="s">
        <v>7237</v>
      </c>
      <c r="L3986" t="s">
        <v>7238</v>
      </c>
      <c r="M3986" t="s">
        <v>476</v>
      </c>
      <c r="N3986" t="s">
        <v>45</v>
      </c>
      <c r="O3986" t="s">
        <v>40</v>
      </c>
      <c r="P3986" t="s">
        <v>30</v>
      </c>
      <c r="Q3986" t="s">
        <v>46</v>
      </c>
      <c r="R3986" t="s">
        <v>30</v>
      </c>
      <c r="X3986" t="s">
        <v>7239</v>
      </c>
    </row>
    <row r="3987" spans="1:24" x14ac:dyDescent="0.25">
      <c r="A3987">
        <v>90216</v>
      </c>
      <c r="B3987" t="s">
        <v>7245</v>
      </c>
      <c r="C3987" t="s">
        <v>7246</v>
      </c>
      <c r="M3987" t="s">
        <v>7247</v>
      </c>
      <c r="N3987" t="s">
        <v>45</v>
      </c>
      <c r="O3987" t="s">
        <v>40</v>
      </c>
      <c r="P3987" t="s">
        <v>30</v>
      </c>
      <c r="Q3987" t="s">
        <v>63</v>
      </c>
      <c r="R3987" t="s">
        <v>30</v>
      </c>
      <c r="X3987" t="s">
        <v>7248</v>
      </c>
    </row>
    <row r="3988" spans="1:24" x14ac:dyDescent="0.25">
      <c r="A3988">
        <v>1037688</v>
      </c>
      <c r="B3988" t="s">
        <v>7249</v>
      </c>
      <c r="C3988" t="s">
        <v>7250</v>
      </c>
      <c r="G3988" t="s">
        <v>460</v>
      </c>
      <c r="H3988" t="s">
        <v>461</v>
      </c>
      <c r="N3988" t="s">
        <v>29</v>
      </c>
      <c r="O3988" t="s">
        <v>30</v>
      </c>
      <c r="P3988" t="s">
        <v>30</v>
      </c>
      <c r="Q3988" t="s">
        <v>31</v>
      </c>
      <c r="R3988" t="s">
        <v>30</v>
      </c>
      <c r="X3988" t="s">
        <v>7251</v>
      </c>
    </row>
    <row r="3989" spans="1:24" x14ac:dyDescent="0.25">
      <c r="A3989">
        <v>65900</v>
      </c>
      <c r="B3989" t="s">
        <v>7267</v>
      </c>
      <c r="C3989" t="s">
        <v>7268</v>
      </c>
      <c r="I3989">
        <v>1979</v>
      </c>
      <c r="M3989" t="s">
        <v>1041</v>
      </c>
      <c r="N3989" t="s">
        <v>45</v>
      </c>
      <c r="O3989" t="s">
        <v>40</v>
      </c>
      <c r="P3989" t="s">
        <v>30</v>
      </c>
      <c r="Q3989" t="s">
        <v>31</v>
      </c>
      <c r="R3989" t="s">
        <v>30</v>
      </c>
      <c r="X3989" t="s">
        <v>7269</v>
      </c>
    </row>
    <row r="3990" spans="1:24" x14ac:dyDescent="0.25">
      <c r="A3990">
        <v>39933</v>
      </c>
      <c r="B3990" t="s">
        <v>7275</v>
      </c>
      <c r="C3990" t="s">
        <v>7276</v>
      </c>
      <c r="G3990" t="e">
        <f>-grel</f>
        <v>#NAME?</v>
      </c>
      <c r="H3990" t="s">
        <v>183</v>
      </c>
      <c r="N3990" t="s">
        <v>45</v>
      </c>
      <c r="O3990" t="s">
        <v>40</v>
      </c>
      <c r="P3990" t="s">
        <v>30</v>
      </c>
      <c r="Q3990" t="s">
        <v>63</v>
      </c>
      <c r="R3990" t="s">
        <v>30</v>
      </c>
      <c r="X3990" t="s">
        <v>7277</v>
      </c>
    </row>
    <row r="3991" spans="1:24" x14ac:dyDescent="0.25">
      <c r="A3991">
        <v>324645</v>
      </c>
      <c r="B3991" t="s">
        <v>7301</v>
      </c>
      <c r="C3991" t="s">
        <v>7302</v>
      </c>
      <c r="M3991" t="s">
        <v>2119</v>
      </c>
      <c r="N3991" t="s">
        <v>45</v>
      </c>
      <c r="O3991" t="s">
        <v>40</v>
      </c>
      <c r="P3991" t="s">
        <v>30</v>
      </c>
      <c r="Q3991" t="s">
        <v>63</v>
      </c>
      <c r="R3991" t="s">
        <v>30</v>
      </c>
      <c r="X3991" t="s">
        <v>7303</v>
      </c>
    </row>
    <row r="3992" spans="1:24" x14ac:dyDescent="0.25">
      <c r="A3992">
        <v>697832</v>
      </c>
      <c r="B3992" t="s">
        <v>7311</v>
      </c>
      <c r="C3992" t="s">
        <v>7312</v>
      </c>
      <c r="F3992" t="s">
        <v>7313</v>
      </c>
      <c r="I3992">
        <v>1973</v>
      </c>
      <c r="M3992" t="s">
        <v>942</v>
      </c>
      <c r="N3992" t="s">
        <v>45</v>
      </c>
      <c r="O3992" t="s">
        <v>40</v>
      </c>
      <c r="P3992" t="s">
        <v>30</v>
      </c>
      <c r="Q3992" t="s">
        <v>63</v>
      </c>
      <c r="R3992" t="s">
        <v>30</v>
      </c>
      <c r="X3992" t="s">
        <v>7314</v>
      </c>
    </row>
    <row r="3993" spans="1:24" x14ac:dyDescent="0.25">
      <c r="A3993">
        <v>913138</v>
      </c>
      <c r="B3993" t="s">
        <v>7315</v>
      </c>
      <c r="C3993" t="s">
        <v>7316</v>
      </c>
      <c r="F3993" t="s">
        <v>7317</v>
      </c>
      <c r="M3993" t="s">
        <v>268</v>
      </c>
      <c r="N3993" t="s">
        <v>45</v>
      </c>
      <c r="O3993" t="s">
        <v>40</v>
      </c>
      <c r="P3993" t="s">
        <v>30</v>
      </c>
      <c r="Q3993" t="s">
        <v>63</v>
      </c>
      <c r="R3993" t="s">
        <v>30</v>
      </c>
      <c r="X3993" t="s">
        <v>7318</v>
      </c>
    </row>
    <row r="3994" spans="1:24" x14ac:dyDescent="0.25">
      <c r="A3994">
        <v>396822</v>
      </c>
      <c r="B3994" t="s">
        <v>7319</v>
      </c>
      <c r="C3994" t="s">
        <v>7320</v>
      </c>
      <c r="E3994" t="s">
        <v>7321</v>
      </c>
      <c r="G3994" t="e">
        <f>-tapide</f>
        <v>#NAME?</v>
      </c>
      <c r="H3994" t="s">
        <v>7322</v>
      </c>
      <c r="I3994">
        <v>2004</v>
      </c>
      <c r="N3994" t="s">
        <v>45</v>
      </c>
      <c r="O3994" t="s">
        <v>30</v>
      </c>
      <c r="P3994" t="s">
        <v>30</v>
      </c>
      <c r="Q3994" t="s">
        <v>31</v>
      </c>
      <c r="R3994" t="s">
        <v>30</v>
      </c>
      <c r="X3994" t="s">
        <v>7323</v>
      </c>
    </row>
    <row r="3995" spans="1:24" x14ac:dyDescent="0.25">
      <c r="A3995">
        <v>829857</v>
      </c>
      <c r="B3995" t="s">
        <v>7324</v>
      </c>
      <c r="C3995" t="s">
        <v>7325</v>
      </c>
      <c r="N3995" t="s">
        <v>45</v>
      </c>
      <c r="O3995" t="s">
        <v>40</v>
      </c>
      <c r="P3995" t="s">
        <v>30</v>
      </c>
      <c r="Q3995" t="s">
        <v>63</v>
      </c>
      <c r="R3995" t="s">
        <v>30</v>
      </c>
      <c r="X3995" t="s">
        <v>7326</v>
      </c>
    </row>
    <row r="3996" spans="1:24" x14ac:dyDescent="0.25">
      <c r="A3996">
        <v>190581</v>
      </c>
      <c r="B3996" t="s">
        <v>7327</v>
      </c>
      <c r="C3996" t="s">
        <v>7328</v>
      </c>
      <c r="N3996" t="s">
        <v>45</v>
      </c>
      <c r="O3996" t="s">
        <v>40</v>
      </c>
      <c r="P3996" t="s">
        <v>30</v>
      </c>
      <c r="Q3996" t="s">
        <v>63</v>
      </c>
      <c r="R3996" t="s">
        <v>30</v>
      </c>
      <c r="X3996" t="s">
        <v>7329</v>
      </c>
    </row>
    <row r="3997" spans="1:24" x14ac:dyDescent="0.25">
      <c r="A3997">
        <v>165638</v>
      </c>
      <c r="B3997" t="s">
        <v>7330</v>
      </c>
      <c r="C3997" t="s">
        <v>7331</v>
      </c>
      <c r="G3997" t="s">
        <v>2041</v>
      </c>
      <c r="H3997" t="s">
        <v>1259</v>
      </c>
      <c r="N3997" t="s">
        <v>45</v>
      </c>
      <c r="O3997" t="s">
        <v>40</v>
      </c>
      <c r="P3997" t="s">
        <v>30</v>
      </c>
      <c r="Q3997" t="s">
        <v>31</v>
      </c>
      <c r="R3997" t="s">
        <v>30</v>
      </c>
      <c r="X3997" t="s">
        <v>7332</v>
      </c>
    </row>
    <row r="3998" spans="1:24" x14ac:dyDescent="0.25">
      <c r="A3998">
        <v>203241</v>
      </c>
      <c r="B3998" t="s">
        <v>7340</v>
      </c>
      <c r="C3998" t="s">
        <v>7341</v>
      </c>
      <c r="N3998" t="s">
        <v>45</v>
      </c>
      <c r="O3998" t="s">
        <v>40</v>
      </c>
      <c r="P3998" t="s">
        <v>30</v>
      </c>
      <c r="Q3998" t="s">
        <v>63</v>
      </c>
      <c r="R3998" t="s">
        <v>30</v>
      </c>
      <c r="X3998" t="s">
        <v>7342</v>
      </c>
    </row>
    <row r="3999" spans="1:24" x14ac:dyDescent="0.25">
      <c r="A3999">
        <v>44922</v>
      </c>
      <c r="B3999" t="s">
        <v>7343</v>
      </c>
      <c r="C3999" t="s">
        <v>7344</v>
      </c>
      <c r="N3999" t="s">
        <v>45</v>
      </c>
      <c r="O3999" t="s">
        <v>40</v>
      </c>
      <c r="P3999" t="s">
        <v>30</v>
      </c>
      <c r="Q3999" t="s">
        <v>31</v>
      </c>
      <c r="R3999" t="s">
        <v>30</v>
      </c>
      <c r="X3999" t="s">
        <v>7345</v>
      </c>
    </row>
    <row r="4000" spans="1:24" x14ac:dyDescent="0.25">
      <c r="A4000">
        <v>88246</v>
      </c>
      <c r="B4000" t="s">
        <v>7351</v>
      </c>
      <c r="C4000" t="s">
        <v>7352</v>
      </c>
      <c r="E4000" t="s">
        <v>7353</v>
      </c>
      <c r="F4000" t="s">
        <v>7354</v>
      </c>
      <c r="I4000">
        <v>1998</v>
      </c>
      <c r="N4000" t="s">
        <v>45</v>
      </c>
      <c r="O4000" t="s">
        <v>40</v>
      </c>
      <c r="P4000" t="s">
        <v>30</v>
      </c>
      <c r="Q4000" t="s">
        <v>31</v>
      </c>
      <c r="R4000" t="s">
        <v>30</v>
      </c>
      <c r="X4000" t="s">
        <v>7355</v>
      </c>
    </row>
    <row r="4001" spans="1:24" x14ac:dyDescent="0.25">
      <c r="A4001">
        <v>33846</v>
      </c>
      <c r="B4001" t="s">
        <v>7356</v>
      </c>
      <c r="C4001" t="s">
        <v>7357</v>
      </c>
      <c r="N4001" t="s">
        <v>45</v>
      </c>
      <c r="O4001" t="s">
        <v>40</v>
      </c>
      <c r="P4001" t="s">
        <v>30</v>
      </c>
      <c r="Q4001" t="s">
        <v>63</v>
      </c>
      <c r="R4001" t="s">
        <v>30</v>
      </c>
      <c r="X4001" t="s">
        <v>7358</v>
      </c>
    </row>
    <row r="4002" spans="1:24" x14ac:dyDescent="0.25">
      <c r="A4002">
        <v>255776</v>
      </c>
      <c r="B4002" t="s">
        <v>7359</v>
      </c>
      <c r="C4002" t="s">
        <v>7360</v>
      </c>
      <c r="N4002" t="s">
        <v>45</v>
      </c>
      <c r="O4002" t="s">
        <v>40</v>
      </c>
      <c r="P4002" t="s">
        <v>30</v>
      </c>
      <c r="Q4002" t="s">
        <v>63</v>
      </c>
      <c r="R4002" t="s">
        <v>30</v>
      </c>
      <c r="X4002" t="s">
        <v>7361</v>
      </c>
    </row>
    <row r="4003" spans="1:24" x14ac:dyDescent="0.25">
      <c r="A4003">
        <v>260959</v>
      </c>
      <c r="B4003" t="s">
        <v>7374</v>
      </c>
      <c r="C4003" t="s">
        <v>7375</v>
      </c>
      <c r="N4003" t="s">
        <v>45</v>
      </c>
      <c r="O4003" t="s">
        <v>30</v>
      </c>
      <c r="P4003" t="s">
        <v>30</v>
      </c>
      <c r="Q4003" t="s">
        <v>63</v>
      </c>
      <c r="R4003" t="s">
        <v>30</v>
      </c>
      <c r="X4003" t="s">
        <v>7376</v>
      </c>
    </row>
    <row r="4004" spans="1:24" x14ac:dyDescent="0.25">
      <c r="A4004">
        <v>40243</v>
      </c>
      <c r="B4004" t="s">
        <v>7377</v>
      </c>
      <c r="C4004" t="s">
        <v>7378</v>
      </c>
      <c r="E4004" t="s">
        <v>7379</v>
      </c>
      <c r="N4004" t="s">
        <v>45</v>
      </c>
      <c r="O4004" t="s">
        <v>40</v>
      </c>
      <c r="P4004" t="s">
        <v>30</v>
      </c>
      <c r="Q4004" t="s">
        <v>63</v>
      </c>
      <c r="R4004" t="s">
        <v>30</v>
      </c>
      <c r="X4004" t="s">
        <v>7380</v>
      </c>
    </row>
    <row r="4005" spans="1:24" x14ac:dyDescent="0.25">
      <c r="A4005">
        <v>78582</v>
      </c>
      <c r="B4005" t="s">
        <v>7381</v>
      </c>
      <c r="C4005" t="s">
        <v>7382</v>
      </c>
      <c r="G4005" t="e">
        <f>-pamil</f>
        <v>#NAME?</v>
      </c>
      <c r="H4005" t="s">
        <v>6671</v>
      </c>
      <c r="K4005" t="s">
        <v>7383</v>
      </c>
      <c r="L4005" t="s">
        <v>7384</v>
      </c>
      <c r="N4005" t="s">
        <v>45</v>
      </c>
      <c r="O4005" t="s">
        <v>30</v>
      </c>
      <c r="P4005" t="s">
        <v>30</v>
      </c>
      <c r="Q4005" t="s">
        <v>46</v>
      </c>
      <c r="R4005" t="s">
        <v>30</v>
      </c>
      <c r="X4005" t="s">
        <v>7385</v>
      </c>
    </row>
    <row r="4006" spans="1:24" x14ac:dyDescent="0.25">
      <c r="A4006">
        <v>42577</v>
      </c>
      <c r="B4006" t="s">
        <v>7386</v>
      </c>
      <c r="C4006" t="s">
        <v>7387</v>
      </c>
      <c r="N4006" t="s">
        <v>45</v>
      </c>
      <c r="O4006" t="s">
        <v>40</v>
      </c>
      <c r="P4006" t="s">
        <v>30</v>
      </c>
      <c r="Q4006" t="s">
        <v>63</v>
      </c>
      <c r="R4006" t="s">
        <v>30</v>
      </c>
      <c r="X4006" t="s">
        <v>7388</v>
      </c>
    </row>
    <row r="4007" spans="1:24" x14ac:dyDescent="0.25">
      <c r="A4007">
        <v>13440</v>
      </c>
      <c r="B4007" t="s">
        <v>7389</v>
      </c>
      <c r="C4007" t="s">
        <v>7390</v>
      </c>
      <c r="M4007" t="s">
        <v>3144</v>
      </c>
      <c r="N4007" t="s">
        <v>45</v>
      </c>
      <c r="O4007" t="s">
        <v>40</v>
      </c>
      <c r="P4007" t="s">
        <v>30</v>
      </c>
      <c r="Q4007" t="s">
        <v>63</v>
      </c>
      <c r="R4007" t="s">
        <v>30</v>
      </c>
      <c r="X4007" t="s">
        <v>7391</v>
      </c>
    </row>
    <row r="4008" spans="1:24" x14ac:dyDescent="0.25">
      <c r="A4008">
        <v>433021</v>
      </c>
      <c r="B4008" t="s">
        <v>7392</v>
      </c>
      <c r="C4008" t="s">
        <v>7393</v>
      </c>
      <c r="E4008" t="s">
        <v>7394</v>
      </c>
      <c r="F4008" t="s">
        <v>7395</v>
      </c>
      <c r="G4008" t="e">
        <f>-mycin</f>
        <v>#NAME?</v>
      </c>
      <c r="H4008" t="s">
        <v>26</v>
      </c>
      <c r="I4008">
        <v>2009</v>
      </c>
      <c r="N4008" t="s">
        <v>29</v>
      </c>
      <c r="O4008" t="s">
        <v>30</v>
      </c>
      <c r="P4008" t="s">
        <v>30</v>
      </c>
      <c r="Q4008" t="s">
        <v>31</v>
      </c>
      <c r="R4008" t="s">
        <v>30</v>
      </c>
      <c r="X4008" t="s">
        <v>7396</v>
      </c>
    </row>
    <row r="4009" spans="1:24" x14ac:dyDescent="0.25">
      <c r="A4009">
        <v>561736</v>
      </c>
      <c r="B4009" t="s">
        <v>7397</v>
      </c>
      <c r="C4009" t="s">
        <v>7398</v>
      </c>
      <c r="N4009" t="s">
        <v>45</v>
      </c>
      <c r="O4009" t="s">
        <v>40</v>
      </c>
      <c r="P4009" t="s">
        <v>30</v>
      </c>
      <c r="Q4009" t="s">
        <v>31</v>
      </c>
      <c r="R4009" t="s">
        <v>30</v>
      </c>
      <c r="X4009" t="s">
        <v>7399</v>
      </c>
    </row>
    <row r="4010" spans="1:24" x14ac:dyDescent="0.25">
      <c r="A4010">
        <v>598833</v>
      </c>
      <c r="B4010" t="s">
        <v>7400</v>
      </c>
      <c r="C4010" t="s">
        <v>7401</v>
      </c>
      <c r="G4010" t="e">
        <f>-glitazar</f>
        <v>#NAME?</v>
      </c>
      <c r="H4010" t="s">
        <v>7402</v>
      </c>
      <c r="N4010" t="s">
        <v>45</v>
      </c>
      <c r="O4010" t="s">
        <v>40</v>
      </c>
      <c r="P4010" t="s">
        <v>30</v>
      </c>
      <c r="Q4010" t="s">
        <v>63</v>
      </c>
      <c r="R4010" t="s">
        <v>30</v>
      </c>
      <c r="X4010" t="s">
        <v>7403</v>
      </c>
    </row>
    <row r="4011" spans="1:24" x14ac:dyDescent="0.25">
      <c r="A4011">
        <v>825575</v>
      </c>
      <c r="B4011" t="s">
        <v>7410</v>
      </c>
      <c r="C4011" t="s">
        <v>7411</v>
      </c>
      <c r="G4011" t="s">
        <v>7412</v>
      </c>
      <c r="H4011" t="s">
        <v>7413</v>
      </c>
      <c r="N4011" t="s">
        <v>29</v>
      </c>
      <c r="O4011" t="s">
        <v>30</v>
      </c>
      <c r="P4011" t="s">
        <v>30</v>
      </c>
      <c r="Q4011" t="s">
        <v>46</v>
      </c>
      <c r="R4011" t="s">
        <v>30</v>
      </c>
      <c r="X4011" t="s">
        <v>7414</v>
      </c>
    </row>
    <row r="4012" spans="1:24" x14ac:dyDescent="0.25">
      <c r="A4012">
        <v>821492</v>
      </c>
      <c r="B4012" t="s">
        <v>7415</v>
      </c>
      <c r="C4012" t="s">
        <v>7416</v>
      </c>
      <c r="N4012" t="s">
        <v>45</v>
      </c>
      <c r="O4012" t="s">
        <v>30</v>
      </c>
      <c r="P4012" t="s">
        <v>30</v>
      </c>
      <c r="Q4012" t="s">
        <v>63</v>
      </c>
      <c r="R4012" t="s">
        <v>30</v>
      </c>
      <c r="X4012" t="s">
        <v>7417</v>
      </c>
    </row>
    <row r="4013" spans="1:24" x14ac:dyDescent="0.25">
      <c r="A4013">
        <v>1086256</v>
      </c>
      <c r="B4013" t="s">
        <v>7418</v>
      </c>
      <c r="C4013" t="s">
        <v>7419</v>
      </c>
      <c r="N4013" t="s">
        <v>45</v>
      </c>
      <c r="O4013" t="s">
        <v>40</v>
      </c>
      <c r="P4013" t="s">
        <v>30</v>
      </c>
      <c r="Q4013" t="s">
        <v>46</v>
      </c>
      <c r="R4013" t="s">
        <v>30</v>
      </c>
      <c r="X4013" t="s">
        <v>7420</v>
      </c>
    </row>
    <row r="4014" spans="1:24" x14ac:dyDescent="0.25">
      <c r="A4014">
        <v>244737</v>
      </c>
      <c r="B4014" t="s">
        <v>7428</v>
      </c>
      <c r="C4014" t="s">
        <v>7429</v>
      </c>
      <c r="E4014" t="s">
        <v>7430</v>
      </c>
      <c r="G4014" t="e">
        <f>-fenine</f>
        <v>#NAME?</v>
      </c>
      <c r="H4014" t="s">
        <v>2939</v>
      </c>
      <c r="K4014" t="s">
        <v>7431</v>
      </c>
      <c r="L4014" t="s">
        <v>7432</v>
      </c>
      <c r="N4014" t="s">
        <v>45</v>
      </c>
      <c r="O4014" t="s">
        <v>40</v>
      </c>
      <c r="P4014" t="s">
        <v>30</v>
      </c>
      <c r="Q4014" t="s">
        <v>46</v>
      </c>
      <c r="R4014" t="s">
        <v>30</v>
      </c>
      <c r="X4014" t="s">
        <v>7433</v>
      </c>
    </row>
    <row r="4015" spans="1:24" x14ac:dyDescent="0.25">
      <c r="A4015">
        <v>694190</v>
      </c>
      <c r="B4015" t="s">
        <v>7434</v>
      </c>
      <c r="C4015" t="s">
        <v>7435</v>
      </c>
      <c r="F4015" t="s">
        <v>7436</v>
      </c>
      <c r="I4015">
        <v>1992</v>
      </c>
      <c r="M4015" t="s">
        <v>7437</v>
      </c>
      <c r="N4015" t="s">
        <v>45</v>
      </c>
      <c r="O4015" t="s">
        <v>40</v>
      </c>
      <c r="P4015" t="s">
        <v>30</v>
      </c>
      <c r="Q4015" t="s">
        <v>63</v>
      </c>
      <c r="R4015" t="s">
        <v>30</v>
      </c>
      <c r="X4015" t="s">
        <v>7438</v>
      </c>
    </row>
    <row r="4016" spans="1:24" x14ac:dyDescent="0.25">
      <c r="A4016">
        <v>514045</v>
      </c>
      <c r="B4016" t="s">
        <v>7439</v>
      </c>
      <c r="C4016" t="s">
        <v>7440</v>
      </c>
      <c r="G4016" t="s">
        <v>2167</v>
      </c>
      <c r="H4016" t="s">
        <v>2168</v>
      </c>
      <c r="I4016">
        <v>1968</v>
      </c>
      <c r="M4016" t="s">
        <v>7441</v>
      </c>
      <c r="N4016" t="s">
        <v>45</v>
      </c>
      <c r="O4016" t="s">
        <v>40</v>
      </c>
      <c r="P4016" t="s">
        <v>30</v>
      </c>
      <c r="Q4016" t="s">
        <v>63</v>
      </c>
      <c r="R4016" t="s">
        <v>30</v>
      </c>
      <c r="X4016" t="s">
        <v>7442</v>
      </c>
    </row>
    <row r="4017" spans="1:24" x14ac:dyDescent="0.25">
      <c r="A4017">
        <v>752782</v>
      </c>
      <c r="B4017" t="s">
        <v>7443</v>
      </c>
      <c r="C4017" t="s">
        <v>7444</v>
      </c>
      <c r="G4017" t="e">
        <f>-dopa</f>
        <v>#NAME?</v>
      </c>
      <c r="H4017" t="s">
        <v>934</v>
      </c>
      <c r="K4017" t="s">
        <v>7445</v>
      </c>
      <c r="L4017" t="s">
        <v>7446</v>
      </c>
      <c r="N4017" t="s">
        <v>45</v>
      </c>
      <c r="O4017" t="s">
        <v>40</v>
      </c>
      <c r="P4017" t="s">
        <v>30</v>
      </c>
      <c r="Q4017" t="s">
        <v>31</v>
      </c>
      <c r="R4017" t="s">
        <v>30</v>
      </c>
      <c r="X4017" t="s">
        <v>7447</v>
      </c>
    </row>
    <row r="4018" spans="1:24" x14ac:dyDescent="0.25">
      <c r="A4018">
        <v>54338</v>
      </c>
      <c r="B4018" t="s">
        <v>7448</v>
      </c>
      <c r="C4018" t="s">
        <v>7449</v>
      </c>
      <c r="N4018" t="s">
        <v>45</v>
      </c>
      <c r="O4018" t="s">
        <v>40</v>
      </c>
      <c r="P4018" t="s">
        <v>30</v>
      </c>
      <c r="Q4018" t="s">
        <v>63</v>
      </c>
      <c r="R4018" t="s">
        <v>30</v>
      </c>
      <c r="X4018" t="s">
        <v>7450</v>
      </c>
    </row>
    <row r="4019" spans="1:24" x14ac:dyDescent="0.25">
      <c r="A4019">
        <v>379069</v>
      </c>
      <c r="B4019" t="s">
        <v>7451</v>
      </c>
      <c r="C4019" t="s">
        <v>7452</v>
      </c>
      <c r="M4019" t="s">
        <v>7453</v>
      </c>
      <c r="N4019" t="s">
        <v>45</v>
      </c>
      <c r="O4019" t="s">
        <v>40</v>
      </c>
      <c r="P4019" t="s">
        <v>30</v>
      </c>
      <c r="Q4019" t="s">
        <v>63</v>
      </c>
      <c r="R4019" t="s">
        <v>30</v>
      </c>
      <c r="X4019" t="s">
        <v>7454</v>
      </c>
    </row>
    <row r="4020" spans="1:24" x14ac:dyDescent="0.25">
      <c r="A4020">
        <v>213924</v>
      </c>
      <c r="B4020" t="s">
        <v>7455</v>
      </c>
      <c r="C4020" t="s">
        <v>7456</v>
      </c>
      <c r="N4020" t="s">
        <v>45</v>
      </c>
      <c r="O4020" t="s">
        <v>40</v>
      </c>
      <c r="P4020" t="s">
        <v>30</v>
      </c>
      <c r="Q4020" t="s">
        <v>31</v>
      </c>
      <c r="R4020" t="s">
        <v>30</v>
      </c>
      <c r="X4020" t="s">
        <v>7457</v>
      </c>
    </row>
    <row r="4021" spans="1:24" x14ac:dyDescent="0.25">
      <c r="A4021">
        <v>151272</v>
      </c>
      <c r="B4021" t="s">
        <v>7458</v>
      </c>
      <c r="C4021" t="s">
        <v>7459</v>
      </c>
      <c r="G4021" t="e">
        <f>-toin</f>
        <v>#NAME?</v>
      </c>
      <c r="H4021" t="s">
        <v>870</v>
      </c>
      <c r="N4021" t="s">
        <v>45</v>
      </c>
      <c r="O4021" t="s">
        <v>40</v>
      </c>
      <c r="P4021" t="s">
        <v>30</v>
      </c>
      <c r="Q4021" t="s">
        <v>46</v>
      </c>
      <c r="R4021" t="s">
        <v>30</v>
      </c>
      <c r="X4021" t="s">
        <v>7460</v>
      </c>
    </row>
    <row r="4022" spans="1:24" x14ac:dyDescent="0.25">
      <c r="A4022">
        <v>705834</v>
      </c>
      <c r="B4022" t="s">
        <v>7465</v>
      </c>
      <c r="C4022" t="s">
        <v>7466</v>
      </c>
      <c r="K4022" t="s">
        <v>7467</v>
      </c>
      <c r="L4022" t="s">
        <v>7468</v>
      </c>
      <c r="N4022" t="s">
        <v>45</v>
      </c>
      <c r="O4022" t="s">
        <v>40</v>
      </c>
      <c r="P4022" t="s">
        <v>30</v>
      </c>
      <c r="Q4022" t="s">
        <v>63</v>
      </c>
      <c r="R4022" t="s">
        <v>30</v>
      </c>
      <c r="X4022" t="s">
        <v>7469</v>
      </c>
    </row>
    <row r="4023" spans="1:24" x14ac:dyDescent="0.25">
      <c r="A4023">
        <v>824492</v>
      </c>
      <c r="B4023" t="s">
        <v>7470</v>
      </c>
      <c r="C4023" t="s">
        <v>7471</v>
      </c>
      <c r="E4023" t="s">
        <v>7472</v>
      </c>
      <c r="F4023" t="s">
        <v>7473</v>
      </c>
      <c r="G4023" t="e">
        <f>-fenin</f>
        <v>#NAME?</v>
      </c>
      <c r="H4023" t="s">
        <v>7474</v>
      </c>
      <c r="I4023">
        <v>1978</v>
      </c>
      <c r="M4023" t="s">
        <v>7475</v>
      </c>
      <c r="N4023" t="s">
        <v>45</v>
      </c>
      <c r="O4023" t="s">
        <v>40</v>
      </c>
      <c r="P4023" t="s">
        <v>30</v>
      </c>
      <c r="Q4023" t="s">
        <v>63</v>
      </c>
      <c r="R4023" t="s">
        <v>30</v>
      </c>
      <c r="X4023" t="s">
        <v>7476</v>
      </c>
    </row>
    <row r="4024" spans="1:24" x14ac:dyDescent="0.25">
      <c r="A4024">
        <v>1121287</v>
      </c>
      <c r="B4024" t="s">
        <v>7482</v>
      </c>
      <c r="C4024" t="s">
        <v>7483</v>
      </c>
      <c r="G4024" t="e">
        <f>-olol</f>
        <v>#NAME?</v>
      </c>
      <c r="H4024" t="s">
        <v>475</v>
      </c>
      <c r="N4024" t="s">
        <v>45</v>
      </c>
      <c r="O4024" t="s">
        <v>40</v>
      </c>
      <c r="P4024" t="s">
        <v>30</v>
      </c>
      <c r="Q4024" t="s">
        <v>46</v>
      </c>
      <c r="R4024" t="s">
        <v>30</v>
      </c>
      <c r="X4024" t="s">
        <v>7484</v>
      </c>
    </row>
    <row r="4025" spans="1:24" x14ac:dyDescent="0.25">
      <c r="A4025">
        <v>144818</v>
      </c>
      <c r="B4025" t="s">
        <v>7489</v>
      </c>
      <c r="C4025" t="s">
        <v>7490</v>
      </c>
      <c r="E4025" t="s">
        <v>7491</v>
      </c>
      <c r="I4025">
        <v>1987</v>
      </c>
      <c r="M4025" t="s">
        <v>5768</v>
      </c>
      <c r="N4025" t="s">
        <v>45</v>
      </c>
      <c r="O4025" t="s">
        <v>40</v>
      </c>
      <c r="P4025" t="s">
        <v>30</v>
      </c>
      <c r="Q4025" t="s">
        <v>63</v>
      </c>
      <c r="R4025" t="s">
        <v>30</v>
      </c>
      <c r="X4025" t="s">
        <v>7492</v>
      </c>
    </row>
    <row r="4026" spans="1:24" x14ac:dyDescent="0.25">
      <c r="A4026">
        <v>1121328</v>
      </c>
      <c r="B4026" t="s">
        <v>7493</v>
      </c>
      <c r="C4026" t="s">
        <v>7494</v>
      </c>
      <c r="G4026" t="e">
        <f>-olol</f>
        <v>#NAME?</v>
      </c>
      <c r="H4026" t="s">
        <v>475</v>
      </c>
      <c r="N4026" t="s">
        <v>45</v>
      </c>
      <c r="O4026" t="s">
        <v>40</v>
      </c>
      <c r="P4026" t="s">
        <v>30</v>
      </c>
      <c r="Q4026" t="s">
        <v>46</v>
      </c>
      <c r="R4026" t="s">
        <v>30</v>
      </c>
      <c r="X4026" t="s">
        <v>7495</v>
      </c>
    </row>
    <row r="4027" spans="1:24" x14ac:dyDescent="0.25">
      <c r="A4027">
        <v>1160052</v>
      </c>
      <c r="B4027" t="s">
        <v>7503</v>
      </c>
      <c r="C4027" t="s">
        <v>7504</v>
      </c>
      <c r="K4027" t="s">
        <v>7505</v>
      </c>
      <c r="L4027" t="s">
        <v>7506</v>
      </c>
      <c r="M4027" t="s">
        <v>7507</v>
      </c>
      <c r="N4027" t="s">
        <v>74</v>
      </c>
      <c r="O4027" t="s">
        <v>30</v>
      </c>
      <c r="P4027" t="s">
        <v>30</v>
      </c>
      <c r="Q4027" t="s">
        <v>63</v>
      </c>
      <c r="R4027" t="s">
        <v>30</v>
      </c>
      <c r="X4027" t="s">
        <v>7508</v>
      </c>
    </row>
    <row r="4028" spans="1:24" x14ac:dyDescent="0.25">
      <c r="A4028">
        <v>1166245</v>
      </c>
      <c r="B4028" t="s">
        <v>7509</v>
      </c>
      <c r="C4028" t="s">
        <v>7510</v>
      </c>
      <c r="N4028" t="s">
        <v>45</v>
      </c>
      <c r="O4028" t="s">
        <v>40</v>
      </c>
      <c r="P4028" t="s">
        <v>30</v>
      </c>
      <c r="Q4028" t="s">
        <v>46</v>
      </c>
      <c r="R4028" t="s">
        <v>30</v>
      </c>
      <c r="X4028" t="s">
        <v>7511</v>
      </c>
    </row>
    <row r="4029" spans="1:24" x14ac:dyDescent="0.25">
      <c r="A4029">
        <v>47504</v>
      </c>
      <c r="B4029" t="s">
        <v>7516</v>
      </c>
      <c r="C4029" t="s">
        <v>7517</v>
      </c>
      <c r="E4029" t="s">
        <v>7518</v>
      </c>
      <c r="N4029" t="s">
        <v>45</v>
      </c>
      <c r="O4029" t="s">
        <v>40</v>
      </c>
      <c r="P4029" t="s">
        <v>30</v>
      </c>
      <c r="Q4029" t="s">
        <v>63</v>
      </c>
      <c r="R4029" t="s">
        <v>30</v>
      </c>
      <c r="X4029" t="s">
        <v>7519</v>
      </c>
    </row>
    <row r="4030" spans="1:24" x14ac:dyDescent="0.25">
      <c r="A4030">
        <v>418485</v>
      </c>
      <c r="B4030" t="s">
        <v>7520</v>
      </c>
      <c r="C4030" t="s">
        <v>7521</v>
      </c>
      <c r="E4030" t="s">
        <v>7522</v>
      </c>
      <c r="F4030" t="s">
        <v>7523</v>
      </c>
      <c r="I4030">
        <v>1984</v>
      </c>
      <c r="K4030" t="s">
        <v>7524</v>
      </c>
      <c r="L4030" t="s">
        <v>7525</v>
      </c>
      <c r="M4030" t="s">
        <v>179</v>
      </c>
      <c r="N4030" t="s">
        <v>45</v>
      </c>
      <c r="O4030" t="s">
        <v>40</v>
      </c>
      <c r="P4030" t="s">
        <v>30</v>
      </c>
      <c r="Q4030" t="s">
        <v>63</v>
      </c>
      <c r="R4030" t="s">
        <v>30</v>
      </c>
      <c r="X4030" t="s">
        <v>7526</v>
      </c>
    </row>
    <row r="4031" spans="1:24" x14ac:dyDescent="0.25">
      <c r="A4031">
        <v>1248704</v>
      </c>
      <c r="B4031" t="s">
        <v>7549</v>
      </c>
      <c r="C4031" t="s">
        <v>7550</v>
      </c>
      <c r="E4031" t="s">
        <v>7551</v>
      </c>
      <c r="F4031" t="s">
        <v>313</v>
      </c>
      <c r="I4031">
        <v>1988</v>
      </c>
      <c r="M4031" t="s">
        <v>4104</v>
      </c>
      <c r="N4031" t="s">
        <v>29</v>
      </c>
      <c r="O4031" t="s">
        <v>30</v>
      </c>
      <c r="P4031" t="s">
        <v>30</v>
      </c>
      <c r="Q4031" t="s">
        <v>31</v>
      </c>
      <c r="R4031" t="s">
        <v>30</v>
      </c>
      <c r="X4031" t="s">
        <v>7552</v>
      </c>
    </row>
    <row r="4032" spans="1:24" x14ac:dyDescent="0.25">
      <c r="A4032">
        <v>1248721</v>
      </c>
      <c r="B4032" t="s">
        <v>7553</v>
      </c>
      <c r="C4032" t="s">
        <v>7554</v>
      </c>
      <c r="G4032" t="e">
        <f>-mycin</f>
        <v>#NAME?</v>
      </c>
      <c r="H4032" t="s">
        <v>26</v>
      </c>
      <c r="K4032" t="s">
        <v>7555</v>
      </c>
      <c r="L4032" t="s">
        <v>7556</v>
      </c>
      <c r="N4032" t="s">
        <v>29</v>
      </c>
      <c r="O4032" t="s">
        <v>30</v>
      </c>
      <c r="P4032" t="s">
        <v>30</v>
      </c>
      <c r="Q4032" t="s">
        <v>31</v>
      </c>
      <c r="R4032" t="s">
        <v>30</v>
      </c>
      <c r="X4032" t="s">
        <v>7557</v>
      </c>
    </row>
    <row r="4033" spans="1:24" x14ac:dyDescent="0.25">
      <c r="A4033">
        <v>1248692</v>
      </c>
      <c r="B4033" t="s">
        <v>7558</v>
      </c>
      <c r="C4033" t="s">
        <v>7559</v>
      </c>
      <c r="N4033" t="s">
        <v>29</v>
      </c>
      <c r="O4033" t="s">
        <v>40</v>
      </c>
      <c r="P4033" t="s">
        <v>30</v>
      </c>
      <c r="Q4033" t="s">
        <v>31</v>
      </c>
      <c r="R4033" t="s">
        <v>30</v>
      </c>
      <c r="X4033" t="s">
        <v>7560</v>
      </c>
    </row>
    <row r="4034" spans="1:24" x14ac:dyDescent="0.25">
      <c r="A4034">
        <v>1208373</v>
      </c>
      <c r="B4034" t="s">
        <v>7561</v>
      </c>
      <c r="C4034" t="s">
        <v>7562</v>
      </c>
      <c r="N4034" t="s">
        <v>45</v>
      </c>
      <c r="O4034" t="s">
        <v>40</v>
      </c>
      <c r="P4034" t="s">
        <v>30</v>
      </c>
      <c r="Q4034" t="s">
        <v>63</v>
      </c>
      <c r="R4034" t="s">
        <v>30</v>
      </c>
      <c r="X4034" t="s">
        <v>7563</v>
      </c>
    </row>
    <row r="4035" spans="1:24" x14ac:dyDescent="0.25">
      <c r="A4035">
        <v>1234125</v>
      </c>
      <c r="B4035" t="s">
        <v>7564</v>
      </c>
      <c r="C4035" t="s">
        <v>7565</v>
      </c>
      <c r="G4035" t="e">
        <f>-bol</f>
        <v>#NAME?</v>
      </c>
      <c r="H4035" t="s">
        <v>5917</v>
      </c>
      <c r="N4035" t="s">
        <v>29</v>
      </c>
      <c r="O4035" t="s">
        <v>40</v>
      </c>
      <c r="P4035" t="s">
        <v>30</v>
      </c>
      <c r="Q4035" t="s">
        <v>31</v>
      </c>
      <c r="R4035" t="s">
        <v>30</v>
      </c>
      <c r="X4035" t="s">
        <v>7566</v>
      </c>
    </row>
    <row r="4036" spans="1:24" x14ac:dyDescent="0.25">
      <c r="A4036">
        <v>1262508</v>
      </c>
      <c r="B4036" t="s">
        <v>7573</v>
      </c>
      <c r="C4036" t="s">
        <v>7574</v>
      </c>
      <c r="N4036" t="s">
        <v>45</v>
      </c>
      <c r="O4036" t="s">
        <v>40</v>
      </c>
      <c r="P4036" t="s">
        <v>30</v>
      </c>
      <c r="Q4036" t="s">
        <v>63</v>
      </c>
      <c r="R4036" t="s">
        <v>30</v>
      </c>
      <c r="X4036" t="s">
        <v>7575</v>
      </c>
    </row>
    <row r="4037" spans="1:24" x14ac:dyDescent="0.25">
      <c r="A4037">
        <v>181585</v>
      </c>
      <c r="B4037" t="s">
        <v>7576</v>
      </c>
      <c r="C4037" t="s">
        <v>7577</v>
      </c>
      <c r="F4037" t="s">
        <v>1046</v>
      </c>
      <c r="G4037" t="e">
        <f>-dil</f>
        <v>#NAME?</v>
      </c>
      <c r="H4037" t="s">
        <v>707</v>
      </c>
      <c r="I4037">
        <v>1978</v>
      </c>
      <c r="K4037" t="s">
        <v>7578</v>
      </c>
      <c r="L4037" t="s">
        <v>7579</v>
      </c>
      <c r="M4037" t="s">
        <v>4562</v>
      </c>
      <c r="N4037" t="s">
        <v>45</v>
      </c>
      <c r="O4037" t="s">
        <v>30</v>
      </c>
      <c r="P4037" t="s">
        <v>30</v>
      </c>
      <c r="Q4037" t="s">
        <v>46</v>
      </c>
      <c r="R4037" t="s">
        <v>30</v>
      </c>
      <c r="X4037" t="s">
        <v>7580</v>
      </c>
    </row>
    <row r="4038" spans="1:24" x14ac:dyDescent="0.25">
      <c r="A4038">
        <v>1383612</v>
      </c>
      <c r="B4038" t="s">
        <v>7581</v>
      </c>
      <c r="C4038" t="s">
        <v>7582</v>
      </c>
      <c r="E4038" t="s">
        <v>7583</v>
      </c>
      <c r="I4038">
        <v>1986</v>
      </c>
      <c r="M4038" t="s">
        <v>627</v>
      </c>
      <c r="N4038" t="s">
        <v>45</v>
      </c>
      <c r="O4038" t="s">
        <v>40</v>
      </c>
      <c r="P4038" t="s">
        <v>30</v>
      </c>
      <c r="Q4038" t="s">
        <v>31</v>
      </c>
      <c r="R4038" t="s">
        <v>30</v>
      </c>
      <c r="X4038" t="s">
        <v>7584</v>
      </c>
    </row>
    <row r="4039" spans="1:24" x14ac:dyDescent="0.25">
      <c r="A4039">
        <v>65590</v>
      </c>
      <c r="B4039" t="s">
        <v>7585</v>
      </c>
      <c r="C4039" t="s">
        <v>7586</v>
      </c>
      <c r="F4039" t="s">
        <v>442</v>
      </c>
      <c r="G4039" t="e">
        <f>-azocine</f>
        <v>#NAME?</v>
      </c>
      <c r="H4039" t="s">
        <v>2175</v>
      </c>
      <c r="K4039" t="s">
        <v>7587</v>
      </c>
      <c r="L4039" t="s">
        <v>7588</v>
      </c>
      <c r="N4039" t="s">
        <v>45</v>
      </c>
      <c r="O4039" t="s">
        <v>40</v>
      </c>
      <c r="P4039" t="s">
        <v>30</v>
      </c>
      <c r="Q4039" t="s">
        <v>46</v>
      </c>
      <c r="R4039" t="s">
        <v>30</v>
      </c>
      <c r="X4039" t="s">
        <v>7589</v>
      </c>
    </row>
    <row r="4040" spans="1:24" x14ac:dyDescent="0.25">
      <c r="A4040">
        <v>1383342</v>
      </c>
      <c r="B4040" t="s">
        <v>7590</v>
      </c>
      <c r="C4040" t="s">
        <v>7591</v>
      </c>
      <c r="G4040" t="e">
        <f>-ium</f>
        <v>#NAME?</v>
      </c>
      <c r="H4040" t="s">
        <v>288</v>
      </c>
      <c r="N4040" t="s">
        <v>45</v>
      </c>
      <c r="O4040" t="s">
        <v>40</v>
      </c>
      <c r="P4040" t="s">
        <v>30</v>
      </c>
      <c r="Q4040" t="s">
        <v>46</v>
      </c>
      <c r="R4040" t="s">
        <v>30</v>
      </c>
      <c r="X4040" t="s">
        <v>7592</v>
      </c>
    </row>
    <row r="4041" spans="1:24" x14ac:dyDescent="0.25">
      <c r="A4041">
        <v>818640</v>
      </c>
      <c r="B4041" t="s">
        <v>7593</v>
      </c>
      <c r="C4041" t="s">
        <v>7594</v>
      </c>
      <c r="F4041" t="s">
        <v>1913</v>
      </c>
      <c r="I4041">
        <v>2003</v>
      </c>
      <c r="N4041" t="s">
        <v>45</v>
      </c>
      <c r="O4041" t="s">
        <v>40</v>
      </c>
      <c r="P4041" t="s">
        <v>30</v>
      </c>
      <c r="Q4041" t="s">
        <v>31</v>
      </c>
      <c r="R4041" t="s">
        <v>30</v>
      </c>
      <c r="X4041" t="s">
        <v>7595</v>
      </c>
    </row>
    <row r="4042" spans="1:24" x14ac:dyDescent="0.25">
      <c r="A4042">
        <v>1381265</v>
      </c>
      <c r="B4042" t="s">
        <v>7596</v>
      </c>
      <c r="C4042" t="s">
        <v>7597</v>
      </c>
      <c r="G4042" t="e">
        <f>-mer</f>
        <v>#NAME?</v>
      </c>
      <c r="H4042" t="s">
        <v>2375</v>
      </c>
      <c r="N4042" t="s">
        <v>229</v>
      </c>
      <c r="O4042" t="s">
        <v>30</v>
      </c>
      <c r="P4042" t="s">
        <v>30</v>
      </c>
      <c r="Q4042" t="s">
        <v>31</v>
      </c>
      <c r="R4042" t="s">
        <v>30</v>
      </c>
    </row>
    <row r="4043" spans="1:24" x14ac:dyDescent="0.25">
      <c r="A4043">
        <v>1381121</v>
      </c>
      <c r="B4043" t="s">
        <v>7598</v>
      </c>
      <c r="C4043" t="s">
        <v>7599</v>
      </c>
      <c r="M4043" t="s">
        <v>224</v>
      </c>
      <c r="N4043" t="s">
        <v>229</v>
      </c>
      <c r="O4043" t="s">
        <v>30</v>
      </c>
      <c r="P4043" t="s">
        <v>30</v>
      </c>
      <c r="Q4043" t="s">
        <v>31</v>
      </c>
      <c r="R4043" t="s">
        <v>30</v>
      </c>
    </row>
    <row r="4044" spans="1:24" x14ac:dyDescent="0.25">
      <c r="A4044">
        <v>1380513</v>
      </c>
      <c r="B4044" t="s">
        <v>7600</v>
      </c>
      <c r="C4044" t="s">
        <v>7601</v>
      </c>
      <c r="M4044" t="s">
        <v>5869</v>
      </c>
      <c r="N4044" t="s">
        <v>75</v>
      </c>
      <c r="O4044" t="s">
        <v>30</v>
      </c>
      <c r="P4044" t="s">
        <v>30</v>
      </c>
      <c r="Q4044" t="s">
        <v>31</v>
      </c>
      <c r="R4044" t="s">
        <v>30</v>
      </c>
    </row>
    <row r="4045" spans="1:24" x14ac:dyDescent="0.25">
      <c r="A4045">
        <v>1381340</v>
      </c>
      <c r="B4045" t="s">
        <v>7602</v>
      </c>
      <c r="C4045" t="s">
        <v>7603</v>
      </c>
      <c r="N4045" t="s">
        <v>75</v>
      </c>
      <c r="O4045" t="s">
        <v>30</v>
      </c>
      <c r="P4045" t="s">
        <v>30</v>
      </c>
      <c r="Q4045" t="s">
        <v>31</v>
      </c>
      <c r="R4045" t="s">
        <v>30</v>
      </c>
    </row>
    <row r="4046" spans="1:24" x14ac:dyDescent="0.25">
      <c r="A4046">
        <v>1380789</v>
      </c>
      <c r="B4046" t="s">
        <v>7604</v>
      </c>
      <c r="C4046" t="s">
        <v>7605</v>
      </c>
      <c r="N4046" t="s">
        <v>75</v>
      </c>
      <c r="O4046" t="s">
        <v>30</v>
      </c>
      <c r="P4046" t="s">
        <v>30</v>
      </c>
      <c r="Q4046" t="s">
        <v>31</v>
      </c>
      <c r="R4046" t="s">
        <v>30</v>
      </c>
    </row>
    <row r="4047" spans="1:24" x14ac:dyDescent="0.25">
      <c r="A4047">
        <v>1380850</v>
      </c>
      <c r="B4047" t="s">
        <v>7606</v>
      </c>
      <c r="C4047" t="s">
        <v>7607</v>
      </c>
      <c r="E4047" t="s">
        <v>7608</v>
      </c>
      <c r="G4047" t="e">
        <f>-filcon</f>
        <v>#NAME?</v>
      </c>
      <c r="H4047" t="s">
        <v>276</v>
      </c>
      <c r="I4047">
        <v>2005</v>
      </c>
      <c r="N4047" t="s">
        <v>75</v>
      </c>
      <c r="O4047" t="s">
        <v>30</v>
      </c>
      <c r="P4047" t="s">
        <v>30</v>
      </c>
      <c r="Q4047" t="s">
        <v>31</v>
      </c>
      <c r="R4047" t="s">
        <v>30</v>
      </c>
    </row>
    <row r="4048" spans="1:24" x14ac:dyDescent="0.25">
      <c r="A4048">
        <v>1381387</v>
      </c>
      <c r="B4048" t="s">
        <v>7609</v>
      </c>
      <c r="C4048" t="s">
        <v>7610</v>
      </c>
      <c r="F4048" t="s">
        <v>7611</v>
      </c>
      <c r="K4048" t="s">
        <v>7612</v>
      </c>
      <c r="L4048" t="s">
        <v>7613</v>
      </c>
      <c r="M4048" t="s">
        <v>1664</v>
      </c>
      <c r="N4048" t="s">
        <v>75</v>
      </c>
      <c r="O4048" t="s">
        <v>30</v>
      </c>
      <c r="P4048" t="s">
        <v>30</v>
      </c>
      <c r="Q4048" t="s">
        <v>31</v>
      </c>
      <c r="R4048" t="s">
        <v>30</v>
      </c>
    </row>
    <row r="4049" spans="1:24" x14ac:dyDescent="0.25">
      <c r="A4049">
        <v>1381244</v>
      </c>
      <c r="B4049" t="s">
        <v>7614</v>
      </c>
      <c r="C4049" t="s">
        <v>7615</v>
      </c>
      <c r="N4049" t="s">
        <v>75</v>
      </c>
      <c r="O4049" t="s">
        <v>30</v>
      </c>
      <c r="P4049" t="s">
        <v>30</v>
      </c>
      <c r="Q4049" t="s">
        <v>31</v>
      </c>
      <c r="R4049" t="s">
        <v>30</v>
      </c>
    </row>
    <row r="4050" spans="1:24" x14ac:dyDescent="0.25">
      <c r="A4050">
        <v>1380253</v>
      </c>
      <c r="B4050" t="s">
        <v>7616</v>
      </c>
      <c r="C4050" t="s">
        <v>7617</v>
      </c>
      <c r="F4050" t="s">
        <v>36</v>
      </c>
      <c r="N4050" t="s">
        <v>75</v>
      </c>
      <c r="O4050" t="s">
        <v>30</v>
      </c>
      <c r="P4050" t="s">
        <v>30</v>
      </c>
      <c r="Q4050" t="s">
        <v>31</v>
      </c>
      <c r="R4050" t="s">
        <v>30</v>
      </c>
    </row>
    <row r="4051" spans="1:24" x14ac:dyDescent="0.25">
      <c r="A4051">
        <v>1380215</v>
      </c>
      <c r="B4051" t="s">
        <v>7618</v>
      </c>
      <c r="C4051" t="s">
        <v>7619</v>
      </c>
      <c r="M4051" t="s">
        <v>2468</v>
      </c>
      <c r="N4051" t="s">
        <v>229</v>
      </c>
      <c r="O4051" t="s">
        <v>30</v>
      </c>
      <c r="P4051" t="s">
        <v>30</v>
      </c>
      <c r="Q4051" t="s">
        <v>31</v>
      </c>
      <c r="R4051" t="s">
        <v>30</v>
      </c>
    </row>
    <row r="4052" spans="1:24" x14ac:dyDescent="0.25">
      <c r="A4052">
        <v>1380639</v>
      </c>
      <c r="B4052" t="s">
        <v>7620</v>
      </c>
      <c r="C4052" t="s">
        <v>7621</v>
      </c>
      <c r="I4052">
        <v>1963</v>
      </c>
      <c r="M4052" t="s">
        <v>7622</v>
      </c>
      <c r="N4052" t="s">
        <v>229</v>
      </c>
      <c r="O4052" t="s">
        <v>30</v>
      </c>
      <c r="P4052" t="s">
        <v>30</v>
      </c>
      <c r="Q4052" t="s">
        <v>31</v>
      </c>
      <c r="R4052" t="s">
        <v>30</v>
      </c>
    </row>
    <row r="4053" spans="1:24" x14ac:dyDescent="0.25">
      <c r="A4053">
        <v>1381405</v>
      </c>
      <c r="B4053" t="s">
        <v>7623</v>
      </c>
      <c r="C4053" t="s">
        <v>7624</v>
      </c>
      <c r="M4053" t="s">
        <v>7625</v>
      </c>
      <c r="N4053" t="s">
        <v>75</v>
      </c>
      <c r="O4053" t="s">
        <v>30</v>
      </c>
      <c r="P4053" t="s">
        <v>30</v>
      </c>
      <c r="Q4053" t="s">
        <v>31</v>
      </c>
      <c r="R4053" t="s">
        <v>30</v>
      </c>
    </row>
    <row r="4054" spans="1:24" x14ac:dyDescent="0.25">
      <c r="A4054">
        <v>1380731</v>
      </c>
      <c r="B4054" t="s">
        <v>7626</v>
      </c>
      <c r="C4054" t="s">
        <v>7627</v>
      </c>
      <c r="N4054" t="s">
        <v>75</v>
      </c>
      <c r="O4054" t="s">
        <v>30</v>
      </c>
      <c r="P4054" t="s">
        <v>30</v>
      </c>
      <c r="Q4054" t="s">
        <v>31</v>
      </c>
      <c r="R4054" t="s">
        <v>30</v>
      </c>
    </row>
    <row r="4055" spans="1:24" x14ac:dyDescent="0.25">
      <c r="A4055">
        <v>323303</v>
      </c>
      <c r="B4055" t="s">
        <v>7628</v>
      </c>
      <c r="C4055" t="s">
        <v>7629</v>
      </c>
      <c r="N4055" t="s">
        <v>29</v>
      </c>
      <c r="O4055" t="s">
        <v>40</v>
      </c>
      <c r="P4055" t="s">
        <v>30</v>
      </c>
      <c r="Q4055" t="s">
        <v>31</v>
      </c>
      <c r="R4055" t="s">
        <v>30</v>
      </c>
      <c r="X4055" t="s">
        <v>7630</v>
      </c>
    </row>
    <row r="4056" spans="1:24" x14ac:dyDescent="0.25">
      <c r="A4056">
        <v>1119006</v>
      </c>
      <c r="B4056" t="s">
        <v>7631</v>
      </c>
      <c r="C4056" t="s">
        <v>7632</v>
      </c>
      <c r="N4056" t="s">
        <v>29</v>
      </c>
      <c r="O4056" t="s">
        <v>40</v>
      </c>
      <c r="P4056" t="s">
        <v>30</v>
      </c>
      <c r="Q4056" t="s">
        <v>63</v>
      </c>
      <c r="R4056" t="s">
        <v>30</v>
      </c>
      <c r="X4056" t="s">
        <v>7633</v>
      </c>
    </row>
    <row r="4057" spans="1:24" x14ac:dyDescent="0.25">
      <c r="A4057">
        <v>1379665</v>
      </c>
      <c r="B4057" t="s">
        <v>7634</v>
      </c>
      <c r="C4057" t="s">
        <v>7635</v>
      </c>
      <c r="E4057" t="s">
        <v>7636</v>
      </c>
      <c r="F4057" t="s">
        <v>480</v>
      </c>
      <c r="I4057">
        <v>1963</v>
      </c>
      <c r="M4057" t="s">
        <v>672</v>
      </c>
      <c r="N4057" t="s">
        <v>45</v>
      </c>
      <c r="O4057" t="s">
        <v>40</v>
      </c>
      <c r="P4057" t="s">
        <v>30</v>
      </c>
      <c r="Q4057" t="s">
        <v>63</v>
      </c>
      <c r="R4057" t="s">
        <v>30</v>
      </c>
      <c r="X4057" t="s">
        <v>7637</v>
      </c>
    </row>
    <row r="4058" spans="1:24" x14ac:dyDescent="0.25">
      <c r="A4058">
        <v>1376495</v>
      </c>
      <c r="B4058" t="s">
        <v>7638</v>
      </c>
      <c r="C4058" t="s">
        <v>7639</v>
      </c>
      <c r="N4058" t="s">
        <v>45</v>
      </c>
      <c r="O4058" t="s">
        <v>30</v>
      </c>
      <c r="P4058" t="s">
        <v>30</v>
      </c>
      <c r="Q4058" t="s">
        <v>46</v>
      </c>
      <c r="R4058" t="s">
        <v>30</v>
      </c>
      <c r="X4058" t="s">
        <v>7640</v>
      </c>
    </row>
    <row r="4059" spans="1:24" x14ac:dyDescent="0.25">
      <c r="A4059">
        <v>1048558</v>
      </c>
      <c r="B4059" t="s">
        <v>7641</v>
      </c>
      <c r="C4059" t="s">
        <v>7642</v>
      </c>
      <c r="K4059" t="s">
        <v>7643</v>
      </c>
      <c r="L4059" t="s">
        <v>7644</v>
      </c>
      <c r="N4059" t="s">
        <v>45</v>
      </c>
      <c r="O4059" t="s">
        <v>40</v>
      </c>
      <c r="P4059" t="s">
        <v>30</v>
      </c>
      <c r="Q4059" t="s">
        <v>63</v>
      </c>
      <c r="R4059" t="s">
        <v>30</v>
      </c>
      <c r="X4059" t="s">
        <v>7645</v>
      </c>
    </row>
    <row r="4060" spans="1:24" x14ac:dyDescent="0.25">
      <c r="A4060">
        <v>1377454</v>
      </c>
      <c r="B4060" t="s">
        <v>7646</v>
      </c>
      <c r="C4060" t="s">
        <v>7647</v>
      </c>
      <c r="G4060" t="e">
        <f>-adol</f>
        <v>#NAME?</v>
      </c>
      <c r="H4060" t="s">
        <v>582</v>
      </c>
      <c r="N4060" t="s">
        <v>45</v>
      </c>
      <c r="O4060" t="s">
        <v>40</v>
      </c>
      <c r="P4060" t="s">
        <v>30</v>
      </c>
      <c r="Q4060" t="s">
        <v>46</v>
      </c>
      <c r="R4060" t="s">
        <v>30</v>
      </c>
      <c r="X4060" t="s">
        <v>7648</v>
      </c>
    </row>
    <row r="4061" spans="1:24" x14ac:dyDescent="0.25">
      <c r="A4061">
        <v>1379944</v>
      </c>
      <c r="B4061" t="s">
        <v>7649</v>
      </c>
      <c r="C4061" t="s">
        <v>7650</v>
      </c>
      <c r="N4061" t="s">
        <v>45</v>
      </c>
      <c r="O4061" t="s">
        <v>40</v>
      </c>
      <c r="P4061" t="s">
        <v>30</v>
      </c>
      <c r="Q4061" t="s">
        <v>63</v>
      </c>
      <c r="R4061" t="s">
        <v>30</v>
      </c>
      <c r="X4061" t="s">
        <v>7651</v>
      </c>
    </row>
    <row r="4062" spans="1:24" x14ac:dyDescent="0.25">
      <c r="A4062">
        <v>1378507</v>
      </c>
      <c r="B4062" t="s">
        <v>7652</v>
      </c>
      <c r="C4062" t="s">
        <v>7653</v>
      </c>
      <c r="N4062" t="s">
        <v>45</v>
      </c>
      <c r="O4062" t="s">
        <v>40</v>
      </c>
      <c r="P4062" t="s">
        <v>30</v>
      </c>
      <c r="Q4062" t="s">
        <v>63</v>
      </c>
      <c r="R4062" t="s">
        <v>30</v>
      </c>
      <c r="X4062" t="s">
        <v>7654</v>
      </c>
    </row>
    <row r="4063" spans="1:24" x14ac:dyDescent="0.25">
      <c r="A4063">
        <v>1377808</v>
      </c>
      <c r="B4063" t="s">
        <v>7655</v>
      </c>
      <c r="C4063" t="s">
        <v>7656</v>
      </c>
      <c r="N4063" t="s">
        <v>45</v>
      </c>
      <c r="O4063" t="s">
        <v>40</v>
      </c>
      <c r="P4063" t="s">
        <v>30</v>
      </c>
      <c r="Q4063" t="s">
        <v>63</v>
      </c>
      <c r="R4063" t="s">
        <v>30</v>
      </c>
      <c r="X4063" t="s">
        <v>7657</v>
      </c>
    </row>
    <row r="4064" spans="1:24" x14ac:dyDescent="0.25">
      <c r="A4064">
        <v>1378159</v>
      </c>
      <c r="B4064" t="s">
        <v>7658</v>
      </c>
      <c r="C4064" t="s">
        <v>7659</v>
      </c>
      <c r="N4064" t="s">
        <v>75</v>
      </c>
      <c r="O4064" t="s">
        <v>30</v>
      </c>
      <c r="P4064" t="s">
        <v>30</v>
      </c>
      <c r="Q4064" t="s">
        <v>46</v>
      </c>
      <c r="R4064" t="s">
        <v>30</v>
      </c>
      <c r="X4064" t="s">
        <v>7660</v>
      </c>
    </row>
    <row r="4065" spans="1:24" x14ac:dyDescent="0.25">
      <c r="A4065">
        <v>1376433</v>
      </c>
      <c r="B4065" t="s">
        <v>7661</v>
      </c>
      <c r="C4065" t="s">
        <v>7662</v>
      </c>
      <c r="G4065" t="e">
        <f>-prost</f>
        <v>#NAME?</v>
      </c>
      <c r="H4065" t="s">
        <v>238</v>
      </c>
      <c r="N4065" t="s">
        <v>29</v>
      </c>
      <c r="O4065" t="s">
        <v>40</v>
      </c>
      <c r="P4065" t="s">
        <v>30</v>
      </c>
      <c r="Q4065" t="s">
        <v>31</v>
      </c>
      <c r="R4065" t="s">
        <v>30</v>
      </c>
      <c r="X4065" t="s">
        <v>7663</v>
      </c>
    </row>
    <row r="4066" spans="1:24" x14ac:dyDescent="0.25">
      <c r="A4066">
        <v>1376214</v>
      </c>
      <c r="B4066" t="s">
        <v>7664</v>
      </c>
      <c r="C4066" t="s">
        <v>7665</v>
      </c>
      <c r="N4066" t="s">
        <v>45</v>
      </c>
      <c r="O4066" t="s">
        <v>40</v>
      </c>
      <c r="P4066" t="s">
        <v>30</v>
      </c>
      <c r="Q4066" t="s">
        <v>46</v>
      </c>
      <c r="R4066" t="s">
        <v>30</v>
      </c>
      <c r="X4066" t="s">
        <v>7666</v>
      </c>
    </row>
    <row r="4067" spans="1:24" x14ac:dyDescent="0.25">
      <c r="A4067">
        <v>1377714</v>
      </c>
      <c r="B4067" t="s">
        <v>7667</v>
      </c>
      <c r="C4067" t="s">
        <v>7668</v>
      </c>
      <c r="G4067" t="e">
        <f>-fylline</f>
        <v>#NAME?</v>
      </c>
      <c r="H4067" t="s">
        <v>155</v>
      </c>
      <c r="N4067" t="s">
        <v>29</v>
      </c>
      <c r="O4067" t="s">
        <v>40</v>
      </c>
      <c r="P4067" t="s">
        <v>30</v>
      </c>
      <c r="Q4067" t="s">
        <v>63</v>
      </c>
      <c r="R4067" t="s">
        <v>30</v>
      </c>
      <c r="X4067" t="s">
        <v>7669</v>
      </c>
    </row>
    <row r="4068" spans="1:24" x14ac:dyDescent="0.25">
      <c r="A4068">
        <v>1380300</v>
      </c>
      <c r="B4068" t="s">
        <v>7675</v>
      </c>
      <c r="C4068" t="s">
        <v>7676</v>
      </c>
      <c r="E4068" t="s">
        <v>7677</v>
      </c>
      <c r="G4068" t="e">
        <f>-kin</f>
        <v>#NAME?</v>
      </c>
      <c r="H4068" t="s">
        <v>7678</v>
      </c>
      <c r="I4068">
        <v>2004</v>
      </c>
      <c r="N4068" t="s">
        <v>108</v>
      </c>
      <c r="O4068" t="s">
        <v>30</v>
      </c>
      <c r="P4068" t="s">
        <v>30</v>
      </c>
      <c r="Q4068" t="s">
        <v>31</v>
      </c>
      <c r="R4068" t="s">
        <v>30</v>
      </c>
    </row>
    <row r="4069" spans="1:24" x14ac:dyDescent="0.25">
      <c r="A4069">
        <v>1380192</v>
      </c>
      <c r="B4069" t="s">
        <v>7679</v>
      </c>
      <c r="C4069" t="s">
        <v>7680</v>
      </c>
      <c r="N4069" t="s">
        <v>75</v>
      </c>
      <c r="O4069" t="s">
        <v>30</v>
      </c>
      <c r="P4069" t="s">
        <v>30</v>
      </c>
      <c r="Q4069" t="s">
        <v>31</v>
      </c>
      <c r="R4069" t="s">
        <v>30</v>
      </c>
    </row>
    <row r="4070" spans="1:24" x14ac:dyDescent="0.25">
      <c r="A4070">
        <v>1380185</v>
      </c>
      <c r="B4070" t="s">
        <v>7681</v>
      </c>
      <c r="C4070" t="s">
        <v>7682</v>
      </c>
      <c r="E4070" t="s">
        <v>7683</v>
      </c>
      <c r="G4070" t="s">
        <v>3502</v>
      </c>
      <c r="H4070" t="s">
        <v>3503</v>
      </c>
      <c r="N4070" t="s">
        <v>75</v>
      </c>
      <c r="O4070" t="s">
        <v>30</v>
      </c>
      <c r="P4070" t="s">
        <v>30</v>
      </c>
      <c r="Q4070" t="s">
        <v>31</v>
      </c>
      <c r="R4070" t="s">
        <v>30</v>
      </c>
    </row>
    <row r="4071" spans="1:24" x14ac:dyDescent="0.25">
      <c r="A4071">
        <v>1380455</v>
      </c>
      <c r="B4071" t="s">
        <v>7684</v>
      </c>
      <c r="C4071" t="s">
        <v>7685</v>
      </c>
      <c r="G4071" t="e">
        <f>-mer</f>
        <v>#NAME?</v>
      </c>
      <c r="H4071" t="s">
        <v>2375</v>
      </c>
      <c r="N4071" t="s">
        <v>133</v>
      </c>
      <c r="O4071" t="s">
        <v>30</v>
      </c>
      <c r="P4071" t="s">
        <v>30</v>
      </c>
      <c r="Q4071" t="s">
        <v>31</v>
      </c>
      <c r="R4071" t="s">
        <v>30</v>
      </c>
    </row>
    <row r="4072" spans="1:24" x14ac:dyDescent="0.25">
      <c r="A4072">
        <v>1381461</v>
      </c>
      <c r="B4072" t="s">
        <v>7686</v>
      </c>
      <c r="C4072" t="s">
        <v>7687</v>
      </c>
      <c r="N4072" t="s">
        <v>75</v>
      </c>
      <c r="O4072" t="s">
        <v>30</v>
      </c>
      <c r="P4072" t="s">
        <v>30</v>
      </c>
      <c r="Q4072" t="s">
        <v>31</v>
      </c>
      <c r="R4072" t="s">
        <v>30</v>
      </c>
    </row>
    <row r="4073" spans="1:24" x14ac:dyDescent="0.25">
      <c r="A4073">
        <v>1380409</v>
      </c>
      <c r="B4073" t="s">
        <v>7688</v>
      </c>
      <c r="C4073" t="s">
        <v>7689</v>
      </c>
      <c r="G4073" t="e">
        <f>-stat</f>
        <v>#NAME?</v>
      </c>
      <c r="H4073" t="s">
        <v>781</v>
      </c>
      <c r="N4073" t="s">
        <v>75</v>
      </c>
      <c r="O4073" t="s">
        <v>30</v>
      </c>
      <c r="P4073" t="s">
        <v>30</v>
      </c>
      <c r="Q4073" t="s">
        <v>31</v>
      </c>
      <c r="R4073" t="s">
        <v>30</v>
      </c>
    </row>
    <row r="4074" spans="1:24" x14ac:dyDescent="0.25">
      <c r="A4074">
        <v>1380799</v>
      </c>
      <c r="B4074" t="s">
        <v>7690</v>
      </c>
      <c r="C4074" t="s">
        <v>7691</v>
      </c>
      <c r="I4074">
        <v>1964</v>
      </c>
      <c r="M4074" t="s">
        <v>1194</v>
      </c>
      <c r="N4074" t="s">
        <v>229</v>
      </c>
      <c r="O4074" t="s">
        <v>30</v>
      </c>
      <c r="P4074" t="s">
        <v>30</v>
      </c>
      <c r="Q4074" t="s">
        <v>31</v>
      </c>
      <c r="R4074" t="s">
        <v>30</v>
      </c>
    </row>
    <row r="4075" spans="1:24" x14ac:dyDescent="0.25">
      <c r="A4075">
        <v>1378245</v>
      </c>
      <c r="B4075" t="s">
        <v>7692</v>
      </c>
      <c r="C4075" t="s">
        <v>7693</v>
      </c>
      <c r="G4075" t="e">
        <f>-verine</f>
        <v>#NAME?</v>
      </c>
      <c r="H4075" t="s">
        <v>2084</v>
      </c>
      <c r="N4075" t="s">
        <v>45</v>
      </c>
      <c r="O4075" t="s">
        <v>40</v>
      </c>
      <c r="P4075" t="s">
        <v>30</v>
      </c>
      <c r="Q4075" t="s">
        <v>63</v>
      </c>
      <c r="R4075" t="s">
        <v>30</v>
      </c>
      <c r="X4075" t="s">
        <v>7694</v>
      </c>
    </row>
    <row r="4076" spans="1:24" x14ac:dyDescent="0.25">
      <c r="A4076">
        <v>1379926</v>
      </c>
      <c r="B4076" t="s">
        <v>7695</v>
      </c>
      <c r="C4076" t="s">
        <v>7696</v>
      </c>
      <c r="G4076" t="e">
        <f>-ilide</f>
        <v>#NAME?</v>
      </c>
      <c r="H4076" t="s">
        <v>6676</v>
      </c>
      <c r="N4076" t="s">
        <v>45</v>
      </c>
      <c r="O4076" t="s">
        <v>40</v>
      </c>
      <c r="P4076" t="s">
        <v>30</v>
      </c>
      <c r="Q4076" t="s">
        <v>31</v>
      </c>
      <c r="R4076" t="s">
        <v>30</v>
      </c>
      <c r="X4076" t="s">
        <v>7697</v>
      </c>
    </row>
    <row r="4077" spans="1:24" x14ac:dyDescent="0.25">
      <c r="A4077">
        <v>1377452</v>
      </c>
      <c r="B4077" t="s">
        <v>7698</v>
      </c>
      <c r="C4077" t="s">
        <v>7699</v>
      </c>
      <c r="N4077" t="s">
        <v>45</v>
      </c>
      <c r="O4077" t="s">
        <v>40</v>
      </c>
      <c r="P4077" t="s">
        <v>30</v>
      </c>
      <c r="Q4077" t="s">
        <v>63</v>
      </c>
      <c r="R4077" t="s">
        <v>30</v>
      </c>
      <c r="X4077" t="s">
        <v>7700</v>
      </c>
    </row>
    <row r="4078" spans="1:24" x14ac:dyDescent="0.25">
      <c r="A4078">
        <v>1376964</v>
      </c>
      <c r="B4078" t="s">
        <v>7701</v>
      </c>
      <c r="C4078" t="s">
        <v>7702</v>
      </c>
      <c r="E4078" t="s">
        <v>7703</v>
      </c>
      <c r="N4078" t="s">
        <v>45</v>
      </c>
      <c r="O4078" t="s">
        <v>40</v>
      </c>
      <c r="P4078" t="s">
        <v>30</v>
      </c>
      <c r="Q4078" t="s">
        <v>46</v>
      </c>
      <c r="R4078" t="s">
        <v>30</v>
      </c>
      <c r="X4078" t="s">
        <v>7704</v>
      </c>
    </row>
    <row r="4079" spans="1:24" x14ac:dyDescent="0.25">
      <c r="A4079">
        <v>1377501</v>
      </c>
      <c r="B4079" t="s">
        <v>7705</v>
      </c>
      <c r="C4079" t="s">
        <v>7706</v>
      </c>
      <c r="E4079" t="s">
        <v>7707</v>
      </c>
      <c r="F4079" t="s">
        <v>301</v>
      </c>
      <c r="I4079">
        <v>1968</v>
      </c>
      <c r="K4079" t="s">
        <v>7708</v>
      </c>
      <c r="L4079" t="s">
        <v>7709</v>
      </c>
      <c r="M4079" t="s">
        <v>4527</v>
      </c>
      <c r="N4079" t="s">
        <v>45</v>
      </c>
      <c r="O4079" t="s">
        <v>40</v>
      </c>
      <c r="P4079" t="s">
        <v>30</v>
      </c>
      <c r="Q4079" t="s">
        <v>46</v>
      </c>
      <c r="R4079" t="s">
        <v>30</v>
      </c>
      <c r="X4079" t="s">
        <v>7710</v>
      </c>
    </row>
    <row r="4080" spans="1:24" x14ac:dyDescent="0.25">
      <c r="A4080">
        <v>1376629</v>
      </c>
      <c r="B4080" t="s">
        <v>7711</v>
      </c>
      <c r="C4080" t="s">
        <v>7712</v>
      </c>
      <c r="G4080" t="e">
        <f>-racetam</f>
        <v>#NAME?</v>
      </c>
      <c r="H4080" t="s">
        <v>1139</v>
      </c>
      <c r="N4080" t="s">
        <v>45</v>
      </c>
      <c r="O4080" t="s">
        <v>40</v>
      </c>
      <c r="P4080" t="s">
        <v>30</v>
      </c>
      <c r="Q4080" t="s">
        <v>63</v>
      </c>
      <c r="R4080" t="s">
        <v>30</v>
      </c>
      <c r="X4080" t="s">
        <v>7713</v>
      </c>
    </row>
    <row r="4081" spans="1:24" x14ac:dyDescent="0.25">
      <c r="A4081">
        <v>1376917</v>
      </c>
      <c r="B4081" t="s">
        <v>7714</v>
      </c>
      <c r="C4081" t="s">
        <v>7715</v>
      </c>
      <c r="G4081" t="e">
        <f>-domide</f>
        <v>#NAME?</v>
      </c>
      <c r="H4081" t="s">
        <v>7716</v>
      </c>
      <c r="N4081" t="s">
        <v>45</v>
      </c>
      <c r="O4081" t="s">
        <v>40</v>
      </c>
      <c r="P4081" t="s">
        <v>30</v>
      </c>
      <c r="Q4081" t="s">
        <v>31</v>
      </c>
      <c r="R4081" t="s">
        <v>30</v>
      </c>
      <c r="X4081" t="s">
        <v>7717</v>
      </c>
    </row>
    <row r="4082" spans="1:24" x14ac:dyDescent="0.25">
      <c r="A4082">
        <v>1377744</v>
      </c>
      <c r="B4082" t="s">
        <v>7718</v>
      </c>
      <c r="C4082" t="s">
        <v>7719</v>
      </c>
      <c r="N4082" t="s">
        <v>45</v>
      </c>
      <c r="O4082" t="s">
        <v>40</v>
      </c>
      <c r="P4082" t="s">
        <v>30</v>
      </c>
      <c r="Q4082" t="s">
        <v>63</v>
      </c>
      <c r="R4082" t="s">
        <v>30</v>
      </c>
      <c r="X4082" t="s">
        <v>7720</v>
      </c>
    </row>
    <row r="4083" spans="1:24" x14ac:dyDescent="0.25">
      <c r="A4083">
        <v>1378482</v>
      </c>
      <c r="B4083" t="s">
        <v>7721</v>
      </c>
      <c r="C4083" t="s">
        <v>7722</v>
      </c>
      <c r="G4083" t="e">
        <f ca="1">-pin(e)</f>
        <v>#NAME?</v>
      </c>
      <c r="H4083" t="s">
        <v>272</v>
      </c>
      <c r="N4083" t="s">
        <v>45</v>
      </c>
      <c r="O4083" t="s">
        <v>40</v>
      </c>
      <c r="P4083" t="s">
        <v>30</v>
      </c>
      <c r="Q4083" t="s">
        <v>63</v>
      </c>
      <c r="R4083" t="s">
        <v>30</v>
      </c>
      <c r="X4083" t="s">
        <v>7723</v>
      </c>
    </row>
    <row r="4084" spans="1:24" x14ac:dyDescent="0.25">
      <c r="A4084">
        <v>1376554</v>
      </c>
      <c r="B4084" t="s">
        <v>7724</v>
      </c>
      <c r="C4084" t="s">
        <v>7725</v>
      </c>
      <c r="N4084" t="s">
        <v>45</v>
      </c>
      <c r="O4084" t="s">
        <v>30</v>
      </c>
      <c r="P4084" t="s">
        <v>30</v>
      </c>
      <c r="Q4084" t="s">
        <v>63</v>
      </c>
      <c r="R4084" t="s">
        <v>30</v>
      </c>
      <c r="X4084" t="s">
        <v>7726</v>
      </c>
    </row>
    <row r="4085" spans="1:24" x14ac:dyDescent="0.25">
      <c r="A4085">
        <v>1376277</v>
      </c>
      <c r="B4085" t="s">
        <v>7727</v>
      </c>
      <c r="C4085" t="s">
        <v>7728</v>
      </c>
      <c r="N4085" t="s">
        <v>45</v>
      </c>
      <c r="O4085" t="s">
        <v>40</v>
      </c>
      <c r="P4085" t="s">
        <v>30</v>
      </c>
      <c r="Q4085" t="s">
        <v>63</v>
      </c>
      <c r="R4085" t="s">
        <v>30</v>
      </c>
      <c r="X4085" t="s">
        <v>7729</v>
      </c>
    </row>
    <row r="4086" spans="1:24" x14ac:dyDescent="0.25">
      <c r="A4086">
        <v>1378191</v>
      </c>
      <c r="B4086" t="s">
        <v>7730</v>
      </c>
      <c r="C4086" t="s">
        <v>7731</v>
      </c>
      <c r="N4086" t="s">
        <v>45</v>
      </c>
      <c r="O4086" t="s">
        <v>30</v>
      </c>
      <c r="P4086" t="s">
        <v>30</v>
      </c>
      <c r="Q4086" t="s">
        <v>63</v>
      </c>
      <c r="R4086" t="s">
        <v>30</v>
      </c>
      <c r="X4086" t="s">
        <v>7732</v>
      </c>
    </row>
    <row r="4087" spans="1:24" x14ac:dyDescent="0.25">
      <c r="A4087">
        <v>1379210</v>
      </c>
      <c r="B4087" t="s">
        <v>7733</v>
      </c>
      <c r="C4087" t="s">
        <v>7734</v>
      </c>
      <c r="G4087" t="e">
        <f>-prazole</f>
        <v>#NAME?</v>
      </c>
      <c r="H4087" t="s">
        <v>260</v>
      </c>
      <c r="N4087" t="s">
        <v>45</v>
      </c>
      <c r="O4087" t="s">
        <v>40</v>
      </c>
      <c r="P4087" t="s">
        <v>30</v>
      </c>
      <c r="Q4087" t="s">
        <v>63</v>
      </c>
      <c r="R4087" t="s">
        <v>30</v>
      </c>
      <c r="X4087" t="s">
        <v>7735</v>
      </c>
    </row>
    <row r="4088" spans="1:24" x14ac:dyDescent="0.25">
      <c r="A4088">
        <v>1381377</v>
      </c>
      <c r="B4088" t="s">
        <v>7736</v>
      </c>
      <c r="C4088" t="s">
        <v>7737</v>
      </c>
      <c r="N4088" t="s">
        <v>75</v>
      </c>
      <c r="O4088" t="s">
        <v>30</v>
      </c>
      <c r="P4088" t="s">
        <v>30</v>
      </c>
      <c r="Q4088" t="s">
        <v>31</v>
      </c>
      <c r="R4088" t="s">
        <v>30</v>
      </c>
    </row>
    <row r="4089" spans="1:24" x14ac:dyDescent="0.25">
      <c r="A4089">
        <v>666628</v>
      </c>
      <c r="B4089" t="s">
        <v>7751</v>
      </c>
      <c r="C4089" t="s">
        <v>7752</v>
      </c>
      <c r="E4089" t="s">
        <v>7753</v>
      </c>
      <c r="F4089" t="s">
        <v>922</v>
      </c>
      <c r="I4089">
        <v>1984</v>
      </c>
      <c r="M4089" t="s">
        <v>342</v>
      </c>
      <c r="N4089" t="s">
        <v>45</v>
      </c>
      <c r="O4089" t="s">
        <v>40</v>
      </c>
      <c r="P4089" t="s">
        <v>30</v>
      </c>
      <c r="Q4089" t="s">
        <v>46</v>
      </c>
      <c r="R4089" t="s">
        <v>30</v>
      </c>
      <c r="X4089" t="s">
        <v>7754</v>
      </c>
    </row>
    <row r="4090" spans="1:24" x14ac:dyDescent="0.25">
      <c r="A4090">
        <v>150450</v>
      </c>
      <c r="B4090" t="s">
        <v>7755</v>
      </c>
      <c r="C4090" t="s">
        <v>7756</v>
      </c>
      <c r="N4090" t="s">
        <v>45</v>
      </c>
      <c r="O4090" t="s">
        <v>40</v>
      </c>
      <c r="P4090" t="s">
        <v>30</v>
      </c>
      <c r="Q4090" t="s">
        <v>63</v>
      </c>
      <c r="R4090" t="s">
        <v>30</v>
      </c>
      <c r="X4090" t="s">
        <v>7757</v>
      </c>
    </row>
    <row r="4091" spans="1:24" x14ac:dyDescent="0.25">
      <c r="A4091">
        <v>183934</v>
      </c>
      <c r="B4091" t="s">
        <v>7758</v>
      </c>
      <c r="C4091" t="s">
        <v>7759</v>
      </c>
      <c r="E4091" t="s">
        <v>7760</v>
      </c>
      <c r="G4091" t="e">
        <f>-mycin</f>
        <v>#NAME?</v>
      </c>
      <c r="H4091" t="s">
        <v>26</v>
      </c>
      <c r="I4091">
        <v>2006</v>
      </c>
      <c r="N4091" t="s">
        <v>29</v>
      </c>
      <c r="O4091" t="s">
        <v>30</v>
      </c>
      <c r="P4091" t="s">
        <v>30</v>
      </c>
      <c r="Q4091" t="s">
        <v>31</v>
      </c>
      <c r="R4091" t="s">
        <v>30</v>
      </c>
      <c r="X4091" t="s">
        <v>7761</v>
      </c>
    </row>
    <row r="4092" spans="1:24" x14ac:dyDescent="0.25">
      <c r="A4092">
        <v>3142</v>
      </c>
      <c r="B4092" t="s">
        <v>7762</v>
      </c>
      <c r="C4092" t="s">
        <v>7763</v>
      </c>
      <c r="E4092" t="s">
        <v>7764</v>
      </c>
      <c r="F4092" t="s">
        <v>36</v>
      </c>
      <c r="I4092">
        <v>1975</v>
      </c>
      <c r="M4092" t="s">
        <v>367</v>
      </c>
      <c r="N4092" t="s">
        <v>45</v>
      </c>
      <c r="O4092" t="s">
        <v>40</v>
      </c>
      <c r="P4092" t="s">
        <v>30</v>
      </c>
      <c r="Q4092" t="s">
        <v>63</v>
      </c>
      <c r="R4092" t="s">
        <v>30</v>
      </c>
      <c r="X4092" t="s">
        <v>7765</v>
      </c>
    </row>
    <row r="4093" spans="1:24" x14ac:dyDescent="0.25">
      <c r="A4093">
        <v>1046716</v>
      </c>
      <c r="B4093" t="s">
        <v>7766</v>
      </c>
      <c r="C4093" t="s">
        <v>7767</v>
      </c>
      <c r="F4093" t="s">
        <v>922</v>
      </c>
      <c r="N4093" t="s">
        <v>45</v>
      </c>
      <c r="O4093" t="s">
        <v>40</v>
      </c>
      <c r="P4093" t="s">
        <v>30</v>
      </c>
      <c r="Q4093" t="s">
        <v>46</v>
      </c>
      <c r="R4093" t="s">
        <v>30</v>
      </c>
      <c r="X4093" t="s">
        <v>7768</v>
      </c>
    </row>
    <row r="4094" spans="1:24" x14ac:dyDescent="0.25">
      <c r="A4094">
        <v>6288</v>
      </c>
      <c r="B4094" t="s">
        <v>7769</v>
      </c>
      <c r="C4094" t="s">
        <v>7770</v>
      </c>
      <c r="E4094" t="s">
        <v>7771</v>
      </c>
      <c r="F4094" t="s">
        <v>7772</v>
      </c>
      <c r="G4094" t="e">
        <f ca="1">-ifen(e)</f>
        <v>#NAME?</v>
      </c>
      <c r="H4094" t="s">
        <v>4990</v>
      </c>
      <c r="I4094">
        <v>1994</v>
      </c>
      <c r="M4094" t="s">
        <v>793</v>
      </c>
      <c r="N4094" t="s">
        <v>45</v>
      </c>
      <c r="O4094" t="s">
        <v>30</v>
      </c>
      <c r="P4094" t="s">
        <v>30</v>
      </c>
      <c r="Q4094" t="s">
        <v>63</v>
      </c>
      <c r="R4094" t="s">
        <v>30</v>
      </c>
      <c r="X4094" t="s">
        <v>7773</v>
      </c>
    </row>
    <row r="4095" spans="1:24" x14ac:dyDescent="0.25">
      <c r="A4095">
        <v>119288</v>
      </c>
      <c r="B4095" t="s">
        <v>7774</v>
      </c>
      <c r="C4095" t="s">
        <v>7775</v>
      </c>
      <c r="F4095" t="s">
        <v>489</v>
      </c>
      <c r="I4095">
        <v>1966</v>
      </c>
      <c r="K4095" t="s">
        <v>7776</v>
      </c>
      <c r="L4095" t="s">
        <v>7777</v>
      </c>
      <c r="M4095" t="s">
        <v>3003</v>
      </c>
      <c r="N4095" t="s">
        <v>45</v>
      </c>
      <c r="O4095" t="s">
        <v>30</v>
      </c>
      <c r="P4095" t="s">
        <v>30</v>
      </c>
      <c r="Q4095" t="s">
        <v>46</v>
      </c>
      <c r="R4095" t="s">
        <v>30</v>
      </c>
      <c r="X4095" t="s">
        <v>7778</v>
      </c>
    </row>
    <row r="4096" spans="1:24" x14ac:dyDescent="0.25">
      <c r="A4096">
        <v>279247</v>
      </c>
      <c r="B4096" t="s">
        <v>7793</v>
      </c>
      <c r="C4096" t="s">
        <v>7794</v>
      </c>
      <c r="I4096">
        <v>1969</v>
      </c>
      <c r="M4096" t="s">
        <v>7795</v>
      </c>
      <c r="N4096" t="s">
        <v>45</v>
      </c>
      <c r="O4096" t="s">
        <v>40</v>
      </c>
      <c r="P4096" t="s">
        <v>30</v>
      </c>
      <c r="Q4096" t="s">
        <v>63</v>
      </c>
      <c r="R4096" t="s">
        <v>30</v>
      </c>
      <c r="X4096" t="s">
        <v>7796</v>
      </c>
    </row>
    <row r="4097" spans="1:24" x14ac:dyDescent="0.25">
      <c r="A4097">
        <v>684772</v>
      </c>
      <c r="B4097" t="s">
        <v>7797</v>
      </c>
      <c r="C4097" t="s">
        <v>7798</v>
      </c>
      <c r="G4097" t="e">
        <f>-oxacin</f>
        <v>#NAME?</v>
      </c>
      <c r="H4097" t="s">
        <v>1472</v>
      </c>
      <c r="N4097" t="s">
        <v>45</v>
      </c>
      <c r="O4097" t="s">
        <v>40</v>
      </c>
      <c r="P4097" t="s">
        <v>30</v>
      </c>
      <c r="Q4097" t="s">
        <v>46</v>
      </c>
      <c r="R4097" t="s">
        <v>30</v>
      </c>
      <c r="X4097" t="s">
        <v>7799</v>
      </c>
    </row>
    <row r="4098" spans="1:24" x14ac:dyDescent="0.25">
      <c r="A4098">
        <v>196351</v>
      </c>
      <c r="B4098" t="s">
        <v>7807</v>
      </c>
      <c r="C4098" t="s">
        <v>7808</v>
      </c>
      <c r="F4098" t="s">
        <v>313</v>
      </c>
      <c r="G4098" t="s">
        <v>7809</v>
      </c>
      <c r="H4098" t="s">
        <v>7810</v>
      </c>
      <c r="K4098" t="s">
        <v>7811</v>
      </c>
      <c r="L4098" t="s">
        <v>7812</v>
      </c>
      <c r="M4098" t="s">
        <v>7015</v>
      </c>
      <c r="N4098" t="s">
        <v>29</v>
      </c>
      <c r="O4098" t="s">
        <v>40</v>
      </c>
      <c r="P4098" t="s">
        <v>30</v>
      </c>
      <c r="Q4098" t="s">
        <v>31</v>
      </c>
      <c r="R4098" t="s">
        <v>30</v>
      </c>
      <c r="X4098" t="s">
        <v>7813</v>
      </c>
    </row>
    <row r="4099" spans="1:24" x14ac:dyDescent="0.25">
      <c r="A4099">
        <v>1380680</v>
      </c>
      <c r="B4099" t="s">
        <v>7821</v>
      </c>
      <c r="C4099" t="s">
        <v>7822</v>
      </c>
      <c r="M4099" t="s">
        <v>7823</v>
      </c>
      <c r="N4099" t="s">
        <v>75</v>
      </c>
      <c r="O4099" t="s">
        <v>30</v>
      </c>
      <c r="P4099" t="s">
        <v>30</v>
      </c>
      <c r="Q4099" t="s">
        <v>31</v>
      </c>
      <c r="R4099" t="s">
        <v>30</v>
      </c>
    </row>
    <row r="4100" spans="1:24" x14ac:dyDescent="0.25">
      <c r="A4100">
        <v>660844</v>
      </c>
      <c r="B4100" t="s">
        <v>7827</v>
      </c>
      <c r="C4100" t="s">
        <v>7828</v>
      </c>
      <c r="G4100" t="e">
        <f>-rubicin</f>
        <v>#NAME?</v>
      </c>
      <c r="H4100" t="s">
        <v>2415</v>
      </c>
      <c r="I4100">
        <v>2007</v>
      </c>
      <c r="K4100" t="s">
        <v>7829</v>
      </c>
      <c r="L4100" t="s">
        <v>7830</v>
      </c>
      <c r="N4100" t="s">
        <v>29</v>
      </c>
      <c r="O4100" t="s">
        <v>40</v>
      </c>
      <c r="P4100" t="s">
        <v>30</v>
      </c>
      <c r="Q4100" t="s">
        <v>46</v>
      </c>
      <c r="R4100" t="s">
        <v>30</v>
      </c>
      <c r="X4100" t="s">
        <v>7831</v>
      </c>
    </row>
    <row r="4101" spans="1:24" x14ac:dyDescent="0.25">
      <c r="A4101">
        <v>661395</v>
      </c>
      <c r="B4101" t="s">
        <v>7839</v>
      </c>
      <c r="C4101" t="s">
        <v>7840</v>
      </c>
      <c r="E4101" t="s">
        <v>7841</v>
      </c>
      <c r="F4101" t="s">
        <v>7842</v>
      </c>
      <c r="I4101">
        <v>1982</v>
      </c>
      <c r="M4101" t="s">
        <v>7843</v>
      </c>
      <c r="N4101" t="s">
        <v>45</v>
      </c>
      <c r="O4101" t="s">
        <v>40</v>
      </c>
      <c r="P4101" t="s">
        <v>30</v>
      </c>
      <c r="Q4101" t="s">
        <v>31</v>
      </c>
      <c r="R4101" t="s">
        <v>30</v>
      </c>
      <c r="X4101" t="s">
        <v>7844</v>
      </c>
    </row>
    <row r="4102" spans="1:24" x14ac:dyDescent="0.25">
      <c r="A4102">
        <v>209113</v>
      </c>
      <c r="B4102" t="s">
        <v>7845</v>
      </c>
      <c r="C4102" t="s">
        <v>7846</v>
      </c>
      <c r="F4102" t="s">
        <v>36</v>
      </c>
      <c r="G4102" t="e">
        <f>-caine</f>
        <v>#NAME?</v>
      </c>
      <c r="H4102" t="s">
        <v>394</v>
      </c>
      <c r="N4102" t="s">
        <v>45</v>
      </c>
      <c r="O4102" t="s">
        <v>40</v>
      </c>
      <c r="P4102" t="s">
        <v>30</v>
      </c>
      <c r="Q4102" t="s">
        <v>63</v>
      </c>
      <c r="R4102" t="s">
        <v>30</v>
      </c>
      <c r="X4102" t="s">
        <v>7847</v>
      </c>
    </row>
    <row r="4103" spans="1:24" x14ac:dyDescent="0.25">
      <c r="A4103">
        <v>442065</v>
      </c>
      <c r="B4103" t="s">
        <v>7848</v>
      </c>
      <c r="C4103" t="s">
        <v>7849</v>
      </c>
      <c r="N4103" t="s">
        <v>29</v>
      </c>
      <c r="O4103" t="s">
        <v>40</v>
      </c>
      <c r="P4103" t="s">
        <v>30</v>
      </c>
      <c r="Q4103" t="s">
        <v>31</v>
      </c>
      <c r="R4103" t="s">
        <v>30</v>
      </c>
      <c r="X4103" t="s">
        <v>7850</v>
      </c>
    </row>
    <row r="4104" spans="1:24" x14ac:dyDescent="0.25">
      <c r="A4104">
        <v>708384</v>
      </c>
      <c r="B4104" t="s">
        <v>7851</v>
      </c>
      <c r="C4104" t="s">
        <v>7852</v>
      </c>
      <c r="N4104" t="s">
        <v>45</v>
      </c>
      <c r="O4104" t="s">
        <v>40</v>
      </c>
      <c r="P4104" t="s">
        <v>30</v>
      </c>
      <c r="Q4104" t="s">
        <v>46</v>
      </c>
      <c r="R4104" t="s">
        <v>30</v>
      </c>
      <c r="X4104" t="s">
        <v>7853</v>
      </c>
    </row>
    <row r="4105" spans="1:24" x14ac:dyDescent="0.25">
      <c r="A4105">
        <v>284098</v>
      </c>
      <c r="B4105" t="s">
        <v>7854</v>
      </c>
      <c r="C4105" t="s">
        <v>7855</v>
      </c>
      <c r="N4105" t="s">
        <v>45</v>
      </c>
      <c r="O4105" t="s">
        <v>40</v>
      </c>
      <c r="P4105" t="s">
        <v>30</v>
      </c>
      <c r="Q4105" t="s">
        <v>46</v>
      </c>
      <c r="R4105" t="s">
        <v>30</v>
      </c>
      <c r="X4105" t="s">
        <v>7856</v>
      </c>
    </row>
    <row r="4106" spans="1:24" x14ac:dyDescent="0.25">
      <c r="A4106">
        <v>111876</v>
      </c>
      <c r="B4106" t="s">
        <v>7863</v>
      </c>
      <c r="C4106" t="s">
        <v>7864</v>
      </c>
      <c r="E4106" t="s">
        <v>7865</v>
      </c>
      <c r="F4106" t="s">
        <v>442</v>
      </c>
      <c r="G4106" t="e">
        <f>-astine</f>
        <v>#NAME?</v>
      </c>
      <c r="H4106" t="s">
        <v>1231</v>
      </c>
      <c r="I4106">
        <v>1986</v>
      </c>
      <c r="M4106" t="s">
        <v>1395</v>
      </c>
      <c r="N4106" t="s">
        <v>45</v>
      </c>
      <c r="O4106" t="s">
        <v>40</v>
      </c>
      <c r="P4106" t="s">
        <v>30</v>
      </c>
      <c r="Q4106" t="s">
        <v>63</v>
      </c>
      <c r="R4106" t="s">
        <v>30</v>
      </c>
      <c r="X4106" t="s">
        <v>7866</v>
      </c>
    </row>
    <row r="4107" spans="1:24" x14ac:dyDescent="0.25">
      <c r="A4107">
        <v>45483</v>
      </c>
      <c r="B4107" t="s">
        <v>7867</v>
      </c>
      <c r="C4107" t="s">
        <v>7868</v>
      </c>
      <c r="N4107" t="s">
        <v>45</v>
      </c>
      <c r="O4107" t="s">
        <v>40</v>
      </c>
      <c r="P4107" t="s">
        <v>30</v>
      </c>
      <c r="Q4107" t="s">
        <v>46</v>
      </c>
      <c r="R4107" t="s">
        <v>30</v>
      </c>
      <c r="X4107" t="s">
        <v>7869</v>
      </c>
    </row>
    <row r="4108" spans="1:24" x14ac:dyDescent="0.25">
      <c r="A4108">
        <v>143544</v>
      </c>
      <c r="B4108" t="s">
        <v>7870</v>
      </c>
      <c r="C4108" t="s">
        <v>7871</v>
      </c>
      <c r="E4108" t="s">
        <v>7872</v>
      </c>
      <c r="F4108" t="s">
        <v>442</v>
      </c>
      <c r="G4108" t="e">
        <f>-lubant</f>
        <v>#NAME?</v>
      </c>
      <c r="H4108" t="s">
        <v>7873</v>
      </c>
      <c r="I4108">
        <v>1996</v>
      </c>
      <c r="M4108" t="s">
        <v>7108</v>
      </c>
      <c r="N4108" t="s">
        <v>45</v>
      </c>
      <c r="O4108" t="s">
        <v>30</v>
      </c>
      <c r="P4108" t="s">
        <v>30</v>
      </c>
      <c r="Q4108" t="s">
        <v>63</v>
      </c>
      <c r="R4108" t="s">
        <v>30</v>
      </c>
      <c r="X4108" t="s">
        <v>7874</v>
      </c>
    </row>
    <row r="4109" spans="1:24" x14ac:dyDescent="0.25">
      <c r="A4109">
        <v>149594</v>
      </c>
      <c r="B4109" t="s">
        <v>7875</v>
      </c>
      <c r="C4109" t="s">
        <v>7876</v>
      </c>
      <c r="E4109" t="s">
        <v>7877</v>
      </c>
      <c r="G4109" t="e">
        <f>-glitazone</f>
        <v>#NAME?</v>
      </c>
      <c r="H4109" t="s">
        <v>7878</v>
      </c>
      <c r="I4109">
        <v>2004</v>
      </c>
      <c r="N4109" t="s">
        <v>45</v>
      </c>
      <c r="O4109" t="s">
        <v>40</v>
      </c>
      <c r="P4109" t="s">
        <v>30</v>
      </c>
      <c r="Q4109" t="s">
        <v>46</v>
      </c>
      <c r="R4109" t="s">
        <v>30</v>
      </c>
      <c r="X4109" t="s">
        <v>7879</v>
      </c>
    </row>
    <row r="4110" spans="1:24" x14ac:dyDescent="0.25">
      <c r="A4110">
        <v>845191</v>
      </c>
      <c r="B4110" t="s">
        <v>7886</v>
      </c>
      <c r="C4110" t="s">
        <v>7887</v>
      </c>
      <c r="E4110" t="s">
        <v>7888</v>
      </c>
      <c r="F4110" t="s">
        <v>626</v>
      </c>
      <c r="I4110">
        <v>1969</v>
      </c>
      <c r="M4110" t="s">
        <v>179</v>
      </c>
      <c r="N4110" t="s">
        <v>45</v>
      </c>
      <c r="O4110" t="s">
        <v>40</v>
      </c>
      <c r="P4110" t="s">
        <v>30</v>
      </c>
      <c r="Q4110" t="s">
        <v>46</v>
      </c>
      <c r="R4110" t="s">
        <v>30</v>
      </c>
      <c r="X4110" t="s">
        <v>7889</v>
      </c>
    </row>
    <row r="4111" spans="1:24" x14ac:dyDescent="0.25">
      <c r="A4111">
        <v>106483</v>
      </c>
      <c r="B4111" t="s">
        <v>7895</v>
      </c>
      <c r="C4111" t="s">
        <v>7896</v>
      </c>
      <c r="F4111" t="s">
        <v>1600</v>
      </c>
      <c r="N4111" t="s">
        <v>45</v>
      </c>
      <c r="O4111" t="s">
        <v>40</v>
      </c>
      <c r="P4111" t="s">
        <v>30</v>
      </c>
      <c r="Q4111" t="s">
        <v>63</v>
      </c>
      <c r="R4111" t="s">
        <v>30</v>
      </c>
      <c r="X4111" t="s">
        <v>7897</v>
      </c>
    </row>
    <row r="4112" spans="1:24" x14ac:dyDescent="0.25">
      <c r="A4112">
        <v>198725</v>
      </c>
      <c r="B4112" t="s">
        <v>7898</v>
      </c>
      <c r="C4112" t="s">
        <v>7899</v>
      </c>
      <c r="E4112" t="s">
        <v>7900</v>
      </c>
      <c r="F4112" t="s">
        <v>36</v>
      </c>
      <c r="I4112">
        <v>1962</v>
      </c>
      <c r="K4112" t="s">
        <v>7901</v>
      </c>
      <c r="L4112" t="s">
        <v>7902</v>
      </c>
      <c r="M4112" t="s">
        <v>268</v>
      </c>
      <c r="N4112" t="s">
        <v>45</v>
      </c>
      <c r="O4112" t="s">
        <v>40</v>
      </c>
      <c r="P4112" t="s">
        <v>30</v>
      </c>
      <c r="Q4112" t="s">
        <v>63</v>
      </c>
      <c r="R4112" t="s">
        <v>30</v>
      </c>
      <c r="X4112" t="s">
        <v>7903</v>
      </c>
    </row>
    <row r="4113" spans="1:24" x14ac:dyDescent="0.25">
      <c r="A4113">
        <v>38579</v>
      </c>
      <c r="B4113" t="s">
        <v>7904</v>
      </c>
      <c r="C4113" t="s">
        <v>7905</v>
      </c>
      <c r="M4113" t="s">
        <v>7906</v>
      </c>
      <c r="N4113" t="s">
        <v>45</v>
      </c>
      <c r="O4113" t="s">
        <v>40</v>
      </c>
      <c r="P4113" t="s">
        <v>30</v>
      </c>
      <c r="Q4113" t="s">
        <v>63</v>
      </c>
      <c r="R4113" t="s">
        <v>30</v>
      </c>
      <c r="X4113" t="s">
        <v>7907</v>
      </c>
    </row>
    <row r="4114" spans="1:24" x14ac:dyDescent="0.25">
      <c r="A4114">
        <v>435597</v>
      </c>
      <c r="B4114" t="s">
        <v>7908</v>
      </c>
      <c r="C4114" t="s">
        <v>7909</v>
      </c>
      <c r="N4114" t="s">
        <v>45</v>
      </c>
      <c r="O4114" t="s">
        <v>40</v>
      </c>
      <c r="P4114" t="s">
        <v>30</v>
      </c>
      <c r="Q4114" t="s">
        <v>63</v>
      </c>
      <c r="R4114" t="s">
        <v>30</v>
      </c>
      <c r="X4114" t="s">
        <v>7910</v>
      </c>
    </row>
    <row r="4115" spans="1:24" x14ac:dyDescent="0.25">
      <c r="A4115">
        <v>646394</v>
      </c>
      <c r="B4115" t="s">
        <v>7915</v>
      </c>
      <c r="C4115" t="s">
        <v>7916</v>
      </c>
      <c r="N4115" t="s">
        <v>45</v>
      </c>
      <c r="O4115" t="s">
        <v>30</v>
      </c>
      <c r="P4115" t="s">
        <v>30</v>
      </c>
      <c r="Q4115" t="s">
        <v>63</v>
      </c>
      <c r="R4115" t="s">
        <v>30</v>
      </c>
      <c r="X4115" t="s">
        <v>7917</v>
      </c>
    </row>
    <row r="4116" spans="1:24" x14ac:dyDescent="0.25">
      <c r="A4116">
        <v>836498</v>
      </c>
      <c r="B4116" t="s">
        <v>7918</v>
      </c>
      <c r="C4116" t="s">
        <v>7919</v>
      </c>
      <c r="G4116" t="e">
        <f>-citabine</f>
        <v>#NAME?</v>
      </c>
      <c r="H4116" t="s">
        <v>7920</v>
      </c>
      <c r="N4116" t="s">
        <v>29</v>
      </c>
      <c r="O4116" t="s">
        <v>40</v>
      </c>
      <c r="P4116" t="s">
        <v>30</v>
      </c>
      <c r="Q4116" t="s">
        <v>31</v>
      </c>
      <c r="R4116" t="s">
        <v>30</v>
      </c>
      <c r="X4116" t="s">
        <v>7921</v>
      </c>
    </row>
    <row r="4117" spans="1:24" x14ac:dyDescent="0.25">
      <c r="A4117">
        <v>231672</v>
      </c>
      <c r="B4117" t="s">
        <v>7922</v>
      </c>
      <c r="C4117" t="s">
        <v>7923</v>
      </c>
      <c r="G4117" t="e">
        <f>-prazole</f>
        <v>#NAME?</v>
      </c>
      <c r="H4117" t="s">
        <v>260</v>
      </c>
      <c r="N4117" t="s">
        <v>45</v>
      </c>
      <c r="O4117" t="s">
        <v>40</v>
      </c>
      <c r="P4117" t="s">
        <v>30</v>
      </c>
      <c r="Q4117" t="s">
        <v>63</v>
      </c>
      <c r="R4117" t="s">
        <v>30</v>
      </c>
      <c r="X4117" t="s">
        <v>7924</v>
      </c>
    </row>
    <row r="4118" spans="1:24" x14ac:dyDescent="0.25">
      <c r="A4118">
        <v>122859</v>
      </c>
      <c r="B4118" t="s">
        <v>7933</v>
      </c>
      <c r="C4118" t="s">
        <v>7934</v>
      </c>
      <c r="E4118" t="s">
        <v>7935</v>
      </c>
      <c r="G4118" t="e">
        <f>-terol</f>
        <v>#NAME?</v>
      </c>
      <c r="H4118" t="s">
        <v>827</v>
      </c>
      <c r="I4118">
        <v>1984</v>
      </c>
      <c r="K4118" t="s">
        <v>7936</v>
      </c>
      <c r="L4118" t="s">
        <v>7937</v>
      </c>
      <c r="M4118" t="s">
        <v>3867</v>
      </c>
      <c r="N4118" t="s">
        <v>45</v>
      </c>
      <c r="O4118" t="s">
        <v>40</v>
      </c>
      <c r="P4118" t="s">
        <v>30</v>
      </c>
      <c r="Q4118" t="s">
        <v>46</v>
      </c>
      <c r="R4118" t="s">
        <v>30</v>
      </c>
      <c r="X4118" t="s">
        <v>7938</v>
      </c>
    </row>
    <row r="4119" spans="1:24" x14ac:dyDescent="0.25">
      <c r="A4119">
        <v>316096</v>
      </c>
      <c r="B4119" t="s">
        <v>7939</v>
      </c>
      <c r="C4119" t="s">
        <v>7940</v>
      </c>
      <c r="N4119" t="s">
        <v>45</v>
      </c>
      <c r="O4119" t="s">
        <v>30</v>
      </c>
      <c r="P4119" t="s">
        <v>30</v>
      </c>
      <c r="Q4119" t="s">
        <v>31</v>
      </c>
      <c r="R4119" t="s">
        <v>30</v>
      </c>
      <c r="X4119" t="s">
        <v>7941</v>
      </c>
    </row>
    <row r="4120" spans="1:24" x14ac:dyDescent="0.25">
      <c r="A4120">
        <v>442697</v>
      </c>
      <c r="B4120" t="s">
        <v>7942</v>
      </c>
      <c r="C4120" t="s">
        <v>7943</v>
      </c>
      <c r="I4120">
        <v>1990</v>
      </c>
      <c r="M4120" t="s">
        <v>7944</v>
      </c>
      <c r="N4120" t="s">
        <v>45</v>
      </c>
      <c r="O4120" t="s">
        <v>40</v>
      </c>
      <c r="P4120" t="s">
        <v>30</v>
      </c>
      <c r="Q4120" t="s">
        <v>31</v>
      </c>
      <c r="R4120" t="s">
        <v>30</v>
      </c>
      <c r="X4120" t="s">
        <v>7945</v>
      </c>
    </row>
    <row r="4121" spans="1:24" x14ac:dyDescent="0.25">
      <c r="A4121">
        <v>644929</v>
      </c>
      <c r="B4121" t="s">
        <v>7946</v>
      </c>
      <c r="C4121" t="s">
        <v>7947</v>
      </c>
      <c r="G4121" t="s">
        <v>2333</v>
      </c>
      <c r="H4121" t="s">
        <v>790</v>
      </c>
      <c r="N4121" t="s">
        <v>45</v>
      </c>
      <c r="O4121" t="s">
        <v>40</v>
      </c>
      <c r="P4121" t="s">
        <v>30</v>
      </c>
      <c r="Q4121" t="s">
        <v>31</v>
      </c>
      <c r="R4121" t="s">
        <v>30</v>
      </c>
      <c r="X4121" t="s">
        <v>7948</v>
      </c>
    </row>
    <row r="4122" spans="1:24" x14ac:dyDescent="0.25">
      <c r="A4122">
        <v>155859</v>
      </c>
      <c r="B4122" t="s">
        <v>7949</v>
      </c>
      <c r="C4122" t="s">
        <v>7950</v>
      </c>
      <c r="M4122" t="s">
        <v>7861</v>
      </c>
      <c r="N4122" t="s">
        <v>29</v>
      </c>
      <c r="O4122" t="s">
        <v>40</v>
      </c>
      <c r="P4122" t="s">
        <v>30</v>
      </c>
      <c r="Q4122" t="s">
        <v>31</v>
      </c>
      <c r="R4122" t="s">
        <v>30</v>
      </c>
      <c r="X4122" t="s">
        <v>7951</v>
      </c>
    </row>
    <row r="4123" spans="1:24" x14ac:dyDescent="0.25">
      <c r="A4123">
        <v>55068</v>
      </c>
      <c r="B4123" t="s">
        <v>7952</v>
      </c>
      <c r="C4123" t="s">
        <v>7953</v>
      </c>
      <c r="E4123" t="s">
        <v>7954</v>
      </c>
      <c r="F4123" t="s">
        <v>7955</v>
      </c>
      <c r="G4123" t="e">
        <f>-retin</f>
        <v>#NAME?</v>
      </c>
      <c r="H4123" t="s">
        <v>4996</v>
      </c>
      <c r="I4123">
        <v>1989</v>
      </c>
      <c r="M4123" t="s">
        <v>7956</v>
      </c>
      <c r="N4123" t="s">
        <v>29</v>
      </c>
      <c r="O4123" t="s">
        <v>30</v>
      </c>
      <c r="P4123" t="s">
        <v>30</v>
      </c>
      <c r="Q4123" t="s">
        <v>63</v>
      </c>
      <c r="R4123" t="s">
        <v>30</v>
      </c>
      <c r="X4123" t="s">
        <v>7957</v>
      </c>
    </row>
    <row r="4124" spans="1:24" x14ac:dyDescent="0.25">
      <c r="A4124">
        <v>321640</v>
      </c>
      <c r="B4124" t="s">
        <v>7958</v>
      </c>
      <c r="C4124" t="s">
        <v>7959</v>
      </c>
      <c r="E4124" t="s">
        <v>7960</v>
      </c>
      <c r="F4124" t="s">
        <v>1515</v>
      </c>
      <c r="G4124" t="e">
        <f>-stat</f>
        <v>#NAME?</v>
      </c>
      <c r="H4124" t="s">
        <v>7961</v>
      </c>
      <c r="I4124">
        <v>2002</v>
      </c>
      <c r="N4124" t="s">
        <v>45</v>
      </c>
      <c r="O4124" t="s">
        <v>40</v>
      </c>
      <c r="P4124" t="s">
        <v>30</v>
      </c>
      <c r="Q4124" t="s">
        <v>63</v>
      </c>
      <c r="R4124" t="s">
        <v>30</v>
      </c>
      <c r="X4124" t="s">
        <v>7962</v>
      </c>
    </row>
    <row r="4125" spans="1:24" x14ac:dyDescent="0.25">
      <c r="A4125">
        <v>39516</v>
      </c>
      <c r="B4125" t="s">
        <v>7969</v>
      </c>
      <c r="C4125" t="s">
        <v>7970</v>
      </c>
      <c r="N4125" t="s">
        <v>45</v>
      </c>
      <c r="O4125" t="s">
        <v>30</v>
      </c>
      <c r="P4125" t="s">
        <v>30</v>
      </c>
      <c r="Q4125" t="s">
        <v>63</v>
      </c>
      <c r="R4125" t="s">
        <v>30</v>
      </c>
      <c r="X4125" t="s">
        <v>7971</v>
      </c>
    </row>
    <row r="4126" spans="1:24" x14ac:dyDescent="0.25">
      <c r="A4126">
        <v>237</v>
      </c>
      <c r="B4126" t="s">
        <v>7972</v>
      </c>
      <c r="C4126" t="s">
        <v>7973</v>
      </c>
      <c r="E4126" t="s">
        <v>7974</v>
      </c>
      <c r="F4126" t="s">
        <v>366</v>
      </c>
      <c r="G4126" t="e">
        <f>-oxacin</f>
        <v>#NAME?</v>
      </c>
      <c r="H4126" t="s">
        <v>1472</v>
      </c>
      <c r="I4126">
        <v>1984</v>
      </c>
      <c r="M4126" t="s">
        <v>453</v>
      </c>
      <c r="N4126" t="s">
        <v>45</v>
      </c>
      <c r="O4126" t="s">
        <v>40</v>
      </c>
      <c r="P4126" t="s">
        <v>30</v>
      </c>
      <c r="Q4126" t="s">
        <v>63</v>
      </c>
      <c r="R4126" t="s">
        <v>30</v>
      </c>
      <c r="X4126" t="s">
        <v>7975</v>
      </c>
    </row>
    <row r="4127" spans="1:24" x14ac:dyDescent="0.25">
      <c r="A4127">
        <v>195702</v>
      </c>
      <c r="B4127" t="s">
        <v>7976</v>
      </c>
      <c r="C4127" t="s">
        <v>7977</v>
      </c>
      <c r="F4127" t="s">
        <v>7978</v>
      </c>
      <c r="I4127">
        <v>1994</v>
      </c>
      <c r="M4127" t="s">
        <v>871</v>
      </c>
      <c r="N4127" t="s">
        <v>45</v>
      </c>
      <c r="O4127" t="s">
        <v>40</v>
      </c>
      <c r="P4127" t="s">
        <v>30</v>
      </c>
      <c r="Q4127" t="s">
        <v>63</v>
      </c>
      <c r="R4127" t="s">
        <v>30</v>
      </c>
      <c r="X4127" t="s">
        <v>7979</v>
      </c>
    </row>
    <row r="4128" spans="1:24" x14ac:dyDescent="0.25">
      <c r="A4128">
        <v>624268</v>
      </c>
      <c r="B4128" t="s">
        <v>7980</v>
      </c>
      <c r="C4128" t="s">
        <v>7981</v>
      </c>
      <c r="G4128" t="e">
        <f>-azepam</f>
        <v>#NAME?</v>
      </c>
      <c r="H4128" t="s">
        <v>1171</v>
      </c>
      <c r="K4128" t="s">
        <v>7982</v>
      </c>
      <c r="L4128" t="s">
        <v>7983</v>
      </c>
      <c r="N4128" t="s">
        <v>45</v>
      </c>
      <c r="O4128" t="s">
        <v>40</v>
      </c>
      <c r="P4128" t="s">
        <v>30</v>
      </c>
      <c r="Q4128" t="s">
        <v>46</v>
      </c>
      <c r="R4128" t="s">
        <v>30</v>
      </c>
      <c r="X4128" t="s">
        <v>7984</v>
      </c>
    </row>
    <row r="4129" spans="1:24" x14ac:dyDescent="0.25">
      <c r="A4129">
        <v>361763</v>
      </c>
      <c r="B4129" t="s">
        <v>7991</v>
      </c>
      <c r="C4129" t="s">
        <v>7992</v>
      </c>
      <c r="E4129" t="s">
        <v>7993</v>
      </c>
      <c r="F4129" t="s">
        <v>7994</v>
      </c>
      <c r="G4129" t="e">
        <f>-fylline</f>
        <v>#NAME?</v>
      </c>
      <c r="H4129" t="s">
        <v>155</v>
      </c>
      <c r="I4129">
        <v>2009</v>
      </c>
      <c r="N4129" t="s">
        <v>29</v>
      </c>
      <c r="O4129" t="s">
        <v>40</v>
      </c>
      <c r="P4129" t="s">
        <v>30</v>
      </c>
      <c r="Q4129" t="s">
        <v>63</v>
      </c>
      <c r="R4129" t="s">
        <v>30</v>
      </c>
      <c r="X4129" t="s">
        <v>7995</v>
      </c>
    </row>
    <row r="4130" spans="1:24" x14ac:dyDescent="0.25">
      <c r="A4130">
        <v>867461</v>
      </c>
      <c r="B4130" t="s">
        <v>7996</v>
      </c>
      <c r="C4130" t="s">
        <v>7997</v>
      </c>
      <c r="F4130" t="s">
        <v>7998</v>
      </c>
      <c r="G4130" t="s">
        <v>2404</v>
      </c>
      <c r="H4130" t="s">
        <v>2405</v>
      </c>
      <c r="M4130" t="s">
        <v>4104</v>
      </c>
      <c r="N4130" t="s">
        <v>45</v>
      </c>
      <c r="O4130" t="s">
        <v>40</v>
      </c>
      <c r="P4130" t="s">
        <v>30</v>
      </c>
      <c r="Q4130" t="s">
        <v>63</v>
      </c>
      <c r="R4130" t="s">
        <v>30</v>
      </c>
      <c r="X4130" t="s">
        <v>7999</v>
      </c>
    </row>
    <row r="4131" spans="1:24" x14ac:dyDescent="0.25">
      <c r="A4131">
        <v>1029719</v>
      </c>
      <c r="B4131" t="s">
        <v>8000</v>
      </c>
      <c r="C4131" t="s">
        <v>8001</v>
      </c>
      <c r="N4131" t="s">
        <v>45</v>
      </c>
      <c r="O4131" t="s">
        <v>40</v>
      </c>
      <c r="P4131" t="s">
        <v>30</v>
      </c>
      <c r="Q4131" t="s">
        <v>63</v>
      </c>
      <c r="R4131" t="s">
        <v>30</v>
      </c>
      <c r="X4131" t="s">
        <v>8002</v>
      </c>
    </row>
    <row r="4132" spans="1:24" x14ac:dyDescent="0.25">
      <c r="A4132">
        <v>801459</v>
      </c>
      <c r="B4132" t="s">
        <v>8003</v>
      </c>
      <c r="C4132" t="s">
        <v>8004</v>
      </c>
      <c r="F4132" t="s">
        <v>8005</v>
      </c>
      <c r="G4132" t="s">
        <v>3021</v>
      </c>
      <c r="H4132" t="s">
        <v>1459</v>
      </c>
      <c r="I4132">
        <v>1972</v>
      </c>
      <c r="M4132" t="s">
        <v>148</v>
      </c>
      <c r="N4132" t="s">
        <v>45</v>
      </c>
      <c r="O4132" t="s">
        <v>40</v>
      </c>
      <c r="P4132" t="s">
        <v>30</v>
      </c>
      <c r="Q4132" t="s">
        <v>46</v>
      </c>
      <c r="R4132" t="s">
        <v>30</v>
      </c>
      <c r="X4132" t="s">
        <v>8006</v>
      </c>
    </row>
    <row r="4133" spans="1:24" x14ac:dyDescent="0.25">
      <c r="A4133">
        <v>1117759</v>
      </c>
      <c r="B4133" t="s">
        <v>8007</v>
      </c>
      <c r="C4133" t="s">
        <v>8008</v>
      </c>
      <c r="N4133" t="s">
        <v>45</v>
      </c>
      <c r="O4133" t="s">
        <v>40</v>
      </c>
      <c r="P4133" t="s">
        <v>30</v>
      </c>
      <c r="Q4133" t="s">
        <v>63</v>
      </c>
      <c r="R4133" t="s">
        <v>30</v>
      </c>
      <c r="X4133" t="s">
        <v>8009</v>
      </c>
    </row>
    <row r="4134" spans="1:24" x14ac:dyDescent="0.25">
      <c r="A4134">
        <v>290661</v>
      </c>
      <c r="B4134" t="s">
        <v>8017</v>
      </c>
      <c r="C4134" t="s">
        <v>8018</v>
      </c>
      <c r="E4134" t="s">
        <v>8019</v>
      </c>
      <c r="F4134" t="s">
        <v>8020</v>
      </c>
      <c r="I4134">
        <v>1995</v>
      </c>
      <c r="M4134" t="s">
        <v>8021</v>
      </c>
      <c r="N4134" t="s">
        <v>45</v>
      </c>
      <c r="O4134" t="s">
        <v>30</v>
      </c>
      <c r="P4134" t="s">
        <v>30</v>
      </c>
      <c r="Q4134" t="s">
        <v>46</v>
      </c>
      <c r="R4134" t="s">
        <v>30</v>
      </c>
      <c r="X4134" t="s">
        <v>8022</v>
      </c>
    </row>
    <row r="4135" spans="1:24" x14ac:dyDescent="0.25">
      <c r="A4135">
        <v>1043338</v>
      </c>
      <c r="B4135" t="s">
        <v>8029</v>
      </c>
      <c r="C4135" t="s">
        <v>8030</v>
      </c>
      <c r="N4135" t="s">
        <v>45</v>
      </c>
      <c r="O4135" t="s">
        <v>40</v>
      </c>
      <c r="P4135" t="s">
        <v>30</v>
      </c>
      <c r="Q4135" t="s">
        <v>63</v>
      </c>
      <c r="R4135" t="s">
        <v>30</v>
      </c>
      <c r="X4135" t="s">
        <v>8031</v>
      </c>
    </row>
    <row r="4136" spans="1:24" x14ac:dyDescent="0.25">
      <c r="A4136">
        <v>1217370</v>
      </c>
      <c r="B4136" t="s">
        <v>8032</v>
      </c>
      <c r="C4136" t="s">
        <v>8033</v>
      </c>
      <c r="N4136" t="s">
        <v>45</v>
      </c>
      <c r="O4136" t="s">
        <v>40</v>
      </c>
      <c r="P4136" t="s">
        <v>30</v>
      </c>
      <c r="Q4136" t="s">
        <v>63</v>
      </c>
      <c r="R4136" t="s">
        <v>30</v>
      </c>
      <c r="X4136" t="s">
        <v>8034</v>
      </c>
    </row>
    <row r="4137" spans="1:24" x14ac:dyDescent="0.25">
      <c r="A4137">
        <v>140772</v>
      </c>
      <c r="B4137" t="s">
        <v>8051</v>
      </c>
      <c r="C4137" t="s">
        <v>8052</v>
      </c>
      <c r="E4137" t="s">
        <v>8053</v>
      </c>
      <c r="F4137" t="s">
        <v>3624</v>
      </c>
      <c r="I4137">
        <v>1995</v>
      </c>
      <c r="M4137" t="s">
        <v>453</v>
      </c>
      <c r="N4137" t="s">
        <v>29</v>
      </c>
      <c r="O4137" t="s">
        <v>40</v>
      </c>
      <c r="P4137" t="s">
        <v>30</v>
      </c>
      <c r="Q4137" t="s">
        <v>31</v>
      </c>
      <c r="R4137" t="s">
        <v>30</v>
      </c>
      <c r="X4137" t="s">
        <v>8054</v>
      </c>
    </row>
    <row r="4138" spans="1:24" x14ac:dyDescent="0.25">
      <c r="A4138">
        <v>88859</v>
      </c>
      <c r="B4138" t="s">
        <v>8055</v>
      </c>
      <c r="C4138" t="s">
        <v>8056</v>
      </c>
      <c r="F4138" t="s">
        <v>36</v>
      </c>
      <c r="G4138" t="e">
        <f>-tansine</f>
        <v>#NAME?</v>
      </c>
      <c r="H4138" t="s">
        <v>8057</v>
      </c>
      <c r="I4138">
        <v>1978</v>
      </c>
      <c r="M4138" t="s">
        <v>793</v>
      </c>
      <c r="N4138" t="s">
        <v>29</v>
      </c>
      <c r="O4138" t="s">
        <v>30</v>
      </c>
      <c r="P4138" t="s">
        <v>30</v>
      </c>
      <c r="Q4138" t="s">
        <v>31</v>
      </c>
      <c r="R4138" t="s">
        <v>30</v>
      </c>
      <c r="X4138" t="s">
        <v>8058</v>
      </c>
    </row>
    <row r="4139" spans="1:24" x14ac:dyDescent="0.25">
      <c r="A4139">
        <v>1248736</v>
      </c>
      <c r="B4139" t="s">
        <v>8059</v>
      </c>
      <c r="C4139" t="s">
        <v>8060</v>
      </c>
      <c r="N4139" t="s">
        <v>29</v>
      </c>
      <c r="O4139" t="s">
        <v>30</v>
      </c>
      <c r="P4139" t="s">
        <v>30</v>
      </c>
      <c r="Q4139" t="s">
        <v>31</v>
      </c>
      <c r="R4139" t="s">
        <v>30</v>
      </c>
      <c r="X4139" t="s">
        <v>8061</v>
      </c>
    </row>
    <row r="4140" spans="1:24" x14ac:dyDescent="0.25">
      <c r="A4140">
        <v>1221677</v>
      </c>
      <c r="B4140" t="s">
        <v>8062</v>
      </c>
      <c r="C4140" t="s">
        <v>8063</v>
      </c>
      <c r="N4140" t="s">
        <v>45</v>
      </c>
      <c r="O4140" t="s">
        <v>40</v>
      </c>
      <c r="P4140" t="s">
        <v>30</v>
      </c>
      <c r="Q4140" t="s">
        <v>63</v>
      </c>
      <c r="R4140" t="s">
        <v>30</v>
      </c>
      <c r="X4140" t="s">
        <v>8064</v>
      </c>
    </row>
    <row r="4141" spans="1:24" x14ac:dyDescent="0.25">
      <c r="A4141">
        <v>57294</v>
      </c>
      <c r="B4141" t="s">
        <v>8065</v>
      </c>
      <c r="C4141" t="s">
        <v>8066</v>
      </c>
      <c r="F4141" t="s">
        <v>8067</v>
      </c>
      <c r="I4141">
        <v>1973</v>
      </c>
      <c r="K4141" t="s">
        <v>8068</v>
      </c>
      <c r="L4141" t="s">
        <v>8069</v>
      </c>
      <c r="M4141" t="s">
        <v>8070</v>
      </c>
      <c r="N4141" t="s">
        <v>45</v>
      </c>
      <c r="O4141" t="s">
        <v>40</v>
      </c>
      <c r="P4141" t="s">
        <v>30</v>
      </c>
      <c r="Q4141" t="s">
        <v>63</v>
      </c>
      <c r="R4141" t="s">
        <v>30</v>
      </c>
      <c r="X4141" t="s">
        <v>8071</v>
      </c>
    </row>
    <row r="4142" spans="1:24" x14ac:dyDescent="0.25">
      <c r="A4142">
        <v>1040491</v>
      </c>
      <c r="B4142" t="s">
        <v>8072</v>
      </c>
      <c r="C4142" t="s">
        <v>8073</v>
      </c>
      <c r="N4142" t="s">
        <v>45</v>
      </c>
      <c r="O4142" t="s">
        <v>40</v>
      </c>
      <c r="P4142" t="s">
        <v>30</v>
      </c>
      <c r="Q4142" t="s">
        <v>63</v>
      </c>
      <c r="R4142" t="s">
        <v>30</v>
      </c>
      <c r="X4142" t="s">
        <v>8074</v>
      </c>
    </row>
    <row r="4143" spans="1:24" x14ac:dyDescent="0.25">
      <c r="A4143">
        <v>369244</v>
      </c>
      <c r="B4143" t="s">
        <v>8075</v>
      </c>
      <c r="C4143" t="s">
        <v>8076</v>
      </c>
      <c r="G4143" t="e">
        <f>-kacin</f>
        <v>#NAME?</v>
      </c>
      <c r="H4143" t="s">
        <v>8077</v>
      </c>
      <c r="K4143" t="s">
        <v>8078</v>
      </c>
      <c r="L4143" t="s">
        <v>8079</v>
      </c>
      <c r="N4143" t="s">
        <v>29</v>
      </c>
      <c r="O4143" t="s">
        <v>30</v>
      </c>
      <c r="P4143" t="s">
        <v>30</v>
      </c>
      <c r="Q4143" t="s">
        <v>31</v>
      </c>
      <c r="R4143" t="s">
        <v>30</v>
      </c>
      <c r="X4143" t="s">
        <v>8080</v>
      </c>
    </row>
    <row r="4144" spans="1:24" x14ac:dyDescent="0.25">
      <c r="A4144">
        <v>1045589</v>
      </c>
      <c r="B4144" t="s">
        <v>8081</v>
      </c>
      <c r="C4144" t="s">
        <v>8082</v>
      </c>
      <c r="F4144" t="s">
        <v>527</v>
      </c>
      <c r="G4144" t="e">
        <f>-ium</f>
        <v>#NAME?</v>
      </c>
      <c r="H4144" t="s">
        <v>288</v>
      </c>
      <c r="N4144" t="s">
        <v>45</v>
      </c>
      <c r="O4144" t="s">
        <v>40</v>
      </c>
      <c r="P4144" t="s">
        <v>30</v>
      </c>
      <c r="Q4144" t="s">
        <v>63</v>
      </c>
      <c r="R4144" t="s">
        <v>30</v>
      </c>
      <c r="X4144" t="s">
        <v>8083</v>
      </c>
    </row>
    <row r="4145" spans="1:24" x14ac:dyDescent="0.25">
      <c r="A4145">
        <v>235759</v>
      </c>
      <c r="B4145" t="s">
        <v>8084</v>
      </c>
      <c r="C4145" t="s">
        <v>8085</v>
      </c>
      <c r="E4145" t="s">
        <v>8086</v>
      </c>
      <c r="I4145">
        <v>1981</v>
      </c>
      <c r="M4145" t="s">
        <v>793</v>
      </c>
      <c r="N4145" t="s">
        <v>45</v>
      </c>
      <c r="O4145" t="s">
        <v>40</v>
      </c>
      <c r="P4145" t="s">
        <v>30</v>
      </c>
      <c r="Q4145" t="s">
        <v>63</v>
      </c>
      <c r="R4145" t="s">
        <v>30</v>
      </c>
      <c r="X4145" t="s">
        <v>8087</v>
      </c>
    </row>
    <row r="4146" spans="1:24" x14ac:dyDescent="0.25">
      <c r="A4146">
        <v>698726</v>
      </c>
      <c r="B4146" t="s">
        <v>8088</v>
      </c>
      <c r="C4146" t="s">
        <v>8089</v>
      </c>
      <c r="G4146" t="e">
        <f>-ase</f>
        <v>#NAME?</v>
      </c>
      <c r="H4146" t="s">
        <v>2359</v>
      </c>
      <c r="N4146" t="s">
        <v>45</v>
      </c>
      <c r="O4146" t="s">
        <v>40</v>
      </c>
      <c r="P4146" t="s">
        <v>30</v>
      </c>
      <c r="Q4146" t="s">
        <v>46</v>
      </c>
      <c r="R4146" t="s">
        <v>30</v>
      </c>
      <c r="X4146" t="s">
        <v>8090</v>
      </c>
    </row>
    <row r="4147" spans="1:24" x14ac:dyDescent="0.25">
      <c r="A4147">
        <v>72283</v>
      </c>
      <c r="B4147" t="s">
        <v>8091</v>
      </c>
      <c r="C4147" t="s">
        <v>8092</v>
      </c>
      <c r="E4147" t="s">
        <v>8093</v>
      </c>
      <c r="N4147" t="s">
        <v>45</v>
      </c>
      <c r="O4147" t="s">
        <v>40</v>
      </c>
      <c r="P4147" t="s">
        <v>30</v>
      </c>
      <c r="Q4147" t="s">
        <v>63</v>
      </c>
      <c r="R4147" t="s">
        <v>30</v>
      </c>
      <c r="X4147" t="s">
        <v>8094</v>
      </c>
    </row>
    <row r="4148" spans="1:24" x14ac:dyDescent="0.25">
      <c r="A4148">
        <v>1383400</v>
      </c>
      <c r="B4148" t="s">
        <v>8095</v>
      </c>
      <c r="C4148" t="s">
        <v>8096</v>
      </c>
      <c r="G4148" t="e">
        <f>-ium</f>
        <v>#NAME?</v>
      </c>
      <c r="H4148" t="s">
        <v>288</v>
      </c>
      <c r="N4148" t="s">
        <v>45</v>
      </c>
      <c r="O4148" t="s">
        <v>40</v>
      </c>
      <c r="P4148" t="s">
        <v>30</v>
      </c>
      <c r="Q4148" t="s">
        <v>46</v>
      </c>
      <c r="R4148" t="s">
        <v>30</v>
      </c>
      <c r="X4148" t="s">
        <v>8097</v>
      </c>
    </row>
    <row r="4149" spans="1:24" x14ac:dyDescent="0.25">
      <c r="A4149">
        <v>1381270</v>
      </c>
      <c r="B4149" t="s">
        <v>8098</v>
      </c>
      <c r="C4149" t="s">
        <v>8099</v>
      </c>
      <c r="F4149" t="s">
        <v>8100</v>
      </c>
      <c r="I4149">
        <v>1962</v>
      </c>
      <c r="M4149" t="s">
        <v>88</v>
      </c>
      <c r="N4149" t="s">
        <v>75</v>
      </c>
      <c r="O4149" t="s">
        <v>30</v>
      </c>
      <c r="P4149" t="s">
        <v>30</v>
      </c>
      <c r="Q4149" t="s">
        <v>31</v>
      </c>
      <c r="R4149" t="s">
        <v>30</v>
      </c>
    </row>
    <row r="4150" spans="1:24" x14ac:dyDescent="0.25">
      <c r="A4150">
        <v>1381472</v>
      </c>
      <c r="B4150" t="s">
        <v>8101</v>
      </c>
      <c r="C4150" t="s">
        <v>8102</v>
      </c>
      <c r="M4150" t="s">
        <v>2468</v>
      </c>
      <c r="N4150" t="s">
        <v>75</v>
      </c>
      <c r="O4150" t="s">
        <v>30</v>
      </c>
      <c r="P4150" t="s">
        <v>30</v>
      </c>
      <c r="Q4150" t="s">
        <v>31</v>
      </c>
      <c r="R4150" t="s">
        <v>30</v>
      </c>
    </row>
    <row r="4151" spans="1:24" x14ac:dyDescent="0.25">
      <c r="A4151">
        <v>1381078</v>
      </c>
      <c r="B4151" t="s">
        <v>8103</v>
      </c>
      <c r="C4151" t="s">
        <v>8104</v>
      </c>
      <c r="N4151" t="s">
        <v>229</v>
      </c>
      <c r="O4151" t="s">
        <v>30</v>
      </c>
      <c r="P4151" t="s">
        <v>30</v>
      </c>
      <c r="Q4151" t="s">
        <v>31</v>
      </c>
      <c r="R4151" t="s">
        <v>30</v>
      </c>
    </row>
    <row r="4152" spans="1:24" x14ac:dyDescent="0.25">
      <c r="A4152">
        <v>1380595</v>
      </c>
      <c r="B4152" t="s">
        <v>8105</v>
      </c>
      <c r="C4152" t="s">
        <v>8106</v>
      </c>
      <c r="N4152" t="s">
        <v>75</v>
      </c>
      <c r="O4152" t="s">
        <v>30</v>
      </c>
      <c r="P4152" t="s">
        <v>30</v>
      </c>
      <c r="Q4152" t="s">
        <v>31</v>
      </c>
      <c r="R4152" t="s">
        <v>30</v>
      </c>
    </row>
    <row r="4153" spans="1:24" x14ac:dyDescent="0.25">
      <c r="A4153">
        <v>1381476</v>
      </c>
      <c r="B4153" t="s">
        <v>8107</v>
      </c>
      <c r="C4153" t="s">
        <v>8108</v>
      </c>
      <c r="K4153" t="s">
        <v>8109</v>
      </c>
      <c r="L4153" t="s">
        <v>8110</v>
      </c>
      <c r="N4153" t="s">
        <v>75</v>
      </c>
      <c r="O4153" t="s">
        <v>30</v>
      </c>
      <c r="P4153" t="s">
        <v>30</v>
      </c>
      <c r="Q4153" t="s">
        <v>31</v>
      </c>
      <c r="R4153" t="s">
        <v>30</v>
      </c>
    </row>
    <row r="4154" spans="1:24" x14ac:dyDescent="0.25">
      <c r="A4154">
        <v>1381450</v>
      </c>
      <c r="B4154" t="s">
        <v>8111</v>
      </c>
      <c r="C4154" t="s">
        <v>8112</v>
      </c>
      <c r="G4154" t="e">
        <f>-filcon</f>
        <v>#NAME?</v>
      </c>
      <c r="H4154" t="s">
        <v>276</v>
      </c>
      <c r="I4154">
        <v>1990</v>
      </c>
      <c r="M4154" t="s">
        <v>277</v>
      </c>
      <c r="N4154" t="s">
        <v>229</v>
      </c>
      <c r="O4154" t="s">
        <v>30</v>
      </c>
      <c r="P4154" t="s">
        <v>30</v>
      </c>
      <c r="Q4154" t="s">
        <v>31</v>
      </c>
      <c r="R4154" t="s">
        <v>30</v>
      </c>
    </row>
    <row r="4155" spans="1:24" x14ac:dyDescent="0.25">
      <c r="A4155">
        <v>1381069</v>
      </c>
      <c r="B4155" t="s">
        <v>8113</v>
      </c>
      <c r="C4155" t="s">
        <v>8114</v>
      </c>
      <c r="N4155" t="s">
        <v>75</v>
      </c>
      <c r="O4155" t="s">
        <v>30</v>
      </c>
      <c r="P4155" t="s">
        <v>30</v>
      </c>
      <c r="Q4155" t="s">
        <v>31</v>
      </c>
      <c r="R4155" t="s">
        <v>30</v>
      </c>
    </row>
    <row r="4156" spans="1:24" x14ac:dyDescent="0.25">
      <c r="A4156">
        <v>1380794</v>
      </c>
      <c r="B4156" t="s">
        <v>8115</v>
      </c>
      <c r="C4156" t="s">
        <v>8116</v>
      </c>
      <c r="E4156">
        <v>30639</v>
      </c>
      <c r="F4156" t="s">
        <v>313</v>
      </c>
      <c r="I4156">
        <v>1964</v>
      </c>
      <c r="M4156" t="s">
        <v>6201</v>
      </c>
      <c r="N4156" t="s">
        <v>229</v>
      </c>
      <c r="O4156" t="s">
        <v>30</v>
      </c>
      <c r="P4156" t="s">
        <v>30</v>
      </c>
      <c r="Q4156" t="s">
        <v>31</v>
      </c>
      <c r="R4156" t="s">
        <v>30</v>
      </c>
    </row>
    <row r="4157" spans="1:24" x14ac:dyDescent="0.25">
      <c r="A4157">
        <v>1380356</v>
      </c>
      <c r="B4157" t="s">
        <v>8117</v>
      </c>
      <c r="C4157" t="s">
        <v>8118</v>
      </c>
      <c r="N4157" t="s">
        <v>75</v>
      </c>
      <c r="O4157" t="s">
        <v>30</v>
      </c>
      <c r="P4157" t="s">
        <v>30</v>
      </c>
      <c r="Q4157" t="s">
        <v>31</v>
      </c>
      <c r="R4157" t="s">
        <v>30</v>
      </c>
    </row>
    <row r="4158" spans="1:24" x14ac:dyDescent="0.25">
      <c r="A4158">
        <v>1381038</v>
      </c>
      <c r="B4158" t="s">
        <v>8119</v>
      </c>
      <c r="C4158" t="s">
        <v>8120</v>
      </c>
      <c r="N4158" t="s">
        <v>75</v>
      </c>
      <c r="O4158" t="s">
        <v>30</v>
      </c>
      <c r="P4158" t="s">
        <v>30</v>
      </c>
      <c r="Q4158" t="s">
        <v>31</v>
      </c>
      <c r="R4158" t="s">
        <v>30</v>
      </c>
    </row>
    <row r="4159" spans="1:24" x14ac:dyDescent="0.25">
      <c r="A4159">
        <v>1380447</v>
      </c>
      <c r="B4159" t="s">
        <v>8121</v>
      </c>
      <c r="C4159" t="s">
        <v>8122</v>
      </c>
      <c r="M4159" t="s">
        <v>5869</v>
      </c>
      <c r="N4159" t="s">
        <v>75</v>
      </c>
      <c r="O4159" t="s">
        <v>30</v>
      </c>
      <c r="P4159" t="s">
        <v>30</v>
      </c>
      <c r="Q4159" t="s">
        <v>31</v>
      </c>
      <c r="R4159" t="s">
        <v>30</v>
      </c>
    </row>
    <row r="4160" spans="1:24" x14ac:dyDescent="0.25">
      <c r="A4160">
        <v>1381464</v>
      </c>
      <c r="B4160" t="s">
        <v>8123</v>
      </c>
      <c r="C4160" t="s">
        <v>8124</v>
      </c>
      <c r="F4160" t="s">
        <v>8125</v>
      </c>
      <c r="K4160" t="s">
        <v>8126</v>
      </c>
      <c r="L4160" t="s">
        <v>8127</v>
      </c>
      <c r="M4160" t="s">
        <v>8128</v>
      </c>
      <c r="N4160" t="s">
        <v>75</v>
      </c>
      <c r="O4160" t="s">
        <v>30</v>
      </c>
      <c r="P4160" t="s">
        <v>30</v>
      </c>
      <c r="Q4160" t="s">
        <v>31</v>
      </c>
      <c r="R4160" t="s">
        <v>30</v>
      </c>
    </row>
    <row r="4161" spans="1:24" x14ac:dyDescent="0.25">
      <c r="A4161">
        <v>1380656</v>
      </c>
      <c r="B4161" t="s">
        <v>8129</v>
      </c>
      <c r="C4161" t="s">
        <v>8130</v>
      </c>
      <c r="N4161" t="s">
        <v>75</v>
      </c>
      <c r="O4161" t="s">
        <v>30</v>
      </c>
      <c r="P4161" t="s">
        <v>30</v>
      </c>
      <c r="Q4161" t="s">
        <v>31</v>
      </c>
      <c r="R4161" t="s">
        <v>30</v>
      </c>
    </row>
    <row r="4162" spans="1:24" x14ac:dyDescent="0.25">
      <c r="A4162">
        <v>1380320</v>
      </c>
      <c r="B4162" t="s">
        <v>8131</v>
      </c>
      <c r="C4162" t="s">
        <v>8132</v>
      </c>
      <c r="N4162" t="s">
        <v>75</v>
      </c>
      <c r="O4162" t="s">
        <v>30</v>
      </c>
      <c r="P4162" t="s">
        <v>30</v>
      </c>
      <c r="Q4162" t="s">
        <v>31</v>
      </c>
      <c r="R4162" t="s">
        <v>30</v>
      </c>
    </row>
    <row r="4163" spans="1:24" x14ac:dyDescent="0.25">
      <c r="A4163">
        <v>1380538</v>
      </c>
      <c r="B4163" t="s">
        <v>8133</v>
      </c>
      <c r="C4163" t="s">
        <v>8134</v>
      </c>
      <c r="M4163" t="s">
        <v>224</v>
      </c>
      <c r="N4163" t="s">
        <v>75</v>
      </c>
      <c r="O4163" t="s">
        <v>30</v>
      </c>
      <c r="P4163" t="s">
        <v>30</v>
      </c>
      <c r="Q4163" t="s">
        <v>31</v>
      </c>
      <c r="R4163" t="s">
        <v>30</v>
      </c>
    </row>
    <row r="4164" spans="1:24" x14ac:dyDescent="0.25">
      <c r="A4164">
        <v>1380399</v>
      </c>
      <c r="B4164" t="s">
        <v>8135</v>
      </c>
      <c r="C4164" t="s">
        <v>8136</v>
      </c>
      <c r="F4164" t="s">
        <v>341</v>
      </c>
      <c r="I4164">
        <v>1991</v>
      </c>
      <c r="M4164" t="s">
        <v>8137</v>
      </c>
      <c r="N4164" t="s">
        <v>75</v>
      </c>
      <c r="O4164" t="s">
        <v>30</v>
      </c>
      <c r="P4164" t="s">
        <v>30</v>
      </c>
      <c r="Q4164" t="s">
        <v>31</v>
      </c>
      <c r="R4164" t="s">
        <v>30</v>
      </c>
    </row>
    <row r="4165" spans="1:24" x14ac:dyDescent="0.25">
      <c r="A4165">
        <v>1380777</v>
      </c>
      <c r="B4165" t="s">
        <v>8138</v>
      </c>
      <c r="C4165" t="s">
        <v>8139</v>
      </c>
      <c r="N4165" t="s">
        <v>108</v>
      </c>
      <c r="O4165" t="s">
        <v>30</v>
      </c>
      <c r="P4165" t="s">
        <v>30</v>
      </c>
      <c r="Q4165" t="s">
        <v>31</v>
      </c>
      <c r="R4165" t="s">
        <v>30</v>
      </c>
    </row>
    <row r="4166" spans="1:24" x14ac:dyDescent="0.25">
      <c r="A4166">
        <v>1105981</v>
      </c>
      <c r="B4166" t="s">
        <v>8140</v>
      </c>
      <c r="C4166" t="s">
        <v>8141</v>
      </c>
      <c r="E4166" t="s">
        <v>8142</v>
      </c>
      <c r="G4166" t="e">
        <f>-ium</f>
        <v>#NAME?</v>
      </c>
      <c r="H4166" t="s">
        <v>288</v>
      </c>
      <c r="N4166" t="s">
        <v>45</v>
      </c>
      <c r="O4166" t="s">
        <v>40</v>
      </c>
      <c r="P4166" t="s">
        <v>30</v>
      </c>
      <c r="Q4166" t="s">
        <v>46</v>
      </c>
      <c r="R4166" t="s">
        <v>30</v>
      </c>
      <c r="X4166" t="s">
        <v>8143</v>
      </c>
    </row>
    <row r="4167" spans="1:24" x14ac:dyDescent="0.25">
      <c r="A4167">
        <v>1377788</v>
      </c>
      <c r="B4167" t="s">
        <v>8144</v>
      </c>
      <c r="C4167" t="s">
        <v>8145</v>
      </c>
      <c r="E4167" t="s">
        <v>8146</v>
      </c>
      <c r="I4167">
        <v>1978</v>
      </c>
      <c r="M4167" t="s">
        <v>8147</v>
      </c>
      <c r="N4167" t="s">
        <v>45</v>
      </c>
      <c r="O4167" t="s">
        <v>30</v>
      </c>
      <c r="P4167" t="s">
        <v>30</v>
      </c>
      <c r="Q4167" t="s">
        <v>46</v>
      </c>
      <c r="R4167" t="s">
        <v>30</v>
      </c>
      <c r="X4167" t="s">
        <v>8148</v>
      </c>
    </row>
    <row r="4168" spans="1:24" x14ac:dyDescent="0.25">
      <c r="A4168">
        <v>1378496</v>
      </c>
      <c r="B4168" t="s">
        <v>8149</v>
      </c>
      <c r="C4168" t="s">
        <v>8150</v>
      </c>
      <c r="G4168" t="e">
        <f>-tril</f>
        <v>#NAME?</v>
      </c>
      <c r="H4168" t="s">
        <v>4225</v>
      </c>
      <c r="N4168" t="s">
        <v>45</v>
      </c>
      <c r="O4168" t="s">
        <v>40</v>
      </c>
      <c r="P4168" t="s">
        <v>30</v>
      </c>
      <c r="Q4168" t="s">
        <v>46</v>
      </c>
      <c r="R4168" t="s">
        <v>30</v>
      </c>
      <c r="X4168" t="s">
        <v>8151</v>
      </c>
    </row>
    <row r="4169" spans="1:24" x14ac:dyDescent="0.25">
      <c r="A4169">
        <v>1376377</v>
      </c>
      <c r="B4169" t="s">
        <v>8152</v>
      </c>
      <c r="C4169" t="s">
        <v>8153</v>
      </c>
      <c r="N4169" t="s">
        <v>29</v>
      </c>
      <c r="O4169" t="s">
        <v>40</v>
      </c>
      <c r="P4169" t="s">
        <v>30</v>
      </c>
      <c r="Q4169" t="s">
        <v>46</v>
      </c>
      <c r="R4169" t="s">
        <v>30</v>
      </c>
      <c r="X4169" t="s">
        <v>8154</v>
      </c>
    </row>
    <row r="4170" spans="1:24" x14ac:dyDescent="0.25">
      <c r="A4170">
        <v>1378881</v>
      </c>
      <c r="B4170" t="s">
        <v>8155</v>
      </c>
      <c r="C4170" t="s">
        <v>8156</v>
      </c>
      <c r="N4170" t="s">
        <v>45</v>
      </c>
      <c r="O4170" t="s">
        <v>30</v>
      </c>
      <c r="P4170" t="s">
        <v>30</v>
      </c>
      <c r="Q4170" t="s">
        <v>63</v>
      </c>
      <c r="R4170" t="s">
        <v>30</v>
      </c>
      <c r="X4170" t="s">
        <v>8157</v>
      </c>
    </row>
    <row r="4171" spans="1:24" x14ac:dyDescent="0.25">
      <c r="A4171">
        <v>1376903</v>
      </c>
      <c r="B4171" t="s">
        <v>8158</v>
      </c>
      <c r="C4171" t="s">
        <v>8159</v>
      </c>
      <c r="N4171" t="s">
        <v>45</v>
      </c>
      <c r="O4171" t="s">
        <v>40</v>
      </c>
      <c r="P4171" t="s">
        <v>30</v>
      </c>
      <c r="Q4171" t="s">
        <v>63</v>
      </c>
      <c r="R4171" t="s">
        <v>30</v>
      </c>
      <c r="X4171" t="s">
        <v>8160</v>
      </c>
    </row>
    <row r="4172" spans="1:24" x14ac:dyDescent="0.25">
      <c r="A4172">
        <v>1376297</v>
      </c>
      <c r="B4172" t="s">
        <v>8161</v>
      </c>
      <c r="C4172" t="s">
        <v>8162</v>
      </c>
      <c r="N4172" t="s">
        <v>45</v>
      </c>
      <c r="O4172" t="s">
        <v>40</v>
      </c>
      <c r="P4172" t="s">
        <v>30</v>
      </c>
      <c r="Q4172" t="s">
        <v>31</v>
      </c>
      <c r="R4172" t="s">
        <v>30</v>
      </c>
      <c r="X4172" t="s">
        <v>8163</v>
      </c>
    </row>
    <row r="4173" spans="1:24" x14ac:dyDescent="0.25">
      <c r="A4173">
        <v>1377560</v>
      </c>
      <c r="B4173" t="s">
        <v>8164</v>
      </c>
      <c r="C4173" t="s">
        <v>8165</v>
      </c>
      <c r="G4173" t="e">
        <f>-oxetine</f>
        <v>#NAME?</v>
      </c>
      <c r="H4173" t="s">
        <v>3046</v>
      </c>
      <c r="N4173" t="s">
        <v>45</v>
      </c>
      <c r="O4173" t="s">
        <v>30</v>
      </c>
      <c r="P4173" t="s">
        <v>30</v>
      </c>
      <c r="Q4173" t="s">
        <v>31</v>
      </c>
      <c r="R4173" t="s">
        <v>30</v>
      </c>
      <c r="X4173" t="s">
        <v>8166</v>
      </c>
    </row>
    <row r="4174" spans="1:24" x14ac:dyDescent="0.25">
      <c r="A4174">
        <v>1379984</v>
      </c>
      <c r="B4174" t="s">
        <v>8167</v>
      </c>
      <c r="C4174" t="s">
        <v>8168</v>
      </c>
      <c r="G4174" t="s">
        <v>789</v>
      </c>
      <c r="H4174" t="s">
        <v>790</v>
      </c>
      <c r="N4174" t="s">
        <v>45</v>
      </c>
      <c r="O4174" t="s">
        <v>40</v>
      </c>
      <c r="P4174" t="s">
        <v>30</v>
      </c>
      <c r="Q4174" t="s">
        <v>46</v>
      </c>
      <c r="R4174" t="s">
        <v>30</v>
      </c>
      <c r="X4174" t="s">
        <v>8169</v>
      </c>
    </row>
    <row r="4175" spans="1:24" x14ac:dyDescent="0.25">
      <c r="A4175">
        <v>1376579</v>
      </c>
      <c r="B4175" t="s">
        <v>8170</v>
      </c>
      <c r="C4175" t="s">
        <v>8171</v>
      </c>
      <c r="G4175" t="e">
        <f>-adol</f>
        <v>#NAME?</v>
      </c>
      <c r="H4175" t="s">
        <v>582</v>
      </c>
      <c r="N4175" t="s">
        <v>45</v>
      </c>
      <c r="O4175" t="s">
        <v>40</v>
      </c>
      <c r="P4175" t="s">
        <v>30</v>
      </c>
      <c r="Q4175" t="s">
        <v>63</v>
      </c>
      <c r="R4175" t="s">
        <v>30</v>
      </c>
      <c r="X4175" t="s">
        <v>8172</v>
      </c>
    </row>
    <row r="4176" spans="1:24" x14ac:dyDescent="0.25">
      <c r="A4176">
        <v>1378545</v>
      </c>
      <c r="B4176" t="s">
        <v>8173</v>
      </c>
      <c r="C4176" t="s">
        <v>8174</v>
      </c>
      <c r="N4176" t="s">
        <v>45</v>
      </c>
      <c r="O4176" t="s">
        <v>40</v>
      </c>
      <c r="P4176" t="s">
        <v>30</v>
      </c>
      <c r="Q4176" t="s">
        <v>46</v>
      </c>
      <c r="R4176" t="s">
        <v>30</v>
      </c>
      <c r="X4176" t="s">
        <v>8175</v>
      </c>
    </row>
    <row r="4177" spans="1:24" x14ac:dyDescent="0.25">
      <c r="A4177">
        <v>1377286</v>
      </c>
      <c r="B4177" t="s">
        <v>8176</v>
      </c>
      <c r="C4177" t="s">
        <v>8177</v>
      </c>
      <c r="G4177" t="e">
        <f>-verine</f>
        <v>#NAME?</v>
      </c>
      <c r="H4177" t="s">
        <v>2084</v>
      </c>
      <c r="N4177" t="s">
        <v>45</v>
      </c>
      <c r="O4177" t="s">
        <v>40</v>
      </c>
      <c r="P4177" t="s">
        <v>30</v>
      </c>
      <c r="Q4177" t="s">
        <v>46</v>
      </c>
      <c r="R4177" t="s">
        <v>30</v>
      </c>
      <c r="X4177" t="s">
        <v>8178</v>
      </c>
    </row>
    <row r="4178" spans="1:24" x14ac:dyDescent="0.25">
      <c r="A4178">
        <v>1376831</v>
      </c>
      <c r="B4178" t="s">
        <v>8179</v>
      </c>
      <c r="C4178" t="s">
        <v>8180</v>
      </c>
      <c r="G4178" t="e">
        <f>-ac</f>
        <v>#NAME?</v>
      </c>
      <c r="H4178" t="s">
        <v>1022</v>
      </c>
      <c r="N4178" t="s">
        <v>45</v>
      </c>
      <c r="O4178" t="s">
        <v>40</v>
      </c>
      <c r="P4178" t="s">
        <v>30</v>
      </c>
      <c r="Q4178" t="s">
        <v>63</v>
      </c>
      <c r="R4178" t="s">
        <v>30</v>
      </c>
      <c r="X4178" t="s">
        <v>8181</v>
      </c>
    </row>
    <row r="4179" spans="1:24" x14ac:dyDescent="0.25">
      <c r="A4179">
        <v>1379038</v>
      </c>
      <c r="B4179" t="s">
        <v>8182</v>
      </c>
      <c r="C4179" t="s">
        <v>8183</v>
      </c>
      <c r="E4179" t="s">
        <v>8184</v>
      </c>
      <c r="I4179">
        <v>1964</v>
      </c>
      <c r="M4179" t="s">
        <v>948</v>
      </c>
      <c r="N4179" t="s">
        <v>45</v>
      </c>
      <c r="O4179" t="s">
        <v>40</v>
      </c>
      <c r="P4179" t="s">
        <v>30</v>
      </c>
      <c r="Q4179" t="s">
        <v>46</v>
      </c>
      <c r="R4179" t="s">
        <v>30</v>
      </c>
      <c r="X4179" t="s">
        <v>8185</v>
      </c>
    </row>
    <row r="4180" spans="1:24" x14ac:dyDescent="0.25">
      <c r="A4180">
        <v>1380482</v>
      </c>
      <c r="B4180" t="s">
        <v>8186</v>
      </c>
      <c r="C4180" t="s">
        <v>8187</v>
      </c>
      <c r="I4180">
        <v>1971</v>
      </c>
      <c r="M4180" t="s">
        <v>453</v>
      </c>
      <c r="N4180" t="s">
        <v>75</v>
      </c>
      <c r="O4180" t="s">
        <v>30</v>
      </c>
      <c r="P4180" t="s">
        <v>30</v>
      </c>
      <c r="Q4180" t="s">
        <v>31</v>
      </c>
      <c r="R4180" t="s">
        <v>30</v>
      </c>
    </row>
    <row r="4181" spans="1:24" x14ac:dyDescent="0.25">
      <c r="A4181">
        <v>1381125</v>
      </c>
      <c r="B4181" t="s">
        <v>8188</v>
      </c>
      <c r="C4181" t="s">
        <v>8189</v>
      </c>
      <c r="M4181" t="s">
        <v>224</v>
      </c>
      <c r="N4181" t="s">
        <v>229</v>
      </c>
      <c r="O4181" t="s">
        <v>30</v>
      </c>
      <c r="P4181" t="s">
        <v>30</v>
      </c>
      <c r="Q4181" t="s">
        <v>31</v>
      </c>
      <c r="R4181" t="s">
        <v>30</v>
      </c>
    </row>
    <row r="4182" spans="1:24" x14ac:dyDescent="0.25">
      <c r="A4182">
        <v>1381253</v>
      </c>
      <c r="B4182" t="s">
        <v>8190</v>
      </c>
      <c r="C4182" t="s">
        <v>8191</v>
      </c>
      <c r="N4182" t="s">
        <v>75</v>
      </c>
      <c r="O4182" t="s">
        <v>30</v>
      </c>
      <c r="P4182" t="s">
        <v>30</v>
      </c>
      <c r="Q4182" t="s">
        <v>31</v>
      </c>
      <c r="R4182" t="s">
        <v>30</v>
      </c>
    </row>
    <row r="4183" spans="1:24" x14ac:dyDescent="0.25">
      <c r="A4183">
        <v>1381223</v>
      </c>
      <c r="B4183" t="s">
        <v>8192</v>
      </c>
      <c r="C4183" t="s">
        <v>8193</v>
      </c>
      <c r="F4183" t="s">
        <v>1863</v>
      </c>
      <c r="M4183" t="s">
        <v>8194</v>
      </c>
      <c r="N4183" t="s">
        <v>75</v>
      </c>
      <c r="O4183" t="s">
        <v>30</v>
      </c>
      <c r="P4183" t="s">
        <v>30</v>
      </c>
      <c r="Q4183" t="s">
        <v>31</v>
      </c>
      <c r="R4183" t="s">
        <v>30</v>
      </c>
    </row>
    <row r="4184" spans="1:24" x14ac:dyDescent="0.25">
      <c r="A4184">
        <v>1380422</v>
      </c>
      <c r="B4184" t="s">
        <v>8195</v>
      </c>
      <c r="C4184" t="s">
        <v>8196</v>
      </c>
      <c r="I4184">
        <v>1966</v>
      </c>
      <c r="M4184" t="s">
        <v>268</v>
      </c>
      <c r="N4184" t="s">
        <v>75</v>
      </c>
      <c r="O4184" t="s">
        <v>30</v>
      </c>
      <c r="P4184" t="s">
        <v>30</v>
      </c>
      <c r="Q4184" t="s">
        <v>31</v>
      </c>
      <c r="R4184" t="s">
        <v>30</v>
      </c>
    </row>
    <row r="4185" spans="1:24" x14ac:dyDescent="0.25">
      <c r="A4185">
        <v>1380438</v>
      </c>
      <c r="B4185" t="s">
        <v>8197</v>
      </c>
      <c r="C4185" t="s">
        <v>8198</v>
      </c>
      <c r="M4185" t="s">
        <v>8199</v>
      </c>
      <c r="N4185" t="s">
        <v>75</v>
      </c>
      <c r="O4185" t="s">
        <v>30</v>
      </c>
      <c r="P4185" t="s">
        <v>30</v>
      </c>
      <c r="Q4185" t="s">
        <v>31</v>
      </c>
      <c r="R4185" t="s">
        <v>30</v>
      </c>
    </row>
    <row r="4186" spans="1:24" x14ac:dyDescent="0.25">
      <c r="A4186">
        <v>1381194</v>
      </c>
      <c r="B4186" t="s">
        <v>8200</v>
      </c>
      <c r="C4186" t="s">
        <v>8201</v>
      </c>
      <c r="N4186" t="s">
        <v>75</v>
      </c>
      <c r="O4186" t="s">
        <v>30</v>
      </c>
      <c r="P4186" t="s">
        <v>30</v>
      </c>
      <c r="Q4186" t="s">
        <v>31</v>
      </c>
      <c r="R4186" t="s">
        <v>30</v>
      </c>
    </row>
    <row r="4187" spans="1:24" x14ac:dyDescent="0.25">
      <c r="A4187">
        <v>1376340</v>
      </c>
      <c r="B4187" t="s">
        <v>8202</v>
      </c>
      <c r="C4187" t="s">
        <v>8203</v>
      </c>
      <c r="N4187" t="s">
        <v>45</v>
      </c>
      <c r="O4187" t="s">
        <v>40</v>
      </c>
      <c r="P4187" t="s">
        <v>30</v>
      </c>
      <c r="Q4187" t="s">
        <v>63</v>
      </c>
      <c r="R4187" t="s">
        <v>30</v>
      </c>
      <c r="X4187" t="s">
        <v>8204</v>
      </c>
    </row>
    <row r="4188" spans="1:24" x14ac:dyDescent="0.25">
      <c r="A4188">
        <v>1376055</v>
      </c>
      <c r="B4188" t="s">
        <v>8205</v>
      </c>
      <c r="C4188" t="s">
        <v>8206</v>
      </c>
      <c r="N4188" t="s">
        <v>45</v>
      </c>
      <c r="O4188" t="s">
        <v>40</v>
      </c>
      <c r="P4188" t="s">
        <v>30</v>
      </c>
      <c r="Q4188" t="s">
        <v>46</v>
      </c>
      <c r="R4188" t="s">
        <v>30</v>
      </c>
      <c r="X4188" t="s">
        <v>8207</v>
      </c>
    </row>
    <row r="4189" spans="1:24" x14ac:dyDescent="0.25">
      <c r="A4189">
        <v>1377096</v>
      </c>
      <c r="B4189" t="s">
        <v>8208</v>
      </c>
      <c r="C4189" t="s">
        <v>8209</v>
      </c>
      <c r="E4189" t="s">
        <v>8210</v>
      </c>
      <c r="F4189" t="s">
        <v>2483</v>
      </c>
      <c r="G4189" t="s">
        <v>129</v>
      </c>
      <c r="H4189" t="s">
        <v>130</v>
      </c>
      <c r="I4189">
        <v>1979</v>
      </c>
      <c r="M4189" t="s">
        <v>173</v>
      </c>
      <c r="N4189" t="s">
        <v>45</v>
      </c>
      <c r="O4189" t="s">
        <v>30</v>
      </c>
      <c r="P4189" t="s">
        <v>30</v>
      </c>
      <c r="Q4189" t="s">
        <v>46</v>
      </c>
      <c r="R4189" t="s">
        <v>30</v>
      </c>
      <c r="X4189" t="s">
        <v>8211</v>
      </c>
    </row>
    <row r="4190" spans="1:24" x14ac:dyDescent="0.25">
      <c r="A4190">
        <v>1379776</v>
      </c>
      <c r="B4190" t="s">
        <v>8212</v>
      </c>
      <c r="C4190" t="s">
        <v>8213</v>
      </c>
      <c r="N4190" t="s">
        <v>29</v>
      </c>
      <c r="O4190" t="s">
        <v>40</v>
      </c>
      <c r="P4190" t="s">
        <v>30</v>
      </c>
      <c r="Q4190" t="s">
        <v>31</v>
      </c>
      <c r="R4190" t="s">
        <v>30</v>
      </c>
      <c r="X4190" t="s">
        <v>8214</v>
      </c>
    </row>
    <row r="4191" spans="1:24" x14ac:dyDescent="0.25">
      <c r="A4191">
        <v>1377276</v>
      </c>
      <c r="B4191" t="s">
        <v>8215</v>
      </c>
      <c r="C4191" t="s">
        <v>8216</v>
      </c>
      <c r="G4191" t="s">
        <v>129</v>
      </c>
      <c r="H4191" t="s">
        <v>130</v>
      </c>
      <c r="N4191" t="s">
        <v>45</v>
      </c>
      <c r="O4191" t="s">
        <v>30</v>
      </c>
      <c r="P4191" t="s">
        <v>30</v>
      </c>
      <c r="Q4191" t="s">
        <v>63</v>
      </c>
      <c r="R4191" t="s">
        <v>30</v>
      </c>
      <c r="X4191" t="s">
        <v>8217</v>
      </c>
    </row>
    <row r="4192" spans="1:24" x14ac:dyDescent="0.25">
      <c r="A4192">
        <v>1377194</v>
      </c>
      <c r="B4192" t="s">
        <v>8218</v>
      </c>
      <c r="C4192" t="s">
        <v>8219</v>
      </c>
      <c r="N4192" t="s">
        <v>45</v>
      </c>
      <c r="O4192" t="s">
        <v>40</v>
      </c>
      <c r="P4192" t="s">
        <v>30</v>
      </c>
      <c r="Q4192" t="s">
        <v>63</v>
      </c>
      <c r="R4192" t="s">
        <v>30</v>
      </c>
      <c r="X4192" t="s">
        <v>8220</v>
      </c>
    </row>
    <row r="4193" spans="1:24" x14ac:dyDescent="0.25">
      <c r="A4193">
        <v>1378938</v>
      </c>
      <c r="B4193" t="s">
        <v>8221</v>
      </c>
      <c r="C4193" t="s">
        <v>8222</v>
      </c>
      <c r="I4193">
        <v>1990</v>
      </c>
      <c r="M4193" t="s">
        <v>8223</v>
      </c>
      <c r="N4193" t="s">
        <v>45</v>
      </c>
      <c r="O4193" t="s">
        <v>40</v>
      </c>
      <c r="P4193" t="s">
        <v>30</v>
      </c>
      <c r="Q4193" t="s">
        <v>46</v>
      </c>
      <c r="R4193" t="s">
        <v>30</v>
      </c>
      <c r="X4193" t="s">
        <v>8224</v>
      </c>
    </row>
    <row r="4194" spans="1:24" x14ac:dyDescent="0.25">
      <c r="A4194">
        <v>1378295</v>
      </c>
      <c r="B4194" t="s">
        <v>8225</v>
      </c>
      <c r="C4194" t="s">
        <v>8226</v>
      </c>
      <c r="G4194" t="e">
        <f>-verine</f>
        <v>#NAME?</v>
      </c>
      <c r="H4194" t="s">
        <v>2084</v>
      </c>
      <c r="N4194" t="s">
        <v>45</v>
      </c>
      <c r="O4194" t="s">
        <v>40</v>
      </c>
      <c r="P4194" t="s">
        <v>30</v>
      </c>
      <c r="Q4194" t="s">
        <v>46</v>
      </c>
      <c r="R4194" t="s">
        <v>30</v>
      </c>
      <c r="X4194" t="s">
        <v>8227</v>
      </c>
    </row>
    <row r="4195" spans="1:24" x14ac:dyDescent="0.25">
      <c r="A4195">
        <v>1377381</v>
      </c>
      <c r="B4195" t="s">
        <v>8228</v>
      </c>
      <c r="C4195" t="s">
        <v>8229</v>
      </c>
      <c r="N4195" t="s">
        <v>45</v>
      </c>
      <c r="O4195" t="s">
        <v>40</v>
      </c>
      <c r="P4195" t="s">
        <v>30</v>
      </c>
      <c r="Q4195" t="s">
        <v>63</v>
      </c>
      <c r="R4195" t="s">
        <v>30</v>
      </c>
      <c r="X4195" t="s">
        <v>8230</v>
      </c>
    </row>
    <row r="4196" spans="1:24" x14ac:dyDescent="0.25">
      <c r="A4196">
        <v>1378279</v>
      </c>
      <c r="B4196" t="s">
        <v>8231</v>
      </c>
      <c r="C4196" t="s">
        <v>8232</v>
      </c>
      <c r="G4196" t="s">
        <v>447</v>
      </c>
      <c r="H4196" t="s">
        <v>448</v>
      </c>
      <c r="N4196" t="s">
        <v>29</v>
      </c>
      <c r="O4196" t="s">
        <v>40</v>
      </c>
      <c r="P4196" t="s">
        <v>30</v>
      </c>
      <c r="Q4196" t="s">
        <v>46</v>
      </c>
      <c r="R4196" t="s">
        <v>30</v>
      </c>
      <c r="X4196" t="s">
        <v>8233</v>
      </c>
    </row>
    <row r="4197" spans="1:24" x14ac:dyDescent="0.25">
      <c r="A4197">
        <v>1376314</v>
      </c>
      <c r="B4197" t="s">
        <v>8234</v>
      </c>
      <c r="C4197" t="s">
        <v>8235</v>
      </c>
      <c r="N4197" t="s">
        <v>45</v>
      </c>
      <c r="O4197" t="s">
        <v>40</v>
      </c>
      <c r="P4197" t="s">
        <v>30</v>
      </c>
      <c r="Q4197" t="s">
        <v>63</v>
      </c>
      <c r="R4197" t="s">
        <v>30</v>
      </c>
      <c r="X4197" t="s">
        <v>8236</v>
      </c>
    </row>
    <row r="4198" spans="1:24" x14ac:dyDescent="0.25">
      <c r="A4198">
        <v>1378610</v>
      </c>
      <c r="B4198" t="s">
        <v>8237</v>
      </c>
      <c r="C4198" t="s">
        <v>8238</v>
      </c>
      <c r="G4198" t="e">
        <f>-verine</f>
        <v>#NAME?</v>
      </c>
      <c r="H4198" t="s">
        <v>2084</v>
      </c>
      <c r="N4198" t="s">
        <v>45</v>
      </c>
      <c r="O4198" t="s">
        <v>40</v>
      </c>
      <c r="P4198" t="s">
        <v>30</v>
      </c>
      <c r="Q4198" t="s">
        <v>31</v>
      </c>
      <c r="R4198" t="s">
        <v>30</v>
      </c>
      <c r="X4198" t="s">
        <v>8239</v>
      </c>
    </row>
    <row r="4199" spans="1:24" x14ac:dyDescent="0.25">
      <c r="A4199">
        <v>1379825</v>
      </c>
      <c r="B4199" t="s">
        <v>8240</v>
      </c>
      <c r="C4199" t="s">
        <v>8241</v>
      </c>
      <c r="G4199" t="e">
        <f>-sal</f>
        <v>#NAME?</v>
      </c>
      <c r="H4199" t="s">
        <v>1459</v>
      </c>
      <c r="N4199" t="s">
        <v>45</v>
      </c>
      <c r="O4199" t="s">
        <v>40</v>
      </c>
      <c r="P4199" t="s">
        <v>30</v>
      </c>
      <c r="Q4199" t="s">
        <v>63</v>
      </c>
      <c r="R4199" t="s">
        <v>30</v>
      </c>
      <c r="X4199" t="s">
        <v>8242</v>
      </c>
    </row>
    <row r="4200" spans="1:24" x14ac:dyDescent="0.25">
      <c r="A4200">
        <v>1380261</v>
      </c>
      <c r="B4200" t="s">
        <v>8243</v>
      </c>
      <c r="C4200" t="s">
        <v>8244</v>
      </c>
      <c r="E4200" t="s">
        <v>8245</v>
      </c>
      <c r="G4200" t="e">
        <f>-mab</f>
        <v>#NAME?</v>
      </c>
      <c r="H4200" t="s">
        <v>546</v>
      </c>
      <c r="N4200" t="s">
        <v>547</v>
      </c>
      <c r="O4200" t="s">
        <v>30</v>
      </c>
      <c r="P4200" t="s">
        <v>30</v>
      </c>
      <c r="Q4200" t="s">
        <v>31</v>
      </c>
      <c r="R4200" t="s">
        <v>30</v>
      </c>
    </row>
    <row r="4201" spans="1:24" x14ac:dyDescent="0.25">
      <c r="A4201">
        <v>1380664</v>
      </c>
      <c r="B4201" t="s">
        <v>8246</v>
      </c>
      <c r="C4201" t="s">
        <v>8247</v>
      </c>
      <c r="N4201" t="s">
        <v>75</v>
      </c>
      <c r="O4201" t="s">
        <v>30</v>
      </c>
      <c r="P4201" t="s">
        <v>30</v>
      </c>
      <c r="Q4201" t="s">
        <v>31</v>
      </c>
      <c r="R4201" t="s">
        <v>30</v>
      </c>
    </row>
    <row r="4202" spans="1:24" x14ac:dyDescent="0.25">
      <c r="A4202">
        <v>1380563</v>
      </c>
      <c r="B4202" t="s">
        <v>8248</v>
      </c>
      <c r="C4202" t="s">
        <v>8249</v>
      </c>
      <c r="G4202" t="e">
        <f>-ase</f>
        <v>#NAME?</v>
      </c>
      <c r="H4202" t="s">
        <v>2359</v>
      </c>
      <c r="N4202" t="s">
        <v>2360</v>
      </c>
      <c r="O4202" t="s">
        <v>30</v>
      </c>
      <c r="P4202" t="s">
        <v>30</v>
      </c>
      <c r="Q4202" t="s">
        <v>31</v>
      </c>
      <c r="R4202" t="s">
        <v>30</v>
      </c>
    </row>
    <row r="4203" spans="1:24" x14ac:dyDescent="0.25">
      <c r="A4203">
        <v>1380190</v>
      </c>
      <c r="B4203" t="s">
        <v>8250</v>
      </c>
      <c r="C4203" t="s">
        <v>8251</v>
      </c>
      <c r="N4203" t="s">
        <v>75</v>
      </c>
      <c r="O4203" t="s">
        <v>30</v>
      </c>
      <c r="P4203" t="s">
        <v>30</v>
      </c>
      <c r="Q4203" t="s">
        <v>31</v>
      </c>
      <c r="R4203" t="s">
        <v>30</v>
      </c>
    </row>
    <row r="4204" spans="1:24" x14ac:dyDescent="0.25">
      <c r="A4204">
        <v>1381427</v>
      </c>
      <c r="B4204" t="s">
        <v>8252</v>
      </c>
      <c r="C4204" t="s">
        <v>8253</v>
      </c>
      <c r="N4204" t="s">
        <v>75</v>
      </c>
      <c r="O4204" t="s">
        <v>30</v>
      </c>
      <c r="P4204" t="s">
        <v>30</v>
      </c>
      <c r="Q4204" t="s">
        <v>31</v>
      </c>
      <c r="R4204" t="s">
        <v>30</v>
      </c>
    </row>
    <row r="4205" spans="1:24" x14ac:dyDescent="0.25">
      <c r="A4205">
        <v>1380197</v>
      </c>
      <c r="B4205" t="s">
        <v>8254</v>
      </c>
      <c r="C4205" t="s">
        <v>8255</v>
      </c>
      <c r="N4205" t="s">
        <v>75</v>
      </c>
      <c r="O4205" t="s">
        <v>30</v>
      </c>
      <c r="P4205" t="s">
        <v>30</v>
      </c>
      <c r="Q4205" t="s">
        <v>31</v>
      </c>
      <c r="R4205" t="s">
        <v>30</v>
      </c>
    </row>
    <row r="4206" spans="1:24" x14ac:dyDescent="0.25">
      <c r="A4206">
        <v>1381170</v>
      </c>
      <c r="B4206" t="s">
        <v>8256</v>
      </c>
      <c r="C4206" t="s">
        <v>8257</v>
      </c>
      <c r="K4206" t="s">
        <v>8258</v>
      </c>
      <c r="L4206" t="s">
        <v>8259</v>
      </c>
      <c r="N4206" t="s">
        <v>75</v>
      </c>
      <c r="O4206" t="s">
        <v>30</v>
      </c>
      <c r="P4206" t="s">
        <v>30</v>
      </c>
      <c r="Q4206" t="s">
        <v>31</v>
      </c>
      <c r="R4206" t="s">
        <v>30</v>
      </c>
    </row>
    <row r="4207" spans="1:24" x14ac:dyDescent="0.25">
      <c r="A4207">
        <v>1380454</v>
      </c>
      <c r="B4207" t="s">
        <v>8260</v>
      </c>
      <c r="C4207" t="s">
        <v>8261</v>
      </c>
      <c r="G4207" t="e">
        <f>-mer</f>
        <v>#NAME?</v>
      </c>
      <c r="H4207" t="s">
        <v>2375</v>
      </c>
      <c r="N4207" t="s">
        <v>133</v>
      </c>
      <c r="O4207" t="s">
        <v>30</v>
      </c>
      <c r="P4207" t="s">
        <v>30</v>
      </c>
      <c r="Q4207" t="s">
        <v>31</v>
      </c>
      <c r="R4207" t="s">
        <v>30</v>
      </c>
    </row>
    <row r="4208" spans="1:24" x14ac:dyDescent="0.25">
      <c r="A4208">
        <v>1380762</v>
      </c>
      <c r="B4208" t="s">
        <v>8262</v>
      </c>
      <c r="C4208" t="s">
        <v>8263</v>
      </c>
      <c r="N4208" t="s">
        <v>75</v>
      </c>
      <c r="O4208" t="s">
        <v>30</v>
      </c>
      <c r="P4208" t="s">
        <v>30</v>
      </c>
      <c r="Q4208" t="s">
        <v>31</v>
      </c>
      <c r="R4208" t="s">
        <v>30</v>
      </c>
    </row>
    <row r="4209" spans="1:24" x14ac:dyDescent="0.25">
      <c r="A4209">
        <v>1381300</v>
      </c>
      <c r="B4209" t="s">
        <v>8264</v>
      </c>
      <c r="C4209" t="s">
        <v>8265</v>
      </c>
      <c r="N4209" t="s">
        <v>75</v>
      </c>
      <c r="O4209" t="s">
        <v>30</v>
      </c>
      <c r="P4209" t="s">
        <v>30</v>
      </c>
      <c r="Q4209" t="s">
        <v>31</v>
      </c>
      <c r="R4209" t="s">
        <v>30</v>
      </c>
    </row>
    <row r="4210" spans="1:24" x14ac:dyDescent="0.25">
      <c r="A4210">
        <v>1383100</v>
      </c>
      <c r="B4210" t="s">
        <v>8266</v>
      </c>
      <c r="C4210" t="s">
        <v>8267</v>
      </c>
      <c r="E4210" t="s">
        <v>8268</v>
      </c>
      <c r="F4210" t="s">
        <v>8269</v>
      </c>
      <c r="G4210" t="e">
        <f>-mesine</f>
        <v>#NAME?</v>
      </c>
      <c r="H4210" t="s">
        <v>8270</v>
      </c>
      <c r="I4210">
        <v>1997</v>
      </c>
      <c r="N4210" t="s">
        <v>45</v>
      </c>
      <c r="O4210" t="s">
        <v>30</v>
      </c>
      <c r="P4210" t="s">
        <v>30</v>
      </c>
      <c r="Q4210" t="s">
        <v>46</v>
      </c>
      <c r="R4210" t="s">
        <v>30</v>
      </c>
      <c r="X4210" t="s">
        <v>8271</v>
      </c>
    </row>
    <row r="4211" spans="1:24" x14ac:dyDescent="0.25">
      <c r="A4211">
        <v>1383524</v>
      </c>
      <c r="B4211" t="s">
        <v>8272</v>
      </c>
      <c r="C4211" t="s">
        <v>8273</v>
      </c>
      <c r="E4211" t="s">
        <v>8274</v>
      </c>
      <c r="G4211" t="e">
        <f>-tecan</f>
        <v>#NAME?</v>
      </c>
      <c r="H4211" t="s">
        <v>8275</v>
      </c>
      <c r="I4211">
        <v>2005</v>
      </c>
      <c r="N4211" t="s">
        <v>29</v>
      </c>
      <c r="O4211" t="s">
        <v>40</v>
      </c>
      <c r="P4211" t="s">
        <v>30</v>
      </c>
      <c r="Q4211" t="s">
        <v>31</v>
      </c>
      <c r="R4211" t="s">
        <v>30</v>
      </c>
      <c r="X4211" t="s">
        <v>8276</v>
      </c>
    </row>
    <row r="4212" spans="1:24" x14ac:dyDescent="0.25">
      <c r="A4212">
        <v>604641</v>
      </c>
      <c r="B4212" t="s">
        <v>8277</v>
      </c>
      <c r="C4212" t="s">
        <v>8278</v>
      </c>
      <c r="F4212" t="s">
        <v>480</v>
      </c>
      <c r="G4212" t="e">
        <f>-mycin</f>
        <v>#NAME?</v>
      </c>
      <c r="H4212" t="s">
        <v>26</v>
      </c>
      <c r="K4212" t="s">
        <v>8279</v>
      </c>
      <c r="L4212" t="s">
        <v>8280</v>
      </c>
      <c r="N4212" t="s">
        <v>29</v>
      </c>
      <c r="O4212" t="s">
        <v>30</v>
      </c>
      <c r="P4212" t="s">
        <v>30</v>
      </c>
      <c r="Q4212" t="s">
        <v>31</v>
      </c>
      <c r="R4212" t="s">
        <v>30</v>
      </c>
      <c r="X4212" t="s">
        <v>8281</v>
      </c>
    </row>
    <row r="4213" spans="1:24" x14ac:dyDescent="0.25">
      <c r="A4213">
        <v>406942</v>
      </c>
      <c r="B4213" t="s">
        <v>8282</v>
      </c>
      <c r="C4213" t="s">
        <v>8283</v>
      </c>
      <c r="N4213" t="s">
        <v>45</v>
      </c>
      <c r="O4213" t="s">
        <v>30</v>
      </c>
      <c r="P4213" t="s">
        <v>30</v>
      </c>
      <c r="Q4213" t="s">
        <v>63</v>
      </c>
      <c r="R4213" t="s">
        <v>30</v>
      </c>
      <c r="X4213" t="s">
        <v>8284</v>
      </c>
    </row>
    <row r="4214" spans="1:24" x14ac:dyDescent="0.25">
      <c r="A4214">
        <v>1383084</v>
      </c>
      <c r="B4214" t="s">
        <v>8285</v>
      </c>
      <c r="C4214" t="s">
        <v>8286</v>
      </c>
      <c r="E4214" t="s">
        <v>8287</v>
      </c>
      <c r="I4214">
        <v>1969</v>
      </c>
      <c r="M4214" t="s">
        <v>8288</v>
      </c>
      <c r="N4214" t="s">
        <v>45</v>
      </c>
      <c r="O4214" t="s">
        <v>40</v>
      </c>
      <c r="P4214" t="s">
        <v>30</v>
      </c>
      <c r="Q4214" t="s">
        <v>46</v>
      </c>
      <c r="R4214" t="s">
        <v>30</v>
      </c>
      <c r="X4214" t="s">
        <v>8289</v>
      </c>
    </row>
    <row r="4215" spans="1:24" x14ac:dyDescent="0.25">
      <c r="A4215">
        <v>1383076</v>
      </c>
      <c r="B4215" t="s">
        <v>8290</v>
      </c>
      <c r="C4215" t="s">
        <v>8291</v>
      </c>
      <c r="N4215" t="s">
        <v>45</v>
      </c>
      <c r="O4215" t="s">
        <v>30</v>
      </c>
      <c r="P4215" t="s">
        <v>30</v>
      </c>
      <c r="Q4215" t="s">
        <v>63</v>
      </c>
      <c r="R4215" t="s">
        <v>30</v>
      </c>
      <c r="X4215" t="s">
        <v>8292</v>
      </c>
    </row>
    <row r="4216" spans="1:24" x14ac:dyDescent="0.25">
      <c r="A4216">
        <v>1380044</v>
      </c>
      <c r="B4216" t="s">
        <v>8293</v>
      </c>
      <c r="C4216" t="s">
        <v>8294</v>
      </c>
      <c r="G4216" t="e">
        <f>-coxib</f>
        <v>#NAME?</v>
      </c>
      <c r="H4216" t="s">
        <v>7424</v>
      </c>
      <c r="N4216" t="s">
        <v>45</v>
      </c>
      <c r="O4216" t="s">
        <v>40</v>
      </c>
      <c r="P4216" t="s">
        <v>30</v>
      </c>
      <c r="Q4216" t="s">
        <v>63</v>
      </c>
      <c r="R4216" t="s">
        <v>30</v>
      </c>
      <c r="X4216" t="s">
        <v>8295</v>
      </c>
    </row>
    <row r="4217" spans="1:24" x14ac:dyDescent="0.25">
      <c r="A4217">
        <v>1377437</v>
      </c>
      <c r="B4217" t="s">
        <v>8296</v>
      </c>
      <c r="C4217" t="s">
        <v>8297</v>
      </c>
      <c r="E4217" t="s">
        <v>8298</v>
      </c>
      <c r="K4217" t="s">
        <v>8299</v>
      </c>
      <c r="L4217" t="s">
        <v>8300</v>
      </c>
      <c r="N4217" t="s">
        <v>45</v>
      </c>
      <c r="O4217" t="s">
        <v>40</v>
      </c>
      <c r="P4217" t="s">
        <v>30</v>
      </c>
      <c r="Q4217" t="s">
        <v>46</v>
      </c>
      <c r="R4217" t="s">
        <v>30</v>
      </c>
      <c r="X4217" t="s">
        <v>8301</v>
      </c>
    </row>
    <row r="4218" spans="1:24" x14ac:dyDescent="0.25">
      <c r="A4218">
        <v>1376467</v>
      </c>
      <c r="B4218" t="s">
        <v>8302</v>
      </c>
      <c r="C4218" t="s">
        <v>8303</v>
      </c>
      <c r="G4218" t="e">
        <f>-thiazide</f>
        <v>#NAME?</v>
      </c>
      <c r="H4218" t="s">
        <v>682</v>
      </c>
      <c r="I4218">
        <v>1967</v>
      </c>
      <c r="M4218" t="s">
        <v>763</v>
      </c>
      <c r="N4218" t="s">
        <v>45</v>
      </c>
      <c r="O4218" t="s">
        <v>40</v>
      </c>
      <c r="P4218" t="s">
        <v>30</v>
      </c>
      <c r="Q4218" t="s">
        <v>46</v>
      </c>
      <c r="R4218" t="s">
        <v>30</v>
      </c>
      <c r="X4218" t="s">
        <v>8304</v>
      </c>
    </row>
    <row r="4219" spans="1:24" x14ac:dyDescent="0.25">
      <c r="A4219">
        <v>1376915</v>
      </c>
      <c r="B4219" t="s">
        <v>8305</v>
      </c>
      <c r="C4219" t="s">
        <v>8306</v>
      </c>
      <c r="N4219" t="s">
        <v>45</v>
      </c>
      <c r="O4219" t="s">
        <v>30</v>
      </c>
      <c r="P4219" t="s">
        <v>30</v>
      </c>
      <c r="Q4219" t="s">
        <v>31</v>
      </c>
      <c r="R4219" t="s">
        <v>30</v>
      </c>
      <c r="X4219" t="s">
        <v>8307</v>
      </c>
    </row>
    <row r="4220" spans="1:24" x14ac:dyDescent="0.25">
      <c r="A4220">
        <v>1377460</v>
      </c>
      <c r="B4220" t="s">
        <v>8308</v>
      </c>
      <c r="C4220" t="s">
        <v>8309</v>
      </c>
      <c r="N4220" t="s">
        <v>45</v>
      </c>
      <c r="O4220" t="s">
        <v>40</v>
      </c>
      <c r="P4220" t="s">
        <v>30</v>
      </c>
      <c r="Q4220" t="s">
        <v>63</v>
      </c>
      <c r="R4220" t="s">
        <v>30</v>
      </c>
      <c r="X4220" t="s">
        <v>8310</v>
      </c>
    </row>
    <row r="4221" spans="1:24" x14ac:dyDescent="0.25">
      <c r="A4221">
        <v>1378828</v>
      </c>
      <c r="B4221" t="s">
        <v>8311</v>
      </c>
      <c r="C4221" t="s">
        <v>8312</v>
      </c>
      <c r="F4221" t="s">
        <v>313</v>
      </c>
      <c r="I4221">
        <v>1983</v>
      </c>
      <c r="M4221" t="s">
        <v>8313</v>
      </c>
      <c r="N4221" t="s">
        <v>45</v>
      </c>
      <c r="O4221" t="s">
        <v>40</v>
      </c>
      <c r="P4221" t="s">
        <v>30</v>
      </c>
      <c r="Q4221" t="s">
        <v>63</v>
      </c>
      <c r="R4221" t="s">
        <v>30</v>
      </c>
      <c r="X4221" t="s">
        <v>8314</v>
      </c>
    </row>
    <row r="4222" spans="1:24" x14ac:dyDescent="0.25">
      <c r="A4222">
        <v>1152980</v>
      </c>
      <c r="B4222" t="s">
        <v>8315</v>
      </c>
      <c r="C4222" t="s">
        <v>8316</v>
      </c>
      <c r="E4222" t="s">
        <v>8317</v>
      </c>
      <c r="N4222" t="s">
        <v>45</v>
      </c>
      <c r="O4222" t="s">
        <v>40</v>
      </c>
      <c r="P4222" t="s">
        <v>30</v>
      </c>
      <c r="Q4222" t="s">
        <v>46</v>
      </c>
      <c r="R4222" t="s">
        <v>30</v>
      </c>
      <c r="X4222" t="s">
        <v>8318</v>
      </c>
    </row>
    <row r="4223" spans="1:24" x14ac:dyDescent="0.25">
      <c r="A4223">
        <v>1376270</v>
      </c>
      <c r="B4223" t="s">
        <v>8319</v>
      </c>
      <c r="C4223" t="s">
        <v>8320</v>
      </c>
      <c r="N4223" t="s">
        <v>45</v>
      </c>
      <c r="O4223" t="s">
        <v>40</v>
      </c>
      <c r="P4223" t="s">
        <v>30</v>
      </c>
      <c r="Q4223" t="s">
        <v>63</v>
      </c>
      <c r="R4223" t="s">
        <v>30</v>
      </c>
      <c r="X4223" t="s">
        <v>8321</v>
      </c>
    </row>
    <row r="4224" spans="1:24" x14ac:dyDescent="0.25">
      <c r="A4224">
        <v>1376869</v>
      </c>
      <c r="B4224" t="s">
        <v>8322</v>
      </c>
      <c r="C4224" t="s">
        <v>8323</v>
      </c>
      <c r="N4224" t="s">
        <v>45</v>
      </c>
      <c r="O4224" t="s">
        <v>40</v>
      </c>
      <c r="P4224" t="s">
        <v>30</v>
      </c>
      <c r="Q4224" t="s">
        <v>63</v>
      </c>
      <c r="R4224" t="s">
        <v>30</v>
      </c>
      <c r="X4224" t="s">
        <v>8324</v>
      </c>
    </row>
    <row r="4225" spans="1:24" x14ac:dyDescent="0.25">
      <c r="A4225">
        <v>1379141</v>
      </c>
      <c r="B4225" t="s">
        <v>8325</v>
      </c>
      <c r="C4225" t="s">
        <v>8326</v>
      </c>
      <c r="F4225" t="s">
        <v>489</v>
      </c>
      <c r="N4225" t="s">
        <v>29</v>
      </c>
      <c r="O4225" t="s">
        <v>40</v>
      </c>
      <c r="P4225" t="s">
        <v>30</v>
      </c>
      <c r="Q4225" t="s">
        <v>46</v>
      </c>
      <c r="R4225" t="s">
        <v>30</v>
      </c>
      <c r="X4225" t="s">
        <v>8327</v>
      </c>
    </row>
    <row r="4226" spans="1:24" x14ac:dyDescent="0.25">
      <c r="A4226">
        <v>1379413</v>
      </c>
      <c r="B4226" t="s">
        <v>8328</v>
      </c>
      <c r="C4226" t="s">
        <v>8329</v>
      </c>
      <c r="G4226" t="e">
        <f>-fosfamide</f>
        <v>#NAME?</v>
      </c>
      <c r="H4226" t="s">
        <v>6319</v>
      </c>
      <c r="N4226" t="s">
        <v>29</v>
      </c>
      <c r="O4226" t="s">
        <v>30</v>
      </c>
      <c r="P4226" t="s">
        <v>30</v>
      </c>
      <c r="Q4226" t="s">
        <v>31</v>
      </c>
      <c r="R4226" t="s">
        <v>30</v>
      </c>
      <c r="X4226" t="s">
        <v>8330</v>
      </c>
    </row>
    <row r="4227" spans="1:24" x14ac:dyDescent="0.25">
      <c r="A4227">
        <v>1378871</v>
      </c>
      <c r="B4227" t="s">
        <v>8331</v>
      </c>
      <c r="C4227" t="s">
        <v>8332</v>
      </c>
      <c r="N4227" t="s">
        <v>45</v>
      </c>
      <c r="O4227" t="s">
        <v>40</v>
      </c>
      <c r="P4227" t="s">
        <v>30</v>
      </c>
      <c r="Q4227" t="s">
        <v>31</v>
      </c>
      <c r="R4227" t="s">
        <v>30</v>
      </c>
      <c r="X4227" t="s">
        <v>8333</v>
      </c>
    </row>
    <row r="4228" spans="1:24" x14ac:dyDescent="0.25">
      <c r="A4228">
        <v>1378732</v>
      </c>
      <c r="B4228" t="s">
        <v>8334</v>
      </c>
      <c r="C4228" t="s">
        <v>8335</v>
      </c>
      <c r="N4228" t="s">
        <v>45</v>
      </c>
      <c r="O4228" t="s">
        <v>40</v>
      </c>
      <c r="P4228" t="s">
        <v>30</v>
      </c>
      <c r="Q4228" t="s">
        <v>46</v>
      </c>
      <c r="R4228" t="s">
        <v>30</v>
      </c>
      <c r="X4228" t="s">
        <v>8336</v>
      </c>
    </row>
    <row r="4229" spans="1:24" x14ac:dyDescent="0.25">
      <c r="A4229">
        <v>1378848</v>
      </c>
      <c r="B4229" t="s">
        <v>8337</v>
      </c>
      <c r="C4229" t="s">
        <v>8338</v>
      </c>
      <c r="N4229" t="s">
        <v>45</v>
      </c>
      <c r="O4229" t="s">
        <v>40</v>
      </c>
      <c r="P4229" t="s">
        <v>30</v>
      </c>
      <c r="Q4229" t="s">
        <v>46</v>
      </c>
      <c r="R4229" t="s">
        <v>30</v>
      </c>
      <c r="X4229" t="s">
        <v>8339</v>
      </c>
    </row>
    <row r="4230" spans="1:24" x14ac:dyDescent="0.25">
      <c r="A4230">
        <v>1376773</v>
      </c>
      <c r="B4230" t="s">
        <v>8340</v>
      </c>
      <c r="C4230" t="s">
        <v>8341</v>
      </c>
      <c r="I4230">
        <v>1967</v>
      </c>
      <c r="M4230" t="s">
        <v>7795</v>
      </c>
      <c r="N4230" t="s">
        <v>45</v>
      </c>
      <c r="O4230" t="s">
        <v>40</v>
      </c>
      <c r="P4230" t="s">
        <v>30</v>
      </c>
      <c r="Q4230" t="s">
        <v>46</v>
      </c>
      <c r="R4230" t="s">
        <v>30</v>
      </c>
      <c r="X4230" t="s">
        <v>8342</v>
      </c>
    </row>
    <row r="4231" spans="1:24" x14ac:dyDescent="0.25">
      <c r="A4231">
        <v>1376316</v>
      </c>
      <c r="B4231" t="s">
        <v>8343</v>
      </c>
      <c r="C4231" t="s">
        <v>8344</v>
      </c>
      <c r="N4231" t="s">
        <v>45</v>
      </c>
      <c r="O4231" t="s">
        <v>40</v>
      </c>
      <c r="P4231" t="s">
        <v>30</v>
      </c>
      <c r="Q4231" t="s">
        <v>63</v>
      </c>
      <c r="R4231" t="s">
        <v>30</v>
      </c>
      <c r="X4231" t="s">
        <v>8345</v>
      </c>
    </row>
    <row r="4232" spans="1:24" x14ac:dyDescent="0.25">
      <c r="A4232">
        <v>1379403</v>
      </c>
      <c r="B4232" t="s">
        <v>8346</v>
      </c>
      <c r="C4232" t="s">
        <v>8347</v>
      </c>
      <c r="G4232" t="e">
        <f>-fylline</f>
        <v>#NAME?</v>
      </c>
      <c r="H4232" t="s">
        <v>155</v>
      </c>
      <c r="N4232" t="s">
        <v>29</v>
      </c>
      <c r="O4232" t="s">
        <v>40</v>
      </c>
      <c r="P4232" t="s">
        <v>30</v>
      </c>
      <c r="Q4232" t="s">
        <v>63</v>
      </c>
      <c r="R4232" t="s">
        <v>30</v>
      </c>
      <c r="X4232" t="s">
        <v>8348</v>
      </c>
    </row>
    <row r="4233" spans="1:24" x14ac:dyDescent="0.25">
      <c r="A4233">
        <v>1276692</v>
      </c>
      <c r="B4233" t="s">
        <v>8349</v>
      </c>
      <c r="C4233" t="s">
        <v>8350</v>
      </c>
      <c r="E4233" t="s">
        <v>8351</v>
      </c>
      <c r="I4233">
        <v>1964</v>
      </c>
      <c r="M4233" t="s">
        <v>948</v>
      </c>
      <c r="N4233" t="s">
        <v>45</v>
      </c>
      <c r="O4233" t="s">
        <v>40</v>
      </c>
      <c r="P4233" t="s">
        <v>30</v>
      </c>
      <c r="Q4233" t="s">
        <v>63</v>
      </c>
      <c r="R4233" t="s">
        <v>30</v>
      </c>
      <c r="X4233" t="s">
        <v>8352</v>
      </c>
    </row>
    <row r="4234" spans="1:24" x14ac:dyDescent="0.25">
      <c r="A4234">
        <v>1383379</v>
      </c>
      <c r="B4234" t="s">
        <v>8353</v>
      </c>
      <c r="C4234" t="s">
        <v>8354</v>
      </c>
      <c r="E4234" t="s">
        <v>8355</v>
      </c>
      <c r="F4234" t="s">
        <v>6813</v>
      </c>
      <c r="G4234" t="s">
        <v>668</v>
      </c>
      <c r="H4234" t="s">
        <v>669</v>
      </c>
      <c r="I4234">
        <v>1977</v>
      </c>
      <c r="M4234" t="s">
        <v>672</v>
      </c>
      <c r="N4234" t="s">
        <v>45</v>
      </c>
      <c r="O4234" t="s">
        <v>40</v>
      </c>
      <c r="P4234" t="s">
        <v>30</v>
      </c>
      <c r="Q4234" t="s">
        <v>63</v>
      </c>
      <c r="R4234" t="s">
        <v>30</v>
      </c>
      <c r="X4234" t="s">
        <v>8356</v>
      </c>
    </row>
    <row r="4235" spans="1:24" x14ac:dyDescent="0.25">
      <c r="A4235">
        <v>374019</v>
      </c>
      <c r="B4235" t="s">
        <v>8357</v>
      </c>
      <c r="C4235" t="s">
        <v>8358</v>
      </c>
      <c r="N4235" t="s">
        <v>29</v>
      </c>
      <c r="O4235" t="s">
        <v>30</v>
      </c>
      <c r="P4235" t="s">
        <v>30</v>
      </c>
      <c r="Q4235" t="s">
        <v>31</v>
      </c>
      <c r="R4235" t="s">
        <v>30</v>
      </c>
      <c r="X4235" t="s">
        <v>8359</v>
      </c>
    </row>
    <row r="4236" spans="1:24" x14ac:dyDescent="0.25">
      <c r="A4236">
        <v>1383359</v>
      </c>
      <c r="B4236" t="s">
        <v>8360</v>
      </c>
      <c r="C4236" t="s">
        <v>8361</v>
      </c>
      <c r="N4236" t="s">
        <v>45</v>
      </c>
      <c r="O4236" t="s">
        <v>40</v>
      </c>
      <c r="P4236" t="s">
        <v>30</v>
      </c>
      <c r="Q4236" t="s">
        <v>46</v>
      </c>
      <c r="R4236" t="s">
        <v>30</v>
      </c>
      <c r="X4236" t="s">
        <v>8362</v>
      </c>
    </row>
    <row r="4237" spans="1:24" x14ac:dyDescent="0.25">
      <c r="A4237">
        <v>1383439</v>
      </c>
      <c r="B4237" t="s">
        <v>8363</v>
      </c>
      <c r="C4237" t="s">
        <v>8364</v>
      </c>
      <c r="E4237" t="s">
        <v>8365</v>
      </c>
      <c r="I4237">
        <v>1979</v>
      </c>
      <c r="M4237" t="s">
        <v>367</v>
      </c>
      <c r="N4237" t="s">
        <v>45</v>
      </c>
      <c r="O4237" t="s">
        <v>40</v>
      </c>
      <c r="P4237" t="s">
        <v>30</v>
      </c>
      <c r="Q4237" t="s">
        <v>63</v>
      </c>
      <c r="R4237" t="s">
        <v>30</v>
      </c>
      <c r="X4237" t="s">
        <v>8366</v>
      </c>
    </row>
    <row r="4238" spans="1:24" x14ac:dyDescent="0.25">
      <c r="A4238">
        <v>1383037</v>
      </c>
      <c r="B4238" t="s">
        <v>8367</v>
      </c>
      <c r="C4238" t="s">
        <v>8368</v>
      </c>
      <c r="F4238" t="s">
        <v>3911</v>
      </c>
      <c r="I4238">
        <v>1963</v>
      </c>
      <c r="M4238" t="s">
        <v>1194</v>
      </c>
      <c r="N4238" t="s">
        <v>75</v>
      </c>
      <c r="O4238" t="s">
        <v>30</v>
      </c>
      <c r="P4238" t="s">
        <v>30</v>
      </c>
      <c r="Q4238" t="s">
        <v>63</v>
      </c>
      <c r="R4238" t="s">
        <v>30</v>
      </c>
      <c r="X4238" t="s">
        <v>8369</v>
      </c>
    </row>
    <row r="4239" spans="1:24" x14ac:dyDescent="0.25">
      <c r="A4239">
        <v>1376733</v>
      </c>
      <c r="B4239" t="s">
        <v>8370</v>
      </c>
      <c r="C4239" t="s">
        <v>8371</v>
      </c>
      <c r="G4239" t="e">
        <f>-oxacin</f>
        <v>#NAME?</v>
      </c>
      <c r="H4239" t="s">
        <v>1472</v>
      </c>
      <c r="N4239" t="s">
        <v>45</v>
      </c>
      <c r="O4239" t="s">
        <v>40</v>
      </c>
      <c r="P4239" t="s">
        <v>30</v>
      </c>
      <c r="Q4239" t="s">
        <v>46</v>
      </c>
      <c r="R4239" t="s">
        <v>30</v>
      </c>
      <c r="X4239" t="s">
        <v>8372</v>
      </c>
    </row>
    <row r="4240" spans="1:24" x14ac:dyDescent="0.25">
      <c r="A4240">
        <v>1377356</v>
      </c>
      <c r="B4240" t="s">
        <v>8373</v>
      </c>
      <c r="C4240" t="s">
        <v>8374</v>
      </c>
      <c r="N4240" t="s">
        <v>45</v>
      </c>
      <c r="O4240" t="s">
        <v>40</v>
      </c>
      <c r="P4240" t="s">
        <v>30</v>
      </c>
      <c r="Q4240" t="s">
        <v>31</v>
      </c>
      <c r="R4240" t="s">
        <v>30</v>
      </c>
      <c r="X4240" t="s">
        <v>8375</v>
      </c>
    </row>
    <row r="4241" spans="1:24" x14ac:dyDescent="0.25">
      <c r="A4241">
        <v>1376289</v>
      </c>
      <c r="B4241" t="s">
        <v>8376</v>
      </c>
      <c r="C4241" t="s">
        <v>8377</v>
      </c>
      <c r="E4241" t="s">
        <v>8378</v>
      </c>
      <c r="G4241" t="e">
        <f>-olone</f>
        <v>#NAME?</v>
      </c>
      <c r="H4241" t="s">
        <v>754</v>
      </c>
      <c r="N4241" t="s">
        <v>29</v>
      </c>
      <c r="O4241" t="s">
        <v>40</v>
      </c>
      <c r="P4241" t="s">
        <v>30</v>
      </c>
      <c r="Q4241" t="s">
        <v>31</v>
      </c>
      <c r="R4241" t="s">
        <v>30</v>
      </c>
      <c r="X4241" t="s">
        <v>8379</v>
      </c>
    </row>
    <row r="4242" spans="1:24" x14ac:dyDescent="0.25">
      <c r="A4242">
        <v>1377688</v>
      </c>
      <c r="B4242" t="s">
        <v>8380</v>
      </c>
      <c r="C4242" t="s">
        <v>8381</v>
      </c>
      <c r="N4242" t="s">
        <v>45</v>
      </c>
      <c r="O4242" t="s">
        <v>40</v>
      </c>
      <c r="P4242" t="s">
        <v>30</v>
      </c>
      <c r="Q4242" t="s">
        <v>31</v>
      </c>
      <c r="R4242" t="s">
        <v>30</v>
      </c>
      <c r="X4242" t="s">
        <v>8382</v>
      </c>
    </row>
    <row r="4243" spans="1:24" x14ac:dyDescent="0.25">
      <c r="A4243">
        <v>1378834</v>
      </c>
      <c r="B4243" t="s">
        <v>8383</v>
      </c>
      <c r="C4243" t="s">
        <v>8384</v>
      </c>
      <c r="N4243" t="s">
        <v>45</v>
      </c>
      <c r="O4243" t="s">
        <v>40</v>
      </c>
      <c r="P4243" t="s">
        <v>30</v>
      </c>
      <c r="Q4243" t="s">
        <v>46</v>
      </c>
      <c r="R4243" t="s">
        <v>30</v>
      </c>
      <c r="X4243" t="s">
        <v>8385</v>
      </c>
    </row>
    <row r="4244" spans="1:24" x14ac:dyDescent="0.25">
      <c r="A4244">
        <v>1376984</v>
      </c>
      <c r="B4244" t="s">
        <v>8386</v>
      </c>
      <c r="C4244" t="s">
        <v>8387</v>
      </c>
      <c r="N4244" t="s">
        <v>45</v>
      </c>
      <c r="O4244" t="s">
        <v>40</v>
      </c>
      <c r="P4244" t="s">
        <v>30</v>
      </c>
      <c r="Q4244" t="s">
        <v>46</v>
      </c>
      <c r="R4244" t="s">
        <v>30</v>
      </c>
      <c r="X4244" t="s">
        <v>8388</v>
      </c>
    </row>
    <row r="4245" spans="1:24" x14ac:dyDescent="0.25">
      <c r="A4245">
        <v>1379453</v>
      </c>
      <c r="B4245" t="s">
        <v>8389</v>
      </c>
      <c r="C4245" t="s">
        <v>8390</v>
      </c>
      <c r="E4245" t="s">
        <v>8391</v>
      </c>
      <c r="G4245" t="e">
        <f>-perone</f>
        <v>#NAME?</v>
      </c>
      <c r="H4245" t="s">
        <v>5115</v>
      </c>
      <c r="N4245" t="s">
        <v>45</v>
      </c>
      <c r="O4245" t="s">
        <v>40</v>
      </c>
      <c r="P4245" t="s">
        <v>30</v>
      </c>
      <c r="Q4245" t="s">
        <v>63</v>
      </c>
      <c r="R4245" t="s">
        <v>30</v>
      </c>
      <c r="X4245" t="s">
        <v>8392</v>
      </c>
    </row>
    <row r="4246" spans="1:24" x14ac:dyDescent="0.25">
      <c r="A4246">
        <v>1377368</v>
      </c>
      <c r="B4246" t="s">
        <v>8393</v>
      </c>
      <c r="C4246" t="s">
        <v>8394</v>
      </c>
      <c r="N4246" t="s">
        <v>45</v>
      </c>
      <c r="O4246" t="s">
        <v>40</v>
      </c>
      <c r="P4246" t="s">
        <v>30</v>
      </c>
      <c r="Q4246" t="s">
        <v>63</v>
      </c>
      <c r="R4246" t="s">
        <v>30</v>
      </c>
      <c r="X4246" t="s">
        <v>8395</v>
      </c>
    </row>
    <row r="4247" spans="1:24" x14ac:dyDescent="0.25">
      <c r="A4247">
        <v>1379733</v>
      </c>
      <c r="B4247" t="s">
        <v>8396</v>
      </c>
      <c r="C4247" t="s">
        <v>8397</v>
      </c>
      <c r="G4247" t="e">
        <f>-verine</f>
        <v>#NAME?</v>
      </c>
      <c r="H4247" t="s">
        <v>2084</v>
      </c>
      <c r="N4247" t="s">
        <v>45</v>
      </c>
      <c r="O4247" t="s">
        <v>30</v>
      </c>
      <c r="P4247" t="s">
        <v>30</v>
      </c>
      <c r="Q4247" t="s">
        <v>46</v>
      </c>
      <c r="R4247" t="s">
        <v>30</v>
      </c>
      <c r="X4247" t="s">
        <v>8398</v>
      </c>
    </row>
    <row r="4248" spans="1:24" x14ac:dyDescent="0.25">
      <c r="A4248">
        <v>1379570</v>
      </c>
      <c r="B4248" t="s">
        <v>8399</v>
      </c>
      <c r="C4248" t="s">
        <v>8400</v>
      </c>
      <c r="F4248" t="s">
        <v>489</v>
      </c>
      <c r="I4248">
        <v>1966</v>
      </c>
      <c r="M4248" t="s">
        <v>3737</v>
      </c>
      <c r="N4248" t="s">
        <v>29</v>
      </c>
      <c r="O4248" t="s">
        <v>40</v>
      </c>
      <c r="P4248" t="s">
        <v>30</v>
      </c>
      <c r="Q4248" t="s">
        <v>31</v>
      </c>
      <c r="R4248" t="s">
        <v>30</v>
      </c>
      <c r="X4248" t="s">
        <v>8401</v>
      </c>
    </row>
    <row r="4249" spans="1:24" x14ac:dyDescent="0.25">
      <c r="A4249">
        <v>1379846</v>
      </c>
      <c r="B4249" t="s">
        <v>8402</v>
      </c>
      <c r="C4249" t="s">
        <v>8403</v>
      </c>
      <c r="N4249" t="s">
        <v>45</v>
      </c>
      <c r="O4249" t="s">
        <v>40</v>
      </c>
      <c r="P4249" t="s">
        <v>30</v>
      </c>
      <c r="Q4249" t="s">
        <v>63</v>
      </c>
      <c r="R4249" t="s">
        <v>30</v>
      </c>
      <c r="X4249" t="s">
        <v>8404</v>
      </c>
    </row>
    <row r="4250" spans="1:24" x14ac:dyDescent="0.25">
      <c r="A4250">
        <v>1378725</v>
      </c>
      <c r="B4250" t="s">
        <v>8405</v>
      </c>
      <c r="C4250" t="s">
        <v>8406</v>
      </c>
      <c r="N4250" t="s">
        <v>108</v>
      </c>
      <c r="O4250" t="s">
        <v>30</v>
      </c>
      <c r="P4250" t="s">
        <v>30</v>
      </c>
      <c r="Q4250" t="s">
        <v>31</v>
      </c>
      <c r="R4250" t="s">
        <v>30</v>
      </c>
      <c r="X4250" t="s">
        <v>8407</v>
      </c>
    </row>
    <row r="4251" spans="1:24" x14ac:dyDescent="0.25">
      <c r="A4251">
        <v>1377571</v>
      </c>
      <c r="B4251" t="s">
        <v>8408</v>
      </c>
      <c r="C4251" t="s">
        <v>8409</v>
      </c>
      <c r="N4251" t="s">
        <v>45</v>
      </c>
      <c r="O4251" t="s">
        <v>30</v>
      </c>
      <c r="P4251" t="s">
        <v>30</v>
      </c>
      <c r="Q4251" t="s">
        <v>63</v>
      </c>
      <c r="R4251" t="s">
        <v>30</v>
      </c>
      <c r="X4251" t="s">
        <v>8410</v>
      </c>
    </row>
    <row r="4252" spans="1:24" x14ac:dyDescent="0.25">
      <c r="A4252">
        <v>1377332</v>
      </c>
      <c r="B4252" t="s">
        <v>8411</v>
      </c>
      <c r="C4252" t="s">
        <v>8412</v>
      </c>
      <c r="N4252" t="s">
        <v>45</v>
      </c>
      <c r="O4252" t="s">
        <v>40</v>
      </c>
      <c r="P4252" t="s">
        <v>30</v>
      </c>
      <c r="Q4252" t="s">
        <v>46</v>
      </c>
      <c r="R4252" t="s">
        <v>30</v>
      </c>
      <c r="X4252" t="s">
        <v>8413</v>
      </c>
    </row>
    <row r="4253" spans="1:24" x14ac:dyDescent="0.25">
      <c r="A4253">
        <v>1379183</v>
      </c>
      <c r="B4253" t="s">
        <v>8414</v>
      </c>
      <c r="C4253" t="s">
        <v>8415</v>
      </c>
      <c r="E4253" t="s">
        <v>8416</v>
      </c>
      <c r="N4253" t="s">
        <v>45</v>
      </c>
      <c r="O4253" t="s">
        <v>40</v>
      </c>
      <c r="P4253" t="s">
        <v>30</v>
      </c>
      <c r="Q4253" t="s">
        <v>63</v>
      </c>
      <c r="R4253" t="s">
        <v>30</v>
      </c>
      <c r="X4253" t="s">
        <v>8417</v>
      </c>
    </row>
    <row r="4254" spans="1:24" x14ac:dyDescent="0.25">
      <c r="A4254">
        <v>1377632</v>
      </c>
      <c r="B4254" t="s">
        <v>8418</v>
      </c>
      <c r="C4254" t="s">
        <v>8419</v>
      </c>
      <c r="N4254" t="s">
        <v>45</v>
      </c>
      <c r="O4254" t="s">
        <v>40</v>
      </c>
      <c r="P4254" t="s">
        <v>30</v>
      </c>
      <c r="Q4254" t="s">
        <v>46</v>
      </c>
      <c r="R4254" t="s">
        <v>30</v>
      </c>
      <c r="X4254" t="s">
        <v>8420</v>
      </c>
    </row>
    <row r="4255" spans="1:24" x14ac:dyDescent="0.25">
      <c r="A4255">
        <v>1377217</v>
      </c>
      <c r="B4255" t="s">
        <v>8421</v>
      </c>
      <c r="C4255" t="s">
        <v>8422</v>
      </c>
      <c r="G4255" t="e">
        <f>-grel</f>
        <v>#NAME?</v>
      </c>
      <c r="H4255" t="s">
        <v>183</v>
      </c>
      <c r="N4255" t="s">
        <v>45</v>
      </c>
      <c r="O4255" t="s">
        <v>30</v>
      </c>
      <c r="P4255" t="s">
        <v>30</v>
      </c>
      <c r="Q4255" t="s">
        <v>63</v>
      </c>
      <c r="R4255" t="s">
        <v>30</v>
      </c>
      <c r="X4255" t="s">
        <v>8423</v>
      </c>
    </row>
    <row r="4256" spans="1:24" x14ac:dyDescent="0.25">
      <c r="A4256">
        <v>1378527</v>
      </c>
      <c r="B4256" t="s">
        <v>8424</v>
      </c>
      <c r="C4256" t="s">
        <v>8425</v>
      </c>
      <c r="N4256" t="s">
        <v>45</v>
      </c>
      <c r="O4256" t="s">
        <v>40</v>
      </c>
      <c r="P4256" t="s">
        <v>30</v>
      </c>
      <c r="Q4256" t="s">
        <v>46</v>
      </c>
      <c r="R4256" t="s">
        <v>30</v>
      </c>
      <c r="X4256" t="s">
        <v>8426</v>
      </c>
    </row>
    <row r="4257" spans="1:24" x14ac:dyDescent="0.25">
      <c r="A4257">
        <v>1376807</v>
      </c>
      <c r="B4257" t="s">
        <v>8427</v>
      </c>
      <c r="C4257" t="s">
        <v>8428</v>
      </c>
      <c r="E4257" t="s">
        <v>8429</v>
      </c>
      <c r="N4257" t="s">
        <v>45</v>
      </c>
      <c r="O4257" t="s">
        <v>40</v>
      </c>
      <c r="P4257" t="s">
        <v>30</v>
      </c>
      <c r="Q4257" t="s">
        <v>46</v>
      </c>
      <c r="R4257" t="s">
        <v>30</v>
      </c>
      <c r="X4257" t="s">
        <v>8430</v>
      </c>
    </row>
    <row r="4258" spans="1:24" x14ac:dyDescent="0.25">
      <c r="A4258">
        <v>1376955</v>
      </c>
      <c r="B4258" t="s">
        <v>8431</v>
      </c>
      <c r="C4258" t="s">
        <v>8432</v>
      </c>
      <c r="G4258" t="s">
        <v>3021</v>
      </c>
      <c r="H4258" t="s">
        <v>1459</v>
      </c>
      <c r="I4258">
        <v>1967</v>
      </c>
      <c r="M4258" t="s">
        <v>942</v>
      </c>
      <c r="N4258" t="s">
        <v>45</v>
      </c>
      <c r="O4258" t="s">
        <v>40</v>
      </c>
      <c r="P4258" t="s">
        <v>30</v>
      </c>
      <c r="Q4258" t="s">
        <v>46</v>
      </c>
      <c r="R4258" t="s">
        <v>30</v>
      </c>
      <c r="X4258" t="s">
        <v>8433</v>
      </c>
    </row>
    <row r="4259" spans="1:24" x14ac:dyDescent="0.25">
      <c r="A4259">
        <v>1377413</v>
      </c>
      <c r="B4259" t="s">
        <v>8434</v>
      </c>
      <c r="C4259" t="s">
        <v>8435</v>
      </c>
      <c r="G4259" t="e">
        <f>-pidem</f>
        <v>#NAME?</v>
      </c>
      <c r="H4259" t="s">
        <v>8436</v>
      </c>
      <c r="N4259" t="s">
        <v>45</v>
      </c>
      <c r="O4259" t="s">
        <v>40</v>
      </c>
      <c r="P4259" t="s">
        <v>30</v>
      </c>
      <c r="Q4259" t="s">
        <v>63</v>
      </c>
      <c r="R4259" t="s">
        <v>30</v>
      </c>
      <c r="X4259" t="s">
        <v>8437</v>
      </c>
    </row>
    <row r="4260" spans="1:24" x14ac:dyDescent="0.25">
      <c r="A4260">
        <v>1449544</v>
      </c>
      <c r="B4260" t="s">
        <v>8444</v>
      </c>
      <c r="C4260" t="s">
        <v>8445</v>
      </c>
      <c r="F4260" t="s">
        <v>489</v>
      </c>
      <c r="N4260" t="s">
        <v>45</v>
      </c>
      <c r="O4260" t="s">
        <v>30</v>
      </c>
      <c r="P4260" t="s">
        <v>30</v>
      </c>
      <c r="Q4260" t="s">
        <v>75</v>
      </c>
      <c r="R4260" t="s">
        <v>30</v>
      </c>
      <c r="X4260" t="s">
        <v>8446</v>
      </c>
    </row>
    <row r="4261" spans="1:24" x14ac:dyDescent="0.25">
      <c r="A4261">
        <v>1383128</v>
      </c>
      <c r="B4261" t="s">
        <v>8447</v>
      </c>
      <c r="C4261" t="s">
        <v>8448</v>
      </c>
      <c r="E4261" t="s">
        <v>8449</v>
      </c>
      <c r="F4261" t="s">
        <v>366</v>
      </c>
      <c r="I4261">
        <v>1984</v>
      </c>
      <c r="M4261" t="s">
        <v>367</v>
      </c>
      <c r="N4261" t="s">
        <v>45</v>
      </c>
      <c r="O4261" t="s">
        <v>40</v>
      </c>
      <c r="P4261" t="s">
        <v>30</v>
      </c>
      <c r="Q4261" t="s">
        <v>63</v>
      </c>
      <c r="R4261" t="s">
        <v>30</v>
      </c>
      <c r="X4261" t="s">
        <v>8450</v>
      </c>
    </row>
    <row r="4262" spans="1:24" x14ac:dyDescent="0.25">
      <c r="A4262">
        <v>150547</v>
      </c>
      <c r="B4262" t="s">
        <v>8451</v>
      </c>
      <c r="C4262" t="s">
        <v>8452</v>
      </c>
      <c r="F4262" t="s">
        <v>527</v>
      </c>
      <c r="N4262" t="s">
        <v>45</v>
      </c>
      <c r="O4262" t="s">
        <v>40</v>
      </c>
      <c r="P4262" t="s">
        <v>30</v>
      </c>
      <c r="Q4262" t="s">
        <v>46</v>
      </c>
      <c r="R4262" t="s">
        <v>30</v>
      </c>
      <c r="X4262" t="s">
        <v>8453</v>
      </c>
    </row>
    <row r="4263" spans="1:24" x14ac:dyDescent="0.25">
      <c r="A4263">
        <v>460481</v>
      </c>
      <c r="B4263" t="s">
        <v>8454</v>
      </c>
      <c r="C4263" t="s">
        <v>8455</v>
      </c>
      <c r="E4263" t="s">
        <v>8456</v>
      </c>
      <c r="G4263" t="e">
        <f>-tant</f>
        <v>#NAME?</v>
      </c>
      <c r="H4263" t="s">
        <v>8457</v>
      </c>
      <c r="I4263">
        <v>2000</v>
      </c>
      <c r="N4263" t="s">
        <v>45</v>
      </c>
      <c r="O4263" t="s">
        <v>30</v>
      </c>
      <c r="P4263" t="s">
        <v>30</v>
      </c>
      <c r="Q4263" t="s">
        <v>31</v>
      </c>
      <c r="R4263" t="s">
        <v>30</v>
      </c>
      <c r="X4263" t="s">
        <v>8458</v>
      </c>
    </row>
    <row r="4264" spans="1:24" x14ac:dyDescent="0.25">
      <c r="A4264">
        <v>791362</v>
      </c>
      <c r="B4264" t="s">
        <v>8459</v>
      </c>
      <c r="C4264" t="s">
        <v>8460</v>
      </c>
      <c r="F4264" t="s">
        <v>313</v>
      </c>
      <c r="I4264">
        <v>1991</v>
      </c>
      <c r="M4264" t="s">
        <v>896</v>
      </c>
      <c r="N4264" t="s">
        <v>45</v>
      </c>
      <c r="O4264" t="s">
        <v>40</v>
      </c>
      <c r="P4264" t="s">
        <v>30</v>
      </c>
      <c r="Q4264" t="s">
        <v>31</v>
      </c>
      <c r="R4264" t="s">
        <v>30</v>
      </c>
      <c r="X4264" t="s">
        <v>8461</v>
      </c>
    </row>
    <row r="4265" spans="1:24" x14ac:dyDescent="0.25">
      <c r="A4265">
        <v>1383289</v>
      </c>
      <c r="B4265" t="s">
        <v>8462</v>
      </c>
      <c r="C4265" t="s">
        <v>8463</v>
      </c>
      <c r="K4265" t="s">
        <v>8464</v>
      </c>
      <c r="L4265" t="s">
        <v>8465</v>
      </c>
      <c r="N4265" t="s">
        <v>45</v>
      </c>
      <c r="O4265" t="s">
        <v>30</v>
      </c>
      <c r="P4265" t="s">
        <v>30</v>
      </c>
      <c r="Q4265" t="s">
        <v>63</v>
      </c>
      <c r="R4265" t="s">
        <v>30</v>
      </c>
      <c r="X4265" t="s">
        <v>8466</v>
      </c>
    </row>
    <row r="4266" spans="1:24" x14ac:dyDescent="0.25">
      <c r="A4266">
        <v>581857</v>
      </c>
      <c r="B4266" t="s">
        <v>8467</v>
      </c>
      <c r="C4266" t="s">
        <v>8468</v>
      </c>
      <c r="I4266">
        <v>1963</v>
      </c>
      <c r="M4266" t="s">
        <v>367</v>
      </c>
      <c r="N4266" t="s">
        <v>45</v>
      </c>
      <c r="O4266" t="s">
        <v>40</v>
      </c>
      <c r="P4266" t="s">
        <v>30</v>
      </c>
      <c r="Q4266" t="s">
        <v>31</v>
      </c>
      <c r="R4266" t="s">
        <v>30</v>
      </c>
      <c r="X4266" t="s">
        <v>8469</v>
      </c>
    </row>
    <row r="4267" spans="1:24" x14ac:dyDescent="0.25">
      <c r="A4267">
        <v>1376747</v>
      </c>
      <c r="B4267" t="s">
        <v>8470</v>
      </c>
      <c r="C4267" t="s">
        <v>8471</v>
      </c>
      <c r="N4267" t="s">
        <v>45</v>
      </c>
      <c r="O4267" t="s">
        <v>30</v>
      </c>
      <c r="P4267" t="s">
        <v>30</v>
      </c>
      <c r="Q4267" t="s">
        <v>75</v>
      </c>
      <c r="R4267" t="s">
        <v>30</v>
      </c>
      <c r="X4267" t="s">
        <v>8472</v>
      </c>
    </row>
    <row r="4268" spans="1:24" x14ac:dyDescent="0.25">
      <c r="A4268">
        <v>1383514</v>
      </c>
      <c r="B4268" t="s">
        <v>8473</v>
      </c>
      <c r="C4268" t="s">
        <v>8474</v>
      </c>
      <c r="E4268" t="s">
        <v>8475</v>
      </c>
      <c r="G4268" t="e">
        <f>-ium</f>
        <v>#NAME?</v>
      </c>
      <c r="H4268" t="s">
        <v>288</v>
      </c>
      <c r="N4268" t="s">
        <v>45</v>
      </c>
      <c r="O4268" t="s">
        <v>40</v>
      </c>
      <c r="P4268" t="s">
        <v>30</v>
      </c>
      <c r="Q4268" t="s">
        <v>63</v>
      </c>
      <c r="R4268" t="s">
        <v>30</v>
      </c>
      <c r="X4268" t="s">
        <v>8476</v>
      </c>
    </row>
    <row r="4269" spans="1:24" x14ac:dyDescent="0.25">
      <c r="A4269">
        <v>1383355</v>
      </c>
      <c r="B4269" t="s">
        <v>8477</v>
      </c>
      <c r="C4269" t="s">
        <v>8478</v>
      </c>
      <c r="N4269" t="s">
        <v>45</v>
      </c>
      <c r="O4269" t="s">
        <v>40</v>
      </c>
      <c r="P4269" t="s">
        <v>30</v>
      </c>
      <c r="Q4269" t="s">
        <v>63</v>
      </c>
      <c r="R4269" t="s">
        <v>30</v>
      </c>
      <c r="X4269" t="s">
        <v>8479</v>
      </c>
    </row>
    <row r="4270" spans="1:24" x14ac:dyDescent="0.25">
      <c r="A4270">
        <v>1449553</v>
      </c>
      <c r="B4270" t="s">
        <v>8480</v>
      </c>
      <c r="C4270" t="s">
        <v>8481</v>
      </c>
      <c r="F4270" t="s">
        <v>8482</v>
      </c>
      <c r="I4270">
        <v>1963</v>
      </c>
      <c r="M4270" t="s">
        <v>1194</v>
      </c>
      <c r="N4270" t="s">
        <v>74</v>
      </c>
      <c r="O4270" t="s">
        <v>30</v>
      </c>
      <c r="P4270" t="s">
        <v>30</v>
      </c>
      <c r="Q4270" t="s">
        <v>75</v>
      </c>
      <c r="R4270" t="s">
        <v>30</v>
      </c>
      <c r="X4270" t="s">
        <v>8483</v>
      </c>
    </row>
    <row r="4271" spans="1:24" x14ac:dyDescent="0.25">
      <c r="A4271">
        <v>1381257</v>
      </c>
      <c r="B4271" t="s">
        <v>8484</v>
      </c>
      <c r="C4271" t="s">
        <v>8485</v>
      </c>
      <c r="F4271" t="s">
        <v>8486</v>
      </c>
      <c r="G4271" t="e">
        <f>-filcon</f>
        <v>#NAME?</v>
      </c>
      <c r="H4271" t="s">
        <v>276</v>
      </c>
      <c r="I4271">
        <v>1985</v>
      </c>
      <c r="M4271" t="s">
        <v>277</v>
      </c>
      <c r="N4271" t="s">
        <v>229</v>
      </c>
      <c r="O4271" t="s">
        <v>30</v>
      </c>
      <c r="P4271" t="s">
        <v>30</v>
      </c>
      <c r="Q4271" t="s">
        <v>31</v>
      </c>
      <c r="R4271" t="s">
        <v>30</v>
      </c>
    </row>
    <row r="4272" spans="1:24" x14ac:dyDescent="0.25">
      <c r="A4272">
        <v>1380564</v>
      </c>
      <c r="B4272" t="s">
        <v>8487</v>
      </c>
      <c r="C4272" t="s">
        <v>8488</v>
      </c>
      <c r="G4272" t="e">
        <f>-imod</f>
        <v>#NAME?</v>
      </c>
      <c r="H4272" t="s">
        <v>2070</v>
      </c>
      <c r="N4272" t="s">
        <v>75</v>
      </c>
      <c r="O4272" t="s">
        <v>30</v>
      </c>
      <c r="P4272" t="s">
        <v>30</v>
      </c>
      <c r="Q4272" t="s">
        <v>31</v>
      </c>
      <c r="R4272" t="s">
        <v>30</v>
      </c>
    </row>
    <row r="4273" spans="1:24" x14ac:dyDescent="0.25">
      <c r="A4273">
        <v>1381422</v>
      </c>
      <c r="B4273" t="s">
        <v>8489</v>
      </c>
      <c r="C4273" t="s">
        <v>8490</v>
      </c>
      <c r="E4273" t="s">
        <v>8491</v>
      </c>
      <c r="F4273" t="s">
        <v>480</v>
      </c>
      <c r="I4273">
        <v>1967</v>
      </c>
      <c r="M4273" t="s">
        <v>793</v>
      </c>
      <c r="N4273" t="s">
        <v>75</v>
      </c>
      <c r="O4273" t="s">
        <v>30</v>
      </c>
      <c r="P4273" t="s">
        <v>30</v>
      </c>
      <c r="Q4273" t="s">
        <v>31</v>
      </c>
      <c r="R4273" t="s">
        <v>30</v>
      </c>
    </row>
    <row r="4274" spans="1:24" x14ac:dyDescent="0.25">
      <c r="A4274">
        <v>1380665</v>
      </c>
      <c r="B4274" t="s">
        <v>8492</v>
      </c>
      <c r="C4274" t="s">
        <v>8493</v>
      </c>
      <c r="M4274" t="s">
        <v>8494</v>
      </c>
      <c r="N4274" t="s">
        <v>75</v>
      </c>
      <c r="O4274" t="s">
        <v>30</v>
      </c>
      <c r="P4274" t="s">
        <v>30</v>
      </c>
      <c r="Q4274" t="s">
        <v>31</v>
      </c>
      <c r="R4274" t="s">
        <v>30</v>
      </c>
    </row>
    <row r="4275" spans="1:24" x14ac:dyDescent="0.25">
      <c r="A4275">
        <v>1381374</v>
      </c>
      <c r="B4275" t="s">
        <v>8495</v>
      </c>
      <c r="C4275" t="s">
        <v>8496</v>
      </c>
      <c r="N4275" t="s">
        <v>75</v>
      </c>
      <c r="O4275" t="s">
        <v>30</v>
      </c>
      <c r="P4275" t="s">
        <v>30</v>
      </c>
      <c r="Q4275" t="s">
        <v>31</v>
      </c>
      <c r="R4275" t="s">
        <v>30</v>
      </c>
    </row>
    <row r="4276" spans="1:24" x14ac:dyDescent="0.25">
      <c r="A4276">
        <v>1381059</v>
      </c>
      <c r="B4276" t="s">
        <v>8497</v>
      </c>
      <c r="C4276" t="s">
        <v>8498</v>
      </c>
      <c r="G4276" t="e">
        <f>-ase</f>
        <v>#NAME?</v>
      </c>
      <c r="H4276" t="s">
        <v>2359</v>
      </c>
      <c r="K4276" t="s">
        <v>8499</v>
      </c>
      <c r="L4276" t="s">
        <v>8500</v>
      </c>
      <c r="N4276" t="s">
        <v>2360</v>
      </c>
      <c r="O4276" t="s">
        <v>30</v>
      </c>
      <c r="P4276" t="s">
        <v>30</v>
      </c>
      <c r="Q4276" t="s">
        <v>31</v>
      </c>
      <c r="R4276" t="s">
        <v>30</v>
      </c>
    </row>
    <row r="4277" spans="1:24" x14ac:dyDescent="0.25">
      <c r="A4277">
        <v>1381213</v>
      </c>
      <c r="B4277" t="s">
        <v>8501</v>
      </c>
      <c r="C4277" t="s">
        <v>8502</v>
      </c>
      <c r="N4277" t="s">
        <v>75</v>
      </c>
      <c r="O4277" t="s">
        <v>30</v>
      </c>
      <c r="P4277" t="s">
        <v>30</v>
      </c>
      <c r="Q4277" t="s">
        <v>31</v>
      </c>
      <c r="R4277" t="s">
        <v>30</v>
      </c>
    </row>
    <row r="4278" spans="1:24" x14ac:dyDescent="0.25">
      <c r="A4278">
        <v>1380390</v>
      </c>
      <c r="B4278" t="s">
        <v>8503</v>
      </c>
      <c r="C4278" t="s">
        <v>8504</v>
      </c>
      <c r="G4278" t="e">
        <f>-ase</f>
        <v>#NAME?</v>
      </c>
      <c r="H4278" t="s">
        <v>2359</v>
      </c>
      <c r="N4278" t="s">
        <v>2360</v>
      </c>
      <c r="O4278" t="s">
        <v>30</v>
      </c>
      <c r="P4278" t="s">
        <v>30</v>
      </c>
      <c r="Q4278" t="s">
        <v>31</v>
      </c>
      <c r="R4278" t="s">
        <v>30</v>
      </c>
    </row>
    <row r="4279" spans="1:24" x14ac:dyDescent="0.25">
      <c r="A4279">
        <v>1380898</v>
      </c>
      <c r="B4279" t="s">
        <v>8505</v>
      </c>
      <c r="C4279" t="s">
        <v>8506</v>
      </c>
      <c r="N4279" t="s">
        <v>75</v>
      </c>
      <c r="O4279" t="s">
        <v>30</v>
      </c>
      <c r="P4279" t="s">
        <v>30</v>
      </c>
      <c r="Q4279" t="s">
        <v>31</v>
      </c>
      <c r="R4279" t="s">
        <v>30</v>
      </c>
    </row>
    <row r="4280" spans="1:24" x14ac:dyDescent="0.25">
      <c r="A4280">
        <v>1380487</v>
      </c>
      <c r="B4280" t="s">
        <v>8507</v>
      </c>
      <c r="C4280" t="s">
        <v>8508</v>
      </c>
      <c r="N4280" t="s">
        <v>75</v>
      </c>
      <c r="O4280" t="s">
        <v>30</v>
      </c>
      <c r="P4280" t="s">
        <v>30</v>
      </c>
      <c r="Q4280" t="s">
        <v>31</v>
      </c>
      <c r="R4280" t="s">
        <v>30</v>
      </c>
    </row>
    <row r="4281" spans="1:24" x14ac:dyDescent="0.25">
      <c r="A4281">
        <v>1381473</v>
      </c>
      <c r="B4281" t="s">
        <v>8514</v>
      </c>
      <c r="C4281" t="s">
        <v>8515</v>
      </c>
      <c r="I4281">
        <v>1967</v>
      </c>
      <c r="M4281" t="s">
        <v>2468</v>
      </c>
      <c r="N4281" t="s">
        <v>75</v>
      </c>
      <c r="O4281" t="s">
        <v>30</v>
      </c>
      <c r="P4281" t="s">
        <v>30</v>
      </c>
      <c r="Q4281" t="s">
        <v>31</v>
      </c>
      <c r="R4281" t="s">
        <v>30</v>
      </c>
    </row>
    <row r="4282" spans="1:24" x14ac:dyDescent="0.25">
      <c r="A4282">
        <v>1380128</v>
      </c>
      <c r="B4282" t="s">
        <v>8516</v>
      </c>
      <c r="C4282" t="s">
        <v>8517</v>
      </c>
      <c r="F4282" t="s">
        <v>8518</v>
      </c>
      <c r="G4282" t="e">
        <f>-imod</f>
        <v>#NAME?</v>
      </c>
      <c r="H4282" t="s">
        <v>2070</v>
      </c>
      <c r="I4282">
        <v>2009</v>
      </c>
      <c r="N4282" t="s">
        <v>540</v>
      </c>
      <c r="O4282" t="s">
        <v>30</v>
      </c>
      <c r="P4282" t="s">
        <v>30</v>
      </c>
      <c r="Q4282" t="s">
        <v>31</v>
      </c>
      <c r="R4282" t="s">
        <v>30</v>
      </c>
    </row>
    <row r="4283" spans="1:24" x14ac:dyDescent="0.25">
      <c r="A4283">
        <v>1383226</v>
      </c>
      <c r="B4283" t="s">
        <v>8519</v>
      </c>
      <c r="C4283" t="s">
        <v>8520</v>
      </c>
      <c r="N4283" t="s">
        <v>74</v>
      </c>
      <c r="O4283" t="s">
        <v>30</v>
      </c>
      <c r="P4283" t="s">
        <v>30</v>
      </c>
      <c r="Q4283" t="s">
        <v>63</v>
      </c>
      <c r="R4283" t="s">
        <v>30</v>
      </c>
      <c r="X4283" t="s">
        <v>8521</v>
      </c>
    </row>
    <row r="4284" spans="1:24" x14ac:dyDescent="0.25">
      <c r="A4284">
        <v>1376517</v>
      </c>
      <c r="B4284" t="s">
        <v>8522</v>
      </c>
      <c r="C4284" t="s">
        <v>8523</v>
      </c>
      <c r="N4284" t="s">
        <v>45</v>
      </c>
      <c r="O4284" t="s">
        <v>30</v>
      </c>
      <c r="P4284" t="s">
        <v>30</v>
      </c>
      <c r="Q4284" t="s">
        <v>63</v>
      </c>
      <c r="R4284" t="s">
        <v>30</v>
      </c>
      <c r="X4284" t="s">
        <v>8524</v>
      </c>
    </row>
    <row r="4285" spans="1:24" x14ac:dyDescent="0.25">
      <c r="A4285">
        <v>77390</v>
      </c>
      <c r="B4285" t="s">
        <v>8525</v>
      </c>
      <c r="C4285" t="s">
        <v>8526</v>
      </c>
      <c r="E4285" t="s">
        <v>8527</v>
      </c>
      <c r="F4285" t="s">
        <v>489</v>
      </c>
      <c r="I4285">
        <v>1974</v>
      </c>
      <c r="M4285" t="s">
        <v>8528</v>
      </c>
      <c r="N4285" t="s">
        <v>45</v>
      </c>
      <c r="O4285" t="s">
        <v>40</v>
      </c>
      <c r="P4285" t="s">
        <v>30</v>
      </c>
      <c r="Q4285" t="s">
        <v>63</v>
      </c>
      <c r="R4285" t="s">
        <v>30</v>
      </c>
      <c r="X4285" t="s">
        <v>8529</v>
      </c>
    </row>
    <row r="4286" spans="1:24" x14ac:dyDescent="0.25">
      <c r="A4286">
        <v>111338</v>
      </c>
      <c r="B4286" t="s">
        <v>8530</v>
      </c>
      <c r="C4286" t="s">
        <v>8531</v>
      </c>
      <c r="E4286" t="s">
        <v>8532</v>
      </c>
      <c r="F4286" t="s">
        <v>442</v>
      </c>
      <c r="G4286" t="e">
        <f>-tidine</f>
        <v>#NAME?</v>
      </c>
      <c r="H4286" t="s">
        <v>1126</v>
      </c>
      <c r="I4286">
        <v>1985</v>
      </c>
      <c r="M4286" t="s">
        <v>8533</v>
      </c>
      <c r="N4286" t="s">
        <v>45</v>
      </c>
      <c r="O4286" t="s">
        <v>40</v>
      </c>
      <c r="P4286" t="s">
        <v>30</v>
      </c>
      <c r="Q4286" t="s">
        <v>63</v>
      </c>
      <c r="R4286" t="s">
        <v>30</v>
      </c>
      <c r="X4286" t="s">
        <v>8534</v>
      </c>
    </row>
    <row r="4287" spans="1:24" x14ac:dyDescent="0.25">
      <c r="A4287">
        <v>1379045</v>
      </c>
      <c r="B4287" t="s">
        <v>8535</v>
      </c>
      <c r="C4287" t="s">
        <v>8536</v>
      </c>
      <c r="G4287" t="s">
        <v>668</v>
      </c>
      <c r="H4287" t="s">
        <v>669</v>
      </c>
      <c r="N4287" t="s">
        <v>45</v>
      </c>
      <c r="O4287" t="s">
        <v>40</v>
      </c>
      <c r="P4287" t="s">
        <v>30</v>
      </c>
      <c r="Q4287" t="s">
        <v>63</v>
      </c>
      <c r="R4287" t="s">
        <v>30</v>
      </c>
      <c r="X4287" t="s">
        <v>8537</v>
      </c>
    </row>
    <row r="4288" spans="1:24" x14ac:dyDescent="0.25">
      <c r="A4288">
        <v>1376834</v>
      </c>
      <c r="B4288" t="s">
        <v>8538</v>
      </c>
      <c r="C4288" t="s">
        <v>8539</v>
      </c>
      <c r="E4288" t="s">
        <v>8540</v>
      </c>
      <c r="F4288" t="s">
        <v>626</v>
      </c>
      <c r="I4288">
        <v>1974</v>
      </c>
      <c r="M4288" t="s">
        <v>627</v>
      </c>
      <c r="N4288" t="s">
        <v>45</v>
      </c>
      <c r="O4288" t="s">
        <v>40</v>
      </c>
      <c r="P4288" t="s">
        <v>30</v>
      </c>
      <c r="Q4288" t="s">
        <v>63</v>
      </c>
      <c r="R4288" t="s">
        <v>30</v>
      </c>
      <c r="X4288" t="s">
        <v>8541</v>
      </c>
    </row>
    <row r="4289" spans="1:24" x14ac:dyDescent="0.25">
      <c r="A4289">
        <v>1376364</v>
      </c>
      <c r="B4289" t="s">
        <v>8542</v>
      </c>
      <c r="C4289" t="s">
        <v>8543</v>
      </c>
      <c r="K4289" t="s">
        <v>8544</v>
      </c>
      <c r="L4289" t="s">
        <v>8545</v>
      </c>
      <c r="N4289" t="s">
        <v>45</v>
      </c>
      <c r="O4289" t="s">
        <v>40</v>
      </c>
      <c r="P4289" t="s">
        <v>30</v>
      </c>
      <c r="Q4289" t="s">
        <v>46</v>
      </c>
      <c r="R4289" t="s">
        <v>30</v>
      </c>
      <c r="X4289" t="s">
        <v>8546</v>
      </c>
    </row>
    <row r="4290" spans="1:24" x14ac:dyDescent="0.25">
      <c r="A4290">
        <v>1376854</v>
      </c>
      <c r="B4290" t="s">
        <v>8547</v>
      </c>
      <c r="C4290" t="s">
        <v>8548</v>
      </c>
      <c r="G4290" t="e">
        <f>-eridine</f>
        <v>#NAME?</v>
      </c>
      <c r="H4290" t="s">
        <v>2718</v>
      </c>
      <c r="N4290" t="s">
        <v>45</v>
      </c>
      <c r="O4290" t="s">
        <v>40</v>
      </c>
      <c r="P4290" t="s">
        <v>30</v>
      </c>
      <c r="Q4290" t="s">
        <v>63</v>
      </c>
      <c r="R4290" t="s">
        <v>30</v>
      </c>
      <c r="X4290" t="s">
        <v>8549</v>
      </c>
    </row>
    <row r="4291" spans="1:24" x14ac:dyDescent="0.25">
      <c r="A4291">
        <v>1379371</v>
      </c>
      <c r="B4291" t="s">
        <v>8550</v>
      </c>
      <c r="C4291" t="s">
        <v>8551</v>
      </c>
      <c r="E4291" t="s">
        <v>8552</v>
      </c>
      <c r="G4291" t="s">
        <v>2167</v>
      </c>
      <c r="H4291" t="s">
        <v>2168</v>
      </c>
      <c r="I4291">
        <v>1967</v>
      </c>
      <c r="M4291" t="s">
        <v>453</v>
      </c>
      <c r="N4291" t="s">
        <v>45</v>
      </c>
      <c r="O4291" t="s">
        <v>40</v>
      </c>
      <c r="P4291" t="s">
        <v>30</v>
      </c>
      <c r="Q4291" t="s">
        <v>63</v>
      </c>
      <c r="R4291" t="s">
        <v>30</v>
      </c>
      <c r="X4291" t="s">
        <v>8553</v>
      </c>
    </row>
    <row r="4292" spans="1:24" x14ac:dyDescent="0.25">
      <c r="A4292">
        <v>1379275</v>
      </c>
      <c r="B4292" t="s">
        <v>8554</v>
      </c>
      <c r="C4292" t="s">
        <v>8555</v>
      </c>
      <c r="E4292" t="s">
        <v>8556</v>
      </c>
      <c r="F4292" t="s">
        <v>313</v>
      </c>
      <c r="I4292">
        <v>1979</v>
      </c>
      <c r="M4292" t="s">
        <v>8557</v>
      </c>
      <c r="N4292" t="s">
        <v>29</v>
      </c>
      <c r="O4292" t="s">
        <v>40</v>
      </c>
      <c r="P4292" t="s">
        <v>30</v>
      </c>
      <c r="Q4292" t="s">
        <v>31</v>
      </c>
      <c r="R4292" t="s">
        <v>30</v>
      </c>
      <c r="X4292" t="s">
        <v>8558</v>
      </c>
    </row>
    <row r="4293" spans="1:24" x14ac:dyDescent="0.25">
      <c r="A4293">
        <v>1378900</v>
      </c>
      <c r="B4293" t="s">
        <v>8559</v>
      </c>
      <c r="C4293" t="s">
        <v>8560</v>
      </c>
      <c r="N4293" t="s">
        <v>45</v>
      </c>
      <c r="O4293" t="s">
        <v>40</v>
      </c>
      <c r="P4293" t="s">
        <v>30</v>
      </c>
      <c r="Q4293" t="s">
        <v>63</v>
      </c>
      <c r="R4293" t="s">
        <v>30</v>
      </c>
      <c r="X4293" t="s">
        <v>8561</v>
      </c>
    </row>
    <row r="4294" spans="1:24" x14ac:dyDescent="0.25">
      <c r="A4294">
        <v>1383421</v>
      </c>
      <c r="B4294" t="s">
        <v>8562</v>
      </c>
      <c r="C4294" t="s">
        <v>8563</v>
      </c>
      <c r="N4294" t="s">
        <v>45</v>
      </c>
      <c r="O4294" t="s">
        <v>30</v>
      </c>
      <c r="P4294" t="s">
        <v>30</v>
      </c>
      <c r="Q4294" t="s">
        <v>46</v>
      </c>
      <c r="R4294" t="s">
        <v>30</v>
      </c>
      <c r="X4294" t="s">
        <v>8564</v>
      </c>
    </row>
    <row r="4295" spans="1:24" x14ac:dyDescent="0.25">
      <c r="A4295">
        <v>1451103</v>
      </c>
      <c r="B4295" t="s">
        <v>8565</v>
      </c>
      <c r="C4295" t="s">
        <v>8566</v>
      </c>
      <c r="N4295" t="s">
        <v>29</v>
      </c>
      <c r="O4295" t="s">
        <v>40</v>
      </c>
      <c r="P4295" t="s">
        <v>30</v>
      </c>
      <c r="Q4295" t="s">
        <v>46</v>
      </c>
      <c r="R4295" t="s">
        <v>30</v>
      </c>
      <c r="X4295" t="s">
        <v>8567</v>
      </c>
    </row>
    <row r="4296" spans="1:24" x14ac:dyDescent="0.25">
      <c r="A4296">
        <v>1510602</v>
      </c>
      <c r="B4296" t="s">
        <v>8568</v>
      </c>
      <c r="C4296" t="s">
        <v>8569</v>
      </c>
      <c r="E4296" t="s">
        <v>8570</v>
      </c>
      <c r="F4296" t="s">
        <v>570</v>
      </c>
      <c r="G4296" t="e">
        <f>-vir</f>
        <v>#NAME?</v>
      </c>
      <c r="H4296" t="s">
        <v>6167</v>
      </c>
      <c r="I4296">
        <v>2010</v>
      </c>
      <c r="N4296" t="s">
        <v>29</v>
      </c>
      <c r="O4296" t="s">
        <v>30</v>
      </c>
      <c r="P4296" t="s">
        <v>30</v>
      </c>
      <c r="Q4296" t="s">
        <v>31</v>
      </c>
      <c r="R4296" t="s">
        <v>30</v>
      </c>
      <c r="X4296" t="s">
        <v>8571</v>
      </c>
    </row>
    <row r="4297" spans="1:24" x14ac:dyDescent="0.25">
      <c r="A4297">
        <v>777891</v>
      </c>
      <c r="B4297" t="s">
        <v>8577</v>
      </c>
      <c r="C4297" t="s">
        <v>8578</v>
      </c>
      <c r="N4297" t="s">
        <v>45</v>
      </c>
      <c r="O4297" t="s">
        <v>40</v>
      </c>
      <c r="P4297" t="s">
        <v>30</v>
      </c>
      <c r="Q4297" t="s">
        <v>63</v>
      </c>
      <c r="R4297" t="s">
        <v>30</v>
      </c>
      <c r="X4297" t="s">
        <v>8579</v>
      </c>
    </row>
    <row r="4298" spans="1:24" x14ac:dyDescent="0.25">
      <c r="A4298">
        <v>975550</v>
      </c>
      <c r="B4298" t="s">
        <v>8580</v>
      </c>
      <c r="C4298" t="s">
        <v>8581</v>
      </c>
      <c r="M4298" t="s">
        <v>1649</v>
      </c>
      <c r="N4298" t="s">
        <v>45</v>
      </c>
      <c r="O4298" t="s">
        <v>30</v>
      </c>
      <c r="P4298" t="s">
        <v>30</v>
      </c>
      <c r="Q4298" t="s">
        <v>46</v>
      </c>
      <c r="R4298" t="s">
        <v>30</v>
      </c>
      <c r="X4298" t="s">
        <v>8582</v>
      </c>
    </row>
    <row r="4299" spans="1:24" x14ac:dyDescent="0.25">
      <c r="A4299">
        <v>453561</v>
      </c>
      <c r="B4299" t="s">
        <v>8583</v>
      </c>
      <c r="C4299" t="s">
        <v>8584</v>
      </c>
      <c r="K4299" t="s">
        <v>8585</v>
      </c>
      <c r="L4299" t="s">
        <v>8586</v>
      </c>
      <c r="N4299" t="s">
        <v>45</v>
      </c>
      <c r="O4299" t="s">
        <v>40</v>
      </c>
      <c r="P4299" t="s">
        <v>30</v>
      </c>
      <c r="Q4299" t="s">
        <v>63</v>
      </c>
      <c r="R4299" t="s">
        <v>30</v>
      </c>
      <c r="X4299" t="s">
        <v>8587</v>
      </c>
    </row>
    <row r="4300" spans="1:24" x14ac:dyDescent="0.25">
      <c r="A4300">
        <v>452689</v>
      </c>
      <c r="B4300" t="s">
        <v>8588</v>
      </c>
      <c r="C4300" t="s">
        <v>8589</v>
      </c>
      <c r="E4300" t="s">
        <v>8590</v>
      </c>
      <c r="G4300" t="e">
        <f>-pamide</f>
        <v>#NAME?</v>
      </c>
      <c r="H4300" t="s">
        <v>760</v>
      </c>
      <c r="I4300">
        <v>1976</v>
      </c>
      <c r="K4300" t="s">
        <v>8591</v>
      </c>
      <c r="L4300" t="s">
        <v>8592</v>
      </c>
      <c r="M4300" t="s">
        <v>763</v>
      </c>
      <c r="N4300" t="s">
        <v>45</v>
      </c>
      <c r="O4300" t="s">
        <v>40</v>
      </c>
      <c r="P4300" t="s">
        <v>30</v>
      </c>
      <c r="Q4300" t="s">
        <v>63</v>
      </c>
      <c r="R4300" t="s">
        <v>30</v>
      </c>
      <c r="X4300" t="s">
        <v>8593</v>
      </c>
    </row>
    <row r="4301" spans="1:24" x14ac:dyDescent="0.25">
      <c r="A4301">
        <v>433297</v>
      </c>
      <c r="B4301" t="s">
        <v>8594</v>
      </c>
      <c r="C4301" t="s">
        <v>8595</v>
      </c>
      <c r="E4301" t="s">
        <v>8596</v>
      </c>
      <c r="F4301" t="s">
        <v>8597</v>
      </c>
      <c r="G4301" t="e">
        <f>-plon</f>
        <v>#NAME?</v>
      </c>
      <c r="H4301" t="s">
        <v>8598</v>
      </c>
      <c r="I4301">
        <v>2002</v>
      </c>
      <c r="N4301" t="s">
        <v>45</v>
      </c>
      <c r="O4301" t="s">
        <v>40</v>
      </c>
      <c r="P4301" t="s">
        <v>30</v>
      </c>
      <c r="Q4301" t="s">
        <v>63</v>
      </c>
      <c r="R4301" t="s">
        <v>30</v>
      </c>
      <c r="X4301" t="s">
        <v>8599</v>
      </c>
    </row>
    <row r="4302" spans="1:24" x14ac:dyDescent="0.25">
      <c r="A4302">
        <v>190227</v>
      </c>
      <c r="B4302" t="s">
        <v>8605</v>
      </c>
      <c r="C4302" t="s">
        <v>8606</v>
      </c>
      <c r="G4302" t="e">
        <f>-crine</f>
        <v>#NAME?</v>
      </c>
      <c r="H4302" t="s">
        <v>401</v>
      </c>
      <c r="N4302" t="s">
        <v>45</v>
      </c>
      <c r="O4302" t="s">
        <v>40</v>
      </c>
      <c r="P4302" t="s">
        <v>30</v>
      </c>
      <c r="Q4302" t="s">
        <v>46</v>
      </c>
      <c r="R4302" t="s">
        <v>30</v>
      </c>
      <c r="X4302" t="s">
        <v>8607</v>
      </c>
    </row>
    <row r="4303" spans="1:24" x14ac:dyDescent="0.25">
      <c r="A4303">
        <v>365104</v>
      </c>
      <c r="B4303" t="s">
        <v>8608</v>
      </c>
      <c r="C4303" t="s">
        <v>8609</v>
      </c>
      <c r="G4303" t="e">
        <f>-cidin</f>
        <v>#NAME?</v>
      </c>
      <c r="H4303" t="s">
        <v>2501</v>
      </c>
      <c r="N4303" t="s">
        <v>108</v>
      </c>
      <c r="O4303" t="s">
        <v>30</v>
      </c>
      <c r="P4303" t="s">
        <v>30</v>
      </c>
      <c r="Q4303" t="s">
        <v>31</v>
      </c>
      <c r="R4303" t="s">
        <v>30</v>
      </c>
      <c r="X4303" t="s">
        <v>8610</v>
      </c>
    </row>
    <row r="4304" spans="1:24" x14ac:dyDescent="0.25">
      <c r="A4304">
        <v>14185</v>
      </c>
      <c r="B4304" t="s">
        <v>8611</v>
      </c>
      <c r="C4304" t="s">
        <v>8612</v>
      </c>
      <c r="E4304" t="s">
        <v>8613</v>
      </c>
      <c r="N4304" t="s">
        <v>45</v>
      </c>
      <c r="O4304" t="s">
        <v>40</v>
      </c>
      <c r="P4304" t="s">
        <v>30</v>
      </c>
      <c r="Q4304" t="s">
        <v>31</v>
      </c>
      <c r="R4304" t="s">
        <v>30</v>
      </c>
      <c r="X4304" t="s">
        <v>8614</v>
      </c>
    </row>
    <row r="4305" spans="1:24" x14ac:dyDescent="0.25">
      <c r="A4305">
        <v>54404</v>
      </c>
      <c r="B4305" t="s">
        <v>8615</v>
      </c>
      <c r="C4305" t="s">
        <v>8616</v>
      </c>
      <c r="E4305" t="s">
        <v>8617</v>
      </c>
      <c r="G4305" t="s">
        <v>2041</v>
      </c>
      <c r="H4305" t="s">
        <v>1259</v>
      </c>
      <c r="N4305" t="s">
        <v>45</v>
      </c>
      <c r="O4305" t="s">
        <v>40</v>
      </c>
      <c r="P4305" t="s">
        <v>30</v>
      </c>
      <c r="Q4305" t="s">
        <v>63</v>
      </c>
      <c r="R4305" t="s">
        <v>30</v>
      </c>
      <c r="X4305" t="s">
        <v>8618</v>
      </c>
    </row>
    <row r="4306" spans="1:24" x14ac:dyDescent="0.25">
      <c r="A4306">
        <v>1037650</v>
      </c>
      <c r="B4306" t="s">
        <v>8619</v>
      </c>
      <c r="C4306" t="s">
        <v>8620</v>
      </c>
      <c r="N4306" t="s">
        <v>45</v>
      </c>
      <c r="O4306" t="s">
        <v>40</v>
      </c>
      <c r="P4306" t="s">
        <v>30</v>
      </c>
      <c r="Q4306" t="s">
        <v>63</v>
      </c>
      <c r="R4306" t="s">
        <v>30</v>
      </c>
      <c r="X4306" t="s">
        <v>8621</v>
      </c>
    </row>
    <row r="4307" spans="1:24" x14ac:dyDescent="0.25">
      <c r="A4307">
        <v>13398</v>
      </c>
      <c r="B4307" t="s">
        <v>8622</v>
      </c>
      <c r="C4307" t="s">
        <v>8623</v>
      </c>
      <c r="F4307" t="s">
        <v>8624</v>
      </c>
      <c r="M4307" t="s">
        <v>3144</v>
      </c>
      <c r="N4307" t="s">
        <v>45</v>
      </c>
      <c r="O4307" t="s">
        <v>40</v>
      </c>
      <c r="P4307" t="s">
        <v>30</v>
      </c>
      <c r="Q4307" t="s">
        <v>63</v>
      </c>
      <c r="R4307" t="s">
        <v>30</v>
      </c>
      <c r="X4307" t="s">
        <v>8625</v>
      </c>
    </row>
    <row r="4308" spans="1:24" x14ac:dyDescent="0.25">
      <c r="A4308">
        <v>25298</v>
      </c>
      <c r="B4308" t="s">
        <v>8626</v>
      </c>
      <c r="C4308" t="s">
        <v>8627</v>
      </c>
      <c r="G4308" t="e">
        <f>-pride</f>
        <v>#NAME?</v>
      </c>
      <c r="H4308" t="s">
        <v>165</v>
      </c>
      <c r="N4308" t="s">
        <v>45</v>
      </c>
      <c r="O4308" t="s">
        <v>40</v>
      </c>
      <c r="P4308" t="s">
        <v>30</v>
      </c>
      <c r="Q4308" t="s">
        <v>46</v>
      </c>
      <c r="R4308" t="s">
        <v>30</v>
      </c>
      <c r="X4308" t="s">
        <v>8628</v>
      </c>
    </row>
    <row r="4309" spans="1:24" x14ac:dyDescent="0.25">
      <c r="A4309">
        <v>599093</v>
      </c>
      <c r="B4309" t="s">
        <v>8637</v>
      </c>
      <c r="C4309" t="s">
        <v>8638</v>
      </c>
      <c r="E4309" t="s">
        <v>8639</v>
      </c>
      <c r="F4309" t="s">
        <v>3302</v>
      </c>
      <c r="G4309" t="e">
        <f>-gliptin</f>
        <v>#NAME?</v>
      </c>
      <c r="H4309" t="s">
        <v>1223</v>
      </c>
      <c r="I4309">
        <v>2008</v>
      </c>
      <c r="N4309" t="s">
        <v>45</v>
      </c>
      <c r="O4309" t="s">
        <v>40</v>
      </c>
      <c r="P4309" t="s">
        <v>30</v>
      </c>
      <c r="Q4309" t="s">
        <v>31</v>
      </c>
      <c r="R4309" t="s">
        <v>30</v>
      </c>
      <c r="X4309" t="s">
        <v>8640</v>
      </c>
    </row>
    <row r="4310" spans="1:24" x14ac:dyDescent="0.25">
      <c r="A4310">
        <v>990840</v>
      </c>
      <c r="B4310" t="s">
        <v>8645</v>
      </c>
      <c r="C4310" t="s">
        <v>8646</v>
      </c>
      <c r="K4310" t="s">
        <v>8647</v>
      </c>
      <c r="L4310" t="s">
        <v>8648</v>
      </c>
      <c r="N4310" t="s">
        <v>45</v>
      </c>
      <c r="O4310" t="s">
        <v>40</v>
      </c>
      <c r="P4310" t="s">
        <v>30</v>
      </c>
      <c r="Q4310" t="s">
        <v>46</v>
      </c>
      <c r="R4310" t="s">
        <v>30</v>
      </c>
      <c r="X4310" t="s">
        <v>8649</v>
      </c>
    </row>
    <row r="4311" spans="1:24" x14ac:dyDescent="0.25">
      <c r="A4311">
        <v>23429</v>
      </c>
      <c r="B4311" t="s">
        <v>8650</v>
      </c>
      <c r="C4311" t="s">
        <v>8651</v>
      </c>
      <c r="E4311" t="s">
        <v>8652</v>
      </c>
      <c r="F4311" t="s">
        <v>8653</v>
      </c>
      <c r="G4311" t="e">
        <f>-stat</f>
        <v>#NAME?</v>
      </c>
      <c r="H4311" t="s">
        <v>387</v>
      </c>
      <c r="I4311">
        <v>1994</v>
      </c>
      <c r="M4311" t="s">
        <v>793</v>
      </c>
      <c r="N4311" t="s">
        <v>45</v>
      </c>
      <c r="O4311" t="s">
        <v>40</v>
      </c>
      <c r="P4311" t="s">
        <v>30</v>
      </c>
      <c r="Q4311" t="s">
        <v>31</v>
      </c>
      <c r="R4311" t="s">
        <v>30</v>
      </c>
      <c r="X4311" t="s">
        <v>8654</v>
      </c>
    </row>
    <row r="4312" spans="1:24" x14ac:dyDescent="0.25">
      <c r="A4312">
        <v>1248683</v>
      </c>
      <c r="B4312" t="s">
        <v>8655</v>
      </c>
      <c r="C4312" t="s">
        <v>8656</v>
      </c>
      <c r="G4312" t="e">
        <f>-tide</f>
        <v>#NAME?</v>
      </c>
      <c r="H4312" t="s">
        <v>107</v>
      </c>
      <c r="N4312" t="s">
        <v>29</v>
      </c>
      <c r="O4312" t="s">
        <v>30</v>
      </c>
      <c r="P4312" t="s">
        <v>30</v>
      </c>
      <c r="Q4312" t="s">
        <v>46</v>
      </c>
      <c r="R4312" t="s">
        <v>30</v>
      </c>
      <c r="X4312" t="s">
        <v>8657</v>
      </c>
    </row>
    <row r="4313" spans="1:24" x14ac:dyDescent="0.25">
      <c r="A4313">
        <v>1298420</v>
      </c>
      <c r="B4313" t="s">
        <v>8658</v>
      </c>
      <c r="C4313" t="s">
        <v>8659</v>
      </c>
      <c r="I4313">
        <v>1967</v>
      </c>
      <c r="M4313" t="s">
        <v>148</v>
      </c>
      <c r="N4313" t="s">
        <v>45</v>
      </c>
      <c r="O4313" t="s">
        <v>30</v>
      </c>
      <c r="P4313" t="s">
        <v>30</v>
      </c>
      <c r="Q4313" t="s">
        <v>63</v>
      </c>
      <c r="R4313" t="s">
        <v>30</v>
      </c>
      <c r="X4313" t="s">
        <v>8660</v>
      </c>
    </row>
    <row r="4314" spans="1:24" x14ac:dyDescent="0.25">
      <c r="A4314">
        <v>1383572</v>
      </c>
      <c r="B4314" t="s">
        <v>8661</v>
      </c>
      <c r="C4314" t="s">
        <v>8662</v>
      </c>
      <c r="F4314" t="s">
        <v>489</v>
      </c>
      <c r="G4314" t="e">
        <f>-ast</f>
        <v>#NAME?</v>
      </c>
      <c r="H4314" t="s">
        <v>8663</v>
      </c>
      <c r="I4314">
        <v>1992</v>
      </c>
      <c r="M4314" t="s">
        <v>8664</v>
      </c>
      <c r="N4314" t="s">
        <v>45</v>
      </c>
      <c r="O4314" t="s">
        <v>40</v>
      </c>
      <c r="P4314" t="s">
        <v>30</v>
      </c>
      <c r="Q4314" t="s">
        <v>63</v>
      </c>
      <c r="R4314" t="s">
        <v>30</v>
      </c>
      <c r="X4314" t="s">
        <v>8665</v>
      </c>
    </row>
    <row r="4315" spans="1:24" x14ac:dyDescent="0.25">
      <c r="A4315">
        <v>1383039</v>
      </c>
      <c r="B4315" t="s">
        <v>8666</v>
      </c>
      <c r="C4315" t="s">
        <v>8667</v>
      </c>
      <c r="E4315" t="s">
        <v>8668</v>
      </c>
      <c r="F4315" t="s">
        <v>1309</v>
      </c>
      <c r="I4315">
        <v>1976</v>
      </c>
      <c r="M4315" t="s">
        <v>179</v>
      </c>
      <c r="N4315" t="s">
        <v>45</v>
      </c>
      <c r="O4315" t="s">
        <v>40</v>
      </c>
      <c r="P4315" t="s">
        <v>30</v>
      </c>
      <c r="Q4315" t="s">
        <v>46</v>
      </c>
      <c r="R4315" t="s">
        <v>30</v>
      </c>
      <c r="X4315" t="s">
        <v>8669</v>
      </c>
    </row>
    <row r="4316" spans="1:24" x14ac:dyDescent="0.25">
      <c r="A4316">
        <v>1381091</v>
      </c>
      <c r="B4316" t="s">
        <v>8670</v>
      </c>
      <c r="C4316" t="s">
        <v>8671</v>
      </c>
      <c r="N4316" t="s">
        <v>75</v>
      </c>
      <c r="O4316" t="s">
        <v>30</v>
      </c>
      <c r="P4316" t="s">
        <v>30</v>
      </c>
      <c r="Q4316" t="s">
        <v>31</v>
      </c>
      <c r="R4316" t="s">
        <v>30</v>
      </c>
    </row>
    <row r="4317" spans="1:24" x14ac:dyDescent="0.25">
      <c r="A4317">
        <v>1381259</v>
      </c>
      <c r="B4317" t="s">
        <v>8672</v>
      </c>
      <c r="C4317" t="s">
        <v>8673</v>
      </c>
      <c r="G4317" t="e">
        <f>-filcon</f>
        <v>#NAME?</v>
      </c>
      <c r="H4317" t="s">
        <v>276</v>
      </c>
      <c r="I4317">
        <v>1989</v>
      </c>
      <c r="M4317" t="s">
        <v>277</v>
      </c>
      <c r="N4317" t="s">
        <v>229</v>
      </c>
      <c r="O4317" t="s">
        <v>30</v>
      </c>
      <c r="P4317" t="s">
        <v>30</v>
      </c>
      <c r="Q4317" t="s">
        <v>31</v>
      </c>
      <c r="R4317" t="s">
        <v>30</v>
      </c>
    </row>
    <row r="4318" spans="1:24" x14ac:dyDescent="0.25">
      <c r="A4318">
        <v>1380788</v>
      </c>
      <c r="B4318" t="s">
        <v>8674</v>
      </c>
      <c r="C4318" t="s">
        <v>8675</v>
      </c>
      <c r="G4318" t="e">
        <f>-filcon</f>
        <v>#NAME?</v>
      </c>
      <c r="H4318" t="s">
        <v>276</v>
      </c>
      <c r="I4318">
        <v>1977</v>
      </c>
      <c r="M4318" t="s">
        <v>277</v>
      </c>
      <c r="N4318" t="s">
        <v>229</v>
      </c>
      <c r="O4318" t="s">
        <v>30</v>
      </c>
      <c r="P4318" t="s">
        <v>30</v>
      </c>
      <c r="Q4318" t="s">
        <v>31</v>
      </c>
      <c r="R4318" t="s">
        <v>30</v>
      </c>
    </row>
    <row r="4319" spans="1:24" x14ac:dyDescent="0.25">
      <c r="A4319">
        <v>1380255</v>
      </c>
      <c r="B4319" t="s">
        <v>8676</v>
      </c>
      <c r="C4319" t="s">
        <v>8677</v>
      </c>
      <c r="N4319" t="s">
        <v>75</v>
      </c>
      <c r="O4319" t="s">
        <v>30</v>
      </c>
      <c r="P4319" t="s">
        <v>30</v>
      </c>
      <c r="Q4319" t="s">
        <v>31</v>
      </c>
      <c r="R4319" t="s">
        <v>30</v>
      </c>
    </row>
    <row r="4320" spans="1:24" x14ac:dyDescent="0.25">
      <c r="A4320">
        <v>1380310</v>
      </c>
      <c r="B4320" t="s">
        <v>8678</v>
      </c>
      <c r="C4320" t="s">
        <v>8679</v>
      </c>
      <c r="N4320" t="s">
        <v>229</v>
      </c>
      <c r="O4320" t="s">
        <v>30</v>
      </c>
      <c r="P4320" t="s">
        <v>30</v>
      </c>
      <c r="Q4320" t="s">
        <v>31</v>
      </c>
      <c r="R4320" t="s">
        <v>30</v>
      </c>
    </row>
    <row r="4321" spans="1:24" x14ac:dyDescent="0.25">
      <c r="A4321">
        <v>1381332</v>
      </c>
      <c r="B4321" t="s">
        <v>8680</v>
      </c>
      <c r="C4321" t="s">
        <v>8681</v>
      </c>
      <c r="G4321" t="e">
        <f>-filcon</f>
        <v>#NAME?</v>
      </c>
      <c r="H4321" t="s">
        <v>276</v>
      </c>
      <c r="I4321">
        <v>1977</v>
      </c>
      <c r="M4321" t="s">
        <v>277</v>
      </c>
      <c r="N4321" t="s">
        <v>229</v>
      </c>
      <c r="O4321" t="s">
        <v>30</v>
      </c>
      <c r="P4321" t="s">
        <v>30</v>
      </c>
      <c r="Q4321" t="s">
        <v>31</v>
      </c>
      <c r="R4321" t="s">
        <v>30</v>
      </c>
    </row>
    <row r="4322" spans="1:24" x14ac:dyDescent="0.25">
      <c r="A4322">
        <v>1304641</v>
      </c>
      <c r="B4322" t="s">
        <v>8682</v>
      </c>
      <c r="C4322" t="s">
        <v>8683</v>
      </c>
      <c r="E4322" t="s">
        <v>8684</v>
      </c>
      <c r="F4322" t="s">
        <v>8685</v>
      </c>
      <c r="I4322">
        <v>1979</v>
      </c>
      <c r="K4322" t="s">
        <v>8686</v>
      </c>
      <c r="L4322" t="s">
        <v>8687</v>
      </c>
      <c r="M4322" t="s">
        <v>871</v>
      </c>
      <c r="N4322" t="s">
        <v>45</v>
      </c>
      <c r="O4322" t="s">
        <v>40</v>
      </c>
      <c r="P4322" t="s">
        <v>30</v>
      </c>
      <c r="Q4322" t="s">
        <v>46</v>
      </c>
      <c r="R4322" t="s">
        <v>30</v>
      </c>
      <c r="X4322" t="s">
        <v>8688</v>
      </c>
    </row>
    <row r="4323" spans="1:24" x14ac:dyDescent="0.25">
      <c r="A4323">
        <v>1378502</v>
      </c>
      <c r="B4323" t="s">
        <v>8689</v>
      </c>
      <c r="C4323" t="s">
        <v>8690</v>
      </c>
      <c r="N4323" t="s">
        <v>45</v>
      </c>
      <c r="O4323" t="s">
        <v>40</v>
      </c>
      <c r="P4323" t="s">
        <v>30</v>
      </c>
      <c r="Q4323" t="s">
        <v>63</v>
      </c>
      <c r="R4323" t="s">
        <v>30</v>
      </c>
      <c r="X4323" t="s">
        <v>8691</v>
      </c>
    </row>
    <row r="4324" spans="1:24" x14ac:dyDescent="0.25">
      <c r="A4324">
        <v>1379308</v>
      </c>
      <c r="B4324" t="s">
        <v>8692</v>
      </c>
      <c r="C4324" t="s">
        <v>8693</v>
      </c>
      <c r="E4324" t="s">
        <v>8694</v>
      </c>
      <c r="F4324" t="s">
        <v>8695</v>
      </c>
      <c r="I4324">
        <v>1963</v>
      </c>
      <c r="M4324" t="s">
        <v>367</v>
      </c>
      <c r="N4324" t="s">
        <v>45</v>
      </c>
      <c r="O4324" t="s">
        <v>40</v>
      </c>
      <c r="P4324" t="s">
        <v>30</v>
      </c>
      <c r="Q4324" t="s">
        <v>46</v>
      </c>
      <c r="R4324" t="s">
        <v>30</v>
      </c>
      <c r="X4324" t="s">
        <v>8696</v>
      </c>
    </row>
    <row r="4325" spans="1:24" x14ac:dyDescent="0.25">
      <c r="A4325">
        <v>1377816</v>
      </c>
      <c r="B4325" t="s">
        <v>8697</v>
      </c>
      <c r="C4325" t="s">
        <v>8698</v>
      </c>
      <c r="N4325" t="s">
        <v>45</v>
      </c>
      <c r="O4325" t="s">
        <v>40</v>
      </c>
      <c r="P4325" t="s">
        <v>30</v>
      </c>
      <c r="Q4325" t="s">
        <v>63</v>
      </c>
      <c r="R4325" t="s">
        <v>30</v>
      </c>
      <c r="X4325" t="s">
        <v>8699</v>
      </c>
    </row>
    <row r="4326" spans="1:24" x14ac:dyDescent="0.25">
      <c r="A4326">
        <v>1376140</v>
      </c>
      <c r="B4326" t="s">
        <v>8700</v>
      </c>
      <c r="C4326" t="s">
        <v>8701</v>
      </c>
      <c r="E4326" t="s">
        <v>8702</v>
      </c>
      <c r="F4326" t="s">
        <v>8703</v>
      </c>
      <c r="I4326">
        <v>2011</v>
      </c>
      <c r="N4326" t="s">
        <v>45</v>
      </c>
      <c r="O4326" t="s">
        <v>30</v>
      </c>
      <c r="P4326" t="s">
        <v>30</v>
      </c>
      <c r="Q4326" t="s">
        <v>63</v>
      </c>
      <c r="R4326" t="s">
        <v>30</v>
      </c>
      <c r="X4326" t="s">
        <v>8704</v>
      </c>
    </row>
    <row r="4327" spans="1:24" x14ac:dyDescent="0.25">
      <c r="A4327">
        <v>1377353</v>
      </c>
      <c r="B4327" t="s">
        <v>8705</v>
      </c>
      <c r="C4327" t="s">
        <v>8706</v>
      </c>
      <c r="N4327" t="s">
        <v>45</v>
      </c>
      <c r="O4327" t="s">
        <v>40</v>
      </c>
      <c r="P4327" t="s">
        <v>30</v>
      </c>
      <c r="Q4327" t="s">
        <v>63</v>
      </c>
      <c r="R4327" t="s">
        <v>30</v>
      </c>
      <c r="X4327" t="s">
        <v>8707</v>
      </c>
    </row>
    <row r="4328" spans="1:24" x14ac:dyDescent="0.25">
      <c r="A4328">
        <v>1377066</v>
      </c>
      <c r="B4328" t="s">
        <v>8708</v>
      </c>
      <c r="C4328" t="s">
        <v>8709</v>
      </c>
      <c r="G4328" t="e">
        <f>-penem</f>
        <v>#NAME?</v>
      </c>
      <c r="H4328" t="s">
        <v>2256</v>
      </c>
      <c r="N4328" t="s">
        <v>29</v>
      </c>
      <c r="O4328" t="s">
        <v>40</v>
      </c>
      <c r="P4328" t="s">
        <v>30</v>
      </c>
      <c r="Q4328" t="s">
        <v>46</v>
      </c>
      <c r="R4328" t="s">
        <v>30</v>
      </c>
      <c r="X4328" t="s">
        <v>8710</v>
      </c>
    </row>
    <row r="4329" spans="1:24" x14ac:dyDescent="0.25">
      <c r="A4329">
        <v>1376976</v>
      </c>
      <c r="B4329" t="s">
        <v>8711</v>
      </c>
      <c r="C4329" t="s">
        <v>8712</v>
      </c>
      <c r="G4329" t="e">
        <f>-nixin</f>
        <v>#NAME?</v>
      </c>
      <c r="H4329" t="s">
        <v>8713</v>
      </c>
      <c r="N4329" t="s">
        <v>45</v>
      </c>
      <c r="O4329" t="s">
        <v>40</v>
      </c>
      <c r="P4329" t="s">
        <v>30</v>
      </c>
      <c r="Q4329" t="s">
        <v>63</v>
      </c>
      <c r="R4329" t="s">
        <v>30</v>
      </c>
      <c r="X4329" t="s">
        <v>8714</v>
      </c>
    </row>
    <row r="4330" spans="1:24" x14ac:dyDescent="0.25">
      <c r="A4330">
        <v>1379067</v>
      </c>
      <c r="B4330" t="s">
        <v>8715</v>
      </c>
      <c r="C4330" t="s">
        <v>8716</v>
      </c>
      <c r="N4330" t="s">
        <v>45</v>
      </c>
      <c r="O4330" t="s">
        <v>40</v>
      </c>
      <c r="P4330" t="s">
        <v>30</v>
      </c>
      <c r="Q4330" t="s">
        <v>31</v>
      </c>
      <c r="R4330" t="s">
        <v>30</v>
      </c>
      <c r="X4330" t="s">
        <v>8717</v>
      </c>
    </row>
    <row r="4331" spans="1:24" x14ac:dyDescent="0.25">
      <c r="A4331">
        <v>1376319</v>
      </c>
      <c r="B4331" t="s">
        <v>8718</v>
      </c>
      <c r="C4331" t="s">
        <v>8719</v>
      </c>
      <c r="G4331" t="e">
        <f>-prazole</f>
        <v>#NAME?</v>
      </c>
      <c r="H4331" t="s">
        <v>260</v>
      </c>
      <c r="N4331" t="s">
        <v>45</v>
      </c>
      <c r="O4331" t="s">
        <v>30</v>
      </c>
      <c r="P4331" t="s">
        <v>30</v>
      </c>
      <c r="Q4331" t="s">
        <v>63</v>
      </c>
      <c r="R4331" t="s">
        <v>30</v>
      </c>
      <c r="X4331" t="s">
        <v>8720</v>
      </c>
    </row>
    <row r="4332" spans="1:24" x14ac:dyDescent="0.25">
      <c r="A4332">
        <v>1380313</v>
      </c>
      <c r="B4332" t="s">
        <v>8721</v>
      </c>
      <c r="C4332" t="s">
        <v>8722</v>
      </c>
      <c r="E4332" t="s">
        <v>8723</v>
      </c>
      <c r="I4332">
        <v>2006</v>
      </c>
      <c r="N4332" t="s">
        <v>75</v>
      </c>
      <c r="O4332" t="s">
        <v>30</v>
      </c>
      <c r="P4332" t="s">
        <v>30</v>
      </c>
      <c r="Q4332" t="s">
        <v>31</v>
      </c>
      <c r="R4332" t="s">
        <v>30</v>
      </c>
    </row>
    <row r="4333" spans="1:24" x14ac:dyDescent="0.25">
      <c r="A4333">
        <v>1376910</v>
      </c>
      <c r="B4333" t="s">
        <v>8724</v>
      </c>
      <c r="C4333" t="s">
        <v>8725</v>
      </c>
      <c r="M4333" t="s">
        <v>1041</v>
      </c>
      <c r="N4333" t="s">
        <v>45</v>
      </c>
      <c r="O4333" t="s">
        <v>30</v>
      </c>
      <c r="P4333" t="s">
        <v>30</v>
      </c>
      <c r="Q4333" t="s">
        <v>75</v>
      </c>
      <c r="R4333" t="s">
        <v>30</v>
      </c>
      <c r="X4333" t="s">
        <v>8726</v>
      </c>
    </row>
    <row r="4334" spans="1:24" x14ac:dyDescent="0.25">
      <c r="A4334">
        <v>1383185</v>
      </c>
      <c r="B4334" t="s">
        <v>8727</v>
      </c>
      <c r="C4334" t="s">
        <v>8728</v>
      </c>
      <c r="E4334" t="s">
        <v>8729</v>
      </c>
      <c r="F4334" t="s">
        <v>8730</v>
      </c>
      <c r="I4334">
        <v>1986</v>
      </c>
      <c r="N4334" t="s">
        <v>45</v>
      </c>
      <c r="O4334" t="s">
        <v>30</v>
      </c>
      <c r="P4334" t="s">
        <v>30</v>
      </c>
      <c r="Q4334" t="s">
        <v>46</v>
      </c>
      <c r="R4334" t="s">
        <v>30</v>
      </c>
      <c r="X4334" t="s">
        <v>8731</v>
      </c>
    </row>
    <row r="4335" spans="1:24" x14ac:dyDescent="0.25">
      <c r="A4335">
        <v>1383217</v>
      </c>
      <c r="B4335" t="s">
        <v>8732</v>
      </c>
      <c r="C4335" t="s">
        <v>8733</v>
      </c>
      <c r="N4335" t="s">
        <v>45</v>
      </c>
      <c r="O4335" t="s">
        <v>40</v>
      </c>
      <c r="P4335" t="s">
        <v>30</v>
      </c>
      <c r="Q4335" t="s">
        <v>46</v>
      </c>
      <c r="R4335" t="s">
        <v>30</v>
      </c>
      <c r="X4335" t="s">
        <v>8734</v>
      </c>
    </row>
    <row r="4336" spans="1:24" x14ac:dyDescent="0.25">
      <c r="A4336">
        <v>1378180</v>
      </c>
      <c r="B4336" t="s">
        <v>8735</v>
      </c>
      <c r="C4336" t="s">
        <v>8736</v>
      </c>
      <c r="K4336" t="s">
        <v>8737</v>
      </c>
      <c r="L4336" t="s">
        <v>8738</v>
      </c>
      <c r="N4336" t="s">
        <v>45</v>
      </c>
      <c r="O4336" t="s">
        <v>30</v>
      </c>
      <c r="P4336" t="s">
        <v>30</v>
      </c>
      <c r="Q4336" t="s">
        <v>46</v>
      </c>
      <c r="R4336" t="s">
        <v>30</v>
      </c>
      <c r="X4336" t="s">
        <v>8739</v>
      </c>
    </row>
    <row r="4337" spans="1:24" x14ac:dyDescent="0.25">
      <c r="A4337">
        <v>1377386</v>
      </c>
      <c r="B4337" t="s">
        <v>8740</v>
      </c>
      <c r="C4337" t="s">
        <v>8741</v>
      </c>
      <c r="E4337" t="s">
        <v>8742</v>
      </c>
      <c r="F4337" t="s">
        <v>973</v>
      </c>
      <c r="G4337" t="e">
        <f>-ribine</f>
        <v>#NAME?</v>
      </c>
      <c r="H4337" t="s">
        <v>983</v>
      </c>
      <c r="I4337">
        <v>1999</v>
      </c>
      <c r="N4337" t="s">
        <v>29</v>
      </c>
      <c r="O4337" t="s">
        <v>40</v>
      </c>
      <c r="P4337" t="s">
        <v>30</v>
      </c>
      <c r="Q4337" t="s">
        <v>31</v>
      </c>
      <c r="R4337" t="s">
        <v>30</v>
      </c>
      <c r="X4337" t="s">
        <v>8743</v>
      </c>
    </row>
    <row r="4338" spans="1:24" x14ac:dyDescent="0.25">
      <c r="A4338">
        <v>1377464</v>
      </c>
      <c r="B4338" t="s">
        <v>8744</v>
      </c>
      <c r="C4338" t="s">
        <v>8745</v>
      </c>
      <c r="E4338" t="s">
        <v>8746</v>
      </c>
      <c r="F4338" t="s">
        <v>366</v>
      </c>
      <c r="I4338">
        <v>1984</v>
      </c>
      <c r="M4338" t="s">
        <v>627</v>
      </c>
      <c r="N4338" t="s">
        <v>45</v>
      </c>
      <c r="O4338" t="s">
        <v>40</v>
      </c>
      <c r="P4338" t="s">
        <v>30</v>
      </c>
      <c r="Q4338" t="s">
        <v>63</v>
      </c>
      <c r="R4338" t="s">
        <v>30</v>
      </c>
      <c r="X4338" t="s">
        <v>8747</v>
      </c>
    </row>
    <row r="4339" spans="1:24" x14ac:dyDescent="0.25">
      <c r="A4339">
        <v>1379058</v>
      </c>
      <c r="B4339" t="s">
        <v>8748</v>
      </c>
      <c r="C4339" t="s">
        <v>8749</v>
      </c>
      <c r="N4339" t="s">
        <v>45</v>
      </c>
      <c r="O4339" t="s">
        <v>40</v>
      </c>
      <c r="P4339" t="s">
        <v>30</v>
      </c>
      <c r="Q4339" t="s">
        <v>46</v>
      </c>
      <c r="R4339" t="s">
        <v>30</v>
      </c>
      <c r="X4339" t="s">
        <v>8750</v>
      </c>
    </row>
    <row r="4340" spans="1:24" x14ac:dyDescent="0.25">
      <c r="A4340">
        <v>151415</v>
      </c>
      <c r="B4340" t="s">
        <v>8751</v>
      </c>
      <c r="C4340" t="s">
        <v>8752</v>
      </c>
      <c r="E4340" t="s">
        <v>8753</v>
      </c>
      <c r="G4340" t="e">
        <f>-toin</f>
        <v>#NAME?</v>
      </c>
      <c r="H4340" t="s">
        <v>870</v>
      </c>
      <c r="N4340" t="s">
        <v>45</v>
      </c>
      <c r="O4340" t="s">
        <v>40</v>
      </c>
      <c r="P4340" t="s">
        <v>30</v>
      </c>
      <c r="Q4340" t="s">
        <v>63</v>
      </c>
      <c r="R4340" t="s">
        <v>30</v>
      </c>
      <c r="X4340" t="s">
        <v>8754</v>
      </c>
    </row>
    <row r="4341" spans="1:24" x14ac:dyDescent="0.25">
      <c r="A4341">
        <v>99540</v>
      </c>
      <c r="B4341" t="s">
        <v>8755</v>
      </c>
      <c r="C4341" t="s">
        <v>8756</v>
      </c>
      <c r="E4341" t="s">
        <v>8757</v>
      </c>
      <c r="I4341">
        <v>1976</v>
      </c>
      <c r="M4341" t="s">
        <v>2448</v>
      </c>
      <c r="N4341" t="s">
        <v>45</v>
      </c>
      <c r="O4341" t="s">
        <v>40</v>
      </c>
      <c r="P4341" t="s">
        <v>30</v>
      </c>
      <c r="Q4341" t="s">
        <v>63</v>
      </c>
      <c r="R4341" t="s">
        <v>30</v>
      </c>
      <c r="X4341" t="s">
        <v>8758</v>
      </c>
    </row>
    <row r="4342" spans="1:24" x14ac:dyDescent="0.25">
      <c r="A4342">
        <v>159645</v>
      </c>
      <c r="B4342" t="s">
        <v>8759</v>
      </c>
      <c r="C4342" t="s">
        <v>8760</v>
      </c>
      <c r="N4342" t="s">
        <v>45</v>
      </c>
      <c r="O4342" t="s">
        <v>40</v>
      </c>
      <c r="P4342" t="s">
        <v>30</v>
      </c>
      <c r="Q4342" t="s">
        <v>31</v>
      </c>
      <c r="R4342" t="s">
        <v>30</v>
      </c>
      <c r="X4342" t="s">
        <v>8761</v>
      </c>
    </row>
    <row r="4343" spans="1:24" x14ac:dyDescent="0.25">
      <c r="A4343">
        <v>235143</v>
      </c>
      <c r="B4343" t="s">
        <v>8762</v>
      </c>
      <c r="C4343" t="s">
        <v>8763</v>
      </c>
      <c r="E4343" t="s">
        <v>8764</v>
      </c>
      <c r="G4343" t="e">
        <f>-stat</f>
        <v>#NAME?</v>
      </c>
      <c r="H4343" t="s">
        <v>8765</v>
      </c>
      <c r="I4343">
        <v>2006</v>
      </c>
      <c r="N4343" t="s">
        <v>45</v>
      </c>
      <c r="O4343" t="s">
        <v>30</v>
      </c>
      <c r="P4343" t="s">
        <v>30</v>
      </c>
      <c r="Q4343" t="s">
        <v>31</v>
      </c>
      <c r="R4343" t="s">
        <v>30</v>
      </c>
      <c r="X4343" t="s">
        <v>8766</v>
      </c>
    </row>
    <row r="4344" spans="1:24" x14ac:dyDescent="0.25">
      <c r="A4344">
        <v>41612</v>
      </c>
      <c r="B4344" t="s">
        <v>8777</v>
      </c>
      <c r="C4344" t="s">
        <v>8778</v>
      </c>
      <c r="E4344" t="s">
        <v>8779</v>
      </c>
      <c r="I4344">
        <v>1978</v>
      </c>
      <c r="M4344" t="s">
        <v>3423</v>
      </c>
      <c r="N4344" t="s">
        <v>45</v>
      </c>
      <c r="O4344" t="s">
        <v>30</v>
      </c>
      <c r="P4344" t="s">
        <v>30</v>
      </c>
      <c r="Q4344" t="s">
        <v>63</v>
      </c>
      <c r="R4344" t="s">
        <v>30</v>
      </c>
      <c r="X4344" t="s">
        <v>8780</v>
      </c>
    </row>
    <row r="4345" spans="1:24" x14ac:dyDescent="0.25">
      <c r="A4345">
        <v>261175</v>
      </c>
      <c r="B4345" t="s">
        <v>8781</v>
      </c>
      <c r="C4345" t="s">
        <v>8782</v>
      </c>
      <c r="E4345" t="s">
        <v>8783</v>
      </c>
      <c r="F4345" t="s">
        <v>480</v>
      </c>
      <c r="G4345" t="e">
        <f>-oxacin</f>
        <v>#NAME?</v>
      </c>
      <c r="H4345" t="s">
        <v>1472</v>
      </c>
      <c r="I4345">
        <v>1989</v>
      </c>
      <c r="M4345" t="s">
        <v>4104</v>
      </c>
      <c r="N4345" t="s">
        <v>45</v>
      </c>
      <c r="O4345" t="s">
        <v>40</v>
      </c>
      <c r="P4345" t="s">
        <v>30</v>
      </c>
      <c r="Q4345" t="s">
        <v>63</v>
      </c>
      <c r="R4345" t="s">
        <v>30</v>
      </c>
      <c r="X4345" t="s">
        <v>8784</v>
      </c>
    </row>
    <row r="4346" spans="1:24" x14ac:dyDescent="0.25">
      <c r="A4346">
        <v>271359</v>
      </c>
      <c r="B4346" t="s">
        <v>8785</v>
      </c>
      <c r="C4346" t="s">
        <v>8786</v>
      </c>
      <c r="E4346" t="s">
        <v>8787</v>
      </c>
      <c r="F4346" t="s">
        <v>4276</v>
      </c>
      <c r="I4346">
        <v>1981</v>
      </c>
      <c r="M4346" t="s">
        <v>627</v>
      </c>
      <c r="N4346" t="s">
        <v>45</v>
      </c>
      <c r="O4346" t="s">
        <v>40</v>
      </c>
      <c r="P4346" t="s">
        <v>30</v>
      </c>
      <c r="Q4346" t="s">
        <v>46</v>
      </c>
      <c r="R4346" t="s">
        <v>30</v>
      </c>
      <c r="X4346" t="s">
        <v>8788</v>
      </c>
    </row>
    <row r="4347" spans="1:24" x14ac:dyDescent="0.25">
      <c r="A4347">
        <v>287721</v>
      </c>
      <c r="B4347" t="s">
        <v>8789</v>
      </c>
      <c r="C4347" t="s">
        <v>8790</v>
      </c>
      <c r="E4347" t="s">
        <v>8791</v>
      </c>
      <c r="N4347" t="s">
        <v>45</v>
      </c>
      <c r="O4347" t="s">
        <v>40</v>
      </c>
      <c r="P4347" t="s">
        <v>30</v>
      </c>
      <c r="Q4347" t="s">
        <v>46</v>
      </c>
      <c r="R4347" t="s">
        <v>30</v>
      </c>
      <c r="X4347" t="s">
        <v>8792</v>
      </c>
    </row>
    <row r="4348" spans="1:24" x14ac:dyDescent="0.25">
      <c r="A4348">
        <v>46009</v>
      </c>
      <c r="B4348" t="s">
        <v>8793</v>
      </c>
      <c r="C4348" t="s">
        <v>8794</v>
      </c>
      <c r="E4348" t="s">
        <v>8795</v>
      </c>
      <c r="F4348" t="s">
        <v>8796</v>
      </c>
      <c r="G4348" t="e">
        <f>-lipim</f>
        <v>#NAME?</v>
      </c>
      <c r="H4348" t="s">
        <v>8797</v>
      </c>
      <c r="I4348">
        <v>2002</v>
      </c>
      <c r="N4348" t="s">
        <v>45</v>
      </c>
      <c r="O4348" t="s">
        <v>40</v>
      </c>
      <c r="P4348" t="s">
        <v>30</v>
      </c>
      <c r="Q4348" t="s">
        <v>63</v>
      </c>
      <c r="R4348" t="s">
        <v>30</v>
      </c>
      <c r="X4348" t="s">
        <v>8798</v>
      </c>
    </row>
    <row r="4349" spans="1:24" x14ac:dyDescent="0.25">
      <c r="A4349">
        <v>662345</v>
      </c>
      <c r="B4349" t="s">
        <v>8799</v>
      </c>
      <c r="C4349" t="s">
        <v>8800</v>
      </c>
      <c r="E4349" t="s">
        <v>8801</v>
      </c>
      <c r="F4349" t="s">
        <v>8802</v>
      </c>
      <c r="G4349" t="e">
        <f>-stat</f>
        <v>#NAME?</v>
      </c>
      <c r="H4349" t="s">
        <v>8803</v>
      </c>
      <c r="I4349">
        <v>1997</v>
      </c>
      <c r="N4349" t="s">
        <v>45</v>
      </c>
      <c r="O4349" t="s">
        <v>40</v>
      </c>
      <c r="P4349" t="s">
        <v>30</v>
      </c>
      <c r="Q4349" t="s">
        <v>31</v>
      </c>
      <c r="R4349" t="s">
        <v>30</v>
      </c>
      <c r="X4349" t="s">
        <v>8804</v>
      </c>
    </row>
    <row r="4350" spans="1:24" x14ac:dyDescent="0.25">
      <c r="A4350">
        <v>84680</v>
      </c>
      <c r="B4350" t="s">
        <v>8805</v>
      </c>
      <c r="C4350" t="s">
        <v>8806</v>
      </c>
      <c r="N4350" t="s">
        <v>45</v>
      </c>
      <c r="O4350" t="s">
        <v>40</v>
      </c>
      <c r="P4350" t="s">
        <v>30</v>
      </c>
      <c r="Q4350" t="s">
        <v>31</v>
      </c>
      <c r="R4350" t="s">
        <v>30</v>
      </c>
      <c r="X4350" t="s">
        <v>8807</v>
      </c>
    </row>
    <row r="4351" spans="1:24" x14ac:dyDescent="0.25">
      <c r="A4351">
        <v>1079764</v>
      </c>
      <c r="B4351" t="s">
        <v>8808</v>
      </c>
      <c r="C4351" t="s">
        <v>8809</v>
      </c>
      <c r="F4351" t="s">
        <v>7107</v>
      </c>
      <c r="G4351" t="s">
        <v>4695</v>
      </c>
      <c r="H4351" t="s">
        <v>2824</v>
      </c>
      <c r="I4351">
        <v>1967</v>
      </c>
      <c r="M4351" t="s">
        <v>7861</v>
      </c>
      <c r="N4351" t="s">
        <v>45</v>
      </c>
      <c r="O4351" t="s">
        <v>40</v>
      </c>
      <c r="P4351" t="s">
        <v>30</v>
      </c>
      <c r="Q4351" t="s">
        <v>46</v>
      </c>
      <c r="R4351" t="s">
        <v>30</v>
      </c>
      <c r="X4351" t="s">
        <v>8810</v>
      </c>
    </row>
    <row r="4352" spans="1:24" x14ac:dyDescent="0.25">
      <c r="A4352">
        <v>178516</v>
      </c>
      <c r="B4352" t="s">
        <v>8811</v>
      </c>
      <c r="C4352" t="s">
        <v>8812</v>
      </c>
      <c r="N4352" t="s">
        <v>45</v>
      </c>
      <c r="O4352" t="s">
        <v>30</v>
      </c>
      <c r="P4352" t="s">
        <v>30</v>
      </c>
      <c r="Q4352" t="s">
        <v>63</v>
      </c>
      <c r="R4352" t="s">
        <v>30</v>
      </c>
      <c r="X4352" t="s">
        <v>8813</v>
      </c>
    </row>
    <row r="4353" spans="1:24" x14ac:dyDescent="0.25">
      <c r="A4353">
        <v>380430</v>
      </c>
      <c r="B4353" t="s">
        <v>8821</v>
      </c>
      <c r="C4353" t="s">
        <v>8822</v>
      </c>
      <c r="F4353" t="s">
        <v>36</v>
      </c>
      <c r="K4353" t="s">
        <v>8823</v>
      </c>
      <c r="L4353" t="s">
        <v>8824</v>
      </c>
      <c r="N4353" t="s">
        <v>45</v>
      </c>
      <c r="O4353" t="s">
        <v>40</v>
      </c>
      <c r="P4353" t="s">
        <v>30</v>
      </c>
      <c r="Q4353" t="s">
        <v>46</v>
      </c>
      <c r="R4353" t="s">
        <v>30</v>
      </c>
      <c r="X4353" t="s">
        <v>8825</v>
      </c>
    </row>
    <row r="4354" spans="1:24" x14ac:dyDescent="0.25">
      <c r="A4354">
        <v>65044</v>
      </c>
      <c r="B4354" t="s">
        <v>8826</v>
      </c>
      <c r="C4354" t="s">
        <v>8827</v>
      </c>
      <c r="N4354" t="s">
        <v>45</v>
      </c>
      <c r="O4354" t="s">
        <v>40</v>
      </c>
      <c r="P4354" t="s">
        <v>30</v>
      </c>
      <c r="Q4354" t="s">
        <v>63</v>
      </c>
      <c r="R4354" t="s">
        <v>30</v>
      </c>
      <c r="X4354" t="s">
        <v>8828</v>
      </c>
    </row>
    <row r="4355" spans="1:24" x14ac:dyDescent="0.25">
      <c r="A4355">
        <v>1121306</v>
      </c>
      <c r="B4355" t="s">
        <v>8829</v>
      </c>
      <c r="C4355" t="s">
        <v>8830</v>
      </c>
      <c r="G4355" t="e">
        <f>-olol</f>
        <v>#NAME?</v>
      </c>
      <c r="H4355" t="s">
        <v>475</v>
      </c>
      <c r="N4355" t="s">
        <v>45</v>
      </c>
      <c r="O4355" t="s">
        <v>40</v>
      </c>
      <c r="P4355" t="s">
        <v>30</v>
      </c>
      <c r="Q4355" t="s">
        <v>46</v>
      </c>
      <c r="R4355" t="s">
        <v>30</v>
      </c>
      <c r="X4355" t="s">
        <v>8831</v>
      </c>
    </row>
    <row r="4356" spans="1:24" x14ac:dyDescent="0.25">
      <c r="A4356">
        <v>1179259</v>
      </c>
      <c r="B4356" t="s">
        <v>8832</v>
      </c>
      <c r="C4356" t="s">
        <v>8833</v>
      </c>
      <c r="E4356" t="s">
        <v>8834</v>
      </c>
      <c r="F4356" t="s">
        <v>8835</v>
      </c>
      <c r="G4356" t="e">
        <f>-coxib</f>
        <v>#NAME?</v>
      </c>
      <c r="H4356" t="s">
        <v>7424</v>
      </c>
      <c r="I4356">
        <v>2008</v>
      </c>
      <c r="N4356" t="s">
        <v>45</v>
      </c>
      <c r="O4356" t="s">
        <v>40</v>
      </c>
      <c r="P4356" t="s">
        <v>30</v>
      </c>
      <c r="Q4356" t="s">
        <v>63</v>
      </c>
      <c r="R4356" t="s">
        <v>30</v>
      </c>
      <c r="X4356" t="s">
        <v>8836</v>
      </c>
    </row>
    <row r="4357" spans="1:24" x14ac:dyDescent="0.25">
      <c r="A4357">
        <v>1228054</v>
      </c>
      <c r="B4357" t="s">
        <v>8837</v>
      </c>
      <c r="C4357" t="s">
        <v>8838</v>
      </c>
      <c r="N4357" t="s">
        <v>45</v>
      </c>
      <c r="O4357" t="s">
        <v>40</v>
      </c>
      <c r="P4357" t="s">
        <v>30</v>
      </c>
      <c r="Q4357" t="s">
        <v>63</v>
      </c>
      <c r="R4357" t="s">
        <v>30</v>
      </c>
      <c r="X4357" t="s">
        <v>8839</v>
      </c>
    </row>
    <row r="4358" spans="1:24" x14ac:dyDescent="0.25">
      <c r="A4358">
        <v>1376543</v>
      </c>
      <c r="B4358" t="s">
        <v>8840</v>
      </c>
      <c r="C4358" t="s">
        <v>8841</v>
      </c>
      <c r="E4358" t="s">
        <v>8842</v>
      </c>
      <c r="F4358" t="s">
        <v>869</v>
      </c>
      <c r="G4358" t="s">
        <v>1566</v>
      </c>
      <c r="H4358" t="s">
        <v>1567</v>
      </c>
      <c r="I4358">
        <v>1962</v>
      </c>
      <c r="K4358" t="s">
        <v>8843</v>
      </c>
      <c r="L4358" t="s">
        <v>8844</v>
      </c>
      <c r="M4358" t="s">
        <v>2544</v>
      </c>
      <c r="N4358" t="s">
        <v>45</v>
      </c>
      <c r="O4358" t="s">
        <v>40</v>
      </c>
      <c r="P4358" t="s">
        <v>30</v>
      </c>
      <c r="Q4358" t="s">
        <v>31</v>
      </c>
      <c r="R4358" t="s">
        <v>30</v>
      </c>
      <c r="X4358" t="s">
        <v>8845</v>
      </c>
    </row>
    <row r="4359" spans="1:24" x14ac:dyDescent="0.25">
      <c r="A4359">
        <v>679356</v>
      </c>
      <c r="B4359" t="s">
        <v>8846</v>
      </c>
      <c r="C4359" t="s">
        <v>8847</v>
      </c>
      <c r="N4359" t="s">
        <v>45</v>
      </c>
      <c r="O4359" t="s">
        <v>40</v>
      </c>
      <c r="P4359" t="s">
        <v>30</v>
      </c>
      <c r="Q4359" t="s">
        <v>46</v>
      </c>
      <c r="R4359" t="s">
        <v>30</v>
      </c>
      <c r="X4359" t="s">
        <v>8848</v>
      </c>
    </row>
    <row r="4360" spans="1:24" x14ac:dyDescent="0.25">
      <c r="A4360">
        <v>1376252</v>
      </c>
      <c r="B4360" t="s">
        <v>8849</v>
      </c>
      <c r="C4360" t="s">
        <v>8850</v>
      </c>
      <c r="G4360" t="e">
        <f>-cillin</f>
        <v>#NAME?</v>
      </c>
      <c r="H4360" t="s">
        <v>59</v>
      </c>
      <c r="N4360" t="s">
        <v>29</v>
      </c>
      <c r="O4360" t="s">
        <v>30</v>
      </c>
      <c r="P4360" t="s">
        <v>30</v>
      </c>
      <c r="Q4360" t="s">
        <v>31</v>
      </c>
      <c r="R4360" t="s">
        <v>30</v>
      </c>
      <c r="X4360" t="s">
        <v>8851</v>
      </c>
    </row>
    <row r="4361" spans="1:24" x14ac:dyDescent="0.25">
      <c r="A4361">
        <v>1379925</v>
      </c>
      <c r="B4361" t="s">
        <v>8852</v>
      </c>
      <c r="C4361" t="s">
        <v>8853</v>
      </c>
      <c r="N4361" t="s">
        <v>45</v>
      </c>
      <c r="O4361" t="s">
        <v>30</v>
      </c>
      <c r="P4361" t="s">
        <v>30</v>
      </c>
      <c r="Q4361" t="s">
        <v>63</v>
      </c>
      <c r="R4361" t="s">
        <v>30</v>
      </c>
      <c r="X4361" t="s">
        <v>8854</v>
      </c>
    </row>
    <row r="4362" spans="1:24" x14ac:dyDescent="0.25">
      <c r="A4362">
        <v>1379184</v>
      </c>
      <c r="B4362" t="s">
        <v>8855</v>
      </c>
      <c r="C4362" t="s">
        <v>8856</v>
      </c>
      <c r="N4362" t="s">
        <v>45</v>
      </c>
      <c r="O4362" t="s">
        <v>40</v>
      </c>
      <c r="P4362" t="s">
        <v>30</v>
      </c>
      <c r="Q4362" t="s">
        <v>63</v>
      </c>
      <c r="R4362" t="s">
        <v>30</v>
      </c>
      <c r="X4362" t="s">
        <v>8857</v>
      </c>
    </row>
    <row r="4363" spans="1:24" x14ac:dyDescent="0.25">
      <c r="A4363">
        <v>1379890</v>
      </c>
      <c r="B4363" t="s">
        <v>8858</v>
      </c>
      <c r="C4363" t="s">
        <v>8859</v>
      </c>
      <c r="N4363" t="s">
        <v>45</v>
      </c>
      <c r="O4363" t="s">
        <v>40</v>
      </c>
      <c r="P4363" t="s">
        <v>30</v>
      </c>
      <c r="Q4363" t="s">
        <v>63</v>
      </c>
      <c r="R4363" t="s">
        <v>30</v>
      </c>
      <c r="X4363" t="s">
        <v>8860</v>
      </c>
    </row>
    <row r="4364" spans="1:24" x14ac:dyDescent="0.25">
      <c r="A4364">
        <v>1378463</v>
      </c>
      <c r="B4364" t="s">
        <v>8861</v>
      </c>
      <c r="C4364" t="s">
        <v>8862</v>
      </c>
      <c r="E4364" t="s">
        <v>8863</v>
      </c>
      <c r="N4364" t="s">
        <v>45</v>
      </c>
      <c r="O4364" t="s">
        <v>40</v>
      </c>
      <c r="P4364" t="s">
        <v>30</v>
      </c>
      <c r="Q4364" t="s">
        <v>63</v>
      </c>
      <c r="R4364" t="s">
        <v>30</v>
      </c>
      <c r="X4364" t="s">
        <v>8864</v>
      </c>
    </row>
    <row r="4365" spans="1:24" x14ac:dyDescent="0.25">
      <c r="A4365">
        <v>1376987</v>
      </c>
      <c r="B4365" t="s">
        <v>8865</v>
      </c>
      <c r="C4365" t="s">
        <v>8866</v>
      </c>
      <c r="E4365" t="s">
        <v>8867</v>
      </c>
      <c r="G4365" t="s">
        <v>668</v>
      </c>
      <c r="H4365" t="s">
        <v>669</v>
      </c>
      <c r="N4365" t="s">
        <v>45</v>
      </c>
      <c r="O4365" t="s">
        <v>40</v>
      </c>
      <c r="P4365" t="s">
        <v>30</v>
      </c>
      <c r="Q4365" t="s">
        <v>46</v>
      </c>
      <c r="R4365" t="s">
        <v>30</v>
      </c>
      <c r="X4365" t="s">
        <v>8868</v>
      </c>
    </row>
    <row r="4366" spans="1:24" x14ac:dyDescent="0.25">
      <c r="A4366">
        <v>1380161</v>
      </c>
      <c r="B4366" t="s">
        <v>8869</v>
      </c>
      <c r="C4366" t="s">
        <v>8870</v>
      </c>
      <c r="N4366" t="s">
        <v>75</v>
      </c>
      <c r="O4366" t="s">
        <v>30</v>
      </c>
      <c r="P4366" t="s">
        <v>30</v>
      </c>
      <c r="Q4366" t="s">
        <v>31</v>
      </c>
      <c r="R4366" t="s">
        <v>30</v>
      </c>
    </row>
    <row r="4367" spans="1:24" x14ac:dyDescent="0.25">
      <c r="A4367">
        <v>1380987</v>
      </c>
      <c r="B4367" t="s">
        <v>8871</v>
      </c>
      <c r="C4367" t="s">
        <v>8872</v>
      </c>
      <c r="E4367" t="s">
        <v>8873</v>
      </c>
      <c r="F4367" t="s">
        <v>8874</v>
      </c>
      <c r="G4367" t="e">
        <f>-tide</f>
        <v>#NAME?</v>
      </c>
      <c r="H4367" t="s">
        <v>107</v>
      </c>
      <c r="I4367">
        <v>2010</v>
      </c>
      <c r="N4367" t="s">
        <v>108</v>
      </c>
      <c r="O4367" t="s">
        <v>30</v>
      </c>
      <c r="P4367" t="s">
        <v>30</v>
      </c>
      <c r="Q4367" t="s">
        <v>31</v>
      </c>
      <c r="R4367" t="s">
        <v>30</v>
      </c>
    </row>
    <row r="4368" spans="1:24" x14ac:dyDescent="0.25">
      <c r="A4368">
        <v>1380377</v>
      </c>
      <c r="B4368" t="s">
        <v>8875</v>
      </c>
      <c r="C4368" t="s">
        <v>8876</v>
      </c>
      <c r="N4368" t="s">
        <v>75</v>
      </c>
      <c r="O4368" t="s">
        <v>30</v>
      </c>
      <c r="P4368" t="s">
        <v>30</v>
      </c>
      <c r="Q4368" t="s">
        <v>31</v>
      </c>
      <c r="R4368" t="s">
        <v>30</v>
      </c>
    </row>
    <row r="4369" spans="1:24" x14ac:dyDescent="0.25">
      <c r="A4369">
        <v>1380715</v>
      </c>
      <c r="B4369" t="s">
        <v>8877</v>
      </c>
      <c r="C4369" t="s">
        <v>8878</v>
      </c>
      <c r="F4369" t="s">
        <v>8879</v>
      </c>
      <c r="N4369" t="s">
        <v>75</v>
      </c>
      <c r="O4369" t="s">
        <v>30</v>
      </c>
      <c r="P4369" t="s">
        <v>30</v>
      </c>
      <c r="Q4369" t="s">
        <v>31</v>
      </c>
      <c r="R4369" t="s">
        <v>30</v>
      </c>
    </row>
    <row r="4370" spans="1:24" x14ac:dyDescent="0.25">
      <c r="A4370">
        <v>1378233</v>
      </c>
      <c r="B4370" t="s">
        <v>8880</v>
      </c>
      <c r="C4370" t="s">
        <v>8881</v>
      </c>
      <c r="E4370" t="s">
        <v>8882</v>
      </c>
      <c r="F4370" t="s">
        <v>8883</v>
      </c>
      <c r="I4370">
        <v>1990</v>
      </c>
      <c r="M4370" t="s">
        <v>8884</v>
      </c>
      <c r="N4370" t="s">
        <v>45</v>
      </c>
      <c r="O4370" t="s">
        <v>40</v>
      </c>
      <c r="P4370" t="s">
        <v>30</v>
      </c>
      <c r="Q4370" t="s">
        <v>63</v>
      </c>
      <c r="R4370" t="s">
        <v>30</v>
      </c>
      <c r="X4370" t="s">
        <v>8885</v>
      </c>
    </row>
    <row r="4371" spans="1:24" x14ac:dyDescent="0.25">
      <c r="A4371">
        <v>1376432</v>
      </c>
      <c r="B4371" t="s">
        <v>8886</v>
      </c>
      <c r="C4371" t="s">
        <v>8887</v>
      </c>
      <c r="N4371" t="s">
        <v>45</v>
      </c>
      <c r="O4371" t="s">
        <v>30</v>
      </c>
      <c r="P4371" t="s">
        <v>30</v>
      </c>
      <c r="Q4371" t="s">
        <v>46</v>
      </c>
      <c r="R4371" t="s">
        <v>30</v>
      </c>
      <c r="X4371" t="s">
        <v>8888</v>
      </c>
    </row>
    <row r="4372" spans="1:24" x14ac:dyDescent="0.25">
      <c r="A4372">
        <v>1377587</v>
      </c>
      <c r="B4372" t="s">
        <v>8889</v>
      </c>
      <c r="C4372" t="s">
        <v>8890</v>
      </c>
      <c r="E4372" t="s">
        <v>8891</v>
      </c>
      <c r="F4372" t="s">
        <v>3859</v>
      </c>
      <c r="I4372">
        <v>1976</v>
      </c>
      <c r="M4372" t="s">
        <v>8892</v>
      </c>
      <c r="N4372" t="s">
        <v>29</v>
      </c>
      <c r="O4372" t="s">
        <v>40</v>
      </c>
      <c r="P4372" t="s">
        <v>30</v>
      </c>
      <c r="Q4372" t="s">
        <v>46</v>
      </c>
      <c r="R4372" t="s">
        <v>30</v>
      </c>
      <c r="X4372" t="s">
        <v>8893</v>
      </c>
    </row>
    <row r="4373" spans="1:24" x14ac:dyDescent="0.25">
      <c r="A4373">
        <v>1379917</v>
      </c>
      <c r="B4373" t="s">
        <v>8894</v>
      </c>
      <c r="C4373" t="s">
        <v>8895</v>
      </c>
      <c r="N4373" t="s">
        <v>45</v>
      </c>
      <c r="O4373" t="s">
        <v>40</v>
      </c>
      <c r="P4373" t="s">
        <v>30</v>
      </c>
      <c r="Q4373" t="s">
        <v>46</v>
      </c>
      <c r="R4373" t="s">
        <v>30</v>
      </c>
      <c r="X4373" t="s">
        <v>8896</v>
      </c>
    </row>
    <row r="4374" spans="1:24" x14ac:dyDescent="0.25">
      <c r="A4374">
        <v>1377311</v>
      </c>
      <c r="B4374" t="s">
        <v>8897</v>
      </c>
      <c r="C4374" t="s">
        <v>8898</v>
      </c>
      <c r="N4374" t="s">
        <v>45</v>
      </c>
      <c r="O4374" t="s">
        <v>40</v>
      </c>
      <c r="P4374" t="s">
        <v>30</v>
      </c>
      <c r="Q4374" t="s">
        <v>63</v>
      </c>
      <c r="R4374" t="s">
        <v>30</v>
      </c>
      <c r="X4374" t="s">
        <v>8899</v>
      </c>
    </row>
    <row r="4375" spans="1:24" x14ac:dyDescent="0.25">
      <c r="A4375">
        <v>1377776</v>
      </c>
      <c r="B4375" t="s">
        <v>8900</v>
      </c>
      <c r="C4375" t="s">
        <v>8901</v>
      </c>
      <c r="E4375" t="s">
        <v>8902</v>
      </c>
      <c r="N4375" t="s">
        <v>45</v>
      </c>
      <c r="O4375" t="s">
        <v>40</v>
      </c>
      <c r="P4375" t="s">
        <v>30</v>
      </c>
      <c r="Q4375" t="s">
        <v>63</v>
      </c>
      <c r="R4375" t="s">
        <v>30</v>
      </c>
      <c r="X4375" t="s">
        <v>8903</v>
      </c>
    </row>
    <row r="4376" spans="1:24" x14ac:dyDescent="0.25">
      <c r="A4376">
        <v>1376706</v>
      </c>
      <c r="B4376" t="s">
        <v>8904</v>
      </c>
      <c r="C4376" t="s">
        <v>8905</v>
      </c>
      <c r="N4376" t="s">
        <v>29</v>
      </c>
      <c r="O4376" t="s">
        <v>40</v>
      </c>
      <c r="P4376" t="s">
        <v>30</v>
      </c>
      <c r="Q4376" t="s">
        <v>31</v>
      </c>
      <c r="R4376" t="s">
        <v>30</v>
      </c>
      <c r="X4376" t="s">
        <v>8906</v>
      </c>
    </row>
    <row r="4377" spans="1:24" x14ac:dyDescent="0.25">
      <c r="A4377">
        <v>1381226</v>
      </c>
      <c r="B4377" t="s">
        <v>8907</v>
      </c>
      <c r="C4377" t="s">
        <v>8908</v>
      </c>
      <c r="G4377" t="e">
        <f>-ase</f>
        <v>#NAME?</v>
      </c>
      <c r="H4377" t="s">
        <v>2359</v>
      </c>
      <c r="N4377" t="s">
        <v>2360</v>
      </c>
      <c r="O4377" t="s">
        <v>30</v>
      </c>
      <c r="P4377" t="s">
        <v>30</v>
      </c>
      <c r="Q4377" t="s">
        <v>31</v>
      </c>
      <c r="R4377" t="s">
        <v>30</v>
      </c>
    </row>
    <row r="4378" spans="1:24" x14ac:dyDescent="0.25">
      <c r="A4378">
        <v>1380133</v>
      </c>
      <c r="B4378" t="s">
        <v>8909</v>
      </c>
      <c r="C4378" t="s">
        <v>8910</v>
      </c>
      <c r="E4378" t="s">
        <v>8911</v>
      </c>
      <c r="F4378" t="s">
        <v>8912</v>
      </c>
      <c r="I4378">
        <v>2010</v>
      </c>
      <c r="N4378" t="s">
        <v>239</v>
      </c>
      <c r="O4378" t="s">
        <v>30</v>
      </c>
      <c r="P4378" t="s">
        <v>30</v>
      </c>
      <c r="Q4378" t="s">
        <v>75</v>
      </c>
      <c r="R4378" t="s">
        <v>30</v>
      </c>
    </row>
    <row r="4379" spans="1:24" x14ac:dyDescent="0.25">
      <c r="A4379">
        <v>1380588</v>
      </c>
      <c r="B4379" t="s">
        <v>8913</v>
      </c>
      <c r="C4379" t="s">
        <v>8914</v>
      </c>
      <c r="G4379" t="e">
        <f>-cog</f>
        <v>#NAME?</v>
      </c>
      <c r="H4379" t="s">
        <v>8915</v>
      </c>
      <c r="N4379" t="s">
        <v>75</v>
      </c>
      <c r="O4379" t="s">
        <v>30</v>
      </c>
      <c r="P4379" t="s">
        <v>30</v>
      </c>
      <c r="Q4379" t="s">
        <v>31</v>
      </c>
      <c r="R4379" t="s">
        <v>30</v>
      </c>
    </row>
    <row r="4380" spans="1:24" x14ac:dyDescent="0.25">
      <c r="A4380">
        <v>1383370</v>
      </c>
      <c r="B4380" t="s">
        <v>8916</v>
      </c>
      <c r="C4380" t="s">
        <v>8917</v>
      </c>
      <c r="G4380" t="e">
        <f>-ium</f>
        <v>#NAME?</v>
      </c>
      <c r="H4380" t="s">
        <v>288</v>
      </c>
      <c r="N4380" t="s">
        <v>45</v>
      </c>
      <c r="O4380" t="s">
        <v>40</v>
      </c>
      <c r="P4380" t="s">
        <v>30</v>
      </c>
      <c r="Q4380" t="s">
        <v>46</v>
      </c>
      <c r="R4380" t="s">
        <v>30</v>
      </c>
      <c r="X4380" t="s">
        <v>8918</v>
      </c>
    </row>
    <row r="4381" spans="1:24" x14ac:dyDescent="0.25">
      <c r="A4381">
        <v>1383246</v>
      </c>
      <c r="B4381" t="s">
        <v>8919</v>
      </c>
      <c r="C4381" t="s">
        <v>8920</v>
      </c>
      <c r="M4381" t="s">
        <v>8921</v>
      </c>
      <c r="N4381" t="s">
        <v>45</v>
      </c>
      <c r="O4381" t="s">
        <v>40</v>
      </c>
      <c r="P4381" t="s">
        <v>30</v>
      </c>
      <c r="Q4381" t="s">
        <v>46</v>
      </c>
      <c r="R4381" t="s">
        <v>30</v>
      </c>
      <c r="X4381" t="s">
        <v>8922</v>
      </c>
    </row>
    <row r="4382" spans="1:24" x14ac:dyDescent="0.25">
      <c r="A4382">
        <v>1377975</v>
      </c>
      <c r="B4382" t="s">
        <v>8923</v>
      </c>
      <c r="C4382" t="s">
        <v>8924</v>
      </c>
      <c r="E4382" t="s">
        <v>8925</v>
      </c>
      <c r="F4382" t="s">
        <v>8926</v>
      </c>
      <c r="G4382" t="s">
        <v>1015</v>
      </c>
      <c r="H4382" t="s">
        <v>1016</v>
      </c>
      <c r="I4382">
        <v>2010</v>
      </c>
      <c r="N4382" t="s">
        <v>29</v>
      </c>
      <c r="O4382" t="s">
        <v>40</v>
      </c>
      <c r="P4382" t="s">
        <v>30</v>
      </c>
      <c r="Q4382" t="s">
        <v>31</v>
      </c>
      <c r="R4382" t="s">
        <v>30</v>
      </c>
      <c r="X4382" t="s">
        <v>8927</v>
      </c>
    </row>
    <row r="4383" spans="1:24" x14ac:dyDescent="0.25">
      <c r="A4383">
        <v>1379774</v>
      </c>
      <c r="B4383" t="s">
        <v>8928</v>
      </c>
      <c r="C4383" t="s">
        <v>8929</v>
      </c>
      <c r="E4383" t="s">
        <v>8930</v>
      </c>
      <c r="G4383" t="e">
        <f>-clone</f>
        <v>#NAME?</v>
      </c>
      <c r="H4383" t="s">
        <v>6401</v>
      </c>
      <c r="I4383">
        <v>1994</v>
      </c>
      <c r="M4383" t="s">
        <v>3642</v>
      </c>
      <c r="N4383" t="s">
        <v>45</v>
      </c>
      <c r="O4383" t="s">
        <v>40</v>
      </c>
      <c r="P4383" t="s">
        <v>30</v>
      </c>
      <c r="Q4383" t="s">
        <v>46</v>
      </c>
      <c r="R4383" t="s">
        <v>30</v>
      </c>
      <c r="X4383" t="s">
        <v>8931</v>
      </c>
    </row>
    <row r="4384" spans="1:24" x14ac:dyDescent="0.25">
      <c r="A4384">
        <v>1376954</v>
      </c>
      <c r="B4384" t="s">
        <v>8932</v>
      </c>
      <c r="C4384" t="s">
        <v>8933</v>
      </c>
      <c r="N4384" t="s">
        <v>45</v>
      </c>
      <c r="O4384" t="s">
        <v>40</v>
      </c>
      <c r="P4384" t="s">
        <v>30</v>
      </c>
      <c r="Q4384" t="s">
        <v>63</v>
      </c>
      <c r="R4384" t="s">
        <v>30</v>
      </c>
      <c r="X4384" t="s">
        <v>8934</v>
      </c>
    </row>
    <row r="4385" spans="1:24" x14ac:dyDescent="0.25">
      <c r="A4385">
        <v>1376443</v>
      </c>
      <c r="B4385" t="s">
        <v>8935</v>
      </c>
      <c r="C4385" t="s">
        <v>8936</v>
      </c>
      <c r="N4385" t="s">
        <v>45</v>
      </c>
      <c r="O4385" t="s">
        <v>40</v>
      </c>
      <c r="P4385" t="s">
        <v>30</v>
      </c>
      <c r="Q4385" t="s">
        <v>63</v>
      </c>
      <c r="R4385" t="s">
        <v>30</v>
      </c>
      <c r="X4385" t="s">
        <v>8937</v>
      </c>
    </row>
    <row r="4386" spans="1:24" x14ac:dyDescent="0.25">
      <c r="A4386">
        <v>1376821</v>
      </c>
      <c r="B4386" t="s">
        <v>8938</v>
      </c>
      <c r="C4386" t="s">
        <v>8939</v>
      </c>
      <c r="E4386" t="s">
        <v>8940</v>
      </c>
      <c r="N4386" t="s">
        <v>45</v>
      </c>
      <c r="O4386" t="s">
        <v>40</v>
      </c>
      <c r="P4386" t="s">
        <v>30</v>
      </c>
      <c r="Q4386" t="s">
        <v>46</v>
      </c>
      <c r="R4386" t="s">
        <v>30</v>
      </c>
      <c r="X4386" t="s">
        <v>8941</v>
      </c>
    </row>
    <row r="4387" spans="1:24" x14ac:dyDescent="0.25">
      <c r="A4387">
        <v>1383481</v>
      </c>
      <c r="B4387" t="s">
        <v>8942</v>
      </c>
      <c r="C4387" t="s">
        <v>8943</v>
      </c>
      <c r="N4387" t="s">
        <v>45</v>
      </c>
      <c r="O4387" t="s">
        <v>40</v>
      </c>
      <c r="P4387" t="s">
        <v>30</v>
      </c>
      <c r="Q4387" t="s">
        <v>63</v>
      </c>
      <c r="R4387" t="s">
        <v>30</v>
      </c>
      <c r="X4387" t="s">
        <v>8944</v>
      </c>
    </row>
    <row r="4388" spans="1:24" x14ac:dyDescent="0.25">
      <c r="A4388">
        <v>1383357</v>
      </c>
      <c r="B4388" t="s">
        <v>8945</v>
      </c>
      <c r="C4388" t="s">
        <v>8946</v>
      </c>
      <c r="E4388" t="s">
        <v>8947</v>
      </c>
      <c r="F4388" t="s">
        <v>4391</v>
      </c>
      <c r="G4388" t="e">
        <f>-fentanil</f>
        <v>#NAME?</v>
      </c>
      <c r="H4388" t="s">
        <v>4392</v>
      </c>
      <c r="I4388">
        <v>1989</v>
      </c>
      <c r="M4388" t="s">
        <v>4393</v>
      </c>
      <c r="N4388" t="s">
        <v>45</v>
      </c>
      <c r="O4388" t="s">
        <v>40</v>
      </c>
      <c r="P4388" t="s">
        <v>30</v>
      </c>
      <c r="Q4388" t="s">
        <v>63</v>
      </c>
      <c r="R4388" t="s">
        <v>30</v>
      </c>
      <c r="X4388" t="s">
        <v>8948</v>
      </c>
    </row>
    <row r="4389" spans="1:24" x14ac:dyDescent="0.25">
      <c r="A4389">
        <v>1009</v>
      </c>
      <c r="B4389" t="s">
        <v>8949</v>
      </c>
      <c r="C4389" t="s">
        <v>8950</v>
      </c>
      <c r="K4389" t="s">
        <v>8951</v>
      </c>
      <c r="L4389" t="s">
        <v>8952</v>
      </c>
      <c r="N4389" t="s">
        <v>45</v>
      </c>
      <c r="O4389" t="s">
        <v>40</v>
      </c>
      <c r="P4389" t="s">
        <v>30</v>
      </c>
      <c r="Q4389" t="s">
        <v>46</v>
      </c>
      <c r="R4389" t="s">
        <v>30</v>
      </c>
      <c r="X4389" t="s">
        <v>8953</v>
      </c>
    </row>
    <row r="4390" spans="1:24" x14ac:dyDescent="0.25">
      <c r="A4390">
        <v>1383507</v>
      </c>
      <c r="B4390" t="s">
        <v>8954</v>
      </c>
      <c r="C4390" t="s">
        <v>8955</v>
      </c>
      <c r="E4390" t="s">
        <v>8956</v>
      </c>
      <c r="I4390">
        <v>1981</v>
      </c>
      <c r="M4390" t="s">
        <v>367</v>
      </c>
      <c r="N4390" t="s">
        <v>45</v>
      </c>
      <c r="O4390" t="s">
        <v>40</v>
      </c>
      <c r="P4390" t="s">
        <v>30</v>
      </c>
      <c r="Q4390" t="s">
        <v>46</v>
      </c>
      <c r="R4390" t="s">
        <v>30</v>
      </c>
      <c r="X4390" t="s">
        <v>8957</v>
      </c>
    </row>
    <row r="4391" spans="1:24" x14ac:dyDescent="0.25">
      <c r="A4391">
        <v>1380435</v>
      </c>
      <c r="B4391" t="s">
        <v>8958</v>
      </c>
      <c r="C4391" t="s">
        <v>8959</v>
      </c>
      <c r="E4391" t="s">
        <v>8960</v>
      </c>
      <c r="G4391" t="s">
        <v>8961</v>
      </c>
      <c r="H4391" t="s">
        <v>8962</v>
      </c>
      <c r="I4391">
        <v>1983</v>
      </c>
      <c r="M4391" t="s">
        <v>2686</v>
      </c>
      <c r="N4391" t="s">
        <v>229</v>
      </c>
      <c r="O4391" t="s">
        <v>30</v>
      </c>
      <c r="P4391" t="s">
        <v>30</v>
      </c>
      <c r="Q4391" t="s">
        <v>31</v>
      </c>
      <c r="R4391" t="s">
        <v>30</v>
      </c>
    </row>
    <row r="4392" spans="1:24" x14ac:dyDescent="0.25">
      <c r="A4392">
        <v>1381305</v>
      </c>
      <c r="B4392" t="s">
        <v>8963</v>
      </c>
      <c r="C4392" t="s">
        <v>8964</v>
      </c>
      <c r="E4392" t="s">
        <v>8965</v>
      </c>
      <c r="F4392" t="s">
        <v>982</v>
      </c>
      <c r="I4392">
        <v>1996</v>
      </c>
      <c r="M4392" t="s">
        <v>8966</v>
      </c>
      <c r="N4392" t="s">
        <v>75</v>
      </c>
      <c r="O4392" t="s">
        <v>30</v>
      </c>
      <c r="P4392" t="s">
        <v>30</v>
      </c>
      <c r="Q4392" t="s">
        <v>31</v>
      </c>
      <c r="R4392" t="s">
        <v>30</v>
      </c>
    </row>
    <row r="4393" spans="1:24" x14ac:dyDescent="0.25">
      <c r="A4393">
        <v>1380269</v>
      </c>
      <c r="B4393" t="s">
        <v>8967</v>
      </c>
      <c r="C4393" t="s">
        <v>8968</v>
      </c>
      <c r="G4393" t="s">
        <v>8969</v>
      </c>
      <c r="H4393" t="s">
        <v>8970</v>
      </c>
      <c r="N4393" t="s">
        <v>108</v>
      </c>
      <c r="O4393" t="s">
        <v>30</v>
      </c>
      <c r="P4393" t="s">
        <v>30</v>
      </c>
      <c r="Q4393" t="s">
        <v>31</v>
      </c>
      <c r="R4393" t="s">
        <v>30</v>
      </c>
    </row>
    <row r="4394" spans="1:24" x14ac:dyDescent="0.25">
      <c r="A4394">
        <v>1381089</v>
      </c>
      <c r="B4394" t="s">
        <v>8971</v>
      </c>
      <c r="C4394" t="s">
        <v>8972</v>
      </c>
      <c r="N4394" t="s">
        <v>75</v>
      </c>
      <c r="O4394" t="s">
        <v>30</v>
      </c>
      <c r="P4394" t="s">
        <v>30</v>
      </c>
      <c r="Q4394" t="s">
        <v>31</v>
      </c>
      <c r="R4394" t="s">
        <v>30</v>
      </c>
    </row>
    <row r="4395" spans="1:24" x14ac:dyDescent="0.25">
      <c r="A4395">
        <v>1381212</v>
      </c>
      <c r="B4395" t="s">
        <v>8973</v>
      </c>
      <c r="C4395" t="s">
        <v>8974</v>
      </c>
      <c r="N4395" t="s">
        <v>75</v>
      </c>
      <c r="O4395" t="s">
        <v>30</v>
      </c>
      <c r="P4395" t="s">
        <v>30</v>
      </c>
      <c r="Q4395" t="s">
        <v>31</v>
      </c>
      <c r="R4395" t="s">
        <v>30</v>
      </c>
    </row>
    <row r="4396" spans="1:24" x14ac:dyDescent="0.25">
      <c r="A4396">
        <v>1381028</v>
      </c>
      <c r="B4396" t="s">
        <v>8975</v>
      </c>
      <c r="C4396" t="s">
        <v>8976</v>
      </c>
      <c r="N4396" t="s">
        <v>75</v>
      </c>
      <c r="O4396" t="s">
        <v>30</v>
      </c>
      <c r="P4396" t="s">
        <v>30</v>
      </c>
      <c r="Q4396" t="s">
        <v>31</v>
      </c>
      <c r="R4396" t="s">
        <v>30</v>
      </c>
    </row>
    <row r="4397" spans="1:24" x14ac:dyDescent="0.25">
      <c r="A4397">
        <v>1381023</v>
      </c>
      <c r="B4397" t="s">
        <v>8977</v>
      </c>
      <c r="C4397" t="s">
        <v>8978</v>
      </c>
      <c r="E4397" t="s">
        <v>8979</v>
      </c>
      <c r="G4397" t="e">
        <f>-tide</f>
        <v>#NAME?</v>
      </c>
      <c r="H4397" t="s">
        <v>107</v>
      </c>
      <c r="N4397" t="s">
        <v>108</v>
      </c>
      <c r="O4397" t="s">
        <v>30</v>
      </c>
      <c r="P4397" t="s">
        <v>30</v>
      </c>
      <c r="Q4397" t="s">
        <v>31</v>
      </c>
      <c r="R4397" t="s">
        <v>30</v>
      </c>
    </row>
    <row r="4398" spans="1:24" x14ac:dyDescent="0.25">
      <c r="A4398">
        <v>1383429</v>
      </c>
      <c r="B4398" t="s">
        <v>8980</v>
      </c>
      <c r="C4398" t="s">
        <v>8981</v>
      </c>
      <c r="G4398" t="e">
        <f>-caine</f>
        <v>#NAME?</v>
      </c>
      <c r="H4398" t="s">
        <v>394</v>
      </c>
      <c r="N4398" t="s">
        <v>45</v>
      </c>
      <c r="O4398" t="s">
        <v>40</v>
      </c>
      <c r="P4398" t="s">
        <v>30</v>
      </c>
      <c r="Q4398" t="s">
        <v>46</v>
      </c>
      <c r="R4398" t="s">
        <v>30</v>
      </c>
      <c r="X4398" t="s">
        <v>8982</v>
      </c>
    </row>
    <row r="4399" spans="1:24" x14ac:dyDescent="0.25">
      <c r="A4399">
        <v>1383041</v>
      </c>
      <c r="B4399" t="s">
        <v>8983</v>
      </c>
      <c r="C4399" t="s">
        <v>8984</v>
      </c>
      <c r="E4399" t="s">
        <v>8985</v>
      </c>
      <c r="I4399">
        <v>1966</v>
      </c>
      <c r="M4399" t="s">
        <v>627</v>
      </c>
      <c r="N4399" t="s">
        <v>45</v>
      </c>
      <c r="O4399" t="s">
        <v>40</v>
      </c>
      <c r="P4399" t="s">
        <v>30</v>
      </c>
      <c r="Q4399" t="s">
        <v>63</v>
      </c>
      <c r="R4399" t="s">
        <v>30</v>
      </c>
      <c r="X4399" t="s">
        <v>8986</v>
      </c>
    </row>
    <row r="4400" spans="1:24" x14ac:dyDescent="0.25">
      <c r="A4400">
        <v>1377131</v>
      </c>
      <c r="B4400" t="s">
        <v>8987</v>
      </c>
      <c r="C4400" t="s">
        <v>8988</v>
      </c>
      <c r="G4400" t="e">
        <f>-azoline</f>
        <v>#NAME?</v>
      </c>
      <c r="H4400" t="s">
        <v>618</v>
      </c>
      <c r="N4400" t="s">
        <v>45</v>
      </c>
      <c r="O4400" t="s">
        <v>40</v>
      </c>
      <c r="P4400" t="s">
        <v>30</v>
      </c>
      <c r="Q4400" t="s">
        <v>63</v>
      </c>
      <c r="R4400" t="s">
        <v>30</v>
      </c>
      <c r="X4400" t="s">
        <v>8989</v>
      </c>
    </row>
    <row r="4401" spans="1:24" x14ac:dyDescent="0.25">
      <c r="A4401">
        <v>1383087</v>
      </c>
      <c r="B4401" t="s">
        <v>8990</v>
      </c>
      <c r="C4401" t="s">
        <v>8991</v>
      </c>
      <c r="G4401" t="e">
        <f>-ium</f>
        <v>#NAME?</v>
      </c>
      <c r="H4401" t="s">
        <v>288</v>
      </c>
      <c r="N4401" t="s">
        <v>45</v>
      </c>
      <c r="O4401" t="s">
        <v>40</v>
      </c>
      <c r="P4401" t="s">
        <v>30</v>
      </c>
      <c r="Q4401" t="s">
        <v>63</v>
      </c>
      <c r="R4401" t="s">
        <v>30</v>
      </c>
      <c r="X4401" t="s">
        <v>8992</v>
      </c>
    </row>
    <row r="4402" spans="1:24" x14ac:dyDescent="0.25">
      <c r="A4402">
        <v>1377517</v>
      </c>
      <c r="B4402" t="s">
        <v>8993</v>
      </c>
      <c r="C4402" t="s">
        <v>8994</v>
      </c>
      <c r="N4402" t="s">
        <v>45</v>
      </c>
      <c r="O4402" t="s">
        <v>40</v>
      </c>
      <c r="P4402" t="s">
        <v>30</v>
      </c>
      <c r="Q4402" t="s">
        <v>63</v>
      </c>
      <c r="R4402" t="s">
        <v>30</v>
      </c>
      <c r="X4402" t="s">
        <v>8995</v>
      </c>
    </row>
    <row r="4403" spans="1:24" x14ac:dyDescent="0.25">
      <c r="A4403">
        <v>1378738</v>
      </c>
      <c r="B4403" t="s">
        <v>8996</v>
      </c>
      <c r="C4403" t="s">
        <v>8997</v>
      </c>
      <c r="E4403" t="s">
        <v>8998</v>
      </c>
      <c r="F4403" t="s">
        <v>1177</v>
      </c>
      <c r="I4403">
        <v>1963</v>
      </c>
      <c r="M4403" t="s">
        <v>693</v>
      </c>
      <c r="N4403" t="s">
        <v>45</v>
      </c>
      <c r="O4403" t="s">
        <v>40</v>
      </c>
      <c r="P4403" t="s">
        <v>30</v>
      </c>
      <c r="Q4403" t="s">
        <v>63</v>
      </c>
      <c r="R4403" t="s">
        <v>30</v>
      </c>
      <c r="X4403" t="s">
        <v>8999</v>
      </c>
    </row>
    <row r="4404" spans="1:24" x14ac:dyDescent="0.25">
      <c r="A4404">
        <v>1377178</v>
      </c>
      <c r="B4404" t="s">
        <v>9000</v>
      </c>
      <c r="C4404" t="s">
        <v>9001</v>
      </c>
      <c r="G4404" t="s">
        <v>2404</v>
      </c>
      <c r="H4404" t="s">
        <v>2405</v>
      </c>
      <c r="I4404">
        <v>1969</v>
      </c>
      <c r="M4404" t="s">
        <v>453</v>
      </c>
      <c r="N4404" t="s">
        <v>45</v>
      </c>
      <c r="O4404" t="s">
        <v>40</v>
      </c>
      <c r="P4404" t="s">
        <v>30</v>
      </c>
      <c r="Q4404" t="s">
        <v>63</v>
      </c>
      <c r="R4404" t="s">
        <v>30</v>
      </c>
      <c r="X4404" t="s">
        <v>9002</v>
      </c>
    </row>
    <row r="4405" spans="1:24" x14ac:dyDescent="0.25">
      <c r="A4405">
        <v>1379313</v>
      </c>
      <c r="B4405" t="s">
        <v>9003</v>
      </c>
      <c r="C4405" t="s">
        <v>9004</v>
      </c>
      <c r="N4405" t="s">
        <v>45</v>
      </c>
      <c r="O4405" t="s">
        <v>40</v>
      </c>
      <c r="P4405" t="s">
        <v>30</v>
      </c>
      <c r="Q4405" t="s">
        <v>46</v>
      </c>
      <c r="R4405" t="s">
        <v>30</v>
      </c>
      <c r="X4405" t="s">
        <v>9005</v>
      </c>
    </row>
    <row r="4406" spans="1:24" x14ac:dyDescent="0.25">
      <c r="A4406">
        <v>1376906</v>
      </c>
      <c r="B4406" t="s">
        <v>9006</v>
      </c>
      <c r="C4406" t="s">
        <v>9007</v>
      </c>
      <c r="N4406" t="s">
        <v>45</v>
      </c>
      <c r="O4406" t="s">
        <v>40</v>
      </c>
      <c r="P4406" t="s">
        <v>30</v>
      </c>
      <c r="Q4406" t="s">
        <v>63</v>
      </c>
      <c r="R4406" t="s">
        <v>30</v>
      </c>
      <c r="X4406" t="s">
        <v>9008</v>
      </c>
    </row>
    <row r="4407" spans="1:24" x14ac:dyDescent="0.25">
      <c r="A4407">
        <v>1377678</v>
      </c>
      <c r="B4407" t="s">
        <v>9009</v>
      </c>
      <c r="C4407" t="s">
        <v>9010</v>
      </c>
      <c r="G4407" t="e">
        <f>-adol</f>
        <v>#NAME?</v>
      </c>
      <c r="H4407" t="s">
        <v>582</v>
      </c>
      <c r="N4407" t="s">
        <v>45</v>
      </c>
      <c r="O4407" t="s">
        <v>40</v>
      </c>
      <c r="P4407" t="s">
        <v>30</v>
      </c>
      <c r="Q4407" t="s">
        <v>46</v>
      </c>
      <c r="R4407" t="s">
        <v>30</v>
      </c>
      <c r="X4407" t="s">
        <v>9011</v>
      </c>
    </row>
    <row r="4408" spans="1:24" x14ac:dyDescent="0.25">
      <c r="A4408">
        <v>1378782</v>
      </c>
      <c r="B4408" t="s">
        <v>9012</v>
      </c>
      <c r="C4408" t="s">
        <v>9013</v>
      </c>
      <c r="F4408" t="s">
        <v>8020</v>
      </c>
      <c r="G4408" t="s">
        <v>2167</v>
      </c>
      <c r="H4408" t="s">
        <v>2168</v>
      </c>
      <c r="I4408">
        <v>1970</v>
      </c>
      <c r="M4408" t="s">
        <v>453</v>
      </c>
      <c r="N4408" t="s">
        <v>45</v>
      </c>
      <c r="O4408" t="s">
        <v>40</v>
      </c>
      <c r="P4408" t="s">
        <v>30</v>
      </c>
      <c r="Q4408" t="s">
        <v>63</v>
      </c>
      <c r="R4408" t="s">
        <v>30</v>
      </c>
      <c r="X4408" t="s">
        <v>9014</v>
      </c>
    </row>
    <row r="4409" spans="1:24" x14ac:dyDescent="0.25">
      <c r="A4409">
        <v>1379088</v>
      </c>
      <c r="B4409" t="s">
        <v>9015</v>
      </c>
      <c r="C4409" t="s">
        <v>9016</v>
      </c>
      <c r="E4409" t="s">
        <v>9017</v>
      </c>
      <c r="I4409">
        <v>1978</v>
      </c>
      <c r="M4409" t="s">
        <v>9018</v>
      </c>
      <c r="N4409" t="s">
        <v>45</v>
      </c>
      <c r="O4409" t="s">
        <v>40</v>
      </c>
      <c r="P4409" t="s">
        <v>30</v>
      </c>
      <c r="Q4409" t="s">
        <v>31</v>
      </c>
      <c r="R4409" t="s">
        <v>30</v>
      </c>
      <c r="X4409" t="s">
        <v>9019</v>
      </c>
    </row>
    <row r="4410" spans="1:24" x14ac:dyDescent="0.25">
      <c r="A4410">
        <v>1376215</v>
      </c>
      <c r="B4410" t="s">
        <v>9020</v>
      </c>
      <c r="C4410" t="s">
        <v>9021</v>
      </c>
      <c r="G4410" t="e">
        <f>-relix</f>
        <v>#NAME?</v>
      </c>
      <c r="H4410" t="s">
        <v>4181</v>
      </c>
      <c r="N4410" t="s">
        <v>108</v>
      </c>
      <c r="O4410" t="s">
        <v>30</v>
      </c>
      <c r="P4410" t="s">
        <v>30</v>
      </c>
      <c r="Q4410" t="s">
        <v>31</v>
      </c>
      <c r="R4410" t="s">
        <v>30</v>
      </c>
      <c r="X4410" t="s">
        <v>9022</v>
      </c>
    </row>
    <row r="4411" spans="1:24" x14ac:dyDescent="0.25">
      <c r="A4411">
        <v>1449174</v>
      </c>
      <c r="B4411" t="s">
        <v>9023</v>
      </c>
      <c r="C4411" t="s">
        <v>9024</v>
      </c>
      <c r="G4411" t="e">
        <f>-tocin</f>
        <v>#NAME?</v>
      </c>
      <c r="H4411" t="s">
        <v>1730</v>
      </c>
      <c r="N4411" t="s">
        <v>108</v>
      </c>
      <c r="O4411" t="s">
        <v>30</v>
      </c>
      <c r="P4411" t="s">
        <v>30</v>
      </c>
      <c r="Q4411" t="s">
        <v>31</v>
      </c>
      <c r="R4411" t="s">
        <v>30</v>
      </c>
      <c r="X4411" t="s">
        <v>9025</v>
      </c>
    </row>
    <row r="4412" spans="1:24" x14ac:dyDescent="0.25">
      <c r="A4412">
        <v>1540539</v>
      </c>
      <c r="B4412" t="s">
        <v>9026</v>
      </c>
      <c r="C4412" t="s">
        <v>9027</v>
      </c>
      <c r="F4412" t="s">
        <v>9028</v>
      </c>
      <c r="G4412" t="e">
        <f>-dotin</f>
        <v>#NAME?</v>
      </c>
      <c r="H4412" t="s">
        <v>3662</v>
      </c>
      <c r="I4412">
        <v>2009</v>
      </c>
      <c r="N4412" t="s">
        <v>45</v>
      </c>
      <c r="O4412" t="s">
        <v>30</v>
      </c>
      <c r="P4412" t="s">
        <v>30</v>
      </c>
      <c r="Q4412" t="s">
        <v>31</v>
      </c>
      <c r="R4412" t="s">
        <v>30</v>
      </c>
      <c r="X4412" t="s">
        <v>9029</v>
      </c>
    </row>
    <row r="4413" spans="1:24" x14ac:dyDescent="0.25">
      <c r="A4413">
        <v>1381113</v>
      </c>
      <c r="B4413" t="s">
        <v>9037</v>
      </c>
      <c r="C4413" t="s">
        <v>9038</v>
      </c>
      <c r="F4413" t="s">
        <v>178</v>
      </c>
      <c r="N4413" t="s">
        <v>75</v>
      </c>
      <c r="O4413" t="s">
        <v>30</v>
      </c>
      <c r="P4413" t="s">
        <v>30</v>
      </c>
      <c r="Q4413" t="s">
        <v>31</v>
      </c>
      <c r="R4413" t="s">
        <v>30</v>
      </c>
    </row>
    <row r="4414" spans="1:24" x14ac:dyDescent="0.25">
      <c r="A4414">
        <v>1380547</v>
      </c>
      <c r="B4414" t="s">
        <v>9045</v>
      </c>
      <c r="C4414" t="s">
        <v>9046</v>
      </c>
      <c r="E4414" t="s">
        <v>9047</v>
      </c>
      <c r="F4414" t="s">
        <v>9048</v>
      </c>
      <c r="G4414" t="e">
        <f>-mab</f>
        <v>#NAME?</v>
      </c>
      <c r="H4414" t="s">
        <v>546</v>
      </c>
      <c r="N4414" t="s">
        <v>547</v>
      </c>
      <c r="O4414" t="s">
        <v>30</v>
      </c>
      <c r="P4414" t="s">
        <v>30</v>
      </c>
      <c r="Q4414" t="s">
        <v>31</v>
      </c>
      <c r="R4414" t="s">
        <v>30</v>
      </c>
    </row>
    <row r="4415" spans="1:24" x14ac:dyDescent="0.25">
      <c r="A4415">
        <v>1381894</v>
      </c>
      <c r="B4415" t="s">
        <v>9052</v>
      </c>
      <c r="C4415" t="s">
        <v>9053</v>
      </c>
      <c r="E4415" t="s">
        <v>9054</v>
      </c>
      <c r="N4415" t="s">
        <v>547</v>
      </c>
      <c r="O4415" t="s">
        <v>30</v>
      </c>
      <c r="P4415" t="s">
        <v>30</v>
      </c>
      <c r="Q4415" t="s">
        <v>31</v>
      </c>
      <c r="R4415" t="s">
        <v>30</v>
      </c>
    </row>
    <row r="4416" spans="1:24" x14ac:dyDescent="0.25">
      <c r="A4416">
        <v>1376162</v>
      </c>
      <c r="B4416" t="s">
        <v>9096</v>
      </c>
      <c r="C4416" t="s">
        <v>9097</v>
      </c>
      <c r="G4416" t="e">
        <f>-mycin</f>
        <v>#NAME?</v>
      </c>
      <c r="H4416" t="s">
        <v>26</v>
      </c>
      <c r="N4416" t="s">
        <v>29</v>
      </c>
      <c r="O4416" t="s">
        <v>30</v>
      </c>
      <c r="P4416" t="s">
        <v>30</v>
      </c>
      <c r="Q4416" t="s">
        <v>46</v>
      </c>
      <c r="R4416" t="s">
        <v>30</v>
      </c>
      <c r="X4416" t="s">
        <v>9098</v>
      </c>
    </row>
    <row r="4417" spans="1:24" x14ac:dyDescent="0.25">
      <c r="A4417">
        <v>1380278</v>
      </c>
      <c r="B4417" t="s">
        <v>9102</v>
      </c>
      <c r="C4417" t="s">
        <v>9103</v>
      </c>
      <c r="N4417" t="s">
        <v>75</v>
      </c>
      <c r="O4417" t="s">
        <v>30</v>
      </c>
      <c r="P4417" t="s">
        <v>30</v>
      </c>
      <c r="Q4417" t="s">
        <v>31</v>
      </c>
      <c r="R4417" t="s">
        <v>30</v>
      </c>
    </row>
    <row r="4418" spans="1:24" x14ac:dyDescent="0.25">
      <c r="A4418">
        <v>1382107</v>
      </c>
      <c r="B4418" t="s">
        <v>9140</v>
      </c>
      <c r="C4418" t="s">
        <v>9141</v>
      </c>
      <c r="N4418" t="s">
        <v>547</v>
      </c>
      <c r="O4418" t="s">
        <v>30</v>
      </c>
      <c r="P4418" t="s">
        <v>30</v>
      </c>
      <c r="Q4418" t="s">
        <v>31</v>
      </c>
      <c r="R4418" t="s">
        <v>30</v>
      </c>
    </row>
    <row r="4419" spans="1:24" x14ac:dyDescent="0.25">
      <c r="A4419">
        <v>1380281</v>
      </c>
      <c r="B4419" t="s">
        <v>9145</v>
      </c>
      <c r="C4419" t="s">
        <v>9146</v>
      </c>
      <c r="F4419" t="s">
        <v>9147</v>
      </c>
      <c r="N4419" t="s">
        <v>75</v>
      </c>
      <c r="O4419" t="s">
        <v>30</v>
      </c>
      <c r="P4419" t="s">
        <v>30</v>
      </c>
      <c r="Q4419" t="s">
        <v>31</v>
      </c>
      <c r="R4419" t="s">
        <v>30</v>
      </c>
    </row>
    <row r="4420" spans="1:24" x14ac:dyDescent="0.25">
      <c r="A4420">
        <v>134187</v>
      </c>
      <c r="B4420" t="s">
        <v>9148</v>
      </c>
      <c r="C4420" t="s">
        <v>9149</v>
      </c>
      <c r="N4420" t="s">
        <v>45</v>
      </c>
      <c r="O4420" t="s">
        <v>40</v>
      </c>
      <c r="P4420" t="s">
        <v>30</v>
      </c>
      <c r="Q4420" t="s">
        <v>63</v>
      </c>
      <c r="R4420" t="s">
        <v>30</v>
      </c>
      <c r="X4420" t="s">
        <v>9150</v>
      </c>
    </row>
    <row r="4421" spans="1:24" x14ac:dyDescent="0.25">
      <c r="A4421">
        <v>1363140</v>
      </c>
      <c r="B4421" t="s">
        <v>9172</v>
      </c>
      <c r="C4421" t="s">
        <v>9173</v>
      </c>
      <c r="N4421" t="s">
        <v>45</v>
      </c>
      <c r="O4421" t="s">
        <v>40</v>
      </c>
      <c r="P4421" t="s">
        <v>30</v>
      </c>
      <c r="Q4421" t="s">
        <v>46</v>
      </c>
      <c r="R4421" t="s">
        <v>30</v>
      </c>
      <c r="X4421" t="s">
        <v>9174</v>
      </c>
    </row>
    <row r="4422" spans="1:24" x14ac:dyDescent="0.25">
      <c r="A4422">
        <v>1382060</v>
      </c>
      <c r="B4422" t="s">
        <v>9181</v>
      </c>
      <c r="C4422" t="s">
        <v>9182</v>
      </c>
      <c r="E4422" t="s">
        <v>9183</v>
      </c>
      <c r="N4422" t="s">
        <v>547</v>
      </c>
      <c r="O4422" t="s">
        <v>30</v>
      </c>
      <c r="P4422" t="s">
        <v>30</v>
      </c>
      <c r="Q4422" t="s">
        <v>31</v>
      </c>
      <c r="R4422" t="s">
        <v>30</v>
      </c>
    </row>
    <row r="4423" spans="1:24" x14ac:dyDescent="0.25">
      <c r="A4423">
        <v>1381036</v>
      </c>
      <c r="B4423" t="s">
        <v>9187</v>
      </c>
      <c r="C4423" t="s">
        <v>9188</v>
      </c>
      <c r="N4423" t="s">
        <v>75</v>
      </c>
      <c r="O4423" t="s">
        <v>30</v>
      </c>
      <c r="P4423" t="s">
        <v>30</v>
      </c>
      <c r="Q4423" t="s">
        <v>31</v>
      </c>
      <c r="R4423" t="s">
        <v>30</v>
      </c>
    </row>
    <row r="4424" spans="1:24" x14ac:dyDescent="0.25">
      <c r="A4424">
        <v>1382105</v>
      </c>
      <c r="B4424" t="s">
        <v>9209</v>
      </c>
      <c r="C4424" t="s">
        <v>9210</v>
      </c>
      <c r="N4424" t="s">
        <v>547</v>
      </c>
      <c r="O4424" t="s">
        <v>30</v>
      </c>
      <c r="P4424" t="s">
        <v>30</v>
      </c>
      <c r="Q4424" t="s">
        <v>31</v>
      </c>
      <c r="R4424" t="s">
        <v>30</v>
      </c>
    </row>
    <row r="4425" spans="1:24" x14ac:dyDescent="0.25">
      <c r="A4425">
        <v>1382008</v>
      </c>
      <c r="B4425" t="s">
        <v>9217</v>
      </c>
      <c r="C4425" t="s">
        <v>9218</v>
      </c>
      <c r="E4425" t="s">
        <v>9219</v>
      </c>
      <c r="N4425" t="s">
        <v>547</v>
      </c>
      <c r="O4425" t="s">
        <v>30</v>
      </c>
      <c r="P4425" t="s">
        <v>30</v>
      </c>
      <c r="Q4425" t="s">
        <v>31</v>
      </c>
      <c r="R4425" t="s">
        <v>30</v>
      </c>
    </row>
    <row r="4426" spans="1:24" x14ac:dyDescent="0.25">
      <c r="A4426">
        <v>1378088</v>
      </c>
      <c r="B4426" t="s">
        <v>9220</v>
      </c>
      <c r="C4426" t="s">
        <v>9221</v>
      </c>
      <c r="G4426" t="e">
        <f>-planin</f>
        <v>#NAME?</v>
      </c>
      <c r="H4426" t="s">
        <v>9222</v>
      </c>
      <c r="N4426" t="s">
        <v>75</v>
      </c>
      <c r="O4426" t="s">
        <v>30</v>
      </c>
      <c r="P4426" t="s">
        <v>30</v>
      </c>
      <c r="Q4426" t="s">
        <v>46</v>
      </c>
      <c r="R4426" t="s">
        <v>30</v>
      </c>
      <c r="X4426" t="s">
        <v>9223</v>
      </c>
    </row>
    <row r="4427" spans="1:24" x14ac:dyDescent="0.25">
      <c r="A4427">
        <v>1382106</v>
      </c>
      <c r="B4427" t="s">
        <v>9240</v>
      </c>
      <c r="C4427" t="s">
        <v>9241</v>
      </c>
      <c r="N4427" t="s">
        <v>547</v>
      </c>
      <c r="O4427" t="s">
        <v>30</v>
      </c>
      <c r="P4427" t="s">
        <v>30</v>
      </c>
      <c r="Q4427" t="s">
        <v>31</v>
      </c>
      <c r="R4427" t="s">
        <v>30</v>
      </c>
    </row>
    <row r="4428" spans="1:24" x14ac:dyDescent="0.25">
      <c r="A4428">
        <v>1380953</v>
      </c>
      <c r="B4428" t="s">
        <v>9257</v>
      </c>
      <c r="C4428" t="s">
        <v>9258</v>
      </c>
      <c r="G4428" t="e">
        <f>-planin</f>
        <v>#NAME?</v>
      </c>
      <c r="H4428" t="s">
        <v>9222</v>
      </c>
      <c r="N4428" t="s">
        <v>75</v>
      </c>
      <c r="O4428" t="s">
        <v>30</v>
      </c>
      <c r="P4428" t="s">
        <v>30</v>
      </c>
      <c r="Q4428" t="s">
        <v>31</v>
      </c>
      <c r="R4428" t="s">
        <v>30</v>
      </c>
    </row>
    <row r="4429" spans="1:24" x14ac:dyDescent="0.25">
      <c r="A4429">
        <v>1329816</v>
      </c>
      <c r="B4429" t="s">
        <v>9265</v>
      </c>
      <c r="C4429" t="s">
        <v>9266</v>
      </c>
      <c r="G4429" t="s">
        <v>4343</v>
      </c>
      <c r="H4429" t="s">
        <v>4344</v>
      </c>
      <c r="K4429" t="s">
        <v>9267</v>
      </c>
      <c r="L4429" t="s">
        <v>9268</v>
      </c>
      <c r="N4429" t="s">
        <v>45</v>
      </c>
      <c r="O4429" t="s">
        <v>40</v>
      </c>
      <c r="P4429" t="s">
        <v>30</v>
      </c>
      <c r="Q4429" t="s">
        <v>46</v>
      </c>
      <c r="R4429" t="s">
        <v>30</v>
      </c>
      <c r="X4429" t="s">
        <v>9269</v>
      </c>
    </row>
    <row r="4430" spans="1:24" x14ac:dyDescent="0.25">
      <c r="A4430">
        <v>1378598</v>
      </c>
      <c r="B4430" t="s">
        <v>9270</v>
      </c>
      <c r="C4430" t="s">
        <v>9271</v>
      </c>
      <c r="G4430" t="e">
        <f>-fibrate</f>
        <v>#NAME?</v>
      </c>
      <c r="H4430" t="s">
        <v>325</v>
      </c>
      <c r="N4430" t="s">
        <v>45</v>
      </c>
      <c r="O4430" t="s">
        <v>30</v>
      </c>
      <c r="P4430" t="s">
        <v>30</v>
      </c>
      <c r="Q4430" t="s">
        <v>63</v>
      </c>
      <c r="R4430" t="s">
        <v>30</v>
      </c>
      <c r="X4430" t="s">
        <v>9272</v>
      </c>
    </row>
    <row r="4431" spans="1:24" x14ac:dyDescent="0.25">
      <c r="A4431">
        <v>1377273</v>
      </c>
      <c r="B4431" t="s">
        <v>9273</v>
      </c>
      <c r="C4431" t="s">
        <v>9274</v>
      </c>
      <c r="G4431" t="s">
        <v>129</v>
      </c>
      <c r="H4431" t="s">
        <v>130</v>
      </c>
      <c r="N4431" t="s">
        <v>45</v>
      </c>
      <c r="O4431" t="s">
        <v>30</v>
      </c>
      <c r="P4431" t="s">
        <v>30</v>
      </c>
      <c r="Q4431" t="s">
        <v>46</v>
      </c>
      <c r="R4431" t="s">
        <v>30</v>
      </c>
      <c r="X4431" t="s">
        <v>9275</v>
      </c>
    </row>
    <row r="4432" spans="1:24" x14ac:dyDescent="0.25">
      <c r="A4432">
        <v>1377681</v>
      </c>
      <c r="B4432" t="s">
        <v>9276</v>
      </c>
      <c r="C4432" t="s">
        <v>9277</v>
      </c>
      <c r="E4432" t="s">
        <v>9278</v>
      </c>
      <c r="F4432" t="s">
        <v>9279</v>
      </c>
      <c r="G4432" t="e">
        <f>-metacin</f>
        <v>#NAME?</v>
      </c>
      <c r="H4432" t="s">
        <v>9280</v>
      </c>
      <c r="I4432">
        <v>1981</v>
      </c>
      <c r="M4432" t="s">
        <v>4741</v>
      </c>
      <c r="N4432" t="s">
        <v>45</v>
      </c>
      <c r="O4432" t="s">
        <v>30</v>
      </c>
      <c r="P4432" t="s">
        <v>30</v>
      </c>
      <c r="Q4432" t="s">
        <v>46</v>
      </c>
      <c r="R4432" t="s">
        <v>30</v>
      </c>
      <c r="X4432" t="s">
        <v>9281</v>
      </c>
    </row>
    <row r="4433" spans="1:24" x14ac:dyDescent="0.25">
      <c r="A4433">
        <v>486221</v>
      </c>
      <c r="B4433" t="s">
        <v>9282</v>
      </c>
      <c r="C4433" t="s">
        <v>9283</v>
      </c>
      <c r="I4433">
        <v>2009</v>
      </c>
      <c r="N4433" t="s">
        <v>45</v>
      </c>
      <c r="O4433" t="s">
        <v>40</v>
      </c>
      <c r="P4433" t="s">
        <v>30</v>
      </c>
      <c r="Q4433" t="s">
        <v>63</v>
      </c>
      <c r="R4433" t="s">
        <v>30</v>
      </c>
      <c r="X4433" t="s">
        <v>9284</v>
      </c>
    </row>
    <row r="4434" spans="1:24" x14ac:dyDescent="0.25">
      <c r="A4434">
        <v>1449135</v>
      </c>
      <c r="B4434" t="s">
        <v>9285</v>
      </c>
      <c r="C4434" t="s">
        <v>9286</v>
      </c>
      <c r="E4434" t="s">
        <v>9287</v>
      </c>
      <c r="F4434" t="s">
        <v>313</v>
      </c>
      <c r="G4434" t="e">
        <f>-fungin</f>
        <v>#NAME?</v>
      </c>
      <c r="H4434" t="s">
        <v>6549</v>
      </c>
      <c r="I4434">
        <v>1995</v>
      </c>
      <c r="M4434" t="s">
        <v>268</v>
      </c>
      <c r="N4434" t="s">
        <v>108</v>
      </c>
      <c r="O4434" t="s">
        <v>30</v>
      </c>
      <c r="P4434" t="s">
        <v>30</v>
      </c>
      <c r="Q4434" t="s">
        <v>31</v>
      </c>
      <c r="R4434" t="s">
        <v>30</v>
      </c>
      <c r="X4434" t="s">
        <v>9288</v>
      </c>
    </row>
    <row r="4435" spans="1:24" x14ac:dyDescent="0.25">
      <c r="A4435">
        <v>1449231</v>
      </c>
      <c r="B4435" t="s">
        <v>9289</v>
      </c>
      <c r="C4435" t="s">
        <v>9290</v>
      </c>
      <c r="F4435" t="s">
        <v>9291</v>
      </c>
      <c r="I4435">
        <v>2012</v>
      </c>
      <c r="N4435" t="s">
        <v>239</v>
      </c>
      <c r="O4435" t="s">
        <v>30</v>
      </c>
      <c r="P4435" t="s">
        <v>30</v>
      </c>
      <c r="Q4435" t="s">
        <v>75</v>
      </c>
      <c r="R4435" t="s">
        <v>30</v>
      </c>
    </row>
    <row r="4436" spans="1:24" x14ac:dyDescent="0.25">
      <c r="A4436">
        <v>1503487</v>
      </c>
      <c r="B4436" t="s">
        <v>9292</v>
      </c>
      <c r="C4436" t="s">
        <v>9293</v>
      </c>
      <c r="E4436" t="s">
        <v>9294</v>
      </c>
      <c r="G4436" t="e">
        <f>-cillin</f>
        <v>#NAME?</v>
      </c>
      <c r="H4436" t="s">
        <v>59</v>
      </c>
      <c r="N4436" t="s">
        <v>29</v>
      </c>
      <c r="O4436" t="s">
        <v>30</v>
      </c>
      <c r="P4436" t="s">
        <v>30</v>
      </c>
      <c r="Q4436" t="s">
        <v>31</v>
      </c>
      <c r="R4436" t="s">
        <v>30</v>
      </c>
      <c r="X4436" t="s">
        <v>9295</v>
      </c>
    </row>
    <row r="4437" spans="1:24" x14ac:dyDescent="0.25">
      <c r="A4437">
        <v>1062308</v>
      </c>
      <c r="B4437" t="s">
        <v>9296</v>
      </c>
      <c r="C4437" t="s">
        <v>9297</v>
      </c>
      <c r="E4437" t="s">
        <v>9298</v>
      </c>
      <c r="F4437" t="s">
        <v>9299</v>
      </c>
      <c r="G4437" t="e">
        <f>-micin</f>
        <v>#NAME?</v>
      </c>
      <c r="H4437" t="s">
        <v>256</v>
      </c>
      <c r="I4437">
        <v>2011</v>
      </c>
      <c r="N4437" t="s">
        <v>29</v>
      </c>
      <c r="O4437" t="s">
        <v>30</v>
      </c>
      <c r="P4437" t="s">
        <v>30</v>
      </c>
      <c r="Q4437" t="s">
        <v>31</v>
      </c>
      <c r="R4437" t="s">
        <v>30</v>
      </c>
      <c r="X4437" t="s">
        <v>9300</v>
      </c>
    </row>
    <row r="4438" spans="1:24" x14ac:dyDescent="0.25">
      <c r="A4438">
        <v>98014</v>
      </c>
      <c r="B4438" t="s">
        <v>9301</v>
      </c>
      <c r="C4438" t="s">
        <v>9302</v>
      </c>
      <c r="E4438" t="s">
        <v>9303</v>
      </c>
      <c r="N4438" t="s">
        <v>45</v>
      </c>
      <c r="O4438" t="s">
        <v>40</v>
      </c>
      <c r="P4438" t="s">
        <v>30</v>
      </c>
      <c r="Q4438" t="s">
        <v>63</v>
      </c>
      <c r="R4438" t="s">
        <v>30</v>
      </c>
      <c r="X4438" t="s">
        <v>9304</v>
      </c>
    </row>
    <row r="4439" spans="1:24" x14ac:dyDescent="0.25">
      <c r="A4439">
        <v>517626</v>
      </c>
      <c r="B4439" t="s">
        <v>9305</v>
      </c>
      <c r="C4439" t="s">
        <v>9306</v>
      </c>
      <c r="E4439" t="s">
        <v>9307</v>
      </c>
      <c r="I4439">
        <v>2004</v>
      </c>
      <c r="N4439" t="s">
        <v>45</v>
      </c>
      <c r="O4439" t="s">
        <v>40</v>
      </c>
      <c r="P4439" t="s">
        <v>30</v>
      </c>
      <c r="Q4439" t="s">
        <v>63</v>
      </c>
      <c r="R4439" t="s">
        <v>30</v>
      </c>
      <c r="X4439" t="s">
        <v>9308</v>
      </c>
    </row>
    <row r="4440" spans="1:24" x14ac:dyDescent="0.25">
      <c r="A4440">
        <v>311988</v>
      </c>
      <c r="B4440" t="s">
        <v>9309</v>
      </c>
      <c r="C4440" t="s">
        <v>9310</v>
      </c>
      <c r="E4440" t="s">
        <v>9311</v>
      </c>
      <c r="F4440" t="s">
        <v>36</v>
      </c>
      <c r="G4440" t="e">
        <f>-glitazar</f>
        <v>#NAME?</v>
      </c>
      <c r="H4440" t="s">
        <v>7402</v>
      </c>
      <c r="I4440">
        <v>2003</v>
      </c>
      <c r="N4440" t="s">
        <v>45</v>
      </c>
      <c r="O4440" t="s">
        <v>30</v>
      </c>
      <c r="P4440" t="s">
        <v>30</v>
      </c>
      <c r="Q4440" t="s">
        <v>63</v>
      </c>
      <c r="R4440" t="s">
        <v>30</v>
      </c>
      <c r="X4440" t="s">
        <v>9312</v>
      </c>
    </row>
    <row r="4441" spans="1:24" x14ac:dyDescent="0.25">
      <c r="A4441">
        <v>63952</v>
      </c>
      <c r="B4441" t="s">
        <v>9313</v>
      </c>
      <c r="C4441" t="s">
        <v>9314</v>
      </c>
      <c r="E4441" t="s">
        <v>9315</v>
      </c>
      <c r="F4441" t="s">
        <v>3859</v>
      </c>
      <c r="I4441">
        <v>1976</v>
      </c>
      <c r="M4441" t="s">
        <v>948</v>
      </c>
      <c r="N4441" t="s">
        <v>45</v>
      </c>
      <c r="O4441" t="s">
        <v>40</v>
      </c>
      <c r="P4441" t="s">
        <v>30</v>
      </c>
      <c r="Q4441" t="s">
        <v>63</v>
      </c>
      <c r="R4441" t="s">
        <v>30</v>
      </c>
      <c r="X4441" t="s">
        <v>9316</v>
      </c>
    </row>
    <row r="4442" spans="1:24" x14ac:dyDescent="0.25">
      <c r="A4442">
        <v>1078581</v>
      </c>
      <c r="B4442" t="s">
        <v>9317</v>
      </c>
      <c r="C4442" t="s">
        <v>9318</v>
      </c>
      <c r="E4442" t="s">
        <v>9319</v>
      </c>
      <c r="F4442" t="s">
        <v>3859</v>
      </c>
      <c r="G4442" t="s">
        <v>37</v>
      </c>
      <c r="H4442" t="s">
        <v>38</v>
      </c>
      <c r="I4442">
        <v>1974</v>
      </c>
      <c r="K4442" t="s">
        <v>9320</v>
      </c>
      <c r="L4442" t="s">
        <v>9321</v>
      </c>
      <c r="M4442" t="s">
        <v>4208</v>
      </c>
      <c r="N4442" t="s">
        <v>29</v>
      </c>
      <c r="O4442" t="s">
        <v>40</v>
      </c>
      <c r="P4442" t="s">
        <v>30</v>
      </c>
      <c r="Q4442" t="s">
        <v>31</v>
      </c>
      <c r="R4442" t="s">
        <v>30</v>
      </c>
      <c r="X4442" t="s">
        <v>9322</v>
      </c>
    </row>
    <row r="4443" spans="1:24" x14ac:dyDescent="0.25">
      <c r="A4443">
        <v>453831</v>
      </c>
      <c r="B4443" t="s">
        <v>9329</v>
      </c>
      <c r="C4443" t="s">
        <v>9330</v>
      </c>
      <c r="K4443" t="s">
        <v>9331</v>
      </c>
      <c r="L4443" t="s">
        <v>9332</v>
      </c>
      <c r="N4443" t="s">
        <v>45</v>
      </c>
      <c r="O4443" t="s">
        <v>40</v>
      </c>
      <c r="P4443" t="s">
        <v>30</v>
      </c>
      <c r="Q4443" t="s">
        <v>63</v>
      </c>
      <c r="R4443" t="s">
        <v>30</v>
      </c>
      <c r="X4443" t="s">
        <v>9333</v>
      </c>
    </row>
    <row r="4444" spans="1:24" x14ac:dyDescent="0.25">
      <c r="A4444">
        <v>1037652</v>
      </c>
      <c r="B4444" t="s">
        <v>9334</v>
      </c>
      <c r="C4444" t="s">
        <v>9335</v>
      </c>
      <c r="G4444" t="s">
        <v>9336</v>
      </c>
      <c r="H4444" t="s">
        <v>9337</v>
      </c>
      <c r="N4444" t="s">
        <v>45</v>
      </c>
      <c r="O4444" t="s">
        <v>40</v>
      </c>
      <c r="P4444" t="s">
        <v>30</v>
      </c>
      <c r="Q4444" t="s">
        <v>63</v>
      </c>
      <c r="R4444" t="s">
        <v>30</v>
      </c>
      <c r="X4444" t="s">
        <v>9338</v>
      </c>
    </row>
    <row r="4445" spans="1:24" x14ac:dyDescent="0.25">
      <c r="A4445">
        <v>26807</v>
      </c>
      <c r="B4445" t="s">
        <v>9339</v>
      </c>
      <c r="C4445" t="s">
        <v>9340</v>
      </c>
      <c r="E4445" t="s">
        <v>9341</v>
      </c>
      <c r="I4445">
        <v>1962</v>
      </c>
      <c r="M4445" t="s">
        <v>793</v>
      </c>
      <c r="N4445" t="s">
        <v>45</v>
      </c>
      <c r="O4445" t="s">
        <v>40</v>
      </c>
      <c r="P4445" t="s">
        <v>30</v>
      </c>
      <c r="Q4445" t="s">
        <v>63</v>
      </c>
      <c r="R4445" t="s">
        <v>30</v>
      </c>
      <c r="X4445" t="s">
        <v>9342</v>
      </c>
    </row>
    <row r="4446" spans="1:24" x14ac:dyDescent="0.25">
      <c r="A4446">
        <v>1379834</v>
      </c>
      <c r="B4446" t="s">
        <v>9343</v>
      </c>
      <c r="C4446" t="s">
        <v>9344</v>
      </c>
      <c r="E4446" t="s">
        <v>9345</v>
      </c>
      <c r="F4446" t="s">
        <v>341</v>
      </c>
      <c r="I4446">
        <v>1989</v>
      </c>
      <c r="M4446" t="s">
        <v>9346</v>
      </c>
      <c r="N4446" t="s">
        <v>45</v>
      </c>
      <c r="O4446" t="s">
        <v>40</v>
      </c>
      <c r="P4446" t="s">
        <v>30</v>
      </c>
      <c r="Q4446" t="s">
        <v>31</v>
      </c>
      <c r="R4446" t="s">
        <v>30</v>
      </c>
      <c r="X4446" t="s">
        <v>9347</v>
      </c>
    </row>
    <row r="4447" spans="1:24" x14ac:dyDescent="0.25">
      <c r="A4447">
        <v>460014</v>
      </c>
      <c r="B4447" t="s">
        <v>9353</v>
      </c>
      <c r="C4447" t="s">
        <v>9354</v>
      </c>
      <c r="E4447" t="s">
        <v>9355</v>
      </c>
      <c r="F4447" t="s">
        <v>480</v>
      </c>
      <c r="G4447" t="e">
        <f>-gliptin</f>
        <v>#NAME?</v>
      </c>
      <c r="H4447" t="s">
        <v>1223</v>
      </c>
      <c r="I4447">
        <v>2008</v>
      </c>
      <c r="N4447" t="s">
        <v>45</v>
      </c>
      <c r="O4447" t="s">
        <v>40</v>
      </c>
      <c r="P4447" t="s">
        <v>30</v>
      </c>
      <c r="Q4447" t="s">
        <v>31</v>
      </c>
      <c r="R4447" t="s">
        <v>30</v>
      </c>
      <c r="X4447" t="s">
        <v>9356</v>
      </c>
    </row>
    <row r="4448" spans="1:24" x14ac:dyDescent="0.25">
      <c r="A4448">
        <v>1121272</v>
      </c>
      <c r="B4448" t="s">
        <v>9357</v>
      </c>
      <c r="C4448" t="s">
        <v>9358</v>
      </c>
      <c r="G4448" t="e">
        <f>-sartan</f>
        <v>#NAME?</v>
      </c>
      <c r="H4448" t="s">
        <v>3818</v>
      </c>
      <c r="N4448" t="s">
        <v>45</v>
      </c>
      <c r="O4448" t="s">
        <v>40</v>
      </c>
      <c r="P4448" t="s">
        <v>30</v>
      </c>
      <c r="Q4448" t="s">
        <v>63</v>
      </c>
      <c r="R4448" t="s">
        <v>30</v>
      </c>
      <c r="X4448" t="s">
        <v>9359</v>
      </c>
    </row>
    <row r="4449" spans="1:24" x14ac:dyDescent="0.25">
      <c r="A4449">
        <v>449425</v>
      </c>
      <c r="B4449" t="s">
        <v>9360</v>
      </c>
      <c r="C4449" t="s">
        <v>9361</v>
      </c>
      <c r="E4449" t="s">
        <v>9362</v>
      </c>
      <c r="I4449">
        <v>1979</v>
      </c>
      <c r="M4449" t="s">
        <v>179</v>
      </c>
      <c r="N4449" t="s">
        <v>45</v>
      </c>
      <c r="O4449" t="s">
        <v>40</v>
      </c>
      <c r="P4449" t="s">
        <v>30</v>
      </c>
      <c r="Q4449" t="s">
        <v>46</v>
      </c>
      <c r="R4449" t="s">
        <v>30</v>
      </c>
      <c r="X4449" t="s">
        <v>9363</v>
      </c>
    </row>
    <row r="4450" spans="1:24" x14ac:dyDescent="0.25">
      <c r="A4450">
        <v>1160183</v>
      </c>
      <c r="B4450" t="s">
        <v>9369</v>
      </c>
      <c r="C4450" t="s">
        <v>9370</v>
      </c>
      <c r="N4450" t="s">
        <v>45</v>
      </c>
      <c r="O4450" t="s">
        <v>40</v>
      </c>
      <c r="P4450" t="s">
        <v>30</v>
      </c>
      <c r="Q4450" t="s">
        <v>46</v>
      </c>
      <c r="R4450" t="s">
        <v>30</v>
      </c>
      <c r="X4450" t="s">
        <v>9371</v>
      </c>
    </row>
    <row r="4451" spans="1:24" x14ac:dyDescent="0.25">
      <c r="A4451">
        <v>439020</v>
      </c>
      <c r="B4451" t="s">
        <v>9380</v>
      </c>
      <c r="C4451" t="s">
        <v>9381</v>
      </c>
      <c r="F4451" t="s">
        <v>9382</v>
      </c>
      <c r="K4451" t="s">
        <v>9383</v>
      </c>
      <c r="L4451" t="s">
        <v>9384</v>
      </c>
      <c r="N4451" t="s">
        <v>29</v>
      </c>
      <c r="O4451" t="s">
        <v>40</v>
      </c>
      <c r="P4451" t="s">
        <v>30</v>
      </c>
      <c r="Q4451" t="s">
        <v>31</v>
      </c>
      <c r="R4451" t="s">
        <v>30</v>
      </c>
      <c r="X4451" t="s">
        <v>9385</v>
      </c>
    </row>
    <row r="4452" spans="1:24" x14ac:dyDescent="0.25">
      <c r="A4452">
        <v>1238309</v>
      </c>
      <c r="B4452" t="s">
        <v>9386</v>
      </c>
      <c r="C4452" t="s">
        <v>9387</v>
      </c>
      <c r="G4452" t="e">
        <f>-fibrate</f>
        <v>#NAME?</v>
      </c>
      <c r="H4452" t="s">
        <v>325</v>
      </c>
      <c r="N4452" t="s">
        <v>45</v>
      </c>
      <c r="O4452" t="s">
        <v>30</v>
      </c>
      <c r="P4452" t="s">
        <v>30</v>
      </c>
      <c r="Q4452" t="s">
        <v>46</v>
      </c>
      <c r="R4452" t="s">
        <v>30</v>
      </c>
      <c r="X4452" t="s">
        <v>9388</v>
      </c>
    </row>
    <row r="4453" spans="1:24" x14ac:dyDescent="0.25">
      <c r="A4453">
        <v>1322007</v>
      </c>
      <c r="B4453" t="s">
        <v>9389</v>
      </c>
      <c r="C4453" t="s">
        <v>9390</v>
      </c>
      <c r="N4453" t="s">
        <v>45</v>
      </c>
      <c r="O4453" t="s">
        <v>40</v>
      </c>
      <c r="P4453" t="s">
        <v>30</v>
      </c>
      <c r="Q4453" t="s">
        <v>63</v>
      </c>
      <c r="R4453" t="s">
        <v>30</v>
      </c>
      <c r="X4453" t="s">
        <v>9391</v>
      </c>
    </row>
    <row r="4454" spans="1:24" x14ac:dyDescent="0.25">
      <c r="A4454">
        <v>1383532</v>
      </c>
      <c r="B4454" t="s">
        <v>9392</v>
      </c>
      <c r="C4454" t="s">
        <v>9393</v>
      </c>
      <c r="E4454" t="s">
        <v>9394</v>
      </c>
      <c r="I4454">
        <v>2005</v>
      </c>
      <c r="N4454" t="s">
        <v>45</v>
      </c>
      <c r="O4454" t="s">
        <v>40</v>
      </c>
      <c r="P4454" t="s">
        <v>30</v>
      </c>
      <c r="Q4454" t="s">
        <v>63</v>
      </c>
      <c r="R4454" t="s">
        <v>30</v>
      </c>
      <c r="X4454" t="s">
        <v>9395</v>
      </c>
    </row>
    <row r="4455" spans="1:24" x14ac:dyDescent="0.25">
      <c r="A4455">
        <v>1380418</v>
      </c>
      <c r="B4455" t="s">
        <v>9396</v>
      </c>
      <c r="C4455" t="s">
        <v>9397</v>
      </c>
      <c r="E4455" t="s">
        <v>9398</v>
      </c>
      <c r="F4455" t="s">
        <v>9399</v>
      </c>
      <c r="G4455" t="e">
        <f>-rsen</f>
        <v>#NAME?</v>
      </c>
      <c r="H4455" t="s">
        <v>9400</v>
      </c>
      <c r="I4455">
        <v>1997</v>
      </c>
      <c r="M4455" t="s">
        <v>250</v>
      </c>
      <c r="N4455" t="s">
        <v>540</v>
      </c>
      <c r="O4455" t="s">
        <v>30</v>
      </c>
      <c r="P4455" t="s">
        <v>30</v>
      </c>
      <c r="Q4455" t="s">
        <v>31</v>
      </c>
      <c r="R4455" t="s">
        <v>30</v>
      </c>
    </row>
    <row r="4456" spans="1:24" x14ac:dyDescent="0.25">
      <c r="A4456">
        <v>1380843</v>
      </c>
      <c r="B4456" t="s">
        <v>9401</v>
      </c>
      <c r="C4456" t="s">
        <v>9402</v>
      </c>
      <c r="I4456">
        <v>2006</v>
      </c>
      <c r="N4456" t="s">
        <v>239</v>
      </c>
      <c r="O4456" t="s">
        <v>30</v>
      </c>
      <c r="P4456" t="s">
        <v>30</v>
      </c>
      <c r="Q4456" t="s">
        <v>75</v>
      </c>
      <c r="R4456" t="s">
        <v>30</v>
      </c>
    </row>
    <row r="4457" spans="1:24" x14ac:dyDescent="0.25">
      <c r="A4457">
        <v>1381407</v>
      </c>
      <c r="B4457" t="s">
        <v>9403</v>
      </c>
      <c r="C4457" t="s">
        <v>9404</v>
      </c>
      <c r="N4457" t="s">
        <v>75</v>
      </c>
      <c r="O4457" t="s">
        <v>30</v>
      </c>
      <c r="P4457" t="s">
        <v>30</v>
      </c>
      <c r="Q4457" t="s">
        <v>31</v>
      </c>
      <c r="R4457" t="s">
        <v>30</v>
      </c>
    </row>
    <row r="4458" spans="1:24" x14ac:dyDescent="0.25">
      <c r="A4458">
        <v>1381471</v>
      </c>
      <c r="B4458" t="s">
        <v>9405</v>
      </c>
      <c r="C4458" t="s">
        <v>9406</v>
      </c>
      <c r="F4458" t="s">
        <v>9407</v>
      </c>
      <c r="G4458" t="e">
        <f>-cog</f>
        <v>#NAME?</v>
      </c>
      <c r="H4458" t="s">
        <v>6594</v>
      </c>
      <c r="I4458">
        <v>1996</v>
      </c>
      <c r="K4458" t="s">
        <v>9408</v>
      </c>
      <c r="L4458" t="s">
        <v>9409</v>
      </c>
      <c r="N4458" t="s">
        <v>75</v>
      </c>
      <c r="O4458" t="s">
        <v>30</v>
      </c>
      <c r="P4458" t="s">
        <v>30</v>
      </c>
      <c r="Q4458" t="s">
        <v>31</v>
      </c>
      <c r="R4458" t="s">
        <v>30</v>
      </c>
    </row>
    <row r="4459" spans="1:24" x14ac:dyDescent="0.25">
      <c r="A4459">
        <v>1380837</v>
      </c>
      <c r="B4459" t="s">
        <v>9410</v>
      </c>
      <c r="C4459" t="s">
        <v>9411</v>
      </c>
      <c r="G4459" t="e">
        <f>-kin</f>
        <v>#NAME?</v>
      </c>
      <c r="H4459" t="s">
        <v>9412</v>
      </c>
      <c r="N4459" t="s">
        <v>108</v>
      </c>
      <c r="O4459" t="s">
        <v>30</v>
      </c>
      <c r="P4459" t="s">
        <v>30</v>
      </c>
      <c r="Q4459" t="s">
        <v>31</v>
      </c>
      <c r="R4459" t="s">
        <v>30</v>
      </c>
    </row>
    <row r="4460" spans="1:24" x14ac:dyDescent="0.25">
      <c r="A4460">
        <v>1380191</v>
      </c>
      <c r="B4460" t="s">
        <v>9413</v>
      </c>
      <c r="C4460" t="s">
        <v>9414</v>
      </c>
      <c r="N4460" t="s">
        <v>75</v>
      </c>
      <c r="O4460" t="s">
        <v>30</v>
      </c>
      <c r="P4460" t="s">
        <v>30</v>
      </c>
      <c r="Q4460" t="s">
        <v>31</v>
      </c>
      <c r="R4460" t="s">
        <v>30</v>
      </c>
    </row>
    <row r="4461" spans="1:24" x14ac:dyDescent="0.25">
      <c r="A4461">
        <v>1376509</v>
      </c>
      <c r="B4461" t="s">
        <v>9415</v>
      </c>
      <c r="C4461" t="s">
        <v>9416</v>
      </c>
      <c r="G4461" t="e">
        <f>-bol</f>
        <v>#NAME?</v>
      </c>
      <c r="H4461" t="s">
        <v>5917</v>
      </c>
      <c r="N4461" t="s">
        <v>29</v>
      </c>
      <c r="O4461" t="s">
        <v>40</v>
      </c>
      <c r="P4461" t="s">
        <v>30</v>
      </c>
      <c r="Q4461" t="s">
        <v>31</v>
      </c>
      <c r="R4461" t="s">
        <v>30</v>
      </c>
      <c r="X4461" t="s">
        <v>9417</v>
      </c>
    </row>
    <row r="4462" spans="1:24" x14ac:dyDescent="0.25">
      <c r="A4462">
        <v>1378773</v>
      </c>
      <c r="B4462" t="s">
        <v>9418</v>
      </c>
      <c r="C4462" t="s">
        <v>9419</v>
      </c>
      <c r="E4462" t="s">
        <v>9420</v>
      </c>
      <c r="I4462">
        <v>1969</v>
      </c>
      <c r="M4462" t="s">
        <v>1025</v>
      </c>
      <c r="N4462" t="s">
        <v>45</v>
      </c>
      <c r="O4462" t="s">
        <v>30</v>
      </c>
      <c r="P4462" t="s">
        <v>30</v>
      </c>
      <c r="Q4462" t="s">
        <v>63</v>
      </c>
      <c r="R4462" t="s">
        <v>30</v>
      </c>
      <c r="X4462" t="s">
        <v>9421</v>
      </c>
    </row>
    <row r="4463" spans="1:24" x14ac:dyDescent="0.25">
      <c r="A4463">
        <v>1377094</v>
      </c>
      <c r="B4463" t="s">
        <v>9422</v>
      </c>
      <c r="C4463" t="s">
        <v>9423</v>
      </c>
      <c r="G4463" t="e">
        <f>-azoline</f>
        <v>#NAME?</v>
      </c>
      <c r="H4463" t="s">
        <v>618</v>
      </c>
      <c r="N4463" t="s">
        <v>45</v>
      </c>
      <c r="O4463" t="s">
        <v>40</v>
      </c>
      <c r="P4463" t="s">
        <v>30</v>
      </c>
      <c r="Q4463" t="s">
        <v>63</v>
      </c>
      <c r="R4463" t="s">
        <v>30</v>
      </c>
      <c r="X4463" t="s">
        <v>9424</v>
      </c>
    </row>
    <row r="4464" spans="1:24" x14ac:dyDescent="0.25">
      <c r="A4464">
        <v>1308809</v>
      </c>
      <c r="B4464" t="s">
        <v>9425</v>
      </c>
      <c r="C4464" t="s">
        <v>9426</v>
      </c>
      <c r="I4464">
        <v>1999</v>
      </c>
      <c r="N4464" t="s">
        <v>45</v>
      </c>
      <c r="O4464" t="s">
        <v>40</v>
      </c>
      <c r="P4464" t="s">
        <v>30</v>
      </c>
      <c r="Q4464" t="s">
        <v>63</v>
      </c>
      <c r="R4464" t="s">
        <v>30</v>
      </c>
      <c r="X4464" t="s">
        <v>9427</v>
      </c>
    </row>
    <row r="4465" spans="1:24" x14ac:dyDescent="0.25">
      <c r="A4465">
        <v>1378565</v>
      </c>
      <c r="B4465" t="s">
        <v>9428</v>
      </c>
      <c r="C4465" t="s">
        <v>9429</v>
      </c>
      <c r="G4465" t="s">
        <v>2750</v>
      </c>
      <c r="H4465" t="s">
        <v>707</v>
      </c>
      <c r="N4465" t="s">
        <v>45</v>
      </c>
      <c r="O4465" t="s">
        <v>40</v>
      </c>
      <c r="P4465" t="s">
        <v>30</v>
      </c>
      <c r="Q4465" t="s">
        <v>46</v>
      </c>
      <c r="R4465" t="s">
        <v>30</v>
      </c>
      <c r="X4465" t="s">
        <v>9430</v>
      </c>
    </row>
    <row r="4466" spans="1:24" x14ac:dyDescent="0.25">
      <c r="A4466">
        <v>1379241</v>
      </c>
      <c r="B4466" t="s">
        <v>9431</v>
      </c>
      <c r="C4466" t="s">
        <v>9432</v>
      </c>
      <c r="N4466" t="s">
        <v>45</v>
      </c>
      <c r="O4466" t="s">
        <v>40</v>
      </c>
      <c r="P4466" t="s">
        <v>30</v>
      </c>
      <c r="Q4466" t="s">
        <v>46</v>
      </c>
      <c r="R4466" t="s">
        <v>30</v>
      </c>
      <c r="X4466" t="s">
        <v>9433</v>
      </c>
    </row>
    <row r="4467" spans="1:24" x14ac:dyDescent="0.25">
      <c r="A4467">
        <v>1379860</v>
      </c>
      <c r="B4467" t="s">
        <v>9434</v>
      </c>
      <c r="C4467" t="s">
        <v>9435</v>
      </c>
      <c r="G4467" t="e">
        <f>-dil</f>
        <v>#NAME?</v>
      </c>
      <c r="H4467" t="s">
        <v>707</v>
      </c>
      <c r="N4467" t="s">
        <v>45</v>
      </c>
      <c r="O4467" t="s">
        <v>40</v>
      </c>
      <c r="P4467" t="s">
        <v>30</v>
      </c>
      <c r="Q4467" t="s">
        <v>46</v>
      </c>
      <c r="R4467" t="s">
        <v>30</v>
      </c>
      <c r="X4467" t="s">
        <v>9436</v>
      </c>
    </row>
    <row r="4468" spans="1:24" x14ac:dyDescent="0.25">
      <c r="A4468">
        <v>1380306</v>
      </c>
      <c r="B4468" t="s">
        <v>9437</v>
      </c>
      <c r="C4468" t="s">
        <v>9438</v>
      </c>
      <c r="E4468" t="s">
        <v>9439</v>
      </c>
      <c r="G4468" t="e">
        <f>-cept</f>
        <v>#NAME?</v>
      </c>
      <c r="H4468" t="s">
        <v>9440</v>
      </c>
      <c r="N4468" t="s">
        <v>108</v>
      </c>
      <c r="O4468" t="s">
        <v>30</v>
      </c>
      <c r="P4468" t="s">
        <v>30</v>
      </c>
      <c r="Q4468" t="s">
        <v>31</v>
      </c>
      <c r="R4468" t="s">
        <v>30</v>
      </c>
    </row>
    <row r="4469" spans="1:24" x14ac:dyDescent="0.25">
      <c r="A4469">
        <v>1380778</v>
      </c>
      <c r="B4469" t="s">
        <v>9441</v>
      </c>
      <c r="C4469" t="s">
        <v>9442</v>
      </c>
      <c r="F4469" t="s">
        <v>9443</v>
      </c>
      <c r="K4469" t="s">
        <v>9444</v>
      </c>
      <c r="L4469" t="s">
        <v>9445</v>
      </c>
      <c r="M4469" t="s">
        <v>102</v>
      </c>
      <c r="N4469" t="s">
        <v>75</v>
      </c>
      <c r="O4469" t="s">
        <v>30</v>
      </c>
      <c r="P4469" t="s">
        <v>30</v>
      </c>
      <c r="Q4469" t="s">
        <v>31</v>
      </c>
      <c r="R4469" t="s">
        <v>30</v>
      </c>
    </row>
    <row r="4470" spans="1:24" x14ac:dyDescent="0.25">
      <c r="A4470">
        <v>1340433</v>
      </c>
      <c r="B4470" t="s">
        <v>9446</v>
      </c>
      <c r="C4470" t="s">
        <v>9447</v>
      </c>
      <c r="F4470" t="s">
        <v>36</v>
      </c>
      <c r="I4470">
        <v>1966</v>
      </c>
      <c r="M4470" t="s">
        <v>6845</v>
      </c>
      <c r="N4470" t="s">
        <v>45</v>
      </c>
      <c r="O4470" t="s">
        <v>30</v>
      </c>
      <c r="P4470" t="s">
        <v>30</v>
      </c>
      <c r="Q4470" t="s">
        <v>75</v>
      </c>
      <c r="R4470" t="s">
        <v>30</v>
      </c>
      <c r="X4470" t="s">
        <v>9448</v>
      </c>
    </row>
    <row r="4471" spans="1:24" x14ac:dyDescent="0.25">
      <c r="A4471">
        <v>1078576</v>
      </c>
      <c r="B4471" t="s">
        <v>9449</v>
      </c>
      <c r="C4471" t="s">
        <v>9450</v>
      </c>
      <c r="N4471" t="s">
        <v>45</v>
      </c>
      <c r="O4471" t="s">
        <v>40</v>
      </c>
      <c r="P4471" t="s">
        <v>30</v>
      </c>
      <c r="Q4471" t="s">
        <v>46</v>
      </c>
      <c r="R4471" t="s">
        <v>30</v>
      </c>
      <c r="X4471" t="s">
        <v>9451</v>
      </c>
    </row>
    <row r="4472" spans="1:24" x14ac:dyDescent="0.25">
      <c r="A4472">
        <v>1377254</v>
      </c>
      <c r="B4472" t="s">
        <v>9452</v>
      </c>
      <c r="C4472" t="s">
        <v>9453</v>
      </c>
      <c r="E4472" t="s">
        <v>9454</v>
      </c>
      <c r="G4472" t="e">
        <f>-glitazar</f>
        <v>#NAME?</v>
      </c>
      <c r="H4472" t="s">
        <v>7402</v>
      </c>
      <c r="I4472">
        <v>2005</v>
      </c>
      <c r="N4472" t="s">
        <v>45</v>
      </c>
      <c r="O4472" t="s">
        <v>30</v>
      </c>
      <c r="P4472" t="s">
        <v>30</v>
      </c>
      <c r="Q4472" t="s">
        <v>63</v>
      </c>
      <c r="R4472" t="s">
        <v>30</v>
      </c>
      <c r="X4472" t="s">
        <v>9455</v>
      </c>
    </row>
    <row r="4473" spans="1:24" x14ac:dyDescent="0.25">
      <c r="A4473">
        <v>1376879</v>
      </c>
      <c r="B4473" t="s">
        <v>9456</v>
      </c>
      <c r="C4473" t="s">
        <v>9457</v>
      </c>
      <c r="N4473" t="s">
        <v>45</v>
      </c>
      <c r="O4473" t="s">
        <v>40</v>
      </c>
      <c r="P4473" t="s">
        <v>30</v>
      </c>
      <c r="Q4473" t="s">
        <v>46</v>
      </c>
      <c r="R4473" t="s">
        <v>30</v>
      </c>
      <c r="X4473" t="s">
        <v>9458</v>
      </c>
    </row>
    <row r="4474" spans="1:24" x14ac:dyDescent="0.25">
      <c r="A4474">
        <v>1376880</v>
      </c>
      <c r="B4474" t="s">
        <v>9459</v>
      </c>
      <c r="C4474" t="s">
        <v>9460</v>
      </c>
      <c r="N4474" t="s">
        <v>45</v>
      </c>
      <c r="O4474" t="s">
        <v>40</v>
      </c>
      <c r="P4474" t="s">
        <v>30</v>
      </c>
      <c r="Q4474" t="s">
        <v>63</v>
      </c>
      <c r="R4474" t="s">
        <v>30</v>
      </c>
      <c r="X4474" t="s">
        <v>9461</v>
      </c>
    </row>
    <row r="4475" spans="1:24" x14ac:dyDescent="0.25">
      <c r="A4475">
        <v>1380073</v>
      </c>
      <c r="B4475" t="s">
        <v>9462</v>
      </c>
      <c r="C4475" t="s">
        <v>9463</v>
      </c>
      <c r="G4475" t="e">
        <f>-entan</f>
        <v>#NAME?</v>
      </c>
      <c r="H4475" t="s">
        <v>702</v>
      </c>
      <c r="N4475" t="s">
        <v>45</v>
      </c>
      <c r="O4475" t="s">
        <v>40</v>
      </c>
      <c r="P4475" t="s">
        <v>30</v>
      </c>
      <c r="Q4475" t="s">
        <v>63</v>
      </c>
      <c r="R4475" t="s">
        <v>30</v>
      </c>
      <c r="X4475" t="s">
        <v>9464</v>
      </c>
    </row>
    <row r="4476" spans="1:24" x14ac:dyDescent="0.25">
      <c r="A4476">
        <v>1376397</v>
      </c>
      <c r="B4476" t="s">
        <v>9465</v>
      </c>
      <c r="C4476" t="s">
        <v>9466</v>
      </c>
      <c r="N4476" t="s">
        <v>45</v>
      </c>
      <c r="O4476" t="s">
        <v>30</v>
      </c>
      <c r="P4476" t="s">
        <v>30</v>
      </c>
      <c r="Q4476" t="s">
        <v>63</v>
      </c>
      <c r="R4476" t="s">
        <v>30</v>
      </c>
      <c r="X4476" t="s">
        <v>9467</v>
      </c>
    </row>
    <row r="4477" spans="1:24" x14ac:dyDescent="0.25">
      <c r="A4477">
        <v>1376897</v>
      </c>
      <c r="B4477" t="s">
        <v>9468</v>
      </c>
      <c r="C4477" t="s">
        <v>9469</v>
      </c>
      <c r="E4477" t="s">
        <v>9470</v>
      </c>
      <c r="F4477" t="s">
        <v>8020</v>
      </c>
      <c r="G4477" t="s">
        <v>2167</v>
      </c>
      <c r="H4477" t="s">
        <v>2168</v>
      </c>
      <c r="I4477">
        <v>1973</v>
      </c>
      <c r="M4477" t="s">
        <v>453</v>
      </c>
      <c r="N4477" t="s">
        <v>45</v>
      </c>
      <c r="O4477" t="s">
        <v>40</v>
      </c>
      <c r="P4477" t="s">
        <v>30</v>
      </c>
      <c r="Q4477" t="s">
        <v>63</v>
      </c>
      <c r="R4477" t="s">
        <v>30</v>
      </c>
      <c r="X4477" t="s">
        <v>9471</v>
      </c>
    </row>
    <row r="4478" spans="1:24" x14ac:dyDescent="0.25">
      <c r="A4478">
        <v>1383402</v>
      </c>
      <c r="B4478" t="s">
        <v>9472</v>
      </c>
      <c r="C4478" t="s">
        <v>9473</v>
      </c>
      <c r="E4478" t="s">
        <v>9474</v>
      </c>
      <c r="G4478" t="e">
        <f>-orex</f>
        <v>#NAME?</v>
      </c>
      <c r="H4478" t="s">
        <v>999</v>
      </c>
      <c r="I4478">
        <v>1968</v>
      </c>
      <c r="K4478" t="s">
        <v>9475</v>
      </c>
      <c r="L4478" t="s">
        <v>9476</v>
      </c>
      <c r="M4478" t="s">
        <v>296</v>
      </c>
      <c r="N4478" t="s">
        <v>45</v>
      </c>
      <c r="O4478" t="s">
        <v>40</v>
      </c>
      <c r="P4478" t="s">
        <v>30</v>
      </c>
      <c r="Q4478" t="s">
        <v>46</v>
      </c>
      <c r="R4478" t="s">
        <v>30</v>
      </c>
      <c r="X4478" t="s">
        <v>9477</v>
      </c>
    </row>
    <row r="4479" spans="1:24" x14ac:dyDescent="0.25">
      <c r="A4479">
        <v>1378580</v>
      </c>
      <c r="B4479" t="s">
        <v>9478</v>
      </c>
      <c r="C4479" t="s">
        <v>9479</v>
      </c>
      <c r="N4479" t="s">
        <v>45</v>
      </c>
      <c r="O4479" t="s">
        <v>40</v>
      </c>
      <c r="P4479" t="s">
        <v>30</v>
      </c>
      <c r="Q4479" t="s">
        <v>46</v>
      </c>
      <c r="R4479" t="s">
        <v>30</v>
      </c>
      <c r="X4479" t="s">
        <v>9480</v>
      </c>
    </row>
    <row r="4480" spans="1:24" x14ac:dyDescent="0.25">
      <c r="A4480">
        <v>1379011</v>
      </c>
      <c r="B4480" t="s">
        <v>9481</v>
      </c>
      <c r="C4480" t="s">
        <v>9482</v>
      </c>
      <c r="G4480" t="e">
        <f>-pride</f>
        <v>#NAME?</v>
      </c>
      <c r="H4480" t="s">
        <v>165</v>
      </c>
      <c r="N4480" t="s">
        <v>45</v>
      </c>
      <c r="O4480" t="s">
        <v>40</v>
      </c>
      <c r="P4480" t="s">
        <v>30</v>
      </c>
      <c r="Q4480" t="s">
        <v>46</v>
      </c>
      <c r="R4480" t="s">
        <v>30</v>
      </c>
      <c r="X4480" t="s">
        <v>9483</v>
      </c>
    </row>
    <row r="4481" spans="1:24" x14ac:dyDescent="0.25">
      <c r="A4481">
        <v>1379121</v>
      </c>
      <c r="B4481" t="s">
        <v>9484</v>
      </c>
      <c r="C4481" t="s">
        <v>9485</v>
      </c>
      <c r="K4481" t="s">
        <v>9486</v>
      </c>
      <c r="L4481" t="s">
        <v>9487</v>
      </c>
      <c r="N4481" t="s">
        <v>29</v>
      </c>
      <c r="O4481" t="s">
        <v>40</v>
      </c>
      <c r="P4481" t="s">
        <v>30</v>
      </c>
      <c r="Q4481" t="s">
        <v>31</v>
      </c>
      <c r="R4481" t="s">
        <v>30</v>
      </c>
      <c r="X4481" t="s">
        <v>9488</v>
      </c>
    </row>
    <row r="4482" spans="1:24" x14ac:dyDescent="0.25">
      <c r="A4482">
        <v>1376998</v>
      </c>
      <c r="B4482" t="s">
        <v>9489</v>
      </c>
      <c r="C4482" t="s">
        <v>9490</v>
      </c>
      <c r="N4482" t="s">
        <v>45</v>
      </c>
      <c r="O4482" t="s">
        <v>40</v>
      </c>
      <c r="P4482" t="s">
        <v>30</v>
      </c>
      <c r="Q4482" t="s">
        <v>46</v>
      </c>
      <c r="R4482" t="s">
        <v>30</v>
      </c>
      <c r="X4482" t="s">
        <v>9491</v>
      </c>
    </row>
    <row r="4483" spans="1:24" x14ac:dyDescent="0.25">
      <c r="A4483">
        <v>1380023</v>
      </c>
      <c r="B4483" t="s">
        <v>9492</v>
      </c>
      <c r="C4483" t="s">
        <v>9493</v>
      </c>
      <c r="G4483" t="e">
        <f>-tide</f>
        <v>#NAME?</v>
      </c>
      <c r="H4483" t="s">
        <v>107</v>
      </c>
      <c r="N4483" t="s">
        <v>108</v>
      </c>
      <c r="O4483" t="s">
        <v>40</v>
      </c>
      <c r="P4483" t="s">
        <v>30</v>
      </c>
      <c r="Q4483" t="s">
        <v>31</v>
      </c>
      <c r="R4483" t="s">
        <v>30</v>
      </c>
      <c r="X4483" t="s">
        <v>9494</v>
      </c>
    </row>
    <row r="4484" spans="1:24" x14ac:dyDescent="0.25">
      <c r="A4484">
        <v>1379044</v>
      </c>
      <c r="B4484" t="s">
        <v>9495</v>
      </c>
      <c r="C4484" t="s">
        <v>9496</v>
      </c>
      <c r="F4484" t="s">
        <v>341</v>
      </c>
      <c r="I4484">
        <v>1963</v>
      </c>
      <c r="M4484" t="s">
        <v>672</v>
      </c>
      <c r="N4484" t="s">
        <v>45</v>
      </c>
      <c r="O4484" t="s">
        <v>40</v>
      </c>
      <c r="P4484" t="s">
        <v>30</v>
      </c>
      <c r="Q4484" t="s">
        <v>63</v>
      </c>
      <c r="R4484" t="s">
        <v>30</v>
      </c>
      <c r="X4484" t="s">
        <v>9497</v>
      </c>
    </row>
    <row r="4485" spans="1:24" x14ac:dyDescent="0.25">
      <c r="A4485">
        <v>1378873</v>
      </c>
      <c r="B4485" t="s">
        <v>9498</v>
      </c>
      <c r="C4485" t="s">
        <v>9499</v>
      </c>
      <c r="N4485" t="s">
        <v>45</v>
      </c>
      <c r="O4485" t="s">
        <v>40</v>
      </c>
      <c r="P4485" t="s">
        <v>30</v>
      </c>
      <c r="Q4485" t="s">
        <v>46</v>
      </c>
      <c r="R4485" t="s">
        <v>30</v>
      </c>
      <c r="X4485" t="s">
        <v>9500</v>
      </c>
    </row>
    <row r="4486" spans="1:24" x14ac:dyDescent="0.25">
      <c r="A4486">
        <v>497500</v>
      </c>
      <c r="B4486" t="s">
        <v>9501</v>
      </c>
      <c r="C4486" t="s">
        <v>9502</v>
      </c>
      <c r="E4486" t="s">
        <v>9503</v>
      </c>
      <c r="F4486" t="s">
        <v>480</v>
      </c>
      <c r="G4486" t="e">
        <f>-xaban</f>
        <v>#NAME?</v>
      </c>
      <c r="H4486" t="s">
        <v>929</v>
      </c>
      <c r="I4486">
        <v>2007</v>
      </c>
      <c r="N4486" t="s">
        <v>45</v>
      </c>
      <c r="O4486" t="s">
        <v>40</v>
      </c>
      <c r="P4486" t="s">
        <v>30</v>
      </c>
      <c r="Q4486" t="s">
        <v>31</v>
      </c>
      <c r="R4486" t="s">
        <v>30</v>
      </c>
      <c r="X4486" t="s">
        <v>9504</v>
      </c>
    </row>
    <row r="4487" spans="1:24" x14ac:dyDescent="0.25">
      <c r="A4487">
        <v>164680</v>
      </c>
      <c r="B4487" t="s">
        <v>9505</v>
      </c>
      <c r="C4487" t="s">
        <v>9506</v>
      </c>
      <c r="G4487" t="e">
        <f>-pril</f>
        <v>#NAME?</v>
      </c>
      <c r="H4487" t="s">
        <v>1992</v>
      </c>
      <c r="K4487" t="s">
        <v>9507</v>
      </c>
      <c r="L4487" t="s">
        <v>9508</v>
      </c>
      <c r="N4487" t="s">
        <v>45</v>
      </c>
      <c r="O4487" t="s">
        <v>40</v>
      </c>
      <c r="P4487" t="s">
        <v>30</v>
      </c>
      <c r="Q4487" t="s">
        <v>31</v>
      </c>
      <c r="R4487" t="s">
        <v>30</v>
      </c>
      <c r="X4487" t="s">
        <v>9509</v>
      </c>
    </row>
    <row r="4488" spans="1:24" x14ac:dyDescent="0.25">
      <c r="A4488">
        <v>153476</v>
      </c>
      <c r="B4488" t="s">
        <v>9510</v>
      </c>
      <c r="C4488" t="s">
        <v>9511</v>
      </c>
      <c r="E4488" t="s">
        <v>9512</v>
      </c>
      <c r="F4488" t="s">
        <v>4717</v>
      </c>
      <c r="G4488" t="e">
        <f>-glumide</f>
        <v>#NAME?</v>
      </c>
      <c r="H4488" t="s">
        <v>9513</v>
      </c>
      <c r="I4488">
        <v>1969</v>
      </c>
      <c r="K4488" t="s">
        <v>9514</v>
      </c>
      <c r="L4488" t="s">
        <v>9515</v>
      </c>
      <c r="M4488" t="s">
        <v>2544</v>
      </c>
      <c r="N4488" t="s">
        <v>45</v>
      </c>
      <c r="O4488" t="s">
        <v>40</v>
      </c>
      <c r="P4488" t="s">
        <v>30</v>
      </c>
      <c r="Q4488" t="s">
        <v>46</v>
      </c>
      <c r="R4488" t="s">
        <v>30</v>
      </c>
      <c r="X4488" t="s">
        <v>9516</v>
      </c>
    </row>
    <row r="4489" spans="1:24" x14ac:dyDescent="0.25">
      <c r="A4489">
        <v>453120</v>
      </c>
      <c r="B4489" t="s">
        <v>9517</v>
      </c>
      <c r="C4489" t="s">
        <v>9518</v>
      </c>
      <c r="E4489" t="s">
        <v>9519</v>
      </c>
      <c r="I4489">
        <v>1981</v>
      </c>
      <c r="M4489" t="s">
        <v>793</v>
      </c>
      <c r="N4489" t="s">
        <v>45</v>
      </c>
      <c r="O4489" t="s">
        <v>40</v>
      </c>
      <c r="P4489" t="s">
        <v>30</v>
      </c>
      <c r="Q4489" t="s">
        <v>46</v>
      </c>
      <c r="R4489" t="s">
        <v>30</v>
      </c>
      <c r="X4489" t="s">
        <v>9520</v>
      </c>
    </row>
    <row r="4490" spans="1:24" x14ac:dyDescent="0.25">
      <c r="A4490">
        <v>388819</v>
      </c>
      <c r="B4490" t="s">
        <v>9521</v>
      </c>
      <c r="C4490" t="s">
        <v>9522</v>
      </c>
      <c r="E4490" t="s">
        <v>9523</v>
      </c>
      <c r="F4490" t="s">
        <v>9524</v>
      </c>
      <c r="G4490" t="e">
        <f>-anserin</f>
        <v>#NAME?</v>
      </c>
      <c r="H4490" t="s">
        <v>5375</v>
      </c>
      <c r="I4490">
        <v>1997</v>
      </c>
      <c r="N4490" t="s">
        <v>45</v>
      </c>
      <c r="O4490" t="s">
        <v>40</v>
      </c>
      <c r="P4490" t="s">
        <v>30</v>
      </c>
      <c r="Q4490" t="s">
        <v>63</v>
      </c>
      <c r="R4490" t="s">
        <v>30</v>
      </c>
      <c r="X4490" t="s">
        <v>9525</v>
      </c>
    </row>
    <row r="4491" spans="1:24" x14ac:dyDescent="0.25">
      <c r="A4491">
        <v>42644</v>
      </c>
      <c r="B4491" t="s">
        <v>9526</v>
      </c>
      <c r="C4491" t="s">
        <v>9527</v>
      </c>
      <c r="N4491" t="s">
        <v>29</v>
      </c>
      <c r="O4491" t="s">
        <v>40</v>
      </c>
      <c r="P4491" t="s">
        <v>30</v>
      </c>
      <c r="Q4491" t="s">
        <v>31</v>
      </c>
      <c r="R4491" t="s">
        <v>30</v>
      </c>
      <c r="X4491" t="s">
        <v>9528</v>
      </c>
    </row>
    <row r="4492" spans="1:24" x14ac:dyDescent="0.25">
      <c r="A4492">
        <v>789559</v>
      </c>
      <c r="B4492" t="s">
        <v>9544</v>
      </c>
      <c r="C4492" t="s">
        <v>9545</v>
      </c>
      <c r="E4492" t="s">
        <v>9546</v>
      </c>
      <c r="I4492">
        <v>1981</v>
      </c>
      <c r="M4492" t="s">
        <v>3085</v>
      </c>
      <c r="N4492" t="s">
        <v>45</v>
      </c>
      <c r="O4492" t="s">
        <v>40</v>
      </c>
      <c r="P4492" t="s">
        <v>30</v>
      </c>
      <c r="Q4492" t="s">
        <v>63</v>
      </c>
      <c r="R4492" t="s">
        <v>30</v>
      </c>
      <c r="X4492" t="s">
        <v>9547</v>
      </c>
    </row>
    <row r="4493" spans="1:24" x14ac:dyDescent="0.25">
      <c r="A4493">
        <v>994366</v>
      </c>
      <c r="B4493" t="s">
        <v>9548</v>
      </c>
      <c r="C4493" t="s">
        <v>9549</v>
      </c>
      <c r="N4493" t="s">
        <v>45</v>
      </c>
      <c r="O4493" t="s">
        <v>40</v>
      </c>
      <c r="P4493" t="s">
        <v>30</v>
      </c>
      <c r="Q4493" t="s">
        <v>46</v>
      </c>
      <c r="R4493" t="s">
        <v>30</v>
      </c>
      <c r="X4493" t="s">
        <v>9550</v>
      </c>
    </row>
    <row r="4494" spans="1:24" x14ac:dyDescent="0.25">
      <c r="A4494">
        <v>21295</v>
      </c>
      <c r="B4494" t="s">
        <v>9551</v>
      </c>
      <c r="C4494" t="s">
        <v>9552</v>
      </c>
      <c r="N4494" t="s">
        <v>45</v>
      </c>
      <c r="O4494" t="s">
        <v>40</v>
      </c>
      <c r="P4494" t="s">
        <v>30</v>
      </c>
      <c r="Q4494" t="s">
        <v>63</v>
      </c>
      <c r="R4494" t="s">
        <v>30</v>
      </c>
      <c r="X4494" t="s">
        <v>9553</v>
      </c>
    </row>
    <row r="4495" spans="1:24" x14ac:dyDescent="0.25">
      <c r="A4495">
        <v>744023</v>
      </c>
      <c r="B4495" t="s">
        <v>9554</v>
      </c>
      <c r="C4495" t="s">
        <v>9555</v>
      </c>
      <c r="G4495" t="e">
        <f>-mycin</f>
        <v>#NAME?</v>
      </c>
      <c r="H4495" t="s">
        <v>26</v>
      </c>
      <c r="N4495" t="s">
        <v>45</v>
      </c>
      <c r="O4495" t="s">
        <v>40</v>
      </c>
      <c r="P4495" t="s">
        <v>30</v>
      </c>
      <c r="Q4495" t="s">
        <v>63</v>
      </c>
      <c r="R4495" t="s">
        <v>30</v>
      </c>
      <c r="X4495" t="s">
        <v>9556</v>
      </c>
    </row>
    <row r="4496" spans="1:24" x14ac:dyDescent="0.25">
      <c r="A4496">
        <v>819331</v>
      </c>
      <c r="B4496" t="s">
        <v>9557</v>
      </c>
      <c r="C4496" t="s">
        <v>9558</v>
      </c>
      <c r="N4496" t="s">
        <v>45</v>
      </c>
      <c r="O4496" t="s">
        <v>40</v>
      </c>
      <c r="P4496" t="s">
        <v>30</v>
      </c>
      <c r="Q4496" t="s">
        <v>63</v>
      </c>
      <c r="R4496" t="s">
        <v>30</v>
      </c>
      <c r="X4496" t="s">
        <v>9559</v>
      </c>
    </row>
    <row r="4497" spans="1:24" x14ac:dyDescent="0.25">
      <c r="A4497">
        <v>19062</v>
      </c>
      <c r="B4497" t="s">
        <v>9560</v>
      </c>
      <c r="C4497" t="s">
        <v>9561</v>
      </c>
      <c r="E4497" t="s">
        <v>9562</v>
      </c>
      <c r="F4497" t="s">
        <v>953</v>
      </c>
      <c r="G4497" t="e">
        <f>-rinone</f>
        <v>#NAME?</v>
      </c>
      <c r="H4497" t="s">
        <v>9563</v>
      </c>
      <c r="I4497">
        <v>1988</v>
      </c>
      <c r="M4497" t="s">
        <v>896</v>
      </c>
      <c r="N4497" t="s">
        <v>45</v>
      </c>
      <c r="O4497" t="s">
        <v>40</v>
      </c>
      <c r="P4497" t="s">
        <v>30</v>
      </c>
      <c r="Q4497" t="s">
        <v>63</v>
      </c>
      <c r="R4497" t="s">
        <v>30</v>
      </c>
      <c r="X4497" t="s">
        <v>9564</v>
      </c>
    </row>
    <row r="4498" spans="1:24" x14ac:dyDescent="0.25">
      <c r="A4498">
        <v>1078501</v>
      </c>
      <c r="B4498" t="s">
        <v>9565</v>
      </c>
      <c r="C4498" t="s">
        <v>9566</v>
      </c>
      <c r="G4498" t="e">
        <f>-azepam</f>
        <v>#NAME?</v>
      </c>
      <c r="H4498" t="s">
        <v>1171</v>
      </c>
      <c r="K4498" t="s">
        <v>9567</v>
      </c>
      <c r="L4498" t="s">
        <v>9568</v>
      </c>
      <c r="N4498" t="s">
        <v>45</v>
      </c>
      <c r="O4498" t="s">
        <v>40</v>
      </c>
      <c r="P4498" t="s">
        <v>30</v>
      </c>
      <c r="Q4498" t="s">
        <v>63</v>
      </c>
      <c r="R4498" t="s">
        <v>30</v>
      </c>
      <c r="X4498" t="s">
        <v>9569</v>
      </c>
    </row>
    <row r="4499" spans="1:24" x14ac:dyDescent="0.25">
      <c r="A4499">
        <v>1248768</v>
      </c>
      <c r="B4499" t="s">
        <v>9570</v>
      </c>
      <c r="C4499" t="s">
        <v>9571</v>
      </c>
      <c r="E4499" t="s">
        <v>9572</v>
      </c>
      <c r="G4499" t="e">
        <f>-lazad</f>
        <v>#NAME?</v>
      </c>
      <c r="H4499" t="s">
        <v>9573</v>
      </c>
      <c r="I4499">
        <v>1990</v>
      </c>
      <c r="K4499" t="s">
        <v>9574</v>
      </c>
      <c r="L4499" t="s">
        <v>9575</v>
      </c>
      <c r="M4499" t="s">
        <v>9576</v>
      </c>
      <c r="N4499" t="s">
        <v>29</v>
      </c>
      <c r="O4499" t="s">
        <v>30</v>
      </c>
      <c r="P4499" t="s">
        <v>30</v>
      </c>
      <c r="Q4499" t="s">
        <v>46</v>
      </c>
      <c r="R4499" t="s">
        <v>30</v>
      </c>
      <c r="X4499" t="s">
        <v>9577</v>
      </c>
    </row>
    <row r="4500" spans="1:24" x14ac:dyDescent="0.25">
      <c r="A4500">
        <v>1383233</v>
      </c>
      <c r="B4500" t="s">
        <v>9578</v>
      </c>
      <c r="C4500" t="s">
        <v>9579</v>
      </c>
      <c r="E4500" t="s">
        <v>9580</v>
      </c>
      <c r="F4500" t="s">
        <v>519</v>
      </c>
      <c r="G4500" t="e">
        <f>-dopa</f>
        <v>#NAME?</v>
      </c>
      <c r="H4500" t="s">
        <v>934</v>
      </c>
      <c r="I4500">
        <v>1984</v>
      </c>
      <c r="M4500" t="s">
        <v>9581</v>
      </c>
      <c r="N4500" t="s">
        <v>45</v>
      </c>
      <c r="O4500" t="s">
        <v>40</v>
      </c>
      <c r="P4500" t="s">
        <v>30</v>
      </c>
      <c r="Q4500" t="s">
        <v>31</v>
      </c>
      <c r="R4500" t="s">
        <v>30</v>
      </c>
      <c r="X4500" t="s">
        <v>9582</v>
      </c>
    </row>
    <row r="4501" spans="1:24" x14ac:dyDescent="0.25">
      <c r="A4501">
        <v>1380484</v>
      </c>
      <c r="B4501" t="s">
        <v>9586</v>
      </c>
      <c r="C4501" t="s">
        <v>9587</v>
      </c>
      <c r="E4501" t="s">
        <v>9588</v>
      </c>
      <c r="F4501" t="s">
        <v>3908</v>
      </c>
      <c r="G4501" t="e">
        <f>-mycin</f>
        <v>#NAME?</v>
      </c>
      <c r="H4501" t="s">
        <v>26</v>
      </c>
      <c r="I4501">
        <v>1996</v>
      </c>
      <c r="M4501" t="s">
        <v>9589</v>
      </c>
      <c r="N4501" t="s">
        <v>75</v>
      </c>
      <c r="O4501" t="s">
        <v>30</v>
      </c>
      <c r="P4501" t="s">
        <v>30</v>
      </c>
      <c r="Q4501" t="s">
        <v>31</v>
      </c>
      <c r="R4501" t="s">
        <v>30</v>
      </c>
    </row>
    <row r="4502" spans="1:24" x14ac:dyDescent="0.25">
      <c r="A4502">
        <v>1381363</v>
      </c>
      <c r="B4502" t="s">
        <v>9590</v>
      </c>
      <c r="C4502" t="s">
        <v>9591</v>
      </c>
      <c r="N4502" t="s">
        <v>75</v>
      </c>
      <c r="O4502" t="s">
        <v>30</v>
      </c>
      <c r="P4502" t="s">
        <v>30</v>
      </c>
      <c r="Q4502" t="s">
        <v>31</v>
      </c>
      <c r="R4502" t="s">
        <v>30</v>
      </c>
    </row>
    <row r="4503" spans="1:24" x14ac:dyDescent="0.25">
      <c r="A4503">
        <v>1380549</v>
      </c>
      <c r="B4503" t="s">
        <v>9592</v>
      </c>
      <c r="C4503" t="s">
        <v>9593</v>
      </c>
      <c r="G4503" t="e">
        <f>-mab</f>
        <v>#NAME?</v>
      </c>
      <c r="H4503" t="s">
        <v>546</v>
      </c>
      <c r="N4503" t="s">
        <v>547</v>
      </c>
      <c r="O4503" t="s">
        <v>30</v>
      </c>
      <c r="P4503" t="s">
        <v>30</v>
      </c>
      <c r="Q4503" t="s">
        <v>31</v>
      </c>
      <c r="R4503" t="s">
        <v>30</v>
      </c>
    </row>
    <row r="4504" spans="1:24" x14ac:dyDescent="0.25">
      <c r="A4504">
        <v>1381430</v>
      </c>
      <c r="B4504" t="s">
        <v>9594</v>
      </c>
      <c r="C4504" t="s">
        <v>9595</v>
      </c>
      <c r="F4504" t="s">
        <v>527</v>
      </c>
      <c r="N4504" t="s">
        <v>229</v>
      </c>
      <c r="O4504" t="s">
        <v>30</v>
      </c>
      <c r="P4504" t="s">
        <v>30</v>
      </c>
      <c r="Q4504" t="s">
        <v>31</v>
      </c>
      <c r="R4504" t="s">
        <v>30</v>
      </c>
    </row>
    <row r="4505" spans="1:24" x14ac:dyDescent="0.25">
      <c r="A4505">
        <v>1381311</v>
      </c>
      <c r="B4505" t="s">
        <v>9596</v>
      </c>
      <c r="C4505" t="s">
        <v>9597</v>
      </c>
      <c r="F4505" t="s">
        <v>527</v>
      </c>
      <c r="I4505">
        <v>1964</v>
      </c>
      <c r="M4505" t="s">
        <v>1194</v>
      </c>
      <c r="N4505" t="s">
        <v>75</v>
      </c>
      <c r="O4505" t="s">
        <v>30</v>
      </c>
      <c r="P4505" t="s">
        <v>30</v>
      </c>
      <c r="Q4505" t="s">
        <v>31</v>
      </c>
      <c r="R4505" t="s">
        <v>30</v>
      </c>
    </row>
    <row r="4506" spans="1:24" x14ac:dyDescent="0.25">
      <c r="A4506">
        <v>1381164</v>
      </c>
      <c r="B4506" t="s">
        <v>9598</v>
      </c>
      <c r="C4506" t="s">
        <v>9599</v>
      </c>
      <c r="F4506" t="s">
        <v>366</v>
      </c>
      <c r="I4506">
        <v>1962</v>
      </c>
      <c r="M4506" t="s">
        <v>1025</v>
      </c>
      <c r="N4506" t="s">
        <v>2360</v>
      </c>
      <c r="O4506" t="s">
        <v>30</v>
      </c>
      <c r="P4506" t="s">
        <v>30</v>
      </c>
      <c r="Q4506" t="s">
        <v>31</v>
      </c>
      <c r="R4506" t="s">
        <v>30</v>
      </c>
    </row>
    <row r="4507" spans="1:24" x14ac:dyDescent="0.25">
      <c r="A4507">
        <v>1380209</v>
      </c>
      <c r="B4507" t="s">
        <v>9603</v>
      </c>
      <c r="C4507" t="s">
        <v>9604</v>
      </c>
      <c r="N4507" t="s">
        <v>75</v>
      </c>
      <c r="O4507" t="s">
        <v>30</v>
      </c>
      <c r="P4507" t="s">
        <v>30</v>
      </c>
      <c r="Q4507" t="s">
        <v>31</v>
      </c>
      <c r="R4507" t="s">
        <v>30</v>
      </c>
    </row>
    <row r="4508" spans="1:24" x14ac:dyDescent="0.25">
      <c r="A4508">
        <v>1381440</v>
      </c>
      <c r="B4508" t="s">
        <v>9605</v>
      </c>
      <c r="C4508" t="s">
        <v>9606</v>
      </c>
      <c r="G4508" t="e">
        <f>-ase</f>
        <v>#NAME?</v>
      </c>
      <c r="H4508" t="s">
        <v>2359</v>
      </c>
      <c r="N4508" t="s">
        <v>2360</v>
      </c>
      <c r="O4508" t="s">
        <v>30</v>
      </c>
      <c r="P4508" t="s">
        <v>30</v>
      </c>
      <c r="Q4508" t="s">
        <v>31</v>
      </c>
      <c r="R4508" t="s">
        <v>30</v>
      </c>
    </row>
    <row r="4509" spans="1:24" x14ac:dyDescent="0.25">
      <c r="A4509">
        <v>1380230</v>
      </c>
      <c r="B4509" t="s">
        <v>9607</v>
      </c>
      <c r="C4509" t="s">
        <v>9608</v>
      </c>
      <c r="I4509">
        <v>1964</v>
      </c>
      <c r="M4509" t="s">
        <v>2468</v>
      </c>
      <c r="N4509" t="s">
        <v>229</v>
      </c>
      <c r="O4509" t="s">
        <v>30</v>
      </c>
      <c r="P4509" t="s">
        <v>30</v>
      </c>
      <c r="Q4509" t="s">
        <v>31</v>
      </c>
      <c r="R4509" t="s">
        <v>30</v>
      </c>
    </row>
    <row r="4510" spans="1:24" x14ac:dyDescent="0.25">
      <c r="A4510">
        <v>1376837</v>
      </c>
      <c r="B4510" t="s">
        <v>9612</v>
      </c>
      <c r="C4510" t="s">
        <v>9613</v>
      </c>
      <c r="E4510" t="s">
        <v>9614</v>
      </c>
      <c r="F4510" t="s">
        <v>36</v>
      </c>
      <c r="G4510" t="e">
        <f>-monam</f>
        <v>#NAME?</v>
      </c>
      <c r="H4510" t="s">
        <v>4258</v>
      </c>
      <c r="I4510">
        <v>1985</v>
      </c>
      <c r="M4510" t="s">
        <v>453</v>
      </c>
      <c r="N4510" t="s">
        <v>45</v>
      </c>
      <c r="O4510" t="s">
        <v>40</v>
      </c>
      <c r="P4510" t="s">
        <v>30</v>
      </c>
      <c r="Q4510" t="s">
        <v>31</v>
      </c>
      <c r="R4510" t="s">
        <v>30</v>
      </c>
      <c r="X4510" t="s">
        <v>9615</v>
      </c>
    </row>
    <row r="4511" spans="1:24" x14ac:dyDescent="0.25">
      <c r="A4511">
        <v>1376630</v>
      </c>
      <c r="B4511" t="s">
        <v>9616</v>
      </c>
      <c r="C4511" t="s">
        <v>9617</v>
      </c>
      <c r="N4511" t="s">
        <v>45</v>
      </c>
      <c r="O4511" t="s">
        <v>40</v>
      </c>
      <c r="P4511" t="s">
        <v>30</v>
      </c>
      <c r="Q4511" t="s">
        <v>46</v>
      </c>
      <c r="R4511" t="s">
        <v>30</v>
      </c>
      <c r="X4511" t="s">
        <v>9618</v>
      </c>
    </row>
    <row r="4512" spans="1:24" x14ac:dyDescent="0.25">
      <c r="A4512">
        <v>1377440</v>
      </c>
      <c r="B4512" t="s">
        <v>9619</v>
      </c>
      <c r="C4512" t="s">
        <v>9620</v>
      </c>
      <c r="G4512" t="e">
        <f>-bol</f>
        <v>#NAME?</v>
      </c>
      <c r="H4512" t="s">
        <v>5917</v>
      </c>
      <c r="N4512" t="s">
        <v>29</v>
      </c>
      <c r="O4512" t="s">
        <v>40</v>
      </c>
      <c r="P4512" t="s">
        <v>30</v>
      </c>
      <c r="Q4512" t="s">
        <v>31</v>
      </c>
      <c r="R4512" t="s">
        <v>30</v>
      </c>
      <c r="X4512" t="s">
        <v>9621</v>
      </c>
    </row>
    <row r="4513" spans="1:24" x14ac:dyDescent="0.25">
      <c r="A4513">
        <v>1378308</v>
      </c>
      <c r="B4513" t="s">
        <v>9622</v>
      </c>
      <c r="C4513" t="s">
        <v>9623</v>
      </c>
      <c r="N4513" t="s">
        <v>108</v>
      </c>
      <c r="O4513" t="s">
        <v>30</v>
      </c>
      <c r="P4513" t="s">
        <v>30</v>
      </c>
      <c r="Q4513" t="s">
        <v>31</v>
      </c>
      <c r="R4513" t="s">
        <v>30</v>
      </c>
      <c r="X4513" t="s">
        <v>9624</v>
      </c>
    </row>
    <row r="4514" spans="1:24" x14ac:dyDescent="0.25">
      <c r="A4514">
        <v>1379355</v>
      </c>
      <c r="B4514" t="s">
        <v>9625</v>
      </c>
      <c r="C4514" t="s">
        <v>9626</v>
      </c>
      <c r="E4514" t="s">
        <v>9627</v>
      </c>
      <c r="F4514" t="s">
        <v>973</v>
      </c>
      <c r="I4514">
        <v>1999</v>
      </c>
      <c r="N4514" t="s">
        <v>29</v>
      </c>
      <c r="O4514" t="s">
        <v>40</v>
      </c>
      <c r="P4514" t="s">
        <v>30</v>
      </c>
      <c r="Q4514" t="s">
        <v>46</v>
      </c>
      <c r="R4514" t="s">
        <v>30</v>
      </c>
      <c r="X4514" t="s">
        <v>9628</v>
      </c>
    </row>
    <row r="4515" spans="1:24" x14ac:dyDescent="0.25">
      <c r="A4515">
        <v>1376221</v>
      </c>
      <c r="B4515" t="s">
        <v>9629</v>
      </c>
      <c r="C4515" t="s">
        <v>9630</v>
      </c>
      <c r="G4515" t="e">
        <f>-tant</f>
        <v>#NAME?</v>
      </c>
      <c r="H4515" t="s">
        <v>8457</v>
      </c>
      <c r="N4515" t="s">
        <v>45</v>
      </c>
      <c r="O4515" t="s">
        <v>30</v>
      </c>
      <c r="P4515" t="s">
        <v>30</v>
      </c>
      <c r="Q4515" t="s">
        <v>31</v>
      </c>
      <c r="R4515" t="s">
        <v>30</v>
      </c>
      <c r="X4515" t="s">
        <v>9631</v>
      </c>
    </row>
    <row r="4516" spans="1:24" x14ac:dyDescent="0.25">
      <c r="A4516">
        <v>1379151</v>
      </c>
      <c r="B4516" t="s">
        <v>9632</v>
      </c>
      <c r="C4516" t="s">
        <v>9633</v>
      </c>
      <c r="N4516" t="s">
        <v>45</v>
      </c>
      <c r="O4516" t="s">
        <v>40</v>
      </c>
      <c r="P4516" t="s">
        <v>30</v>
      </c>
      <c r="Q4516" t="s">
        <v>46</v>
      </c>
      <c r="R4516" t="s">
        <v>30</v>
      </c>
      <c r="X4516" t="s">
        <v>9634</v>
      </c>
    </row>
    <row r="4517" spans="1:24" x14ac:dyDescent="0.25">
      <c r="A4517">
        <v>1381395</v>
      </c>
      <c r="B4517" t="s">
        <v>9644</v>
      </c>
      <c r="C4517" t="s">
        <v>9645</v>
      </c>
      <c r="M4517" t="s">
        <v>5524</v>
      </c>
      <c r="N4517" t="s">
        <v>75</v>
      </c>
      <c r="O4517" t="s">
        <v>30</v>
      </c>
      <c r="P4517" t="s">
        <v>30</v>
      </c>
      <c r="Q4517" t="s">
        <v>31</v>
      </c>
      <c r="R4517" t="s">
        <v>30</v>
      </c>
    </row>
    <row r="4518" spans="1:24" x14ac:dyDescent="0.25">
      <c r="A4518">
        <v>1380648</v>
      </c>
      <c r="B4518" t="s">
        <v>9646</v>
      </c>
      <c r="C4518" t="s">
        <v>9647</v>
      </c>
      <c r="N4518" t="s">
        <v>75</v>
      </c>
      <c r="O4518" t="s">
        <v>30</v>
      </c>
      <c r="P4518" t="s">
        <v>30</v>
      </c>
      <c r="Q4518" t="s">
        <v>31</v>
      </c>
      <c r="R4518" t="s">
        <v>30</v>
      </c>
    </row>
    <row r="4519" spans="1:24" x14ac:dyDescent="0.25">
      <c r="A4519">
        <v>1381396</v>
      </c>
      <c r="B4519" t="s">
        <v>9651</v>
      </c>
      <c r="C4519" t="s">
        <v>9652</v>
      </c>
      <c r="N4519" t="s">
        <v>75</v>
      </c>
      <c r="O4519" t="s">
        <v>30</v>
      </c>
      <c r="P4519" t="s">
        <v>30</v>
      </c>
      <c r="Q4519" t="s">
        <v>31</v>
      </c>
      <c r="R4519" t="s">
        <v>30</v>
      </c>
    </row>
    <row r="4520" spans="1:24" x14ac:dyDescent="0.25">
      <c r="A4520">
        <v>1379078</v>
      </c>
      <c r="B4520" t="s">
        <v>9653</v>
      </c>
      <c r="C4520" t="s">
        <v>9654</v>
      </c>
      <c r="N4520" t="s">
        <v>45</v>
      </c>
      <c r="O4520" t="s">
        <v>40</v>
      </c>
      <c r="P4520" t="s">
        <v>30</v>
      </c>
      <c r="Q4520" t="s">
        <v>46</v>
      </c>
      <c r="R4520" t="s">
        <v>30</v>
      </c>
      <c r="X4520" t="s">
        <v>9655</v>
      </c>
    </row>
    <row r="4521" spans="1:24" x14ac:dyDescent="0.25">
      <c r="A4521">
        <v>1378309</v>
      </c>
      <c r="B4521" t="s">
        <v>9656</v>
      </c>
      <c r="C4521" t="s">
        <v>9657</v>
      </c>
      <c r="N4521" t="s">
        <v>29</v>
      </c>
      <c r="O4521" t="s">
        <v>30</v>
      </c>
      <c r="P4521" t="s">
        <v>30</v>
      </c>
      <c r="Q4521" t="s">
        <v>46</v>
      </c>
      <c r="R4521" t="s">
        <v>30</v>
      </c>
      <c r="X4521" t="s">
        <v>9658</v>
      </c>
    </row>
    <row r="4522" spans="1:24" x14ac:dyDescent="0.25">
      <c r="A4522">
        <v>1378342</v>
      </c>
      <c r="B4522" t="s">
        <v>9659</v>
      </c>
      <c r="C4522" t="s">
        <v>9660</v>
      </c>
      <c r="N4522" t="s">
        <v>45</v>
      </c>
      <c r="O4522" t="s">
        <v>40</v>
      </c>
      <c r="P4522" t="s">
        <v>30</v>
      </c>
      <c r="Q4522" t="s">
        <v>63</v>
      </c>
      <c r="R4522" t="s">
        <v>30</v>
      </c>
      <c r="X4522" t="s">
        <v>9661</v>
      </c>
    </row>
    <row r="4523" spans="1:24" x14ac:dyDescent="0.25">
      <c r="A4523">
        <v>1376230</v>
      </c>
      <c r="B4523" t="s">
        <v>9668</v>
      </c>
      <c r="C4523" t="s">
        <v>9669</v>
      </c>
      <c r="G4523" t="e">
        <f>-cycline</f>
        <v>#NAME?</v>
      </c>
      <c r="H4523" t="s">
        <v>5183</v>
      </c>
      <c r="N4523" t="s">
        <v>29</v>
      </c>
      <c r="O4523" t="s">
        <v>30</v>
      </c>
      <c r="P4523" t="s">
        <v>30</v>
      </c>
      <c r="Q4523" t="s">
        <v>46</v>
      </c>
      <c r="R4523" t="s">
        <v>30</v>
      </c>
      <c r="X4523" t="s">
        <v>9670</v>
      </c>
    </row>
    <row r="4524" spans="1:24" x14ac:dyDescent="0.25">
      <c r="A4524">
        <v>1378255</v>
      </c>
      <c r="B4524" t="s">
        <v>9671</v>
      </c>
      <c r="C4524" t="s">
        <v>9672</v>
      </c>
      <c r="N4524" t="s">
        <v>45</v>
      </c>
      <c r="O4524" t="s">
        <v>40</v>
      </c>
      <c r="P4524" t="s">
        <v>30</v>
      </c>
      <c r="Q4524" t="s">
        <v>63</v>
      </c>
      <c r="R4524" t="s">
        <v>30</v>
      </c>
      <c r="X4524" t="s">
        <v>9673</v>
      </c>
    </row>
    <row r="4525" spans="1:24" x14ac:dyDescent="0.25">
      <c r="A4525">
        <v>1376502</v>
      </c>
      <c r="B4525" t="s">
        <v>9674</v>
      </c>
      <c r="C4525" t="s">
        <v>9675</v>
      </c>
      <c r="E4525" t="s">
        <v>9676</v>
      </c>
      <c r="F4525" t="s">
        <v>3859</v>
      </c>
      <c r="G4525" t="s">
        <v>237</v>
      </c>
      <c r="H4525" t="s">
        <v>238</v>
      </c>
      <c r="I4525">
        <v>1979</v>
      </c>
      <c r="M4525" t="s">
        <v>9677</v>
      </c>
      <c r="N4525" t="s">
        <v>29</v>
      </c>
      <c r="O4525" t="s">
        <v>40</v>
      </c>
      <c r="P4525" t="s">
        <v>30</v>
      </c>
      <c r="Q4525" t="s">
        <v>46</v>
      </c>
      <c r="R4525" t="s">
        <v>30</v>
      </c>
      <c r="X4525" t="s">
        <v>9678</v>
      </c>
    </row>
    <row r="4526" spans="1:24" x14ac:dyDescent="0.25">
      <c r="A4526">
        <v>1378429</v>
      </c>
      <c r="B4526" t="s">
        <v>9679</v>
      </c>
      <c r="C4526" t="s">
        <v>9680</v>
      </c>
      <c r="N4526" t="s">
        <v>45</v>
      </c>
      <c r="O4526" t="s">
        <v>40</v>
      </c>
      <c r="P4526" t="s">
        <v>30</v>
      </c>
      <c r="Q4526" t="s">
        <v>46</v>
      </c>
      <c r="R4526" t="s">
        <v>30</v>
      </c>
      <c r="X4526" t="s">
        <v>9681</v>
      </c>
    </row>
    <row r="4527" spans="1:24" x14ac:dyDescent="0.25">
      <c r="A4527">
        <v>1379947</v>
      </c>
      <c r="B4527" t="s">
        <v>9682</v>
      </c>
      <c r="C4527" t="s">
        <v>9683</v>
      </c>
      <c r="G4527" t="e">
        <f>-spirone</f>
        <v>#NAME?</v>
      </c>
      <c r="H4527" t="s">
        <v>1147</v>
      </c>
      <c r="N4527" t="s">
        <v>45</v>
      </c>
      <c r="O4527" t="s">
        <v>30</v>
      </c>
      <c r="P4527" t="s">
        <v>30</v>
      </c>
      <c r="Q4527" t="s">
        <v>31</v>
      </c>
      <c r="R4527" t="s">
        <v>30</v>
      </c>
      <c r="X4527" t="s">
        <v>9684</v>
      </c>
    </row>
    <row r="4528" spans="1:24" x14ac:dyDescent="0.25">
      <c r="A4528">
        <v>1377398</v>
      </c>
      <c r="B4528" t="s">
        <v>9685</v>
      </c>
      <c r="C4528" t="s">
        <v>9686</v>
      </c>
      <c r="F4528" t="s">
        <v>36</v>
      </c>
      <c r="G4528" t="e">
        <f>-thiazide</f>
        <v>#NAME?</v>
      </c>
      <c r="H4528" t="s">
        <v>682</v>
      </c>
      <c r="N4528" t="s">
        <v>45</v>
      </c>
      <c r="O4528" t="s">
        <v>40</v>
      </c>
      <c r="P4528" t="s">
        <v>30</v>
      </c>
      <c r="Q4528" t="s">
        <v>63</v>
      </c>
      <c r="R4528" t="s">
        <v>30</v>
      </c>
      <c r="X4528" t="s">
        <v>9687</v>
      </c>
    </row>
    <row r="4529" spans="1:24" x14ac:dyDescent="0.25">
      <c r="A4529">
        <v>1376505</v>
      </c>
      <c r="B4529" t="s">
        <v>9688</v>
      </c>
      <c r="C4529" t="s">
        <v>9689</v>
      </c>
      <c r="N4529" t="s">
        <v>29</v>
      </c>
      <c r="O4529" t="s">
        <v>30</v>
      </c>
      <c r="P4529" t="s">
        <v>30</v>
      </c>
      <c r="Q4529" t="s">
        <v>46</v>
      </c>
      <c r="R4529" t="s">
        <v>30</v>
      </c>
      <c r="X4529" t="s">
        <v>9690</v>
      </c>
    </row>
    <row r="4530" spans="1:24" x14ac:dyDescent="0.25">
      <c r="A4530">
        <v>1376855</v>
      </c>
      <c r="B4530" t="s">
        <v>9691</v>
      </c>
      <c r="C4530" t="s">
        <v>9692</v>
      </c>
      <c r="N4530" t="s">
        <v>45</v>
      </c>
      <c r="O4530" t="s">
        <v>40</v>
      </c>
      <c r="P4530" t="s">
        <v>30</v>
      </c>
      <c r="Q4530" t="s">
        <v>31</v>
      </c>
      <c r="R4530" t="s">
        <v>30</v>
      </c>
      <c r="X4530" t="s">
        <v>9693</v>
      </c>
    </row>
    <row r="4531" spans="1:24" x14ac:dyDescent="0.25">
      <c r="A4531">
        <v>1379122</v>
      </c>
      <c r="B4531" t="s">
        <v>9694</v>
      </c>
      <c r="C4531" t="s">
        <v>9695</v>
      </c>
      <c r="E4531" t="s">
        <v>9696</v>
      </c>
      <c r="I4531">
        <v>1967</v>
      </c>
      <c r="M4531" t="s">
        <v>9697</v>
      </c>
      <c r="N4531" t="s">
        <v>45</v>
      </c>
      <c r="O4531" t="s">
        <v>40</v>
      </c>
      <c r="P4531" t="s">
        <v>30</v>
      </c>
      <c r="Q4531" t="s">
        <v>46</v>
      </c>
      <c r="R4531" t="s">
        <v>30</v>
      </c>
      <c r="X4531" t="s">
        <v>9698</v>
      </c>
    </row>
    <row r="4532" spans="1:24" x14ac:dyDescent="0.25">
      <c r="A4532">
        <v>1376881</v>
      </c>
      <c r="B4532" t="s">
        <v>9699</v>
      </c>
      <c r="C4532" t="s">
        <v>9700</v>
      </c>
      <c r="N4532" t="s">
        <v>45</v>
      </c>
      <c r="O4532" t="s">
        <v>40</v>
      </c>
      <c r="P4532" t="s">
        <v>30</v>
      </c>
      <c r="Q4532" t="s">
        <v>63</v>
      </c>
      <c r="R4532" t="s">
        <v>30</v>
      </c>
      <c r="X4532" t="s">
        <v>9701</v>
      </c>
    </row>
    <row r="4533" spans="1:24" x14ac:dyDescent="0.25">
      <c r="A4533">
        <v>1376146</v>
      </c>
      <c r="B4533" t="s">
        <v>9702</v>
      </c>
      <c r="C4533" t="s">
        <v>9703</v>
      </c>
      <c r="E4533" t="s">
        <v>9704</v>
      </c>
      <c r="F4533" t="s">
        <v>9705</v>
      </c>
      <c r="I4533">
        <v>2011</v>
      </c>
      <c r="N4533" t="s">
        <v>45</v>
      </c>
      <c r="O4533" t="s">
        <v>30</v>
      </c>
      <c r="P4533" t="s">
        <v>30</v>
      </c>
      <c r="Q4533" t="s">
        <v>31</v>
      </c>
      <c r="R4533" t="s">
        <v>30</v>
      </c>
      <c r="X4533" t="s">
        <v>9706</v>
      </c>
    </row>
    <row r="4534" spans="1:24" x14ac:dyDescent="0.25">
      <c r="A4534">
        <v>1377477</v>
      </c>
      <c r="B4534" t="s">
        <v>9707</v>
      </c>
      <c r="C4534" t="s">
        <v>9708</v>
      </c>
      <c r="G4534" t="e">
        <f>-dil</f>
        <v>#NAME?</v>
      </c>
      <c r="H4534" t="s">
        <v>707</v>
      </c>
      <c r="N4534" t="s">
        <v>45</v>
      </c>
      <c r="O4534" t="s">
        <v>40</v>
      </c>
      <c r="P4534" t="s">
        <v>30</v>
      </c>
      <c r="Q4534" t="s">
        <v>63</v>
      </c>
      <c r="R4534" t="s">
        <v>30</v>
      </c>
      <c r="X4534" t="s">
        <v>9709</v>
      </c>
    </row>
    <row r="4535" spans="1:24" x14ac:dyDescent="0.25">
      <c r="A4535">
        <v>1378134</v>
      </c>
      <c r="B4535" t="s">
        <v>9710</v>
      </c>
      <c r="C4535" t="s">
        <v>9711</v>
      </c>
      <c r="E4535" t="s">
        <v>9712</v>
      </c>
      <c r="F4535" t="s">
        <v>9713</v>
      </c>
      <c r="I4535">
        <v>1999</v>
      </c>
      <c r="N4535" t="s">
        <v>108</v>
      </c>
      <c r="O4535" t="s">
        <v>30</v>
      </c>
      <c r="P4535" t="s">
        <v>30</v>
      </c>
      <c r="Q4535" t="s">
        <v>31</v>
      </c>
      <c r="R4535" t="s">
        <v>30</v>
      </c>
      <c r="X4535" t="s">
        <v>9714</v>
      </c>
    </row>
    <row r="4536" spans="1:24" x14ac:dyDescent="0.25">
      <c r="A4536">
        <v>1383199</v>
      </c>
      <c r="B4536" t="s">
        <v>9715</v>
      </c>
      <c r="C4536" t="s">
        <v>9716</v>
      </c>
      <c r="G4536" t="e">
        <f>-ium</f>
        <v>#NAME?</v>
      </c>
      <c r="H4536" t="s">
        <v>288</v>
      </c>
      <c r="N4536" t="s">
        <v>45</v>
      </c>
      <c r="O4536" t="s">
        <v>40</v>
      </c>
      <c r="P4536" t="s">
        <v>30</v>
      </c>
      <c r="Q4536" t="s">
        <v>63</v>
      </c>
      <c r="R4536" t="s">
        <v>30</v>
      </c>
      <c r="X4536" t="s">
        <v>9717</v>
      </c>
    </row>
    <row r="4537" spans="1:24" x14ac:dyDescent="0.25">
      <c r="A4537">
        <v>57369</v>
      </c>
      <c r="B4537" t="s">
        <v>9718</v>
      </c>
      <c r="C4537" t="s">
        <v>9719</v>
      </c>
      <c r="E4537" t="s">
        <v>9720</v>
      </c>
      <c r="F4537" t="s">
        <v>36</v>
      </c>
      <c r="G4537" t="e">
        <f>-pride</f>
        <v>#NAME?</v>
      </c>
      <c r="H4537" t="s">
        <v>165</v>
      </c>
      <c r="I4537">
        <v>1990</v>
      </c>
      <c r="M4537" t="s">
        <v>1969</v>
      </c>
      <c r="N4537" t="s">
        <v>45</v>
      </c>
      <c r="O4537" t="s">
        <v>40</v>
      </c>
      <c r="P4537" t="s">
        <v>30</v>
      </c>
      <c r="Q4537" t="s">
        <v>46</v>
      </c>
      <c r="R4537" t="s">
        <v>30</v>
      </c>
      <c r="X4537" t="s">
        <v>9721</v>
      </c>
    </row>
    <row r="4538" spans="1:24" x14ac:dyDescent="0.25">
      <c r="A4538">
        <v>1383417</v>
      </c>
      <c r="B4538" t="s">
        <v>9722</v>
      </c>
      <c r="C4538" t="s">
        <v>9723</v>
      </c>
      <c r="E4538" t="s">
        <v>9724</v>
      </c>
      <c r="I4538">
        <v>1975</v>
      </c>
      <c r="M4538" t="s">
        <v>861</v>
      </c>
      <c r="N4538" t="s">
        <v>29</v>
      </c>
      <c r="O4538" t="s">
        <v>40</v>
      </c>
      <c r="P4538" t="s">
        <v>30</v>
      </c>
      <c r="Q4538" t="s">
        <v>31</v>
      </c>
      <c r="R4538" t="s">
        <v>30</v>
      </c>
      <c r="X4538" t="s">
        <v>9725</v>
      </c>
    </row>
    <row r="4539" spans="1:24" x14ac:dyDescent="0.25">
      <c r="A4539">
        <v>1378851</v>
      </c>
      <c r="B4539" t="s">
        <v>9726</v>
      </c>
      <c r="C4539" t="s">
        <v>9727</v>
      </c>
      <c r="G4539" t="e">
        <f>-fibrate</f>
        <v>#NAME?</v>
      </c>
      <c r="H4539" t="s">
        <v>325</v>
      </c>
      <c r="N4539" t="s">
        <v>45</v>
      </c>
      <c r="O4539" t="s">
        <v>40</v>
      </c>
      <c r="P4539" t="s">
        <v>30</v>
      </c>
      <c r="Q4539" t="s">
        <v>46</v>
      </c>
      <c r="R4539" t="s">
        <v>30</v>
      </c>
      <c r="X4539" t="s">
        <v>9728</v>
      </c>
    </row>
    <row r="4540" spans="1:24" x14ac:dyDescent="0.25">
      <c r="A4540">
        <v>1376839</v>
      </c>
      <c r="B4540" t="s">
        <v>9729</v>
      </c>
      <c r="C4540" t="s">
        <v>9730</v>
      </c>
      <c r="G4540" t="e">
        <f>-ac</f>
        <v>#NAME?</v>
      </c>
      <c r="H4540" t="s">
        <v>1022</v>
      </c>
      <c r="N4540" t="s">
        <v>45</v>
      </c>
      <c r="O4540" t="s">
        <v>40</v>
      </c>
      <c r="P4540" t="s">
        <v>30</v>
      </c>
      <c r="Q4540" t="s">
        <v>63</v>
      </c>
      <c r="R4540" t="s">
        <v>30</v>
      </c>
      <c r="X4540" t="s">
        <v>9731</v>
      </c>
    </row>
    <row r="4541" spans="1:24" x14ac:dyDescent="0.25">
      <c r="A4541">
        <v>1378129</v>
      </c>
      <c r="B4541" t="s">
        <v>9732</v>
      </c>
      <c r="C4541" t="s">
        <v>9733</v>
      </c>
      <c r="E4541" t="s">
        <v>9734</v>
      </c>
      <c r="G4541" t="e">
        <f>-imod</f>
        <v>#NAME?</v>
      </c>
      <c r="H4541" t="s">
        <v>2070</v>
      </c>
      <c r="N4541" t="s">
        <v>108</v>
      </c>
      <c r="O4541" t="s">
        <v>30</v>
      </c>
      <c r="P4541" t="s">
        <v>30</v>
      </c>
      <c r="Q4541" t="s">
        <v>31</v>
      </c>
      <c r="R4541" t="s">
        <v>30</v>
      </c>
      <c r="X4541" t="s">
        <v>9735</v>
      </c>
    </row>
    <row r="4542" spans="1:24" x14ac:dyDescent="0.25">
      <c r="A4542">
        <v>1383192</v>
      </c>
      <c r="B4542" t="s">
        <v>9736</v>
      </c>
      <c r="C4542" t="s">
        <v>9737</v>
      </c>
      <c r="E4542" t="s">
        <v>9738</v>
      </c>
      <c r="G4542" t="e">
        <f>-ium</f>
        <v>#NAME?</v>
      </c>
      <c r="H4542" t="s">
        <v>288</v>
      </c>
      <c r="N4542" t="s">
        <v>29</v>
      </c>
      <c r="O4542" t="s">
        <v>30</v>
      </c>
      <c r="P4542" t="s">
        <v>30</v>
      </c>
      <c r="Q4542" t="s">
        <v>46</v>
      </c>
      <c r="R4542" t="s">
        <v>30</v>
      </c>
      <c r="X4542" t="s">
        <v>9739</v>
      </c>
    </row>
    <row r="4543" spans="1:24" x14ac:dyDescent="0.25">
      <c r="A4543">
        <v>1376323</v>
      </c>
      <c r="B4543" t="s">
        <v>9740</v>
      </c>
      <c r="C4543" t="s">
        <v>9741</v>
      </c>
      <c r="N4543" t="s">
        <v>45</v>
      </c>
      <c r="O4543" t="s">
        <v>40</v>
      </c>
      <c r="P4543" t="s">
        <v>30</v>
      </c>
      <c r="Q4543" t="s">
        <v>63</v>
      </c>
      <c r="R4543" t="s">
        <v>30</v>
      </c>
      <c r="X4543" t="s">
        <v>9742</v>
      </c>
    </row>
    <row r="4544" spans="1:24" x14ac:dyDescent="0.25">
      <c r="A4544">
        <v>1379727</v>
      </c>
      <c r="B4544" t="s">
        <v>9743</v>
      </c>
      <c r="C4544" t="s">
        <v>9744</v>
      </c>
      <c r="G4544" t="e">
        <f>-pride</f>
        <v>#NAME?</v>
      </c>
      <c r="H4544" t="s">
        <v>165</v>
      </c>
      <c r="N4544" t="s">
        <v>45</v>
      </c>
      <c r="O4544" t="s">
        <v>40</v>
      </c>
      <c r="P4544" t="s">
        <v>30</v>
      </c>
      <c r="Q4544" t="s">
        <v>63</v>
      </c>
      <c r="R4544" t="s">
        <v>30</v>
      </c>
      <c r="X4544" t="s">
        <v>9745</v>
      </c>
    </row>
    <row r="4545" spans="1:24" x14ac:dyDescent="0.25">
      <c r="A4545">
        <v>1379443</v>
      </c>
      <c r="B4545" t="s">
        <v>9746</v>
      </c>
      <c r="C4545" t="s">
        <v>9747</v>
      </c>
      <c r="N4545" t="s">
        <v>45</v>
      </c>
      <c r="O4545" t="s">
        <v>40</v>
      </c>
      <c r="P4545" t="s">
        <v>30</v>
      </c>
      <c r="Q4545" t="s">
        <v>63</v>
      </c>
      <c r="R4545" t="s">
        <v>30</v>
      </c>
      <c r="X4545" t="s">
        <v>9748</v>
      </c>
    </row>
    <row r="4546" spans="1:24" x14ac:dyDescent="0.25">
      <c r="A4546">
        <v>1378072</v>
      </c>
      <c r="B4546" t="s">
        <v>9749</v>
      </c>
      <c r="C4546" t="s">
        <v>9750</v>
      </c>
      <c r="E4546" t="s">
        <v>9751</v>
      </c>
      <c r="N4546" t="s">
        <v>45</v>
      </c>
      <c r="O4546" t="s">
        <v>40</v>
      </c>
      <c r="P4546" t="s">
        <v>30</v>
      </c>
      <c r="Q4546" t="s">
        <v>63</v>
      </c>
      <c r="R4546" t="s">
        <v>30</v>
      </c>
      <c r="X4546" t="s">
        <v>9752</v>
      </c>
    </row>
    <row r="4547" spans="1:24" x14ac:dyDescent="0.25">
      <c r="A4547">
        <v>1379429</v>
      </c>
      <c r="B4547" t="s">
        <v>9753</v>
      </c>
      <c r="C4547" t="s">
        <v>9754</v>
      </c>
      <c r="N4547" t="s">
        <v>45</v>
      </c>
      <c r="O4547" t="s">
        <v>40</v>
      </c>
      <c r="P4547" t="s">
        <v>30</v>
      </c>
      <c r="Q4547" t="s">
        <v>63</v>
      </c>
      <c r="R4547" t="s">
        <v>30</v>
      </c>
      <c r="X4547" t="s">
        <v>9755</v>
      </c>
    </row>
    <row r="4548" spans="1:24" x14ac:dyDescent="0.25">
      <c r="A4548">
        <v>1377265</v>
      </c>
      <c r="B4548" t="s">
        <v>9756</v>
      </c>
      <c r="C4548" t="s">
        <v>9757</v>
      </c>
      <c r="G4548" t="e">
        <f>-cillin</f>
        <v>#NAME?</v>
      </c>
      <c r="H4548" t="s">
        <v>59</v>
      </c>
      <c r="N4548" t="s">
        <v>29</v>
      </c>
      <c r="O4548" t="s">
        <v>30</v>
      </c>
      <c r="P4548" t="s">
        <v>30</v>
      </c>
      <c r="Q4548" t="s">
        <v>46</v>
      </c>
      <c r="R4548" t="s">
        <v>30</v>
      </c>
      <c r="X4548" t="s">
        <v>9758</v>
      </c>
    </row>
    <row r="4549" spans="1:24" x14ac:dyDescent="0.25">
      <c r="A4549">
        <v>1377539</v>
      </c>
      <c r="B4549" t="s">
        <v>9759</v>
      </c>
      <c r="C4549" t="s">
        <v>9760</v>
      </c>
      <c r="E4549" t="s">
        <v>9761</v>
      </c>
      <c r="N4549" t="s">
        <v>45</v>
      </c>
      <c r="O4549" t="s">
        <v>40</v>
      </c>
      <c r="P4549" t="s">
        <v>30</v>
      </c>
      <c r="Q4549" t="s">
        <v>63</v>
      </c>
      <c r="R4549" t="s">
        <v>30</v>
      </c>
      <c r="X4549" t="s">
        <v>9762</v>
      </c>
    </row>
    <row r="4550" spans="1:24" x14ac:dyDescent="0.25">
      <c r="A4550">
        <v>1378470</v>
      </c>
      <c r="B4550" t="s">
        <v>9763</v>
      </c>
      <c r="C4550" t="s">
        <v>9764</v>
      </c>
      <c r="N4550" t="s">
        <v>45</v>
      </c>
      <c r="O4550" t="s">
        <v>40</v>
      </c>
      <c r="P4550" t="s">
        <v>30</v>
      </c>
      <c r="Q4550" t="s">
        <v>46</v>
      </c>
      <c r="R4550" t="s">
        <v>30</v>
      </c>
      <c r="X4550" t="s">
        <v>9765</v>
      </c>
    </row>
    <row r="4551" spans="1:24" x14ac:dyDescent="0.25">
      <c r="A4551">
        <v>1379614</v>
      </c>
      <c r="B4551" t="s">
        <v>9766</v>
      </c>
      <c r="C4551" t="s">
        <v>9767</v>
      </c>
      <c r="G4551" t="e">
        <f>-pladib</f>
        <v>#NAME?</v>
      </c>
      <c r="H4551" t="s">
        <v>1868</v>
      </c>
      <c r="I4551">
        <v>2005</v>
      </c>
      <c r="N4551" t="s">
        <v>45</v>
      </c>
      <c r="O4551" t="s">
        <v>30</v>
      </c>
      <c r="P4551" t="s">
        <v>30</v>
      </c>
      <c r="Q4551" t="s">
        <v>63</v>
      </c>
      <c r="R4551" t="s">
        <v>30</v>
      </c>
      <c r="X4551" t="s">
        <v>9768</v>
      </c>
    </row>
    <row r="4552" spans="1:24" x14ac:dyDescent="0.25">
      <c r="A4552">
        <v>1376982</v>
      </c>
      <c r="B4552" t="s">
        <v>9769</v>
      </c>
      <c r="C4552" t="s">
        <v>9770</v>
      </c>
      <c r="E4552" t="s">
        <v>9771</v>
      </c>
      <c r="F4552" t="s">
        <v>7107</v>
      </c>
      <c r="I4552">
        <v>1977</v>
      </c>
      <c r="M4552" t="s">
        <v>4463</v>
      </c>
      <c r="N4552" t="s">
        <v>29</v>
      </c>
      <c r="O4552" t="s">
        <v>30</v>
      </c>
      <c r="P4552" t="s">
        <v>30</v>
      </c>
      <c r="Q4552" t="s">
        <v>31</v>
      </c>
      <c r="R4552" t="s">
        <v>30</v>
      </c>
      <c r="X4552" t="s">
        <v>9772</v>
      </c>
    </row>
    <row r="4553" spans="1:24" x14ac:dyDescent="0.25">
      <c r="A4553">
        <v>1383401</v>
      </c>
      <c r="B4553" t="s">
        <v>9776</v>
      </c>
      <c r="C4553" t="s">
        <v>9777</v>
      </c>
      <c r="E4553" t="s">
        <v>9778</v>
      </c>
      <c r="F4553" t="s">
        <v>519</v>
      </c>
      <c r="G4553" t="e">
        <f>-setron</f>
        <v>#NAME?</v>
      </c>
      <c r="H4553" t="s">
        <v>3536</v>
      </c>
      <c r="I4553">
        <v>1994</v>
      </c>
      <c r="M4553" t="s">
        <v>3642</v>
      </c>
      <c r="N4553" t="s">
        <v>45</v>
      </c>
      <c r="O4553" t="s">
        <v>40</v>
      </c>
      <c r="P4553" t="s">
        <v>30</v>
      </c>
      <c r="Q4553" t="s">
        <v>46</v>
      </c>
      <c r="R4553" t="s">
        <v>30</v>
      </c>
      <c r="X4553" t="s">
        <v>9779</v>
      </c>
    </row>
    <row r="4554" spans="1:24" x14ac:dyDescent="0.25">
      <c r="A4554">
        <v>641254</v>
      </c>
      <c r="B4554" t="s">
        <v>9780</v>
      </c>
      <c r="C4554" t="s">
        <v>9781</v>
      </c>
      <c r="E4554" t="s">
        <v>9782</v>
      </c>
      <c r="F4554" t="s">
        <v>366</v>
      </c>
      <c r="G4554" t="e">
        <f>-terol</f>
        <v>#NAME?</v>
      </c>
      <c r="H4554" t="s">
        <v>827</v>
      </c>
      <c r="I4554">
        <v>1976</v>
      </c>
      <c r="M4554" t="s">
        <v>1310</v>
      </c>
      <c r="N4554" t="s">
        <v>45</v>
      </c>
      <c r="O4554" t="s">
        <v>40</v>
      </c>
      <c r="P4554" t="s">
        <v>30</v>
      </c>
      <c r="Q4554" t="s">
        <v>46</v>
      </c>
      <c r="R4554" t="s">
        <v>30</v>
      </c>
      <c r="X4554" t="s">
        <v>9783</v>
      </c>
    </row>
    <row r="4555" spans="1:24" x14ac:dyDescent="0.25">
      <c r="A4555">
        <v>1383541</v>
      </c>
      <c r="B4555" t="s">
        <v>9784</v>
      </c>
      <c r="C4555" t="s">
        <v>9785</v>
      </c>
      <c r="E4555" t="s">
        <v>9786</v>
      </c>
      <c r="G4555" t="e">
        <f>-anserin</f>
        <v>#NAME?</v>
      </c>
      <c r="H4555" t="s">
        <v>5375</v>
      </c>
      <c r="I4555">
        <v>2005</v>
      </c>
      <c r="N4555" t="s">
        <v>45</v>
      </c>
      <c r="O4555" t="s">
        <v>40</v>
      </c>
      <c r="P4555" t="s">
        <v>30</v>
      </c>
      <c r="Q4555" t="s">
        <v>63</v>
      </c>
      <c r="R4555" t="s">
        <v>30</v>
      </c>
      <c r="X4555" t="s">
        <v>9787</v>
      </c>
    </row>
    <row r="4556" spans="1:24" x14ac:dyDescent="0.25">
      <c r="A4556">
        <v>1381045</v>
      </c>
      <c r="B4556" t="s">
        <v>9788</v>
      </c>
      <c r="C4556" t="s">
        <v>9789</v>
      </c>
      <c r="F4556" t="s">
        <v>9790</v>
      </c>
      <c r="M4556" t="s">
        <v>88</v>
      </c>
      <c r="N4556" t="s">
        <v>229</v>
      </c>
      <c r="O4556" t="s">
        <v>30</v>
      </c>
      <c r="P4556" t="s">
        <v>30</v>
      </c>
      <c r="Q4556" t="s">
        <v>31</v>
      </c>
      <c r="R4556" t="s">
        <v>30</v>
      </c>
    </row>
    <row r="4557" spans="1:24" x14ac:dyDescent="0.25">
      <c r="A4557">
        <v>1379463</v>
      </c>
      <c r="B4557" t="s">
        <v>9791</v>
      </c>
      <c r="C4557" t="s">
        <v>9792</v>
      </c>
      <c r="N4557" t="s">
        <v>45</v>
      </c>
      <c r="O4557" t="s">
        <v>40</v>
      </c>
      <c r="P4557" t="s">
        <v>30</v>
      </c>
      <c r="Q4557" t="s">
        <v>63</v>
      </c>
      <c r="R4557" t="s">
        <v>30</v>
      </c>
      <c r="X4557" t="s">
        <v>9793</v>
      </c>
    </row>
    <row r="4558" spans="1:24" x14ac:dyDescent="0.25">
      <c r="A4558">
        <v>1450239</v>
      </c>
      <c r="B4558" t="s">
        <v>9794</v>
      </c>
      <c r="C4558" t="s">
        <v>9795</v>
      </c>
      <c r="E4558" t="s">
        <v>9796</v>
      </c>
      <c r="F4558" t="s">
        <v>886</v>
      </c>
      <c r="I4558">
        <v>1991</v>
      </c>
      <c r="N4558" t="s">
        <v>45</v>
      </c>
      <c r="O4558" t="s">
        <v>40</v>
      </c>
      <c r="P4558" t="s">
        <v>30</v>
      </c>
      <c r="Q4558" t="s">
        <v>46</v>
      </c>
      <c r="R4558" t="s">
        <v>30</v>
      </c>
      <c r="X4558" t="s">
        <v>9797</v>
      </c>
    </row>
    <row r="4559" spans="1:24" x14ac:dyDescent="0.25">
      <c r="A4559">
        <v>1439217</v>
      </c>
      <c r="B4559" t="s">
        <v>9798</v>
      </c>
      <c r="C4559" t="s">
        <v>9799</v>
      </c>
      <c r="E4559" t="s">
        <v>9800</v>
      </c>
      <c r="F4559" t="s">
        <v>36</v>
      </c>
      <c r="G4559" t="e">
        <f>-gepant</f>
        <v>#NAME?</v>
      </c>
      <c r="H4559" t="s">
        <v>2217</v>
      </c>
      <c r="I4559">
        <v>2013</v>
      </c>
      <c r="N4559" t="s">
        <v>45</v>
      </c>
      <c r="O4559" t="s">
        <v>30</v>
      </c>
      <c r="P4559" t="s">
        <v>30</v>
      </c>
      <c r="Q4559" t="s">
        <v>31</v>
      </c>
      <c r="R4559" t="s">
        <v>30</v>
      </c>
      <c r="X4559" t="s">
        <v>9801</v>
      </c>
    </row>
    <row r="4560" spans="1:24" x14ac:dyDescent="0.25">
      <c r="A4560">
        <v>179627</v>
      </c>
      <c r="B4560" t="s">
        <v>9802</v>
      </c>
      <c r="C4560" t="s">
        <v>9803</v>
      </c>
      <c r="E4560" t="s">
        <v>9804</v>
      </c>
      <c r="G4560" t="e">
        <f>-entan</f>
        <v>#NAME?</v>
      </c>
      <c r="H4560" t="s">
        <v>702</v>
      </c>
      <c r="N4560" t="s">
        <v>45</v>
      </c>
      <c r="O4560" t="s">
        <v>30</v>
      </c>
      <c r="P4560" t="s">
        <v>30</v>
      </c>
      <c r="Q4560" t="s">
        <v>31</v>
      </c>
      <c r="R4560" t="s">
        <v>30</v>
      </c>
      <c r="X4560" t="s">
        <v>9805</v>
      </c>
    </row>
    <row r="4561" spans="1:24" x14ac:dyDescent="0.25">
      <c r="A4561">
        <v>948157</v>
      </c>
      <c r="B4561" t="s">
        <v>9813</v>
      </c>
      <c r="C4561" t="s">
        <v>9814</v>
      </c>
      <c r="K4561" t="s">
        <v>9815</v>
      </c>
      <c r="L4561" t="s">
        <v>9816</v>
      </c>
      <c r="N4561" t="s">
        <v>45</v>
      </c>
      <c r="O4561" t="s">
        <v>40</v>
      </c>
      <c r="P4561" t="s">
        <v>30</v>
      </c>
      <c r="Q4561" t="s">
        <v>63</v>
      </c>
      <c r="R4561" t="s">
        <v>30</v>
      </c>
      <c r="X4561" t="s">
        <v>9817</v>
      </c>
    </row>
    <row r="4562" spans="1:24" x14ac:dyDescent="0.25">
      <c r="A4562">
        <v>417226</v>
      </c>
      <c r="B4562" t="s">
        <v>9818</v>
      </c>
      <c r="C4562" t="s">
        <v>9819</v>
      </c>
      <c r="N4562" t="s">
        <v>29</v>
      </c>
      <c r="O4562" t="s">
        <v>40</v>
      </c>
      <c r="P4562" t="s">
        <v>30</v>
      </c>
      <c r="Q4562" t="s">
        <v>31</v>
      </c>
      <c r="R4562" t="s">
        <v>30</v>
      </c>
      <c r="X4562" t="s">
        <v>9820</v>
      </c>
    </row>
    <row r="4563" spans="1:24" x14ac:dyDescent="0.25">
      <c r="A4563">
        <v>685194</v>
      </c>
      <c r="B4563" t="s">
        <v>9821</v>
      </c>
      <c r="C4563" t="s">
        <v>9822</v>
      </c>
      <c r="G4563" t="e">
        <f>-azepam</f>
        <v>#NAME?</v>
      </c>
      <c r="H4563" t="s">
        <v>1171</v>
      </c>
      <c r="K4563" t="s">
        <v>9823</v>
      </c>
      <c r="L4563" t="s">
        <v>9824</v>
      </c>
      <c r="N4563" t="s">
        <v>45</v>
      </c>
      <c r="O4563" t="s">
        <v>40</v>
      </c>
      <c r="P4563" t="s">
        <v>30</v>
      </c>
      <c r="Q4563" t="s">
        <v>63</v>
      </c>
      <c r="R4563" t="s">
        <v>30</v>
      </c>
      <c r="X4563" t="s">
        <v>9825</v>
      </c>
    </row>
    <row r="4564" spans="1:24" x14ac:dyDescent="0.25">
      <c r="A4564">
        <v>264630</v>
      </c>
      <c r="B4564" t="s">
        <v>9826</v>
      </c>
      <c r="C4564" t="s">
        <v>9827</v>
      </c>
      <c r="N4564" t="s">
        <v>45</v>
      </c>
      <c r="O4564" t="s">
        <v>40</v>
      </c>
      <c r="P4564" t="s">
        <v>30</v>
      </c>
      <c r="Q4564" t="s">
        <v>63</v>
      </c>
      <c r="R4564" t="s">
        <v>30</v>
      </c>
      <c r="X4564" t="s">
        <v>9828</v>
      </c>
    </row>
    <row r="4565" spans="1:24" x14ac:dyDescent="0.25">
      <c r="A4565">
        <v>4411</v>
      </c>
      <c r="B4565" t="s">
        <v>9829</v>
      </c>
      <c r="C4565" t="s">
        <v>9830</v>
      </c>
      <c r="E4565" t="s">
        <v>9831</v>
      </c>
      <c r="F4565" t="s">
        <v>1177</v>
      </c>
      <c r="I4565">
        <v>1988</v>
      </c>
      <c r="M4565" t="s">
        <v>9832</v>
      </c>
      <c r="N4565" t="s">
        <v>45</v>
      </c>
      <c r="O4565" t="s">
        <v>30</v>
      </c>
      <c r="P4565" t="s">
        <v>30</v>
      </c>
      <c r="Q4565" t="s">
        <v>63</v>
      </c>
      <c r="R4565" t="s">
        <v>30</v>
      </c>
      <c r="X4565" t="s">
        <v>9833</v>
      </c>
    </row>
    <row r="4566" spans="1:24" x14ac:dyDescent="0.25">
      <c r="A4566">
        <v>131189</v>
      </c>
      <c r="B4566" t="s">
        <v>9834</v>
      </c>
      <c r="C4566" t="s">
        <v>9835</v>
      </c>
      <c r="E4566" t="s">
        <v>9836</v>
      </c>
      <c r="N4566" t="s">
        <v>45</v>
      </c>
      <c r="O4566" t="s">
        <v>40</v>
      </c>
      <c r="P4566" t="s">
        <v>30</v>
      </c>
      <c r="Q4566" t="s">
        <v>63</v>
      </c>
      <c r="R4566" t="s">
        <v>30</v>
      </c>
      <c r="X4566" t="s">
        <v>9837</v>
      </c>
    </row>
    <row r="4567" spans="1:24" x14ac:dyDescent="0.25">
      <c r="A4567">
        <v>38985</v>
      </c>
      <c r="B4567" t="s">
        <v>9838</v>
      </c>
      <c r="C4567" t="s">
        <v>9839</v>
      </c>
      <c r="E4567" t="s">
        <v>9840</v>
      </c>
      <c r="F4567" t="s">
        <v>7354</v>
      </c>
      <c r="G4567" t="e">
        <f>-coxib</f>
        <v>#NAME?</v>
      </c>
      <c r="H4567" t="s">
        <v>7424</v>
      </c>
      <c r="I4567">
        <v>1998</v>
      </c>
      <c r="N4567" t="s">
        <v>45</v>
      </c>
      <c r="O4567" t="s">
        <v>40</v>
      </c>
      <c r="P4567" t="s">
        <v>30</v>
      </c>
      <c r="Q4567" t="s">
        <v>63</v>
      </c>
      <c r="R4567" t="s">
        <v>30</v>
      </c>
      <c r="X4567" t="s">
        <v>9841</v>
      </c>
    </row>
    <row r="4568" spans="1:24" x14ac:dyDescent="0.25">
      <c r="A4568">
        <v>452773</v>
      </c>
      <c r="B4568" t="s">
        <v>9842</v>
      </c>
      <c r="C4568" t="s">
        <v>9843</v>
      </c>
      <c r="N4568" t="s">
        <v>45</v>
      </c>
      <c r="O4568" t="s">
        <v>40</v>
      </c>
      <c r="P4568" t="s">
        <v>30</v>
      </c>
      <c r="Q4568" t="s">
        <v>63</v>
      </c>
      <c r="R4568" t="s">
        <v>30</v>
      </c>
      <c r="X4568" t="s">
        <v>9844</v>
      </c>
    </row>
    <row r="4569" spans="1:24" x14ac:dyDescent="0.25">
      <c r="A4569">
        <v>126105</v>
      </c>
      <c r="B4569" t="s">
        <v>9845</v>
      </c>
      <c r="C4569" t="s">
        <v>9846</v>
      </c>
      <c r="E4569" t="s">
        <v>9847</v>
      </c>
      <c r="F4569" t="s">
        <v>7107</v>
      </c>
      <c r="I4569">
        <v>1981</v>
      </c>
      <c r="K4569" t="s">
        <v>9848</v>
      </c>
      <c r="L4569" t="s">
        <v>9849</v>
      </c>
      <c r="M4569" t="s">
        <v>1684</v>
      </c>
      <c r="N4569" t="s">
        <v>108</v>
      </c>
      <c r="O4569" t="s">
        <v>30</v>
      </c>
      <c r="P4569" t="s">
        <v>30</v>
      </c>
      <c r="Q4569" t="s">
        <v>31</v>
      </c>
      <c r="R4569" t="s">
        <v>30</v>
      </c>
      <c r="X4569" t="s">
        <v>9850</v>
      </c>
    </row>
    <row r="4570" spans="1:24" x14ac:dyDescent="0.25">
      <c r="A4570">
        <v>994150</v>
      </c>
      <c r="B4570" t="s">
        <v>9851</v>
      </c>
      <c r="C4570" t="s">
        <v>9852</v>
      </c>
      <c r="E4570" t="s">
        <v>9853</v>
      </c>
      <c r="I4570">
        <v>1973</v>
      </c>
      <c r="M4570" t="s">
        <v>948</v>
      </c>
      <c r="N4570" t="s">
        <v>45</v>
      </c>
      <c r="O4570" t="s">
        <v>40</v>
      </c>
      <c r="P4570" t="s">
        <v>30</v>
      </c>
      <c r="Q4570" t="s">
        <v>46</v>
      </c>
      <c r="R4570" t="s">
        <v>30</v>
      </c>
      <c r="X4570" t="s">
        <v>9854</v>
      </c>
    </row>
    <row r="4571" spans="1:24" x14ac:dyDescent="0.25">
      <c r="A4571">
        <v>112701</v>
      </c>
      <c r="B4571" t="s">
        <v>9855</v>
      </c>
      <c r="C4571" t="s">
        <v>9856</v>
      </c>
      <c r="E4571" t="s">
        <v>9857</v>
      </c>
      <c r="F4571" t="s">
        <v>9858</v>
      </c>
      <c r="I4571">
        <v>1989</v>
      </c>
      <c r="M4571" t="s">
        <v>9859</v>
      </c>
      <c r="N4571" t="s">
        <v>45</v>
      </c>
      <c r="O4571" t="s">
        <v>30</v>
      </c>
      <c r="P4571" t="s">
        <v>30</v>
      </c>
      <c r="Q4571" t="s">
        <v>63</v>
      </c>
      <c r="R4571" t="s">
        <v>30</v>
      </c>
      <c r="X4571" t="s">
        <v>9860</v>
      </c>
    </row>
    <row r="4572" spans="1:24" x14ac:dyDescent="0.25">
      <c r="A4572">
        <v>350339</v>
      </c>
      <c r="B4572" t="s">
        <v>9861</v>
      </c>
      <c r="C4572" t="s">
        <v>9862</v>
      </c>
      <c r="E4572" t="s">
        <v>9863</v>
      </c>
      <c r="F4572" t="s">
        <v>9864</v>
      </c>
      <c r="G4572" t="e">
        <f>-fylline</f>
        <v>#NAME?</v>
      </c>
      <c r="H4572" t="s">
        <v>155</v>
      </c>
      <c r="I4572">
        <v>1994</v>
      </c>
      <c r="M4572" t="s">
        <v>9865</v>
      </c>
      <c r="N4572" t="s">
        <v>29</v>
      </c>
      <c r="O4572" t="s">
        <v>40</v>
      </c>
      <c r="P4572" t="s">
        <v>30</v>
      </c>
      <c r="Q4572" t="s">
        <v>31</v>
      </c>
      <c r="R4572" t="s">
        <v>30</v>
      </c>
      <c r="X4572" t="s">
        <v>9866</v>
      </c>
    </row>
    <row r="4573" spans="1:24" x14ac:dyDescent="0.25">
      <c r="A4573">
        <v>445048</v>
      </c>
      <c r="B4573" t="s">
        <v>9867</v>
      </c>
      <c r="C4573" t="s">
        <v>9868</v>
      </c>
      <c r="N4573" t="s">
        <v>45</v>
      </c>
      <c r="O4573" t="s">
        <v>40</v>
      </c>
      <c r="P4573" t="s">
        <v>30</v>
      </c>
      <c r="Q4573" t="s">
        <v>31</v>
      </c>
      <c r="R4573" t="s">
        <v>30</v>
      </c>
      <c r="X4573" t="s">
        <v>9869</v>
      </c>
    </row>
    <row r="4574" spans="1:24" x14ac:dyDescent="0.25">
      <c r="A4574">
        <v>164035</v>
      </c>
      <c r="B4574" t="s">
        <v>9873</v>
      </c>
      <c r="C4574" t="s">
        <v>9874</v>
      </c>
      <c r="E4574" t="s">
        <v>9875</v>
      </c>
      <c r="F4574" t="s">
        <v>9876</v>
      </c>
      <c r="I4574">
        <v>2010</v>
      </c>
      <c r="N4574" t="s">
        <v>45</v>
      </c>
      <c r="O4574" t="s">
        <v>40</v>
      </c>
      <c r="P4574" t="s">
        <v>30</v>
      </c>
      <c r="Q4574" t="s">
        <v>31</v>
      </c>
      <c r="R4574" t="s">
        <v>30</v>
      </c>
      <c r="X4574" t="s">
        <v>9877</v>
      </c>
    </row>
    <row r="4575" spans="1:24" x14ac:dyDescent="0.25">
      <c r="A4575">
        <v>21860</v>
      </c>
      <c r="B4575" t="s">
        <v>9878</v>
      </c>
      <c r="C4575" t="s">
        <v>9879</v>
      </c>
      <c r="E4575" t="s">
        <v>9880</v>
      </c>
      <c r="F4575" t="s">
        <v>922</v>
      </c>
      <c r="I4575">
        <v>1992</v>
      </c>
      <c r="M4575" t="s">
        <v>8635</v>
      </c>
      <c r="N4575" t="s">
        <v>45</v>
      </c>
      <c r="O4575" t="s">
        <v>40</v>
      </c>
      <c r="P4575" t="s">
        <v>30</v>
      </c>
      <c r="Q4575" t="s">
        <v>63</v>
      </c>
      <c r="R4575" t="s">
        <v>30</v>
      </c>
      <c r="X4575" t="s">
        <v>9881</v>
      </c>
    </row>
    <row r="4576" spans="1:24" x14ac:dyDescent="0.25">
      <c r="A4576">
        <v>65538</v>
      </c>
      <c r="B4576" t="s">
        <v>9882</v>
      </c>
      <c r="C4576" t="s">
        <v>9883</v>
      </c>
      <c r="E4576" t="s">
        <v>9884</v>
      </c>
      <c r="F4576" t="s">
        <v>3897</v>
      </c>
      <c r="G4576" t="e">
        <f>-perone</f>
        <v>#NAME?</v>
      </c>
      <c r="H4576" t="s">
        <v>5115</v>
      </c>
      <c r="I4576">
        <v>1967</v>
      </c>
      <c r="K4576" t="s">
        <v>9885</v>
      </c>
      <c r="L4576" t="s">
        <v>9886</v>
      </c>
      <c r="M4576" t="s">
        <v>342</v>
      </c>
      <c r="N4576" t="s">
        <v>45</v>
      </c>
      <c r="O4576" t="s">
        <v>40</v>
      </c>
      <c r="P4576" t="s">
        <v>30</v>
      </c>
      <c r="Q4576" t="s">
        <v>63</v>
      </c>
      <c r="R4576" t="s">
        <v>30</v>
      </c>
      <c r="X4576" t="s">
        <v>9887</v>
      </c>
    </row>
    <row r="4577" spans="1:24" x14ac:dyDescent="0.25">
      <c r="A4577">
        <v>454081</v>
      </c>
      <c r="B4577" t="s">
        <v>9888</v>
      </c>
      <c r="C4577" t="s">
        <v>9889</v>
      </c>
      <c r="G4577" t="e">
        <f>-tepa</f>
        <v>#NAME?</v>
      </c>
      <c r="H4577" t="s">
        <v>9890</v>
      </c>
      <c r="N4577" t="s">
        <v>45</v>
      </c>
      <c r="O4577" t="s">
        <v>40</v>
      </c>
      <c r="P4577" t="s">
        <v>30</v>
      </c>
      <c r="Q4577" t="s">
        <v>63</v>
      </c>
      <c r="R4577" t="s">
        <v>30</v>
      </c>
      <c r="X4577" t="s">
        <v>9891</v>
      </c>
    </row>
    <row r="4578" spans="1:24" x14ac:dyDescent="0.25">
      <c r="A4578">
        <v>697236</v>
      </c>
      <c r="B4578" t="s">
        <v>9892</v>
      </c>
      <c r="C4578" t="s">
        <v>9893</v>
      </c>
      <c r="K4578" t="s">
        <v>9894</v>
      </c>
      <c r="L4578" t="s">
        <v>9895</v>
      </c>
      <c r="M4578" t="s">
        <v>9896</v>
      </c>
      <c r="N4578" t="s">
        <v>45</v>
      </c>
      <c r="O4578" t="s">
        <v>40</v>
      </c>
      <c r="P4578" t="s">
        <v>30</v>
      </c>
      <c r="Q4578" t="s">
        <v>63</v>
      </c>
      <c r="R4578" t="s">
        <v>30</v>
      </c>
      <c r="X4578" t="s">
        <v>9897</v>
      </c>
    </row>
    <row r="4579" spans="1:24" x14ac:dyDescent="0.25">
      <c r="A4579">
        <v>188902</v>
      </c>
      <c r="B4579" t="s">
        <v>9898</v>
      </c>
      <c r="C4579" t="s">
        <v>9899</v>
      </c>
      <c r="G4579" t="e">
        <f>-gatran</f>
        <v>#NAME?</v>
      </c>
      <c r="H4579" t="s">
        <v>3243</v>
      </c>
      <c r="N4579" t="s">
        <v>45</v>
      </c>
      <c r="O4579" t="s">
        <v>30</v>
      </c>
      <c r="P4579" t="s">
        <v>30</v>
      </c>
      <c r="Q4579" t="s">
        <v>31</v>
      </c>
      <c r="R4579" t="s">
        <v>30</v>
      </c>
      <c r="X4579" t="s">
        <v>9900</v>
      </c>
    </row>
    <row r="4580" spans="1:24" x14ac:dyDescent="0.25">
      <c r="A4580">
        <v>117793</v>
      </c>
      <c r="B4580" t="s">
        <v>9901</v>
      </c>
      <c r="C4580" t="s">
        <v>9902</v>
      </c>
      <c r="G4580" t="s">
        <v>2333</v>
      </c>
      <c r="H4580" t="s">
        <v>790</v>
      </c>
      <c r="M4580" t="s">
        <v>9903</v>
      </c>
      <c r="N4580" t="s">
        <v>229</v>
      </c>
      <c r="O4580" t="s">
        <v>40</v>
      </c>
      <c r="P4580" t="s">
        <v>30</v>
      </c>
      <c r="Q4580" t="s">
        <v>63</v>
      </c>
      <c r="R4580" t="s">
        <v>30</v>
      </c>
      <c r="X4580" t="s">
        <v>9904</v>
      </c>
    </row>
    <row r="4581" spans="1:24" x14ac:dyDescent="0.25">
      <c r="A4581">
        <v>530449</v>
      </c>
      <c r="B4581" t="s">
        <v>9912</v>
      </c>
      <c r="C4581" t="s">
        <v>9913</v>
      </c>
      <c r="E4581" t="s">
        <v>9914</v>
      </c>
      <c r="N4581" t="s">
        <v>29</v>
      </c>
      <c r="O4581" t="s">
        <v>40</v>
      </c>
      <c r="P4581" t="s">
        <v>30</v>
      </c>
      <c r="Q4581" t="s">
        <v>31</v>
      </c>
      <c r="R4581" t="s">
        <v>30</v>
      </c>
      <c r="X4581" t="s">
        <v>9915</v>
      </c>
    </row>
    <row r="4582" spans="1:24" x14ac:dyDescent="0.25">
      <c r="A4582">
        <v>1381175</v>
      </c>
      <c r="B4582" t="s">
        <v>9916</v>
      </c>
      <c r="C4582" t="s">
        <v>9917</v>
      </c>
      <c r="F4582" t="s">
        <v>9918</v>
      </c>
      <c r="I4582">
        <v>1994</v>
      </c>
      <c r="K4582" t="s">
        <v>9919</v>
      </c>
      <c r="L4582" t="s">
        <v>9920</v>
      </c>
      <c r="M4582" t="s">
        <v>1419</v>
      </c>
      <c r="N4582" t="s">
        <v>75</v>
      </c>
      <c r="O4582" t="s">
        <v>30</v>
      </c>
      <c r="P4582" t="s">
        <v>30</v>
      </c>
      <c r="Q4582" t="s">
        <v>31</v>
      </c>
      <c r="R4582" t="s">
        <v>30</v>
      </c>
    </row>
    <row r="4583" spans="1:24" x14ac:dyDescent="0.25">
      <c r="A4583">
        <v>1381434</v>
      </c>
      <c r="B4583" t="s">
        <v>9921</v>
      </c>
      <c r="C4583" t="s">
        <v>9922</v>
      </c>
      <c r="E4583" t="s">
        <v>9923</v>
      </c>
      <c r="F4583" t="s">
        <v>9924</v>
      </c>
      <c r="I4583">
        <v>1965</v>
      </c>
      <c r="M4583" t="s">
        <v>9925</v>
      </c>
      <c r="N4583" t="s">
        <v>133</v>
      </c>
      <c r="O4583" t="s">
        <v>30</v>
      </c>
      <c r="P4583" t="s">
        <v>30</v>
      </c>
      <c r="Q4583" t="s">
        <v>31</v>
      </c>
      <c r="R4583" t="s">
        <v>30</v>
      </c>
    </row>
    <row r="4584" spans="1:24" x14ac:dyDescent="0.25">
      <c r="A4584">
        <v>1380759</v>
      </c>
      <c r="B4584" t="s">
        <v>9926</v>
      </c>
      <c r="C4584" t="s">
        <v>9927</v>
      </c>
      <c r="F4584" t="s">
        <v>5598</v>
      </c>
      <c r="M4584" t="s">
        <v>672</v>
      </c>
      <c r="N4584" t="s">
        <v>75</v>
      </c>
      <c r="O4584" t="s">
        <v>30</v>
      </c>
      <c r="P4584" t="s">
        <v>30</v>
      </c>
      <c r="Q4584" t="s">
        <v>31</v>
      </c>
      <c r="R4584" t="s">
        <v>30</v>
      </c>
    </row>
    <row r="4585" spans="1:24" x14ac:dyDescent="0.25">
      <c r="A4585">
        <v>1381171</v>
      </c>
      <c r="B4585" t="s">
        <v>9930</v>
      </c>
      <c r="C4585" t="s">
        <v>9931</v>
      </c>
      <c r="F4585" t="s">
        <v>9932</v>
      </c>
      <c r="K4585" t="s">
        <v>9933</v>
      </c>
      <c r="L4585" t="s">
        <v>9934</v>
      </c>
      <c r="M4585" t="s">
        <v>1664</v>
      </c>
      <c r="N4585" t="s">
        <v>75</v>
      </c>
      <c r="O4585" t="s">
        <v>30</v>
      </c>
      <c r="P4585" t="s">
        <v>30</v>
      </c>
      <c r="Q4585" t="s">
        <v>31</v>
      </c>
      <c r="R4585" t="s">
        <v>30</v>
      </c>
    </row>
    <row r="4586" spans="1:24" x14ac:dyDescent="0.25">
      <c r="A4586">
        <v>1376243</v>
      </c>
      <c r="B4586" t="s">
        <v>9935</v>
      </c>
      <c r="C4586" t="s">
        <v>9936</v>
      </c>
      <c r="I4586">
        <v>1966</v>
      </c>
      <c r="M4586" t="s">
        <v>3826</v>
      </c>
      <c r="N4586" t="s">
        <v>45</v>
      </c>
      <c r="O4586" t="s">
        <v>40</v>
      </c>
      <c r="P4586" t="s">
        <v>30</v>
      </c>
      <c r="Q4586" t="s">
        <v>63</v>
      </c>
      <c r="R4586" t="s">
        <v>30</v>
      </c>
      <c r="X4586" t="s">
        <v>9937</v>
      </c>
    </row>
    <row r="4587" spans="1:24" x14ac:dyDescent="0.25">
      <c r="A4587">
        <v>1378311</v>
      </c>
      <c r="B4587" t="s">
        <v>9938</v>
      </c>
      <c r="C4587" t="s">
        <v>9939</v>
      </c>
      <c r="G4587" t="e">
        <f>-dil</f>
        <v>#NAME?</v>
      </c>
      <c r="H4587" t="s">
        <v>707</v>
      </c>
      <c r="N4587" t="s">
        <v>75</v>
      </c>
      <c r="O4587" t="s">
        <v>30</v>
      </c>
      <c r="P4587" t="s">
        <v>30</v>
      </c>
      <c r="Q4587" t="s">
        <v>31</v>
      </c>
      <c r="R4587" t="s">
        <v>30</v>
      </c>
      <c r="X4587" t="s">
        <v>9940</v>
      </c>
    </row>
    <row r="4588" spans="1:24" x14ac:dyDescent="0.25">
      <c r="A4588">
        <v>1376900</v>
      </c>
      <c r="B4588" t="s">
        <v>9941</v>
      </c>
      <c r="C4588" t="s">
        <v>9942</v>
      </c>
      <c r="E4588" t="s">
        <v>9943</v>
      </c>
      <c r="N4588" t="s">
        <v>45</v>
      </c>
      <c r="O4588" t="s">
        <v>40</v>
      </c>
      <c r="P4588" t="s">
        <v>30</v>
      </c>
      <c r="Q4588" t="s">
        <v>46</v>
      </c>
      <c r="R4588" t="s">
        <v>30</v>
      </c>
      <c r="X4588" t="s">
        <v>9944</v>
      </c>
    </row>
    <row r="4589" spans="1:24" x14ac:dyDescent="0.25">
      <c r="A4589">
        <v>1379390</v>
      </c>
      <c r="B4589" t="s">
        <v>9945</v>
      </c>
      <c r="C4589" t="s">
        <v>9946</v>
      </c>
      <c r="N4589" t="s">
        <v>45</v>
      </c>
      <c r="O4589" t="s">
        <v>40</v>
      </c>
      <c r="P4589" t="s">
        <v>30</v>
      </c>
      <c r="Q4589" t="s">
        <v>31</v>
      </c>
      <c r="R4589" t="s">
        <v>30</v>
      </c>
      <c r="X4589" t="s">
        <v>9947</v>
      </c>
    </row>
    <row r="4590" spans="1:24" x14ac:dyDescent="0.25">
      <c r="A4590">
        <v>1377445</v>
      </c>
      <c r="B4590" t="s">
        <v>9948</v>
      </c>
      <c r="C4590" t="s">
        <v>9949</v>
      </c>
      <c r="G4590" t="e">
        <f>-profen</f>
        <v>#NAME?</v>
      </c>
      <c r="H4590" t="s">
        <v>875</v>
      </c>
      <c r="N4590" t="s">
        <v>45</v>
      </c>
      <c r="O4590" t="s">
        <v>40</v>
      </c>
      <c r="P4590" t="s">
        <v>30</v>
      </c>
      <c r="Q4590" t="s">
        <v>46</v>
      </c>
      <c r="R4590" t="s">
        <v>30</v>
      </c>
      <c r="X4590" t="s">
        <v>9950</v>
      </c>
    </row>
    <row r="4591" spans="1:24" x14ac:dyDescent="0.25">
      <c r="A4591">
        <v>1377032</v>
      </c>
      <c r="B4591" t="s">
        <v>9951</v>
      </c>
      <c r="C4591" t="s">
        <v>9952</v>
      </c>
      <c r="G4591" t="e">
        <f>-vir</f>
        <v>#NAME?</v>
      </c>
      <c r="H4591" t="s">
        <v>1259</v>
      </c>
      <c r="N4591" t="s">
        <v>45</v>
      </c>
      <c r="O4591" t="s">
        <v>40</v>
      </c>
      <c r="P4591" t="s">
        <v>30</v>
      </c>
      <c r="Q4591" t="s">
        <v>63</v>
      </c>
      <c r="R4591" t="s">
        <v>30</v>
      </c>
      <c r="X4591" t="s">
        <v>9953</v>
      </c>
    </row>
    <row r="4592" spans="1:24" x14ac:dyDescent="0.25">
      <c r="A4592">
        <v>1379346</v>
      </c>
      <c r="B4592" t="s">
        <v>9954</v>
      </c>
      <c r="C4592" t="s">
        <v>9955</v>
      </c>
      <c r="G4592" t="e">
        <f>-antel</f>
        <v>#NAME?</v>
      </c>
      <c r="H4592" t="s">
        <v>3840</v>
      </c>
      <c r="N4592" t="s">
        <v>45</v>
      </c>
      <c r="O4592" t="s">
        <v>40</v>
      </c>
      <c r="P4592" t="s">
        <v>30</v>
      </c>
      <c r="Q4592" t="s">
        <v>63</v>
      </c>
      <c r="R4592" t="s">
        <v>30</v>
      </c>
      <c r="X4592" t="s">
        <v>9956</v>
      </c>
    </row>
    <row r="4593" spans="1:24" x14ac:dyDescent="0.25">
      <c r="A4593">
        <v>1380571</v>
      </c>
      <c r="B4593" t="s">
        <v>9963</v>
      </c>
      <c r="C4593" t="s">
        <v>9964</v>
      </c>
      <c r="N4593" t="s">
        <v>75</v>
      </c>
      <c r="O4593" t="s">
        <v>30</v>
      </c>
      <c r="P4593" t="s">
        <v>30</v>
      </c>
      <c r="Q4593" t="s">
        <v>31</v>
      </c>
      <c r="R4593" t="s">
        <v>30</v>
      </c>
    </row>
    <row r="4594" spans="1:24" x14ac:dyDescent="0.25">
      <c r="A4594">
        <v>1380366</v>
      </c>
      <c r="B4594" t="s">
        <v>9965</v>
      </c>
      <c r="C4594" t="s">
        <v>9966</v>
      </c>
      <c r="N4594" t="s">
        <v>75</v>
      </c>
      <c r="O4594" t="s">
        <v>30</v>
      </c>
      <c r="P4594" t="s">
        <v>30</v>
      </c>
      <c r="Q4594" t="s">
        <v>31</v>
      </c>
      <c r="R4594" t="s">
        <v>30</v>
      </c>
    </row>
    <row r="4595" spans="1:24" x14ac:dyDescent="0.25">
      <c r="A4595">
        <v>1380383</v>
      </c>
      <c r="B4595" t="s">
        <v>9969</v>
      </c>
      <c r="C4595" t="s">
        <v>9970</v>
      </c>
      <c r="F4595" t="s">
        <v>313</v>
      </c>
      <c r="G4595" t="s">
        <v>9971</v>
      </c>
      <c r="H4595" t="s">
        <v>9972</v>
      </c>
      <c r="N4595" t="s">
        <v>75</v>
      </c>
      <c r="O4595" t="s">
        <v>30</v>
      </c>
      <c r="P4595" t="s">
        <v>30</v>
      </c>
      <c r="Q4595" t="s">
        <v>31</v>
      </c>
      <c r="R4595" t="s">
        <v>30</v>
      </c>
    </row>
    <row r="4596" spans="1:24" x14ac:dyDescent="0.25">
      <c r="A4596">
        <v>1380668</v>
      </c>
      <c r="B4596" t="s">
        <v>9973</v>
      </c>
      <c r="C4596" t="s">
        <v>9974</v>
      </c>
      <c r="E4596" t="s">
        <v>9975</v>
      </c>
      <c r="F4596" t="s">
        <v>9976</v>
      </c>
      <c r="G4596" t="e">
        <f>-ase</f>
        <v>#NAME?</v>
      </c>
      <c r="H4596" t="s">
        <v>2359</v>
      </c>
      <c r="I4596">
        <v>1999</v>
      </c>
      <c r="N4596" t="s">
        <v>2360</v>
      </c>
      <c r="O4596" t="s">
        <v>30</v>
      </c>
      <c r="P4596" t="s">
        <v>30</v>
      </c>
      <c r="Q4596" t="s">
        <v>31</v>
      </c>
      <c r="R4596" t="s">
        <v>30</v>
      </c>
    </row>
    <row r="4597" spans="1:24" x14ac:dyDescent="0.25">
      <c r="A4597">
        <v>1380727</v>
      </c>
      <c r="B4597" t="s">
        <v>9977</v>
      </c>
      <c r="C4597" t="s">
        <v>9978</v>
      </c>
      <c r="N4597" t="s">
        <v>75</v>
      </c>
      <c r="O4597" t="s">
        <v>30</v>
      </c>
      <c r="P4597" t="s">
        <v>30</v>
      </c>
      <c r="Q4597" t="s">
        <v>31</v>
      </c>
      <c r="R4597" t="s">
        <v>30</v>
      </c>
    </row>
    <row r="4598" spans="1:24" x14ac:dyDescent="0.25">
      <c r="A4598">
        <v>1380865</v>
      </c>
      <c r="B4598" t="s">
        <v>9979</v>
      </c>
      <c r="C4598" t="s">
        <v>9980</v>
      </c>
      <c r="F4598" t="s">
        <v>9981</v>
      </c>
      <c r="G4598" t="e">
        <f>-focon</f>
        <v>#NAME?</v>
      </c>
      <c r="H4598" t="s">
        <v>2685</v>
      </c>
      <c r="I4598">
        <v>2002</v>
      </c>
      <c r="N4598" t="s">
        <v>229</v>
      </c>
      <c r="O4598" t="s">
        <v>30</v>
      </c>
      <c r="P4598" t="s">
        <v>30</v>
      </c>
      <c r="Q4598" t="s">
        <v>31</v>
      </c>
      <c r="R4598" t="s">
        <v>30</v>
      </c>
    </row>
    <row r="4599" spans="1:24" x14ac:dyDescent="0.25">
      <c r="A4599">
        <v>1380444</v>
      </c>
      <c r="B4599" t="s">
        <v>9982</v>
      </c>
      <c r="C4599" t="s">
        <v>9983</v>
      </c>
      <c r="M4599" t="s">
        <v>5869</v>
      </c>
      <c r="N4599" t="s">
        <v>75</v>
      </c>
      <c r="O4599" t="s">
        <v>30</v>
      </c>
      <c r="P4599" t="s">
        <v>30</v>
      </c>
      <c r="Q4599" t="s">
        <v>31</v>
      </c>
      <c r="R4599" t="s">
        <v>30</v>
      </c>
    </row>
    <row r="4600" spans="1:24" x14ac:dyDescent="0.25">
      <c r="A4600">
        <v>1376785</v>
      </c>
      <c r="B4600" t="s">
        <v>9984</v>
      </c>
      <c r="C4600" t="s">
        <v>9985</v>
      </c>
      <c r="G4600" t="s">
        <v>9986</v>
      </c>
      <c r="H4600" t="s">
        <v>1567</v>
      </c>
      <c r="N4600" t="s">
        <v>45</v>
      </c>
      <c r="O4600" t="s">
        <v>40</v>
      </c>
      <c r="P4600" t="s">
        <v>30</v>
      </c>
      <c r="Q4600" t="s">
        <v>31</v>
      </c>
      <c r="R4600" t="s">
        <v>30</v>
      </c>
      <c r="X4600" t="s">
        <v>9987</v>
      </c>
    </row>
    <row r="4601" spans="1:24" x14ac:dyDescent="0.25">
      <c r="A4601">
        <v>1377448</v>
      </c>
      <c r="B4601" t="s">
        <v>9988</v>
      </c>
      <c r="C4601" t="s">
        <v>9989</v>
      </c>
      <c r="E4601" t="s">
        <v>9990</v>
      </c>
      <c r="F4601" t="s">
        <v>480</v>
      </c>
      <c r="I4601">
        <v>1968</v>
      </c>
      <c r="M4601" t="s">
        <v>453</v>
      </c>
      <c r="N4601" t="s">
        <v>45</v>
      </c>
      <c r="O4601" t="s">
        <v>40</v>
      </c>
      <c r="P4601" t="s">
        <v>30</v>
      </c>
      <c r="Q4601" t="s">
        <v>63</v>
      </c>
      <c r="R4601" t="s">
        <v>30</v>
      </c>
      <c r="X4601" t="s">
        <v>9991</v>
      </c>
    </row>
    <row r="4602" spans="1:24" x14ac:dyDescent="0.25">
      <c r="A4602">
        <v>1379995</v>
      </c>
      <c r="B4602" t="s">
        <v>9992</v>
      </c>
      <c r="C4602" t="s">
        <v>9993</v>
      </c>
      <c r="G4602" t="e">
        <f>-tibant</f>
        <v>#NAME?</v>
      </c>
      <c r="H4602" t="s">
        <v>9994</v>
      </c>
      <c r="N4602" t="s">
        <v>45</v>
      </c>
      <c r="O4602" t="s">
        <v>30</v>
      </c>
      <c r="P4602" t="s">
        <v>30</v>
      </c>
      <c r="Q4602" t="s">
        <v>31</v>
      </c>
      <c r="R4602" t="s">
        <v>30</v>
      </c>
      <c r="X4602" t="s">
        <v>9995</v>
      </c>
    </row>
    <row r="4603" spans="1:24" x14ac:dyDescent="0.25">
      <c r="A4603">
        <v>1376051</v>
      </c>
      <c r="B4603" t="s">
        <v>9996</v>
      </c>
      <c r="C4603" t="s">
        <v>9997</v>
      </c>
      <c r="N4603" t="s">
        <v>29</v>
      </c>
      <c r="O4603" t="s">
        <v>40</v>
      </c>
      <c r="P4603" t="s">
        <v>30</v>
      </c>
      <c r="Q4603" t="s">
        <v>31</v>
      </c>
      <c r="R4603" t="s">
        <v>30</v>
      </c>
      <c r="X4603" t="s">
        <v>9998</v>
      </c>
    </row>
    <row r="4604" spans="1:24" x14ac:dyDescent="0.25">
      <c r="A4604">
        <v>1379894</v>
      </c>
      <c r="B4604" t="s">
        <v>10007</v>
      </c>
      <c r="C4604" t="s">
        <v>10008</v>
      </c>
      <c r="N4604" t="s">
        <v>29</v>
      </c>
      <c r="O4604" t="s">
        <v>40</v>
      </c>
      <c r="P4604" t="s">
        <v>30</v>
      </c>
      <c r="Q4604" t="s">
        <v>31</v>
      </c>
      <c r="R4604" t="s">
        <v>30</v>
      </c>
      <c r="X4604" t="s">
        <v>10009</v>
      </c>
    </row>
    <row r="4605" spans="1:24" x14ac:dyDescent="0.25">
      <c r="A4605">
        <v>1376767</v>
      </c>
      <c r="B4605" t="s">
        <v>10010</v>
      </c>
      <c r="C4605" t="s">
        <v>10011</v>
      </c>
      <c r="N4605" t="s">
        <v>45</v>
      </c>
      <c r="O4605" t="s">
        <v>40</v>
      </c>
      <c r="P4605" t="s">
        <v>30</v>
      </c>
      <c r="Q4605" t="s">
        <v>31</v>
      </c>
      <c r="R4605" t="s">
        <v>30</v>
      </c>
      <c r="X4605" t="s">
        <v>10012</v>
      </c>
    </row>
    <row r="4606" spans="1:24" x14ac:dyDescent="0.25">
      <c r="A4606">
        <v>1379937</v>
      </c>
      <c r="B4606" t="s">
        <v>10013</v>
      </c>
      <c r="C4606" t="s">
        <v>10014</v>
      </c>
      <c r="G4606" t="e">
        <f>-cillin</f>
        <v>#NAME?</v>
      </c>
      <c r="H4606" t="s">
        <v>59</v>
      </c>
      <c r="N4606" t="s">
        <v>29</v>
      </c>
      <c r="O4606" t="s">
        <v>40</v>
      </c>
      <c r="P4606" t="s">
        <v>30</v>
      </c>
      <c r="Q4606" t="s">
        <v>46</v>
      </c>
      <c r="R4606" t="s">
        <v>30</v>
      </c>
      <c r="X4606" t="s">
        <v>10015</v>
      </c>
    </row>
    <row r="4607" spans="1:24" x14ac:dyDescent="0.25">
      <c r="A4607">
        <v>1383600</v>
      </c>
      <c r="B4607" t="s">
        <v>10016</v>
      </c>
      <c r="C4607" t="s">
        <v>10017</v>
      </c>
      <c r="E4607" t="s">
        <v>10018</v>
      </c>
      <c r="I4607">
        <v>1967</v>
      </c>
      <c r="M4607" t="s">
        <v>1533</v>
      </c>
      <c r="N4607" t="s">
        <v>29</v>
      </c>
      <c r="O4607" t="s">
        <v>40</v>
      </c>
      <c r="P4607" t="s">
        <v>30</v>
      </c>
      <c r="Q4607" t="s">
        <v>31</v>
      </c>
      <c r="R4607" t="s">
        <v>30</v>
      </c>
      <c r="X4607" t="s">
        <v>10019</v>
      </c>
    </row>
    <row r="4608" spans="1:24" x14ac:dyDescent="0.25">
      <c r="A4608">
        <v>1377060</v>
      </c>
      <c r="B4608" t="s">
        <v>10020</v>
      </c>
      <c r="C4608" t="s">
        <v>10021</v>
      </c>
      <c r="F4608" t="s">
        <v>489</v>
      </c>
      <c r="K4608" t="s">
        <v>10022</v>
      </c>
      <c r="L4608" t="s">
        <v>10023</v>
      </c>
      <c r="N4608" t="s">
        <v>45</v>
      </c>
      <c r="O4608" t="s">
        <v>40</v>
      </c>
      <c r="P4608" t="s">
        <v>30</v>
      </c>
      <c r="Q4608" t="s">
        <v>46</v>
      </c>
      <c r="R4608" t="s">
        <v>30</v>
      </c>
      <c r="X4608" t="s">
        <v>10024</v>
      </c>
    </row>
    <row r="4609" spans="1:24" x14ac:dyDescent="0.25">
      <c r="A4609">
        <v>1377241</v>
      </c>
      <c r="B4609" t="s">
        <v>10025</v>
      </c>
      <c r="C4609" t="s">
        <v>10026</v>
      </c>
      <c r="E4609" t="s">
        <v>10027</v>
      </c>
      <c r="G4609" t="s">
        <v>129</v>
      </c>
      <c r="H4609" t="s">
        <v>130</v>
      </c>
      <c r="I4609">
        <v>2005</v>
      </c>
      <c r="N4609" t="s">
        <v>45</v>
      </c>
      <c r="O4609" t="s">
        <v>30</v>
      </c>
      <c r="P4609" t="s">
        <v>30</v>
      </c>
      <c r="Q4609" t="s">
        <v>46</v>
      </c>
      <c r="R4609" t="s">
        <v>30</v>
      </c>
      <c r="X4609" t="s">
        <v>10028</v>
      </c>
    </row>
    <row r="4610" spans="1:24" x14ac:dyDescent="0.25">
      <c r="A4610">
        <v>1376027</v>
      </c>
      <c r="B4610" t="s">
        <v>10029</v>
      </c>
      <c r="C4610" t="s">
        <v>10030</v>
      </c>
      <c r="G4610" t="s">
        <v>789</v>
      </c>
      <c r="H4610" t="s">
        <v>790</v>
      </c>
      <c r="N4610" t="s">
        <v>29</v>
      </c>
      <c r="O4610" t="s">
        <v>30</v>
      </c>
      <c r="P4610" t="s">
        <v>30</v>
      </c>
      <c r="Q4610" t="s">
        <v>31</v>
      </c>
      <c r="R4610" t="s">
        <v>30</v>
      </c>
      <c r="X4610" t="s">
        <v>10031</v>
      </c>
    </row>
    <row r="4611" spans="1:24" x14ac:dyDescent="0.25">
      <c r="A4611">
        <v>1378449</v>
      </c>
      <c r="B4611" t="s">
        <v>10032</v>
      </c>
      <c r="C4611" t="s">
        <v>10033</v>
      </c>
      <c r="G4611" t="e">
        <f>-racetam</f>
        <v>#NAME?</v>
      </c>
      <c r="H4611" t="s">
        <v>1139</v>
      </c>
      <c r="N4611" t="s">
        <v>45</v>
      </c>
      <c r="O4611" t="s">
        <v>40</v>
      </c>
      <c r="P4611" t="s">
        <v>30</v>
      </c>
      <c r="Q4611" t="s">
        <v>31</v>
      </c>
      <c r="R4611" t="s">
        <v>30</v>
      </c>
      <c r="X4611" t="s">
        <v>10034</v>
      </c>
    </row>
    <row r="4612" spans="1:24" x14ac:dyDescent="0.25">
      <c r="A4612">
        <v>1377457</v>
      </c>
      <c r="B4612" t="s">
        <v>10035</v>
      </c>
      <c r="C4612" t="s">
        <v>10036</v>
      </c>
      <c r="E4612" t="s">
        <v>10037</v>
      </c>
      <c r="K4612" t="s">
        <v>10038</v>
      </c>
      <c r="L4612" t="s">
        <v>10039</v>
      </c>
      <c r="N4612" t="s">
        <v>45</v>
      </c>
      <c r="O4612" t="s">
        <v>40</v>
      </c>
      <c r="P4612" t="s">
        <v>30</v>
      </c>
      <c r="Q4612" t="s">
        <v>31</v>
      </c>
      <c r="R4612" t="s">
        <v>30</v>
      </c>
      <c r="X4612" t="s">
        <v>10040</v>
      </c>
    </row>
    <row r="4613" spans="1:24" x14ac:dyDescent="0.25">
      <c r="A4613">
        <v>1378722</v>
      </c>
      <c r="B4613" t="s">
        <v>10041</v>
      </c>
      <c r="C4613" t="s">
        <v>10042</v>
      </c>
      <c r="N4613" t="s">
        <v>29</v>
      </c>
      <c r="O4613" t="s">
        <v>30</v>
      </c>
      <c r="P4613" t="s">
        <v>30</v>
      </c>
      <c r="Q4613" t="s">
        <v>46</v>
      </c>
      <c r="R4613" t="s">
        <v>30</v>
      </c>
      <c r="X4613" t="s">
        <v>10043</v>
      </c>
    </row>
    <row r="4614" spans="1:24" x14ac:dyDescent="0.25">
      <c r="A4614">
        <v>1377586</v>
      </c>
      <c r="B4614" t="s">
        <v>10044</v>
      </c>
      <c r="C4614" t="s">
        <v>10045</v>
      </c>
      <c r="N4614" t="s">
        <v>45</v>
      </c>
      <c r="O4614" t="s">
        <v>40</v>
      </c>
      <c r="P4614" t="s">
        <v>30</v>
      </c>
      <c r="Q4614" t="s">
        <v>63</v>
      </c>
      <c r="R4614" t="s">
        <v>30</v>
      </c>
      <c r="X4614" t="s">
        <v>10046</v>
      </c>
    </row>
    <row r="4615" spans="1:24" x14ac:dyDescent="0.25">
      <c r="A4615">
        <v>1377455</v>
      </c>
      <c r="B4615" t="s">
        <v>10047</v>
      </c>
      <c r="C4615" t="s">
        <v>10048</v>
      </c>
      <c r="N4615" t="s">
        <v>45</v>
      </c>
      <c r="O4615" t="s">
        <v>40</v>
      </c>
      <c r="P4615" t="s">
        <v>30</v>
      </c>
      <c r="Q4615" t="s">
        <v>63</v>
      </c>
      <c r="R4615" t="s">
        <v>30</v>
      </c>
      <c r="X4615" t="s">
        <v>10049</v>
      </c>
    </row>
    <row r="4616" spans="1:24" x14ac:dyDescent="0.25">
      <c r="A4616">
        <v>1377382</v>
      </c>
      <c r="B4616" t="s">
        <v>10050</v>
      </c>
      <c r="C4616" t="s">
        <v>10051</v>
      </c>
      <c r="E4616" t="s">
        <v>10052</v>
      </c>
      <c r="F4616" t="s">
        <v>1258</v>
      </c>
      <c r="I4616">
        <v>1991</v>
      </c>
      <c r="M4616" t="s">
        <v>10053</v>
      </c>
      <c r="N4616" t="s">
        <v>45</v>
      </c>
      <c r="O4616" t="s">
        <v>40</v>
      </c>
      <c r="P4616" t="s">
        <v>30</v>
      </c>
      <c r="Q4616" t="s">
        <v>46</v>
      </c>
      <c r="R4616" t="s">
        <v>30</v>
      </c>
      <c r="X4616" t="s">
        <v>10054</v>
      </c>
    </row>
    <row r="4617" spans="1:24" x14ac:dyDescent="0.25">
      <c r="A4617">
        <v>1379702</v>
      </c>
      <c r="B4617" t="s">
        <v>10055</v>
      </c>
      <c r="C4617" t="s">
        <v>10056</v>
      </c>
      <c r="G4617" t="e">
        <f>-profen</f>
        <v>#NAME?</v>
      </c>
      <c r="H4617" t="s">
        <v>875</v>
      </c>
      <c r="N4617" t="s">
        <v>45</v>
      </c>
      <c r="O4617" t="s">
        <v>40</v>
      </c>
      <c r="P4617" t="s">
        <v>30</v>
      </c>
      <c r="Q4617" t="s">
        <v>46</v>
      </c>
      <c r="R4617" t="s">
        <v>30</v>
      </c>
      <c r="X4617" t="s">
        <v>10057</v>
      </c>
    </row>
    <row r="4618" spans="1:24" x14ac:dyDescent="0.25">
      <c r="A4618">
        <v>1379360</v>
      </c>
      <c r="B4618" t="s">
        <v>10058</v>
      </c>
      <c r="C4618" t="s">
        <v>10059</v>
      </c>
      <c r="E4618" t="s">
        <v>10060</v>
      </c>
      <c r="N4618" t="s">
        <v>45</v>
      </c>
      <c r="O4618" t="s">
        <v>40</v>
      </c>
      <c r="P4618" t="s">
        <v>30</v>
      </c>
      <c r="Q4618" t="s">
        <v>63</v>
      </c>
      <c r="R4618" t="s">
        <v>30</v>
      </c>
      <c r="X4618" t="s">
        <v>10061</v>
      </c>
    </row>
    <row r="4619" spans="1:24" x14ac:dyDescent="0.25">
      <c r="A4619">
        <v>1377839</v>
      </c>
      <c r="B4619" t="s">
        <v>10062</v>
      </c>
      <c r="C4619" t="s">
        <v>10063</v>
      </c>
      <c r="N4619" t="s">
        <v>45</v>
      </c>
      <c r="O4619" t="s">
        <v>40</v>
      </c>
      <c r="P4619" t="s">
        <v>30</v>
      </c>
      <c r="Q4619" t="s">
        <v>46</v>
      </c>
      <c r="R4619" t="s">
        <v>30</v>
      </c>
      <c r="X4619" t="s">
        <v>10064</v>
      </c>
    </row>
    <row r="4620" spans="1:24" x14ac:dyDescent="0.25">
      <c r="A4620">
        <v>1376453</v>
      </c>
      <c r="B4620" t="s">
        <v>10065</v>
      </c>
      <c r="C4620" t="s">
        <v>10066</v>
      </c>
      <c r="N4620" t="s">
        <v>45</v>
      </c>
      <c r="O4620" t="s">
        <v>40</v>
      </c>
      <c r="P4620" t="s">
        <v>30</v>
      </c>
      <c r="Q4620" t="s">
        <v>63</v>
      </c>
      <c r="R4620" t="s">
        <v>30</v>
      </c>
      <c r="X4620" t="s">
        <v>10067</v>
      </c>
    </row>
    <row r="4621" spans="1:24" x14ac:dyDescent="0.25">
      <c r="A4621">
        <v>453483</v>
      </c>
      <c r="B4621" t="s">
        <v>10070</v>
      </c>
      <c r="C4621" t="s">
        <v>10071</v>
      </c>
      <c r="E4621" t="s">
        <v>10072</v>
      </c>
      <c r="F4621" t="s">
        <v>10073</v>
      </c>
      <c r="G4621" t="e">
        <f>-rubicin</f>
        <v>#NAME?</v>
      </c>
      <c r="H4621" t="s">
        <v>2415</v>
      </c>
      <c r="I4621">
        <v>1987</v>
      </c>
      <c r="M4621" t="s">
        <v>793</v>
      </c>
      <c r="N4621" t="s">
        <v>29</v>
      </c>
      <c r="O4621" t="s">
        <v>30</v>
      </c>
      <c r="P4621" t="s">
        <v>30</v>
      </c>
      <c r="Q4621" t="s">
        <v>31</v>
      </c>
      <c r="R4621" t="s">
        <v>30</v>
      </c>
      <c r="X4621" t="s">
        <v>10074</v>
      </c>
    </row>
    <row r="4622" spans="1:24" x14ac:dyDescent="0.25">
      <c r="A4622">
        <v>1381169</v>
      </c>
      <c r="B4622" t="s">
        <v>10075</v>
      </c>
      <c r="C4622" t="s">
        <v>10076</v>
      </c>
      <c r="N4622" t="s">
        <v>75</v>
      </c>
      <c r="O4622" t="s">
        <v>30</v>
      </c>
      <c r="P4622" t="s">
        <v>30</v>
      </c>
      <c r="Q4622" t="s">
        <v>31</v>
      </c>
      <c r="R4622" t="s">
        <v>30</v>
      </c>
    </row>
    <row r="4623" spans="1:24" x14ac:dyDescent="0.25">
      <c r="A4623">
        <v>1381015</v>
      </c>
      <c r="B4623" t="s">
        <v>10077</v>
      </c>
      <c r="C4623" t="s">
        <v>10078</v>
      </c>
      <c r="E4623" t="s">
        <v>10079</v>
      </c>
      <c r="G4623" t="e">
        <f>-mycin</f>
        <v>#NAME?</v>
      </c>
      <c r="H4623" t="s">
        <v>26</v>
      </c>
      <c r="I4623">
        <v>1984</v>
      </c>
      <c r="M4623" t="s">
        <v>453</v>
      </c>
      <c r="N4623" t="s">
        <v>75</v>
      </c>
      <c r="O4623" t="s">
        <v>30</v>
      </c>
      <c r="P4623" t="s">
        <v>30</v>
      </c>
      <c r="Q4623" t="s">
        <v>31</v>
      </c>
      <c r="R4623" t="s">
        <v>30</v>
      </c>
    </row>
    <row r="4624" spans="1:24" x14ac:dyDescent="0.25">
      <c r="A4624">
        <v>1381034</v>
      </c>
      <c r="B4624" t="s">
        <v>10082</v>
      </c>
      <c r="C4624" t="s">
        <v>10083</v>
      </c>
      <c r="N4624" t="s">
        <v>75</v>
      </c>
      <c r="O4624" t="s">
        <v>30</v>
      </c>
      <c r="P4624" t="s">
        <v>30</v>
      </c>
      <c r="Q4624" t="s">
        <v>31</v>
      </c>
      <c r="R4624" t="s">
        <v>30</v>
      </c>
    </row>
    <row r="4625" spans="1:24" x14ac:dyDescent="0.25">
      <c r="A4625">
        <v>1380576</v>
      </c>
      <c r="B4625" t="s">
        <v>10090</v>
      </c>
      <c r="C4625" t="s">
        <v>10091</v>
      </c>
      <c r="E4625" t="s">
        <v>4641</v>
      </c>
      <c r="F4625" t="s">
        <v>10092</v>
      </c>
      <c r="G4625" t="e">
        <f>-mab</f>
        <v>#NAME?</v>
      </c>
      <c r="H4625" t="s">
        <v>546</v>
      </c>
      <c r="N4625" t="s">
        <v>547</v>
      </c>
      <c r="O4625" t="s">
        <v>30</v>
      </c>
      <c r="P4625" t="s">
        <v>30</v>
      </c>
      <c r="Q4625" t="s">
        <v>31</v>
      </c>
      <c r="R4625" t="s">
        <v>30</v>
      </c>
    </row>
    <row r="4626" spans="1:24" x14ac:dyDescent="0.25">
      <c r="A4626">
        <v>1540483</v>
      </c>
      <c r="B4626" t="s">
        <v>10109</v>
      </c>
      <c r="C4626" t="s">
        <v>10110</v>
      </c>
      <c r="E4626" t="s">
        <v>10111</v>
      </c>
      <c r="F4626" t="s">
        <v>10112</v>
      </c>
      <c r="G4626" t="e">
        <f>-sertib</f>
        <v>#NAME?</v>
      </c>
      <c r="H4626" t="s">
        <v>3928</v>
      </c>
      <c r="I4626">
        <v>2012</v>
      </c>
      <c r="N4626" t="s">
        <v>45</v>
      </c>
      <c r="O4626" t="s">
        <v>40</v>
      </c>
      <c r="P4626" t="s">
        <v>30</v>
      </c>
      <c r="Q4626" t="s">
        <v>63</v>
      </c>
      <c r="R4626" t="s">
        <v>30</v>
      </c>
      <c r="X4626" t="s">
        <v>10113</v>
      </c>
    </row>
    <row r="4627" spans="1:24" x14ac:dyDescent="0.25">
      <c r="A4627">
        <v>64204</v>
      </c>
      <c r="B4627" t="s">
        <v>10116</v>
      </c>
      <c r="C4627" t="s">
        <v>10117</v>
      </c>
      <c r="F4627" t="s">
        <v>1309</v>
      </c>
      <c r="G4627" t="e">
        <f>-cromil</f>
        <v>#NAME?</v>
      </c>
      <c r="H4627" t="s">
        <v>5720</v>
      </c>
      <c r="I4627">
        <v>1980</v>
      </c>
      <c r="M4627" t="s">
        <v>3392</v>
      </c>
      <c r="N4627" t="s">
        <v>45</v>
      </c>
      <c r="O4627" t="s">
        <v>40</v>
      </c>
      <c r="P4627" t="s">
        <v>30</v>
      </c>
      <c r="Q4627" t="s">
        <v>63</v>
      </c>
      <c r="R4627" t="s">
        <v>30</v>
      </c>
      <c r="X4627" t="s">
        <v>10118</v>
      </c>
    </row>
    <row r="4628" spans="1:24" x14ac:dyDescent="0.25">
      <c r="A4628">
        <v>370265</v>
      </c>
      <c r="B4628" t="s">
        <v>10119</v>
      </c>
      <c r="C4628" t="s">
        <v>10120</v>
      </c>
      <c r="M4628" t="s">
        <v>2484</v>
      </c>
      <c r="N4628" t="s">
        <v>45</v>
      </c>
      <c r="O4628" t="s">
        <v>40</v>
      </c>
      <c r="P4628" t="s">
        <v>30</v>
      </c>
      <c r="Q4628" t="s">
        <v>63</v>
      </c>
      <c r="R4628" t="s">
        <v>30</v>
      </c>
      <c r="X4628" t="s">
        <v>10121</v>
      </c>
    </row>
    <row r="4629" spans="1:24" x14ac:dyDescent="0.25">
      <c r="A4629">
        <v>320848</v>
      </c>
      <c r="B4629" t="s">
        <v>10129</v>
      </c>
      <c r="C4629" t="s">
        <v>10130</v>
      </c>
      <c r="E4629" t="s">
        <v>10131</v>
      </c>
      <c r="F4629" t="s">
        <v>869</v>
      </c>
      <c r="G4629" t="e">
        <f>-tide</f>
        <v>#NAME?</v>
      </c>
      <c r="H4629" t="s">
        <v>107</v>
      </c>
      <c r="I4629">
        <v>2002</v>
      </c>
      <c r="N4629" t="s">
        <v>29</v>
      </c>
      <c r="O4629" t="s">
        <v>30</v>
      </c>
      <c r="P4629" t="s">
        <v>30</v>
      </c>
      <c r="Q4629" t="s">
        <v>31</v>
      </c>
      <c r="R4629" t="s">
        <v>30</v>
      </c>
      <c r="X4629" t="s">
        <v>10132</v>
      </c>
    </row>
    <row r="4630" spans="1:24" x14ac:dyDescent="0.25">
      <c r="A4630">
        <v>452241</v>
      </c>
      <c r="B4630" t="s">
        <v>10133</v>
      </c>
      <c r="C4630" t="s">
        <v>10134</v>
      </c>
      <c r="N4630" t="s">
        <v>45</v>
      </c>
      <c r="O4630" t="s">
        <v>40</v>
      </c>
      <c r="P4630" t="s">
        <v>30</v>
      </c>
      <c r="Q4630" t="s">
        <v>63</v>
      </c>
      <c r="R4630" t="s">
        <v>30</v>
      </c>
      <c r="X4630" t="s">
        <v>10135</v>
      </c>
    </row>
    <row r="4631" spans="1:24" x14ac:dyDescent="0.25">
      <c r="A4631">
        <v>452532</v>
      </c>
      <c r="B4631" t="s">
        <v>10136</v>
      </c>
      <c r="C4631" t="s">
        <v>10137</v>
      </c>
      <c r="E4631" t="s">
        <v>10138</v>
      </c>
      <c r="F4631" t="s">
        <v>3859</v>
      </c>
      <c r="G4631" t="e">
        <f>-onide</f>
        <v>#NAME?</v>
      </c>
      <c r="H4631" t="s">
        <v>356</v>
      </c>
      <c r="I4631">
        <v>1970</v>
      </c>
      <c r="M4631" t="s">
        <v>4208</v>
      </c>
      <c r="N4631" t="s">
        <v>29</v>
      </c>
      <c r="O4631" t="s">
        <v>40</v>
      </c>
      <c r="P4631" t="s">
        <v>30</v>
      </c>
      <c r="Q4631" t="s">
        <v>31</v>
      </c>
      <c r="R4631" t="s">
        <v>30</v>
      </c>
      <c r="X4631" t="s">
        <v>10139</v>
      </c>
    </row>
    <row r="4632" spans="1:24" x14ac:dyDescent="0.25">
      <c r="A4632">
        <v>123038</v>
      </c>
      <c r="B4632" t="s">
        <v>10151</v>
      </c>
      <c r="C4632" t="s">
        <v>10152</v>
      </c>
      <c r="G4632" t="e">
        <f>-ac</f>
        <v>#NAME?</v>
      </c>
      <c r="H4632" t="s">
        <v>1022</v>
      </c>
      <c r="N4632" t="s">
        <v>45</v>
      </c>
      <c r="O4632" t="s">
        <v>40</v>
      </c>
      <c r="P4632" t="s">
        <v>30</v>
      </c>
      <c r="Q4632" t="s">
        <v>63</v>
      </c>
      <c r="R4632" t="s">
        <v>30</v>
      </c>
      <c r="X4632" t="s">
        <v>10153</v>
      </c>
    </row>
    <row r="4633" spans="1:24" x14ac:dyDescent="0.25">
      <c r="A4633">
        <v>937969</v>
      </c>
      <c r="B4633" t="s">
        <v>10154</v>
      </c>
      <c r="C4633" t="s">
        <v>10155</v>
      </c>
      <c r="N4633" t="s">
        <v>45</v>
      </c>
      <c r="O4633" t="s">
        <v>40</v>
      </c>
      <c r="P4633" t="s">
        <v>30</v>
      </c>
      <c r="Q4633" t="s">
        <v>63</v>
      </c>
      <c r="R4633" t="s">
        <v>30</v>
      </c>
      <c r="X4633" t="s">
        <v>10156</v>
      </c>
    </row>
    <row r="4634" spans="1:24" x14ac:dyDescent="0.25">
      <c r="A4634">
        <v>117385</v>
      </c>
      <c r="B4634" t="s">
        <v>10161</v>
      </c>
      <c r="C4634" t="s">
        <v>10162</v>
      </c>
      <c r="G4634" t="s">
        <v>447</v>
      </c>
      <c r="H4634" t="s">
        <v>448</v>
      </c>
      <c r="K4634" t="s">
        <v>10163</v>
      </c>
      <c r="L4634" t="s">
        <v>10164</v>
      </c>
      <c r="N4634" t="s">
        <v>29</v>
      </c>
      <c r="O4634" t="s">
        <v>40</v>
      </c>
      <c r="P4634" t="s">
        <v>30</v>
      </c>
      <c r="Q4634" t="s">
        <v>31</v>
      </c>
      <c r="R4634" t="s">
        <v>30</v>
      </c>
      <c r="X4634" t="s">
        <v>10165</v>
      </c>
    </row>
    <row r="4635" spans="1:24" x14ac:dyDescent="0.25">
      <c r="A4635">
        <v>897584</v>
      </c>
      <c r="B4635" t="s">
        <v>10166</v>
      </c>
      <c r="C4635" t="s">
        <v>10167</v>
      </c>
      <c r="F4635" t="s">
        <v>10168</v>
      </c>
      <c r="I4635">
        <v>1979</v>
      </c>
      <c r="M4635" t="s">
        <v>10169</v>
      </c>
      <c r="N4635" t="s">
        <v>45</v>
      </c>
      <c r="O4635" t="s">
        <v>40</v>
      </c>
      <c r="P4635" t="s">
        <v>30</v>
      </c>
      <c r="Q4635" t="s">
        <v>46</v>
      </c>
      <c r="R4635" t="s">
        <v>30</v>
      </c>
      <c r="X4635" t="s">
        <v>10170</v>
      </c>
    </row>
    <row r="4636" spans="1:24" x14ac:dyDescent="0.25">
      <c r="A4636">
        <v>217548</v>
      </c>
      <c r="B4636" t="s">
        <v>10171</v>
      </c>
      <c r="C4636" t="s">
        <v>10172</v>
      </c>
      <c r="E4636" t="s">
        <v>10173</v>
      </c>
      <c r="G4636" t="s">
        <v>658</v>
      </c>
      <c r="H4636" t="s">
        <v>183</v>
      </c>
      <c r="I4636">
        <v>2005</v>
      </c>
      <c r="N4636" t="s">
        <v>29</v>
      </c>
      <c r="O4636" t="s">
        <v>30</v>
      </c>
      <c r="P4636" t="s">
        <v>30</v>
      </c>
      <c r="Q4636" t="s">
        <v>46</v>
      </c>
      <c r="R4636" t="s">
        <v>30</v>
      </c>
      <c r="X4636" t="s">
        <v>10174</v>
      </c>
    </row>
    <row r="4637" spans="1:24" x14ac:dyDescent="0.25">
      <c r="A4637">
        <v>649507</v>
      </c>
      <c r="B4637" t="s">
        <v>10175</v>
      </c>
      <c r="C4637" t="s">
        <v>10176</v>
      </c>
      <c r="E4637" t="s">
        <v>10177</v>
      </c>
      <c r="F4637" t="s">
        <v>10178</v>
      </c>
      <c r="I4637">
        <v>2011</v>
      </c>
      <c r="N4637" t="s">
        <v>45</v>
      </c>
      <c r="O4637" t="s">
        <v>30</v>
      </c>
      <c r="P4637" t="s">
        <v>30</v>
      </c>
      <c r="Q4637" t="s">
        <v>31</v>
      </c>
      <c r="R4637" t="s">
        <v>30</v>
      </c>
      <c r="X4637" t="s">
        <v>10179</v>
      </c>
    </row>
    <row r="4638" spans="1:24" x14ac:dyDescent="0.25">
      <c r="A4638">
        <v>57091</v>
      </c>
      <c r="B4638" t="s">
        <v>10180</v>
      </c>
      <c r="C4638" t="s">
        <v>10181</v>
      </c>
      <c r="G4638" t="e">
        <f>-nidazole</f>
        <v>#NAME?</v>
      </c>
      <c r="H4638" t="s">
        <v>10182</v>
      </c>
      <c r="I4638">
        <v>1967</v>
      </c>
      <c r="M4638" t="s">
        <v>3069</v>
      </c>
      <c r="N4638" t="s">
        <v>45</v>
      </c>
      <c r="O4638" t="s">
        <v>40</v>
      </c>
      <c r="P4638" t="s">
        <v>30</v>
      </c>
      <c r="Q4638" t="s">
        <v>63</v>
      </c>
      <c r="R4638" t="s">
        <v>30</v>
      </c>
      <c r="X4638" t="s">
        <v>10183</v>
      </c>
    </row>
    <row r="4639" spans="1:24" x14ac:dyDescent="0.25">
      <c r="A4639">
        <v>60371</v>
      </c>
      <c r="B4639" t="s">
        <v>10184</v>
      </c>
      <c r="C4639" t="s">
        <v>10185</v>
      </c>
      <c r="N4639" t="s">
        <v>45</v>
      </c>
      <c r="O4639" t="s">
        <v>40</v>
      </c>
      <c r="P4639" t="s">
        <v>30</v>
      </c>
      <c r="Q4639" t="s">
        <v>63</v>
      </c>
      <c r="R4639" t="s">
        <v>30</v>
      </c>
      <c r="X4639" t="s">
        <v>10186</v>
      </c>
    </row>
    <row r="4640" spans="1:24" x14ac:dyDescent="0.25">
      <c r="A4640">
        <v>1383017</v>
      </c>
      <c r="B4640" t="s">
        <v>10187</v>
      </c>
      <c r="C4640" t="s">
        <v>10188</v>
      </c>
      <c r="F4640" t="s">
        <v>10189</v>
      </c>
      <c r="G4640" t="e">
        <f>-mycin</f>
        <v>#NAME?</v>
      </c>
      <c r="H4640" t="s">
        <v>26</v>
      </c>
      <c r="I4640">
        <v>1989</v>
      </c>
      <c r="M4640" t="s">
        <v>453</v>
      </c>
      <c r="N4640" t="s">
        <v>29</v>
      </c>
      <c r="O4640" t="s">
        <v>30</v>
      </c>
      <c r="P4640" t="s">
        <v>30</v>
      </c>
      <c r="Q4640" t="s">
        <v>31</v>
      </c>
      <c r="R4640" t="s">
        <v>30</v>
      </c>
      <c r="X4640" t="s">
        <v>10190</v>
      </c>
    </row>
    <row r="4641" spans="1:24" x14ac:dyDescent="0.25">
      <c r="A4641">
        <v>1248617</v>
      </c>
      <c r="B4641" t="s">
        <v>10191</v>
      </c>
      <c r="C4641" t="s">
        <v>10192</v>
      </c>
      <c r="G4641" t="s">
        <v>4695</v>
      </c>
      <c r="H4641" t="s">
        <v>2824</v>
      </c>
      <c r="N4641" t="s">
        <v>29</v>
      </c>
      <c r="O4641" t="s">
        <v>40</v>
      </c>
      <c r="P4641" t="s">
        <v>30</v>
      </c>
      <c r="Q4641" t="s">
        <v>31</v>
      </c>
      <c r="R4641" t="s">
        <v>30</v>
      </c>
      <c r="X4641" t="s">
        <v>10193</v>
      </c>
    </row>
    <row r="4642" spans="1:24" x14ac:dyDescent="0.25">
      <c r="A4642">
        <v>1310878</v>
      </c>
      <c r="B4642" t="s">
        <v>10194</v>
      </c>
      <c r="C4642" t="s">
        <v>10195</v>
      </c>
      <c r="F4642" t="s">
        <v>10196</v>
      </c>
      <c r="G4642" t="s">
        <v>5388</v>
      </c>
      <c r="H4642" t="s">
        <v>5389</v>
      </c>
      <c r="I4642">
        <v>1969</v>
      </c>
      <c r="K4642" t="s">
        <v>10197</v>
      </c>
      <c r="L4642" t="s">
        <v>10198</v>
      </c>
      <c r="M4642" t="s">
        <v>4208</v>
      </c>
      <c r="N4642" t="s">
        <v>29</v>
      </c>
      <c r="O4642" t="s">
        <v>30</v>
      </c>
      <c r="P4642" t="s">
        <v>30</v>
      </c>
      <c r="Q4642" t="s">
        <v>31</v>
      </c>
      <c r="R4642" t="s">
        <v>30</v>
      </c>
      <c r="X4642" t="s">
        <v>10199</v>
      </c>
    </row>
    <row r="4643" spans="1:24" x14ac:dyDescent="0.25">
      <c r="A4643">
        <v>1376151</v>
      </c>
      <c r="B4643" t="s">
        <v>10200</v>
      </c>
      <c r="C4643" t="s">
        <v>10201</v>
      </c>
      <c r="E4643" t="s">
        <v>10202</v>
      </c>
      <c r="F4643" t="s">
        <v>10203</v>
      </c>
      <c r="I4643">
        <v>2011</v>
      </c>
      <c r="N4643" t="s">
        <v>45</v>
      </c>
      <c r="O4643" t="s">
        <v>40</v>
      </c>
      <c r="P4643" t="s">
        <v>30</v>
      </c>
      <c r="Q4643" t="s">
        <v>31</v>
      </c>
      <c r="R4643" t="s">
        <v>30</v>
      </c>
      <c r="X4643" t="s">
        <v>10204</v>
      </c>
    </row>
    <row r="4644" spans="1:24" x14ac:dyDescent="0.25">
      <c r="A4644">
        <v>1380357</v>
      </c>
      <c r="B4644" t="s">
        <v>10221</v>
      </c>
      <c r="C4644" t="s">
        <v>10222</v>
      </c>
      <c r="N4644" t="s">
        <v>75</v>
      </c>
      <c r="O4644" t="s">
        <v>30</v>
      </c>
      <c r="P4644" t="s">
        <v>30</v>
      </c>
      <c r="Q4644" t="s">
        <v>31</v>
      </c>
      <c r="R4644" t="s">
        <v>30</v>
      </c>
    </row>
    <row r="4645" spans="1:24" x14ac:dyDescent="0.25">
      <c r="A4645">
        <v>1379787</v>
      </c>
      <c r="B4645" t="s">
        <v>10235</v>
      </c>
      <c r="C4645" t="s">
        <v>10236</v>
      </c>
      <c r="N4645" t="s">
        <v>45</v>
      </c>
      <c r="O4645" t="s">
        <v>40</v>
      </c>
      <c r="P4645" t="s">
        <v>30</v>
      </c>
      <c r="Q4645" t="s">
        <v>46</v>
      </c>
      <c r="R4645" t="s">
        <v>30</v>
      </c>
      <c r="X4645" t="s">
        <v>10237</v>
      </c>
    </row>
    <row r="4646" spans="1:24" x14ac:dyDescent="0.25">
      <c r="A4646">
        <v>1377795</v>
      </c>
      <c r="B4646" t="s">
        <v>10238</v>
      </c>
      <c r="C4646" t="s">
        <v>10239</v>
      </c>
      <c r="N4646" t="s">
        <v>29</v>
      </c>
      <c r="O4646" t="s">
        <v>30</v>
      </c>
      <c r="P4646" t="s">
        <v>30</v>
      </c>
      <c r="Q4646" t="s">
        <v>46</v>
      </c>
      <c r="R4646" t="s">
        <v>30</v>
      </c>
      <c r="X4646" t="s">
        <v>10240</v>
      </c>
    </row>
    <row r="4647" spans="1:24" x14ac:dyDescent="0.25">
      <c r="A4647">
        <v>1376536</v>
      </c>
      <c r="B4647" t="s">
        <v>10241</v>
      </c>
      <c r="C4647" t="s">
        <v>10242</v>
      </c>
      <c r="E4647" t="s">
        <v>10243</v>
      </c>
      <c r="F4647" t="s">
        <v>36</v>
      </c>
      <c r="G4647" t="e">
        <f>-cillin</f>
        <v>#NAME?</v>
      </c>
      <c r="H4647" t="s">
        <v>59</v>
      </c>
      <c r="I4647">
        <v>1970</v>
      </c>
      <c r="K4647" t="s">
        <v>10244</v>
      </c>
      <c r="L4647" t="s">
        <v>10245</v>
      </c>
      <c r="M4647" t="s">
        <v>453</v>
      </c>
      <c r="N4647" t="s">
        <v>29</v>
      </c>
      <c r="O4647" t="s">
        <v>40</v>
      </c>
      <c r="P4647" t="s">
        <v>30</v>
      </c>
      <c r="Q4647" t="s">
        <v>31</v>
      </c>
      <c r="R4647" t="s">
        <v>30</v>
      </c>
      <c r="X4647" t="s">
        <v>10246</v>
      </c>
    </row>
    <row r="4648" spans="1:24" x14ac:dyDescent="0.25">
      <c r="A4648">
        <v>1376481</v>
      </c>
      <c r="B4648" t="s">
        <v>10247</v>
      </c>
      <c r="C4648" t="s">
        <v>10248</v>
      </c>
      <c r="G4648" t="s">
        <v>447</v>
      </c>
      <c r="H4648" t="s">
        <v>448</v>
      </c>
      <c r="N4648" t="s">
        <v>29</v>
      </c>
      <c r="O4648" t="s">
        <v>40</v>
      </c>
      <c r="P4648" t="s">
        <v>30</v>
      </c>
      <c r="Q4648" t="s">
        <v>31</v>
      </c>
      <c r="R4648" t="s">
        <v>30</v>
      </c>
      <c r="X4648" t="s">
        <v>10249</v>
      </c>
    </row>
    <row r="4649" spans="1:24" x14ac:dyDescent="0.25">
      <c r="A4649">
        <v>1377154</v>
      </c>
      <c r="B4649" t="s">
        <v>10250</v>
      </c>
      <c r="C4649" t="s">
        <v>10251</v>
      </c>
      <c r="E4649" t="s">
        <v>10252</v>
      </c>
      <c r="F4649" t="s">
        <v>301</v>
      </c>
      <c r="I4649">
        <v>1967</v>
      </c>
      <c r="M4649" t="s">
        <v>453</v>
      </c>
      <c r="N4649" t="s">
        <v>45</v>
      </c>
      <c r="O4649" t="s">
        <v>30</v>
      </c>
      <c r="P4649" t="s">
        <v>30</v>
      </c>
      <c r="Q4649" t="s">
        <v>46</v>
      </c>
      <c r="R4649" t="s">
        <v>30</v>
      </c>
      <c r="X4649" t="s">
        <v>10253</v>
      </c>
    </row>
    <row r="4650" spans="1:24" x14ac:dyDescent="0.25">
      <c r="A4650">
        <v>1377801</v>
      </c>
      <c r="B4650" t="s">
        <v>10254</v>
      </c>
      <c r="C4650" t="s">
        <v>10255</v>
      </c>
      <c r="E4650" t="s">
        <v>10256</v>
      </c>
      <c r="F4650" t="s">
        <v>10257</v>
      </c>
      <c r="G4650" t="e">
        <f>-clone</f>
        <v>#NAME?</v>
      </c>
      <c r="H4650" t="s">
        <v>6401</v>
      </c>
      <c r="I4650">
        <v>1984</v>
      </c>
      <c r="M4650" t="s">
        <v>693</v>
      </c>
      <c r="N4650" t="s">
        <v>45</v>
      </c>
      <c r="O4650" t="s">
        <v>30</v>
      </c>
      <c r="P4650" t="s">
        <v>30</v>
      </c>
      <c r="Q4650" t="s">
        <v>46</v>
      </c>
      <c r="R4650" t="s">
        <v>30</v>
      </c>
      <c r="X4650" t="s">
        <v>10258</v>
      </c>
    </row>
    <row r="4651" spans="1:24" x14ac:dyDescent="0.25">
      <c r="A4651">
        <v>1380096</v>
      </c>
      <c r="B4651" t="s">
        <v>10259</v>
      </c>
      <c r="C4651" t="s">
        <v>10260</v>
      </c>
      <c r="F4651" t="s">
        <v>1327</v>
      </c>
      <c r="G4651" t="e">
        <f>-begron</f>
        <v>#NAME?</v>
      </c>
      <c r="H4651" t="s">
        <v>10261</v>
      </c>
      <c r="I4651">
        <v>2012</v>
      </c>
      <c r="N4651" t="s">
        <v>45</v>
      </c>
      <c r="O4651" t="s">
        <v>40</v>
      </c>
      <c r="P4651" t="s">
        <v>30</v>
      </c>
      <c r="Q4651" t="s">
        <v>31</v>
      </c>
      <c r="R4651" t="s">
        <v>30</v>
      </c>
      <c r="X4651" t="s">
        <v>10262</v>
      </c>
    </row>
    <row r="4652" spans="1:24" x14ac:dyDescent="0.25">
      <c r="A4652">
        <v>1378087</v>
      </c>
      <c r="B4652" t="s">
        <v>10263</v>
      </c>
      <c r="C4652" t="s">
        <v>10264</v>
      </c>
      <c r="N4652" t="s">
        <v>29</v>
      </c>
      <c r="O4652" t="s">
        <v>30</v>
      </c>
      <c r="P4652" t="s">
        <v>30</v>
      </c>
      <c r="Q4652" t="s">
        <v>46</v>
      </c>
      <c r="R4652" t="s">
        <v>30</v>
      </c>
      <c r="X4652" t="s">
        <v>10265</v>
      </c>
    </row>
    <row r="4653" spans="1:24" x14ac:dyDescent="0.25">
      <c r="A4653">
        <v>1381107</v>
      </c>
      <c r="B4653" t="s">
        <v>10266</v>
      </c>
      <c r="C4653" t="s">
        <v>10267</v>
      </c>
      <c r="N4653" t="s">
        <v>75</v>
      </c>
      <c r="O4653" t="s">
        <v>30</v>
      </c>
      <c r="P4653" t="s">
        <v>30</v>
      </c>
      <c r="Q4653" t="s">
        <v>31</v>
      </c>
      <c r="R4653" t="s">
        <v>30</v>
      </c>
    </row>
    <row r="4654" spans="1:24" x14ac:dyDescent="0.25">
      <c r="A4654">
        <v>1381168</v>
      </c>
      <c r="B4654" t="s">
        <v>10274</v>
      </c>
      <c r="C4654" t="s">
        <v>10275</v>
      </c>
      <c r="F4654" t="s">
        <v>341</v>
      </c>
      <c r="I4654">
        <v>1972</v>
      </c>
      <c r="M4654" t="s">
        <v>453</v>
      </c>
      <c r="N4654" t="s">
        <v>75</v>
      </c>
      <c r="O4654" t="s">
        <v>30</v>
      </c>
      <c r="P4654" t="s">
        <v>30</v>
      </c>
      <c r="Q4654" t="s">
        <v>31</v>
      </c>
      <c r="R4654" t="s">
        <v>30</v>
      </c>
    </row>
    <row r="4655" spans="1:24" x14ac:dyDescent="0.25">
      <c r="A4655">
        <v>1379997</v>
      </c>
      <c r="B4655" t="s">
        <v>10276</v>
      </c>
      <c r="C4655" t="s">
        <v>10277</v>
      </c>
      <c r="N4655" t="s">
        <v>45</v>
      </c>
      <c r="O4655" t="s">
        <v>40</v>
      </c>
      <c r="P4655" t="s">
        <v>30</v>
      </c>
      <c r="Q4655" t="s">
        <v>31</v>
      </c>
      <c r="R4655" t="s">
        <v>30</v>
      </c>
      <c r="X4655" t="s">
        <v>10278</v>
      </c>
    </row>
    <row r="4656" spans="1:24" x14ac:dyDescent="0.25">
      <c r="A4656">
        <v>1380623</v>
      </c>
      <c r="B4656" t="s">
        <v>10282</v>
      </c>
      <c r="C4656" t="s">
        <v>10283</v>
      </c>
      <c r="E4656" t="s">
        <v>10284</v>
      </c>
      <c r="F4656" t="s">
        <v>9048</v>
      </c>
      <c r="G4656" t="e">
        <f>-mab</f>
        <v>#NAME?</v>
      </c>
      <c r="H4656" t="s">
        <v>546</v>
      </c>
      <c r="N4656" t="s">
        <v>547</v>
      </c>
      <c r="O4656" t="s">
        <v>30</v>
      </c>
      <c r="P4656" t="s">
        <v>30</v>
      </c>
      <c r="Q4656" t="s">
        <v>31</v>
      </c>
      <c r="R4656" t="s">
        <v>30</v>
      </c>
    </row>
    <row r="4657" spans="1:24" x14ac:dyDescent="0.25">
      <c r="A4657">
        <v>1376442</v>
      </c>
      <c r="B4657" t="s">
        <v>10285</v>
      </c>
      <c r="C4657" t="s">
        <v>10286</v>
      </c>
      <c r="G4657" t="s">
        <v>460</v>
      </c>
      <c r="H4657" t="s">
        <v>461</v>
      </c>
      <c r="N4657" t="s">
        <v>29</v>
      </c>
      <c r="O4657" t="s">
        <v>40</v>
      </c>
      <c r="P4657" t="s">
        <v>30</v>
      </c>
      <c r="Q4657" t="s">
        <v>31</v>
      </c>
      <c r="R4657" t="s">
        <v>30</v>
      </c>
      <c r="X4657" t="s">
        <v>10287</v>
      </c>
    </row>
    <row r="4658" spans="1:24" x14ac:dyDescent="0.25">
      <c r="A4658">
        <v>1119116</v>
      </c>
      <c r="B4658" t="s">
        <v>10288</v>
      </c>
      <c r="C4658" t="s">
        <v>10289</v>
      </c>
      <c r="G4658" t="e">
        <f>-caine</f>
        <v>#NAME?</v>
      </c>
      <c r="H4658" t="s">
        <v>394</v>
      </c>
      <c r="N4658" t="s">
        <v>45</v>
      </c>
      <c r="O4658" t="s">
        <v>40</v>
      </c>
      <c r="P4658" t="s">
        <v>30</v>
      </c>
      <c r="Q4658" t="s">
        <v>46</v>
      </c>
      <c r="R4658" t="s">
        <v>30</v>
      </c>
      <c r="X4658" t="s">
        <v>10290</v>
      </c>
    </row>
    <row r="4659" spans="1:24" x14ac:dyDescent="0.25">
      <c r="A4659">
        <v>1378124</v>
      </c>
      <c r="B4659" t="s">
        <v>10291</v>
      </c>
      <c r="C4659" t="s">
        <v>10292</v>
      </c>
      <c r="G4659" t="e">
        <f>-imod</f>
        <v>#NAME?</v>
      </c>
      <c r="H4659" t="s">
        <v>2070</v>
      </c>
      <c r="N4659" t="s">
        <v>29</v>
      </c>
      <c r="O4659" t="s">
        <v>30</v>
      </c>
      <c r="P4659" t="s">
        <v>30</v>
      </c>
      <c r="Q4659" t="s">
        <v>46</v>
      </c>
      <c r="R4659" t="s">
        <v>30</v>
      </c>
      <c r="X4659" t="s">
        <v>10293</v>
      </c>
    </row>
    <row r="4660" spans="1:24" x14ac:dyDescent="0.25">
      <c r="A4660">
        <v>1383544</v>
      </c>
      <c r="B4660" t="s">
        <v>10294</v>
      </c>
      <c r="C4660" t="s">
        <v>10295</v>
      </c>
      <c r="E4660" t="s">
        <v>10296</v>
      </c>
      <c r="G4660" t="e">
        <f>-tant</f>
        <v>#NAME?</v>
      </c>
      <c r="H4660" t="s">
        <v>8457</v>
      </c>
      <c r="I4660">
        <v>2005</v>
      </c>
      <c r="N4660" t="s">
        <v>45</v>
      </c>
      <c r="O4660" t="s">
        <v>30</v>
      </c>
      <c r="P4660" t="s">
        <v>30</v>
      </c>
      <c r="Q4660" t="s">
        <v>46</v>
      </c>
      <c r="R4660" t="s">
        <v>30</v>
      </c>
      <c r="X4660" t="s">
        <v>10297</v>
      </c>
    </row>
    <row r="4661" spans="1:24" x14ac:dyDescent="0.25">
      <c r="A4661">
        <v>666441</v>
      </c>
      <c r="B4661" t="s">
        <v>10298</v>
      </c>
      <c r="C4661" t="s">
        <v>10299</v>
      </c>
      <c r="E4661" t="s">
        <v>10300</v>
      </c>
      <c r="I4661">
        <v>1986</v>
      </c>
      <c r="M4661" t="s">
        <v>367</v>
      </c>
      <c r="N4661" t="s">
        <v>45</v>
      </c>
      <c r="O4661" t="s">
        <v>40</v>
      </c>
      <c r="P4661" t="s">
        <v>30</v>
      </c>
      <c r="Q4661" t="s">
        <v>46</v>
      </c>
      <c r="R4661" t="s">
        <v>30</v>
      </c>
      <c r="X4661" t="s">
        <v>10301</v>
      </c>
    </row>
    <row r="4662" spans="1:24" x14ac:dyDescent="0.25">
      <c r="A4662">
        <v>1376943</v>
      </c>
      <c r="B4662" t="s">
        <v>10302</v>
      </c>
      <c r="C4662" t="s">
        <v>10303</v>
      </c>
      <c r="F4662" t="s">
        <v>1177</v>
      </c>
      <c r="N4662" t="s">
        <v>45</v>
      </c>
      <c r="O4662" t="s">
        <v>40</v>
      </c>
      <c r="P4662" t="s">
        <v>30</v>
      </c>
      <c r="Q4662" t="s">
        <v>63</v>
      </c>
      <c r="R4662" t="s">
        <v>30</v>
      </c>
      <c r="X4662" t="s">
        <v>10304</v>
      </c>
    </row>
    <row r="4663" spans="1:24" x14ac:dyDescent="0.25">
      <c r="A4663">
        <v>1377656</v>
      </c>
      <c r="B4663" t="s">
        <v>10305</v>
      </c>
      <c r="C4663" t="s">
        <v>10306</v>
      </c>
      <c r="N4663" t="s">
        <v>45</v>
      </c>
      <c r="O4663" t="s">
        <v>30</v>
      </c>
      <c r="P4663" t="s">
        <v>30</v>
      </c>
      <c r="Q4663" t="s">
        <v>63</v>
      </c>
      <c r="R4663" t="s">
        <v>30</v>
      </c>
      <c r="X4663" t="s">
        <v>10307</v>
      </c>
    </row>
    <row r="4664" spans="1:24" x14ac:dyDescent="0.25">
      <c r="A4664">
        <v>1379041</v>
      </c>
      <c r="B4664" t="s">
        <v>10308</v>
      </c>
      <c r="C4664" t="s">
        <v>10309</v>
      </c>
      <c r="E4664" t="s">
        <v>10310</v>
      </c>
      <c r="N4664" t="s">
        <v>45</v>
      </c>
      <c r="O4664" t="s">
        <v>40</v>
      </c>
      <c r="P4664" t="s">
        <v>30</v>
      </c>
      <c r="Q4664" t="s">
        <v>63</v>
      </c>
      <c r="R4664" t="s">
        <v>30</v>
      </c>
      <c r="X4664" t="s">
        <v>10311</v>
      </c>
    </row>
    <row r="4665" spans="1:24" x14ac:dyDescent="0.25">
      <c r="A4665">
        <v>1377822</v>
      </c>
      <c r="B4665" t="s">
        <v>10312</v>
      </c>
      <c r="C4665" t="s">
        <v>10313</v>
      </c>
      <c r="E4665" t="s">
        <v>10314</v>
      </c>
      <c r="G4665" t="s">
        <v>789</v>
      </c>
      <c r="H4665" t="s">
        <v>790</v>
      </c>
      <c r="K4665" t="s">
        <v>10315</v>
      </c>
      <c r="L4665" t="s">
        <v>10316</v>
      </c>
      <c r="N4665" t="s">
        <v>45</v>
      </c>
      <c r="O4665" t="s">
        <v>40</v>
      </c>
      <c r="P4665" t="s">
        <v>30</v>
      </c>
      <c r="Q4665" t="s">
        <v>46</v>
      </c>
      <c r="R4665" t="s">
        <v>30</v>
      </c>
      <c r="X4665" t="s">
        <v>10317</v>
      </c>
    </row>
    <row r="4666" spans="1:24" x14ac:dyDescent="0.25">
      <c r="A4666">
        <v>1376025</v>
      </c>
      <c r="B4666" t="s">
        <v>10318</v>
      </c>
      <c r="C4666" t="s">
        <v>10319</v>
      </c>
      <c r="E4666" t="s">
        <v>10320</v>
      </c>
      <c r="G4666" t="e">
        <f ca="1">-pin(e)</f>
        <v>#NAME?</v>
      </c>
      <c r="H4666" t="s">
        <v>272</v>
      </c>
      <c r="I4666">
        <v>1968</v>
      </c>
      <c r="M4666" t="s">
        <v>268</v>
      </c>
      <c r="N4666" t="s">
        <v>29</v>
      </c>
      <c r="O4666" t="s">
        <v>30</v>
      </c>
      <c r="P4666" t="s">
        <v>30</v>
      </c>
      <c r="Q4666" t="s">
        <v>46</v>
      </c>
      <c r="R4666" t="s">
        <v>30</v>
      </c>
      <c r="X4666" t="s">
        <v>10321</v>
      </c>
    </row>
    <row r="4667" spans="1:24" x14ac:dyDescent="0.25">
      <c r="A4667">
        <v>1378420</v>
      </c>
      <c r="B4667" t="s">
        <v>10322</v>
      </c>
      <c r="C4667" t="s">
        <v>10323</v>
      </c>
      <c r="N4667" t="s">
        <v>45</v>
      </c>
      <c r="O4667" t="s">
        <v>40</v>
      </c>
      <c r="P4667" t="s">
        <v>30</v>
      </c>
      <c r="Q4667" t="s">
        <v>46</v>
      </c>
      <c r="R4667" t="s">
        <v>30</v>
      </c>
      <c r="X4667" t="s">
        <v>10324</v>
      </c>
    </row>
    <row r="4668" spans="1:24" x14ac:dyDescent="0.25">
      <c r="A4668">
        <v>1379778</v>
      </c>
      <c r="B4668" t="s">
        <v>10325</v>
      </c>
      <c r="C4668" t="s">
        <v>10326</v>
      </c>
      <c r="N4668" t="s">
        <v>45</v>
      </c>
      <c r="O4668" t="s">
        <v>30</v>
      </c>
      <c r="P4668" t="s">
        <v>30</v>
      </c>
      <c r="Q4668" t="s">
        <v>63</v>
      </c>
      <c r="R4668" t="s">
        <v>30</v>
      </c>
      <c r="X4668" t="s">
        <v>10327</v>
      </c>
    </row>
    <row r="4669" spans="1:24" x14ac:dyDescent="0.25">
      <c r="A4669">
        <v>1379322</v>
      </c>
      <c r="B4669" t="s">
        <v>10328</v>
      </c>
      <c r="C4669" t="s">
        <v>10329</v>
      </c>
      <c r="E4669" t="s">
        <v>10330</v>
      </c>
      <c r="N4669" t="s">
        <v>45</v>
      </c>
      <c r="O4669" t="s">
        <v>30</v>
      </c>
      <c r="P4669" t="s">
        <v>30</v>
      </c>
      <c r="Q4669" t="s">
        <v>63</v>
      </c>
      <c r="R4669" t="s">
        <v>30</v>
      </c>
      <c r="X4669" t="s">
        <v>10331</v>
      </c>
    </row>
    <row r="4670" spans="1:24" x14ac:dyDescent="0.25">
      <c r="A4670">
        <v>1376232</v>
      </c>
      <c r="B4670" t="s">
        <v>10332</v>
      </c>
      <c r="C4670" t="s">
        <v>10333</v>
      </c>
      <c r="G4670" t="e">
        <f>-imod</f>
        <v>#NAME?</v>
      </c>
      <c r="H4670" t="s">
        <v>2070</v>
      </c>
      <c r="N4670" t="s">
        <v>29</v>
      </c>
      <c r="O4670" t="s">
        <v>30</v>
      </c>
      <c r="P4670" t="s">
        <v>30</v>
      </c>
      <c r="Q4670" t="s">
        <v>31</v>
      </c>
      <c r="R4670" t="s">
        <v>30</v>
      </c>
      <c r="X4670" t="s">
        <v>10334</v>
      </c>
    </row>
    <row r="4671" spans="1:24" x14ac:dyDescent="0.25">
      <c r="A4671">
        <v>1377394</v>
      </c>
      <c r="B4671" t="s">
        <v>10335</v>
      </c>
      <c r="C4671" t="s">
        <v>10336</v>
      </c>
      <c r="N4671" t="s">
        <v>45</v>
      </c>
      <c r="O4671" t="s">
        <v>40</v>
      </c>
      <c r="P4671" t="s">
        <v>30</v>
      </c>
      <c r="Q4671" t="s">
        <v>63</v>
      </c>
      <c r="R4671" t="s">
        <v>30</v>
      </c>
      <c r="X4671" t="s">
        <v>10337</v>
      </c>
    </row>
    <row r="4672" spans="1:24" x14ac:dyDescent="0.25">
      <c r="A4672">
        <v>1377521</v>
      </c>
      <c r="B4672" t="s">
        <v>10338</v>
      </c>
      <c r="C4672" t="s">
        <v>10339</v>
      </c>
      <c r="N4672" t="s">
        <v>45</v>
      </c>
      <c r="O4672" t="s">
        <v>40</v>
      </c>
      <c r="P4672" t="s">
        <v>30</v>
      </c>
      <c r="Q4672" t="s">
        <v>63</v>
      </c>
      <c r="R4672" t="s">
        <v>30</v>
      </c>
      <c r="X4672" t="s">
        <v>10340</v>
      </c>
    </row>
    <row r="4673" spans="1:24" x14ac:dyDescent="0.25">
      <c r="A4673">
        <v>1377343</v>
      </c>
      <c r="B4673" t="s">
        <v>10341</v>
      </c>
      <c r="C4673" t="s">
        <v>10342</v>
      </c>
      <c r="G4673" t="e">
        <f>-pride</f>
        <v>#NAME?</v>
      </c>
      <c r="H4673" t="s">
        <v>165</v>
      </c>
      <c r="N4673" t="s">
        <v>45</v>
      </c>
      <c r="O4673" t="s">
        <v>40</v>
      </c>
      <c r="P4673" t="s">
        <v>30</v>
      </c>
      <c r="Q4673" t="s">
        <v>46</v>
      </c>
      <c r="R4673" t="s">
        <v>30</v>
      </c>
      <c r="X4673" t="s">
        <v>10343</v>
      </c>
    </row>
    <row r="4674" spans="1:24" x14ac:dyDescent="0.25">
      <c r="A4674">
        <v>1383371</v>
      </c>
      <c r="B4674" t="s">
        <v>10344</v>
      </c>
      <c r="C4674" t="s">
        <v>10345</v>
      </c>
      <c r="E4674" t="s">
        <v>10346</v>
      </c>
      <c r="F4674" t="s">
        <v>5193</v>
      </c>
      <c r="I4674">
        <v>1967</v>
      </c>
      <c r="M4674" t="s">
        <v>3826</v>
      </c>
      <c r="N4674" t="s">
        <v>45</v>
      </c>
      <c r="O4674" t="s">
        <v>30</v>
      </c>
      <c r="P4674" t="s">
        <v>30</v>
      </c>
      <c r="Q4674" t="s">
        <v>63</v>
      </c>
      <c r="R4674" t="s">
        <v>30</v>
      </c>
      <c r="X4674" t="s">
        <v>10347</v>
      </c>
    </row>
    <row r="4675" spans="1:24" x14ac:dyDescent="0.25">
      <c r="A4675">
        <v>1383311</v>
      </c>
      <c r="B4675" t="s">
        <v>10355</v>
      </c>
      <c r="C4675" t="s">
        <v>10356</v>
      </c>
      <c r="E4675" t="s">
        <v>10357</v>
      </c>
      <c r="F4675" t="s">
        <v>5193</v>
      </c>
      <c r="G4675" t="s">
        <v>122</v>
      </c>
      <c r="H4675" t="s">
        <v>123</v>
      </c>
      <c r="I4675">
        <v>1969</v>
      </c>
      <c r="M4675" t="s">
        <v>7795</v>
      </c>
      <c r="N4675" t="s">
        <v>45</v>
      </c>
      <c r="O4675" t="s">
        <v>30</v>
      </c>
      <c r="P4675" t="s">
        <v>30</v>
      </c>
      <c r="Q4675" t="s">
        <v>63</v>
      </c>
      <c r="R4675" t="s">
        <v>30</v>
      </c>
      <c r="X4675" t="s">
        <v>10358</v>
      </c>
    </row>
    <row r="4676" spans="1:24" x14ac:dyDescent="0.25">
      <c r="A4676">
        <v>1380734</v>
      </c>
      <c r="B4676" t="s">
        <v>10359</v>
      </c>
      <c r="C4676" t="s">
        <v>10360</v>
      </c>
      <c r="F4676" t="s">
        <v>626</v>
      </c>
      <c r="N4676" t="s">
        <v>75</v>
      </c>
      <c r="O4676" t="s">
        <v>30</v>
      </c>
      <c r="P4676" t="s">
        <v>30</v>
      </c>
      <c r="Q4676" t="s">
        <v>31</v>
      </c>
      <c r="R4676" t="s">
        <v>30</v>
      </c>
    </row>
    <row r="4677" spans="1:24" x14ac:dyDescent="0.25">
      <c r="A4677">
        <v>1380247</v>
      </c>
      <c r="B4677" t="s">
        <v>10364</v>
      </c>
      <c r="C4677" t="s">
        <v>10365</v>
      </c>
      <c r="M4677" t="s">
        <v>10366</v>
      </c>
      <c r="N4677" t="s">
        <v>75</v>
      </c>
      <c r="O4677" t="s">
        <v>30</v>
      </c>
      <c r="P4677" t="s">
        <v>30</v>
      </c>
      <c r="Q4677" t="s">
        <v>31</v>
      </c>
      <c r="R4677" t="s">
        <v>30</v>
      </c>
    </row>
    <row r="4678" spans="1:24" x14ac:dyDescent="0.25">
      <c r="A4678">
        <v>1380361</v>
      </c>
      <c r="B4678" t="s">
        <v>10367</v>
      </c>
      <c r="C4678" t="s">
        <v>10368</v>
      </c>
      <c r="N4678" t="s">
        <v>75</v>
      </c>
      <c r="O4678" t="s">
        <v>30</v>
      </c>
      <c r="P4678" t="s">
        <v>30</v>
      </c>
      <c r="Q4678" t="s">
        <v>31</v>
      </c>
      <c r="R4678" t="s">
        <v>30</v>
      </c>
    </row>
    <row r="4679" spans="1:24" x14ac:dyDescent="0.25">
      <c r="A4679">
        <v>1381317</v>
      </c>
      <c r="B4679" t="s">
        <v>10372</v>
      </c>
      <c r="C4679" t="s">
        <v>10373</v>
      </c>
      <c r="N4679" t="s">
        <v>75</v>
      </c>
      <c r="O4679" t="s">
        <v>30</v>
      </c>
      <c r="P4679" t="s">
        <v>30</v>
      </c>
      <c r="Q4679" t="s">
        <v>31</v>
      </c>
      <c r="R4679" t="s">
        <v>30</v>
      </c>
    </row>
    <row r="4680" spans="1:24" x14ac:dyDescent="0.25">
      <c r="A4680">
        <v>1381085</v>
      </c>
      <c r="B4680" t="s">
        <v>10374</v>
      </c>
      <c r="C4680" t="s">
        <v>10375</v>
      </c>
      <c r="N4680" t="s">
        <v>75</v>
      </c>
      <c r="O4680" t="s">
        <v>30</v>
      </c>
      <c r="P4680" t="s">
        <v>30</v>
      </c>
      <c r="Q4680" t="s">
        <v>31</v>
      </c>
      <c r="R4680" t="s">
        <v>30</v>
      </c>
    </row>
    <row r="4681" spans="1:24" x14ac:dyDescent="0.25">
      <c r="A4681">
        <v>1540524</v>
      </c>
      <c r="B4681" t="s">
        <v>10382</v>
      </c>
      <c r="C4681" t="s">
        <v>10383</v>
      </c>
      <c r="E4681" t="s">
        <v>10384</v>
      </c>
      <c r="F4681" t="s">
        <v>10385</v>
      </c>
      <c r="G4681" t="e">
        <f>-mab</f>
        <v>#NAME?</v>
      </c>
      <c r="H4681" t="s">
        <v>546</v>
      </c>
      <c r="I4681">
        <v>2012</v>
      </c>
      <c r="N4681" t="s">
        <v>547</v>
      </c>
      <c r="O4681" t="s">
        <v>30</v>
      </c>
      <c r="P4681" t="s">
        <v>30</v>
      </c>
      <c r="Q4681" t="s">
        <v>31</v>
      </c>
      <c r="R4681" t="s">
        <v>30</v>
      </c>
    </row>
    <row r="4682" spans="1:24" x14ac:dyDescent="0.25">
      <c r="A4682">
        <v>675404</v>
      </c>
      <c r="B4682" t="s">
        <v>10386</v>
      </c>
      <c r="C4682" t="s">
        <v>10387</v>
      </c>
      <c r="F4682" t="s">
        <v>10388</v>
      </c>
      <c r="I4682">
        <v>2007</v>
      </c>
      <c r="K4682" t="s">
        <v>10389</v>
      </c>
      <c r="L4682" t="s">
        <v>10390</v>
      </c>
      <c r="N4682" t="s">
        <v>75</v>
      </c>
      <c r="O4682" t="s">
        <v>30</v>
      </c>
      <c r="P4682" t="s">
        <v>30</v>
      </c>
      <c r="Q4682" t="s">
        <v>31</v>
      </c>
      <c r="R4682" t="s">
        <v>30</v>
      </c>
    </row>
    <row r="4683" spans="1:24" x14ac:dyDescent="0.25">
      <c r="A4683">
        <v>24971</v>
      </c>
      <c r="B4683" t="s">
        <v>10395</v>
      </c>
      <c r="C4683" t="s">
        <v>10396</v>
      </c>
      <c r="E4683" t="s">
        <v>10397</v>
      </c>
      <c r="N4683" t="s">
        <v>45</v>
      </c>
      <c r="O4683" t="s">
        <v>30</v>
      </c>
      <c r="P4683" t="s">
        <v>30</v>
      </c>
      <c r="Q4683" t="s">
        <v>63</v>
      </c>
      <c r="R4683" t="s">
        <v>30</v>
      </c>
      <c r="X4683" t="s">
        <v>10398</v>
      </c>
    </row>
    <row r="4684" spans="1:24" x14ac:dyDescent="0.25">
      <c r="A4684">
        <v>567503</v>
      </c>
      <c r="B4684" t="s">
        <v>10399</v>
      </c>
      <c r="C4684" t="s">
        <v>10400</v>
      </c>
      <c r="G4684" t="e">
        <f>-ast</f>
        <v>#NAME?</v>
      </c>
      <c r="H4684" t="s">
        <v>10401</v>
      </c>
      <c r="N4684" t="s">
        <v>45</v>
      </c>
      <c r="O4684" t="s">
        <v>40</v>
      </c>
      <c r="P4684" t="s">
        <v>30</v>
      </c>
      <c r="Q4684" t="s">
        <v>63</v>
      </c>
      <c r="R4684" t="s">
        <v>30</v>
      </c>
      <c r="X4684" t="s">
        <v>10402</v>
      </c>
    </row>
    <row r="4685" spans="1:24" x14ac:dyDescent="0.25">
      <c r="A4685">
        <v>1503100</v>
      </c>
      <c r="B4685" t="s">
        <v>10403</v>
      </c>
      <c r="C4685" t="s">
        <v>10404</v>
      </c>
      <c r="F4685" t="s">
        <v>10405</v>
      </c>
      <c r="M4685" t="s">
        <v>4104</v>
      </c>
      <c r="N4685" t="s">
        <v>75</v>
      </c>
      <c r="O4685" t="s">
        <v>30</v>
      </c>
      <c r="P4685" t="s">
        <v>30</v>
      </c>
      <c r="Q4685" t="s">
        <v>46</v>
      </c>
      <c r="R4685" t="s">
        <v>30</v>
      </c>
      <c r="X4685" t="s">
        <v>10406</v>
      </c>
    </row>
    <row r="4686" spans="1:24" x14ac:dyDescent="0.25">
      <c r="A4686">
        <v>1540482</v>
      </c>
      <c r="B4686" t="s">
        <v>10407</v>
      </c>
      <c r="C4686" t="s">
        <v>10408</v>
      </c>
      <c r="F4686" t="s">
        <v>10409</v>
      </c>
      <c r="I4686">
        <v>2012</v>
      </c>
      <c r="N4686" t="s">
        <v>45</v>
      </c>
      <c r="O4686" t="s">
        <v>30</v>
      </c>
      <c r="P4686" t="s">
        <v>30</v>
      </c>
      <c r="Q4686" t="s">
        <v>46</v>
      </c>
      <c r="R4686" t="s">
        <v>30</v>
      </c>
      <c r="X4686" t="s">
        <v>10410</v>
      </c>
    </row>
    <row r="4687" spans="1:24" x14ac:dyDescent="0.25">
      <c r="A4687">
        <v>1380276</v>
      </c>
      <c r="B4687" t="s">
        <v>10607</v>
      </c>
      <c r="C4687" t="s">
        <v>10608</v>
      </c>
      <c r="N4687" t="s">
        <v>133</v>
      </c>
      <c r="O4687" t="s">
        <v>30</v>
      </c>
      <c r="P4687" t="s">
        <v>30</v>
      </c>
      <c r="Q4687" t="s">
        <v>31</v>
      </c>
      <c r="R4687" t="s">
        <v>30</v>
      </c>
    </row>
    <row r="4688" spans="1:24" x14ac:dyDescent="0.25">
      <c r="A4688">
        <v>1381133</v>
      </c>
      <c r="B4688" t="s">
        <v>10618</v>
      </c>
      <c r="C4688" t="s">
        <v>10619</v>
      </c>
      <c r="G4688" t="e">
        <f>-ase</f>
        <v>#NAME?</v>
      </c>
      <c r="H4688" t="s">
        <v>2359</v>
      </c>
      <c r="N4688" t="s">
        <v>2360</v>
      </c>
      <c r="O4688" t="s">
        <v>30</v>
      </c>
      <c r="P4688" t="s">
        <v>30</v>
      </c>
      <c r="Q4688" t="s">
        <v>31</v>
      </c>
      <c r="R4688" t="s">
        <v>30</v>
      </c>
    </row>
    <row r="4689" spans="1:24" x14ac:dyDescent="0.25">
      <c r="A4689">
        <v>1381016</v>
      </c>
      <c r="B4689" t="s">
        <v>10620</v>
      </c>
      <c r="C4689" t="s">
        <v>10621</v>
      </c>
      <c r="M4689" t="s">
        <v>3144</v>
      </c>
      <c r="N4689" t="s">
        <v>75</v>
      </c>
      <c r="O4689" t="s">
        <v>30</v>
      </c>
      <c r="P4689" t="s">
        <v>30</v>
      </c>
      <c r="Q4689" t="s">
        <v>31</v>
      </c>
      <c r="R4689" t="s">
        <v>30</v>
      </c>
    </row>
    <row r="4690" spans="1:24" x14ac:dyDescent="0.25">
      <c r="A4690">
        <v>1381449</v>
      </c>
      <c r="B4690" t="s">
        <v>10622</v>
      </c>
      <c r="C4690" t="s">
        <v>10623</v>
      </c>
      <c r="F4690" t="s">
        <v>10624</v>
      </c>
      <c r="G4690" t="e">
        <f>-tide</f>
        <v>#NAME?</v>
      </c>
      <c r="H4690" t="s">
        <v>107</v>
      </c>
      <c r="I4690">
        <v>1998</v>
      </c>
      <c r="N4690" t="s">
        <v>108</v>
      </c>
      <c r="O4690" t="s">
        <v>30</v>
      </c>
      <c r="P4690" t="s">
        <v>30</v>
      </c>
      <c r="Q4690" t="s">
        <v>31</v>
      </c>
      <c r="R4690" t="s">
        <v>30</v>
      </c>
    </row>
    <row r="4691" spans="1:24" x14ac:dyDescent="0.25">
      <c r="A4691">
        <v>1380274</v>
      </c>
      <c r="B4691" t="s">
        <v>10628</v>
      </c>
      <c r="C4691" t="s">
        <v>10629</v>
      </c>
      <c r="M4691" t="s">
        <v>10630</v>
      </c>
      <c r="N4691" t="s">
        <v>133</v>
      </c>
      <c r="O4691" t="s">
        <v>30</v>
      </c>
      <c r="P4691" t="s">
        <v>30</v>
      </c>
      <c r="Q4691" t="s">
        <v>31</v>
      </c>
      <c r="R4691" t="s">
        <v>30</v>
      </c>
    </row>
    <row r="4692" spans="1:24" x14ac:dyDescent="0.25">
      <c r="A4692">
        <v>1381412</v>
      </c>
      <c r="B4692" t="s">
        <v>10631</v>
      </c>
      <c r="C4692" t="s">
        <v>10632</v>
      </c>
      <c r="N4692" t="s">
        <v>75</v>
      </c>
      <c r="O4692" t="s">
        <v>30</v>
      </c>
      <c r="P4692" t="s">
        <v>30</v>
      </c>
      <c r="Q4692" t="s">
        <v>31</v>
      </c>
      <c r="R4692" t="s">
        <v>30</v>
      </c>
    </row>
    <row r="4693" spans="1:24" x14ac:dyDescent="0.25">
      <c r="A4693">
        <v>1380711</v>
      </c>
      <c r="B4693" t="s">
        <v>10636</v>
      </c>
      <c r="C4693" t="s">
        <v>10637</v>
      </c>
      <c r="G4693" t="e">
        <f>-ase</f>
        <v>#NAME?</v>
      </c>
      <c r="H4693" t="s">
        <v>2359</v>
      </c>
      <c r="N4693" t="s">
        <v>2360</v>
      </c>
      <c r="O4693" t="s">
        <v>30</v>
      </c>
      <c r="P4693" t="s">
        <v>30</v>
      </c>
      <c r="Q4693" t="s">
        <v>31</v>
      </c>
      <c r="R4693" t="s">
        <v>30</v>
      </c>
    </row>
    <row r="4694" spans="1:24" x14ac:dyDescent="0.25">
      <c r="A4694">
        <v>675668</v>
      </c>
      <c r="B4694" t="s">
        <v>10644</v>
      </c>
      <c r="C4694" t="s">
        <v>10645</v>
      </c>
      <c r="G4694" t="s">
        <v>10646</v>
      </c>
      <c r="H4694" t="s">
        <v>10647</v>
      </c>
      <c r="K4694" t="s">
        <v>10648</v>
      </c>
      <c r="L4694" t="s">
        <v>10649</v>
      </c>
      <c r="N4694" t="s">
        <v>2360</v>
      </c>
      <c r="O4694" t="s">
        <v>30</v>
      </c>
      <c r="P4694" t="s">
        <v>30</v>
      </c>
      <c r="Q4694" t="s">
        <v>31</v>
      </c>
      <c r="R4694" t="s">
        <v>30</v>
      </c>
    </row>
    <row r="4695" spans="1:24" x14ac:dyDescent="0.25">
      <c r="A4695">
        <v>1383195</v>
      </c>
      <c r="B4695" t="s">
        <v>10650</v>
      </c>
      <c r="C4695" t="s">
        <v>10651</v>
      </c>
      <c r="E4695" t="s">
        <v>10652</v>
      </c>
      <c r="F4695" t="s">
        <v>36</v>
      </c>
      <c r="G4695" t="e">
        <f>-triptan</f>
        <v>#NAME?</v>
      </c>
      <c r="H4695" t="s">
        <v>10653</v>
      </c>
      <c r="I4695">
        <v>1997</v>
      </c>
      <c r="M4695" t="s">
        <v>10654</v>
      </c>
      <c r="N4695" t="s">
        <v>45</v>
      </c>
      <c r="O4695" t="s">
        <v>40</v>
      </c>
      <c r="P4695" t="s">
        <v>30</v>
      </c>
      <c r="Q4695" t="s">
        <v>63</v>
      </c>
      <c r="R4695" t="s">
        <v>30</v>
      </c>
      <c r="X4695" t="s">
        <v>10655</v>
      </c>
    </row>
    <row r="4696" spans="1:24" x14ac:dyDescent="0.25">
      <c r="A4696">
        <v>687528</v>
      </c>
      <c r="B4696" t="s">
        <v>10656</v>
      </c>
      <c r="C4696" t="s">
        <v>10657</v>
      </c>
      <c r="E4696" t="s">
        <v>10658</v>
      </c>
      <c r="G4696" t="e">
        <f>-anserin</f>
        <v>#NAME?</v>
      </c>
      <c r="H4696" t="s">
        <v>5375</v>
      </c>
      <c r="I4696">
        <v>2005</v>
      </c>
      <c r="N4696" t="s">
        <v>45</v>
      </c>
      <c r="O4696" t="s">
        <v>40</v>
      </c>
      <c r="P4696" t="s">
        <v>30</v>
      </c>
      <c r="Q4696" t="s">
        <v>63</v>
      </c>
      <c r="R4696" t="s">
        <v>30</v>
      </c>
      <c r="X4696" t="s">
        <v>10659</v>
      </c>
    </row>
    <row r="4697" spans="1:24" x14ac:dyDescent="0.25">
      <c r="A4697">
        <v>747583</v>
      </c>
      <c r="B4697" t="s">
        <v>10660</v>
      </c>
      <c r="C4697" t="s">
        <v>10661</v>
      </c>
      <c r="F4697" t="s">
        <v>10662</v>
      </c>
      <c r="I4697">
        <v>1974</v>
      </c>
      <c r="M4697" t="s">
        <v>148</v>
      </c>
      <c r="N4697" t="s">
        <v>45</v>
      </c>
      <c r="O4697" t="s">
        <v>40</v>
      </c>
      <c r="P4697" t="s">
        <v>30</v>
      </c>
      <c r="Q4697" t="s">
        <v>46</v>
      </c>
      <c r="R4697" t="s">
        <v>30</v>
      </c>
      <c r="X4697" t="s">
        <v>10663</v>
      </c>
    </row>
    <row r="4698" spans="1:24" x14ac:dyDescent="0.25">
      <c r="A4698">
        <v>74669</v>
      </c>
      <c r="B4698" t="s">
        <v>10664</v>
      </c>
      <c r="C4698" t="s">
        <v>10665</v>
      </c>
      <c r="E4698" t="s">
        <v>10666</v>
      </c>
      <c r="F4698" t="s">
        <v>341</v>
      </c>
      <c r="I4698">
        <v>1978</v>
      </c>
      <c r="K4698" t="s">
        <v>10667</v>
      </c>
      <c r="L4698" t="s">
        <v>10668</v>
      </c>
      <c r="M4698" t="s">
        <v>3423</v>
      </c>
      <c r="N4698" t="s">
        <v>45</v>
      </c>
      <c r="O4698" t="s">
        <v>40</v>
      </c>
      <c r="P4698" t="s">
        <v>30</v>
      </c>
      <c r="Q4698" t="s">
        <v>63</v>
      </c>
      <c r="R4698" t="s">
        <v>30</v>
      </c>
      <c r="X4698" t="s">
        <v>10669</v>
      </c>
    </row>
    <row r="4699" spans="1:24" x14ac:dyDescent="0.25">
      <c r="A4699">
        <v>53119</v>
      </c>
      <c r="B4699" t="s">
        <v>10670</v>
      </c>
      <c r="C4699" t="s">
        <v>10671</v>
      </c>
      <c r="N4699" t="s">
        <v>45</v>
      </c>
      <c r="O4699" t="s">
        <v>40</v>
      </c>
      <c r="P4699" t="s">
        <v>30</v>
      </c>
      <c r="Q4699" t="s">
        <v>63</v>
      </c>
      <c r="R4699" t="s">
        <v>30</v>
      </c>
      <c r="X4699" t="s">
        <v>10672</v>
      </c>
    </row>
    <row r="4700" spans="1:24" x14ac:dyDescent="0.25">
      <c r="A4700">
        <v>10648</v>
      </c>
      <c r="B4700" t="s">
        <v>10673</v>
      </c>
      <c r="C4700" t="s">
        <v>10674</v>
      </c>
      <c r="E4700" t="s">
        <v>10675</v>
      </c>
      <c r="F4700" t="s">
        <v>442</v>
      </c>
      <c r="I4700">
        <v>1973</v>
      </c>
      <c r="M4700" t="s">
        <v>1127</v>
      </c>
      <c r="N4700" t="s">
        <v>45</v>
      </c>
      <c r="O4700" t="s">
        <v>40</v>
      </c>
      <c r="P4700" t="s">
        <v>30</v>
      </c>
      <c r="Q4700" t="s">
        <v>63</v>
      </c>
      <c r="R4700" t="s">
        <v>30</v>
      </c>
      <c r="X4700" t="s">
        <v>10676</v>
      </c>
    </row>
    <row r="4701" spans="1:24" x14ac:dyDescent="0.25">
      <c r="A4701">
        <v>13617</v>
      </c>
      <c r="B4701" t="s">
        <v>10683</v>
      </c>
      <c r="C4701" t="s">
        <v>10684</v>
      </c>
      <c r="M4701" t="s">
        <v>3144</v>
      </c>
      <c r="N4701" t="s">
        <v>45</v>
      </c>
      <c r="O4701" t="s">
        <v>40</v>
      </c>
      <c r="P4701" t="s">
        <v>30</v>
      </c>
      <c r="Q4701" t="s">
        <v>63</v>
      </c>
      <c r="R4701" t="s">
        <v>30</v>
      </c>
      <c r="X4701" t="s">
        <v>10685</v>
      </c>
    </row>
    <row r="4702" spans="1:24" x14ac:dyDescent="0.25">
      <c r="A4702">
        <v>182772</v>
      </c>
      <c r="B4702" t="s">
        <v>10686</v>
      </c>
      <c r="C4702" t="s">
        <v>10687</v>
      </c>
      <c r="E4702" t="s">
        <v>10688</v>
      </c>
      <c r="G4702" t="e">
        <f>-vir</f>
        <v>#NAME?</v>
      </c>
      <c r="H4702" t="s">
        <v>10689</v>
      </c>
      <c r="N4702" t="s">
        <v>45</v>
      </c>
      <c r="O4702" t="s">
        <v>40</v>
      </c>
      <c r="P4702" t="s">
        <v>30</v>
      </c>
      <c r="Q4702" t="s">
        <v>63</v>
      </c>
      <c r="R4702" t="s">
        <v>30</v>
      </c>
      <c r="X4702" t="s">
        <v>10690</v>
      </c>
    </row>
    <row r="4703" spans="1:24" x14ac:dyDescent="0.25">
      <c r="A4703">
        <v>775645</v>
      </c>
      <c r="B4703" t="s">
        <v>10691</v>
      </c>
      <c r="C4703" t="s">
        <v>10692</v>
      </c>
      <c r="N4703" t="s">
        <v>45</v>
      </c>
      <c r="O4703" t="s">
        <v>40</v>
      </c>
      <c r="P4703" t="s">
        <v>30</v>
      </c>
      <c r="Q4703" t="s">
        <v>63</v>
      </c>
      <c r="R4703" t="s">
        <v>30</v>
      </c>
      <c r="X4703" t="s">
        <v>10693</v>
      </c>
    </row>
    <row r="4704" spans="1:24" x14ac:dyDescent="0.25">
      <c r="A4704">
        <v>715185</v>
      </c>
      <c r="B4704" t="s">
        <v>10699</v>
      </c>
      <c r="C4704" t="s">
        <v>10700</v>
      </c>
      <c r="G4704" t="e">
        <f>-zolamide</f>
        <v>#NAME?</v>
      </c>
      <c r="H4704" t="s">
        <v>1891</v>
      </c>
      <c r="N4704" t="s">
        <v>45</v>
      </c>
      <c r="O4704" t="s">
        <v>40</v>
      </c>
      <c r="P4704" t="s">
        <v>30</v>
      </c>
      <c r="Q4704" t="s">
        <v>63</v>
      </c>
      <c r="R4704" t="s">
        <v>30</v>
      </c>
      <c r="X4704" t="s">
        <v>10701</v>
      </c>
    </row>
    <row r="4705" spans="1:24" x14ac:dyDescent="0.25">
      <c r="A4705">
        <v>255395</v>
      </c>
      <c r="B4705" t="s">
        <v>10702</v>
      </c>
      <c r="C4705" t="s">
        <v>10703</v>
      </c>
      <c r="E4705" t="s">
        <v>10704</v>
      </c>
      <c r="N4705" t="s">
        <v>45</v>
      </c>
      <c r="O4705" t="s">
        <v>40</v>
      </c>
      <c r="P4705" t="s">
        <v>30</v>
      </c>
      <c r="Q4705" t="s">
        <v>46</v>
      </c>
      <c r="R4705" t="s">
        <v>30</v>
      </c>
      <c r="X4705" t="s">
        <v>10705</v>
      </c>
    </row>
    <row r="4706" spans="1:24" x14ac:dyDescent="0.25">
      <c r="A4706">
        <v>285936</v>
      </c>
      <c r="B4706" t="s">
        <v>10706</v>
      </c>
      <c r="C4706" t="s">
        <v>10707</v>
      </c>
      <c r="I4706">
        <v>1970</v>
      </c>
      <c r="M4706" t="s">
        <v>4393</v>
      </c>
      <c r="N4706" t="s">
        <v>45</v>
      </c>
      <c r="O4706" t="s">
        <v>40</v>
      </c>
      <c r="P4706" t="s">
        <v>30</v>
      </c>
      <c r="Q4706" t="s">
        <v>46</v>
      </c>
      <c r="R4706" t="s">
        <v>30</v>
      </c>
      <c r="X4706" t="s">
        <v>10708</v>
      </c>
    </row>
    <row r="4707" spans="1:24" x14ac:dyDescent="0.25">
      <c r="A4707">
        <v>443989</v>
      </c>
      <c r="B4707" t="s">
        <v>10709</v>
      </c>
      <c r="C4707" t="s">
        <v>10710</v>
      </c>
      <c r="G4707" t="s">
        <v>3021</v>
      </c>
      <c r="H4707" t="s">
        <v>1459</v>
      </c>
      <c r="N4707" t="s">
        <v>45</v>
      </c>
      <c r="O4707" t="s">
        <v>40</v>
      </c>
      <c r="P4707" t="s">
        <v>30</v>
      </c>
      <c r="Q4707" t="s">
        <v>63</v>
      </c>
      <c r="R4707" t="s">
        <v>30</v>
      </c>
      <c r="X4707" t="s">
        <v>10711</v>
      </c>
    </row>
    <row r="4708" spans="1:24" x14ac:dyDescent="0.25">
      <c r="A4708">
        <v>501860</v>
      </c>
      <c r="B4708" t="s">
        <v>10712</v>
      </c>
      <c r="C4708" t="s">
        <v>10713</v>
      </c>
      <c r="N4708" t="s">
        <v>29</v>
      </c>
      <c r="O4708" t="s">
        <v>30</v>
      </c>
      <c r="P4708" t="s">
        <v>30</v>
      </c>
      <c r="Q4708" t="s">
        <v>31</v>
      </c>
      <c r="R4708" t="s">
        <v>30</v>
      </c>
      <c r="X4708" t="s">
        <v>10714</v>
      </c>
    </row>
    <row r="4709" spans="1:24" x14ac:dyDescent="0.25">
      <c r="A4709">
        <v>255533</v>
      </c>
      <c r="B4709" t="s">
        <v>10721</v>
      </c>
      <c r="C4709" t="s">
        <v>10722</v>
      </c>
      <c r="E4709" t="s">
        <v>10723</v>
      </c>
      <c r="F4709" t="s">
        <v>301</v>
      </c>
      <c r="G4709" t="e">
        <f>-dapsone</f>
        <v>#NAME?</v>
      </c>
      <c r="H4709" t="s">
        <v>10724</v>
      </c>
      <c r="I4709">
        <v>1970</v>
      </c>
      <c r="M4709" t="s">
        <v>10725</v>
      </c>
      <c r="N4709" t="s">
        <v>45</v>
      </c>
      <c r="O4709" t="s">
        <v>40</v>
      </c>
      <c r="P4709" t="s">
        <v>30</v>
      </c>
      <c r="Q4709" t="s">
        <v>63</v>
      </c>
      <c r="R4709" t="s">
        <v>30</v>
      </c>
      <c r="X4709" t="s">
        <v>10726</v>
      </c>
    </row>
    <row r="4710" spans="1:24" x14ac:dyDescent="0.25">
      <c r="A4710">
        <v>39821</v>
      </c>
      <c r="B4710" t="s">
        <v>10727</v>
      </c>
      <c r="C4710" t="s">
        <v>10728</v>
      </c>
      <c r="G4710" t="s">
        <v>2823</v>
      </c>
      <c r="H4710" t="s">
        <v>2824</v>
      </c>
      <c r="N4710" t="s">
        <v>29</v>
      </c>
      <c r="O4710" t="s">
        <v>30</v>
      </c>
      <c r="P4710" t="s">
        <v>30</v>
      </c>
      <c r="Q4710" t="s">
        <v>31</v>
      </c>
      <c r="R4710" t="s">
        <v>30</v>
      </c>
      <c r="X4710" t="s">
        <v>10729</v>
      </c>
    </row>
    <row r="4711" spans="1:24" x14ac:dyDescent="0.25">
      <c r="A4711">
        <v>993429</v>
      </c>
      <c r="B4711" t="s">
        <v>10737</v>
      </c>
      <c r="C4711" t="s">
        <v>10738</v>
      </c>
      <c r="G4711" t="e">
        <f>-imod</f>
        <v>#NAME?</v>
      </c>
      <c r="H4711" t="s">
        <v>2070</v>
      </c>
      <c r="N4711" t="s">
        <v>45</v>
      </c>
      <c r="O4711" t="s">
        <v>40</v>
      </c>
      <c r="P4711" t="s">
        <v>30</v>
      </c>
      <c r="Q4711" t="s">
        <v>63</v>
      </c>
      <c r="R4711" t="s">
        <v>30</v>
      </c>
      <c r="X4711" t="s">
        <v>10739</v>
      </c>
    </row>
    <row r="4712" spans="1:24" x14ac:dyDescent="0.25">
      <c r="A4712">
        <v>454137</v>
      </c>
      <c r="B4712" t="s">
        <v>10740</v>
      </c>
      <c r="C4712" t="s">
        <v>10741</v>
      </c>
      <c r="N4712" t="s">
        <v>45</v>
      </c>
      <c r="O4712" t="s">
        <v>40</v>
      </c>
      <c r="P4712" t="s">
        <v>30</v>
      </c>
      <c r="Q4712" t="s">
        <v>31</v>
      </c>
      <c r="R4712" t="s">
        <v>30</v>
      </c>
      <c r="X4712" t="s">
        <v>10742</v>
      </c>
    </row>
    <row r="4713" spans="1:24" x14ac:dyDescent="0.25">
      <c r="A4713">
        <v>830032</v>
      </c>
      <c r="B4713" t="s">
        <v>10743</v>
      </c>
      <c r="C4713" t="s">
        <v>10744</v>
      </c>
      <c r="N4713" t="s">
        <v>45</v>
      </c>
      <c r="O4713" t="s">
        <v>30</v>
      </c>
      <c r="P4713" t="s">
        <v>30</v>
      </c>
      <c r="Q4713" t="s">
        <v>63</v>
      </c>
      <c r="R4713" t="s">
        <v>30</v>
      </c>
      <c r="X4713" t="s">
        <v>10745</v>
      </c>
    </row>
    <row r="4714" spans="1:24" x14ac:dyDescent="0.25">
      <c r="A4714">
        <v>1380631</v>
      </c>
      <c r="B4714" t="s">
        <v>10760</v>
      </c>
      <c r="C4714" t="s">
        <v>10761</v>
      </c>
      <c r="N4714" t="s">
        <v>75</v>
      </c>
      <c r="O4714" t="s">
        <v>30</v>
      </c>
      <c r="P4714" t="s">
        <v>30</v>
      </c>
      <c r="Q4714" t="s">
        <v>31</v>
      </c>
      <c r="R4714" t="s">
        <v>30</v>
      </c>
    </row>
    <row r="4715" spans="1:24" x14ac:dyDescent="0.25">
      <c r="A4715">
        <v>1381084</v>
      </c>
      <c r="B4715" t="s">
        <v>10762</v>
      </c>
      <c r="C4715" t="s">
        <v>10763</v>
      </c>
      <c r="E4715" t="s">
        <v>10764</v>
      </c>
      <c r="F4715" t="s">
        <v>9048</v>
      </c>
      <c r="I4715">
        <v>2003</v>
      </c>
      <c r="N4715" t="s">
        <v>75</v>
      </c>
      <c r="O4715" t="s">
        <v>30</v>
      </c>
      <c r="P4715" t="s">
        <v>30</v>
      </c>
      <c r="Q4715" t="s">
        <v>31</v>
      </c>
      <c r="R4715" t="s">
        <v>30</v>
      </c>
    </row>
    <row r="4716" spans="1:24" x14ac:dyDescent="0.25">
      <c r="A4716">
        <v>1381208</v>
      </c>
      <c r="B4716" t="s">
        <v>10765</v>
      </c>
      <c r="C4716" t="s">
        <v>10766</v>
      </c>
      <c r="K4716" t="s">
        <v>10767</v>
      </c>
      <c r="L4716" t="s">
        <v>10768</v>
      </c>
      <c r="M4716" t="s">
        <v>10630</v>
      </c>
      <c r="N4716" t="s">
        <v>75</v>
      </c>
      <c r="O4716" t="s">
        <v>30</v>
      </c>
      <c r="P4716" t="s">
        <v>30</v>
      </c>
      <c r="Q4716" t="s">
        <v>31</v>
      </c>
      <c r="R4716" t="s">
        <v>30</v>
      </c>
    </row>
    <row r="4717" spans="1:24" x14ac:dyDescent="0.25">
      <c r="A4717">
        <v>1380960</v>
      </c>
      <c r="B4717" t="s">
        <v>10769</v>
      </c>
      <c r="C4717" t="s">
        <v>10770</v>
      </c>
      <c r="M4717" t="s">
        <v>10771</v>
      </c>
      <c r="N4717" t="s">
        <v>133</v>
      </c>
      <c r="O4717" t="s">
        <v>30</v>
      </c>
      <c r="P4717" t="s">
        <v>30</v>
      </c>
      <c r="Q4717" t="s">
        <v>31</v>
      </c>
      <c r="R4717" t="s">
        <v>30</v>
      </c>
    </row>
    <row r="4718" spans="1:24" x14ac:dyDescent="0.25">
      <c r="A4718">
        <v>1379202</v>
      </c>
      <c r="B4718" t="s">
        <v>10775</v>
      </c>
      <c r="C4718" t="s">
        <v>10776</v>
      </c>
      <c r="E4718" t="s">
        <v>10777</v>
      </c>
      <c r="N4718" t="s">
        <v>45</v>
      </c>
      <c r="O4718" t="s">
        <v>40</v>
      </c>
      <c r="P4718" t="s">
        <v>30</v>
      </c>
      <c r="Q4718" t="s">
        <v>63</v>
      </c>
      <c r="R4718" t="s">
        <v>30</v>
      </c>
      <c r="X4718" t="s">
        <v>10778</v>
      </c>
    </row>
    <row r="4719" spans="1:24" x14ac:dyDescent="0.25">
      <c r="A4719">
        <v>1377602</v>
      </c>
      <c r="B4719" t="s">
        <v>10779</v>
      </c>
      <c r="C4719" t="s">
        <v>10780</v>
      </c>
      <c r="E4719" t="s">
        <v>10781</v>
      </c>
      <c r="F4719" t="s">
        <v>366</v>
      </c>
      <c r="I4719">
        <v>1977</v>
      </c>
      <c r="M4719" t="s">
        <v>5754</v>
      </c>
      <c r="N4719" t="s">
        <v>45</v>
      </c>
      <c r="O4719" t="s">
        <v>40</v>
      </c>
      <c r="P4719" t="s">
        <v>30</v>
      </c>
      <c r="Q4719" t="s">
        <v>46</v>
      </c>
      <c r="R4719" t="s">
        <v>30</v>
      </c>
      <c r="X4719" t="s">
        <v>10782</v>
      </c>
    </row>
    <row r="4720" spans="1:24" x14ac:dyDescent="0.25">
      <c r="A4720">
        <v>1379189</v>
      </c>
      <c r="B4720" t="s">
        <v>10783</v>
      </c>
      <c r="C4720" t="s">
        <v>10784</v>
      </c>
      <c r="G4720" t="e">
        <f>-pramine</f>
        <v>#NAME?</v>
      </c>
      <c r="H4720" t="s">
        <v>4130</v>
      </c>
      <c r="N4720" t="s">
        <v>45</v>
      </c>
      <c r="O4720" t="s">
        <v>40</v>
      </c>
      <c r="P4720" t="s">
        <v>30</v>
      </c>
      <c r="Q4720" t="s">
        <v>46</v>
      </c>
      <c r="R4720" t="s">
        <v>30</v>
      </c>
      <c r="X4720" t="s">
        <v>10785</v>
      </c>
    </row>
    <row r="4721" spans="1:24" x14ac:dyDescent="0.25">
      <c r="A4721">
        <v>1377964</v>
      </c>
      <c r="B4721" t="s">
        <v>10786</v>
      </c>
      <c r="C4721" t="s">
        <v>10787</v>
      </c>
      <c r="E4721" t="s">
        <v>10788</v>
      </c>
      <c r="F4721" t="s">
        <v>10789</v>
      </c>
      <c r="G4721" t="e">
        <f>-pristone</f>
        <v>#NAME?</v>
      </c>
      <c r="H4721" t="s">
        <v>959</v>
      </c>
      <c r="I4721">
        <v>2010</v>
      </c>
      <c r="N4721" t="s">
        <v>29</v>
      </c>
      <c r="O4721" t="s">
        <v>30</v>
      </c>
      <c r="P4721" t="s">
        <v>30</v>
      </c>
      <c r="Q4721" t="s">
        <v>31</v>
      </c>
      <c r="R4721" t="s">
        <v>30</v>
      </c>
      <c r="X4721" t="s">
        <v>10790</v>
      </c>
    </row>
    <row r="4722" spans="1:24" x14ac:dyDescent="0.25">
      <c r="A4722">
        <v>1377846</v>
      </c>
      <c r="B4722" t="s">
        <v>10791</v>
      </c>
      <c r="C4722" t="s">
        <v>10792</v>
      </c>
      <c r="G4722" t="e">
        <f>-orex</f>
        <v>#NAME?</v>
      </c>
      <c r="H4722" t="s">
        <v>999</v>
      </c>
      <c r="N4722" t="s">
        <v>45</v>
      </c>
      <c r="O4722" t="s">
        <v>40</v>
      </c>
      <c r="P4722" t="s">
        <v>30</v>
      </c>
      <c r="Q4722" t="s">
        <v>63</v>
      </c>
      <c r="R4722" t="s">
        <v>30</v>
      </c>
      <c r="X4722" t="s">
        <v>10793</v>
      </c>
    </row>
    <row r="4723" spans="1:24" x14ac:dyDescent="0.25">
      <c r="A4723">
        <v>1378397</v>
      </c>
      <c r="B4723" t="s">
        <v>10794</v>
      </c>
      <c r="C4723" t="s">
        <v>10795</v>
      </c>
      <c r="E4723" t="s">
        <v>10796</v>
      </c>
      <c r="N4723" t="s">
        <v>45</v>
      </c>
      <c r="O4723" t="s">
        <v>40</v>
      </c>
      <c r="P4723" t="s">
        <v>30</v>
      </c>
      <c r="Q4723" t="s">
        <v>63</v>
      </c>
      <c r="R4723" t="s">
        <v>30</v>
      </c>
      <c r="X4723" t="s">
        <v>10797</v>
      </c>
    </row>
    <row r="4724" spans="1:24" x14ac:dyDescent="0.25">
      <c r="A4724">
        <v>1377422</v>
      </c>
      <c r="B4724" t="s">
        <v>10798</v>
      </c>
      <c r="C4724" t="s">
        <v>10799</v>
      </c>
      <c r="N4724" t="s">
        <v>45</v>
      </c>
      <c r="O4724" t="s">
        <v>40</v>
      </c>
      <c r="P4724" t="s">
        <v>30</v>
      </c>
      <c r="Q4724" t="s">
        <v>31</v>
      </c>
      <c r="R4724" t="s">
        <v>30</v>
      </c>
      <c r="X4724" t="s">
        <v>10800</v>
      </c>
    </row>
    <row r="4725" spans="1:24" x14ac:dyDescent="0.25">
      <c r="A4725">
        <v>1380462</v>
      </c>
      <c r="B4725" t="s">
        <v>10804</v>
      </c>
      <c r="C4725" t="s">
        <v>10805</v>
      </c>
      <c r="I4725">
        <v>1972</v>
      </c>
      <c r="M4725" t="s">
        <v>10806</v>
      </c>
      <c r="N4725" t="s">
        <v>75</v>
      </c>
      <c r="O4725" t="s">
        <v>30</v>
      </c>
      <c r="P4725" t="s">
        <v>30</v>
      </c>
      <c r="Q4725" t="s">
        <v>31</v>
      </c>
      <c r="R4725" t="s">
        <v>30</v>
      </c>
    </row>
    <row r="4726" spans="1:24" x14ac:dyDescent="0.25">
      <c r="A4726">
        <v>1380349</v>
      </c>
      <c r="B4726" t="s">
        <v>10810</v>
      </c>
      <c r="C4726" t="s">
        <v>10811</v>
      </c>
      <c r="F4726" t="s">
        <v>10812</v>
      </c>
      <c r="G4726" t="e">
        <f>-rsen</f>
        <v>#NAME?</v>
      </c>
      <c r="H4726" t="s">
        <v>9400</v>
      </c>
      <c r="I4726">
        <v>1997</v>
      </c>
      <c r="M4726" t="s">
        <v>250</v>
      </c>
      <c r="N4726" t="s">
        <v>540</v>
      </c>
      <c r="O4726" t="s">
        <v>30</v>
      </c>
      <c r="P4726" t="s">
        <v>30</v>
      </c>
      <c r="Q4726" t="s">
        <v>31</v>
      </c>
      <c r="R4726" t="s">
        <v>30</v>
      </c>
    </row>
    <row r="4727" spans="1:24" x14ac:dyDescent="0.25">
      <c r="A4727">
        <v>1380124</v>
      </c>
      <c r="B4727" t="s">
        <v>10816</v>
      </c>
      <c r="C4727" t="s">
        <v>10817</v>
      </c>
      <c r="E4727" t="s">
        <v>10818</v>
      </c>
      <c r="F4727" t="s">
        <v>10819</v>
      </c>
      <c r="G4727" t="e">
        <f>-ase</f>
        <v>#NAME?</v>
      </c>
      <c r="H4727" t="s">
        <v>2359</v>
      </c>
      <c r="I4727">
        <v>2008</v>
      </c>
      <c r="N4727" t="s">
        <v>2360</v>
      </c>
      <c r="O4727" t="s">
        <v>30</v>
      </c>
      <c r="P4727" t="s">
        <v>30</v>
      </c>
      <c r="Q4727" t="s">
        <v>31</v>
      </c>
      <c r="R4727" t="s">
        <v>30</v>
      </c>
    </row>
    <row r="4728" spans="1:24" x14ac:dyDescent="0.25">
      <c r="A4728">
        <v>1380728</v>
      </c>
      <c r="B4728" t="s">
        <v>10822</v>
      </c>
      <c r="C4728" t="s">
        <v>10823</v>
      </c>
      <c r="E4728" t="s">
        <v>10824</v>
      </c>
      <c r="F4728" t="s">
        <v>10825</v>
      </c>
      <c r="I4728">
        <v>1999</v>
      </c>
      <c r="N4728" t="s">
        <v>75</v>
      </c>
      <c r="O4728" t="s">
        <v>30</v>
      </c>
      <c r="P4728" t="s">
        <v>30</v>
      </c>
      <c r="Q4728" t="s">
        <v>31</v>
      </c>
      <c r="R4728" t="s">
        <v>30</v>
      </c>
    </row>
    <row r="4729" spans="1:24" x14ac:dyDescent="0.25">
      <c r="A4729">
        <v>1380610</v>
      </c>
      <c r="B4729" t="s">
        <v>10826</v>
      </c>
      <c r="C4729" t="s">
        <v>10827</v>
      </c>
      <c r="N4729" t="s">
        <v>75</v>
      </c>
      <c r="O4729" t="s">
        <v>30</v>
      </c>
      <c r="P4729" t="s">
        <v>30</v>
      </c>
      <c r="Q4729" t="s">
        <v>31</v>
      </c>
      <c r="R4729" t="s">
        <v>30</v>
      </c>
    </row>
    <row r="4730" spans="1:24" x14ac:dyDescent="0.25">
      <c r="A4730">
        <v>1380658</v>
      </c>
      <c r="B4730" t="s">
        <v>10828</v>
      </c>
      <c r="C4730" t="s">
        <v>10829</v>
      </c>
      <c r="N4730" t="s">
        <v>75</v>
      </c>
      <c r="O4730" t="s">
        <v>30</v>
      </c>
      <c r="P4730" t="s">
        <v>30</v>
      </c>
      <c r="Q4730" t="s">
        <v>31</v>
      </c>
      <c r="R4730" t="s">
        <v>30</v>
      </c>
    </row>
    <row r="4731" spans="1:24" x14ac:dyDescent="0.25">
      <c r="A4731">
        <v>1380019</v>
      </c>
      <c r="B4731" t="s">
        <v>10830</v>
      </c>
      <c r="C4731" t="s">
        <v>10831</v>
      </c>
      <c r="G4731" t="e">
        <f>-ciguat</f>
        <v>#NAME?</v>
      </c>
      <c r="H4731" t="s">
        <v>10832</v>
      </c>
      <c r="N4731" t="s">
        <v>45</v>
      </c>
      <c r="O4731" t="s">
        <v>40</v>
      </c>
      <c r="P4731" t="s">
        <v>30</v>
      </c>
      <c r="Q4731" t="s">
        <v>63</v>
      </c>
      <c r="R4731" t="s">
        <v>30</v>
      </c>
      <c r="X4731" t="s">
        <v>10833</v>
      </c>
    </row>
    <row r="4732" spans="1:24" x14ac:dyDescent="0.25">
      <c r="A4732">
        <v>1378719</v>
      </c>
      <c r="B4732" t="s">
        <v>10834</v>
      </c>
      <c r="C4732" t="s">
        <v>10835</v>
      </c>
      <c r="G4732" t="e">
        <f>-ectin</f>
        <v>#NAME?</v>
      </c>
      <c r="H4732" t="s">
        <v>3872</v>
      </c>
      <c r="N4732" t="s">
        <v>29</v>
      </c>
      <c r="O4732" t="s">
        <v>30</v>
      </c>
      <c r="P4732" t="s">
        <v>30</v>
      </c>
      <c r="Q4732" t="s">
        <v>31</v>
      </c>
      <c r="R4732" t="s">
        <v>30</v>
      </c>
      <c r="X4732" t="s">
        <v>10836</v>
      </c>
    </row>
    <row r="4733" spans="1:24" x14ac:dyDescent="0.25">
      <c r="A4733">
        <v>1377322</v>
      </c>
      <c r="B4733" t="s">
        <v>10837</v>
      </c>
      <c r="C4733" t="s">
        <v>10838</v>
      </c>
      <c r="N4733" t="s">
        <v>45</v>
      </c>
      <c r="O4733" t="s">
        <v>40</v>
      </c>
      <c r="P4733" t="s">
        <v>30</v>
      </c>
      <c r="Q4733" t="s">
        <v>46</v>
      </c>
      <c r="R4733" t="s">
        <v>30</v>
      </c>
      <c r="X4733" t="s">
        <v>10839</v>
      </c>
    </row>
    <row r="4734" spans="1:24" x14ac:dyDescent="0.25">
      <c r="A4734">
        <v>1379677</v>
      </c>
      <c r="B4734" t="s">
        <v>10840</v>
      </c>
      <c r="C4734" t="s">
        <v>10841</v>
      </c>
      <c r="N4734" t="s">
        <v>45</v>
      </c>
      <c r="O4734" t="s">
        <v>40</v>
      </c>
      <c r="P4734" t="s">
        <v>30</v>
      </c>
      <c r="Q4734" t="s">
        <v>46</v>
      </c>
      <c r="R4734" t="s">
        <v>30</v>
      </c>
      <c r="X4734" t="s">
        <v>10842</v>
      </c>
    </row>
    <row r="4735" spans="1:24" x14ac:dyDescent="0.25">
      <c r="A4735">
        <v>1376953</v>
      </c>
      <c r="B4735" t="s">
        <v>10843</v>
      </c>
      <c r="C4735" t="s">
        <v>10844</v>
      </c>
      <c r="G4735" t="e">
        <f>-fiban</f>
        <v>#NAME?</v>
      </c>
      <c r="H4735" t="s">
        <v>10845</v>
      </c>
      <c r="N4735" t="s">
        <v>45</v>
      </c>
      <c r="O4735" t="s">
        <v>40</v>
      </c>
      <c r="P4735" t="s">
        <v>30</v>
      </c>
      <c r="Q4735" t="s">
        <v>31</v>
      </c>
      <c r="R4735" t="s">
        <v>30</v>
      </c>
      <c r="X4735" t="s">
        <v>10846</v>
      </c>
    </row>
    <row r="4736" spans="1:24" x14ac:dyDescent="0.25">
      <c r="A4736">
        <v>1376082</v>
      </c>
      <c r="B4736" t="s">
        <v>10847</v>
      </c>
      <c r="C4736" t="s">
        <v>10848</v>
      </c>
      <c r="E4736" t="s">
        <v>10849</v>
      </c>
      <c r="F4736" t="s">
        <v>10850</v>
      </c>
      <c r="G4736" t="e">
        <f>-imod</f>
        <v>#NAME?</v>
      </c>
      <c r="H4736" t="s">
        <v>2070</v>
      </c>
      <c r="I4736">
        <v>2007</v>
      </c>
      <c r="N4736" t="s">
        <v>45</v>
      </c>
      <c r="O4736" t="s">
        <v>40</v>
      </c>
      <c r="P4736" t="s">
        <v>30</v>
      </c>
      <c r="Q4736" t="s">
        <v>31</v>
      </c>
      <c r="R4736" t="s">
        <v>30</v>
      </c>
      <c r="X4736" t="s">
        <v>10851</v>
      </c>
    </row>
    <row r="4737" spans="1:24" x14ac:dyDescent="0.25">
      <c r="A4737">
        <v>1379810</v>
      </c>
      <c r="B4737" t="s">
        <v>10852</v>
      </c>
      <c r="C4737" t="s">
        <v>10853</v>
      </c>
      <c r="N4737" t="s">
        <v>45</v>
      </c>
      <c r="O4737" t="s">
        <v>40</v>
      </c>
      <c r="P4737" t="s">
        <v>30</v>
      </c>
      <c r="Q4737" t="s">
        <v>63</v>
      </c>
      <c r="R4737" t="s">
        <v>30</v>
      </c>
      <c r="X4737" t="s">
        <v>10854</v>
      </c>
    </row>
    <row r="4738" spans="1:24" x14ac:dyDescent="0.25">
      <c r="A4738">
        <v>1378741</v>
      </c>
      <c r="B4738" t="s">
        <v>10855</v>
      </c>
      <c r="C4738" t="s">
        <v>10856</v>
      </c>
      <c r="E4738" t="s">
        <v>10857</v>
      </c>
      <c r="F4738" t="s">
        <v>5885</v>
      </c>
      <c r="I4738">
        <v>1980</v>
      </c>
      <c r="K4738" t="s">
        <v>10858</v>
      </c>
      <c r="L4738" t="s">
        <v>10859</v>
      </c>
      <c r="M4738" t="s">
        <v>5418</v>
      </c>
      <c r="N4738" t="s">
        <v>45</v>
      </c>
      <c r="O4738" t="s">
        <v>40</v>
      </c>
      <c r="P4738" t="s">
        <v>30</v>
      </c>
      <c r="Q4738" t="s">
        <v>46</v>
      </c>
      <c r="R4738" t="s">
        <v>30</v>
      </c>
      <c r="X4738" t="s">
        <v>10860</v>
      </c>
    </row>
    <row r="4739" spans="1:24" x14ac:dyDescent="0.25">
      <c r="A4739">
        <v>1377811</v>
      </c>
      <c r="B4739" t="s">
        <v>10861</v>
      </c>
      <c r="C4739" t="s">
        <v>10862</v>
      </c>
      <c r="E4739" t="s">
        <v>10863</v>
      </c>
      <c r="N4739" t="s">
        <v>45</v>
      </c>
      <c r="O4739" t="s">
        <v>40</v>
      </c>
      <c r="P4739" t="s">
        <v>30</v>
      </c>
      <c r="Q4739" t="s">
        <v>63</v>
      </c>
      <c r="R4739" t="s">
        <v>30</v>
      </c>
      <c r="X4739" t="s">
        <v>10864</v>
      </c>
    </row>
    <row r="4740" spans="1:24" x14ac:dyDescent="0.25">
      <c r="A4740">
        <v>1377601</v>
      </c>
      <c r="B4740" t="s">
        <v>10865</v>
      </c>
      <c r="C4740" t="s">
        <v>10866</v>
      </c>
      <c r="G4740" t="s">
        <v>237</v>
      </c>
      <c r="H4740" t="s">
        <v>238</v>
      </c>
      <c r="N4740" t="s">
        <v>45</v>
      </c>
      <c r="O4740" t="s">
        <v>30</v>
      </c>
      <c r="P4740" t="s">
        <v>30</v>
      </c>
      <c r="Q4740" t="s">
        <v>46</v>
      </c>
      <c r="R4740" t="s">
        <v>30</v>
      </c>
      <c r="X4740" t="s">
        <v>10867</v>
      </c>
    </row>
    <row r="4741" spans="1:24" x14ac:dyDescent="0.25">
      <c r="A4741">
        <v>1381919</v>
      </c>
      <c r="B4741" t="s">
        <v>10868</v>
      </c>
      <c r="C4741" t="s">
        <v>10869</v>
      </c>
      <c r="E4741" t="s">
        <v>10870</v>
      </c>
      <c r="N4741" t="s">
        <v>547</v>
      </c>
      <c r="O4741" t="s">
        <v>30</v>
      </c>
      <c r="P4741" t="s">
        <v>30</v>
      </c>
      <c r="Q4741" t="s">
        <v>31</v>
      </c>
      <c r="R4741" t="s">
        <v>30</v>
      </c>
    </row>
    <row r="4742" spans="1:24" x14ac:dyDescent="0.25">
      <c r="A4742">
        <v>1380108</v>
      </c>
      <c r="B4742" t="s">
        <v>10871</v>
      </c>
      <c r="C4742" t="s">
        <v>10872</v>
      </c>
      <c r="F4742" t="s">
        <v>4293</v>
      </c>
      <c r="I4742">
        <v>2007</v>
      </c>
      <c r="K4742" t="s">
        <v>10873</v>
      </c>
      <c r="L4742" t="s">
        <v>10874</v>
      </c>
      <c r="N4742" t="s">
        <v>75</v>
      </c>
      <c r="O4742" t="s">
        <v>30</v>
      </c>
      <c r="P4742" t="s">
        <v>30</v>
      </c>
      <c r="Q4742" t="s">
        <v>31</v>
      </c>
      <c r="R4742" t="s">
        <v>30</v>
      </c>
    </row>
    <row r="4743" spans="1:24" x14ac:dyDescent="0.25">
      <c r="A4743">
        <v>1381962</v>
      </c>
      <c r="B4743" t="s">
        <v>10875</v>
      </c>
      <c r="C4743" t="s">
        <v>10876</v>
      </c>
      <c r="E4743" t="s">
        <v>10877</v>
      </c>
      <c r="N4743" t="s">
        <v>547</v>
      </c>
      <c r="O4743" t="s">
        <v>30</v>
      </c>
      <c r="P4743" t="s">
        <v>30</v>
      </c>
      <c r="Q4743" t="s">
        <v>31</v>
      </c>
      <c r="R4743" t="s">
        <v>30</v>
      </c>
    </row>
    <row r="4744" spans="1:24" x14ac:dyDescent="0.25">
      <c r="A4744">
        <v>1379725</v>
      </c>
      <c r="B4744" t="s">
        <v>10878</v>
      </c>
      <c r="C4744" t="s">
        <v>10879</v>
      </c>
      <c r="G4744" t="e">
        <f>-imod</f>
        <v>#NAME?</v>
      </c>
      <c r="H4744" t="s">
        <v>2070</v>
      </c>
      <c r="N4744" t="s">
        <v>45</v>
      </c>
      <c r="O4744" t="s">
        <v>40</v>
      </c>
      <c r="P4744" t="s">
        <v>30</v>
      </c>
      <c r="Q4744" t="s">
        <v>63</v>
      </c>
      <c r="R4744" t="s">
        <v>30</v>
      </c>
      <c r="X4744" t="s">
        <v>10880</v>
      </c>
    </row>
    <row r="4745" spans="1:24" x14ac:dyDescent="0.25">
      <c r="A4745">
        <v>1378669</v>
      </c>
      <c r="B4745" t="s">
        <v>10881</v>
      </c>
      <c r="C4745" t="s">
        <v>10882</v>
      </c>
      <c r="G4745" t="e">
        <f>-mycin</f>
        <v>#NAME?</v>
      </c>
      <c r="H4745" t="s">
        <v>26</v>
      </c>
      <c r="I4745">
        <v>1967</v>
      </c>
      <c r="M4745" t="s">
        <v>453</v>
      </c>
      <c r="N4745" t="s">
        <v>29</v>
      </c>
      <c r="O4745" t="s">
        <v>30</v>
      </c>
      <c r="P4745" t="s">
        <v>30</v>
      </c>
      <c r="Q4745" t="s">
        <v>31</v>
      </c>
      <c r="R4745" t="s">
        <v>30</v>
      </c>
      <c r="X4745" t="s">
        <v>10883</v>
      </c>
    </row>
    <row r="4746" spans="1:24" x14ac:dyDescent="0.25">
      <c r="A4746">
        <v>1379730</v>
      </c>
      <c r="B4746" t="s">
        <v>10884</v>
      </c>
      <c r="C4746" t="s">
        <v>10885</v>
      </c>
      <c r="N4746" t="s">
        <v>45</v>
      </c>
      <c r="O4746" t="s">
        <v>40</v>
      </c>
      <c r="P4746" t="s">
        <v>30</v>
      </c>
      <c r="Q4746" t="s">
        <v>63</v>
      </c>
      <c r="R4746" t="s">
        <v>30</v>
      </c>
      <c r="X4746" t="s">
        <v>10886</v>
      </c>
    </row>
    <row r="4747" spans="1:24" x14ac:dyDescent="0.25">
      <c r="A4747">
        <v>1379906</v>
      </c>
      <c r="B4747" t="s">
        <v>10887</v>
      </c>
      <c r="C4747" t="s">
        <v>10888</v>
      </c>
      <c r="G4747" t="s">
        <v>460</v>
      </c>
      <c r="H4747" t="s">
        <v>461</v>
      </c>
      <c r="K4747" t="s">
        <v>10889</v>
      </c>
      <c r="L4747" t="s">
        <v>10890</v>
      </c>
      <c r="N4747" t="s">
        <v>29</v>
      </c>
      <c r="O4747" t="s">
        <v>30</v>
      </c>
      <c r="P4747" t="s">
        <v>30</v>
      </c>
      <c r="Q4747" t="s">
        <v>31</v>
      </c>
      <c r="R4747" t="s">
        <v>30</v>
      </c>
      <c r="X4747" t="s">
        <v>10891</v>
      </c>
    </row>
    <row r="4748" spans="1:24" x14ac:dyDescent="0.25">
      <c r="A4748">
        <v>1377006</v>
      </c>
      <c r="B4748" t="s">
        <v>10892</v>
      </c>
      <c r="C4748" t="s">
        <v>10893</v>
      </c>
      <c r="E4748" t="s">
        <v>10894</v>
      </c>
      <c r="N4748" t="s">
        <v>45</v>
      </c>
      <c r="O4748" t="s">
        <v>40</v>
      </c>
      <c r="P4748" t="s">
        <v>30</v>
      </c>
      <c r="Q4748" t="s">
        <v>63</v>
      </c>
      <c r="R4748" t="s">
        <v>30</v>
      </c>
      <c r="X4748" t="s">
        <v>10895</v>
      </c>
    </row>
    <row r="4749" spans="1:24" x14ac:dyDescent="0.25">
      <c r="A4749">
        <v>1376172</v>
      </c>
      <c r="B4749" t="s">
        <v>10896</v>
      </c>
      <c r="C4749" t="s">
        <v>10897</v>
      </c>
      <c r="E4749" t="s">
        <v>10898</v>
      </c>
      <c r="G4749" t="s">
        <v>460</v>
      </c>
      <c r="H4749" t="s">
        <v>461</v>
      </c>
      <c r="I4749">
        <v>1984</v>
      </c>
      <c r="M4749" t="s">
        <v>453</v>
      </c>
      <c r="N4749" t="s">
        <v>29</v>
      </c>
      <c r="O4749" t="s">
        <v>30</v>
      </c>
      <c r="P4749" t="s">
        <v>30</v>
      </c>
      <c r="Q4749" t="s">
        <v>31</v>
      </c>
      <c r="R4749" t="s">
        <v>30</v>
      </c>
      <c r="X4749" t="s">
        <v>10899</v>
      </c>
    </row>
    <row r="4750" spans="1:24" x14ac:dyDescent="0.25">
      <c r="A4750">
        <v>1377491</v>
      </c>
      <c r="B4750" t="s">
        <v>10900</v>
      </c>
      <c r="C4750" t="s">
        <v>10901</v>
      </c>
      <c r="N4750" t="s">
        <v>45</v>
      </c>
      <c r="O4750" t="s">
        <v>40</v>
      </c>
      <c r="P4750" t="s">
        <v>30</v>
      </c>
      <c r="Q4750" t="s">
        <v>63</v>
      </c>
      <c r="R4750" t="s">
        <v>30</v>
      </c>
      <c r="X4750" t="s">
        <v>10902</v>
      </c>
    </row>
    <row r="4751" spans="1:24" x14ac:dyDescent="0.25">
      <c r="A4751">
        <v>174047</v>
      </c>
      <c r="B4751" t="s">
        <v>10903</v>
      </c>
      <c r="C4751" t="s">
        <v>10904</v>
      </c>
      <c r="E4751" t="s">
        <v>10905</v>
      </c>
      <c r="I4751">
        <v>1975</v>
      </c>
      <c r="M4751" t="s">
        <v>693</v>
      </c>
      <c r="N4751" t="s">
        <v>45</v>
      </c>
      <c r="O4751" t="s">
        <v>40</v>
      </c>
      <c r="P4751" t="s">
        <v>30</v>
      </c>
      <c r="Q4751" t="s">
        <v>31</v>
      </c>
      <c r="R4751" t="s">
        <v>30</v>
      </c>
      <c r="X4751" t="s">
        <v>10906</v>
      </c>
    </row>
    <row r="4752" spans="1:24" x14ac:dyDescent="0.25">
      <c r="A4752">
        <v>1383496</v>
      </c>
      <c r="B4752" t="s">
        <v>10907</v>
      </c>
      <c r="C4752" t="s">
        <v>10908</v>
      </c>
      <c r="E4752" t="s">
        <v>10909</v>
      </c>
      <c r="F4752" t="s">
        <v>10910</v>
      </c>
      <c r="G4752" t="e">
        <f ca="1">-ifen(e)</f>
        <v>#NAME?</v>
      </c>
      <c r="H4752" t="s">
        <v>4990</v>
      </c>
      <c r="I4752">
        <v>1973</v>
      </c>
      <c r="M4752" t="s">
        <v>1310</v>
      </c>
      <c r="N4752" t="s">
        <v>45</v>
      </c>
      <c r="O4752" t="s">
        <v>40</v>
      </c>
      <c r="P4752" t="s">
        <v>30</v>
      </c>
      <c r="Q4752" t="s">
        <v>63</v>
      </c>
      <c r="R4752" t="s">
        <v>30</v>
      </c>
      <c r="X4752" t="s">
        <v>10911</v>
      </c>
    </row>
    <row r="4753" spans="1:24" x14ac:dyDescent="0.25">
      <c r="A4753">
        <v>1381835</v>
      </c>
      <c r="B4753" t="s">
        <v>10912</v>
      </c>
      <c r="C4753" t="s">
        <v>10913</v>
      </c>
      <c r="N4753" t="s">
        <v>547</v>
      </c>
      <c r="O4753" t="s">
        <v>30</v>
      </c>
      <c r="P4753" t="s">
        <v>30</v>
      </c>
      <c r="Q4753" t="s">
        <v>31</v>
      </c>
      <c r="R4753" t="s">
        <v>30</v>
      </c>
    </row>
    <row r="4754" spans="1:24" x14ac:dyDescent="0.25">
      <c r="A4754">
        <v>1381039</v>
      </c>
      <c r="B4754" t="s">
        <v>10914</v>
      </c>
      <c r="C4754" t="s">
        <v>10915</v>
      </c>
      <c r="F4754" t="s">
        <v>10916</v>
      </c>
      <c r="M4754" t="s">
        <v>10917</v>
      </c>
      <c r="N4754" t="s">
        <v>75</v>
      </c>
      <c r="O4754" t="s">
        <v>30</v>
      </c>
      <c r="P4754" t="s">
        <v>30</v>
      </c>
      <c r="Q4754" t="s">
        <v>31</v>
      </c>
      <c r="R4754" t="s">
        <v>30</v>
      </c>
    </row>
    <row r="4755" spans="1:24" x14ac:dyDescent="0.25">
      <c r="A4755">
        <v>1380225</v>
      </c>
      <c r="B4755" t="s">
        <v>10920</v>
      </c>
      <c r="C4755" t="s">
        <v>10921</v>
      </c>
      <c r="F4755" t="s">
        <v>2492</v>
      </c>
      <c r="I4755">
        <v>1978</v>
      </c>
      <c r="M4755" t="s">
        <v>3988</v>
      </c>
      <c r="N4755" t="s">
        <v>229</v>
      </c>
      <c r="O4755" t="s">
        <v>30</v>
      </c>
      <c r="P4755" t="s">
        <v>30</v>
      </c>
      <c r="Q4755" t="s">
        <v>31</v>
      </c>
      <c r="R4755" t="s">
        <v>30</v>
      </c>
    </row>
    <row r="4756" spans="1:24" x14ac:dyDescent="0.25">
      <c r="A4756">
        <v>1381116</v>
      </c>
      <c r="B4756" t="s">
        <v>10922</v>
      </c>
      <c r="C4756" t="s">
        <v>10923</v>
      </c>
      <c r="E4756" t="s">
        <v>10924</v>
      </c>
      <c r="N4756" t="s">
        <v>75</v>
      </c>
      <c r="O4756" t="s">
        <v>30</v>
      </c>
      <c r="P4756" t="s">
        <v>30</v>
      </c>
      <c r="Q4756" t="s">
        <v>31</v>
      </c>
      <c r="R4756" t="s">
        <v>30</v>
      </c>
    </row>
    <row r="4757" spans="1:24" x14ac:dyDescent="0.25">
      <c r="A4757">
        <v>1380227</v>
      </c>
      <c r="B4757" t="s">
        <v>10925</v>
      </c>
      <c r="C4757" t="s">
        <v>10926</v>
      </c>
      <c r="F4757" t="s">
        <v>489</v>
      </c>
      <c r="N4757" t="s">
        <v>75</v>
      </c>
      <c r="O4757" t="s">
        <v>30</v>
      </c>
      <c r="P4757" t="s">
        <v>30</v>
      </c>
      <c r="Q4757" t="s">
        <v>31</v>
      </c>
      <c r="R4757" t="s">
        <v>30</v>
      </c>
    </row>
    <row r="4758" spans="1:24" x14ac:dyDescent="0.25">
      <c r="A4758">
        <v>1381202</v>
      </c>
      <c r="B4758" t="s">
        <v>10931</v>
      </c>
      <c r="C4758" t="s">
        <v>10932</v>
      </c>
      <c r="N4758" t="s">
        <v>75</v>
      </c>
      <c r="O4758" t="s">
        <v>30</v>
      </c>
      <c r="P4758" t="s">
        <v>30</v>
      </c>
      <c r="Q4758" t="s">
        <v>31</v>
      </c>
      <c r="R4758" t="s">
        <v>30</v>
      </c>
    </row>
    <row r="4759" spans="1:24" x14ac:dyDescent="0.25">
      <c r="A4759">
        <v>1381068</v>
      </c>
      <c r="B4759" t="s">
        <v>10933</v>
      </c>
      <c r="C4759" t="s">
        <v>10934</v>
      </c>
      <c r="M4759" t="s">
        <v>10935</v>
      </c>
      <c r="N4759" t="s">
        <v>75</v>
      </c>
      <c r="O4759" t="s">
        <v>30</v>
      </c>
      <c r="P4759" t="s">
        <v>30</v>
      </c>
      <c r="Q4759" t="s">
        <v>31</v>
      </c>
      <c r="R4759" t="s">
        <v>30</v>
      </c>
    </row>
    <row r="4760" spans="1:24" x14ac:dyDescent="0.25">
      <c r="A4760">
        <v>1380153</v>
      </c>
      <c r="B4760" t="s">
        <v>10939</v>
      </c>
      <c r="C4760" t="s">
        <v>10940</v>
      </c>
      <c r="N4760" t="s">
        <v>75</v>
      </c>
      <c r="O4760" t="s">
        <v>30</v>
      </c>
      <c r="P4760" t="s">
        <v>30</v>
      </c>
      <c r="Q4760" t="s">
        <v>31</v>
      </c>
      <c r="R4760" t="s">
        <v>30</v>
      </c>
    </row>
    <row r="4761" spans="1:24" x14ac:dyDescent="0.25">
      <c r="A4761">
        <v>1381974</v>
      </c>
      <c r="B4761" t="s">
        <v>10941</v>
      </c>
      <c r="C4761" t="s">
        <v>10942</v>
      </c>
      <c r="E4761" t="s">
        <v>10943</v>
      </c>
      <c r="N4761" t="s">
        <v>547</v>
      </c>
      <c r="O4761" t="s">
        <v>30</v>
      </c>
      <c r="P4761" t="s">
        <v>30</v>
      </c>
      <c r="Q4761" t="s">
        <v>31</v>
      </c>
      <c r="R4761" t="s">
        <v>30</v>
      </c>
    </row>
    <row r="4762" spans="1:24" x14ac:dyDescent="0.25">
      <c r="A4762">
        <v>1383255</v>
      </c>
      <c r="B4762" t="s">
        <v>10947</v>
      </c>
      <c r="C4762" t="s">
        <v>10948</v>
      </c>
      <c r="E4762" t="s">
        <v>10949</v>
      </c>
      <c r="G4762" t="e">
        <f>-ium</f>
        <v>#NAME?</v>
      </c>
      <c r="H4762" t="s">
        <v>288</v>
      </c>
      <c r="N4762" t="s">
        <v>45</v>
      </c>
      <c r="O4762" t="s">
        <v>30</v>
      </c>
      <c r="P4762" t="s">
        <v>30</v>
      </c>
      <c r="Q4762" t="s">
        <v>63</v>
      </c>
      <c r="R4762" t="s">
        <v>30</v>
      </c>
      <c r="X4762" t="s">
        <v>10950</v>
      </c>
    </row>
    <row r="4763" spans="1:24" x14ac:dyDescent="0.25">
      <c r="A4763">
        <v>1383455</v>
      </c>
      <c r="B4763" t="s">
        <v>10951</v>
      </c>
      <c r="C4763" t="s">
        <v>10952</v>
      </c>
      <c r="G4763" t="e">
        <f>-ium</f>
        <v>#NAME?</v>
      </c>
      <c r="H4763" t="s">
        <v>288</v>
      </c>
      <c r="N4763" t="s">
        <v>45</v>
      </c>
      <c r="O4763" t="s">
        <v>40</v>
      </c>
      <c r="P4763" t="s">
        <v>30</v>
      </c>
      <c r="Q4763" t="s">
        <v>46</v>
      </c>
      <c r="R4763" t="s">
        <v>30</v>
      </c>
      <c r="X4763" t="s">
        <v>10953</v>
      </c>
    </row>
    <row r="4764" spans="1:24" x14ac:dyDescent="0.25">
      <c r="A4764">
        <v>1377814</v>
      </c>
      <c r="B4764" t="s">
        <v>10954</v>
      </c>
      <c r="C4764" t="s">
        <v>10955</v>
      </c>
      <c r="I4764">
        <v>1961</v>
      </c>
      <c r="M4764" t="s">
        <v>296</v>
      </c>
      <c r="N4764" t="s">
        <v>45</v>
      </c>
      <c r="O4764" t="s">
        <v>40</v>
      </c>
      <c r="P4764" t="s">
        <v>30</v>
      </c>
      <c r="Q4764" t="s">
        <v>46</v>
      </c>
      <c r="R4764" t="s">
        <v>30</v>
      </c>
      <c r="X4764" t="s">
        <v>10956</v>
      </c>
    </row>
    <row r="4765" spans="1:24" x14ac:dyDescent="0.25">
      <c r="A4765">
        <v>1379680</v>
      </c>
      <c r="B4765" t="s">
        <v>10957</v>
      </c>
      <c r="C4765" t="s">
        <v>10958</v>
      </c>
      <c r="G4765" t="e">
        <f>-metacin</f>
        <v>#NAME?</v>
      </c>
      <c r="H4765" t="s">
        <v>9280</v>
      </c>
      <c r="N4765" t="s">
        <v>45</v>
      </c>
      <c r="O4765" t="s">
        <v>30</v>
      </c>
      <c r="P4765" t="s">
        <v>30</v>
      </c>
      <c r="Q4765" t="s">
        <v>46</v>
      </c>
      <c r="R4765" t="s">
        <v>30</v>
      </c>
      <c r="X4765" t="s">
        <v>10959</v>
      </c>
    </row>
    <row r="4766" spans="1:24" x14ac:dyDescent="0.25">
      <c r="A4766">
        <v>469734</v>
      </c>
      <c r="B4766" t="s">
        <v>10960</v>
      </c>
      <c r="C4766" t="s">
        <v>10961</v>
      </c>
      <c r="N4766" t="s">
        <v>45</v>
      </c>
      <c r="O4766" t="s">
        <v>40</v>
      </c>
      <c r="P4766" t="s">
        <v>30</v>
      </c>
      <c r="Q4766" t="s">
        <v>63</v>
      </c>
      <c r="R4766" t="s">
        <v>30</v>
      </c>
      <c r="X4766" t="s">
        <v>10962</v>
      </c>
    </row>
    <row r="4767" spans="1:24" x14ac:dyDescent="0.25">
      <c r="A4767">
        <v>77354</v>
      </c>
      <c r="B4767" t="s">
        <v>10963</v>
      </c>
      <c r="C4767" t="s">
        <v>10964</v>
      </c>
      <c r="G4767" t="e">
        <f>-nidazole</f>
        <v>#NAME?</v>
      </c>
      <c r="H4767" t="s">
        <v>10182</v>
      </c>
      <c r="N4767" t="s">
        <v>45</v>
      </c>
      <c r="O4767" t="s">
        <v>40</v>
      </c>
      <c r="P4767" t="s">
        <v>30</v>
      </c>
      <c r="Q4767" t="s">
        <v>46</v>
      </c>
      <c r="R4767" t="s">
        <v>30</v>
      </c>
      <c r="X4767" t="s">
        <v>10965</v>
      </c>
    </row>
    <row r="4768" spans="1:24" x14ac:dyDescent="0.25">
      <c r="A4768">
        <v>150621</v>
      </c>
      <c r="B4768" t="s">
        <v>10966</v>
      </c>
      <c r="C4768" t="s">
        <v>10967</v>
      </c>
      <c r="N4768" t="s">
        <v>45</v>
      </c>
      <c r="O4768" t="s">
        <v>40</v>
      </c>
      <c r="P4768" t="s">
        <v>30</v>
      </c>
      <c r="Q4768" t="s">
        <v>63</v>
      </c>
      <c r="R4768" t="s">
        <v>30</v>
      </c>
      <c r="X4768" t="s">
        <v>10968</v>
      </c>
    </row>
    <row r="4769" spans="1:24" x14ac:dyDescent="0.25">
      <c r="A4769">
        <v>255547</v>
      </c>
      <c r="B4769" t="s">
        <v>10969</v>
      </c>
      <c r="C4769" t="s">
        <v>10970</v>
      </c>
      <c r="G4769" t="s">
        <v>2750</v>
      </c>
      <c r="H4769" t="s">
        <v>707</v>
      </c>
      <c r="N4769" t="s">
        <v>45</v>
      </c>
      <c r="O4769" t="s">
        <v>40</v>
      </c>
      <c r="P4769" t="s">
        <v>30</v>
      </c>
      <c r="Q4769" t="s">
        <v>46</v>
      </c>
      <c r="R4769" t="s">
        <v>30</v>
      </c>
      <c r="X4769" t="s">
        <v>10971</v>
      </c>
    </row>
    <row r="4770" spans="1:24" x14ac:dyDescent="0.25">
      <c r="A4770">
        <v>479622</v>
      </c>
      <c r="B4770" t="s">
        <v>10978</v>
      </c>
      <c r="C4770" t="s">
        <v>10979</v>
      </c>
      <c r="E4770" t="s">
        <v>10980</v>
      </c>
      <c r="F4770" t="s">
        <v>301</v>
      </c>
      <c r="I4770">
        <v>1973</v>
      </c>
      <c r="M4770" t="s">
        <v>3003</v>
      </c>
      <c r="N4770" t="s">
        <v>45</v>
      </c>
      <c r="O4770" t="s">
        <v>30</v>
      </c>
      <c r="P4770" t="s">
        <v>30</v>
      </c>
      <c r="Q4770" t="s">
        <v>63</v>
      </c>
      <c r="R4770" t="s">
        <v>30</v>
      </c>
      <c r="X4770" t="s">
        <v>10981</v>
      </c>
    </row>
    <row r="4771" spans="1:24" x14ac:dyDescent="0.25">
      <c r="A4771">
        <v>598869</v>
      </c>
      <c r="B4771" t="s">
        <v>10982</v>
      </c>
      <c r="C4771" t="s">
        <v>10983</v>
      </c>
      <c r="E4771" t="s">
        <v>10984</v>
      </c>
      <c r="G4771" t="e">
        <f>-ac</f>
        <v>#NAME?</v>
      </c>
      <c r="H4771" t="s">
        <v>1022</v>
      </c>
      <c r="I4771">
        <v>1984</v>
      </c>
      <c r="K4771" t="s">
        <v>10985</v>
      </c>
      <c r="L4771" t="s">
        <v>10986</v>
      </c>
      <c r="M4771" t="s">
        <v>1025</v>
      </c>
      <c r="N4771" t="s">
        <v>45</v>
      </c>
      <c r="O4771" t="s">
        <v>40</v>
      </c>
      <c r="P4771" t="s">
        <v>30</v>
      </c>
      <c r="Q4771" t="s">
        <v>63</v>
      </c>
      <c r="R4771" t="s">
        <v>30</v>
      </c>
      <c r="X4771" t="s">
        <v>10987</v>
      </c>
    </row>
    <row r="4772" spans="1:24" x14ac:dyDescent="0.25">
      <c r="A4772">
        <v>150910</v>
      </c>
      <c r="B4772" t="s">
        <v>10988</v>
      </c>
      <c r="C4772" t="s">
        <v>10989</v>
      </c>
      <c r="E4772" t="s">
        <v>10990</v>
      </c>
      <c r="F4772" t="s">
        <v>489</v>
      </c>
      <c r="G4772" t="e">
        <f>-barb</f>
        <v>#NAME?</v>
      </c>
      <c r="H4772" t="s">
        <v>206</v>
      </c>
      <c r="I4772">
        <v>1974</v>
      </c>
      <c r="M4772" t="s">
        <v>871</v>
      </c>
      <c r="N4772" t="s">
        <v>45</v>
      </c>
      <c r="O4772" t="s">
        <v>40</v>
      </c>
      <c r="P4772" t="s">
        <v>30</v>
      </c>
      <c r="Q4772" t="s">
        <v>63</v>
      </c>
      <c r="R4772" t="s">
        <v>30</v>
      </c>
      <c r="X4772" t="s">
        <v>10991</v>
      </c>
    </row>
    <row r="4773" spans="1:24" x14ac:dyDescent="0.25">
      <c r="A4773">
        <v>809398</v>
      </c>
      <c r="B4773" t="s">
        <v>10992</v>
      </c>
      <c r="C4773" t="s">
        <v>10993</v>
      </c>
      <c r="F4773" t="s">
        <v>626</v>
      </c>
      <c r="N4773" t="s">
        <v>29</v>
      </c>
      <c r="O4773" t="s">
        <v>40</v>
      </c>
      <c r="P4773" t="s">
        <v>30</v>
      </c>
      <c r="Q4773" t="s">
        <v>31</v>
      </c>
      <c r="R4773" t="s">
        <v>30</v>
      </c>
      <c r="X4773" t="s">
        <v>10994</v>
      </c>
    </row>
    <row r="4774" spans="1:24" x14ac:dyDescent="0.25">
      <c r="A4774">
        <v>1078596</v>
      </c>
      <c r="B4774" t="s">
        <v>10995</v>
      </c>
      <c r="C4774" t="s">
        <v>10996</v>
      </c>
      <c r="I4774">
        <v>1964</v>
      </c>
      <c r="M4774" t="s">
        <v>2468</v>
      </c>
      <c r="N4774" t="s">
        <v>229</v>
      </c>
      <c r="O4774" t="s">
        <v>30</v>
      </c>
      <c r="P4774" t="s">
        <v>30</v>
      </c>
      <c r="Q4774" t="s">
        <v>46</v>
      </c>
      <c r="R4774" t="s">
        <v>30</v>
      </c>
      <c r="X4774" t="s">
        <v>10997</v>
      </c>
    </row>
    <row r="4775" spans="1:24" x14ac:dyDescent="0.25">
      <c r="A4775">
        <v>4637</v>
      </c>
      <c r="B4775" t="s">
        <v>10998</v>
      </c>
      <c r="C4775" t="s">
        <v>10999</v>
      </c>
      <c r="E4775" t="s">
        <v>11000</v>
      </c>
      <c r="F4775" t="s">
        <v>480</v>
      </c>
      <c r="I4775">
        <v>1981</v>
      </c>
      <c r="M4775" t="s">
        <v>3244</v>
      </c>
      <c r="N4775" t="s">
        <v>45</v>
      </c>
      <c r="O4775" t="s">
        <v>40</v>
      </c>
      <c r="P4775" t="s">
        <v>30</v>
      </c>
      <c r="Q4775" t="s">
        <v>63</v>
      </c>
      <c r="R4775" t="s">
        <v>30</v>
      </c>
      <c r="X4775" t="s">
        <v>11001</v>
      </c>
    </row>
    <row r="4776" spans="1:24" x14ac:dyDescent="0.25">
      <c r="A4776">
        <v>294897</v>
      </c>
      <c r="B4776" t="s">
        <v>11005</v>
      </c>
      <c r="C4776" t="s">
        <v>11006</v>
      </c>
      <c r="E4776" t="s">
        <v>11007</v>
      </c>
      <c r="N4776" t="s">
        <v>45</v>
      </c>
      <c r="O4776" t="s">
        <v>30</v>
      </c>
      <c r="P4776" t="s">
        <v>30</v>
      </c>
      <c r="Q4776" t="s">
        <v>63</v>
      </c>
      <c r="R4776" t="s">
        <v>30</v>
      </c>
      <c r="X4776" t="s">
        <v>11008</v>
      </c>
    </row>
    <row r="4777" spans="1:24" x14ac:dyDescent="0.25">
      <c r="A4777">
        <v>939331</v>
      </c>
      <c r="B4777" t="s">
        <v>11009</v>
      </c>
      <c r="C4777" t="s">
        <v>11010</v>
      </c>
      <c r="N4777" t="s">
        <v>45</v>
      </c>
      <c r="O4777" t="s">
        <v>40</v>
      </c>
      <c r="P4777" t="s">
        <v>30</v>
      </c>
      <c r="Q4777" t="s">
        <v>46</v>
      </c>
      <c r="R4777" t="s">
        <v>30</v>
      </c>
      <c r="X4777" t="s">
        <v>11011</v>
      </c>
    </row>
    <row r="4778" spans="1:24" x14ac:dyDescent="0.25">
      <c r="A4778">
        <v>150462</v>
      </c>
      <c r="B4778" t="s">
        <v>11012</v>
      </c>
      <c r="C4778" t="s">
        <v>11013</v>
      </c>
      <c r="N4778" t="s">
        <v>45</v>
      </c>
      <c r="O4778" t="s">
        <v>40</v>
      </c>
      <c r="P4778" t="s">
        <v>30</v>
      </c>
      <c r="Q4778" t="s">
        <v>63</v>
      </c>
      <c r="R4778" t="s">
        <v>30</v>
      </c>
      <c r="X4778" t="s">
        <v>11014</v>
      </c>
    </row>
    <row r="4779" spans="1:24" x14ac:dyDescent="0.25">
      <c r="A4779">
        <v>84123</v>
      </c>
      <c r="B4779" t="s">
        <v>11015</v>
      </c>
      <c r="C4779" t="s">
        <v>11016</v>
      </c>
      <c r="N4779" t="s">
        <v>45</v>
      </c>
      <c r="O4779" t="s">
        <v>40</v>
      </c>
      <c r="P4779" t="s">
        <v>30</v>
      </c>
      <c r="Q4779" t="s">
        <v>63</v>
      </c>
      <c r="R4779" t="s">
        <v>30</v>
      </c>
      <c r="X4779" t="s">
        <v>11017</v>
      </c>
    </row>
    <row r="4780" spans="1:24" x14ac:dyDescent="0.25">
      <c r="A4780">
        <v>62864</v>
      </c>
      <c r="B4780" t="s">
        <v>11018</v>
      </c>
      <c r="C4780" t="s">
        <v>11019</v>
      </c>
      <c r="N4780" t="s">
        <v>45</v>
      </c>
      <c r="O4780" t="s">
        <v>40</v>
      </c>
      <c r="P4780" t="s">
        <v>30</v>
      </c>
      <c r="Q4780" t="s">
        <v>63</v>
      </c>
      <c r="R4780" t="s">
        <v>30</v>
      </c>
      <c r="X4780" t="s">
        <v>11020</v>
      </c>
    </row>
    <row r="4781" spans="1:24" x14ac:dyDescent="0.25">
      <c r="A4781">
        <v>453649</v>
      </c>
      <c r="B4781" t="s">
        <v>11021</v>
      </c>
      <c r="C4781" t="s">
        <v>11022</v>
      </c>
      <c r="E4781" t="s">
        <v>11023</v>
      </c>
      <c r="F4781" t="s">
        <v>301</v>
      </c>
      <c r="G4781" t="e">
        <f>-ribine</f>
        <v>#NAME?</v>
      </c>
      <c r="H4781" t="s">
        <v>983</v>
      </c>
      <c r="I4781">
        <v>1968</v>
      </c>
      <c r="M4781" t="s">
        <v>7108</v>
      </c>
      <c r="N4781" t="s">
        <v>29</v>
      </c>
      <c r="O4781" t="s">
        <v>40</v>
      </c>
      <c r="P4781" t="s">
        <v>30</v>
      </c>
      <c r="Q4781" t="s">
        <v>31</v>
      </c>
      <c r="R4781" t="s">
        <v>30</v>
      </c>
      <c r="X4781" t="s">
        <v>11024</v>
      </c>
    </row>
    <row r="4782" spans="1:24" x14ac:dyDescent="0.25">
      <c r="A4782">
        <v>330545</v>
      </c>
      <c r="B4782" t="s">
        <v>11030</v>
      </c>
      <c r="C4782" t="s">
        <v>11031</v>
      </c>
      <c r="K4782" t="s">
        <v>11032</v>
      </c>
      <c r="L4782" t="s">
        <v>11033</v>
      </c>
      <c r="N4782" t="s">
        <v>45</v>
      </c>
      <c r="O4782" t="s">
        <v>30</v>
      </c>
      <c r="P4782" t="s">
        <v>30</v>
      </c>
      <c r="Q4782" t="s">
        <v>46</v>
      </c>
      <c r="R4782" t="s">
        <v>30</v>
      </c>
      <c r="X4782" t="s">
        <v>11034</v>
      </c>
    </row>
    <row r="4783" spans="1:24" x14ac:dyDescent="0.25">
      <c r="A4783">
        <v>506559</v>
      </c>
      <c r="B4783" t="s">
        <v>11035</v>
      </c>
      <c r="C4783" t="s">
        <v>11036</v>
      </c>
      <c r="G4783" t="e">
        <f>-oxacin</f>
        <v>#NAME?</v>
      </c>
      <c r="H4783" t="s">
        <v>1472</v>
      </c>
      <c r="N4783" t="s">
        <v>45</v>
      </c>
      <c r="O4783" t="s">
        <v>40</v>
      </c>
      <c r="P4783" t="s">
        <v>30</v>
      </c>
      <c r="Q4783" t="s">
        <v>63</v>
      </c>
      <c r="R4783" t="s">
        <v>30</v>
      </c>
      <c r="X4783" t="s">
        <v>11037</v>
      </c>
    </row>
    <row r="4784" spans="1:24" x14ac:dyDescent="0.25">
      <c r="A4784">
        <v>1028259</v>
      </c>
      <c r="B4784" t="s">
        <v>11038</v>
      </c>
      <c r="C4784" t="s">
        <v>11039</v>
      </c>
      <c r="F4784" t="s">
        <v>4573</v>
      </c>
      <c r="N4784" t="s">
        <v>45</v>
      </c>
      <c r="O4784" t="s">
        <v>40</v>
      </c>
      <c r="P4784" t="s">
        <v>30</v>
      </c>
      <c r="Q4784" t="s">
        <v>63</v>
      </c>
      <c r="R4784" t="s">
        <v>30</v>
      </c>
      <c r="X4784" t="s">
        <v>11040</v>
      </c>
    </row>
    <row r="4785" spans="1:24" x14ac:dyDescent="0.25">
      <c r="A4785">
        <v>1078526</v>
      </c>
      <c r="B4785" t="s">
        <v>11041</v>
      </c>
      <c r="C4785" t="s">
        <v>11042</v>
      </c>
      <c r="K4785" t="s">
        <v>11043</v>
      </c>
      <c r="L4785" t="s">
        <v>11044</v>
      </c>
      <c r="N4785" t="s">
        <v>45</v>
      </c>
      <c r="O4785" t="s">
        <v>30</v>
      </c>
      <c r="P4785" t="s">
        <v>30</v>
      </c>
      <c r="Q4785" t="s">
        <v>63</v>
      </c>
      <c r="R4785" t="s">
        <v>30</v>
      </c>
      <c r="X4785" t="s">
        <v>11045</v>
      </c>
    </row>
    <row r="4786" spans="1:24" x14ac:dyDescent="0.25">
      <c r="A4786">
        <v>1382095</v>
      </c>
      <c r="B4786" t="s">
        <v>11058</v>
      </c>
      <c r="C4786" t="s">
        <v>11059</v>
      </c>
      <c r="N4786" t="s">
        <v>547</v>
      </c>
      <c r="O4786" t="s">
        <v>30</v>
      </c>
      <c r="P4786" t="s">
        <v>30</v>
      </c>
      <c r="Q4786" t="s">
        <v>31</v>
      </c>
      <c r="R4786" t="s">
        <v>30</v>
      </c>
    </row>
    <row r="4787" spans="1:24" x14ac:dyDescent="0.25">
      <c r="A4787">
        <v>1381398</v>
      </c>
      <c r="B4787" t="s">
        <v>11067</v>
      </c>
      <c r="C4787" t="s">
        <v>11068</v>
      </c>
      <c r="F4787" t="s">
        <v>11069</v>
      </c>
      <c r="M4787" t="s">
        <v>8128</v>
      </c>
      <c r="N4787" t="s">
        <v>75</v>
      </c>
      <c r="O4787" t="s">
        <v>30</v>
      </c>
      <c r="P4787" t="s">
        <v>30</v>
      </c>
      <c r="Q4787" t="s">
        <v>31</v>
      </c>
      <c r="R4787" t="s">
        <v>30</v>
      </c>
    </row>
    <row r="4788" spans="1:24" x14ac:dyDescent="0.25">
      <c r="A4788">
        <v>1380707</v>
      </c>
      <c r="B4788" t="s">
        <v>11070</v>
      </c>
      <c r="C4788" t="s">
        <v>11071</v>
      </c>
      <c r="G4788" t="e">
        <f>-gillin</f>
        <v>#NAME?</v>
      </c>
      <c r="H4788" t="s">
        <v>2160</v>
      </c>
      <c r="I4788">
        <v>1966</v>
      </c>
      <c r="M4788" t="s">
        <v>793</v>
      </c>
      <c r="N4788" t="s">
        <v>75</v>
      </c>
      <c r="O4788" t="s">
        <v>30</v>
      </c>
      <c r="P4788" t="s">
        <v>30</v>
      </c>
      <c r="Q4788" t="s">
        <v>31</v>
      </c>
      <c r="R4788" t="s">
        <v>30</v>
      </c>
    </row>
    <row r="4789" spans="1:24" x14ac:dyDescent="0.25">
      <c r="A4789">
        <v>1378347</v>
      </c>
      <c r="B4789" t="s">
        <v>11072</v>
      </c>
      <c r="C4789" t="s">
        <v>11073</v>
      </c>
      <c r="N4789" t="s">
        <v>45</v>
      </c>
      <c r="O4789" t="s">
        <v>40</v>
      </c>
      <c r="P4789" t="s">
        <v>30</v>
      </c>
      <c r="Q4789" t="s">
        <v>46</v>
      </c>
      <c r="R4789" t="s">
        <v>30</v>
      </c>
      <c r="X4789" t="s">
        <v>11074</v>
      </c>
    </row>
    <row r="4790" spans="1:24" x14ac:dyDescent="0.25">
      <c r="A4790">
        <v>1379290</v>
      </c>
      <c r="B4790" t="s">
        <v>11075</v>
      </c>
      <c r="C4790" t="s">
        <v>11076</v>
      </c>
      <c r="G4790" t="s">
        <v>237</v>
      </c>
      <c r="H4790" t="s">
        <v>238</v>
      </c>
      <c r="N4790" t="s">
        <v>29</v>
      </c>
      <c r="O4790" t="s">
        <v>40</v>
      </c>
      <c r="P4790" t="s">
        <v>30</v>
      </c>
      <c r="Q4790" t="s">
        <v>31</v>
      </c>
      <c r="R4790" t="s">
        <v>30</v>
      </c>
      <c r="X4790" t="s">
        <v>11077</v>
      </c>
    </row>
    <row r="4791" spans="1:24" x14ac:dyDescent="0.25">
      <c r="A4791">
        <v>1379831</v>
      </c>
      <c r="B4791" t="s">
        <v>11078</v>
      </c>
      <c r="C4791" t="s">
        <v>11079</v>
      </c>
      <c r="F4791" t="s">
        <v>178</v>
      </c>
      <c r="I4791">
        <v>1964</v>
      </c>
      <c r="M4791" t="s">
        <v>2468</v>
      </c>
      <c r="N4791" t="s">
        <v>29</v>
      </c>
      <c r="O4791" t="s">
        <v>40</v>
      </c>
      <c r="P4791" t="s">
        <v>30</v>
      </c>
      <c r="Q4791" t="s">
        <v>46</v>
      </c>
      <c r="R4791" t="s">
        <v>30</v>
      </c>
      <c r="X4791" t="s">
        <v>11080</v>
      </c>
    </row>
    <row r="4792" spans="1:24" x14ac:dyDescent="0.25">
      <c r="A4792">
        <v>1379786</v>
      </c>
      <c r="B4792" t="s">
        <v>11081</v>
      </c>
      <c r="C4792" t="s">
        <v>11082</v>
      </c>
      <c r="G4792" t="e">
        <f>-dralazine</f>
        <v>#NAME?</v>
      </c>
      <c r="H4792" t="s">
        <v>11083</v>
      </c>
      <c r="N4792" t="s">
        <v>45</v>
      </c>
      <c r="O4792" t="s">
        <v>40</v>
      </c>
      <c r="P4792" t="s">
        <v>30</v>
      </c>
      <c r="Q4792" t="s">
        <v>63</v>
      </c>
      <c r="R4792" t="s">
        <v>30</v>
      </c>
      <c r="X4792" t="s">
        <v>11084</v>
      </c>
    </row>
    <row r="4793" spans="1:24" x14ac:dyDescent="0.25">
      <c r="A4793">
        <v>1377005</v>
      </c>
      <c r="B4793" t="s">
        <v>11085</v>
      </c>
      <c r="C4793" t="s">
        <v>11086</v>
      </c>
      <c r="G4793" t="e">
        <f>-dil</f>
        <v>#NAME?</v>
      </c>
      <c r="H4793" t="s">
        <v>707</v>
      </c>
      <c r="N4793" t="s">
        <v>45</v>
      </c>
      <c r="O4793" t="s">
        <v>40</v>
      </c>
      <c r="P4793" t="s">
        <v>30</v>
      </c>
      <c r="Q4793" t="s">
        <v>46</v>
      </c>
      <c r="R4793" t="s">
        <v>30</v>
      </c>
      <c r="X4793" t="s">
        <v>11087</v>
      </c>
    </row>
    <row r="4794" spans="1:24" x14ac:dyDescent="0.25">
      <c r="A4794">
        <v>1377447</v>
      </c>
      <c r="B4794" t="s">
        <v>11088</v>
      </c>
      <c r="C4794" t="s">
        <v>11089</v>
      </c>
      <c r="E4794" t="s">
        <v>11090</v>
      </c>
      <c r="G4794" t="e">
        <f>-caine</f>
        <v>#NAME?</v>
      </c>
      <c r="H4794" t="s">
        <v>394</v>
      </c>
      <c r="N4794" t="s">
        <v>45</v>
      </c>
      <c r="O4794" t="s">
        <v>40</v>
      </c>
      <c r="P4794" t="s">
        <v>30</v>
      </c>
      <c r="Q4794" t="s">
        <v>46</v>
      </c>
      <c r="R4794" t="s">
        <v>30</v>
      </c>
      <c r="X4794" t="s">
        <v>11091</v>
      </c>
    </row>
    <row r="4795" spans="1:24" x14ac:dyDescent="0.25">
      <c r="A4795">
        <v>1378538</v>
      </c>
      <c r="B4795" t="s">
        <v>11092</v>
      </c>
      <c r="C4795" t="s">
        <v>11093</v>
      </c>
      <c r="E4795" t="s">
        <v>11094</v>
      </c>
      <c r="N4795" t="s">
        <v>45</v>
      </c>
      <c r="O4795" t="s">
        <v>40</v>
      </c>
      <c r="P4795" t="s">
        <v>30</v>
      </c>
      <c r="Q4795" t="s">
        <v>63</v>
      </c>
      <c r="R4795" t="s">
        <v>30</v>
      </c>
      <c r="X4795" t="s">
        <v>11095</v>
      </c>
    </row>
    <row r="4796" spans="1:24" x14ac:dyDescent="0.25">
      <c r="A4796">
        <v>1377202</v>
      </c>
      <c r="B4796" t="s">
        <v>11096</v>
      </c>
      <c r="C4796" t="s">
        <v>11097</v>
      </c>
      <c r="E4796" t="s">
        <v>11098</v>
      </c>
      <c r="K4796" t="s">
        <v>11099</v>
      </c>
      <c r="L4796" t="s">
        <v>11100</v>
      </c>
      <c r="N4796" t="s">
        <v>29</v>
      </c>
      <c r="O4796" t="s">
        <v>40</v>
      </c>
      <c r="P4796" t="s">
        <v>30</v>
      </c>
      <c r="Q4796" t="s">
        <v>31</v>
      </c>
      <c r="R4796" t="s">
        <v>30</v>
      </c>
      <c r="X4796" t="s">
        <v>11101</v>
      </c>
    </row>
    <row r="4797" spans="1:24" x14ac:dyDescent="0.25">
      <c r="A4797">
        <v>1377390</v>
      </c>
      <c r="B4797" t="s">
        <v>11102</v>
      </c>
      <c r="C4797" t="s">
        <v>11103</v>
      </c>
      <c r="N4797" t="s">
        <v>45</v>
      </c>
      <c r="O4797" t="s">
        <v>40</v>
      </c>
      <c r="P4797" t="s">
        <v>30</v>
      </c>
      <c r="Q4797" t="s">
        <v>63</v>
      </c>
      <c r="R4797" t="s">
        <v>30</v>
      </c>
      <c r="X4797" t="s">
        <v>11104</v>
      </c>
    </row>
    <row r="4798" spans="1:24" x14ac:dyDescent="0.25">
      <c r="A4798">
        <v>1378586</v>
      </c>
      <c r="B4798" t="s">
        <v>11105</v>
      </c>
      <c r="C4798" t="s">
        <v>11106</v>
      </c>
      <c r="N4798" t="s">
        <v>45</v>
      </c>
      <c r="O4798" t="s">
        <v>30</v>
      </c>
      <c r="P4798" t="s">
        <v>30</v>
      </c>
      <c r="Q4798" t="s">
        <v>63</v>
      </c>
      <c r="R4798" t="s">
        <v>30</v>
      </c>
      <c r="X4798" t="s">
        <v>11107</v>
      </c>
    </row>
    <row r="4799" spans="1:24" x14ac:dyDescent="0.25">
      <c r="A4799">
        <v>1378960</v>
      </c>
      <c r="B4799" t="s">
        <v>11108</v>
      </c>
      <c r="C4799" t="s">
        <v>11109</v>
      </c>
      <c r="G4799" t="s">
        <v>3508</v>
      </c>
      <c r="H4799" t="s">
        <v>3509</v>
      </c>
      <c r="N4799" t="s">
        <v>45</v>
      </c>
      <c r="O4799" t="s">
        <v>40</v>
      </c>
      <c r="P4799" t="s">
        <v>30</v>
      </c>
      <c r="Q4799" t="s">
        <v>63</v>
      </c>
      <c r="R4799" t="s">
        <v>30</v>
      </c>
      <c r="X4799" t="s">
        <v>11110</v>
      </c>
    </row>
    <row r="4800" spans="1:24" x14ac:dyDescent="0.25">
      <c r="A4800">
        <v>1376017</v>
      </c>
      <c r="B4800" t="s">
        <v>11111</v>
      </c>
      <c r="C4800" t="s">
        <v>11112</v>
      </c>
      <c r="N4800" t="s">
        <v>29</v>
      </c>
      <c r="O4800" t="s">
        <v>30</v>
      </c>
      <c r="P4800" t="s">
        <v>30</v>
      </c>
      <c r="Q4800" t="s">
        <v>31</v>
      </c>
      <c r="R4800" t="s">
        <v>30</v>
      </c>
      <c r="X4800" t="s">
        <v>11113</v>
      </c>
    </row>
    <row r="4801" spans="1:24" x14ac:dyDescent="0.25">
      <c r="A4801">
        <v>1381808</v>
      </c>
      <c r="B4801" t="s">
        <v>11114</v>
      </c>
      <c r="C4801" t="s">
        <v>11115</v>
      </c>
      <c r="E4801" t="s">
        <v>11116</v>
      </c>
      <c r="N4801" t="s">
        <v>547</v>
      </c>
      <c r="O4801" t="s">
        <v>30</v>
      </c>
      <c r="P4801" t="s">
        <v>30</v>
      </c>
      <c r="Q4801" t="s">
        <v>31</v>
      </c>
      <c r="R4801" t="s">
        <v>30</v>
      </c>
    </row>
    <row r="4802" spans="1:24" x14ac:dyDescent="0.25">
      <c r="A4802">
        <v>1381391</v>
      </c>
      <c r="B4802" t="s">
        <v>11117</v>
      </c>
      <c r="C4802" t="s">
        <v>11118</v>
      </c>
      <c r="N4802" t="s">
        <v>75</v>
      </c>
      <c r="O4802" t="s">
        <v>30</v>
      </c>
      <c r="P4802" t="s">
        <v>30</v>
      </c>
      <c r="Q4802" t="s">
        <v>31</v>
      </c>
      <c r="R4802" t="s">
        <v>30</v>
      </c>
    </row>
    <row r="4803" spans="1:24" x14ac:dyDescent="0.25">
      <c r="A4803">
        <v>1380751</v>
      </c>
      <c r="B4803" t="s">
        <v>11119</v>
      </c>
      <c r="C4803" t="s">
        <v>11120</v>
      </c>
      <c r="N4803" t="s">
        <v>75</v>
      </c>
      <c r="O4803" t="s">
        <v>30</v>
      </c>
      <c r="P4803" t="s">
        <v>30</v>
      </c>
      <c r="Q4803" t="s">
        <v>31</v>
      </c>
      <c r="R4803" t="s">
        <v>30</v>
      </c>
    </row>
    <row r="4804" spans="1:24" x14ac:dyDescent="0.25">
      <c r="A4804">
        <v>1381272</v>
      </c>
      <c r="B4804" t="s">
        <v>11121</v>
      </c>
      <c r="C4804" t="s">
        <v>11122</v>
      </c>
      <c r="N4804" t="s">
        <v>75</v>
      </c>
      <c r="O4804" t="s">
        <v>30</v>
      </c>
      <c r="P4804" t="s">
        <v>30</v>
      </c>
      <c r="Q4804" t="s">
        <v>31</v>
      </c>
      <c r="R4804" t="s">
        <v>30</v>
      </c>
    </row>
    <row r="4805" spans="1:24" x14ac:dyDescent="0.25">
      <c r="A4805">
        <v>1381973</v>
      </c>
      <c r="B4805" t="s">
        <v>11123</v>
      </c>
      <c r="C4805" t="s">
        <v>11124</v>
      </c>
      <c r="N4805" t="s">
        <v>547</v>
      </c>
      <c r="O4805" t="s">
        <v>30</v>
      </c>
      <c r="P4805" t="s">
        <v>30</v>
      </c>
      <c r="Q4805" t="s">
        <v>31</v>
      </c>
      <c r="R4805" t="s">
        <v>30</v>
      </c>
    </row>
    <row r="4806" spans="1:24" x14ac:dyDescent="0.25">
      <c r="A4806">
        <v>1381096</v>
      </c>
      <c r="B4806" t="s">
        <v>11131</v>
      </c>
      <c r="C4806" t="s">
        <v>11132</v>
      </c>
      <c r="G4806" t="e">
        <f>-filcon</f>
        <v>#NAME?</v>
      </c>
      <c r="H4806" t="s">
        <v>276</v>
      </c>
      <c r="I4806">
        <v>1987</v>
      </c>
      <c r="M4806" t="s">
        <v>277</v>
      </c>
      <c r="N4806" t="s">
        <v>229</v>
      </c>
      <c r="O4806" t="s">
        <v>30</v>
      </c>
      <c r="P4806" t="s">
        <v>30</v>
      </c>
      <c r="Q4806" t="s">
        <v>31</v>
      </c>
      <c r="R4806" t="s">
        <v>30</v>
      </c>
    </row>
    <row r="4807" spans="1:24" x14ac:dyDescent="0.25">
      <c r="A4807">
        <v>1377785</v>
      </c>
      <c r="B4807" t="s">
        <v>11133</v>
      </c>
      <c r="C4807" t="s">
        <v>11134</v>
      </c>
      <c r="N4807" t="s">
        <v>45</v>
      </c>
      <c r="O4807" t="s">
        <v>40</v>
      </c>
      <c r="P4807" t="s">
        <v>30</v>
      </c>
      <c r="Q4807" t="s">
        <v>63</v>
      </c>
      <c r="R4807" t="s">
        <v>30</v>
      </c>
      <c r="X4807" t="s">
        <v>11135</v>
      </c>
    </row>
    <row r="4808" spans="1:24" x14ac:dyDescent="0.25">
      <c r="A4808">
        <v>1377936</v>
      </c>
      <c r="B4808" t="s">
        <v>11136</v>
      </c>
      <c r="C4808" t="s">
        <v>11137</v>
      </c>
      <c r="E4808" t="s">
        <v>11138</v>
      </c>
      <c r="F4808" t="s">
        <v>11139</v>
      </c>
      <c r="G4808" t="e">
        <f>-tecan</f>
        <v>#NAME?</v>
      </c>
      <c r="H4808" t="s">
        <v>8275</v>
      </c>
      <c r="I4808">
        <v>2009</v>
      </c>
      <c r="N4808" t="s">
        <v>29</v>
      </c>
      <c r="O4808" t="s">
        <v>30</v>
      </c>
      <c r="P4808" t="s">
        <v>30</v>
      </c>
      <c r="Q4808" t="s">
        <v>31</v>
      </c>
      <c r="R4808" t="s">
        <v>30</v>
      </c>
      <c r="X4808" t="s">
        <v>11140</v>
      </c>
    </row>
    <row r="4809" spans="1:24" x14ac:dyDescent="0.25">
      <c r="A4809">
        <v>1379796</v>
      </c>
      <c r="B4809" t="s">
        <v>11141</v>
      </c>
      <c r="C4809" t="s">
        <v>11142</v>
      </c>
      <c r="G4809" t="s">
        <v>205</v>
      </c>
      <c r="H4809" t="s">
        <v>206</v>
      </c>
      <c r="N4809" t="s">
        <v>45</v>
      </c>
      <c r="O4809" t="s">
        <v>40</v>
      </c>
      <c r="P4809" t="s">
        <v>30</v>
      </c>
      <c r="Q4809" t="s">
        <v>46</v>
      </c>
      <c r="R4809" t="s">
        <v>30</v>
      </c>
      <c r="X4809" t="s">
        <v>11143</v>
      </c>
    </row>
    <row r="4810" spans="1:24" x14ac:dyDescent="0.25">
      <c r="A4810">
        <v>1379899</v>
      </c>
      <c r="B4810" t="s">
        <v>11144</v>
      </c>
      <c r="C4810" t="s">
        <v>11145</v>
      </c>
      <c r="N4810" t="s">
        <v>45</v>
      </c>
      <c r="O4810" t="s">
        <v>40</v>
      </c>
      <c r="P4810" t="s">
        <v>30</v>
      </c>
      <c r="Q4810" t="s">
        <v>63</v>
      </c>
      <c r="R4810" t="s">
        <v>30</v>
      </c>
      <c r="X4810" t="s">
        <v>11146</v>
      </c>
    </row>
    <row r="4811" spans="1:24" x14ac:dyDescent="0.25">
      <c r="A4811">
        <v>1378810</v>
      </c>
      <c r="B4811" t="s">
        <v>11147</v>
      </c>
      <c r="C4811" t="s">
        <v>11148</v>
      </c>
      <c r="G4811" t="e">
        <f>-eridine</f>
        <v>#NAME?</v>
      </c>
      <c r="H4811" t="s">
        <v>2718</v>
      </c>
      <c r="N4811" t="s">
        <v>45</v>
      </c>
      <c r="O4811" t="s">
        <v>40</v>
      </c>
      <c r="P4811" t="s">
        <v>30</v>
      </c>
      <c r="Q4811" t="s">
        <v>46</v>
      </c>
      <c r="R4811" t="s">
        <v>30</v>
      </c>
      <c r="X4811" t="s">
        <v>11149</v>
      </c>
    </row>
    <row r="4812" spans="1:24" x14ac:dyDescent="0.25">
      <c r="A4812">
        <v>1379495</v>
      </c>
      <c r="B4812" t="s">
        <v>11150</v>
      </c>
      <c r="C4812" t="s">
        <v>11151</v>
      </c>
      <c r="E4812" t="s">
        <v>11152</v>
      </c>
      <c r="F4812" t="s">
        <v>3859</v>
      </c>
      <c r="G4812" t="e">
        <f>-onide</f>
        <v>#NAME?</v>
      </c>
      <c r="H4812" t="s">
        <v>356</v>
      </c>
      <c r="I4812">
        <v>1973</v>
      </c>
      <c r="M4812" t="s">
        <v>1025</v>
      </c>
      <c r="N4812" t="s">
        <v>29</v>
      </c>
      <c r="O4812" t="s">
        <v>30</v>
      </c>
      <c r="P4812" t="s">
        <v>30</v>
      </c>
      <c r="Q4812" t="s">
        <v>31</v>
      </c>
      <c r="R4812" t="s">
        <v>30</v>
      </c>
      <c r="X4812" t="s">
        <v>11153</v>
      </c>
    </row>
    <row r="4813" spans="1:24" x14ac:dyDescent="0.25">
      <c r="A4813">
        <v>1380188</v>
      </c>
      <c r="B4813" t="s">
        <v>11154</v>
      </c>
      <c r="C4813" t="s">
        <v>11155</v>
      </c>
      <c r="F4813" t="s">
        <v>11156</v>
      </c>
      <c r="I4813">
        <v>1962</v>
      </c>
      <c r="M4813" t="s">
        <v>2484</v>
      </c>
      <c r="N4813" t="s">
        <v>75</v>
      </c>
      <c r="O4813" t="s">
        <v>30</v>
      </c>
      <c r="P4813" t="s">
        <v>30</v>
      </c>
      <c r="Q4813" t="s">
        <v>31</v>
      </c>
      <c r="R4813" t="s">
        <v>30</v>
      </c>
    </row>
    <row r="4814" spans="1:24" x14ac:dyDescent="0.25">
      <c r="A4814">
        <v>1380224</v>
      </c>
      <c r="B4814" t="s">
        <v>11163</v>
      </c>
      <c r="C4814" t="s">
        <v>11164</v>
      </c>
      <c r="E4814" t="s">
        <v>11165</v>
      </c>
      <c r="F4814" t="s">
        <v>480</v>
      </c>
      <c r="I4814">
        <v>1979</v>
      </c>
      <c r="M4814" t="s">
        <v>11166</v>
      </c>
      <c r="N4814" t="s">
        <v>229</v>
      </c>
      <c r="O4814" t="s">
        <v>30</v>
      </c>
      <c r="P4814" t="s">
        <v>30</v>
      </c>
      <c r="Q4814" t="s">
        <v>31</v>
      </c>
      <c r="R4814" t="s">
        <v>30</v>
      </c>
    </row>
    <row r="4815" spans="1:24" x14ac:dyDescent="0.25">
      <c r="A4815">
        <v>1380910</v>
      </c>
      <c r="B4815" t="s">
        <v>11170</v>
      </c>
      <c r="C4815" t="s">
        <v>11171</v>
      </c>
      <c r="N4815" t="s">
        <v>75</v>
      </c>
      <c r="O4815" t="s">
        <v>30</v>
      </c>
      <c r="P4815" t="s">
        <v>30</v>
      </c>
      <c r="Q4815" t="s">
        <v>31</v>
      </c>
      <c r="R4815" t="s">
        <v>30</v>
      </c>
    </row>
    <row r="4816" spans="1:24" x14ac:dyDescent="0.25">
      <c r="A4816">
        <v>1377467</v>
      </c>
      <c r="B4816" t="s">
        <v>11172</v>
      </c>
      <c r="C4816" t="s">
        <v>11173</v>
      </c>
      <c r="G4816" t="e">
        <f>-pril</f>
        <v>#NAME?</v>
      </c>
      <c r="H4816" t="s">
        <v>1992</v>
      </c>
      <c r="N4816" t="s">
        <v>45</v>
      </c>
      <c r="O4816" t="s">
        <v>40</v>
      </c>
      <c r="P4816" t="s">
        <v>30</v>
      </c>
      <c r="Q4816" t="s">
        <v>31</v>
      </c>
      <c r="R4816" t="s">
        <v>30</v>
      </c>
      <c r="X4816" t="s">
        <v>11174</v>
      </c>
    </row>
    <row r="4817" spans="1:24" x14ac:dyDescent="0.25">
      <c r="A4817">
        <v>1379249</v>
      </c>
      <c r="B4817" t="s">
        <v>11175</v>
      </c>
      <c r="C4817" t="s">
        <v>11176</v>
      </c>
      <c r="N4817" t="s">
        <v>45</v>
      </c>
      <c r="O4817" t="s">
        <v>40</v>
      </c>
      <c r="P4817" t="s">
        <v>30</v>
      </c>
      <c r="Q4817" t="s">
        <v>46</v>
      </c>
      <c r="R4817" t="s">
        <v>30</v>
      </c>
      <c r="X4817" t="s">
        <v>11177</v>
      </c>
    </row>
    <row r="4818" spans="1:24" x14ac:dyDescent="0.25">
      <c r="A4818">
        <v>1377244</v>
      </c>
      <c r="B4818" t="s">
        <v>11178</v>
      </c>
      <c r="C4818" t="s">
        <v>11179</v>
      </c>
      <c r="G4818" t="e">
        <f>-tide</f>
        <v>#NAME?</v>
      </c>
      <c r="H4818" t="s">
        <v>107</v>
      </c>
      <c r="I4818">
        <v>2009</v>
      </c>
      <c r="N4818" t="s">
        <v>108</v>
      </c>
      <c r="O4818" t="s">
        <v>30</v>
      </c>
      <c r="P4818" t="s">
        <v>30</v>
      </c>
      <c r="Q4818" t="s">
        <v>31</v>
      </c>
      <c r="R4818" t="s">
        <v>30</v>
      </c>
      <c r="X4818" t="s">
        <v>11180</v>
      </c>
    </row>
    <row r="4819" spans="1:24" x14ac:dyDescent="0.25">
      <c r="A4819">
        <v>1378860</v>
      </c>
      <c r="B4819" t="s">
        <v>11181</v>
      </c>
      <c r="C4819" t="s">
        <v>11182</v>
      </c>
      <c r="E4819" t="s">
        <v>11183</v>
      </c>
      <c r="N4819" t="s">
        <v>45</v>
      </c>
      <c r="O4819" t="s">
        <v>40</v>
      </c>
      <c r="P4819" t="s">
        <v>30</v>
      </c>
      <c r="Q4819" t="s">
        <v>63</v>
      </c>
      <c r="R4819" t="s">
        <v>30</v>
      </c>
      <c r="X4819" t="s">
        <v>11184</v>
      </c>
    </row>
    <row r="4820" spans="1:24" x14ac:dyDescent="0.25">
      <c r="A4820">
        <v>1378388</v>
      </c>
      <c r="B4820" t="s">
        <v>11185</v>
      </c>
      <c r="C4820" t="s">
        <v>11186</v>
      </c>
      <c r="E4820" t="s">
        <v>11187</v>
      </c>
      <c r="N4820" t="s">
        <v>45</v>
      </c>
      <c r="O4820" t="s">
        <v>40</v>
      </c>
      <c r="P4820" t="s">
        <v>30</v>
      </c>
      <c r="Q4820" t="s">
        <v>63</v>
      </c>
      <c r="R4820" t="s">
        <v>30</v>
      </c>
      <c r="X4820" t="s">
        <v>11188</v>
      </c>
    </row>
    <row r="4821" spans="1:24" x14ac:dyDescent="0.25">
      <c r="A4821">
        <v>1379563</v>
      </c>
      <c r="B4821" t="s">
        <v>11189</v>
      </c>
      <c r="C4821" t="s">
        <v>11190</v>
      </c>
      <c r="N4821" t="s">
        <v>45</v>
      </c>
      <c r="O4821" t="s">
        <v>40</v>
      </c>
      <c r="P4821" t="s">
        <v>30</v>
      </c>
      <c r="Q4821" t="s">
        <v>63</v>
      </c>
      <c r="R4821" t="s">
        <v>30</v>
      </c>
      <c r="X4821" t="s">
        <v>11191</v>
      </c>
    </row>
    <row r="4822" spans="1:24" x14ac:dyDescent="0.25">
      <c r="A4822">
        <v>1379845</v>
      </c>
      <c r="B4822" t="s">
        <v>11192</v>
      </c>
      <c r="C4822" t="s">
        <v>11193</v>
      </c>
      <c r="G4822" t="e">
        <f ca="1">-pin(e)</f>
        <v>#NAME?</v>
      </c>
      <c r="H4822" t="s">
        <v>272</v>
      </c>
      <c r="N4822" t="s">
        <v>45</v>
      </c>
      <c r="O4822" t="s">
        <v>40</v>
      </c>
      <c r="P4822" t="s">
        <v>30</v>
      </c>
      <c r="Q4822" t="s">
        <v>46</v>
      </c>
      <c r="R4822" t="s">
        <v>30</v>
      </c>
      <c r="X4822" t="s">
        <v>11194</v>
      </c>
    </row>
    <row r="4823" spans="1:24" x14ac:dyDescent="0.25">
      <c r="A4823">
        <v>1378244</v>
      </c>
      <c r="B4823" t="s">
        <v>11195</v>
      </c>
      <c r="C4823" t="s">
        <v>11196</v>
      </c>
      <c r="E4823">
        <v>38000</v>
      </c>
      <c r="F4823" t="s">
        <v>313</v>
      </c>
      <c r="I4823">
        <v>1964</v>
      </c>
      <c r="M4823" t="s">
        <v>4991</v>
      </c>
      <c r="N4823" t="s">
        <v>29</v>
      </c>
      <c r="O4823" t="s">
        <v>40</v>
      </c>
      <c r="P4823" t="s">
        <v>30</v>
      </c>
      <c r="Q4823" t="s">
        <v>31</v>
      </c>
      <c r="R4823" t="s">
        <v>30</v>
      </c>
      <c r="X4823" t="s">
        <v>11197</v>
      </c>
    </row>
    <row r="4824" spans="1:24" x14ac:dyDescent="0.25">
      <c r="A4824">
        <v>1378797</v>
      </c>
      <c r="B4824" t="s">
        <v>11198</v>
      </c>
      <c r="C4824" t="s">
        <v>11199</v>
      </c>
      <c r="N4824" t="s">
        <v>45</v>
      </c>
      <c r="O4824" t="s">
        <v>40</v>
      </c>
      <c r="P4824" t="s">
        <v>30</v>
      </c>
      <c r="Q4824" t="s">
        <v>46</v>
      </c>
      <c r="R4824" t="s">
        <v>30</v>
      </c>
      <c r="X4824" t="s">
        <v>11200</v>
      </c>
    </row>
    <row r="4825" spans="1:24" x14ac:dyDescent="0.25">
      <c r="A4825">
        <v>1378879</v>
      </c>
      <c r="B4825" t="s">
        <v>11201</v>
      </c>
      <c r="C4825" t="s">
        <v>11202</v>
      </c>
      <c r="N4825" t="s">
        <v>45</v>
      </c>
      <c r="O4825" t="s">
        <v>40</v>
      </c>
      <c r="P4825" t="s">
        <v>30</v>
      </c>
      <c r="Q4825" t="s">
        <v>46</v>
      </c>
      <c r="R4825" t="s">
        <v>30</v>
      </c>
      <c r="X4825" t="s">
        <v>11203</v>
      </c>
    </row>
    <row r="4826" spans="1:24" x14ac:dyDescent="0.25">
      <c r="A4826">
        <v>1377407</v>
      </c>
      <c r="B4826" t="s">
        <v>11204</v>
      </c>
      <c r="C4826" t="s">
        <v>11205</v>
      </c>
      <c r="E4826" t="s">
        <v>11206</v>
      </c>
      <c r="F4826" t="s">
        <v>5971</v>
      </c>
      <c r="G4826" t="e">
        <f>-setron</f>
        <v>#NAME?</v>
      </c>
      <c r="H4826" t="s">
        <v>3536</v>
      </c>
      <c r="I4826">
        <v>1993</v>
      </c>
      <c r="M4826" t="s">
        <v>1969</v>
      </c>
      <c r="N4826" t="s">
        <v>45</v>
      </c>
      <c r="O4826" t="s">
        <v>40</v>
      </c>
      <c r="P4826" t="s">
        <v>30</v>
      </c>
      <c r="Q4826" t="s">
        <v>63</v>
      </c>
      <c r="R4826" t="s">
        <v>30</v>
      </c>
      <c r="X4826" t="s">
        <v>11207</v>
      </c>
    </row>
    <row r="4827" spans="1:24" x14ac:dyDescent="0.25">
      <c r="A4827">
        <v>1383038</v>
      </c>
      <c r="B4827" t="s">
        <v>11208</v>
      </c>
      <c r="C4827" t="s">
        <v>11209</v>
      </c>
      <c r="E4827" t="s">
        <v>11210</v>
      </c>
      <c r="F4827" t="s">
        <v>489</v>
      </c>
      <c r="I4827">
        <v>1965</v>
      </c>
      <c r="M4827" t="s">
        <v>367</v>
      </c>
      <c r="N4827" t="s">
        <v>45</v>
      </c>
      <c r="O4827" t="s">
        <v>40</v>
      </c>
      <c r="P4827" t="s">
        <v>30</v>
      </c>
      <c r="Q4827" t="s">
        <v>46</v>
      </c>
      <c r="R4827" t="s">
        <v>30</v>
      </c>
      <c r="X4827" t="s">
        <v>11211</v>
      </c>
    </row>
    <row r="4828" spans="1:24" x14ac:dyDescent="0.25">
      <c r="A4828">
        <v>1383516</v>
      </c>
      <c r="B4828" t="s">
        <v>11212</v>
      </c>
      <c r="C4828" t="s">
        <v>11213</v>
      </c>
      <c r="K4828" t="s">
        <v>11214</v>
      </c>
      <c r="L4828" t="s">
        <v>11215</v>
      </c>
      <c r="N4828" t="s">
        <v>45</v>
      </c>
      <c r="O4828" t="s">
        <v>40</v>
      </c>
      <c r="P4828" t="s">
        <v>30</v>
      </c>
      <c r="Q4828" t="s">
        <v>46</v>
      </c>
      <c r="R4828" t="s">
        <v>30</v>
      </c>
      <c r="X4828" t="s">
        <v>11216</v>
      </c>
    </row>
    <row r="4829" spans="1:24" x14ac:dyDescent="0.25">
      <c r="A4829">
        <v>1317943</v>
      </c>
      <c r="B4829" t="s">
        <v>11217</v>
      </c>
      <c r="C4829" t="s">
        <v>11218</v>
      </c>
      <c r="G4829" t="e">
        <f>-ium</f>
        <v>#NAME?</v>
      </c>
      <c r="H4829" t="s">
        <v>288</v>
      </c>
      <c r="N4829" t="s">
        <v>45</v>
      </c>
      <c r="O4829" t="s">
        <v>40</v>
      </c>
      <c r="P4829" t="s">
        <v>30</v>
      </c>
      <c r="Q4829" t="s">
        <v>63</v>
      </c>
      <c r="R4829" t="s">
        <v>30</v>
      </c>
      <c r="X4829" t="s">
        <v>11219</v>
      </c>
    </row>
    <row r="4830" spans="1:24" x14ac:dyDescent="0.25">
      <c r="A4830">
        <v>1379462</v>
      </c>
      <c r="B4830" t="s">
        <v>11220</v>
      </c>
      <c r="C4830" t="s">
        <v>11221</v>
      </c>
      <c r="F4830" t="s">
        <v>4717</v>
      </c>
      <c r="G4830" t="s">
        <v>1458</v>
      </c>
      <c r="H4830" t="s">
        <v>1459</v>
      </c>
      <c r="I4830">
        <v>1969</v>
      </c>
      <c r="M4830" t="s">
        <v>4741</v>
      </c>
      <c r="N4830" t="s">
        <v>45</v>
      </c>
      <c r="O4830" t="s">
        <v>30</v>
      </c>
      <c r="P4830" t="s">
        <v>30</v>
      </c>
      <c r="Q4830" t="s">
        <v>75</v>
      </c>
      <c r="R4830" t="s">
        <v>30</v>
      </c>
      <c r="X4830" t="s">
        <v>11222</v>
      </c>
    </row>
    <row r="4831" spans="1:24" x14ac:dyDescent="0.25">
      <c r="A4831">
        <v>50101</v>
      </c>
      <c r="B4831" t="s">
        <v>11223</v>
      </c>
      <c r="C4831" t="s">
        <v>11224</v>
      </c>
      <c r="F4831" t="s">
        <v>313</v>
      </c>
      <c r="I4831">
        <v>1990</v>
      </c>
      <c r="M4831" t="s">
        <v>793</v>
      </c>
      <c r="N4831" t="s">
        <v>45</v>
      </c>
      <c r="O4831" t="s">
        <v>30</v>
      </c>
      <c r="P4831" t="s">
        <v>30</v>
      </c>
      <c r="Q4831" t="s">
        <v>31</v>
      </c>
      <c r="R4831" t="s">
        <v>30</v>
      </c>
      <c r="X4831" t="s">
        <v>11225</v>
      </c>
    </row>
    <row r="4832" spans="1:24" x14ac:dyDescent="0.25">
      <c r="A4832">
        <v>1381149</v>
      </c>
      <c r="B4832" t="s">
        <v>11226</v>
      </c>
      <c r="C4832" t="s">
        <v>11227</v>
      </c>
      <c r="M4832" t="s">
        <v>3218</v>
      </c>
      <c r="N4832" t="s">
        <v>75</v>
      </c>
      <c r="O4832" t="s">
        <v>30</v>
      </c>
      <c r="P4832" t="s">
        <v>30</v>
      </c>
      <c r="Q4832" t="s">
        <v>31</v>
      </c>
      <c r="R4832" t="s">
        <v>30</v>
      </c>
    </row>
    <row r="4833" spans="1:24" x14ac:dyDescent="0.25">
      <c r="A4833">
        <v>1381341</v>
      </c>
      <c r="B4833" t="s">
        <v>11228</v>
      </c>
      <c r="C4833" t="s">
        <v>11229</v>
      </c>
      <c r="N4833" t="s">
        <v>75</v>
      </c>
      <c r="O4833" t="s">
        <v>30</v>
      </c>
      <c r="P4833" t="s">
        <v>30</v>
      </c>
      <c r="Q4833" t="s">
        <v>31</v>
      </c>
      <c r="R4833" t="s">
        <v>30</v>
      </c>
    </row>
    <row r="4834" spans="1:24" x14ac:dyDescent="0.25">
      <c r="A4834">
        <v>1380443</v>
      </c>
      <c r="B4834" t="s">
        <v>11230</v>
      </c>
      <c r="C4834" t="s">
        <v>11231</v>
      </c>
      <c r="M4834" t="s">
        <v>224</v>
      </c>
      <c r="N4834" t="s">
        <v>75</v>
      </c>
      <c r="O4834" t="s">
        <v>30</v>
      </c>
      <c r="P4834" t="s">
        <v>30</v>
      </c>
      <c r="Q4834" t="s">
        <v>31</v>
      </c>
      <c r="R4834" t="s">
        <v>30</v>
      </c>
    </row>
    <row r="4835" spans="1:24" x14ac:dyDescent="0.25">
      <c r="A4835">
        <v>1381484</v>
      </c>
      <c r="B4835" t="s">
        <v>11235</v>
      </c>
      <c r="C4835" t="s">
        <v>11236</v>
      </c>
      <c r="K4835" t="s">
        <v>11237</v>
      </c>
      <c r="L4835" t="s">
        <v>11238</v>
      </c>
      <c r="M4835" t="s">
        <v>102</v>
      </c>
      <c r="N4835" t="s">
        <v>75</v>
      </c>
      <c r="O4835" t="s">
        <v>30</v>
      </c>
      <c r="P4835" t="s">
        <v>30</v>
      </c>
      <c r="Q4835" t="s">
        <v>31</v>
      </c>
      <c r="R4835" t="s">
        <v>30</v>
      </c>
    </row>
    <row r="4836" spans="1:24" x14ac:dyDescent="0.25">
      <c r="A4836">
        <v>1381397</v>
      </c>
      <c r="B4836" t="s">
        <v>11239</v>
      </c>
      <c r="C4836" t="s">
        <v>11240</v>
      </c>
      <c r="N4836" t="s">
        <v>75</v>
      </c>
      <c r="O4836" t="s">
        <v>30</v>
      </c>
      <c r="P4836" t="s">
        <v>30</v>
      </c>
      <c r="Q4836" t="s">
        <v>31</v>
      </c>
      <c r="R4836" t="s">
        <v>30</v>
      </c>
    </row>
    <row r="4837" spans="1:24" x14ac:dyDescent="0.25">
      <c r="A4837">
        <v>1380389</v>
      </c>
      <c r="B4837" t="s">
        <v>11250</v>
      </c>
      <c r="C4837" t="s">
        <v>11251</v>
      </c>
      <c r="F4837" t="s">
        <v>11252</v>
      </c>
      <c r="G4837" t="e">
        <f>-filcon</f>
        <v>#NAME?</v>
      </c>
      <c r="H4837" t="s">
        <v>276</v>
      </c>
      <c r="I4837">
        <v>1978</v>
      </c>
      <c r="M4837" t="s">
        <v>277</v>
      </c>
      <c r="N4837" t="s">
        <v>229</v>
      </c>
      <c r="O4837" t="s">
        <v>30</v>
      </c>
      <c r="P4837" t="s">
        <v>30</v>
      </c>
      <c r="Q4837" t="s">
        <v>31</v>
      </c>
      <c r="R4837" t="s">
        <v>30</v>
      </c>
    </row>
    <row r="4838" spans="1:24" x14ac:dyDescent="0.25">
      <c r="A4838">
        <v>1380359</v>
      </c>
      <c r="B4838" t="s">
        <v>11253</v>
      </c>
      <c r="C4838" t="s">
        <v>11254</v>
      </c>
      <c r="F4838" t="s">
        <v>2492</v>
      </c>
      <c r="M4838" t="s">
        <v>566</v>
      </c>
      <c r="N4838" t="s">
        <v>75</v>
      </c>
      <c r="O4838" t="s">
        <v>30</v>
      </c>
      <c r="P4838" t="s">
        <v>30</v>
      </c>
      <c r="Q4838" t="s">
        <v>31</v>
      </c>
      <c r="R4838" t="s">
        <v>30</v>
      </c>
    </row>
    <row r="4839" spans="1:24" x14ac:dyDescent="0.25">
      <c r="A4839">
        <v>1383189</v>
      </c>
      <c r="B4839" t="s">
        <v>11255</v>
      </c>
      <c r="C4839" t="s">
        <v>11256</v>
      </c>
      <c r="E4839">
        <v>49040</v>
      </c>
      <c r="F4839" t="s">
        <v>313</v>
      </c>
      <c r="G4839" t="s">
        <v>789</v>
      </c>
      <c r="H4839" t="s">
        <v>790</v>
      </c>
      <c r="I4839">
        <v>1965</v>
      </c>
      <c r="M4839" t="s">
        <v>793</v>
      </c>
      <c r="N4839" t="s">
        <v>29</v>
      </c>
      <c r="O4839" t="s">
        <v>30</v>
      </c>
      <c r="P4839" t="s">
        <v>30</v>
      </c>
      <c r="Q4839" t="s">
        <v>31</v>
      </c>
      <c r="R4839" t="s">
        <v>30</v>
      </c>
      <c r="X4839" t="s">
        <v>11257</v>
      </c>
    </row>
    <row r="4840" spans="1:24" x14ac:dyDescent="0.25">
      <c r="A4840">
        <v>1377806</v>
      </c>
      <c r="B4840" t="s">
        <v>11258</v>
      </c>
      <c r="C4840" t="s">
        <v>11259</v>
      </c>
      <c r="G4840" t="s">
        <v>2404</v>
      </c>
      <c r="H4840" t="s">
        <v>2405</v>
      </c>
      <c r="N4840" t="s">
        <v>45</v>
      </c>
      <c r="O4840" t="s">
        <v>40</v>
      </c>
      <c r="P4840" t="s">
        <v>30</v>
      </c>
      <c r="Q4840" t="s">
        <v>63</v>
      </c>
      <c r="R4840" t="s">
        <v>30</v>
      </c>
      <c r="X4840" t="s">
        <v>11260</v>
      </c>
    </row>
    <row r="4841" spans="1:24" x14ac:dyDescent="0.25">
      <c r="A4841">
        <v>1378764</v>
      </c>
      <c r="B4841" t="s">
        <v>11261</v>
      </c>
      <c r="C4841" t="s">
        <v>11262</v>
      </c>
      <c r="N4841" t="s">
        <v>45</v>
      </c>
      <c r="O4841" t="s">
        <v>40</v>
      </c>
      <c r="P4841" t="s">
        <v>30</v>
      </c>
      <c r="Q4841" t="s">
        <v>63</v>
      </c>
      <c r="R4841" t="s">
        <v>30</v>
      </c>
      <c r="X4841" t="s">
        <v>11263</v>
      </c>
    </row>
    <row r="4842" spans="1:24" x14ac:dyDescent="0.25">
      <c r="A4842">
        <v>1377492</v>
      </c>
      <c r="B4842" t="s">
        <v>11264</v>
      </c>
      <c r="C4842" t="s">
        <v>11265</v>
      </c>
      <c r="E4842" t="s">
        <v>11266</v>
      </c>
      <c r="N4842" t="s">
        <v>45</v>
      </c>
      <c r="O4842" t="s">
        <v>40</v>
      </c>
      <c r="P4842" t="s">
        <v>30</v>
      </c>
      <c r="Q4842" t="s">
        <v>46</v>
      </c>
      <c r="R4842" t="s">
        <v>30</v>
      </c>
      <c r="X4842" t="s">
        <v>11267</v>
      </c>
    </row>
    <row r="4843" spans="1:24" x14ac:dyDescent="0.25">
      <c r="A4843">
        <v>1377687</v>
      </c>
      <c r="B4843" t="s">
        <v>11268</v>
      </c>
      <c r="C4843" t="s">
        <v>11269</v>
      </c>
      <c r="I4843">
        <v>1990</v>
      </c>
      <c r="M4843" t="s">
        <v>8223</v>
      </c>
      <c r="N4843" t="s">
        <v>45</v>
      </c>
      <c r="O4843" t="s">
        <v>40</v>
      </c>
      <c r="P4843" t="s">
        <v>30</v>
      </c>
      <c r="Q4843" t="s">
        <v>46</v>
      </c>
      <c r="R4843" t="s">
        <v>30</v>
      </c>
      <c r="X4843" t="s">
        <v>11270</v>
      </c>
    </row>
    <row r="4844" spans="1:24" x14ac:dyDescent="0.25">
      <c r="A4844">
        <v>1376662</v>
      </c>
      <c r="B4844" t="s">
        <v>11271</v>
      </c>
      <c r="C4844" t="s">
        <v>11272</v>
      </c>
      <c r="G4844" t="s">
        <v>129</v>
      </c>
      <c r="H4844" t="s">
        <v>130</v>
      </c>
      <c r="N4844" t="s">
        <v>75</v>
      </c>
      <c r="O4844" t="s">
        <v>30</v>
      </c>
      <c r="P4844" t="s">
        <v>30</v>
      </c>
      <c r="Q4844" t="s">
        <v>63</v>
      </c>
      <c r="R4844" t="s">
        <v>30</v>
      </c>
      <c r="X4844" t="s">
        <v>11273</v>
      </c>
    </row>
    <row r="4845" spans="1:24" x14ac:dyDescent="0.25">
      <c r="A4845">
        <v>1378530</v>
      </c>
      <c r="B4845" t="s">
        <v>11274</v>
      </c>
      <c r="C4845" t="s">
        <v>11275</v>
      </c>
      <c r="N4845" t="s">
        <v>45</v>
      </c>
      <c r="O4845" t="s">
        <v>40</v>
      </c>
      <c r="P4845" t="s">
        <v>30</v>
      </c>
      <c r="Q4845" t="s">
        <v>46</v>
      </c>
      <c r="R4845" t="s">
        <v>30</v>
      </c>
      <c r="X4845" t="s">
        <v>11276</v>
      </c>
    </row>
    <row r="4846" spans="1:24" x14ac:dyDescent="0.25">
      <c r="A4846">
        <v>1379921</v>
      </c>
      <c r="B4846" t="s">
        <v>11277</v>
      </c>
      <c r="C4846" t="s">
        <v>11278</v>
      </c>
      <c r="N4846" t="s">
        <v>45</v>
      </c>
      <c r="O4846" t="s">
        <v>40</v>
      </c>
      <c r="P4846" t="s">
        <v>30</v>
      </c>
      <c r="Q4846" t="s">
        <v>63</v>
      </c>
      <c r="R4846" t="s">
        <v>30</v>
      </c>
      <c r="X4846" t="s">
        <v>11279</v>
      </c>
    </row>
    <row r="4847" spans="1:24" x14ac:dyDescent="0.25">
      <c r="A4847">
        <v>1377676</v>
      </c>
      <c r="B4847" t="s">
        <v>11280</v>
      </c>
      <c r="C4847" t="s">
        <v>11281</v>
      </c>
      <c r="E4847" t="s">
        <v>11282</v>
      </c>
      <c r="G4847" t="s">
        <v>687</v>
      </c>
      <c r="H4847" t="s">
        <v>5037</v>
      </c>
      <c r="I4847">
        <v>1983</v>
      </c>
      <c r="M4847" t="s">
        <v>627</v>
      </c>
      <c r="N4847" t="s">
        <v>45</v>
      </c>
      <c r="O4847" t="s">
        <v>30</v>
      </c>
      <c r="P4847" t="s">
        <v>30</v>
      </c>
      <c r="Q4847" t="s">
        <v>46</v>
      </c>
      <c r="R4847" t="s">
        <v>30</v>
      </c>
      <c r="X4847" t="s">
        <v>11283</v>
      </c>
    </row>
    <row r="4848" spans="1:24" x14ac:dyDescent="0.25">
      <c r="A4848">
        <v>1450231</v>
      </c>
      <c r="B4848" t="s">
        <v>11284</v>
      </c>
      <c r="C4848" t="s">
        <v>11285</v>
      </c>
      <c r="F4848" t="s">
        <v>313</v>
      </c>
      <c r="G4848" t="e">
        <f>-adol</f>
        <v>#NAME?</v>
      </c>
      <c r="H4848" t="s">
        <v>582</v>
      </c>
      <c r="I4848">
        <v>1981</v>
      </c>
      <c r="M4848" t="s">
        <v>179</v>
      </c>
      <c r="N4848" t="s">
        <v>45</v>
      </c>
      <c r="O4848" t="s">
        <v>40</v>
      </c>
      <c r="P4848" t="s">
        <v>30</v>
      </c>
      <c r="Q4848" t="s">
        <v>46</v>
      </c>
      <c r="R4848" t="s">
        <v>30</v>
      </c>
      <c r="X4848" t="s">
        <v>11286</v>
      </c>
    </row>
    <row r="4849" spans="1:24" x14ac:dyDescent="0.25">
      <c r="A4849">
        <v>273794</v>
      </c>
      <c r="B4849" t="s">
        <v>11302</v>
      </c>
      <c r="C4849" t="s">
        <v>11303</v>
      </c>
      <c r="E4849" t="s">
        <v>11304</v>
      </c>
      <c r="F4849" t="s">
        <v>489</v>
      </c>
      <c r="I4849">
        <v>1967</v>
      </c>
      <c r="N4849" t="s">
        <v>45</v>
      </c>
      <c r="O4849" t="s">
        <v>30</v>
      </c>
      <c r="P4849" t="s">
        <v>30</v>
      </c>
      <c r="Q4849" t="s">
        <v>63</v>
      </c>
      <c r="R4849" t="s">
        <v>30</v>
      </c>
      <c r="X4849" t="s">
        <v>11305</v>
      </c>
    </row>
    <row r="4850" spans="1:24" x14ac:dyDescent="0.25">
      <c r="A4850">
        <v>269069</v>
      </c>
      <c r="B4850" t="s">
        <v>11306</v>
      </c>
      <c r="C4850" t="s">
        <v>11307</v>
      </c>
      <c r="E4850" t="s">
        <v>11308</v>
      </c>
      <c r="F4850" t="s">
        <v>869</v>
      </c>
      <c r="G4850" t="e">
        <f>-tirome</f>
        <v>#NAME?</v>
      </c>
      <c r="H4850" t="s">
        <v>11309</v>
      </c>
      <c r="I4850">
        <v>1999</v>
      </c>
      <c r="N4850" t="s">
        <v>45</v>
      </c>
      <c r="O4850" t="s">
        <v>40</v>
      </c>
      <c r="P4850" t="s">
        <v>30</v>
      </c>
      <c r="Q4850" t="s">
        <v>46</v>
      </c>
      <c r="R4850" t="s">
        <v>30</v>
      </c>
      <c r="X4850" t="s">
        <v>11310</v>
      </c>
    </row>
    <row r="4851" spans="1:24" x14ac:dyDescent="0.25">
      <c r="A4851">
        <v>255609</v>
      </c>
      <c r="B4851" t="s">
        <v>11315</v>
      </c>
      <c r="C4851" t="s">
        <v>11316</v>
      </c>
      <c r="E4851" t="s">
        <v>11317</v>
      </c>
      <c r="G4851" t="e">
        <f>-olol</f>
        <v>#NAME?</v>
      </c>
      <c r="H4851" t="s">
        <v>475</v>
      </c>
      <c r="N4851" t="s">
        <v>45</v>
      </c>
      <c r="O4851" t="s">
        <v>40</v>
      </c>
      <c r="P4851" t="s">
        <v>30</v>
      </c>
      <c r="Q4851" t="s">
        <v>46</v>
      </c>
      <c r="R4851" t="s">
        <v>30</v>
      </c>
      <c r="X4851" t="s">
        <v>11318</v>
      </c>
    </row>
    <row r="4852" spans="1:24" x14ac:dyDescent="0.25">
      <c r="A4852">
        <v>88800</v>
      </c>
      <c r="B4852" t="s">
        <v>11319</v>
      </c>
      <c r="C4852" t="s">
        <v>11320</v>
      </c>
      <c r="E4852" t="s">
        <v>11321</v>
      </c>
      <c r="G4852" t="s">
        <v>11322</v>
      </c>
      <c r="H4852" t="s">
        <v>11323</v>
      </c>
      <c r="K4852" t="s">
        <v>11324</v>
      </c>
      <c r="L4852" t="s">
        <v>11325</v>
      </c>
      <c r="N4852" t="s">
        <v>45</v>
      </c>
      <c r="O4852" t="s">
        <v>40</v>
      </c>
      <c r="P4852" t="s">
        <v>30</v>
      </c>
      <c r="Q4852" t="s">
        <v>31</v>
      </c>
      <c r="R4852" t="s">
        <v>30</v>
      </c>
      <c r="X4852" t="s">
        <v>11326</v>
      </c>
    </row>
    <row r="4853" spans="1:24" x14ac:dyDescent="0.25">
      <c r="A4853">
        <v>371745</v>
      </c>
      <c r="B4853" t="s">
        <v>11333</v>
      </c>
      <c r="C4853" t="s">
        <v>11334</v>
      </c>
      <c r="E4853" t="s">
        <v>11335</v>
      </c>
      <c r="F4853" t="s">
        <v>11336</v>
      </c>
      <c r="G4853" t="e">
        <f>-cillin</f>
        <v>#NAME?</v>
      </c>
      <c r="H4853" t="s">
        <v>59</v>
      </c>
      <c r="I4853">
        <v>1972</v>
      </c>
      <c r="K4853" t="s">
        <v>11337</v>
      </c>
      <c r="L4853" t="s">
        <v>11338</v>
      </c>
      <c r="M4853" t="s">
        <v>453</v>
      </c>
      <c r="N4853" t="s">
        <v>29</v>
      </c>
      <c r="O4853" t="s">
        <v>40</v>
      </c>
      <c r="P4853" t="s">
        <v>30</v>
      </c>
      <c r="Q4853" t="s">
        <v>31</v>
      </c>
      <c r="R4853" t="s">
        <v>30</v>
      </c>
      <c r="X4853" t="s">
        <v>11339</v>
      </c>
    </row>
    <row r="4854" spans="1:24" x14ac:dyDescent="0.25">
      <c r="A4854">
        <v>151273</v>
      </c>
      <c r="B4854" t="s">
        <v>11346</v>
      </c>
      <c r="C4854" t="s">
        <v>11347</v>
      </c>
      <c r="E4854" t="s">
        <v>11348</v>
      </c>
      <c r="F4854" t="s">
        <v>1177</v>
      </c>
      <c r="I4854">
        <v>1962</v>
      </c>
      <c r="K4854" t="s">
        <v>11349</v>
      </c>
      <c r="L4854" t="s">
        <v>11350</v>
      </c>
      <c r="M4854" t="s">
        <v>871</v>
      </c>
      <c r="N4854" t="s">
        <v>45</v>
      </c>
      <c r="O4854" t="s">
        <v>40</v>
      </c>
      <c r="P4854" t="s">
        <v>30</v>
      </c>
      <c r="Q4854" t="s">
        <v>63</v>
      </c>
      <c r="R4854" t="s">
        <v>30</v>
      </c>
      <c r="X4854" t="s">
        <v>11351</v>
      </c>
    </row>
    <row r="4855" spans="1:24" x14ac:dyDescent="0.25">
      <c r="A4855">
        <v>176796</v>
      </c>
      <c r="B4855" t="s">
        <v>11352</v>
      </c>
      <c r="C4855" t="s">
        <v>11353</v>
      </c>
      <c r="E4855" t="s">
        <v>11354</v>
      </c>
      <c r="F4855" t="s">
        <v>301</v>
      </c>
      <c r="I4855">
        <v>1982</v>
      </c>
      <c r="K4855" t="s">
        <v>11355</v>
      </c>
      <c r="L4855" t="s">
        <v>11356</v>
      </c>
      <c r="M4855" t="s">
        <v>793</v>
      </c>
      <c r="N4855" t="s">
        <v>29</v>
      </c>
      <c r="O4855" t="s">
        <v>40</v>
      </c>
      <c r="P4855" t="s">
        <v>30</v>
      </c>
      <c r="Q4855" t="s">
        <v>31</v>
      </c>
      <c r="R4855" t="s">
        <v>30</v>
      </c>
      <c r="X4855" t="s">
        <v>11357</v>
      </c>
    </row>
    <row r="4856" spans="1:24" x14ac:dyDescent="0.25">
      <c r="A4856">
        <v>244414</v>
      </c>
      <c r="B4856" t="s">
        <v>11358</v>
      </c>
      <c r="C4856" t="s">
        <v>11359</v>
      </c>
      <c r="E4856">
        <v>5190</v>
      </c>
      <c r="I4856">
        <v>1965</v>
      </c>
      <c r="M4856" t="s">
        <v>6996</v>
      </c>
      <c r="N4856" t="s">
        <v>45</v>
      </c>
      <c r="O4856" t="s">
        <v>40</v>
      </c>
      <c r="P4856" t="s">
        <v>30</v>
      </c>
      <c r="Q4856" t="s">
        <v>46</v>
      </c>
      <c r="R4856" t="s">
        <v>30</v>
      </c>
      <c r="X4856" t="s">
        <v>11360</v>
      </c>
    </row>
    <row r="4857" spans="1:24" x14ac:dyDescent="0.25">
      <c r="A4857">
        <v>41399</v>
      </c>
      <c r="B4857" t="s">
        <v>11367</v>
      </c>
      <c r="C4857" t="s">
        <v>11368</v>
      </c>
      <c r="E4857" t="s">
        <v>11369</v>
      </c>
      <c r="F4857" t="s">
        <v>301</v>
      </c>
      <c r="I4857">
        <v>1984</v>
      </c>
      <c r="M4857" t="s">
        <v>793</v>
      </c>
      <c r="N4857" t="s">
        <v>45</v>
      </c>
      <c r="O4857" t="s">
        <v>40</v>
      </c>
      <c r="P4857" t="s">
        <v>30</v>
      </c>
      <c r="Q4857" t="s">
        <v>63</v>
      </c>
      <c r="R4857" t="s">
        <v>30</v>
      </c>
      <c r="X4857" t="s">
        <v>11370</v>
      </c>
    </row>
    <row r="4858" spans="1:24" x14ac:dyDescent="0.25">
      <c r="A4858">
        <v>878830</v>
      </c>
      <c r="B4858" t="s">
        <v>11371</v>
      </c>
      <c r="C4858" t="s">
        <v>11372</v>
      </c>
      <c r="E4858" t="s">
        <v>11373</v>
      </c>
      <c r="F4858" t="s">
        <v>3897</v>
      </c>
      <c r="G4858" t="e">
        <f>-bendazole</f>
        <v>#NAME?</v>
      </c>
      <c r="H4858" t="s">
        <v>947</v>
      </c>
      <c r="I4858">
        <v>1976</v>
      </c>
      <c r="K4858" t="s">
        <v>11374</v>
      </c>
      <c r="L4858" t="s">
        <v>11375</v>
      </c>
      <c r="M4858" t="s">
        <v>3069</v>
      </c>
      <c r="N4858" t="s">
        <v>45</v>
      </c>
      <c r="O4858" t="s">
        <v>40</v>
      </c>
      <c r="P4858" t="s">
        <v>30</v>
      </c>
      <c r="Q4858" t="s">
        <v>63</v>
      </c>
      <c r="R4858" t="s">
        <v>30</v>
      </c>
      <c r="X4858" t="s">
        <v>11376</v>
      </c>
    </row>
    <row r="4859" spans="1:24" x14ac:dyDescent="0.25">
      <c r="A4859">
        <v>715901</v>
      </c>
      <c r="B4859" t="s">
        <v>11377</v>
      </c>
      <c r="C4859" t="s">
        <v>11378</v>
      </c>
      <c r="E4859" t="s">
        <v>11379</v>
      </c>
      <c r="F4859" t="s">
        <v>11380</v>
      </c>
      <c r="G4859" t="e">
        <f>-anib</f>
        <v>#NAME?</v>
      </c>
      <c r="H4859" t="s">
        <v>2595</v>
      </c>
      <c r="I4859">
        <v>2009</v>
      </c>
      <c r="N4859" t="s">
        <v>45</v>
      </c>
      <c r="O4859" t="s">
        <v>40</v>
      </c>
      <c r="P4859" t="s">
        <v>30</v>
      </c>
      <c r="Q4859" t="s">
        <v>63</v>
      </c>
      <c r="R4859" t="s">
        <v>30</v>
      </c>
      <c r="X4859" t="s">
        <v>11381</v>
      </c>
    </row>
    <row r="4860" spans="1:24" x14ac:dyDescent="0.25">
      <c r="A4860">
        <v>490151</v>
      </c>
      <c r="B4860" t="s">
        <v>11382</v>
      </c>
      <c r="C4860" t="s">
        <v>11383</v>
      </c>
      <c r="E4860" t="s">
        <v>11384</v>
      </c>
      <c r="F4860" t="s">
        <v>11385</v>
      </c>
      <c r="I4860">
        <v>1997</v>
      </c>
      <c r="K4860" t="s">
        <v>11386</v>
      </c>
      <c r="L4860" t="s">
        <v>11387</v>
      </c>
      <c r="N4860" t="s">
        <v>45</v>
      </c>
      <c r="O4860" t="s">
        <v>30</v>
      </c>
      <c r="P4860" t="s">
        <v>30</v>
      </c>
      <c r="Q4860" t="s">
        <v>31</v>
      </c>
      <c r="R4860" t="s">
        <v>30</v>
      </c>
      <c r="X4860" t="s">
        <v>11388</v>
      </c>
    </row>
    <row r="4861" spans="1:24" x14ac:dyDescent="0.25">
      <c r="A4861">
        <v>651088</v>
      </c>
      <c r="B4861" t="s">
        <v>11389</v>
      </c>
      <c r="C4861" t="s">
        <v>11390</v>
      </c>
      <c r="E4861" t="s">
        <v>11391</v>
      </c>
      <c r="F4861" t="s">
        <v>480</v>
      </c>
      <c r="G4861" t="e">
        <f>-parib</f>
        <v>#NAME?</v>
      </c>
      <c r="H4861" t="s">
        <v>1328</v>
      </c>
      <c r="I4861">
        <v>2010</v>
      </c>
      <c r="N4861" t="s">
        <v>45</v>
      </c>
      <c r="O4861" t="s">
        <v>40</v>
      </c>
      <c r="P4861" t="s">
        <v>30</v>
      </c>
      <c r="Q4861" t="s">
        <v>63</v>
      </c>
      <c r="R4861" t="s">
        <v>30</v>
      </c>
      <c r="X4861" t="s">
        <v>11392</v>
      </c>
    </row>
    <row r="4862" spans="1:24" x14ac:dyDescent="0.25">
      <c r="A4862">
        <v>678899</v>
      </c>
      <c r="B4862" t="s">
        <v>11393</v>
      </c>
      <c r="C4862" t="s">
        <v>11394</v>
      </c>
      <c r="E4862" t="s">
        <v>11395</v>
      </c>
      <c r="G4862" t="s">
        <v>658</v>
      </c>
      <c r="H4862" t="s">
        <v>183</v>
      </c>
      <c r="I4862">
        <v>1985</v>
      </c>
      <c r="M4862" t="s">
        <v>7117</v>
      </c>
      <c r="N4862" t="s">
        <v>45</v>
      </c>
      <c r="O4862" t="s">
        <v>40</v>
      </c>
      <c r="P4862" t="s">
        <v>30</v>
      </c>
      <c r="Q4862" t="s">
        <v>63</v>
      </c>
      <c r="R4862" t="s">
        <v>30</v>
      </c>
      <c r="X4862" t="s">
        <v>11396</v>
      </c>
    </row>
    <row r="4863" spans="1:24" x14ac:dyDescent="0.25">
      <c r="A4863">
        <v>312899</v>
      </c>
      <c r="B4863" t="s">
        <v>11397</v>
      </c>
      <c r="C4863" t="s">
        <v>11398</v>
      </c>
      <c r="E4863" t="s">
        <v>11399</v>
      </c>
      <c r="I4863">
        <v>1970</v>
      </c>
      <c r="M4863" t="s">
        <v>11400</v>
      </c>
      <c r="N4863" t="s">
        <v>45</v>
      </c>
      <c r="O4863" t="s">
        <v>40</v>
      </c>
      <c r="P4863" t="s">
        <v>30</v>
      </c>
      <c r="Q4863" t="s">
        <v>63</v>
      </c>
      <c r="R4863" t="s">
        <v>30</v>
      </c>
      <c r="X4863" t="s">
        <v>11401</v>
      </c>
    </row>
    <row r="4864" spans="1:24" x14ac:dyDescent="0.25">
      <c r="A4864">
        <v>1248722</v>
      </c>
      <c r="B4864" t="s">
        <v>11402</v>
      </c>
      <c r="C4864" t="s">
        <v>11403</v>
      </c>
      <c r="E4864" t="s">
        <v>11404</v>
      </c>
      <c r="N4864" t="s">
        <v>45</v>
      </c>
      <c r="O4864" t="s">
        <v>40</v>
      </c>
      <c r="P4864" t="s">
        <v>30</v>
      </c>
      <c r="Q4864" t="s">
        <v>63</v>
      </c>
      <c r="R4864" t="s">
        <v>30</v>
      </c>
      <c r="X4864" t="s">
        <v>11405</v>
      </c>
    </row>
    <row r="4865" spans="1:24" x14ac:dyDescent="0.25">
      <c r="A4865">
        <v>1334241</v>
      </c>
      <c r="B4865" t="s">
        <v>11411</v>
      </c>
      <c r="C4865" t="s">
        <v>11412</v>
      </c>
      <c r="E4865" t="s">
        <v>11413</v>
      </c>
      <c r="F4865" t="s">
        <v>11414</v>
      </c>
      <c r="G4865" t="e">
        <f>-vir</f>
        <v>#NAME?</v>
      </c>
      <c r="H4865" t="s">
        <v>6167</v>
      </c>
      <c r="I4865">
        <v>2012</v>
      </c>
      <c r="N4865" t="s">
        <v>45</v>
      </c>
      <c r="O4865" t="s">
        <v>30</v>
      </c>
      <c r="P4865" t="s">
        <v>30</v>
      </c>
      <c r="Q4865" t="s">
        <v>31</v>
      </c>
      <c r="R4865" t="s">
        <v>30</v>
      </c>
      <c r="X4865" t="s">
        <v>11415</v>
      </c>
    </row>
    <row r="4866" spans="1:24" x14ac:dyDescent="0.25">
      <c r="A4866">
        <v>1376096</v>
      </c>
      <c r="B4866" t="s">
        <v>11422</v>
      </c>
      <c r="C4866" t="s">
        <v>11423</v>
      </c>
      <c r="E4866" t="s">
        <v>11424</v>
      </c>
      <c r="F4866" t="s">
        <v>11425</v>
      </c>
      <c r="G4866" t="e">
        <f>-tide</f>
        <v>#NAME?</v>
      </c>
      <c r="H4866" t="s">
        <v>11426</v>
      </c>
      <c r="I4866">
        <v>2008</v>
      </c>
      <c r="N4866" t="s">
        <v>108</v>
      </c>
      <c r="O4866" t="s">
        <v>30</v>
      </c>
      <c r="P4866" t="s">
        <v>30</v>
      </c>
      <c r="Q4866" t="s">
        <v>31</v>
      </c>
      <c r="R4866" t="s">
        <v>30</v>
      </c>
      <c r="X4866" t="s">
        <v>11427</v>
      </c>
    </row>
    <row r="4867" spans="1:24" x14ac:dyDescent="0.25">
      <c r="A4867">
        <v>1376077</v>
      </c>
      <c r="B4867" t="s">
        <v>11428</v>
      </c>
      <c r="C4867" t="s">
        <v>11429</v>
      </c>
      <c r="E4867" t="s">
        <v>11430</v>
      </c>
      <c r="F4867" t="s">
        <v>11431</v>
      </c>
      <c r="G4867" t="e">
        <f>-imod</f>
        <v>#NAME?</v>
      </c>
      <c r="H4867" t="s">
        <v>11432</v>
      </c>
      <c r="I4867">
        <v>2007</v>
      </c>
      <c r="N4867" t="s">
        <v>45</v>
      </c>
      <c r="O4867" t="s">
        <v>40</v>
      </c>
      <c r="P4867" t="s">
        <v>30</v>
      </c>
      <c r="Q4867" t="s">
        <v>63</v>
      </c>
      <c r="R4867" t="s">
        <v>30</v>
      </c>
      <c r="X4867" t="s">
        <v>11433</v>
      </c>
    </row>
    <row r="4868" spans="1:24" x14ac:dyDescent="0.25">
      <c r="A4868">
        <v>1376993</v>
      </c>
      <c r="B4868" t="s">
        <v>11434</v>
      </c>
      <c r="C4868" t="s">
        <v>11435</v>
      </c>
      <c r="E4868" t="s">
        <v>11436</v>
      </c>
      <c r="N4868" t="s">
        <v>45</v>
      </c>
      <c r="O4868" t="s">
        <v>40</v>
      </c>
      <c r="P4868" t="s">
        <v>30</v>
      </c>
      <c r="Q4868" t="s">
        <v>63</v>
      </c>
      <c r="R4868" t="s">
        <v>30</v>
      </c>
      <c r="X4868" t="s">
        <v>11437</v>
      </c>
    </row>
    <row r="4869" spans="1:24" x14ac:dyDescent="0.25">
      <c r="A4869">
        <v>1378687</v>
      </c>
      <c r="B4869" t="s">
        <v>11441</v>
      </c>
      <c r="C4869" t="s">
        <v>11442</v>
      </c>
      <c r="E4869" t="s">
        <v>11443</v>
      </c>
      <c r="F4869" t="s">
        <v>480</v>
      </c>
      <c r="G4869" t="e">
        <f>-ectin</f>
        <v>#NAME?</v>
      </c>
      <c r="H4869" t="s">
        <v>3872</v>
      </c>
      <c r="I4869">
        <v>1990</v>
      </c>
      <c r="M4869" t="s">
        <v>11444</v>
      </c>
      <c r="N4869" t="s">
        <v>29</v>
      </c>
      <c r="O4869" t="s">
        <v>30</v>
      </c>
      <c r="P4869" t="s">
        <v>30</v>
      </c>
      <c r="Q4869" t="s">
        <v>46</v>
      </c>
      <c r="R4869" t="s">
        <v>30</v>
      </c>
      <c r="X4869" t="s">
        <v>11445</v>
      </c>
    </row>
    <row r="4870" spans="1:24" x14ac:dyDescent="0.25">
      <c r="A4870">
        <v>192598</v>
      </c>
      <c r="B4870" t="s">
        <v>11446</v>
      </c>
      <c r="C4870" t="s">
        <v>11447</v>
      </c>
      <c r="E4870" t="s">
        <v>11448</v>
      </c>
      <c r="F4870" t="s">
        <v>11449</v>
      </c>
      <c r="I4870">
        <v>2007</v>
      </c>
      <c r="N4870" t="s">
        <v>29</v>
      </c>
      <c r="O4870" t="s">
        <v>30</v>
      </c>
      <c r="P4870" t="s">
        <v>30</v>
      </c>
      <c r="Q4870" t="s">
        <v>46</v>
      </c>
      <c r="R4870" t="s">
        <v>30</v>
      </c>
      <c r="X4870" t="s">
        <v>11450</v>
      </c>
    </row>
    <row r="4871" spans="1:24" x14ac:dyDescent="0.25">
      <c r="A4871">
        <v>1379267</v>
      </c>
      <c r="B4871" t="s">
        <v>11451</v>
      </c>
      <c r="C4871" t="s">
        <v>11452</v>
      </c>
      <c r="E4871" t="s">
        <v>11453</v>
      </c>
      <c r="F4871" t="s">
        <v>11454</v>
      </c>
      <c r="I4871">
        <v>1965</v>
      </c>
      <c r="K4871" t="s">
        <v>11455</v>
      </c>
      <c r="L4871" t="s">
        <v>11456</v>
      </c>
      <c r="M4871" t="s">
        <v>11457</v>
      </c>
      <c r="N4871" t="s">
        <v>45</v>
      </c>
      <c r="O4871" t="s">
        <v>40</v>
      </c>
      <c r="P4871" t="s">
        <v>30</v>
      </c>
      <c r="Q4871" t="s">
        <v>46</v>
      </c>
      <c r="R4871" t="s">
        <v>30</v>
      </c>
      <c r="X4871" t="s">
        <v>11458</v>
      </c>
    </row>
    <row r="4872" spans="1:24" x14ac:dyDescent="0.25">
      <c r="A4872">
        <v>1377389</v>
      </c>
      <c r="B4872" t="s">
        <v>11459</v>
      </c>
      <c r="C4872" t="s">
        <v>11460</v>
      </c>
      <c r="E4872" t="s">
        <v>11461</v>
      </c>
      <c r="I4872">
        <v>1989</v>
      </c>
      <c r="M4872" t="s">
        <v>11462</v>
      </c>
      <c r="N4872" t="s">
        <v>45</v>
      </c>
      <c r="O4872" t="s">
        <v>30</v>
      </c>
      <c r="P4872" t="s">
        <v>30</v>
      </c>
      <c r="Q4872" t="s">
        <v>46</v>
      </c>
      <c r="R4872" t="s">
        <v>30</v>
      </c>
      <c r="X4872" t="s">
        <v>11463</v>
      </c>
    </row>
    <row r="4873" spans="1:24" x14ac:dyDescent="0.25">
      <c r="A4873">
        <v>1376052</v>
      </c>
      <c r="B4873" t="s">
        <v>11464</v>
      </c>
      <c r="C4873" t="s">
        <v>11465</v>
      </c>
      <c r="E4873" t="s">
        <v>11466</v>
      </c>
      <c r="I4873">
        <v>1966</v>
      </c>
      <c r="M4873" t="s">
        <v>2387</v>
      </c>
      <c r="N4873" t="s">
        <v>45</v>
      </c>
      <c r="O4873" t="s">
        <v>40</v>
      </c>
      <c r="P4873" t="s">
        <v>30</v>
      </c>
      <c r="Q4873" t="s">
        <v>46</v>
      </c>
      <c r="R4873" t="s">
        <v>30</v>
      </c>
      <c r="X4873" t="s">
        <v>11467</v>
      </c>
    </row>
    <row r="4874" spans="1:24" x14ac:dyDescent="0.25">
      <c r="A4874">
        <v>1376363</v>
      </c>
      <c r="B4874" t="s">
        <v>11468</v>
      </c>
      <c r="C4874" t="s">
        <v>11469</v>
      </c>
      <c r="E4874" t="s">
        <v>11470</v>
      </c>
      <c r="N4874" t="s">
        <v>45</v>
      </c>
      <c r="O4874" t="s">
        <v>40</v>
      </c>
      <c r="P4874" t="s">
        <v>30</v>
      </c>
      <c r="Q4874" t="s">
        <v>46</v>
      </c>
      <c r="R4874" t="s">
        <v>30</v>
      </c>
      <c r="X4874" t="s">
        <v>11471</v>
      </c>
    </row>
    <row r="4875" spans="1:24" x14ac:dyDescent="0.25">
      <c r="A4875">
        <v>698222</v>
      </c>
      <c r="B4875" t="s">
        <v>11472</v>
      </c>
      <c r="C4875" t="s">
        <v>11473</v>
      </c>
      <c r="E4875" t="s">
        <v>11474</v>
      </c>
      <c r="F4875" t="s">
        <v>489</v>
      </c>
      <c r="I4875">
        <v>1990</v>
      </c>
      <c r="M4875" t="s">
        <v>3178</v>
      </c>
      <c r="N4875" t="s">
        <v>29</v>
      </c>
      <c r="O4875" t="s">
        <v>30</v>
      </c>
      <c r="P4875" t="s">
        <v>30</v>
      </c>
      <c r="Q4875" t="s">
        <v>31</v>
      </c>
      <c r="R4875" t="s">
        <v>30</v>
      </c>
      <c r="X4875" t="s">
        <v>11475</v>
      </c>
    </row>
    <row r="4876" spans="1:24" x14ac:dyDescent="0.25">
      <c r="A4876">
        <v>1383545</v>
      </c>
      <c r="B4876" t="s">
        <v>11491</v>
      </c>
      <c r="C4876" t="s">
        <v>11492</v>
      </c>
      <c r="E4876" t="s">
        <v>11493</v>
      </c>
      <c r="G4876" t="e">
        <f>-tide</f>
        <v>#NAME?</v>
      </c>
      <c r="H4876" t="s">
        <v>107</v>
      </c>
      <c r="I4876">
        <v>2005</v>
      </c>
      <c r="N4876" t="s">
        <v>108</v>
      </c>
      <c r="O4876" t="s">
        <v>30</v>
      </c>
      <c r="P4876" t="s">
        <v>30</v>
      </c>
      <c r="Q4876" t="s">
        <v>31</v>
      </c>
      <c r="R4876" t="s">
        <v>30</v>
      </c>
      <c r="X4876" t="s">
        <v>11494</v>
      </c>
    </row>
    <row r="4877" spans="1:24" x14ac:dyDescent="0.25">
      <c r="A4877">
        <v>1376466</v>
      </c>
      <c r="B4877" t="s">
        <v>11495</v>
      </c>
      <c r="C4877" t="s">
        <v>11496</v>
      </c>
      <c r="E4877" t="s">
        <v>11497</v>
      </c>
      <c r="N4877" t="s">
        <v>45</v>
      </c>
      <c r="O4877" t="s">
        <v>40</v>
      </c>
      <c r="P4877" t="s">
        <v>30</v>
      </c>
      <c r="Q4877" t="s">
        <v>63</v>
      </c>
      <c r="R4877" t="s">
        <v>30</v>
      </c>
      <c r="X4877" t="s">
        <v>11498</v>
      </c>
    </row>
    <row r="4878" spans="1:24" x14ac:dyDescent="0.25">
      <c r="A4878">
        <v>2067</v>
      </c>
      <c r="B4878" t="s">
        <v>11499</v>
      </c>
      <c r="C4878" t="s">
        <v>11500</v>
      </c>
      <c r="E4878" t="s">
        <v>11501</v>
      </c>
      <c r="G4878" t="e">
        <f>-virimat</f>
        <v>#NAME?</v>
      </c>
      <c r="H4878" t="s">
        <v>1782</v>
      </c>
      <c r="I4878">
        <v>2006</v>
      </c>
      <c r="N4878" t="s">
        <v>29</v>
      </c>
      <c r="O4878" t="s">
        <v>30</v>
      </c>
      <c r="P4878" t="s">
        <v>30</v>
      </c>
      <c r="Q4878" t="s">
        <v>31</v>
      </c>
      <c r="R4878" t="s">
        <v>30</v>
      </c>
      <c r="X4878" t="s">
        <v>11502</v>
      </c>
    </row>
    <row r="4879" spans="1:24" x14ac:dyDescent="0.25">
      <c r="A4879">
        <v>228518</v>
      </c>
      <c r="B4879" t="s">
        <v>11508</v>
      </c>
      <c r="C4879" t="s">
        <v>11509</v>
      </c>
      <c r="E4879" t="s">
        <v>11510</v>
      </c>
      <c r="F4879" t="s">
        <v>341</v>
      </c>
      <c r="G4879" t="e">
        <f>-crinat</f>
        <v>#NAME?</v>
      </c>
      <c r="H4879" t="s">
        <v>11511</v>
      </c>
      <c r="I4879">
        <v>1984</v>
      </c>
      <c r="M4879" t="s">
        <v>1908</v>
      </c>
      <c r="N4879" t="s">
        <v>45</v>
      </c>
      <c r="O4879" t="s">
        <v>40</v>
      </c>
      <c r="P4879" t="s">
        <v>30</v>
      </c>
      <c r="Q4879" t="s">
        <v>63</v>
      </c>
      <c r="R4879" t="s">
        <v>30</v>
      </c>
      <c r="X4879" t="s">
        <v>11512</v>
      </c>
    </row>
    <row r="4880" spans="1:24" x14ac:dyDescent="0.25">
      <c r="A4880">
        <v>6760</v>
      </c>
      <c r="B4880" t="s">
        <v>11513</v>
      </c>
      <c r="C4880" t="s">
        <v>11514</v>
      </c>
      <c r="E4880" t="s">
        <v>11515</v>
      </c>
      <c r="F4880" t="s">
        <v>442</v>
      </c>
      <c r="G4880" t="e">
        <f>-tant</f>
        <v>#NAME?</v>
      </c>
      <c r="H4880" t="s">
        <v>11516</v>
      </c>
      <c r="I4880">
        <v>1998</v>
      </c>
      <c r="N4880" t="s">
        <v>45</v>
      </c>
      <c r="O4880" t="s">
        <v>30</v>
      </c>
      <c r="P4880" t="s">
        <v>30</v>
      </c>
      <c r="Q4880" t="s">
        <v>31</v>
      </c>
      <c r="R4880" t="s">
        <v>30</v>
      </c>
      <c r="X4880" t="s">
        <v>11517</v>
      </c>
    </row>
    <row r="4881" spans="1:24" x14ac:dyDescent="0.25">
      <c r="A4881">
        <v>643714</v>
      </c>
      <c r="B4881" t="s">
        <v>11518</v>
      </c>
      <c r="C4881" t="s">
        <v>11519</v>
      </c>
      <c r="E4881" t="s">
        <v>11520</v>
      </c>
      <c r="G4881" t="s">
        <v>658</v>
      </c>
      <c r="H4881" t="s">
        <v>183</v>
      </c>
      <c r="I4881">
        <v>2005</v>
      </c>
      <c r="N4881" t="s">
        <v>29</v>
      </c>
      <c r="O4881" t="s">
        <v>30</v>
      </c>
      <c r="P4881" t="s">
        <v>30</v>
      </c>
      <c r="Q4881" t="s">
        <v>31</v>
      </c>
      <c r="R4881" t="s">
        <v>30</v>
      </c>
      <c r="X4881" t="s">
        <v>11521</v>
      </c>
    </row>
    <row r="4882" spans="1:24" x14ac:dyDescent="0.25">
      <c r="A4882">
        <v>56480</v>
      </c>
      <c r="B4882" t="s">
        <v>11529</v>
      </c>
      <c r="C4882" t="s">
        <v>11530</v>
      </c>
      <c r="E4882" t="s">
        <v>11531</v>
      </c>
      <c r="G4882" t="s">
        <v>2167</v>
      </c>
      <c r="H4882" t="s">
        <v>2168</v>
      </c>
      <c r="K4882" t="s">
        <v>11532</v>
      </c>
      <c r="L4882" t="s">
        <v>11533</v>
      </c>
      <c r="N4882" t="s">
        <v>45</v>
      </c>
      <c r="O4882" t="s">
        <v>40</v>
      </c>
      <c r="P4882" t="s">
        <v>30</v>
      </c>
      <c r="Q4882" t="s">
        <v>46</v>
      </c>
      <c r="R4882" t="s">
        <v>30</v>
      </c>
      <c r="X4882" t="s">
        <v>11534</v>
      </c>
    </row>
    <row r="4883" spans="1:24" x14ac:dyDescent="0.25">
      <c r="A4883">
        <v>1053676</v>
      </c>
      <c r="B4883" t="s">
        <v>11543</v>
      </c>
      <c r="C4883" t="s">
        <v>11544</v>
      </c>
      <c r="E4883" t="s">
        <v>11545</v>
      </c>
      <c r="F4883" t="s">
        <v>11546</v>
      </c>
      <c r="G4883" t="e">
        <f>-rocin</f>
        <v>#NAME?</v>
      </c>
      <c r="H4883" t="s">
        <v>4596</v>
      </c>
      <c r="I4883">
        <v>2008</v>
      </c>
      <c r="N4883" t="s">
        <v>45</v>
      </c>
      <c r="O4883" t="s">
        <v>40</v>
      </c>
      <c r="P4883" t="s">
        <v>30</v>
      </c>
      <c r="Q4883" t="s">
        <v>63</v>
      </c>
      <c r="R4883" t="s">
        <v>30</v>
      </c>
      <c r="X4883" t="s">
        <v>11547</v>
      </c>
    </row>
    <row r="4884" spans="1:24" x14ac:dyDescent="0.25">
      <c r="A4884">
        <v>137246</v>
      </c>
      <c r="B4884" t="s">
        <v>11548</v>
      </c>
      <c r="C4884" t="s">
        <v>11549</v>
      </c>
      <c r="E4884" t="s">
        <v>11550</v>
      </c>
      <c r="I4884">
        <v>2005</v>
      </c>
      <c r="N4884" t="s">
        <v>45</v>
      </c>
      <c r="O4884" t="s">
        <v>30</v>
      </c>
      <c r="P4884" t="s">
        <v>30</v>
      </c>
      <c r="Q4884" t="s">
        <v>63</v>
      </c>
      <c r="R4884" t="s">
        <v>30</v>
      </c>
      <c r="X4884" t="s">
        <v>11551</v>
      </c>
    </row>
    <row r="4885" spans="1:24" x14ac:dyDescent="0.25">
      <c r="A4885">
        <v>111445</v>
      </c>
      <c r="B4885" t="s">
        <v>11552</v>
      </c>
      <c r="C4885" t="s">
        <v>11553</v>
      </c>
      <c r="E4885" t="s">
        <v>11554</v>
      </c>
      <c r="F4885" t="s">
        <v>11555</v>
      </c>
      <c r="G4885" t="e">
        <f>-troban</f>
        <v>#NAME?</v>
      </c>
      <c r="H4885" t="s">
        <v>11556</v>
      </c>
      <c r="I4885">
        <v>1989</v>
      </c>
      <c r="M4885" t="s">
        <v>11557</v>
      </c>
      <c r="N4885" t="s">
        <v>45</v>
      </c>
      <c r="O4885" t="s">
        <v>40</v>
      </c>
      <c r="P4885" t="s">
        <v>30</v>
      </c>
      <c r="Q4885" t="s">
        <v>63</v>
      </c>
      <c r="R4885" t="s">
        <v>30</v>
      </c>
      <c r="X4885" t="s">
        <v>11558</v>
      </c>
    </row>
    <row r="4886" spans="1:24" x14ac:dyDescent="0.25">
      <c r="A4886">
        <v>693510</v>
      </c>
      <c r="B4886" t="s">
        <v>11559</v>
      </c>
      <c r="C4886" t="s">
        <v>11560</v>
      </c>
      <c r="E4886" t="s">
        <v>11561</v>
      </c>
      <c r="F4886" t="s">
        <v>11562</v>
      </c>
      <c r="G4886" t="e">
        <f>-stat</f>
        <v>#NAME?</v>
      </c>
      <c r="H4886" t="s">
        <v>781</v>
      </c>
      <c r="I4886">
        <v>2012</v>
      </c>
      <c r="N4886" t="s">
        <v>45</v>
      </c>
      <c r="O4886" t="s">
        <v>40</v>
      </c>
      <c r="P4886" t="s">
        <v>30</v>
      </c>
      <c r="Q4886" t="s">
        <v>31</v>
      </c>
      <c r="R4886" t="s">
        <v>30</v>
      </c>
      <c r="X4886" t="s">
        <v>11563</v>
      </c>
    </row>
    <row r="4887" spans="1:24" x14ac:dyDescent="0.25">
      <c r="A4887">
        <v>370168</v>
      </c>
      <c r="B4887" t="s">
        <v>11572</v>
      </c>
      <c r="C4887" t="s">
        <v>11573</v>
      </c>
      <c r="E4887" t="s">
        <v>11574</v>
      </c>
      <c r="F4887" t="s">
        <v>11575</v>
      </c>
      <c r="I4887">
        <v>2003</v>
      </c>
      <c r="N4887" t="s">
        <v>29</v>
      </c>
      <c r="O4887" t="s">
        <v>30</v>
      </c>
      <c r="P4887" t="s">
        <v>30</v>
      </c>
      <c r="Q4887" t="s">
        <v>46</v>
      </c>
      <c r="R4887" t="s">
        <v>30</v>
      </c>
      <c r="X4887" t="s">
        <v>11576</v>
      </c>
    </row>
    <row r="4888" spans="1:24" x14ac:dyDescent="0.25">
      <c r="A4888">
        <v>38836</v>
      </c>
      <c r="B4888" t="s">
        <v>11577</v>
      </c>
      <c r="C4888" t="s">
        <v>11578</v>
      </c>
      <c r="E4888" t="s">
        <v>11579</v>
      </c>
      <c r="F4888" t="s">
        <v>1309</v>
      </c>
      <c r="I4888">
        <v>1990</v>
      </c>
      <c r="M4888" t="s">
        <v>11580</v>
      </c>
      <c r="N4888" t="s">
        <v>45</v>
      </c>
      <c r="O4888" t="s">
        <v>40</v>
      </c>
      <c r="P4888" t="s">
        <v>30</v>
      </c>
      <c r="Q4888" t="s">
        <v>46</v>
      </c>
      <c r="R4888" t="s">
        <v>30</v>
      </c>
      <c r="X4888" t="s">
        <v>11581</v>
      </c>
    </row>
    <row r="4889" spans="1:24" x14ac:dyDescent="0.25">
      <c r="A4889">
        <v>1327852</v>
      </c>
      <c r="B4889" t="s">
        <v>11588</v>
      </c>
      <c r="C4889" t="s">
        <v>11589</v>
      </c>
      <c r="E4889" t="s">
        <v>11590</v>
      </c>
      <c r="N4889" t="s">
        <v>45</v>
      </c>
      <c r="O4889" t="s">
        <v>30</v>
      </c>
      <c r="P4889" t="s">
        <v>30</v>
      </c>
      <c r="Q4889" t="s">
        <v>46</v>
      </c>
      <c r="R4889" t="s">
        <v>30</v>
      </c>
      <c r="X4889" t="s">
        <v>11591</v>
      </c>
    </row>
    <row r="4890" spans="1:24" x14ac:dyDescent="0.25">
      <c r="A4890">
        <v>1330356</v>
      </c>
      <c r="B4890" t="s">
        <v>11595</v>
      </c>
      <c r="C4890" t="s">
        <v>11596</v>
      </c>
      <c r="E4890" t="s">
        <v>11597</v>
      </c>
      <c r="F4890" t="s">
        <v>5971</v>
      </c>
      <c r="G4890" t="s">
        <v>3508</v>
      </c>
      <c r="H4890" t="s">
        <v>3509</v>
      </c>
      <c r="I4890">
        <v>1990</v>
      </c>
      <c r="M4890" t="s">
        <v>793</v>
      </c>
      <c r="N4890" t="s">
        <v>45</v>
      </c>
      <c r="O4890" t="s">
        <v>30</v>
      </c>
      <c r="P4890" t="s">
        <v>30</v>
      </c>
      <c r="Q4890" t="s">
        <v>46</v>
      </c>
      <c r="R4890" t="s">
        <v>30</v>
      </c>
      <c r="X4890" t="s">
        <v>11598</v>
      </c>
    </row>
    <row r="4891" spans="1:24" x14ac:dyDescent="0.25">
      <c r="A4891">
        <v>1378236</v>
      </c>
      <c r="B4891" t="s">
        <v>11599</v>
      </c>
      <c r="C4891" t="s">
        <v>11600</v>
      </c>
      <c r="E4891" t="s">
        <v>11601</v>
      </c>
      <c r="G4891" t="e">
        <f>-antel</f>
        <v>#NAME?</v>
      </c>
      <c r="H4891" t="s">
        <v>3840</v>
      </c>
      <c r="N4891" t="s">
        <v>45</v>
      </c>
      <c r="O4891" t="s">
        <v>40</v>
      </c>
      <c r="P4891" t="s">
        <v>30</v>
      </c>
      <c r="Q4891" t="s">
        <v>63</v>
      </c>
      <c r="R4891" t="s">
        <v>30</v>
      </c>
      <c r="X4891" t="s">
        <v>11602</v>
      </c>
    </row>
    <row r="4892" spans="1:24" x14ac:dyDescent="0.25">
      <c r="A4892">
        <v>1377768</v>
      </c>
      <c r="B4892" t="s">
        <v>11603</v>
      </c>
      <c r="C4892" t="s">
        <v>11604</v>
      </c>
      <c r="E4892" t="s">
        <v>11605</v>
      </c>
      <c r="N4892" t="s">
        <v>45</v>
      </c>
      <c r="O4892" t="s">
        <v>30</v>
      </c>
      <c r="P4892" t="s">
        <v>30</v>
      </c>
      <c r="Q4892" t="s">
        <v>46</v>
      </c>
      <c r="R4892" t="s">
        <v>30</v>
      </c>
      <c r="X4892" t="s">
        <v>11606</v>
      </c>
    </row>
    <row r="4893" spans="1:24" x14ac:dyDescent="0.25">
      <c r="A4893">
        <v>1378556</v>
      </c>
      <c r="B4893" t="s">
        <v>11607</v>
      </c>
      <c r="C4893" t="s">
        <v>11608</v>
      </c>
      <c r="E4893" t="s">
        <v>11609</v>
      </c>
      <c r="N4893" t="s">
        <v>45</v>
      </c>
      <c r="O4893" t="s">
        <v>40</v>
      </c>
      <c r="P4893" t="s">
        <v>30</v>
      </c>
      <c r="Q4893" t="s">
        <v>46</v>
      </c>
      <c r="R4893" t="s">
        <v>30</v>
      </c>
      <c r="X4893" t="s">
        <v>11610</v>
      </c>
    </row>
    <row r="4894" spans="1:24" x14ac:dyDescent="0.25">
      <c r="A4894">
        <v>1376841</v>
      </c>
      <c r="B4894" t="s">
        <v>11611</v>
      </c>
      <c r="C4894" t="s">
        <v>11612</v>
      </c>
      <c r="E4894" t="s">
        <v>11613</v>
      </c>
      <c r="F4894" t="s">
        <v>489</v>
      </c>
      <c r="I4894">
        <v>1972</v>
      </c>
      <c r="M4894" t="s">
        <v>2544</v>
      </c>
      <c r="N4894" t="s">
        <v>45</v>
      </c>
      <c r="O4894" t="s">
        <v>40</v>
      </c>
      <c r="P4894" t="s">
        <v>30</v>
      </c>
      <c r="Q4894" t="s">
        <v>63</v>
      </c>
      <c r="R4894" t="s">
        <v>30</v>
      </c>
      <c r="X4894" t="s">
        <v>11614</v>
      </c>
    </row>
    <row r="4895" spans="1:24" x14ac:dyDescent="0.25">
      <c r="A4895">
        <v>1379691</v>
      </c>
      <c r="B4895" t="s">
        <v>11615</v>
      </c>
      <c r="C4895" t="s">
        <v>11616</v>
      </c>
      <c r="E4895" t="s">
        <v>11617</v>
      </c>
      <c r="G4895" t="e">
        <f>-verine</f>
        <v>#NAME?</v>
      </c>
      <c r="H4895" t="s">
        <v>2084</v>
      </c>
      <c r="N4895" t="s">
        <v>45</v>
      </c>
      <c r="O4895" t="s">
        <v>30</v>
      </c>
      <c r="P4895" t="s">
        <v>30</v>
      </c>
      <c r="Q4895" t="s">
        <v>46</v>
      </c>
      <c r="R4895" t="s">
        <v>30</v>
      </c>
      <c r="X4895" t="s">
        <v>11618</v>
      </c>
    </row>
    <row r="4896" spans="1:24" x14ac:dyDescent="0.25">
      <c r="A4896">
        <v>1380868</v>
      </c>
      <c r="B4896" t="s">
        <v>11619</v>
      </c>
      <c r="C4896" t="s">
        <v>11620</v>
      </c>
      <c r="E4896" t="s">
        <v>11621</v>
      </c>
      <c r="I4896">
        <v>1997</v>
      </c>
      <c r="N4896" t="s">
        <v>108</v>
      </c>
      <c r="O4896" t="s">
        <v>30</v>
      </c>
      <c r="P4896" t="s">
        <v>30</v>
      </c>
      <c r="Q4896" t="s">
        <v>31</v>
      </c>
      <c r="R4896" t="s">
        <v>30</v>
      </c>
    </row>
    <row r="4897" spans="1:24" x14ac:dyDescent="0.25">
      <c r="A4897">
        <v>1377259</v>
      </c>
      <c r="B4897" t="s">
        <v>11622</v>
      </c>
      <c r="C4897" t="s">
        <v>11623</v>
      </c>
      <c r="E4897" t="s">
        <v>11624</v>
      </c>
      <c r="G4897" t="s">
        <v>1015</v>
      </c>
      <c r="H4897" t="s">
        <v>1016</v>
      </c>
      <c r="I4897">
        <v>2005</v>
      </c>
      <c r="N4897" t="s">
        <v>29</v>
      </c>
      <c r="O4897" t="s">
        <v>30</v>
      </c>
      <c r="P4897" t="s">
        <v>30</v>
      </c>
      <c r="Q4897" t="s">
        <v>31</v>
      </c>
      <c r="R4897" t="s">
        <v>30</v>
      </c>
      <c r="X4897" t="s">
        <v>11625</v>
      </c>
    </row>
    <row r="4898" spans="1:24" x14ac:dyDescent="0.25">
      <c r="A4898">
        <v>1379380</v>
      </c>
      <c r="B4898" t="s">
        <v>11628</v>
      </c>
      <c r="C4898" t="s">
        <v>11629</v>
      </c>
      <c r="E4898" t="s">
        <v>11630</v>
      </c>
      <c r="G4898" t="e">
        <f>-prost</f>
        <v>#NAME?</v>
      </c>
      <c r="H4898" t="s">
        <v>238</v>
      </c>
      <c r="I4898">
        <v>1981</v>
      </c>
      <c r="M4898" t="s">
        <v>11631</v>
      </c>
      <c r="N4898" t="s">
        <v>29</v>
      </c>
      <c r="O4898" t="s">
        <v>40</v>
      </c>
      <c r="P4898" t="s">
        <v>30</v>
      </c>
      <c r="Q4898" t="s">
        <v>46</v>
      </c>
      <c r="R4898" t="s">
        <v>30</v>
      </c>
      <c r="X4898" t="s">
        <v>11632</v>
      </c>
    </row>
    <row r="4899" spans="1:24" x14ac:dyDescent="0.25">
      <c r="A4899">
        <v>1379257</v>
      </c>
      <c r="B4899" t="s">
        <v>11633</v>
      </c>
      <c r="C4899" t="s">
        <v>11634</v>
      </c>
      <c r="E4899" t="s">
        <v>11635</v>
      </c>
      <c r="N4899" t="s">
        <v>45</v>
      </c>
      <c r="O4899" t="s">
        <v>40</v>
      </c>
      <c r="P4899" t="s">
        <v>30</v>
      </c>
      <c r="Q4899" t="s">
        <v>63</v>
      </c>
      <c r="R4899" t="s">
        <v>30</v>
      </c>
      <c r="X4899" t="s">
        <v>11636</v>
      </c>
    </row>
    <row r="4900" spans="1:24" x14ac:dyDescent="0.25">
      <c r="A4900">
        <v>1379328</v>
      </c>
      <c r="B4900" t="s">
        <v>11637</v>
      </c>
      <c r="C4900" t="s">
        <v>11638</v>
      </c>
      <c r="E4900" t="s">
        <v>11639</v>
      </c>
      <c r="F4900" t="s">
        <v>3859</v>
      </c>
      <c r="I4900">
        <v>1983</v>
      </c>
      <c r="M4900" t="s">
        <v>4208</v>
      </c>
      <c r="N4900" t="s">
        <v>29</v>
      </c>
      <c r="O4900" t="s">
        <v>40</v>
      </c>
      <c r="P4900" t="s">
        <v>30</v>
      </c>
      <c r="Q4900" t="s">
        <v>31</v>
      </c>
      <c r="R4900" t="s">
        <v>30</v>
      </c>
      <c r="X4900" t="s">
        <v>11640</v>
      </c>
    </row>
    <row r="4901" spans="1:24" x14ac:dyDescent="0.25">
      <c r="A4901">
        <v>1379095</v>
      </c>
      <c r="B4901" t="s">
        <v>11641</v>
      </c>
      <c r="C4901" t="s">
        <v>11642</v>
      </c>
      <c r="E4901" t="s">
        <v>11643</v>
      </c>
      <c r="G4901" t="s">
        <v>2639</v>
      </c>
      <c r="H4901" t="s">
        <v>2640</v>
      </c>
      <c r="I4901">
        <v>1964</v>
      </c>
      <c r="K4901" t="s">
        <v>11644</v>
      </c>
      <c r="L4901" t="s">
        <v>11645</v>
      </c>
      <c r="M4901" t="s">
        <v>905</v>
      </c>
      <c r="N4901" t="s">
        <v>29</v>
      </c>
      <c r="O4901" t="s">
        <v>40</v>
      </c>
      <c r="P4901" t="s">
        <v>30</v>
      </c>
      <c r="Q4901" t="s">
        <v>31</v>
      </c>
      <c r="R4901" t="s">
        <v>30</v>
      </c>
      <c r="X4901" t="s">
        <v>11646</v>
      </c>
    </row>
    <row r="4902" spans="1:24" x14ac:dyDescent="0.25">
      <c r="A4902">
        <v>1380753</v>
      </c>
      <c r="B4902" t="s">
        <v>11647</v>
      </c>
      <c r="C4902" t="s">
        <v>11648</v>
      </c>
      <c r="E4902" t="s">
        <v>11649</v>
      </c>
      <c r="F4902" t="s">
        <v>527</v>
      </c>
      <c r="G4902" t="e">
        <f>-ase</f>
        <v>#NAME?</v>
      </c>
      <c r="H4902" t="s">
        <v>2359</v>
      </c>
      <c r="I4902">
        <v>1997</v>
      </c>
      <c r="M4902" t="s">
        <v>11650</v>
      </c>
      <c r="N4902" t="s">
        <v>2360</v>
      </c>
      <c r="O4902" t="s">
        <v>30</v>
      </c>
      <c r="P4902" t="s">
        <v>30</v>
      </c>
      <c r="Q4902" t="s">
        <v>31</v>
      </c>
      <c r="R4902" t="s">
        <v>30</v>
      </c>
    </row>
    <row r="4903" spans="1:24" x14ac:dyDescent="0.25">
      <c r="A4903">
        <v>1382104</v>
      </c>
      <c r="B4903" t="s">
        <v>11651</v>
      </c>
      <c r="C4903" t="s">
        <v>11652</v>
      </c>
      <c r="E4903" t="s">
        <v>11653</v>
      </c>
      <c r="F4903" t="s">
        <v>36</v>
      </c>
      <c r="G4903" t="e">
        <f>-mab</f>
        <v>#NAME?</v>
      </c>
      <c r="H4903" t="s">
        <v>546</v>
      </c>
      <c r="I4903">
        <v>2012</v>
      </c>
      <c r="N4903" t="s">
        <v>547</v>
      </c>
      <c r="O4903" t="s">
        <v>30</v>
      </c>
      <c r="P4903" t="s">
        <v>30</v>
      </c>
      <c r="Q4903" t="s">
        <v>31</v>
      </c>
      <c r="R4903" t="s">
        <v>30</v>
      </c>
    </row>
    <row r="4904" spans="1:24" x14ac:dyDescent="0.25">
      <c r="A4904">
        <v>1383483</v>
      </c>
      <c r="B4904" t="s">
        <v>11660</v>
      </c>
      <c r="C4904" t="s">
        <v>11661</v>
      </c>
      <c r="E4904" t="s">
        <v>11662</v>
      </c>
      <c r="G4904" t="e">
        <f>-ium</f>
        <v>#NAME?</v>
      </c>
      <c r="H4904" t="s">
        <v>288</v>
      </c>
      <c r="N4904" t="s">
        <v>45</v>
      </c>
      <c r="O4904" t="s">
        <v>30</v>
      </c>
      <c r="P4904" t="s">
        <v>30</v>
      </c>
      <c r="Q4904" t="s">
        <v>63</v>
      </c>
      <c r="R4904" t="s">
        <v>30</v>
      </c>
      <c r="X4904" t="s">
        <v>11663</v>
      </c>
    </row>
    <row r="4905" spans="1:24" x14ac:dyDescent="0.25">
      <c r="A4905">
        <v>1377308</v>
      </c>
      <c r="B4905" t="s">
        <v>11664</v>
      </c>
      <c r="C4905" t="s">
        <v>11665</v>
      </c>
      <c r="E4905" t="s">
        <v>11666</v>
      </c>
      <c r="G4905" t="e">
        <f>-moxin</f>
        <v>#NAME?</v>
      </c>
      <c r="H4905" t="s">
        <v>5646</v>
      </c>
      <c r="N4905" t="s">
        <v>45</v>
      </c>
      <c r="O4905" t="s">
        <v>40</v>
      </c>
      <c r="P4905" t="s">
        <v>30</v>
      </c>
      <c r="Q4905" t="s">
        <v>46</v>
      </c>
      <c r="R4905" t="s">
        <v>30</v>
      </c>
      <c r="X4905" t="s">
        <v>11667</v>
      </c>
    </row>
    <row r="4906" spans="1:24" x14ac:dyDescent="0.25">
      <c r="A4906">
        <v>1376337</v>
      </c>
      <c r="B4906" t="s">
        <v>11673</v>
      </c>
      <c r="C4906" t="s">
        <v>11674</v>
      </c>
      <c r="E4906">
        <v>110264</v>
      </c>
      <c r="F4906" t="s">
        <v>313</v>
      </c>
      <c r="G4906" t="s">
        <v>460</v>
      </c>
      <c r="H4906" t="s">
        <v>461</v>
      </c>
      <c r="I4906">
        <v>1975</v>
      </c>
      <c r="M4906" t="s">
        <v>453</v>
      </c>
      <c r="N4906" t="s">
        <v>29</v>
      </c>
      <c r="O4906" t="s">
        <v>40</v>
      </c>
      <c r="P4906" t="s">
        <v>30</v>
      </c>
      <c r="Q4906" t="s">
        <v>31</v>
      </c>
      <c r="R4906" t="s">
        <v>30</v>
      </c>
      <c r="X4906" t="s">
        <v>11675</v>
      </c>
    </row>
    <row r="4907" spans="1:24" x14ac:dyDescent="0.25">
      <c r="A4907">
        <v>16417</v>
      </c>
      <c r="B4907" t="s">
        <v>11676</v>
      </c>
      <c r="C4907" t="s">
        <v>11677</v>
      </c>
      <c r="E4907" t="s">
        <v>11678</v>
      </c>
      <c r="F4907" t="s">
        <v>11679</v>
      </c>
      <c r="G4907" t="e">
        <f>-racil</f>
        <v>#NAME?</v>
      </c>
      <c r="H4907" t="s">
        <v>11680</v>
      </c>
      <c r="I4907">
        <v>1997</v>
      </c>
      <c r="M4907" t="s">
        <v>11681</v>
      </c>
      <c r="N4907" t="s">
        <v>29</v>
      </c>
      <c r="O4907" t="s">
        <v>40</v>
      </c>
      <c r="P4907" t="s">
        <v>30</v>
      </c>
      <c r="Q4907" t="s">
        <v>63</v>
      </c>
      <c r="R4907" t="s">
        <v>30</v>
      </c>
      <c r="X4907" t="s">
        <v>11682</v>
      </c>
    </row>
    <row r="4908" spans="1:24" x14ac:dyDescent="0.25">
      <c r="A4908">
        <v>29571</v>
      </c>
      <c r="B4908" t="s">
        <v>11683</v>
      </c>
      <c r="C4908" t="s">
        <v>11684</v>
      </c>
      <c r="E4908" t="s">
        <v>11685</v>
      </c>
      <c r="G4908" t="e">
        <f>-prim</f>
        <v>#NAME?</v>
      </c>
      <c r="H4908" t="s">
        <v>2030</v>
      </c>
      <c r="N4908" t="s">
        <v>45</v>
      </c>
      <c r="O4908" t="s">
        <v>40</v>
      </c>
      <c r="P4908" t="s">
        <v>30</v>
      </c>
      <c r="Q4908" t="s">
        <v>63</v>
      </c>
      <c r="R4908" t="s">
        <v>30</v>
      </c>
      <c r="X4908" t="s">
        <v>11686</v>
      </c>
    </row>
    <row r="4909" spans="1:24" x14ac:dyDescent="0.25">
      <c r="A4909">
        <v>165012</v>
      </c>
      <c r="B4909" t="s">
        <v>11687</v>
      </c>
      <c r="C4909" t="s">
        <v>11688</v>
      </c>
      <c r="E4909" t="s">
        <v>11689</v>
      </c>
      <c r="G4909" t="e">
        <f>-anib</f>
        <v>#NAME?</v>
      </c>
      <c r="H4909" t="s">
        <v>2595</v>
      </c>
      <c r="I4909">
        <v>2004</v>
      </c>
      <c r="N4909" t="s">
        <v>45</v>
      </c>
      <c r="O4909" t="s">
        <v>40</v>
      </c>
      <c r="P4909" t="s">
        <v>30</v>
      </c>
      <c r="Q4909" t="s">
        <v>63</v>
      </c>
      <c r="R4909" t="s">
        <v>30</v>
      </c>
      <c r="X4909" t="s">
        <v>11690</v>
      </c>
    </row>
    <row r="4910" spans="1:24" x14ac:dyDescent="0.25">
      <c r="A4910">
        <v>139237</v>
      </c>
      <c r="B4910" t="s">
        <v>11691</v>
      </c>
      <c r="C4910" t="s">
        <v>11692</v>
      </c>
      <c r="E4910" t="s">
        <v>11693</v>
      </c>
      <c r="I4910">
        <v>1984</v>
      </c>
      <c r="K4910" t="s">
        <v>11694</v>
      </c>
      <c r="L4910" t="s">
        <v>11695</v>
      </c>
      <c r="M4910" t="s">
        <v>179</v>
      </c>
      <c r="N4910" t="s">
        <v>45</v>
      </c>
      <c r="O4910" t="s">
        <v>40</v>
      </c>
      <c r="P4910" t="s">
        <v>30</v>
      </c>
      <c r="Q4910" t="s">
        <v>46</v>
      </c>
      <c r="R4910" t="s">
        <v>30</v>
      </c>
      <c r="X4910" t="s">
        <v>11696</v>
      </c>
    </row>
    <row r="4911" spans="1:24" x14ac:dyDescent="0.25">
      <c r="A4911">
        <v>563655</v>
      </c>
      <c r="B4911" t="s">
        <v>11697</v>
      </c>
      <c r="C4911" t="s">
        <v>11698</v>
      </c>
      <c r="E4911" t="s">
        <v>11699</v>
      </c>
      <c r="F4911" t="s">
        <v>366</v>
      </c>
      <c r="G4911" t="e">
        <f>-fibrate</f>
        <v>#NAME?</v>
      </c>
      <c r="H4911" t="s">
        <v>325</v>
      </c>
      <c r="I4911">
        <v>1976</v>
      </c>
      <c r="K4911" t="s">
        <v>11700</v>
      </c>
      <c r="L4911" t="s">
        <v>11701</v>
      </c>
      <c r="M4911" t="s">
        <v>3423</v>
      </c>
      <c r="N4911" t="s">
        <v>45</v>
      </c>
      <c r="O4911" t="s">
        <v>40</v>
      </c>
      <c r="P4911" t="s">
        <v>30</v>
      </c>
      <c r="Q4911" t="s">
        <v>46</v>
      </c>
      <c r="R4911" t="s">
        <v>30</v>
      </c>
      <c r="X4911" t="s">
        <v>11702</v>
      </c>
    </row>
    <row r="4912" spans="1:24" x14ac:dyDescent="0.25">
      <c r="A4912">
        <v>406189</v>
      </c>
      <c r="B4912" t="s">
        <v>11703</v>
      </c>
      <c r="C4912" t="s">
        <v>11704</v>
      </c>
      <c r="E4912" t="s">
        <v>11705</v>
      </c>
      <c r="F4912" t="s">
        <v>11706</v>
      </c>
      <c r="I4912">
        <v>2011</v>
      </c>
      <c r="N4912" t="s">
        <v>45</v>
      </c>
      <c r="O4912" t="s">
        <v>40</v>
      </c>
      <c r="P4912" t="s">
        <v>30</v>
      </c>
      <c r="Q4912" t="s">
        <v>63</v>
      </c>
      <c r="R4912" t="s">
        <v>30</v>
      </c>
      <c r="X4912" t="s">
        <v>11707</v>
      </c>
    </row>
    <row r="4913" spans="1:24" x14ac:dyDescent="0.25">
      <c r="A4913">
        <v>686037</v>
      </c>
      <c r="B4913" t="s">
        <v>11715</v>
      </c>
      <c r="C4913" t="s">
        <v>11716</v>
      </c>
      <c r="E4913" t="s">
        <v>11717</v>
      </c>
      <c r="F4913" t="s">
        <v>313</v>
      </c>
      <c r="G4913" t="e">
        <f>-fungin</f>
        <v>#NAME?</v>
      </c>
      <c r="H4913" t="s">
        <v>6549</v>
      </c>
      <c r="I4913">
        <v>1978</v>
      </c>
      <c r="M4913" t="s">
        <v>268</v>
      </c>
      <c r="N4913" t="s">
        <v>29</v>
      </c>
      <c r="O4913" t="s">
        <v>30</v>
      </c>
      <c r="P4913" t="s">
        <v>30</v>
      </c>
      <c r="Q4913" t="s">
        <v>31</v>
      </c>
      <c r="R4913" t="s">
        <v>30</v>
      </c>
      <c r="X4913" t="s">
        <v>11718</v>
      </c>
    </row>
    <row r="4914" spans="1:24" x14ac:dyDescent="0.25">
      <c r="A4914">
        <v>259664</v>
      </c>
      <c r="B4914" t="s">
        <v>11719</v>
      </c>
      <c r="C4914" t="s">
        <v>11720</v>
      </c>
      <c r="E4914" t="s">
        <v>11721</v>
      </c>
      <c r="F4914" t="s">
        <v>11722</v>
      </c>
      <c r="G4914" t="e">
        <f>-dar</f>
        <v>#NAME?</v>
      </c>
      <c r="H4914" t="s">
        <v>5280</v>
      </c>
      <c r="I4914">
        <v>2002</v>
      </c>
      <c r="N4914" t="s">
        <v>45</v>
      </c>
      <c r="O4914" t="s">
        <v>30</v>
      </c>
      <c r="P4914" t="s">
        <v>30</v>
      </c>
      <c r="Q4914" t="s">
        <v>63</v>
      </c>
      <c r="R4914" t="s">
        <v>30</v>
      </c>
      <c r="X4914" t="s">
        <v>11723</v>
      </c>
    </row>
    <row r="4915" spans="1:24" x14ac:dyDescent="0.25">
      <c r="A4915">
        <v>611750</v>
      </c>
      <c r="B4915" t="s">
        <v>11724</v>
      </c>
      <c r="C4915" t="s">
        <v>11725</v>
      </c>
      <c r="E4915" t="s">
        <v>11726</v>
      </c>
      <c r="F4915" t="s">
        <v>11727</v>
      </c>
      <c r="G4915" t="e">
        <f>-antel</f>
        <v>#NAME?</v>
      </c>
      <c r="H4915" t="s">
        <v>3840</v>
      </c>
      <c r="I4915">
        <v>1977</v>
      </c>
      <c r="M4915" t="s">
        <v>2448</v>
      </c>
      <c r="N4915" t="s">
        <v>45</v>
      </c>
      <c r="O4915" t="s">
        <v>40</v>
      </c>
      <c r="P4915" t="s">
        <v>30</v>
      </c>
      <c r="Q4915" t="s">
        <v>63</v>
      </c>
      <c r="R4915" t="s">
        <v>30</v>
      </c>
      <c r="X4915" t="s">
        <v>11728</v>
      </c>
    </row>
    <row r="4916" spans="1:24" x14ac:dyDescent="0.25">
      <c r="A4916">
        <v>1247197</v>
      </c>
      <c r="B4916" t="s">
        <v>11746</v>
      </c>
      <c r="C4916" t="s">
        <v>11747</v>
      </c>
      <c r="E4916" t="s">
        <v>11748</v>
      </c>
      <c r="N4916" t="s">
        <v>45</v>
      </c>
      <c r="O4916" t="s">
        <v>40</v>
      </c>
      <c r="P4916" t="s">
        <v>30</v>
      </c>
      <c r="Q4916" t="s">
        <v>63</v>
      </c>
      <c r="R4916" t="s">
        <v>30</v>
      </c>
      <c r="X4916" t="s">
        <v>11749</v>
      </c>
    </row>
    <row r="4917" spans="1:24" x14ac:dyDescent="0.25">
      <c r="A4917">
        <v>1382120</v>
      </c>
      <c r="B4917" t="s">
        <v>11750</v>
      </c>
      <c r="C4917" t="s">
        <v>11751</v>
      </c>
      <c r="E4917" t="s">
        <v>11752</v>
      </c>
      <c r="N4917" t="s">
        <v>547</v>
      </c>
      <c r="O4917" t="s">
        <v>30</v>
      </c>
      <c r="P4917" t="s">
        <v>30</v>
      </c>
      <c r="Q4917" t="s">
        <v>31</v>
      </c>
      <c r="R4917" t="s">
        <v>30</v>
      </c>
    </row>
    <row r="4918" spans="1:24" x14ac:dyDescent="0.25">
      <c r="A4918">
        <v>1380512</v>
      </c>
      <c r="B4918" t="s">
        <v>11756</v>
      </c>
      <c r="C4918" t="s">
        <v>11757</v>
      </c>
      <c r="E4918" t="s">
        <v>11758</v>
      </c>
      <c r="G4918" t="e">
        <f>-filcon</f>
        <v>#NAME?</v>
      </c>
      <c r="H4918" t="s">
        <v>276</v>
      </c>
      <c r="I4918">
        <v>1974</v>
      </c>
      <c r="M4918" t="s">
        <v>277</v>
      </c>
      <c r="N4918" t="s">
        <v>229</v>
      </c>
      <c r="O4918" t="s">
        <v>30</v>
      </c>
      <c r="P4918" t="s">
        <v>30</v>
      </c>
      <c r="Q4918" t="s">
        <v>31</v>
      </c>
      <c r="R4918" t="s">
        <v>30</v>
      </c>
    </row>
    <row r="4919" spans="1:24" x14ac:dyDescent="0.25">
      <c r="A4919">
        <v>1380970</v>
      </c>
      <c r="B4919" t="s">
        <v>11759</v>
      </c>
      <c r="C4919" t="s">
        <v>11760</v>
      </c>
      <c r="E4919" t="s">
        <v>11761</v>
      </c>
      <c r="F4919" t="s">
        <v>11762</v>
      </c>
      <c r="I4919">
        <v>2009</v>
      </c>
      <c r="N4919" t="s">
        <v>75</v>
      </c>
      <c r="O4919" t="s">
        <v>30</v>
      </c>
      <c r="P4919" t="s">
        <v>30</v>
      </c>
      <c r="Q4919" t="s">
        <v>31</v>
      </c>
      <c r="R4919" t="s">
        <v>30</v>
      </c>
    </row>
    <row r="4920" spans="1:24" x14ac:dyDescent="0.25">
      <c r="A4920">
        <v>1377253</v>
      </c>
      <c r="B4920" t="s">
        <v>11763</v>
      </c>
      <c r="C4920" t="s">
        <v>11764</v>
      </c>
      <c r="E4920" t="s">
        <v>11765</v>
      </c>
      <c r="G4920" t="e">
        <f>-racetam</f>
        <v>#NAME?</v>
      </c>
      <c r="H4920" t="s">
        <v>1139</v>
      </c>
      <c r="I4920">
        <v>2005</v>
      </c>
      <c r="N4920" t="s">
        <v>45</v>
      </c>
      <c r="O4920" t="s">
        <v>40</v>
      </c>
      <c r="P4920" t="s">
        <v>30</v>
      </c>
      <c r="Q4920" t="s">
        <v>46</v>
      </c>
      <c r="R4920" t="s">
        <v>30</v>
      </c>
      <c r="X4920" t="s">
        <v>11766</v>
      </c>
    </row>
    <row r="4921" spans="1:24" x14ac:dyDescent="0.25">
      <c r="A4921">
        <v>1376155</v>
      </c>
      <c r="B4921" t="s">
        <v>11773</v>
      </c>
      <c r="C4921" t="s">
        <v>11774</v>
      </c>
      <c r="E4921" t="s">
        <v>11775</v>
      </c>
      <c r="G4921" t="e">
        <f>-mycin</f>
        <v>#NAME?</v>
      </c>
      <c r="H4921" t="s">
        <v>26</v>
      </c>
      <c r="I4921">
        <v>1964</v>
      </c>
      <c r="M4921" t="s">
        <v>453</v>
      </c>
      <c r="N4921" t="s">
        <v>29</v>
      </c>
      <c r="O4921" t="s">
        <v>30</v>
      </c>
      <c r="P4921" t="s">
        <v>30</v>
      </c>
      <c r="Q4921" t="s">
        <v>46</v>
      </c>
      <c r="R4921" t="s">
        <v>30</v>
      </c>
      <c r="X4921" t="s">
        <v>11776</v>
      </c>
    </row>
    <row r="4922" spans="1:24" x14ac:dyDescent="0.25">
      <c r="A4922">
        <v>1378516</v>
      </c>
      <c r="B4922" t="s">
        <v>11777</v>
      </c>
      <c r="C4922" t="s">
        <v>11778</v>
      </c>
      <c r="E4922" t="s">
        <v>11779</v>
      </c>
      <c r="N4922" t="s">
        <v>45</v>
      </c>
      <c r="O4922" t="s">
        <v>40</v>
      </c>
      <c r="P4922" t="s">
        <v>30</v>
      </c>
      <c r="Q4922" t="s">
        <v>63</v>
      </c>
      <c r="R4922" t="s">
        <v>30</v>
      </c>
      <c r="X4922" t="s">
        <v>11780</v>
      </c>
    </row>
    <row r="4923" spans="1:24" x14ac:dyDescent="0.25">
      <c r="A4923">
        <v>1378785</v>
      </c>
      <c r="B4923" t="s">
        <v>11781</v>
      </c>
      <c r="C4923" t="s">
        <v>11782</v>
      </c>
      <c r="E4923" t="s">
        <v>11783</v>
      </c>
      <c r="N4923" t="s">
        <v>45</v>
      </c>
      <c r="O4923" t="s">
        <v>40</v>
      </c>
      <c r="P4923" t="s">
        <v>30</v>
      </c>
      <c r="Q4923" t="s">
        <v>63</v>
      </c>
      <c r="R4923" t="s">
        <v>30</v>
      </c>
      <c r="X4923" t="s">
        <v>11784</v>
      </c>
    </row>
    <row r="4924" spans="1:24" x14ac:dyDescent="0.25">
      <c r="A4924">
        <v>1383475</v>
      </c>
      <c r="B4924" t="s">
        <v>11901</v>
      </c>
      <c r="C4924" t="s">
        <v>11902</v>
      </c>
      <c r="E4924" t="s">
        <v>11903</v>
      </c>
      <c r="F4924" t="s">
        <v>301</v>
      </c>
      <c r="I4924">
        <v>1971</v>
      </c>
      <c r="M4924" t="s">
        <v>342</v>
      </c>
      <c r="N4924" t="s">
        <v>45</v>
      </c>
      <c r="O4924" t="s">
        <v>40</v>
      </c>
      <c r="P4924" t="s">
        <v>30</v>
      </c>
      <c r="Q4924" t="s">
        <v>46</v>
      </c>
      <c r="R4924" t="s">
        <v>30</v>
      </c>
      <c r="X4924" t="s">
        <v>11904</v>
      </c>
    </row>
    <row r="4925" spans="1:24" x14ac:dyDescent="0.25">
      <c r="A4925">
        <v>162991</v>
      </c>
      <c r="B4925" t="s">
        <v>11957</v>
      </c>
      <c r="C4925" t="s">
        <v>11958</v>
      </c>
      <c r="E4925">
        <v>52230</v>
      </c>
      <c r="F4925" t="s">
        <v>313</v>
      </c>
      <c r="I4925">
        <v>1968</v>
      </c>
      <c r="K4925" t="s">
        <v>11959</v>
      </c>
      <c r="L4925" t="s">
        <v>11960</v>
      </c>
      <c r="M4925" t="s">
        <v>268</v>
      </c>
      <c r="N4925" t="s">
        <v>45</v>
      </c>
      <c r="O4925" t="s">
        <v>40</v>
      </c>
      <c r="P4925" t="s">
        <v>30</v>
      </c>
      <c r="Q4925" t="s">
        <v>63</v>
      </c>
      <c r="R4925" t="s">
        <v>30</v>
      </c>
      <c r="X4925" t="s">
        <v>11961</v>
      </c>
    </row>
    <row r="4926" spans="1:24" x14ac:dyDescent="0.25">
      <c r="A4926">
        <v>371527</v>
      </c>
      <c r="B4926" t="s">
        <v>11987</v>
      </c>
      <c r="C4926" t="s">
        <v>11988</v>
      </c>
      <c r="E4926" t="s">
        <v>11989</v>
      </c>
      <c r="F4926" t="s">
        <v>626</v>
      </c>
      <c r="G4926" t="e">
        <f>-micin</f>
        <v>#NAME?</v>
      </c>
      <c r="H4926" t="s">
        <v>256</v>
      </c>
      <c r="I4926">
        <v>1972</v>
      </c>
      <c r="K4926" t="s">
        <v>11990</v>
      </c>
      <c r="L4926" t="s">
        <v>11991</v>
      </c>
      <c r="M4926" t="s">
        <v>453</v>
      </c>
      <c r="N4926" t="s">
        <v>29</v>
      </c>
      <c r="O4926" t="s">
        <v>30</v>
      </c>
      <c r="P4926" t="s">
        <v>30</v>
      </c>
      <c r="Q4926" t="s">
        <v>31</v>
      </c>
      <c r="R4926" t="s">
        <v>30</v>
      </c>
      <c r="X4926" t="s">
        <v>11992</v>
      </c>
    </row>
    <row r="4927" spans="1:24" x14ac:dyDescent="0.25">
      <c r="A4927">
        <v>1383424</v>
      </c>
      <c r="B4927" t="s">
        <v>11993</v>
      </c>
      <c r="C4927" t="s">
        <v>11994</v>
      </c>
      <c r="E4927" t="s">
        <v>11995</v>
      </c>
      <c r="F4927" t="s">
        <v>519</v>
      </c>
      <c r="G4927" t="e">
        <f>-ilide</f>
        <v>#NAME?</v>
      </c>
      <c r="H4927" t="s">
        <v>6676</v>
      </c>
      <c r="I4927">
        <v>1990</v>
      </c>
      <c r="M4927" t="s">
        <v>314</v>
      </c>
      <c r="N4927" t="s">
        <v>45</v>
      </c>
      <c r="O4927" t="s">
        <v>40</v>
      </c>
      <c r="P4927" t="s">
        <v>30</v>
      </c>
      <c r="Q4927" t="s">
        <v>63</v>
      </c>
      <c r="R4927" t="s">
        <v>30</v>
      </c>
      <c r="X4927" t="s">
        <v>11996</v>
      </c>
    </row>
    <row r="4928" spans="1:24" x14ac:dyDescent="0.25">
      <c r="A4928">
        <v>1377469</v>
      </c>
      <c r="B4928" t="s">
        <v>12007</v>
      </c>
      <c r="C4928" t="s">
        <v>12008</v>
      </c>
      <c r="E4928" t="s">
        <v>12009</v>
      </c>
      <c r="G4928" t="e">
        <f>-plon</f>
        <v>#NAME?</v>
      </c>
      <c r="H4928" t="s">
        <v>8598</v>
      </c>
      <c r="I4928">
        <v>1994</v>
      </c>
      <c r="M4928" t="s">
        <v>3642</v>
      </c>
      <c r="N4928" t="s">
        <v>45</v>
      </c>
      <c r="O4928" t="s">
        <v>40</v>
      </c>
      <c r="P4928" t="s">
        <v>30</v>
      </c>
      <c r="Q4928" t="s">
        <v>63</v>
      </c>
      <c r="R4928" t="s">
        <v>30</v>
      </c>
      <c r="X4928" t="s">
        <v>12010</v>
      </c>
    </row>
    <row r="4929" spans="1:24" x14ac:dyDescent="0.25">
      <c r="A4929">
        <v>1381362</v>
      </c>
      <c r="B4929" t="s">
        <v>12011</v>
      </c>
      <c r="C4929" t="s">
        <v>12012</v>
      </c>
      <c r="E4929" t="s">
        <v>12013</v>
      </c>
      <c r="G4929" t="e">
        <f>-ase</f>
        <v>#NAME?</v>
      </c>
      <c r="H4929" t="s">
        <v>2359</v>
      </c>
      <c r="N4929" t="s">
        <v>2360</v>
      </c>
      <c r="O4929" t="s">
        <v>30</v>
      </c>
      <c r="P4929" t="s">
        <v>30</v>
      </c>
      <c r="Q4929" t="s">
        <v>31</v>
      </c>
      <c r="R4929" t="s">
        <v>30</v>
      </c>
    </row>
    <row r="4930" spans="1:24" x14ac:dyDescent="0.25">
      <c r="A4930">
        <v>1376083</v>
      </c>
      <c r="B4930" t="s">
        <v>12017</v>
      </c>
      <c r="C4930" t="s">
        <v>12018</v>
      </c>
      <c r="E4930" t="s">
        <v>12019</v>
      </c>
      <c r="F4930" t="s">
        <v>12020</v>
      </c>
      <c r="I4930">
        <v>2007</v>
      </c>
      <c r="N4930" t="s">
        <v>45</v>
      </c>
      <c r="O4930" t="s">
        <v>30</v>
      </c>
      <c r="P4930" t="s">
        <v>30</v>
      </c>
      <c r="Q4930" t="s">
        <v>46</v>
      </c>
      <c r="R4930" t="s">
        <v>30</v>
      </c>
      <c r="X4930" t="s">
        <v>12021</v>
      </c>
    </row>
    <row r="4931" spans="1:24" x14ac:dyDescent="0.25">
      <c r="A4931">
        <v>1377249</v>
      </c>
      <c r="B4931" t="s">
        <v>12022</v>
      </c>
      <c r="C4931" t="s">
        <v>12023</v>
      </c>
      <c r="E4931" t="s">
        <v>12024</v>
      </c>
      <c r="G4931" t="s">
        <v>1294</v>
      </c>
      <c r="H4931" t="s">
        <v>1295</v>
      </c>
      <c r="I4931">
        <v>2005</v>
      </c>
      <c r="N4931" t="s">
        <v>45</v>
      </c>
      <c r="O4931" t="s">
        <v>40</v>
      </c>
      <c r="P4931" t="s">
        <v>30</v>
      </c>
      <c r="Q4931" t="s">
        <v>63</v>
      </c>
      <c r="R4931" t="s">
        <v>30</v>
      </c>
      <c r="X4931" t="s">
        <v>12025</v>
      </c>
    </row>
    <row r="4932" spans="1:24" x14ac:dyDescent="0.25">
      <c r="A4932">
        <v>1383624</v>
      </c>
      <c r="B4932" t="s">
        <v>12029</v>
      </c>
      <c r="C4932" t="s">
        <v>12030</v>
      </c>
      <c r="E4932" t="s">
        <v>12031</v>
      </c>
      <c r="F4932" t="s">
        <v>301</v>
      </c>
      <c r="I4932">
        <v>1975</v>
      </c>
      <c r="M4932" t="s">
        <v>367</v>
      </c>
      <c r="N4932" t="s">
        <v>45</v>
      </c>
      <c r="O4932" t="s">
        <v>40</v>
      </c>
      <c r="P4932" t="s">
        <v>30</v>
      </c>
      <c r="Q4932" t="s">
        <v>46</v>
      </c>
      <c r="R4932" t="s">
        <v>30</v>
      </c>
      <c r="X4932" t="s">
        <v>12032</v>
      </c>
    </row>
    <row r="4933" spans="1:24" x14ac:dyDescent="0.25">
      <c r="A4933">
        <v>1377014</v>
      </c>
      <c r="B4933" t="s">
        <v>12033</v>
      </c>
      <c r="C4933" t="s">
        <v>12034</v>
      </c>
      <c r="E4933" t="s">
        <v>12035</v>
      </c>
      <c r="G4933" t="s">
        <v>2639</v>
      </c>
      <c r="H4933" t="s">
        <v>2640</v>
      </c>
      <c r="I4933">
        <v>1974</v>
      </c>
      <c r="M4933" t="s">
        <v>905</v>
      </c>
      <c r="N4933" t="s">
        <v>29</v>
      </c>
      <c r="O4933" t="s">
        <v>40</v>
      </c>
      <c r="P4933" t="s">
        <v>30</v>
      </c>
      <c r="Q4933" t="s">
        <v>31</v>
      </c>
      <c r="R4933" t="s">
        <v>30</v>
      </c>
      <c r="X4933" t="s">
        <v>12036</v>
      </c>
    </row>
    <row r="4934" spans="1:24" x14ac:dyDescent="0.25">
      <c r="A4934">
        <v>1379411</v>
      </c>
      <c r="B4934" t="s">
        <v>12037</v>
      </c>
      <c r="C4934" t="s">
        <v>12038</v>
      </c>
      <c r="E4934" t="s">
        <v>12039</v>
      </c>
      <c r="G4934" t="e">
        <f>-oxin</f>
        <v>#NAME?</v>
      </c>
      <c r="H4934" t="s">
        <v>2023</v>
      </c>
      <c r="I4934">
        <v>1977</v>
      </c>
      <c r="M4934" t="s">
        <v>1025</v>
      </c>
      <c r="N4934" t="s">
        <v>45</v>
      </c>
      <c r="O4934" t="s">
        <v>40</v>
      </c>
      <c r="P4934" t="s">
        <v>30</v>
      </c>
      <c r="Q4934" t="s">
        <v>46</v>
      </c>
      <c r="R4934" t="s">
        <v>30</v>
      </c>
      <c r="X4934" t="s">
        <v>12040</v>
      </c>
    </row>
    <row r="4935" spans="1:24" x14ac:dyDescent="0.25">
      <c r="A4935">
        <v>1377035</v>
      </c>
      <c r="B4935" t="s">
        <v>12041</v>
      </c>
      <c r="C4935" t="s">
        <v>12042</v>
      </c>
      <c r="E4935" t="s">
        <v>12043</v>
      </c>
      <c r="F4935" t="s">
        <v>3068</v>
      </c>
      <c r="G4935" t="s">
        <v>2639</v>
      </c>
      <c r="H4935" t="s">
        <v>2640</v>
      </c>
      <c r="I4935">
        <v>1996</v>
      </c>
      <c r="M4935" t="s">
        <v>905</v>
      </c>
      <c r="N4935" t="s">
        <v>29</v>
      </c>
      <c r="O4935" t="s">
        <v>40</v>
      </c>
      <c r="P4935" t="s">
        <v>30</v>
      </c>
      <c r="Q4935" t="s">
        <v>31</v>
      </c>
      <c r="R4935" t="s">
        <v>30</v>
      </c>
      <c r="X4935" t="s">
        <v>12044</v>
      </c>
    </row>
    <row r="4936" spans="1:24" x14ac:dyDescent="0.25">
      <c r="A4936">
        <v>1383043</v>
      </c>
      <c r="B4936" t="s">
        <v>12045</v>
      </c>
      <c r="C4936" t="s">
        <v>12046</v>
      </c>
      <c r="E4936" t="s">
        <v>12047</v>
      </c>
      <c r="I4936">
        <v>1968</v>
      </c>
      <c r="K4936" t="s">
        <v>12048</v>
      </c>
      <c r="L4936" t="s">
        <v>12049</v>
      </c>
      <c r="M4936" t="s">
        <v>12050</v>
      </c>
      <c r="N4936" t="s">
        <v>45</v>
      </c>
      <c r="O4936" t="s">
        <v>40</v>
      </c>
      <c r="P4936" t="s">
        <v>30</v>
      </c>
      <c r="Q4936" t="s">
        <v>63</v>
      </c>
      <c r="R4936" t="s">
        <v>30</v>
      </c>
      <c r="X4936" t="s">
        <v>12051</v>
      </c>
    </row>
    <row r="4937" spans="1:24" x14ac:dyDescent="0.25">
      <c r="A4937">
        <v>1078582</v>
      </c>
      <c r="B4937" t="s">
        <v>12059</v>
      </c>
      <c r="C4937" t="s">
        <v>12060</v>
      </c>
      <c r="E4937" t="s">
        <v>12061</v>
      </c>
      <c r="I4937">
        <v>1969</v>
      </c>
      <c r="M4937" t="s">
        <v>296</v>
      </c>
      <c r="N4937" t="s">
        <v>45</v>
      </c>
      <c r="O4937" t="s">
        <v>40</v>
      </c>
      <c r="P4937" t="s">
        <v>30</v>
      </c>
      <c r="Q4937" t="s">
        <v>63</v>
      </c>
      <c r="R4937" t="s">
        <v>30</v>
      </c>
      <c r="X4937" t="s">
        <v>12062</v>
      </c>
    </row>
    <row r="4938" spans="1:24" x14ac:dyDescent="0.25">
      <c r="A4938">
        <v>1379678</v>
      </c>
      <c r="B4938" t="s">
        <v>12063</v>
      </c>
      <c r="C4938" t="s">
        <v>12064</v>
      </c>
      <c r="E4938" t="s">
        <v>12065</v>
      </c>
      <c r="N4938" t="s">
        <v>45</v>
      </c>
      <c r="O4938" t="s">
        <v>40</v>
      </c>
      <c r="P4938" t="s">
        <v>30</v>
      </c>
      <c r="Q4938" t="s">
        <v>63</v>
      </c>
      <c r="R4938" t="s">
        <v>30</v>
      </c>
      <c r="X4938" t="s">
        <v>12066</v>
      </c>
    </row>
    <row r="4939" spans="1:24" x14ac:dyDescent="0.25">
      <c r="A4939">
        <v>1449192</v>
      </c>
      <c r="B4939" t="s">
        <v>12067</v>
      </c>
      <c r="C4939" t="s">
        <v>12068</v>
      </c>
      <c r="E4939" t="s">
        <v>12069</v>
      </c>
      <c r="I4939">
        <v>2005</v>
      </c>
      <c r="K4939" t="s">
        <v>12070</v>
      </c>
      <c r="L4939" t="s">
        <v>12071</v>
      </c>
      <c r="N4939" t="s">
        <v>108</v>
      </c>
      <c r="O4939" t="s">
        <v>30</v>
      </c>
      <c r="P4939" t="s">
        <v>30</v>
      </c>
      <c r="Q4939" t="s">
        <v>31</v>
      </c>
      <c r="R4939" t="s">
        <v>30</v>
      </c>
      <c r="X4939" t="s">
        <v>12072</v>
      </c>
    </row>
    <row r="4940" spans="1:24" x14ac:dyDescent="0.25">
      <c r="A4940">
        <v>464008</v>
      </c>
      <c r="B4940" t="s">
        <v>12079</v>
      </c>
      <c r="C4940" t="s">
        <v>12080</v>
      </c>
      <c r="E4940" t="s">
        <v>12081</v>
      </c>
      <c r="F4940" t="s">
        <v>12082</v>
      </c>
      <c r="G4940" t="e">
        <f>-olone</f>
        <v>#NAME?</v>
      </c>
      <c r="H4940" t="s">
        <v>754</v>
      </c>
      <c r="I4940">
        <v>1987</v>
      </c>
      <c r="M4940" t="s">
        <v>12083</v>
      </c>
      <c r="N4940" t="s">
        <v>29</v>
      </c>
      <c r="O4940" t="s">
        <v>40</v>
      </c>
      <c r="P4940" t="s">
        <v>30</v>
      </c>
      <c r="Q4940" t="s">
        <v>31</v>
      </c>
      <c r="R4940" t="s">
        <v>30</v>
      </c>
      <c r="X4940" t="s">
        <v>12084</v>
      </c>
    </row>
    <row r="4941" spans="1:24" x14ac:dyDescent="0.25">
      <c r="A4941">
        <v>180228</v>
      </c>
      <c r="B4941" t="s">
        <v>12085</v>
      </c>
      <c r="C4941" t="s">
        <v>12086</v>
      </c>
      <c r="E4941" t="s">
        <v>12087</v>
      </c>
      <c r="F4941" t="s">
        <v>313</v>
      </c>
      <c r="G4941" t="s">
        <v>460</v>
      </c>
      <c r="H4941" t="s">
        <v>461</v>
      </c>
      <c r="I4941">
        <v>1973</v>
      </c>
      <c r="K4941" t="s">
        <v>12088</v>
      </c>
      <c r="L4941" t="s">
        <v>12089</v>
      </c>
      <c r="M4941" t="s">
        <v>453</v>
      </c>
      <c r="N4941" t="s">
        <v>29</v>
      </c>
      <c r="O4941" t="s">
        <v>40</v>
      </c>
      <c r="P4941" t="s">
        <v>30</v>
      </c>
      <c r="Q4941" t="s">
        <v>31</v>
      </c>
      <c r="R4941" t="s">
        <v>30</v>
      </c>
      <c r="X4941" t="s">
        <v>12090</v>
      </c>
    </row>
    <row r="4942" spans="1:24" x14ac:dyDescent="0.25">
      <c r="A4942">
        <v>1040236</v>
      </c>
      <c r="B4942" t="s">
        <v>12091</v>
      </c>
      <c r="C4942" t="s">
        <v>12092</v>
      </c>
      <c r="E4942" t="s">
        <v>12093</v>
      </c>
      <c r="F4942" t="s">
        <v>12094</v>
      </c>
      <c r="G4942" t="s">
        <v>460</v>
      </c>
      <c r="H4942" t="s">
        <v>461</v>
      </c>
      <c r="I4942">
        <v>1979</v>
      </c>
      <c r="K4942" t="s">
        <v>12095</v>
      </c>
      <c r="L4942" t="s">
        <v>12096</v>
      </c>
      <c r="M4942" t="s">
        <v>453</v>
      </c>
      <c r="N4942" t="s">
        <v>29</v>
      </c>
      <c r="O4942" t="s">
        <v>30</v>
      </c>
      <c r="P4942" t="s">
        <v>30</v>
      </c>
      <c r="Q4942" t="s">
        <v>46</v>
      </c>
      <c r="R4942" t="s">
        <v>30</v>
      </c>
      <c r="X4942" t="s">
        <v>12097</v>
      </c>
    </row>
    <row r="4943" spans="1:24" x14ac:dyDescent="0.25">
      <c r="A4943">
        <v>57200</v>
      </c>
      <c r="B4943" t="s">
        <v>12098</v>
      </c>
      <c r="C4943" t="s">
        <v>12099</v>
      </c>
      <c r="E4943" t="s">
        <v>12100</v>
      </c>
      <c r="I4943">
        <v>1987</v>
      </c>
      <c r="M4943" t="s">
        <v>793</v>
      </c>
      <c r="N4943" t="s">
        <v>45</v>
      </c>
      <c r="O4943" t="s">
        <v>30</v>
      </c>
      <c r="P4943" t="s">
        <v>30</v>
      </c>
      <c r="Q4943" t="s">
        <v>63</v>
      </c>
      <c r="R4943" t="s">
        <v>30</v>
      </c>
      <c r="X4943" t="s">
        <v>12101</v>
      </c>
    </row>
    <row r="4944" spans="1:24" x14ac:dyDescent="0.25">
      <c r="A4944">
        <v>23115</v>
      </c>
      <c r="B4944" t="s">
        <v>12102</v>
      </c>
      <c r="C4944" t="s">
        <v>12103</v>
      </c>
      <c r="E4944" t="s">
        <v>12104</v>
      </c>
      <c r="I4944">
        <v>1962</v>
      </c>
      <c r="M4944" t="s">
        <v>453</v>
      </c>
      <c r="N4944" t="s">
        <v>45</v>
      </c>
      <c r="O4944" t="s">
        <v>40</v>
      </c>
      <c r="P4944" t="s">
        <v>30</v>
      </c>
      <c r="Q4944" t="s">
        <v>63</v>
      </c>
      <c r="R4944" t="s">
        <v>30</v>
      </c>
      <c r="X4944" t="s">
        <v>12105</v>
      </c>
    </row>
    <row r="4945" spans="1:24" x14ac:dyDescent="0.25">
      <c r="A4945">
        <v>47271</v>
      </c>
      <c r="B4945" t="s">
        <v>12113</v>
      </c>
      <c r="C4945" t="s">
        <v>12114</v>
      </c>
      <c r="E4945" t="s">
        <v>12115</v>
      </c>
      <c r="F4945" t="s">
        <v>313</v>
      </c>
      <c r="I4945">
        <v>1969</v>
      </c>
      <c r="M4945" t="s">
        <v>793</v>
      </c>
      <c r="N4945" t="s">
        <v>45</v>
      </c>
      <c r="O4945" t="s">
        <v>40</v>
      </c>
      <c r="P4945" t="s">
        <v>30</v>
      </c>
      <c r="Q4945" t="s">
        <v>63</v>
      </c>
      <c r="R4945" t="s">
        <v>30</v>
      </c>
      <c r="X4945" t="s">
        <v>12116</v>
      </c>
    </row>
    <row r="4946" spans="1:24" x14ac:dyDescent="0.25">
      <c r="A4946">
        <v>35550</v>
      </c>
      <c r="B4946" t="s">
        <v>12117</v>
      </c>
      <c r="C4946" t="s">
        <v>12118</v>
      </c>
      <c r="E4946" t="s">
        <v>12119</v>
      </c>
      <c r="N4946" t="s">
        <v>45</v>
      </c>
      <c r="O4946" t="s">
        <v>40</v>
      </c>
      <c r="P4946" t="s">
        <v>30</v>
      </c>
      <c r="Q4946" t="s">
        <v>63</v>
      </c>
      <c r="R4946" t="s">
        <v>30</v>
      </c>
      <c r="X4946" t="s">
        <v>12120</v>
      </c>
    </row>
    <row r="4947" spans="1:24" x14ac:dyDescent="0.25">
      <c r="A4947">
        <v>360298</v>
      </c>
      <c r="B4947" t="s">
        <v>12121</v>
      </c>
      <c r="C4947" t="s">
        <v>12122</v>
      </c>
      <c r="E4947" t="s">
        <v>12123</v>
      </c>
      <c r="F4947" t="s">
        <v>499</v>
      </c>
      <c r="G4947" t="e">
        <f>-berel</f>
        <v>#NAME?</v>
      </c>
      <c r="H4947" t="s">
        <v>12124</v>
      </c>
      <c r="I4947">
        <v>2010</v>
      </c>
      <c r="N4947" t="s">
        <v>45</v>
      </c>
      <c r="O4947" t="s">
        <v>40</v>
      </c>
      <c r="P4947" t="s">
        <v>30</v>
      </c>
      <c r="Q4947" t="s">
        <v>31</v>
      </c>
      <c r="R4947" t="s">
        <v>30</v>
      </c>
      <c r="X4947" t="s">
        <v>12125</v>
      </c>
    </row>
    <row r="4948" spans="1:24" x14ac:dyDescent="0.25">
      <c r="A4948">
        <v>319858</v>
      </c>
      <c r="B4948" t="s">
        <v>12126</v>
      </c>
      <c r="C4948" t="s">
        <v>12127</v>
      </c>
      <c r="E4948" t="s">
        <v>12128</v>
      </c>
      <c r="F4948" t="s">
        <v>12129</v>
      </c>
      <c r="G4948" t="e">
        <f>-ciclib</f>
        <v>#NAME?</v>
      </c>
      <c r="H4948" t="s">
        <v>12130</v>
      </c>
      <c r="I4948">
        <v>2012</v>
      </c>
      <c r="N4948" t="s">
        <v>45</v>
      </c>
      <c r="O4948" t="s">
        <v>40</v>
      </c>
      <c r="P4948" t="s">
        <v>30</v>
      </c>
      <c r="Q4948" t="s">
        <v>63</v>
      </c>
      <c r="R4948" t="s">
        <v>30</v>
      </c>
      <c r="X4948" t="s">
        <v>12131</v>
      </c>
    </row>
    <row r="4949" spans="1:24" x14ac:dyDescent="0.25">
      <c r="A4949">
        <v>1038420</v>
      </c>
      <c r="B4949" t="s">
        <v>12138</v>
      </c>
      <c r="C4949" t="s">
        <v>12139</v>
      </c>
      <c r="E4949" t="s">
        <v>12140</v>
      </c>
      <c r="F4949" t="s">
        <v>2483</v>
      </c>
      <c r="G4949" t="s">
        <v>3508</v>
      </c>
      <c r="H4949" t="s">
        <v>3509</v>
      </c>
      <c r="I4949">
        <v>1999</v>
      </c>
      <c r="N4949" t="s">
        <v>45</v>
      </c>
      <c r="O4949" t="s">
        <v>30</v>
      </c>
      <c r="P4949" t="s">
        <v>30</v>
      </c>
      <c r="Q4949" t="s">
        <v>46</v>
      </c>
      <c r="R4949" t="s">
        <v>30</v>
      </c>
      <c r="X4949" t="s">
        <v>12141</v>
      </c>
    </row>
    <row r="4950" spans="1:24" x14ac:dyDescent="0.25">
      <c r="A4950">
        <v>1915</v>
      </c>
      <c r="B4950" t="s">
        <v>12142</v>
      </c>
      <c r="C4950" t="s">
        <v>12143</v>
      </c>
      <c r="E4950" t="s">
        <v>12144</v>
      </c>
      <c r="F4950" t="s">
        <v>3624</v>
      </c>
      <c r="I4950">
        <v>1986</v>
      </c>
      <c r="M4950" t="s">
        <v>12145</v>
      </c>
      <c r="N4950" t="s">
        <v>45</v>
      </c>
      <c r="O4950" t="s">
        <v>40</v>
      </c>
      <c r="P4950" t="s">
        <v>30</v>
      </c>
      <c r="Q4950" t="s">
        <v>63</v>
      </c>
      <c r="R4950" t="s">
        <v>30</v>
      </c>
      <c r="X4950" t="s">
        <v>12146</v>
      </c>
    </row>
    <row r="4951" spans="1:24" x14ac:dyDescent="0.25">
      <c r="A4951">
        <v>1269227</v>
      </c>
      <c r="B4951" t="s">
        <v>12151</v>
      </c>
      <c r="C4951" t="s">
        <v>12152</v>
      </c>
      <c r="E4951" t="s">
        <v>12153</v>
      </c>
      <c r="F4951" t="s">
        <v>480</v>
      </c>
      <c r="G4951" t="e">
        <f>-afil</f>
        <v>#NAME?</v>
      </c>
      <c r="H4951" t="s">
        <v>7571</v>
      </c>
      <c r="I4951">
        <v>2009</v>
      </c>
      <c r="N4951" t="s">
        <v>45</v>
      </c>
      <c r="O4951" t="s">
        <v>30</v>
      </c>
      <c r="P4951" t="s">
        <v>30</v>
      </c>
      <c r="Q4951" t="s">
        <v>63</v>
      </c>
      <c r="R4951" t="s">
        <v>30</v>
      </c>
      <c r="X4951" t="s">
        <v>12154</v>
      </c>
    </row>
    <row r="4952" spans="1:24" x14ac:dyDescent="0.25">
      <c r="A4952">
        <v>1381145</v>
      </c>
      <c r="B4952" t="s">
        <v>12155</v>
      </c>
      <c r="C4952" t="s">
        <v>12156</v>
      </c>
      <c r="E4952" t="s">
        <v>12157</v>
      </c>
      <c r="F4952" t="s">
        <v>12158</v>
      </c>
      <c r="G4952" t="e">
        <f>-tide</f>
        <v>#NAME?</v>
      </c>
      <c r="H4952" t="s">
        <v>107</v>
      </c>
      <c r="I4952">
        <v>1998</v>
      </c>
      <c r="N4952" t="s">
        <v>108</v>
      </c>
      <c r="O4952" t="s">
        <v>30</v>
      </c>
      <c r="P4952" t="s">
        <v>30</v>
      </c>
      <c r="Q4952" t="s">
        <v>31</v>
      </c>
      <c r="R4952" t="s">
        <v>30</v>
      </c>
    </row>
    <row r="4953" spans="1:24" x14ac:dyDescent="0.25">
      <c r="A4953">
        <v>1383109</v>
      </c>
      <c r="B4953" t="s">
        <v>12162</v>
      </c>
      <c r="C4953" t="s">
        <v>12163</v>
      </c>
      <c r="E4953" t="s">
        <v>12164</v>
      </c>
      <c r="I4953">
        <v>2005</v>
      </c>
      <c r="N4953" t="s">
        <v>45</v>
      </c>
      <c r="O4953" t="s">
        <v>40</v>
      </c>
      <c r="P4953" t="s">
        <v>30</v>
      </c>
      <c r="Q4953" t="s">
        <v>31</v>
      </c>
      <c r="R4953" t="s">
        <v>30</v>
      </c>
      <c r="X4953" t="s">
        <v>12165</v>
      </c>
    </row>
    <row r="4954" spans="1:24" x14ac:dyDescent="0.25">
      <c r="A4954">
        <v>1376542</v>
      </c>
      <c r="B4954" t="s">
        <v>12166</v>
      </c>
      <c r="C4954" t="s">
        <v>12167</v>
      </c>
      <c r="E4954" t="s">
        <v>12168</v>
      </c>
      <c r="F4954" t="s">
        <v>442</v>
      </c>
      <c r="G4954" t="e">
        <f>-tidine</f>
        <v>#NAME?</v>
      </c>
      <c r="H4954" t="s">
        <v>1126</v>
      </c>
      <c r="I4954">
        <v>1987</v>
      </c>
      <c r="M4954" t="s">
        <v>1127</v>
      </c>
      <c r="N4954" t="s">
        <v>45</v>
      </c>
      <c r="O4954" t="s">
        <v>40</v>
      </c>
      <c r="P4954" t="s">
        <v>30</v>
      </c>
      <c r="Q4954" t="s">
        <v>63</v>
      </c>
      <c r="R4954" t="s">
        <v>30</v>
      </c>
      <c r="X4954" t="s">
        <v>12169</v>
      </c>
    </row>
    <row r="4955" spans="1:24" x14ac:dyDescent="0.25">
      <c r="A4955">
        <v>1376916</v>
      </c>
      <c r="B4955" t="s">
        <v>12177</v>
      </c>
      <c r="C4955" t="s">
        <v>12178</v>
      </c>
      <c r="E4955" t="s">
        <v>12179</v>
      </c>
      <c r="I4955">
        <v>1992</v>
      </c>
      <c r="M4955" t="s">
        <v>871</v>
      </c>
      <c r="N4955" t="s">
        <v>45</v>
      </c>
      <c r="O4955" t="s">
        <v>40</v>
      </c>
      <c r="P4955" t="s">
        <v>30</v>
      </c>
      <c r="Q4955" t="s">
        <v>63</v>
      </c>
      <c r="R4955" t="s">
        <v>30</v>
      </c>
      <c r="X4955" t="s">
        <v>12180</v>
      </c>
    </row>
    <row r="4956" spans="1:24" x14ac:dyDescent="0.25">
      <c r="A4956">
        <v>1378204</v>
      </c>
      <c r="B4956" t="s">
        <v>12181</v>
      </c>
      <c r="C4956" t="s">
        <v>12182</v>
      </c>
      <c r="E4956" t="s">
        <v>12183</v>
      </c>
      <c r="F4956" t="s">
        <v>3859</v>
      </c>
      <c r="G4956" t="e">
        <f>-onide</f>
        <v>#NAME?</v>
      </c>
      <c r="H4956" t="s">
        <v>356</v>
      </c>
      <c r="I4956">
        <v>1977</v>
      </c>
      <c r="M4956" t="s">
        <v>12184</v>
      </c>
      <c r="N4956" t="s">
        <v>29</v>
      </c>
      <c r="O4956" t="s">
        <v>30</v>
      </c>
      <c r="P4956" t="s">
        <v>30</v>
      </c>
      <c r="Q4956" t="s">
        <v>31</v>
      </c>
      <c r="R4956" t="s">
        <v>30</v>
      </c>
      <c r="X4956" t="s">
        <v>12185</v>
      </c>
    </row>
    <row r="4957" spans="1:24" x14ac:dyDescent="0.25">
      <c r="A4957">
        <v>1379929</v>
      </c>
      <c r="B4957" t="s">
        <v>12186</v>
      </c>
      <c r="C4957" t="s">
        <v>12187</v>
      </c>
      <c r="E4957" t="s">
        <v>12188</v>
      </c>
      <c r="F4957" t="s">
        <v>366</v>
      </c>
      <c r="I4957">
        <v>1977</v>
      </c>
      <c r="M4957" t="s">
        <v>12189</v>
      </c>
      <c r="N4957" t="s">
        <v>29</v>
      </c>
      <c r="O4957" t="s">
        <v>40</v>
      </c>
      <c r="P4957" t="s">
        <v>30</v>
      </c>
      <c r="Q4957" t="s">
        <v>31</v>
      </c>
      <c r="R4957" t="s">
        <v>30</v>
      </c>
      <c r="X4957" t="s">
        <v>12190</v>
      </c>
    </row>
    <row r="4958" spans="1:24" x14ac:dyDescent="0.25">
      <c r="A4958">
        <v>1376587</v>
      </c>
      <c r="B4958" t="s">
        <v>12191</v>
      </c>
      <c r="C4958" t="s">
        <v>12192</v>
      </c>
      <c r="E4958" t="s">
        <v>12193</v>
      </c>
      <c r="N4958" t="s">
        <v>29</v>
      </c>
      <c r="O4958" t="s">
        <v>40</v>
      </c>
      <c r="P4958" t="s">
        <v>30</v>
      </c>
      <c r="Q4958" t="s">
        <v>46</v>
      </c>
      <c r="R4958" t="s">
        <v>30</v>
      </c>
      <c r="X4958" t="s">
        <v>12194</v>
      </c>
    </row>
    <row r="4959" spans="1:24" x14ac:dyDescent="0.25">
      <c r="A4959">
        <v>1383215</v>
      </c>
      <c r="B4959" t="s">
        <v>12195</v>
      </c>
      <c r="C4959" t="s">
        <v>12196</v>
      </c>
      <c r="E4959" t="s">
        <v>12197</v>
      </c>
      <c r="G4959" t="e">
        <f>-pramine</f>
        <v>#NAME?</v>
      </c>
      <c r="H4959" t="s">
        <v>4130</v>
      </c>
      <c r="N4959" t="s">
        <v>45</v>
      </c>
      <c r="O4959" t="s">
        <v>40</v>
      </c>
      <c r="P4959" t="s">
        <v>30</v>
      </c>
      <c r="Q4959" t="s">
        <v>63</v>
      </c>
      <c r="R4959" t="s">
        <v>30</v>
      </c>
      <c r="X4959" t="s">
        <v>12198</v>
      </c>
    </row>
    <row r="4960" spans="1:24" x14ac:dyDescent="0.25">
      <c r="A4960">
        <v>1380988</v>
      </c>
      <c r="B4960" t="s">
        <v>12199</v>
      </c>
      <c r="C4960" t="s">
        <v>12200</v>
      </c>
      <c r="E4960" t="s">
        <v>12201</v>
      </c>
      <c r="F4960" t="s">
        <v>12202</v>
      </c>
      <c r="G4960" t="s">
        <v>10646</v>
      </c>
      <c r="H4960" t="s">
        <v>10647</v>
      </c>
      <c r="I4960">
        <v>2010</v>
      </c>
      <c r="N4960" t="s">
        <v>2360</v>
      </c>
      <c r="O4960" t="s">
        <v>30</v>
      </c>
      <c r="P4960" t="s">
        <v>30</v>
      </c>
      <c r="Q4960" t="s">
        <v>31</v>
      </c>
      <c r="R4960" t="s">
        <v>30</v>
      </c>
    </row>
    <row r="4961" spans="1:24" x14ac:dyDescent="0.25">
      <c r="A4961">
        <v>1378744</v>
      </c>
      <c r="B4961" t="s">
        <v>12208</v>
      </c>
      <c r="C4961" t="s">
        <v>12209</v>
      </c>
      <c r="E4961" t="s">
        <v>12210</v>
      </c>
      <c r="F4961" t="s">
        <v>366</v>
      </c>
      <c r="G4961" t="e">
        <f>-azocine</f>
        <v>#NAME?</v>
      </c>
      <c r="H4961" t="s">
        <v>2175</v>
      </c>
      <c r="I4961">
        <v>1967</v>
      </c>
      <c r="M4961" t="s">
        <v>179</v>
      </c>
      <c r="N4961" t="s">
        <v>45</v>
      </c>
      <c r="O4961" t="s">
        <v>40</v>
      </c>
      <c r="P4961" t="s">
        <v>30</v>
      </c>
      <c r="Q4961" t="s">
        <v>46</v>
      </c>
      <c r="R4961" t="s">
        <v>30</v>
      </c>
      <c r="X4961" t="s">
        <v>12211</v>
      </c>
    </row>
    <row r="4962" spans="1:24" x14ac:dyDescent="0.25">
      <c r="A4962">
        <v>1377427</v>
      </c>
      <c r="B4962" t="s">
        <v>12212</v>
      </c>
      <c r="C4962" t="s">
        <v>12213</v>
      </c>
      <c r="E4962" t="s">
        <v>12214</v>
      </c>
      <c r="N4962" t="s">
        <v>45</v>
      </c>
      <c r="O4962" t="s">
        <v>40</v>
      </c>
      <c r="P4962" t="s">
        <v>30</v>
      </c>
      <c r="Q4962" t="s">
        <v>63</v>
      </c>
      <c r="R4962" t="s">
        <v>30</v>
      </c>
      <c r="X4962" t="s">
        <v>12215</v>
      </c>
    </row>
    <row r="4963" spans="1:24" x14ac:dyDescent="0.25">
      <c r="A4963">
        <v>1540502</v>
      </c>
      <c r="B4963" t="s">
        <v>12216</v>
      </c>
      <c r="C4963" t="s">
        <v>12217</v>
      </c>
      <c r="E4963" t="s">
        <v>12218</v>
      </c>
      <c r="F4963" t="s">
        <v>12219</v>
      </c>
      <c r="I4963">
        <v>2012</v>
      </c>
      <c r="N4963" t="s">
        <v>29</v>
      </c>
      <c r="O4963" t="s">
        <v>30</v>
      </c>
      <c r="P4963" t="s">
        <v>30</v>
      </c>
      <c r="Q4963" t="s">
        <v>75</v>
      </c>
      <c r="R4963" t="s">
        <v>30</v>
      </c>
      <c r="X4963" t="s">
        <v>12220</v>
      </c>
    </row>
    <row r="4964" spans="1:24" x14ac:dyDescent="0.25">
      <c r="A4964">
        <v>601</v>
      </c>
      <c r="B4964" t="s">
        <v>12221</v>
      </c>
      <c r="C4964" t="s">
        <v>12222</v>
      </c>
      <c r="E4964" t="s">
        <v>12223</v>
      </c>
      <c r="G4964" t="s">
        <v>447</v>
      </c>
      <c r="H4964" t="s">
        <v>448</v>
      </c>
      <c r="N4964" t="s">
        <v>29</v>
      </c>
      <c r="O4964" t="s">
        <v>40</v>
      </c>
      <c r="P4964" t="s">
        <v>30</v>
      </c>
      <c r="Q4964" t="s">
        <v>31</v>
      </c>
      <c r="R4964" t="s">
        <v>30</v>
      </c>
      <c r="X4964" t="s">
        <v>12224</v>
      </c>
    </row>
    <row r="4965" spans="1:24" x14ac:dyDescent="0.25">
      <c r="A4965">
        <v>98338</v>
      </c>
      <c r="B4965" t="s">
        <v>12241</v>
      </c>
      <c r="C4965" t="s">
        <v>12242</v>
      </c>
      <c r="E4965" t="s">
        <v>12243</v>
      </c>
      <c r="G4965" t="e">
        <f>-sartan</f>
        <v>#NAME?</v>
      </c>
      <c r="H4965" t="s">
        <v>3818</v>
      </c>
      <c r="N4965" t="s">
        <v>45</v>
      </c>
      <c r="O4965" t="s">
        <v>30</v>
      </c>
      <c r="P4965" t="s">
        <v>30</v>
      </c>
      <c r="Q4965" t="s">
        <v>63</v>
      </c>
      <c r="R4965" t="s">
        <v>30</v>
      </c>
      <c r="X4965" t="s">
        <v>12244</v>
      </c>
    </row>
    <row r="4966" spans="1:24" x14ac:dyDescent="0.25">
      <c r="A4966">
        <v>456867</v>
      </c>
      <c r="B4966" t="s">
        <v>12259</v>
      </c>
      <c r="C4966" t="s">
        <v>12260</v>
      </c>
      <c r="E4966" t="s">
        <v>12261</v>
      </c>
      <c r="F4966" t="s">
        <v>11946</v>
      </c>
      <c r="G4966" t="e">
        <f>-anib</f>
        <v>#NAME?</v>
      </c>
      <c r="H4966" t="s">
        <v>2595</v>
      </c>
      <c r="I4966">
        <v>2007</v>
      </c>
      <c r="N4966" t="s">
        <v>45</v>
      </c>
      <c r="O4966" t="s">
        <v>40</v>
      </c>
      <c r="P4966" t="s">
        <v>30</v>
      </c>
      <c r="Q4966" t="s">
        <v>63</v>
      </c>
      <c r="R4966" t="s">
        <v>30</v>
      </c>
      <c r="X4966" t="s">
        <v>12262</v>
      </c>
    </row>
    <row r="4967" spans="1:24" x14ac:dyDescent="0.25">
      <c r="A4967">
        <v>59348</v>
      </c>
      <c r="B4967" t="s">
        <v>12263</v>
      </c>
      <c r="C4967" t="s">
        <v>12264</v>
      </c>
      <c r="E4967" t="s">
        <v>12265</v>
      </c>
      <c r="G4967" t="e">
        <f>-sartan</f>
        <v>#NAME?</v>
      </c>
      <c r="H4967" t="s">
        <v>3818</v>
      </c>
      <c r="N4967" t="s">
        <v>45</v>
      </c>
      <c r="O4967" t="s">
        <v>30</v>
      </c>
      <c r="P4967" t="s">
        <v>30</v>
      </c>
      <c r="Q4967" t="s">
        <v>63</v>
      </c>
      <c r="R4967" t="s">
        <v>30</v>
      </c>
      <c r="X4967" t="s">
        <v>12266</v>
      </c>
    </row>
    <row r="4968" spans="1:24" x14ac:dyDescent="0.25">
      <c r="A4968">
        <v>111798</v>
      </c>
      <c r="B4968" t="s">
        <v>12267</v>
      </c>
      <c r="C4968" t="s">
        <v>12268</v>
      </c>
      <c r="E4968" t="s">
        <v>12269</v>
      </c>
      <c r="F4968" t="s">
        <v>9858</v>
      </c>
      <c r="G4968" t="e">
        <f>-ast</f>
        <v>#NAME?</v>
      </c>
      <c r="H4968" t="s">
        <v>12270</v>
      </c>
      <c r="I4968">
        <v>1995</v>
      </c>
      <c r="K4968" t="s">
        <v>12271</v>
      </c>
      <c r="L4968" t="s">
        <v>12272</v>
      </c>
      <c r="M4968" t="s">
        <v>12273</v>
      </c>
      <c r="N4968" t="s">
        <v>45</v>
      </c>
      <c r="O4968" t="s">
        <v>30</v>
      </c>
      <c r="P4968" t="s">
        <v>30</v>
      </c>
      <c r="Q4968" t="s">
        <v>46</v>
      </c>
      <c r="R4968" t="s">
        <v>30</v>
      </c>
      <c r="X4968" t="s">
        <v>12274</v>
      </c>
    </row>
    <row r="4969" spans="1:24" x14ac:dyDescent="0.25">
      <c r="A4969">
        <v>211620</v>
      </c>
      <c r="B4969" t="s">
        <v>12282</v>
      </c>
      <c r="C4969" t="s">
        <v>12283</v>
      </c>
      <c r="E4969" t="s">
        <v>12284</v>
      </c>
      <c r="F4969" t="s">
        <v>313</v>
      </c>
      <c r="I4969">
        <v>1976</v>
      </c>
      <c r="M4969" t="s">
        <v>1684</v>
      </c>
      <c r="N4969" t="s">
        <v>45</v>
      </c>
      <c r="O4969" t="s">
        <v>40</v>
      </c>
      <c r="P4969" t="s">
        <v>30</v>
      </c>
      <c r="Q4969" t="s">
        <v>63</v>
      </c>
      <c r="R4969" t="s">
        <v>30</v>
      </c>
      <c r="X4969" t="s">
        <v>12285</v>
      </c>
    </row>
    <row r="4970" spans="1:24" x14ac:dyDescent="0.25">
      <c r="A4970">
        <v>234541</v>
      </c>
      <c r="B4970" t="s">
        <v>12300</v>
      </c>
      <c r="C4970" t="s">
        <v>12301</v>
      </c>
      <c r="E4970" t="s">
        <v>12302</v>
      </c>
      <c r="G4970" t="e">
        <f>-gliptin</f>
        <v>#NAME?</v>
      </c>
      <c r="H4970" t="s">
        <v>1223</v>
      </c>
      <c r="I4970">
        <v>2005</v>
      </c>
      <c r="K4970" t="s">
        <v>12303</v>
      </c>
      <c r="L4970" t="s">
        <v>12304</v>
      </c>
      <c r="N4970" t="s">
        <v>45</v>
      </c>
      <c r="O4970" t="s">
        <v>40</v>
      </c>
      <c r="P4970" t="s">
        <v>30</v>
      </c>
      <c r="Q4970" t="s">
        <v>46</v>
      </c>
      <c r="R4970" t="s">
        <v>30</v>
      </c>
      <c r="X4970" t="s">
        <v>12305</v>
      </c>
    </row>
    <row r="4971" spans="1:24" x14ac:dyDescent="0.25">
      <c r="A4971">
        <v>77934</v>
      </c>
      <c r="B4971" t="s">
        <v>12306</v>
      </c>
      <c r="C4971" t="s">
        <v>12307</v>
      </c>
      <c r="E4971" t="s">
        <v>12308</v>
      </c>
      <c r="G4971" t="e">
        <f>-racetam</f>
        <v>#NAME?</v>
      </c>
      <c r="H4971" t="s">
        <v>1139</v>
      </c>
      <c r="N4971" t="s">
        <v>45</v>
      </c>
      <c r="O4971" t="s">
        <v>40</v>
      </c>
      <c r="P4971" t="s">
        <v>30</v>
      </c>
      <c r="Q4971" t="s">
        <v>63</v>
      </c>
      <c r="R4971" t="s">
        <v>30</v>
      </c>
      <c r="X4971" t="s">
        <v>12309</v>
      </c>
    </row>
    <row r="4972" spans="1:24" x14ac:dyDescent="0.25">
      <c r="A4972">
        <v>693082</v>
      </c>
      <c r="B4972" t="s">
        <v>12310</v>
      </c>
      <c r="C4972" t="s">
        <v>12311</v>
      </c>
      <c r="E4972" t="s">
        <v>12312</v>
      </c>
      <c r="F4972" t="s">
        <v>301</v>
      </c>
      <c r="G4972" t="e">
        <f>-arabine</f>
        <v>#NAME?</v>
      </c>
      <c r="H4972" t="s">
        <v>5045</v>
      </c>
      <c r="I4972">
        <v>1979</v>
      </c>
      <c r="M4972" t="s">
        <v>250</v>
      </c>
      <c r="N4972" t="s">
        <v>29</v>
      </c>
      <c r="O4972" t="s">
        <v>30</v>
      </c>
      <c r="P4972" t="s">
        <v>30</v>
      </c>
      <c r="Q4972" t="s">
        <v>31</v>
      </c>
      <c r="R4972" t="s">
        <v>30</v>
      </c>
      <c r="X4972" t="s">
        <v>12313</v>
      </c>
    </row>
    <row r="4973" spans="1:24" x14ac:dyDescent="0.25">
      <c r="A4973">
        <v>1175867</v>
      </c>
      <c r="B4973" t="s">
        <v>12314</v>
      </c>
      <c r="C4973" t="s">
        <v>12315</v>
      </c>
      <c r="E4973" t="s">
        <v>12316</v>
      </c>
      <c r="F4973" t="s">
        <v>11385</v>
      </c>
      <c r="I4973">
        <v>2013</v>
      </c>
      <c r="N4973" t="s">
        <v>45</v>
      </c>
      <c r="O4973" t="s">
        <v>30</v>
      </c>
      <c r="P4973" t="s">
        <v>30</v>
      </c>
      <c r="Q4973" t="s">
        <v>31</v>
      </c>
      <c r="R4973" t="s">
        <v>30</v>
      </c>
      <c r="X4973" t="s">
        <v>12317</v>
      </c>
    </row>
    <row r="4974" spans="1:24" x14ac:dyDescent="0.25">
      <c r="A4974">
        <v>54319</v>
      </c>
      <c r="B4974" t="s">
        <v>12318</v>
      </c>
      <c r="C4974" t="s">
        <v>12319</v>
      </c>
      <c r="E4974" t="s">
        <v>12320</v>
      </c>
      <c r="F4974" t="s">
        <v>480</v>
      </c>
      <c r="G4974" t="e">
        <f>-traline</f>
        <v>#NAME?</v>
      </c>
      <c r="H4974" t="s">
        <v>12321</v>
      </c>
      <c r="I4974">
        <v>1981</v>
      </c>
      <c r="M4974" t="s">
        <v>367</v>
      </c>
      <c r="N4974" t="s">
        <v>45</v>
      </c>
      <c r="O4974" t="s">
        <v>40</v>
      </c>
      <c r="P4974" t="s">
        <v>30</v>
      </c>
      <c r="Q4974" t="s">
        <v>31</v>
      </c>
      <c r="R4974" t="s">
        <v>30</v>
      </c>
      <c r="X4974" t="s">
        <v>12322</v>
      </c>
    </row>
    <row r="4975" spans="1:24" x14ac:dyDescent="0.25">
      <c r="A4975">
        <v>1240372</v>
      </c>
      <c r="B4975" t="s">
        <v>12323</v>
      </c>
      <c r="C4975" t="s">
        <v>12324</v>
      </c>
      <c r="E4975" t="s">
        <v>12325</v>
      </c>
      <c r="F4975" t="s">
        <v>1177</v>
      </c>
      <c r="I4975">
        <v>1996</v>
      </c>
      <c r="K4975" t="s">
        <v>12326</v>
      </c>
      <c r="L4975" t="s">
        <v>12327</v>
      </c>
      <c r="M4975" t="s">
        <v>8966</v>
      </c>
      <c r="N4975" t="s">
        <v>45</v>
      </c>
      <c r="O4975" t="s">
        <v>40</v>
      </c>
      <c r="P4975" t="s">
        <v>30</v>
      </c>
      <c r="Q4975" t="s">
        <v>63</v>
      </c>
      <c r="R4975" t="s">
        <v>30</v>
      </c>
      <c r="X4975" t="s">
        <v>12328</v>
      </c>
    </row>
    <row r="4976" spans="1:24" x14ac:dyDescent="0.25">
      <c r="A4976">
        <v>1380995</v>
      </c>
      <c r="B4976" t="s">
        <v>12336</v>
      </c>
      <c r="C4976" t="s">
        <v>12337</v>
      </c>
      <c r="E4976" t="s">
        <v>12338</v>
      </c>
      <c r="F4976" t="s">
        <v>538</v>
      </c>
      <c r="G4976" t="s">
        <v>12339</v>
      </c>
      <c r="H4976" t="s">
        <v>12340</v>
      </c>
      <c r="I4976">
        <v>2011</v>
      </c>
      <c r="N4976" t="s">
        <v>75</v>
      </c>
      <c r="O4976" t="s">
        <v>30</v>
      </c>
      <c r="P4976" t="s">
        <v>30</v>
      </c>
      <c r="Q4976" t="s">
        <v>31</v>
      </c>
      <c r="R4976" t="s">
        <v>30</v>
      </c>
    </row>
    <row r="4977" spans="1:24" x14ac:dyDescent="0.25">
      <c r="A4977">
        <v>1378888</v>
      </c>
      <c r="B4977" t="s">
        <v>12341</v>
      </c>
      <c r="C4977" t="s">
        <v>12342</v>
      </c>
      <c r="E4977" t="s">
        <v>12343</v>
      </c>
      <c r="G4977" t="s">
        <v>668</v>
      </c>
      <c r="H4977" t="s">
        <v>669</v>
      </c>
      <c r="K4977" t="s">
        <v>12344</v>
      </c>
      <c r="L4977" t="s">
        <v>12345</v>
      </c>
      <c r="N4977" t="s">
        <v>45</v>
      </c>
      <c r="O4977" t="s">
        <v>40</v>
      </c>
      <c r="P4977" t="s">
        <v>30</v>
      </c>
      <c r="Q4977" t="s">
        <v>63</v>
      </c>
      <c r="R4977" t="s">
        <v>30</v>
      </c>
      <c r="X4977" t="s">
        <v>12346</v>
      </c>
    </row>
    <row r="4978" spans="1:24" x14ac:dyDescent="0.25">
      <c r="A4978">
        <v>26773</v>
      </c>
      <c r="B4978" t="s">
        <v>12353</v>
      </c>
      <c r="C4978" t="s">
        <v>12354</v>
      </c>
      <c r="E4978" t="s">
        <v>12355</v>
      </c>
      <c r="I4978">
        <v>1962</v>
      </c>
      <c r="M4978" t="s">
        <v>12356</v>
      </c>
      <c r="N4978" t="s">
        <v>45</v>
      </c>
      <c r="O4978" t="s">
        <v>40</v>
      </c>
      <c r="P4978" t="s">
        <v>30</v>
      </c>
      <c r="Q4978" t="s">
        <v>63</v>
      </c>
      <c r="R4978" t="s">
        <v>30</v>
      </c>
      <c r="X4978" t="s">
        <v>12357</v>
      </c>
    </row>
    <row r="4979" spans="1:24" x14ac:dyDescent="0.25">
      <c r="A4979">
        <v>673430</v>
      </c>
      <c r="B4979" t="s">
        <v>12358</v>
      </c>
      <c r="C4979" t="s">
        <v>12359</v>
      </c>
      <c r="E4979" t="s">
        <v>12360</v>
      </c>
      <c r="F4979" t="s">
        <v>366</v>
      </c>
      <c r="I4979">
        <v>1979</v>
      </c>
      <c r="K4979" t="s">
        <v>12361</v>
      </c>
      <c r="L4979" t="s">
        <v>12362</v>
      </c>
      <c r="M4979" t="s">
        <v>12363</v>
      </c>
      <c r="N4979" t="s">
        <v>45</v>
      </c>
      <c r="O4979" t="s">
        <v>30</v>
      </c>
      <c r="P4979" t="s">
        <v>30</v>
      </c>
      <c r="Q4979" t="s">
        <v>63</v>
      </c>
      <c r="R4979" t="s">
        <v>30</v>
      </c>
      <c r="X4979" t="s">
        <v>12364</v>
      </c>
    </row>
    <row r="4980" spans="1:24" x14ac:dyDescent="0.25">
      <c r="A4980">
        <v>88470</v>
      </c>
      <c r="B4980" t="s">
        <v>12369</v>
      </c>
      <c r="C4980" t="s">
        <v>12370</v>
      </c>
      <c r="E4980" t="s">
        <v>12371</v>
      </c>
      <c r="F4980" t="s">
        <v>1309</v>
      </c>
      <c r="G4980" t="s">
        <v>2750</v>
      </c>
      <c r="H4980" t="s">
        <v>707</v>
      </c>
      <c r="I4980">
        <v>1983</v>
      </c>
      <c r="M4980" t="s">
        <v>627</v>
      </c>
      <c r="N4980" t="s">
        <v>45</v>
      </c>
      <c r="O4980" t="s">
        <v>40</v>
      </c>
      <c r="P4980" t="s">
        <v>30</v>
      </c>
      <c r="Q4980" t="s">
        <v>46</v>
      </c>
      <c r="R4980" t="s">
        <v>30</v>
      </c>
      <c r="X4980" t="s">
        <v>12372</v>
      </c>
    </row>
    <row r="4981" spans="1:24" x14ac:dyDescent="0.25">
      <c r="A4981">
        <v>1383521</v>
      </c>
      <c r="B4981" t="s">
        <v>12373</v>
      </c>
      <c r="C4981" t="s">
        <v>12374</v>
      </c>
      <c r="E4981" t="s">
        <v>12375</v>
      </c>
      <c r="G4981" t="e">
        <f>-ium</f>
        <v>#NAME?</v>
      </c>
      <c r="H4981" t="s">
        <v>288</v>
      </c>
      <c r="I4981">
        <v>2000</v>
      </c>
      <c r="N4981" t="s">
        <v>45</v>
      </c>
      <c r="O4981" t="s">
        <v>40</v>
      </c>
      <c r="P4981" t="s">
        <v>30</v>
      </c>
      <c r="Q4981" t="s">
        <v>63</v>
      </c>
      <c r="R4981" t="s">
        <v>30</v>
      </c>
      <c r="X4981" t="s">
        <v>12376</v>
      </c>
    </row>
    <row r="4982" spans="1:24" x14ac:dyDescent="0.25">
      <c r="A4982">
        <v>1380921</v>
      </c>
      <c r="B4982" t="s">
        <v>12380</v>
      </c>
      <c r="C4982" t="s">
        <v>12381</v>
      </c>
      <c r="E4982" t="s">
        <v>12382</v>
      </c>
      <c r="G4982" t="e">
        <f>-mer</f>
        <v>#NAME?</v>
      </c>
      <c r="H4982" t="s">
        <v>2375</v>
      </c>
      <c r="I4982">
        <v>2005</v>
      </c>
      <c r="N4982" t="s">
        <v>229</v>
      </c>
      <c r="O4982" t="s">
        <v>30</v>
      </c>
      <c r="P4982" t="s">
        <v>30</v>
      </c>
      <c r="Q4982" t="s">
        <v>31</v>
      </c>
      <c r="R4982" t="s">
        <v>30</v>
      </c>
    </row>
    <row r="4983" spans="1:24" x14ac:dyDescent="0.25">
      <c r="A4983">
        <v>1379892</v>
      </c>
      <c r="B4983" t="s">
        <v>12383</v>
      </c>
      <c r="C4983" t="s">
        <v>12384</v>
      </c>
      <c r="E4983" t="s">
        <v>12385</v>
      </c>
      <c r="N4983" t="s">
        <v>29</v>
      </c>
      <c r="O4983" t="s">
        <v>40</v>
      </c>
      <c r="P4983" t="s">
        <v>30</v>
      </c>
      <c r="Q4983" t="s">
        <v>31</v>
      </c>
      <c r="R4983" t="s">
        <v>30</v>
      </c>
      <c r="X4983" t="s">
        <v>12386</v>
      </c>
    </row>
    <row r="4984" spans="1:24" x14ac:dyDescent="0.25">
      <c r="A4984">
        <v>1376117</v>
      </c>
      <c r="B4984" t="s">
        <v>12387</v>
      </c>
      <c r="C4984" t="s">
        <v>12388</v>
      </c>
      <c r="E4984" t="s">
        <v>12389</v>
      </c>
      <c r="F4984" t="s">
        <v>12390</v>
      </c>
      <c r="G4984" t="e">
        <f>-stat</f>
        <v>#NAME?</v>
      </c>
      <c r="H4984" t="s">
        <v>781</v>
      </c>
      <c r="I4984">
        <v>2009</v>
      </c>
      <c r="N4984" t="s">
        <v>45</v>
      </c>
      <c r="O4984" t="s">
        <v>40</v>
      </c>
      <c r="P4984" t="s">
        <v>30</v>
      </c>
      <c r="Q4984" t="s">
        <v>31</v>
      </c>
      <c r="R4984" t="s">
        <v>30</v>
      </c>
      <c r="X4984" t="s">
        <v>12391</v>
      </c>
    </row>
    <row r="4985" spans="1:24" x14ac:dyDescent="0.25">
      <c r="A4985">
        <v>752797</v>
      </c>
      <c r="B4985" t="s">
        <v>12401</v>
      </c>
      <c r="C4985" t="s">
        <v>12402</v>
      </c>
      <c r="G4985" t="e">
        <f>-crine</f>
        <v>#NAME?</v>
      </c>
      <c r="H4985" t="s">
        <v>401</v>
      </c>
      <c r="K4985" t="s">
        <v>12403</v>
      </c>
      <c r="L4985" t="s">
        <v>12404</v>
      </c>
      <c r="N4985" t="s">
        <v>45</v>
      </c>
      <c r="O4985" t="s">
        <v>40</v>
      </c>
      <c r="P4985" t="s">
        <v>30</v>
      </c>
      <c r="Q4985" t="s">
        <v>63</v>
      </c>
      <c r="R4985" t="s">
        <v>30</v>
      </c>
      <c r="X4985" t="s">
        <v>12405</v>
      </c>
    </row>
    <row r="4986" spans="1:24" x14ac:dyDescent="0.25">
      <c r="A4986">
        <v>704872</v>
      </c>
      <c r="B4986" t="s">
        <v>12406</v>
      </c>
      <c r="C4986" t="s">
        <v>12407</v>
      </c>
      <c r="E4986" t="s">
        <v>12408</v>
      </c>
      <c r="F4986" t="s">
        <v>12409</v>
      </c>
      <c r="G4986" t="e">
        <f>-vir</f>
        <v>#NAME?</v>
      </c>
      <c r="H4986" t="s">
        <v>6167</v>
      </c>
      <c r="I4986">
        <v>2009</v>
      </c>
      <c r="N4986" t="s">
        <v>45</v>
      </c>
      <c r="O4986" t="s">
        <v>30</v>
      </c>
      <c r="P4986" t="s">
        <v>30</v>
      </c>
      <c r="Q4986" t="s">
        <v>31</v>
      </c>
      <c r="R4986" t="s">
        <v>30</v>
      </c>
      <c r="X4986" t="s">
        <v>12410</v>
      </c>
    </row>
    <row r="4987" spans="1:24" x14ac:dyDescent="0.25">
      <c r="A4987">
        <v>699915</v>
      </c>
      <c r="B4987" t="s">
        <v>12418</v>
      </c>
      <c r="C4987" t="s">
        <v>12419</v>
      </c>
      <c r="E4987" t="s">
        <v>12420</v>
      </c>
      <c r="G4987" t="e">
        <f>-mycin</f>
        <v>#NAME?</v>
      </c>
      <c r="H4987" t="s">
        <v>26</v>
      </c>
      <c r="I4987">
        <v>2010</v>
      </c>
      <c r="N4987" t="s">
        <v>29</v>
      </c>
      <c r="O4987" t="s">
        <v>30</v>
      </c>
      <c r="P4987" t="s">
        <v>30</v>
      </c>
      <c r="Q4987" t="s">
        <v>31</v>
      </c>
      <c r="R4987" t="s">
        <v>30</v>
      </c>
      <c r="X4987" t="s">
        <v>12421</v>
      </c>
    </row>
    <row r="4988" spans="1:24" x14ac:dyDescent="0.25">
      <c r="A4988">
        <v>63615</v>
      </c>
      <c r="B4988" t="s">
        <v>12422</v>
      </c>
      <c r="C4988" t="s">
        <v>12423</v>
      </c>
      <c r="E4988" t="s">
        <v>12424</v>
      </c>
      <c r="G4988" t="e">
        <f>-trilat</f>
        <v>#NAME?</v>
      </c>
      <c r="H4988" t="s">
        <v>12425</v>
      </c>
      <c r="N4988" t="s">
        <v>45</v>
      </c>
      <c r="O4988" t="s">
        <v>30</v>
      </c>
      <c r="P4988" t="s">
        <v>30</v>
      </c>
      <c r="Q4988" t="s">
        <v>31</v>
      </c>
      <c r="R4988" t="s">
        <v>30</v>
      </c>
      <c r="X4988" t="s">
        <v>12426</v>
      </c>
    </row>
    <row r="4989" spans="1:24" x14ac:dyDescent="0.25">
      <c r="A4989">
        <v>24718</v>
      </c>
      <c r="B4989" t="s">
        <v>12436</v>
      </c>
      <c r="C4989" t="s">
        <v>12437</v>
      </c>
      <c r="G4989" t="e">
        <f>-plon</f>
        <v>#NAME?</v>
      </c>
      <c r="H4989" t="s">
        <v>8598</v>
      </c>
      <c r="N4989" t="s">
        <v>45</v>
      </c>
      <c r="O4989" t="s">
        <v>40</v>
      </c>
      <c r="P4989" t="s">
        <v>30</v>
      </c>
      <c r="Q4989" t="s">
        <v>63</v>
      </c>
      <c r="R4989" t="s">
        <v>30</v>
      </c>
      <c r="X4989" t="s">
        <v>12438</v>
      </c>
    </row>
    <row r="4990" spans="1:24" x14ac:dyDescent="0.25">
      <c r="A4990">
        <v>438618</v>
      </c>
      <c r="B4990" t="s">
        <v>12439</v>
      </c>
      <c r="C4990" t="s">
        <v>12440</v>
      </c>
      <c r="E4990" t="s">
        <v>12441</v>
      </c>
      <c r="G4990" t="e">
        <f>-pladib</f>
        <v>#NAME?</v>
      </c>
      <c r="H4990" t="s">
        <v>1868</v>
      </c>
      <c r="I4990">
        <v>2004</v>
      </c>
      <c r="N4990" t="s">
        <v>45</v>
      </c>
      <c r="O4990" t="s">
        <v>30</v>
      </c>
      <c r="P4990" t="s">
        <v>30</v>
      </c>
      <c r="Q4990" t="s">
        <v>63</v>
      </c>
      <c r="R4990" t="s">
        <v>30</v>
      </c>
      <c r="X4990" t="s">
        <v>12442</v>
      </c>
    </row>
    <row r="4991" spans="1:24" x14ac:dyDescent="0.25">
      <c r="A4991">
        <v>1376691</v>
      </c>
      <c r="B4991" t="s">
        <v>12446</v>
      </c>
      <c r="C4991" t="s">
        <v>12447</v>
      </c>
      <c r="E4991" t="s">
        <v>12448</v>
      </c>
      <c r="F4991" t="s">
        <v>12449</v>
      </c>
      <c r="G4991" t="e">
        <f>-relix</f>
        <v>#NAME?</v>
      </c>
      <c r="H4991" t="s">
        <v>4181</v>
      </c>
      <c r="I4991">
        <v>2000</v>
      </c>
      <c r="N4991" t="s">
        <v>108</v>
      </c>
      <c r="O4991" t="s">
        <v>30</v>
      </c>
      <c r="P4991" t="s">
        <v>30</v>
      </c>
      <c r="Q4991" t="s">
        <v>31</v>
      </c>
      <c r="R4991" t="s">
        <v>30</v>
      </c>
      <c r="X4991" t="s">
        <v>12450</v>
      </c>
    </row>
    <row r="4992" spans="1:24" x14ac:dyDescent="0.25">
      <c r="A4992">
        <v>1376333</v>
      </c>
      <c r="B4992" t="s">
        <v>12451</v>
      </c>
      <c r="C4992" t="s">
        <v>12452</v>
      </c>
      <c r="E4992" t="s">
        <v>12453</v>
      </c>
      <c r="G4992" t="e">
        <f>-orex</f>
        <v>#NAME?</v>
      </c>
      <c r="H4992" t="s">
        <v>999</v>
      </c>
      <c r="N4992" t="s">
        <v>45</v>
      </c>
      <c r="O4992" t="s">
        <v>40</v>
      </c>
      <c r="P4992" t="s">
        <v>30</v>
      </c>
      <c r="Q4992" t="s">
        <v>46</v>
      </c>
      <c r="R4992" t="s">
        <v>30</v>
      </c>
      <c r="X4992" t="s">
        <v>12454</v>
      </c>
    </row>
    <row r="4993" spans="1:24" x14ac:dyDescent="0.25">
      <c r="A4993">
        <v>1377373</v>
      </c>
      <c r="B4993" t="s">
        <v>12455</v>
      </c>
      <c r="C4993" t="s">
        <v>12456</v>
      </c>
      <c r="E4993" t="s">
        <v>12457</v>
      </c>
      <c r="F4993" t="s">
        <v>6813</v>
      </c>
      <c r="I4993">
        <v>1969</v>
      </c>
      <c r="M4993" t="s">
        <v>905</v>
      </c>
      <c r="N4993" t="s">
        <v>29</v>
      </c>
      <c r="O4993" t="s">
        <v>40</v>
      </c>
      <c r="P4993" t="s">
        <v>30</v>
      </c>
      <c r="Q4993" t="s">
        <v>31</v>
      </c>
      <c r="R4993" t="s">
        <v>30</v>
      </c>
      <c r="X4993" t="s">
        <v>12458</v>
      </c>
    </row>
    <row r="4994" spans="1:24" x14ac:dyDescent="0.25">
      <c r="A4994">
        <v>1379076</v>
      </c>
      <c r="B4994" t="s">
        <v>12459</v>
      </c>
      <c r="C4994" t="s">
        <v>12460</v>
      </c>
      <c r="E4994" t="s">
        <v>12461</v>
      </c>
      <c r="F4994" t="s">
        <v>366</v>
      </c>
      <c r="I4994">
        <v>1969</v>
      </c>
      <c r="M4994" t="s">
        <v>4208</v>
      </c>
      <c r="N4994" t="s">
        <v>29</v>
      </c>
      <c r="O4994" t="s">
        <v>30</v>
      </c>
      <c r="P4994" t="s">
        <v>30</v>
      </c>
      <c r="Q4994" t="s">
        <v>31</v>
      </c>
      <c r="R4994" t="s">
        <v>30</v>
      </c>
      <c r="X4994" t="s">
        <v>12462</v>
      </c>
    </row>
    <row r="4995" spans="1:24" x14ac:dyDescent="0.25">
      <c r="A4995">
        <v>1377648</v>
      </c>
      <c r="B4995" t="s">
        <v>12463</v>
      </c>
      <c r="C4995" t="s">
        <v>12464</v>
      </c>
      <c r="E4995" t="s">
        <v>12465</v>
      </c>
      <c r="F4995" t="s">
        <v>4276</v>
      </c>
      <c r="G4995" t="s">
        <v>237</v>
      </c>
      <c r="H4995" t="s">
        <v>238</v>
      </c>
      <c r="I4995">
        <v>1983</v>
      </c>
      <c r="M4995" t="s">
        <v>6764</v>
      </c>
      <c r="N4995" t="s">
        <v>29</v>
      </c>
      <c r="O4995" t="s">
        <v>40</v>
      </c>
      <c r="P4995" t="s">
        <v>30</v>
      </c>
      <c r="Q4995" t="s">
        <v>46</v>
      </c>
      <c r="R4995" t="s">
        <v>30</v>
      </c>
      <c r="X4995" t="s">
        <v>12466</v>
      </c>
    </row>
    <row r="4996" spans="1:24" x14ac:dyDescent="0.25">
      <c r="A4996">
        <v>1379828</v>
      </c>
      <c r="B4996" t="s">
        <v>12467</v>
      </c>
      <c r="C4996" t="s">
        <v>12468</v>
      </c>
      <c r="E4996" t="s">
        <v>12469</v>
      </c>
      <c r="G4996" t="e">
        <f>-orex</f>
        <v>#NAME?</v>
      </c>
      <c r="H4996" t="s">
        <v>999</v>
      </c>
      <c r="N4996" t="s">
        <v>45</v>
      </c>
      <c r="O4996" t="s">
        <v>40</v>
      </c>
      <c r="P4996" t="s">
        <v>30</v>
      </c>
      <c r="Q4996" t="s">
        <v>46</v>
      </c>
      <c r="R4996" t="s">
        <v>30</v>
      </c>
      <c r="X4996" t="s">
        <v>12470</v>
      </c>
    </row>
    <row r="4997" spans="1:24" x14ac:dyDescent="0.25">
      <c r="A4997">
        <v>34557</v>
      </c>
      <c r="B4997" t="s">
        <v>12471</v>
      </c>
      <c r="C4997" t="s">
        <v>12472</v>
      </c>
      <c r="E4997" t="s">
        <v>12473</v>
      </c>
      <c r="I4997">
        <v>1965</v>
      </c>
      <c r="M4997" t="s">
        <v>4991</v>
      </c>
      <c r="N4997" t="s">
        <v>45</v>
      </c>
      <c r="O4997" t="s">
        <v>30</v>
      </c>
      <c r="P4997" t="s">
        <v>30</v>
      </c>
      <c r="Q4997" t="s">
        <v>63</v>
      </c>
      <c r="R4997" t="s">
        <v>30</v>
      </c>
      <c r="X4997" t="s">
        <v>12474</v>
      </c>
    </row>
    <row r="4998" spans="1:24" x14ac:dyDescent="0.25">
      <c r="A4998">
        <v>1383250</v>
      </c>
      <c r="B4998" t="s">
        <v>12475</v>
      </c>
      <c r="C4998" t="s">
        <v>12476</v>
      </c>
      <c r="E4998" t="s">
        <v>12477</v>
      </c>
      <c r="G4998" t="e">
        <f>-pride</f>
        <v>#NAME?</v>
      </c>
      <c r="H4998" t="s">
        <v>165</v>
      </c>
      <c r="I4998">
        <v>1984</v>
      </c>
      <c r="M4998" t="s">
        <v>12478</v>
      </c>
      <c r="N4998" t="s">
        <v>45</v>
      </c>
      <c r="O4998" t="s">
        <v>40</v>
      </c>
      <c r="P4998" t="s">
        <v>30</v>
      </c>
      <c r="Q4998" t="s">
        <v>63</v>
      </c>
      <c r="R4998" t="s">
        <v>30</v>
      </c>
      <c r="X4998" t="s">
        <v>12479</v>
      </c>
    </row>
    <row r="4999" spans="1:24" x14ac:dyDescent="0.25">
      <c r="A4999">
        <v>10582</v>
      </c>
      <c r="B4999" t="s">
        <v>12480</v>
      </c>
      <c r="C4999" t="s">
        <v>12481</v>
      </c>
      <c r="E4999" t="s">
        <v>12482</v>
      </c>
      <c r="F4999" t="s">
        <v>442</v>
      </c>
      <c r="I4999">
        <v>1979</v>
      </c>
      <c r="M4999" t="s">
        <v>8819</v>
      </c>
      <c r="N4999" t="s">
        <v>45</v>
      </c>
      <c r="O4999" t="s">
        <v>40</v>
      </c>
      <c r="P4999" t="s">
        <v>30</v>
      </c>
      <c r="Q4999" t="s">
        <v>63</v>
      </c>
      <c r="R4999" t="s">
        <v>30</v>
      </c>
      <c r="X4999" t="s">
        <v>12483</v>
      </c>
    </row>
    <row r="5000" spans="1:24" x14ac:dyDescent="0.25">
      <c r="A5000">
        <v>1381083</v>
      </c>
      <c r="B5000" t="s">
        <v>12484</v>
      </c>
      <c r="C5000" t="s">
        <v>12485</v>
      </c>
      <c r="E5000" t="s">
        <v>12486</v>
      </c>
      <c r="F5000" t="s">
        <v>9048</v>
      </c>
      <c r="I5000">
        <v>2003</v>
      </c>
      <c r="N5000" t="s">
        <v>75</v>
      </c>
      <c r="O5000" t="s">
        <v>30</v>
      </c>
      <c r="P5000" t="s">
        <v>30</v>
      </c>
      <c r="Q5000" t="s">
        <v>31</v>
      </c>
      <c r="R5000" t="s">
        <v>30</v>
      </c>
    </row>
    <row r="5001" spans="1:24" x14ac:dyDescent="0.25">
      <c r="A5001">
        <v>1382118</v>
      </c>
      <c r="B5001" t="s">
        <v>12487</v>
      </c>
      <c r="C5001" t="s">
        <v>12488</v>
      </c>
      <c r="E5001" t="s">
        <v>12489</v>
      </c>
      <c r="N5001" t="s">
        <v>547</v>
      </c>
      <c r="O5001" t="s">
        <v>30</v>
      </c>
      <c r="P5001" t="s">
        <v>30</v>
      </c>
      <c r="Q5001" t="s">
        <v>31</v>
      </c>
      <c r="R5001" t="s">
        <v>30</v>
      </c>
    </row>
    <row r="5002" spans="1:24" x14ac:dyDescent="0.25">
      <c r="A5002">
        <v>1381101</v>
      </c>
      <c r="B5002" t="s">
        <v>12493</v>
      </c>
      <c r="C5002" t="s">
        <v>12494</v>
      </c>
      <c r="E5002" t="s">
        <v>12495</v>
      </c>
      <c r="F5002" t="s">
        <v>9981</v>
      </c>
      <c r="G5002" t="e">
        <f>-imus</f>
        <v>#NAME?</v>
      </c>
      <c r="H5002" t="s">
        <v>3773</v>
      </c>
      <c r="I5002">
        <v>1998</v>
      </c>
      <c r="N5002" t="s">
        <v>75</v>
      </c>
      <c r="O5002" t="s">
        <v>30</v>
      </c>
      <c r="P5002" t="s">
        <v>30</v>
      </c>
      <c r="Q5002" t="s">
        <v>31</v>
      </c>
      <c r="R5002" t="s">
        <v>30</v>
      </c>
    </row>
    <row r="5003" spans="1:24" x14ac:dyDescent="0.25">
      <c r="A5003">
        <v>1380974</v>
      </c>
      <c r="B5003" t="s">
        <v>12496</v>
      </c>
      <c r="C5003" t="s">
        <v>12497</v>
      </c>
      <c r="E5003" t="s">
        <v>12498</v>
      </c>
      <c r="F5003" t="s">
        <v>9048</v>
      </c>
      <c r="I5003">
        <v>2009</v>
      </c>
      <c r="N5003" t="s">
        <v>75</v>
      </c>
      <c r="O5003" t="s">
        <v>30</v>
      </c>
      <c r="P5003" t="s">
        <v>30</v>
      </c>
      <c r="Q5003" t="s">
        <v>31</v>
      </c>
      <c r="R5003" t="s">
        <v>30</v>
      </c>
    </row>
    <row r="5004" spans="1:24" x14ac:dyDescent="0.25">
      <c r="A5004">
        <v>100473</v>
      </c>
      <c r="B5004" t="s">
        <v>12499</v>
      </c>
      <c r="C5004" t="s">
        <v>12500</v>
      </c>
      <c r="E5004" t="s">
        <v>12501</v>
      </c>
      <c r="F5004" t="s">
        <v>5971</v>
      </c>
      <c r="G5004" t="e">
        <f>-prost</f>
        <v>#NAME?</v>
      </c>
      <c r="H5004" t="s">
        <v>238</v>
      </c>
      <c r="I5004">
        <v>1989</v>
      </c>
      <c r="M5004" t="s">
        <v>12502</v>
      </c>
      <c r="N5004" t="s">
        <v>45</v>
      </c>
      <c r="O5004" t="s">
        <v>40</v>
      </c>
      <c r="P5004" t="s">
        <v>30</v>
      </c>
      <c r="Q5004" t="s">
        <v>31</v>
      </c>
      <c r="R5004" t="s">
        <v>30</v>
      </c>
      <c r="X5004" t="s">
        <v>12503</v>
      </c>
    </row>
    <row r="5005" spans="1:24" x14ac:dyDescent="0.25">
      <c r="A5005">
        <v>1379612</v>
      </c>
      <c r="B5005" t="s">
        <v>12504</v>
      </c>
      <c r="C5005" t="s">
        <v>12505</v>
      </c>
      <c r="E5005" t="s">
        <v>12506</v>
      </c>
      <c r="G5005" t="e">
        <f>-mycin</f>
        <v>#NAME?</v>
      </c>
      <c r="H5005" t="s">
        <v>26</v>
      </c>
      <c r="I5005">
        <v>2005</v>
      </c>
      <c r="N5005" t="s">
        <v>29</v>
      </c>
      <c r="O5005" t="s">
        <v>30</v>
      </c>
      <c r="P5005" t="s">
        <v>30</v>
      </c>
      <c r="Q5005" t="s">
        <v>31</v>
      </c>
      <c r="R5005" t="s">
        <v>30</v>
      </c>
      <c r="X5005" t="s">
        <v>12507</v>
      </c>
    </row>
    <row r="5006" spans="1:24" x14ac:dyDescent="0.25">
      <c r="A5006">
        <v>1379281</v>
      </c>
      <c r="B5006" t="s">
        <v>12508</v>
      </c>
      <c r="C5006" t="s">
        <v>12509</v>
      </c>
      <c r="E5006" t="s">
        <v>12510</v>
      </c>
      <c r="F5006" t="s">
        <v>366</v>
      </c>
      <c r="I5006">
        <v>1967</v>
      </c>
      <c r="K5006" t="s">
        <v>12511</v>
      </c>
      <c r="L5006" t="s">
        <v>12512</v>
      </c>
      <c r="M5006" t="s">
        <v>367</v>
      </c>
      <c r="N5006" t="s">
        <v>45</v>
      </c>
      <c r="O5006" t="s">
        <v>40</v>
      </c>
      <c r="P5006" t="s">
        <v>30</v>
      </c>
      <c r="Q5006" t="s">
        <v>63</v>
      </c>
      <c r="R5006" t="s">
        <v>30</v>
      </c>
      <c r="X5006" t="s">
        <v>12513</v>
      </c>
    </row>
    <row r="5007" spans="1:24" x14ac:dyDescent="0.25">
      <c r="A5007">
        <v>1379318</v>
      </c>
      <c r="B5007" t="s">
        <v>12514</v>
      </c>
      <c r="C5007" t="s">
        <v>12515</v>
      </c>
      <c r="E5007" t="s">
        <v>12516</v>
      </c>
      <c r="N5007" t="s">
        <v>45</v>
      </c>
      <c r="O5007" t="s">
        <v>40</v>
      </c>
      <c r="P5007" t="s">
        <v>30</v>
      </c>
      <c r="Q5007" t="s">
        <v>63</v>
      </c>
      <c r="R5007" t="s">
        <v>30</v>
      </c>
      <c r="X5007" t="s">
        <v>12517</v>
      </c>
    </row>
    <row r="5008" spans="1:24" x14ac:dyDescent="0.25">
      <c r="A5008">
        <v>1379066</v>
      </c>
      <c r="B5008" t="s">
        <v>12518</v>
      </c>
      <c r="C5008" t="s">
        <v>12519</v>
      </c>
      <c r="E5008" t="s">
        <v>12520</v>
      </c>
      <c r="N5008" t="s">
        <v>45</v>
      </c>
      <c r="O5008" t="s">
        <v>40</v>
      </c>
      <c r="P5008" t="s">
        <v>30</v>
      </c>
      <c r="Q5008" t="s">
        <v>46</v>
      </c>
      <c r="R5008" t="s">
        <v>30</v>
      </c>
      <c r="X5008" t="s">
        <v>12521</v>
      </c>
    </row>
    <row r="5009" spans="1:24" x14ac:dyDescent="0.25">
      <c r="A5009">
        <v>1540487</v>
      </c>
      <c r="B5009" t="s">
        <v>12522</v>
      </c>
      <c r="C5009" t="s">
        <v>12523</v>
      </c>
      <c r="E5009" t="s">
        <v>12524</v>
      </c>
      <c r="F5009" t="s">
        <v>499</v>
      </c>
      <c r="G5009" t="e">
        <f>-begron</f>
        <v>#NAME?</v>
      </c>
      <c r="H5009" t="s">
        <v>10261</v>
      </c>
      <c r="I5009">
        <v>2012</v>
      </c>
      <c r="N5009" t="s">
        <v>45</v>
      </c>
      <c r="O5009" t="s">
        <v>30</v>
      </c>
      <c r="P5009" t="s">
        <v>30</v>
      </c>
      <c r="Q5009" t="s">
        <v>31</v>
      </c>
      <c r="R5009" t="s">
        <v>30</v>
      </c>
      <c r="X5009" t="s">
        <v>12525</v>
      </c>
    </row>
    <row r="5010" spans="1:24" x14ac:dyDescent="0.25">
      <c r="A5010">
        <v>227947</v>
      </c>
      <c r="B5010" t="s">
        <v>12526</v>
      </c>
      <c r="C5010" t="s">
        <v>12527</v>
      </c>
      <c r="E5010" t="s">
        <v>12528</v>
      </c>
      <c r="G5010" t="e">
        <f>-perone</f>
        <v>#NAME?</v>
      </c>
      <c r="H5010" t="s">
        <v>5115</v>
      </c>
      <c r="N5010" t="s">
        <v>45</v>
      </c>
      <c r="O5010" t="s">
        <v>40</v>
      </c>
      <c r="P5010" t="s">
        <v>30</v>
      </c>
      <c r="Q5010" t="s">
        <v>63</v>
      </c>
      <c r="R5010" t="s">
        <v>30</v>
      </c>
      <c r="X5010" t="s">
        <v>12529</v>
      </c>
    </row>
    <row r="5011" spans="1:24" x14ac:dyDescent="0.25">
      <c r="A5011">
        <v>4480</v>
      </c>
      <c r="B5011" t="s">
        <v>12530</v>
      </c>
      <c r="C5011" t="s">
        <v>12531</v>
      </c>
      <c r="E5011" t="s">
        <v>12532</v>
      </c>
      <c r="F5011" t="s">
        <v>313</v>
      </c>
      <c r="I5011">
        <v>2000</v>
      </c>
      <c r="N5011" t="s">
        <v>45</v>
      </c>
      <c r="O5011" t="s">
        <v>40</v>
      </c>
      <c r="P5011" t="s">
        <v>30</v>
      </c>
      <c r="Q5011" t="s">
        <v>31</v>
      </c>
      <c r="R5011" t="s">
        <v>30</v>
      </c>
      <c r="X5011" t="s">
        <v>12533</v>
      </c>
    </row>
    <row r="5012" spans="1:24" x14ac:dyDescent="0.25">
      <c r="A5012">
        <v>61337</v>
      </c>
      <c r="B5012" t="s">
        <v>12534</v>
      </c>
      <c r="C5012" t="s">
        <v>12535</v>
      </c>
      <c r="E5012" t="s">
        <v>12536</v>
      </c>
      <c r="G5012" t="e">
        <f>-vir</f>
        <v>#NAME?</v>
      </c>
      <c r="H5012" t="s">
        <v>6167</v>
      </c>
      <c r="I5012">
        <v>2004</v>
      </c>
      <c r="N5012" t="s">
        <v>29</v>
      </c>
      <c r="O5012" t="s">
        <v>30</v>
      </c>
      <c r="P5012" t="s">
        <v>30</v>
      </c>
      <c r="Q5012" t="s">
        <v>31</v>
      </c>
      <c r="R5012" t="s">
        <v>30</v>
      </c>
      <c r="X5012" t="s">
        <v>12537</v>
      </c>
    </row>
    <row r="5013" spans="1:24" x14ac:dyDescent="0.25">
      <c r="A5013">
        <v>405836</v>
      </c>
      <c r="B5013" t="s">
        <v>12538</v>
      </c>
      <c r="C5013" t="s">
        <v>12539</v>
      </c>
      <c r="E5013" t="s">
        <v>12540</v>
      </c>
      <c r="I5013">
        <v>1983</v>
      </c>
      <c r="M5013" t="s">
        <v>3218</v>
      </c>
      <c r="N5013" t="s">
        <v>45</v>
      </c>
      <c r="O5013" t="s">
        <v>30</v>
      </c>
      <c r="P5013" t="s">
        <v>30</v>
      </c>
      <c r="Q5013" t="s">
        <v>63</v>
      </c>
      <c r="R5013" t="s">
        <v>30</v>
      </c>
      <c r="X5013" t="s">
        <v>12541</v>
      </c>
    </row>
    <row r="5014" spans="1:24" x14ac:dyDescent="0.25">
      <c r="A5014">
        <v>554350</v>
      </c>
      <c r="B5014" t="s">
        <v>12542</v>
      </c>
      <c r="C5014" t="s">
        <v>12543</v>
      </c>
      <c r="E5014" t="s">
        <v>12544</v>
      </c>
      <c r="F5014" t="s">
        <v>12545</v>
      </c>
      <c r="I5014">
        <v>2011</v>
      </c>
      <c r="N5014" t="s">
        <v>29</v>
      </c>
      <c r="O5014" t="s">
        <v>30</v>
      </c>
      <c r="P5014" t="s">
        <v>30</v>
      </c>
      <c r="Q5014" t="s">
        <v>31</v>
      </c>
      <c r="R5014" t="s">
        <v>30</v>
      </c>
      <c r="X5014" t="s">
        <v>12546</v>
      </c>
    </row>
    <row r="5015" spans="1:24" x14ac:dyDescent="0.25">
      <c r="A5015">
        <v>681395</v>
      </c>
      <c r="B5015" t="s">
        <v>12547</v>
      </c>
      <c r="C5015" t="s">
        <v>12548</v>
      </c>
      <c r="E5015" t="s">
        <v>12549</v>
      </c>
      <c r="F5015" t="s">
        <v>480</v>
      </c>
      <c r="G5015" t="e">
        <f>-micin</f>
        <v>#NAME?</v>
      </c>
      <c r="H5015" t="s">
        <v>256</v>
      </c>
      <c r="I5015">
        <v>1989</v>
      </c>
      <c r="M5015" t="s">
        <v>2056</v>
      </c>
      <c r="N5015" t="s">
        <v>29</v>
      </c>
      <c r="O5015" t="s">
        <v>30</v>
      </c>
      <c r="P5015" t="s">
        <v>30</v>
      </c>
      <c r="Q5015" t="s">
        <v>31</v>
      </c>
      <c r="R5015" t="s">
        <v>30</v>
      </c>
      <c r="X5015" t="s">
        <v>12550</v>
      </c>
    </row>
    <row r="5016" spans="1:24" x14ac:dyDescent="0.25">
      <c r="A5016">
        <v>1449584</v>
      </c>
      <c r="B5016" t="s">
        <v>12551</v>
      </c>
      <c r="C5016" t="s">
        <v>12552</v>
      </c>
      <c r="E5016" t="s">
        <v>12553</v>
      </c>
      <c r="F5016" t="s">
        <v>12554</v>
      </c>
      <c r="G5016" t="e">
        <f>-rsen</f>
        <v>#NAME?</v>
      </c>
      <c r="H5016" t="s">
        <v>539</v>
      </c>
      <c r="I5016">
        <v>2007</v>
      </c>
      <c r="N5016" t="s">
        <v>540</v>
      </c>
      <c r="O5016" t="s">
        <v>30</v>
      </c>
      <c r="P5016" t="s">
        <v>30</v>
      </c>
      <c r="Q5016" t="s">
        <v>31</v>
      </c>
      <c r="R5016" t="s">
        <v>30</v>
      </c>
    </row>
    <row r="5017" spans="1:24" x14ac:dyDescent="0.25">
      <c r="A5017">
        <v>441579</v>
      </c>
      <c r="B5017" t="s">
        <v>12555</v>
      </c>
      <c r="C5017" t="s">
        <v>12556</v>
      </c>
      <c r="E5017" t="s">
        <v>12557</v>
      </c>
      <c r="F5017" t="s">
        <v>36</v>
      </c>
      <c r="G5017" t="e">
        <f>-gliflozin</f>
        <v>#NAME?</v>
      </c>
      <c r="H5017" t="s">
        <v>3835</v>
      </c>
      <c r="I5017">
        <v>2007</v>
      </c>
      <c r="K5017" t="s">
        <v>12558</v>
      </c>
      <c r="L5017" t="s">
        <v>12559</v>
      </c>
      <c r="N5017" t="s">
        <v>29</v>
      </c>
      <c r="O5017" t="s">
        <v>40</v>
      </c>
      <c r="P5017" t="s">
        <v>30</v>
      </c>
      <c r="Q5017" t="s">
        <v>31</v>
      </c>
      <c r="R5017" t="s">
        <v>30</v>
      </c>
      <c r="X5017" t="s">
        <v>12560</v>
      </c>
    </row>
    <row r="5018" spans="1:24" x14ac:dyDescent="0.25">
      <c r="A5018">
        <v>80542</v>
      </c>
      <c r="B5018" t="s">
        <v>12561</v>
      </c>
      <c r="C5018" t="s">
        <v>12562</v>
      </c>
      <c r="E5018" t="s">
        <v>12563</v>
      </c>
      <c r="K5018" t="s">
        <v>12564</v>
      </c>
      <c r="L5018" t="s">
        <v>12565</v>
      </c>
      <c r="N5018" t="s">
        <v>45</v>
      </c>
      <c r="O5018" t="s">
        <v>40</v>
      </c>
      <c r="P5018" t="s">
        <v>30</v>
      </c>
      <c r="Q5018" t="s">
        <v>63</v>
      </c>
      <c r="R5018" t="s">
        <v>30</v>
      </c>
      <c r="X5018" t="s">
        <v>12566</v>
      </c>
    </row>
    <row r="5019" spans="1:24" x14ac:dyDescent="0.25">
      <c r="A5019">
        <v>14366</v>
      </c>
      <c r="B5019" t="s">
        <v>12567</v>
      </c>
      <c r="C5019" t="s">
        <v>12568</v>
      </c>
      <c r="E5019" t="s">
        <v>12569</v>
      </c>
      <c r="F5019" t="s">
        <v>7184</v>
      </c>
      <c r="I5019">
        <v>2010</v>
      </c>
      <c r="N5019" t="s">
        <v>45</v>
      </c>
      <c r="O5019" t="s">
        <v>40</v>
      </c>
      <c r="P5019" t="s">
        <v>30</v>
      </c>
      <c r="Q5019" t="s">
        <v>31</v>
      </c>
      <c r="R5019" t="s">
        <v>30</v>
      </c>
      <c r="X5019" t="s">
        <v>12570</v>
      </c>
    </row>
    <row r="5020" spans="1:24" x14ac:dyDescent="0.25">
      <c r="A5020">
        <v>798635</v>
      </c>
      <c r="B5020" t="s">
        <v>12578</v>
      </c>
      <c r="C5020" t="s">
        <v>12579</v>
      </c>
      <c r="E5020" t="s">
        <v>12580</v>
      </c>
      <c r="F5020" t="s">
        <v>12581</v>
      </c>
      <c r="G5020" t="e">
        <f>-terol</f>
        <v>#NAME?</v>
      </c>
      <c r="H5020" t="s">
        <v>827</v>
      </c>
      <c r="I5020">
        <v>1986</v>
      </c>
      <c r="M5020" t="s">
        <v>12582</v>
      </c>
      <c r="N5020" t="s">
        <v>45</v>
      </c>
      <c r="O5020" t="s">
        <v>40</v>
      </c>
      <c r="P5020" t="s">
        <v>30</v>
      </c>
      <c r="Q5020" t="s">
        <v>46</v>
      </c>
      <c r="R5020" t="s">
        <v>30</v>
      </c>
      <c r="X5020" t="s">
        <v>12583</v>
      </c>
    </row>
    <row r="5021" spans="1:24" x14ac:dyDescent="0.25">
      <c r="A5021">
        <v>83245</v>
      </c>
      <c r="B5021" t="s">
        <v>12584</v>
      </c>
      <c r="C5021" t="s">
        <v>12585</v>
      </c>
      <c r="E5021" t="s">
        <v>12586</v>
      </c>
      <c r="F5021" t="s">
        <v>12587</v>
      </c>
      <c r="G5021" t="e">
        <f>-pidem</f>
        <v>#NAME?</v>
      </c>
      <c r="H5021" t="s">
        <v>8436</v>
      </c>
      <c r="I5021">
        <v>1987</v>
      </c>
      <c r="M5021" t="s">
        <v>3642</v>
      </c>
      <c r="N5021" t="s">
        <v>45</v>
      </c>
      <c r="O5021" t="s">
        <v>30</v>
      </c>
      <c r="P5021" t="s">
        <v>30</v>
      </c>
      <c r="Q5021" t="s">
        <v>63</v>
      </c>
      <c r="R5021" t="s">
        <v>30</v>
      </c>
      <c r="X5021" t="s">
        <v>12588</v>
      </c>
    </row>
    <row r="5022" spans="1:24" x14ac:dyDescent="0.25">
      <c r="A5022">
        <v>449724</v>
      </c>
      <c r="B5022" t="s">
        <v>12597</v>
      </c>
      <c r="C5022" t="s">
        <v>12598</v>
      </c>
      <c r="E5022" t="s">
        <v>12599</v>
      </c>
      <c r="F5022" t="s">
        <v>973</v>
      </c>
      <c r="G5022" t="e">
        <f>-mycin</f>
        <v>#NAME?</v>
      </c>
      <c r="H5022" t="s">
        <v>26</v>
      </c>
      <c r="I5022">
        <v>1965</v>
      </c>
      <c r="M5022" t="s">
        <v>12600</v>
      </c>
      <c r="N5022" t="s">
        <v>29</v>
      </c>
      <c r="O5022" t="s">
        <v>40</v>
      </c>
      <c r="P5022" t="s">
        <v>30</v>
      </c>
      <c r="Q5022" t="s">
        <v>31</v>
      </c>
      <c r="R5022" t="s">
        <v>30</v>
      </c>
      <c r="X5022" t="s">
        <v>12601</v>
      </c>
    </row>
    <row r="5023" spans="1:24" x14ac:dyDescent="0.25">
      <c r="A5023">
        <v>1207602</v>
      </c>
      <c r="B5023" t="s">
        <v>12606</v>
      </c>
      <c r="C5023" t="s">
        <v>12607</v>
      </c>
      <c r="E5023" t="s">
        <v>12608</v>
      </c>
      <c r="N5023" t="s">
        <v>45</v>
      </c>
      <c r="O5023" t="s">
        <v>40</v>
      </c>
      <c r="P5023" t="s">
        <v>30</v>
      </c>
      <c r="Q5023" t="s">
        <v>63</v>
      </c>
      <c r="R5023" t="s">
        <v>30</v>
      </c>
      <c r="X5023" t="s">
        <v>12609</v>
      </c>
    </row>
    <row r="5024" spans="1:24" x14ac:dyDescent="0.25">
      <c r="A5024">
        <v>1380879</v>
      </c>
      <c r="B5024" t="s">
        <v>12610</v>
      </c>
      <c r="C5024" t="s">
        <v>12611</v>
      </c>
      <c r="E5024" t="s">
        <v>12612</v>
      </c>
      <c r="G5024" t="e">
        <f>-multin</f>
        <v>#NAME?</v>
      </c>
      <c r="H5024" t="s">
        <v>12613</v>
      </c>
      <c r="I5024">
        <v>2004</v>
      </c>
      <c r="N5024" t="s">
        <v>75</v>
      </c>
      <c r="O5024" t="s">
        <v>30</v>
      </c>
      <c r="P5024" t="s">
        <v>30</v>
      </c>
      <c r="Q5024" t="s">
        <v>31</v>
      </c>
      <c r="R5024" t="s">
        <v>30</v>
      </c>
    </row>
    <row r="5025" spans="1:24" x14ac:dyDescent="0.25">
      <c r="A5025">
        <v>1377591</v>
      </c>
      <c r="B5025" t="s">
        <v>12620</v>
      </c>
      <c r="C5025" t="s">
        <v>12621</v>
      </c>
      <c r="E5025" t="s">
        <v>12622</v>
      </c>
      <c r="G5025" t="e">
        <f>-mycin</f>
        <v>#NAME?</v>
      </c>
      <c r="H5025" t="s">
        <v>26</v>
      </c>
      <c r="I5025">
        <v>1968</v>
      </c>
      <c r="M5025" t="s">
        <v>453</v>
      </c>
      <c r="N5025" t="s">
        <v>45</v>
      </c>
      <c r="O5025" t="s">
        <v>40</v>
      </c>
      <c r="P5025" t="s">
        <v>30</v>
      </c>
      <c r="Q5025" t="s">
        <v>46</v>
      </c>
      <c r="R5025" t="s">
        <v>30</v>
      </c>
      <c r="X5025" t="s">
        <v>12623</v>
      </c>
    </row>
    <row r="5026" spans="1:24" x14ac:dyDescent="0.25">
      <c r="A5026">
        <v>1380990</v>
      </c>
      <c r="B5026" t="s">
        <v>12627</v>
      </c>
      <c r="C5026" t="s">
        <v>12628</v>
      </c>
      <c r="E5026" t="s">
        <v>12629</v>
      </c>
      <c r="F5026" t="s">
        <v>6906</v>
      </c>
      <c r="G5026" t="e">
        <f>-tide</f>
        <v>#NAME?</v>
      </c>
      <c r="H5026" t="s">
        <v>11800</v>
      </c>
      <c r="I5026">
        <v>2010</v>
      </c>
      <c r="N5026" t="s">
        <v>108</v>
      </c>
      <c r="O5026" t="s">
        <v>30</v>
      </c>
      <c r="P5026" t="s">
        <v>30</v>
      </c>
      <c r="Q5026" t="s">
        <v>31</v>
      </c>
      <c r="R5026" t="s">
        <v>30</v>
      </c>
    </row>
    <row r="5027" spans="1:24" x14ac:dyDescent="0.25">
      <c r="A5027">
        <v>1379485</v>
      </c>
      <c r="B5027" t="s">
        <v>12630</v>
      </c>
      <c r="C5027" t="s">
        <v>12631</v>
      </c>
      <c r="E5027" t="s">
        <v>12632</v>
      </c>
      <c r="I5027">
        <v>1962</v>
      </c>
      <c r="M5027" t="s">
        <v>1273</v>
      </c>
      <c r="N5027" t="s">
        <v>45</v>
      </c>
      <c r="O5027" t="s">
        <v>40</v>
      </c>
      <c r="P5027" t="s">
        <v>30</v>
      </c>
      <c r="Q5027" t="s">
        <v>46</v>
      </c>
      <c r="R5027" t="s">
        <v>30</v>
      </c>
      <c r="X5027" t="s">
        <v>12633</v>
      </c>
    </row>
    <row r="5028" spans="1:24" x14ac:dyDescent="0.25">
      <c r="A5028">
        <v>1380971</v>
      </c>
      <c r="B5028" t="s">
        <v>12634</v>
      </c>
      <c r="C5028" t="s">
        <v>12635</v>
      </c>
      <c r="E5028" t="s">
        <v>12636</v>
      </c>
      <c r="F5028" t="s">
        <v>12637</v>
      </c>
      <c r="I5028">
        <v>2009</v>
      </c>
      <c r="N5028" t="s">
        <v>75</v>
      </c>
      <c r="O5028" t="s">
        <v>30</v>
      </c>
      <c r="P5028" t="s">
        <v>30</v>
      </c>
      <c r="Q5028" t="s">
        <v>31</v>
      </c>
      <c r="R5028" t="s">
        <v>30</v>
      </c>
    </row>
    <row r="5029" spans="1:24" x14ac:dyDescent="0.25">
      <c r="A5029">
        <v>1379975</v>
      </c>
      <c r="B5029" t="s">
        <v>12638</v>
      </c>
      <c r="C5029" t="s">
        <v>12639</v>
      </c>
      <c r="E5029" t="s">
        <v>12640</v>
      </c>
      <c r="F5029" t="s">
        <v>442</v>
      </c>
      <c r="N5029" t="s">
        <v>45</v>
      </c>
      <c r="O5029" t="s">
        <v>40</v>
      </c>
      <c r="P5029" t="s">
        <v>30</v>
      </c>
      <c r="Q5029" t="s">
        <v>63</v>
      </c>
      <c r="R5029" t="s">
        <v>30</v>
      </c>
      <c r="X5029" t="s">
        <v>12641</v>
      </c>
    </row>
    <row r="5030" spans="1:24" x14ac:dyDescent="0.25">
      <c r="A5030">
        <v>1377223</v>
      </c>
      <c r="B5030" t="s">
        <v>12642</v>
      </c>
      <c r="C5030" t="s">
        <v>12643</v>
      </c>
      <c r="E5030" t="s">
        <v>12644</v>
      </c>
      <c r="I5030">
        <v>2000</v>
      </c>
      <c r="N5030" t="s">
        <v>75</v>
      </c>
      <c r="O5030" t="s">
        <v>30</v>
      </c>
      <c r="P5030" t="s">
        <v>30</v>
      </c>
      <c r="Q5030" t="s">
        <v>46</v>
      </c>
      <c r="R5030" t="s">
        <v>30</v>
      </c>
      <c r="X5030" t="s">
        <v>12645</v>
      </c>
    </row>
    <row r="5031" spans="1:24" x14ac:dyDescent="0.25">
      <c r="A5031">
        <v>1383298</v>
      </c>
      <c r="B5031" t="s">
        <v>12646</v>
      </c>
      <c r="C5031" t="s">
        <v>12647</v>
      </c>
      <c r="E5031" t="s">
        <v>12648</v>
      </c>
      <c r="F5031" t="s">
        <v>480</v>
      </c>
      <c r="I5031">
        <v>1969</v>
      </c>
      <c r="M5031" t="s">
        <v>1310</v>
      </c>
      <c r="N5031" t="s">
        <v>45</v>
      </c>
      <c r="O5031" t="s">
        <v>40</v>
      </c>
      <c r="P5031" t="s">
        <v>30</v>
      </c>
      <c r="Q5031" t="s">
        <v>63</v>
      </c>
      <c r="R5031" t="s">
        <v>30</v>
      </c>
      <c r="X5031" t="s">
        <v>12649</v>
      </c>
    </row>
    <row r="5032" spans="1:24" x14ac:dyDescent="0.25">
      <c r="A5032">
        <v>1383500</v>
      </c>
      <c r="B5032" t="s">
        <v>12650</v>
      </c>
      <c r="C5032" t="s">
        <v>12651</v>
      </c>
      <c r="E5032" t="s">
        <v>12652</v>
      </c>
      <c r="I5032">
        <v>1983</v>
      </c>
      <c r="M5032" t="s">
        <v>179</v>
      </c>
      <c r="N5032" t="s">
        <v>45</v>
      </c>
      <c r="O5032" t="s">
        <v>30</v>
      </c>
      <c r="P5032" t="s">
        <v>30</v>
      </c>
      <c r="Q5032" t="s">
        <v>46</v>
      </c>
      <c r="R5032" t="s">
        <v>30</v>
      </c>
      <c r="X5032" t="s">
        <v>12653</v>
      </c>
    </row>
    <row r="5033" spans="1:24" x14ac:dyDescent="0.25">
      <c r="A5033">
        <v>1383033</v>
      </c>
      <c r="B5033" t="s">
        <v>12660</v>
      </c>
      <c r="C5033" t="s">
        <v>12661</v>
      </c>
      <c r="E5033" t="s">
        <v>12662</v>
      </c>
      <c r="G5033" t="s">
        <v>12663</v>
      </c>
      <c r="H5033" t="s">
        <v>5037</v>
      </c>
      <c r="I5033">
        <v>1979</v>
      </c>
      <c r="M5033" t="s">
        <v>179</v>
      </c>
      <c r="N5033" t="s">
        <v>45</v>
      </c>
      <c r="O5033" t="s">
        <v>30</v>
      </c>
      <c r="P5033" t="s">
        <v>30</v>
      </c>
      <c r="Q5033" t="s">
        <v>46</v>
      </c>
      <c r="R5033" t="s">
        <v>30</v>
      </c>
      <c r="X5033" t="s">
        <v>12664</v>
      </c>
    </row>
    <row r="5034" spans="1:24" x14ac:dyDescent="0.25">
      <c r="A5034">
        <v>1380854</v>
      </c>
      <c r="B5034" t="s">
        <v>12668</v>
      </c>
      <c r="C5034" t="s">
        <v>12669</v>
      </c>
      <c r="E5034" t="s">
        <v>12670</v>
      </c>
      <c r="G5034" t="e">
        <f>-tide</f>
        <v>#NAME?</v>
      </c>
      <c r="H5034" t="s">
        <v>107</v>
      </c>
      <c r="I5034">
        <v>2005</v>
      </c>
      <c r="N5034" t="s">
        <v>108</v>
      </c>
      <c r="O5034" t="s">
        <v>30</v>
      </c>
      <c r="P5034" t="s">
        <v>30</v>
      </c>
      <c r="Q5034" t="s">
        <v>31</v>
      </c>
      <c r="R5034" t="s">
        <v>30</v>
      </c>
    </row>
    <row r="5035" spans="1:24" x14ac:dyDescent="0.25">
      <c r="A5035">
        <v>1382094</v>
      </c>
      <c r="B5035" t="s">
        <v>12671</v>
      </c>
      <c r="C5035" t="s">
        <v>12672</v>
      </c>
      <c r="E5035" t="s">
        <v>12673</v>
      </c>
      <c r="N5035" t="s">
        <v>547</v>
      </c>
      <c r="O5035" t="s">
        <v>30</v>
      </c>
      <c r="P5035" t="s">
        <v>30</v>
      </c>
      <c r="Q5035" t="s">
        <v>31</v>
      </c>
      <c r="R5035" t="s">
        <v>30</v>
      </c>
    </row>
    <row r="5036" spans="1:24" x14ac:dyDescent="0.25">
      <c r="A5036">
        <v>1383156</v>
      </c>
      <c r="B5036" t="s">
        <v>12674</v>
      </c>
      <c r="C5036" t="s">
        <v>12675</v>
      </c>
      <c r="E5036" t="s">
        <v>12676</v>
      </c>
      <c r="F5036" t="s">
        <v>442</v>
      </c>
      <c r="G5036" t="e">
        <f>-terol</f>
        <v>#NAME?</v>
      </c>
      <c r="H5036" t="s">
        <v>827</v>
      </c>
      <c r="I5036">
        <v>1975</v>
      </c>
      <c r="M5036" t="s">
        <v>1310</v>
      </c>
      <c r="N5036" t="s">
        <v>45</v>
      </c>
      <c r="O5036" t="s">
        <v>40</v>
      </c>
      <c r="P5036" t="s">
        <v>30</v>
      </c>
      <c r="Q5036" t="s">
        <v>46</v>
      </c>
      <c r="R5036" t="s">
        <v>30</v>
      </c>
      <c r="X5036" t="s">
        <v>12677</v>
      </c>
    </row>
    <row r="5037" spans="1:24" x14ac:dyDescent="0.25">
      <c r="A5037">
        <v>1383561</v>
      </c>
      <c r="B5037" t="s">
        <v>12678</v>
      </c>
      <c r="C5037" t="s">
        <v>12679</v>
      </c>
      <c r="E5037" t="s">
        <v>12680</v>
      </c>
      <c r="F5037" t="s">
        <v>301</v>
      </c>
      <c r="I5037">
        <v>1965</v>
      </c>
      <c r="M5037" t="s">
        <v>367</v>
      </c>
      <c r="N5037" t="s">
        <v>45</v>
      </c>
      <c r="O5037" t="s">
        <v>40</v>
      </c>
      <c r="P5037" t="s">
        <v>30</v>
      </c>
      <c r="Q5037" t="s">
        <v>63</v>
      </c>
      <c r="R5037" t="s">
        <v>30</v>
      </c>
      <c r="X5037" t="s">
        <v>12681</v>
      </c>
    </row>
    <row r="5038" spans="1:24" x14ac:dyDescent="0.25">
      <c r="A5038">
        <v>1383414</v>
      </c>
      <c r="B5038" t="s">
        <v>12682</v>
      </c>
      <c r="C5038" t="s">
        <v>12683</v>
      </c>
      <c r="E5038" t="s">
        <v>12684</v>
      </c>
      <c r="I5038">
        <v>1962</v>
      </c>
      <c r="M5038" t="s">
        <v>179</v>
      </c>
      <c r="N5038" t="s">
        <v>45</v>
      </c>
      <c r="O5038" t="s">
        <v>40</v>
      </c>
      <c r="P5038" t="s">
        <v>30</v>
      </c>
      <c r="Q5038" t="s">
        <v>46</v>
      </c>
      <c r="R5038" t="s">
        <v>30</v>
      </c>
      <c r="X5038" t="s">
        <v>12685</v>
      </c>
    </row>
    <row r="5039" spans="1:24" x14ac:dyDescent="0.25">
      <c r="A5039">
        <v>1377675</v>
      </c>
      <c r="B5039" t="s">
        <v>12686</v>
      </c>
      <c r="C5039" t="s">
        <v>12687</v>
      </c>
      <c r="E5039" t="s">
        <v>12688</v>
      </c>
      <c r="G5039" t="e">
        <f>-formin</f>
        <v>#NAME?</v>
      </c>
      <c r="H5039" t="s">
        <v>6866</v>
      </c>
      <c r="N5039" t="s">
        <v>45</v>
      </c>
      <c r="O5039" t="s">
        <v>40</v>
      </c>
      <c r="P5039" t="s">
        <v>30</v>
      </c>
      <c r="Q5039" t="s">
        <v>63</v>
      </c>
      <c r="R5039" t="s">
        <v>30</v>
      </c>
      <c r="X5039" t="s">
        <v>12689</v>
      </c>
    </row>
    <row r="5040" spans="1:24" x14ac:dyDescent="0.25">
      <c r="A5040">
        <v>126667</v>
      </c>
      <c r="B5040" t="s">
        <v>12696</v>
      </c>
      <c r="C5040" t="s">
        <v>12697</v>
      </c>
      <c r="E5040" t="s">
        <v>12698</v>
      </c>
      <c r="N5040" t="s">
        <v>45</v>
      </c>
      <c r="O5040" t="s">
        <v>40</v>
      </c>
      <c r="P5040" t="s">
        <v>30</v>
      </c>
      <c r="Q5040" t="s">
        <v>63</v>
      </c>
      <c r="R5040" t="s">
        <v>30</v>
      </c>
      <c r="X5040" t="s">
        <v>12699</v>
      </c>
    </row>
    <row r="5041" spans="1:24" x14ac:dyDescent="0.25">
      <c r="A5041">
        <v>154537</v>
      </c>
      <c r="B5041" t="s">
        <v>12700</v>
      </c>
      <c r="C5041" t="s">
        <v>12701</v>
      </c>
      <c r="E5041" t="s">
        <v>12702</v>
      </c>
      <c r="F5041" t="s">
        <v>527</v>
      </c>
      <c r="G5041" t="e">
        <f>-nicline</f>
        <v>#NAME?</v>
      </c>
      <c r="H5041" t="s">
        <v>12703</v>
      </c>
      <c r="I5041">
        <v>2000</v>
      </c>
      <c r="N5041" t="s">
        <v>45</v>
      </c>
      <c r="O5041" t="s">
        <v>40</v>
      </c>
      <c r="P5041" t="s">
        <v>30</v>
      </c>
      <c r="Q5041" t="s">
        <v>31</v>
      </c>
      <c r="R5041" t="s">
        <v>30</v>
      </c>
      <c r="X5041" t="s">
        <v>12704</v>
      </c>
    </row>
    <row r="5042" spans="1:24" x14ac:dyDescent="0.25">
      <c r="A5042">
        <v>666489</v>
      </c>
      <c r="B5042" t="s">
        <v>12725</v>
      </c>
      <c r="C5042" t="s">
        <v>12726</v>
      </c>
      <c r="E5042" t="s">
        <v>12727</v>
      </c>
      <c r="F5042" t="s">
        <v>489</v>
      </c>
      <c r="G5042" t="s">
        <v>5473</v>
      </c>
      <c r="H5042" t="s">
        <v>5474</v>
      </c>
      <c r="I5042">
        <v>1981</v>
      </c>
      <c r="M5042" t="s">
        <v>367</v>
      </c>
      <c r="N5042" t="s">
        <v>45</v>
      </c>
      <c r="O5042" t="s">
        <v>40</v>
      </c>
      <c r="P5042" t="s">
        <v>30</v>
      </c>
      <c r="Q5042" t="s">
        <v>63</v>
      </c>
      <c r="R5042" t="s">
        <v>30</v>
      </c>
      <c r="X5042" t="s">
        <v>12728</v>
      </c>
    </row>
    <row r="5043" spans="1:24" x14ac:dyDescent="0.25">
      <c r="A5043">
        <v>148771</v>
      </c>
      <c r="B5043" t="s">
        <v>12729</v>
      </c>
      <c r="C5043" t="s">
        <v>12730</v>
      </c>
      <c r="E5043" t="s">
        <v>12731</v>
      </c>
      <c r="F5043" t="s">
        <v>341</v>
      </c>
      <c r="K5043" t="s">
        <v>12732</v>
      </c>
      <c r="L5043" t="s">
        <v>12733</v>
      </c>
      <c r="N5043" t="s">
        <v>45</v>
      </c>
      <c r="O5043" t="s">
        <v>40</v>
      </c>
      <c r="P5043" t="s">
        <v>30</v>
      </c>
      <c r="Q5043" t="s">
        <v>63</v>
      </c>
      <c r="R5043" t="s">
        <v>30</v>
      </c>
      <c r="X5043" t="s">
        <v>12734</v>
      </c>
    </row>
    <row r="5044" spans="1:24" x14ac:dyDescent="0.25">
      <c r="A5044">
        <v>96991</v>
      </c>
      <c r="B5044" t="s">
        <v>12735</v>
      </c>
      <c r="C5044" t="s">
        <v>12736</v>
      </c>
      <c r="E5044" t="s">
        <v>12737</v>
      </c>
      <c r="F5044" t="s">
        <v>12738</v>
      </c>
      <c r="G5044" t="e">
        <f>-fosfamide</f>
        <v>#NAME?</v>
      </c>
      <c r="H5044" t="s">
        <v>6319</v>
      </c>
      <c r="I5044">
        <v>1991</v>
      </c>
      <c r="M5044" t="s">
        <v>793</v>
      </c>
      <c r="N5044" t="s">
        <v>45</v>
      </c>
      <c r="O5044" t="s">
        <v>40</v>
      </c>
      <c r="P5044" t="s">
        <v>30</v>
      </c>
      <c r="Q5044" t="s">
        <v>46</v>
      </c>
      <c r="R5044" t="s">
        <v>30</v>
      </c>
      <c r="X5044" t="s">
        <v>12739</v>
      </c>
    </row>
    <row r="5045" spans="1:24" x14ac:dyDescent="0.25">
      <c r="A5045">
        <v>249331</v>
      </c>
      <c r="B5045" t="s">
        <v>12740</v>
      </c>
      <c r="C5045" t="s">
        <v>12741</v>
      </c>
      <c r="E5045" t="s">
        <v>12742</v>
      </c>
      <c r="G5045" t="e">
        <f>-azepam</f>
        <v>#NAME?</v>
      </c>
      <c r="H5045" t="s">
        <v>1171</v>
      </c>
      <c r="N5045" t="s">
        <v>45</v>
      </c>
      <c r="O5045" t="s">
        <v>40</v>
      </c>
      <c r="P5045" t="s">
        <v>30</v>
      </c>
      <c r="Q5045" t="s">
        <v>63</v>
      </c>
      <c r="R5045" t="s">
        <v>30</v>
      </c>
      <c r="X5045" t="s">
        <v>12743</v>
      </c>
    </row>
    <row r="5046" spans="1:24" x14ac:dyDescent="0.25">
      <c r="A5046">
        <v>329498</v>
      </c>
      <c r="B5046" t="s">
        <v>12744</v>
      </c>
      <c r="C5046" t="s">
        <v>12745</v>
      </c>
      <c r="E5046" t="s">
        <v>12746</v>
      </c>
      <c r="F5046" t="s">
        <v>480</v>
      </c>
      <c r="G5046" t="e">
        <f>-casan</f>
        <v>#NAME?</v>
      </c>
      <c r="H5046" t="s">
        <v>12747</v>
      </c>
      <c r="I5046">
        <v>2007</v>
      </c>
      <c r="N5046" t="s">
        <v>45</v>
      </c>
      <c r="O5046" t="s">
        <v>30</v>
      </c>
      <c r="P5046" t="s">
        <v>30</v>
      </c>
      <c r="Q5046" t="s">
        <v>31</v>
      </c>
      <c r="R5046" t="s">
        <v>30</v>
      </c>
      <c r="X5046" t="s">
        <v>12748</v>
      </c>
    </row>
    <row r="5047" spans="1:24" x14ac:dyDescent="0.25">
      <c r="A5047">
        <v>222956</v>
      </c>
      <c r="B5047" t="s">
        <v>12749</v>
      </c>
      <c r="C5047" t="s">
        <v>12750</v>
      </c>
      <c r="E5047" t="s">
        <v>12751</v>
      </c>
      <c r="F5047" t="s">
        <v>3897</v>
      </c>
      <c r="G5047" t="e">
        <f>-nidazole</f>
        <v>#NAME?</v>
      </c>
      <c r="H5047" t="s">
        <v>10182</v>
      </c>
      <c r="I5047">
        <v>1974</v>
      </c>
      <c r="M5047" t="s">
        <v>3069</v>
      </c>
      <c r="N5047" t="s">
        <v>45</v>
      </c>
      <c r="O5047" t="s">
        <v>40</v>
      </c>
      <c r="P5047" t="s">
        <v>30</v>
      </c>
      <c r="Q5047" t="s">
        <v>63</v>
      </c>
      <c r="R5047" t="s">
        <v>30</v>
      </c>
      <c r="X5047" t="s">
        <v>12752</v>
      </c>
    </row>
    <row r="5048" spans="1:24" x14ac:dyDescent="0.25">
      <c r="A5048">
        <v>16962</v>
      </c>
      <c r="B5048" t="s">
        <v>12761</v>
      </c>
      <c r="C5048" t="s">
        <v>12762</v>
      </c>
      <c r="E5048" t="s">
        <v>12763</v>
      </c>
      <c r="F5048" t="s">
        <v>36</v>
      </c>
      <c r="G5048" t="s">
        <v>12764</v>
      </c>
      <c r="H5048" t="s">
        <v>12765</v>
      </c>
      <c r="I5048">
        <v>1990</v>
      </c>
      <c r="M5048" t="s">
        <v>627</v>
      </c>
      <c r="N5048" t="s">
        <v>45</v>
      </c>
      <c r="O5048" t="s">
        <v>40</v>
      </c>
      <c r="P5048" t="s">
        <v>30</v>
      </c>
      <c r="Q5048" t="s">
        <v>46</v>
      </c>
      <c r="R5048" t="s">
        <v>30</v>
      </c>
      <c r="X5048" t="s">
        <v>12766</v>
      </c>
    </row>
    <row r="5049" spans="1:24" x14ac:dyDescent="0.25">
      <c r="A5049">
        <v>955018</v>
      </c>
      <c r="B5049" t="s">
        <v>12767</v>
      </c>
      <c r="C5049" t="s">
        <v>12768</v>
      </c>
      <c r="E5049" t="s">
        <v>12769</v>
      </c>
      <c r="G5049" t="e">
        <f>-perone</f>
        <v>#NAME?</v>
      </c>
      <c r="H5049" t="s">
        <v>5115</v>
      </c>
      <c r="K5049" t="s">
        <v>12770</v>
      </c>
      <c r="L5049" t="s">
        <v>12771</v>
      </c>
      <c r="N5049" t="s">
        <v>45</v>
      </c>
      <c r="O5049" t="s">
        <v>40</v>
      </c>
      <c r="P5049" t="s">
        <v>30</v>
      </c>
      <c r="Q5049" t="s">
        <v>63</v>
      </c>
      <c r="R5049" t="s">
        <v>30</v>
      </c>
      <c r="X5049" t="s">
        <v>12772</v>
      </c>
    </row>
    <row r="5050" spans="1:24" x14ac:dyDescent="0.25">
      <c r="A5050">
        <v>378065</v>
      </c>
      <c r="B5050" t="s">
        <v>12773</v>
      </c>
      <c r="C5050" t="s">
        <v>12774</v>
      </c>
      <c r="E5050" t="s">
        <v>12775</v>
      </c>
      <c r="F5050" t="s">
        <v>519</v>
      </c>
      <c r="K5050" t="s">
        <v>12776</v>
      </c>
      <c r="L5050" t="s">
        <v>12777</v>
      </c>
      <c r="N5050" t="s">
        <v>29</v>
      </c>
      <c r="O5050" t="s">
        <v>30</v>
      </c>
      <c r="P5050" t="s">
        <v>30</v>
      </c>
      <c r="Q5050" t="s">
        <v>31</v>
      </c>
      <c r="R5050" t="s">
        <v>30</v>
      </c>
      <c r="X5050" t="s">
        <v>12778</v>
      </c>
    </row>
    <row r="5051" spans="1:24" x14ac:dyDescent="0.25">
      <c r="A5051">
        <v>1248684</v>
      </c>
      <c r="B5051" t="s">
        <v>12787</v>
      </c>
      <c r="C5051" t="s">
        <v>12788</v>
      </c>
      <c r="E5051" t="s">
        <v>12789</v>
      </c>
      <c r="F5051" t="s">
        <v>489</v>
      </c>
      <c r="G5051" t="s">
        <v>5055</v>
      </c>
      <c r="H5051" t="s">
        <v>5056</v>
      </c>
      <c r="I5051">
        <v>1992</v>
      </c>
      <c r="M5051" t="s">
        <v>453</v>
      </c>
      <c r="N5051" t="s">
        <v>29</v>
      </c>
      <c r="O5051" t="s">
        <v>30</v>
      </c>
      <c r="P5051" t="s">
        <v>30</v>
      </c>
      <c r="Q5051" t="s">
        <v>31</v>
      </c>
      <c r="R5051" t="s">
        <v>30</v>
      </c>
      <c r="X5051" t="s">
        <v>12790</v>
      </c>
    </row>
    <row r="5052" spans="1:24" x14ac:dyDescent="0.25">
      <c r="A5052">
        <v>164661</v>
      </c>
      <c r="B5052" t="s">
        <v>12791</v>
      </c>
      <c r="C5052" t="s">
        <v>12792</v>
      </c>
      <c r="E5052" t="s">
        <v>12793</v>
      </c>
      <c r="F5052" t="s">
        <v>442</v>
      </c>
      <c r="G5052" t="e">
        <f>-imod</f>
        <v>#NAME?</v>
      </c>
      <c r="H5052" t="s">
        <v>2070</v>
      </c>
      <c r="I5052">
        <v>1996</v>
      </c>
      <c r="M5052" t="s">
        <v>12794</v>
      </c>
      <c r="N5052" t="s">
        <v>45</v>
      </c>
      <c r="O5052" t="s">
        <v>30</v>
      </c>
      <c r="P5052" t="s">
        <v>30</v>
      </c>
      <c r="Q5052" t="s">
        <v>63</v>
      </c>
      <c r="R5052" t="s">
        <v>30</v>
      </c>
      <c r="X5052" t="s">
        <v>12795</v>
      </c>
    </row>
    <row r="5053" spans="1:24" x14ac:dyDescent="0.25">
      <c r="A5053">
        <v>6713</v>
      </c>
      <c r="B5053" t="s">
        <v>12796</v>
      </c>
      <c r="C5053" t="s">
        <v>12797</v>
      </c>
      <c r="E5053" t="s">
        <v>12798</v>
      </c>
      <c r="F5053" t="s">
        <v>982</v>
      </c>
      <c r="I5053">
        <v>1994</v>
      </c>
      <c r="M5053" t="s">
        <v>342</v>
      </c>
      <c r="N5053" t="s">
        <v>45</v>
      </c>
      <c r="O5053" t="s">
        <v>40</v>
      </c>
      <c r="P5053" t="s">
        <v>30</v>
      </c>
      <c r="Q5053" t="s">
        <v>63</v>
      </c>
      <c r="R5053" t="s">
        <v>30</v>
      </c>
      <c r="X5053" t="s">
        <v>12799</v>
      </c>
    </row>
    <row r="5054" spans="1:24" x14ac:dyDescent="0.25">
      <c r="A5054">
        <v>1378518</v>
      </c>
      <c r="B5054" t="s">
        <v>12800</v>
      </c>
      <c r="C5054" t="s">
        <v>12801</v>
      </c>
      <c r="E5054" t="s">
        <v>12802</v>
      </c>
      <c r="N5054" t="s">
        <v>45</v>
      </c>
      <c r="O5054" t="s">
        <v>40</v>
      </c>
      <c r="P5054" t="s">
        <v>30</v>
      </c>
      <c r="Q5054" t="s">
        <v>31</v>
      </c>
      <c r="R5054" t="s">
        <v>30</v>
      </c>
      <c r="X5054" t="s">
        <v>12803</v>
      </c>
    </row>
    <row r="5055" spans="1:24" x14ac:dyDescent="0.25">
      <c r="A5055">
        <v>681530</v>
      </c>
      <c r="B5055" t="s">
        <v>12804</v>
      </c>
      <c r="C5055" t="s">
        <v>12805</v>
      </c>
      <c r="E5055" t="s">
        <v>12806</v>
      </c>
      <c r="F5055" t="s">
        <v>1309</v>
      </c>
      <c r="G5055" t="e">
        <f>-cromil</f>
        <v>#NAME?</v>
      </c>
      <c r="H5055" t="s">
        <v>5720</v>
      </c>
      <c r="I5055">
        <v>1985</v>
      </c>
      <c r="M5055" t="s">
        <v>12807</v>
      </c>
      <c r="N5055" t="s">
        <v>45</v>
      </c>
      <c r="O5055" t="s">
        <v>40</v>
      </c>
      <c r="P5055" t="s">
        <v>30</v>
      </c>
      <c r="Q5055" t="s">
        <v>63</v>
      </c>
      <c r="R5055" t="s">
        <v>30</v>
      </c>
      <c r="X5055" t="s">
        <v>12808</v>
      </c>
    </row>
    <row r="5056" spans="1:24" x14ac:dyDescent="0.25">
      <c r="A5056">
        <v>1377826</v>
      </c>
      <c r="B5056" t="s">
        <v>12812</v>
      </c>
      <c r="C5056" t="s">
        <v>12813</v>
      </c>
      <c r="E5056" t="s">
        <v>12814</v>
      </c>
      <c r="F5056" t="s">
        <v>4573</v>
      </c>
      <c r="I5056">
        <v>1972</v>
      </c>
      <c r="M5056" t="s">
        <v>2448</v>
      </c>
      <c r="N5056" t="s">
        <v>45</v>
      </c>
      <c r="O5056" t="s">
        <v>40</v>
      </c>
      <c r="P5056" t="s">
        <v>30</v>
      </c>
      <c r="Q5056" t="s">
        <v>63</v>
      </c>
      <c r="R5056" t="s">
        <v>30</v>
      </c>
      <c r="X5056" t="s">
        <v>12815</v>
      </c>
    </row>
    <row r="5057" spans="1:24" x14ac:dyDescent="0.25">
      <c r="A5057">
        <v>1380112</v>
      </c>
      <c r="B5057" t="s">
        <v>12816</v>
      </c>
      <c r="C5057" t="s">
        <v>12817</v>
      </c>
      <c r="E5057" t="s">
        <v>12818</v>
      </c>
      <c r="F5057" t="s">
        <v>570</v>
      </c>
      <c r="G5057" t="e">
        <f>-ermin</f>
        <v>#NAME?</v>
      </c>
      <c r="H5057" t="s">
        <v>4294</v>
      </c>
      <c r="I5057">
        <v>2007</v>
      </c>
      <c r="N5057" t="s">
        <v>108</v>
      </c>
      <c r="O5057" t="s">
        <v>30</v>
      </c>
      <c r="P5057" t="s">
        <v>30</v>
      </c>
      <c r="Q5057" t="s">
        <v>31</v>
      </c>
      <c r="R5057" t="s">
        <v>30</v>
      </c>
    </row>
    <row r="5058" spans="1:24" x14ac:dyDescent="0.25">
      <c r="A5058">
        <v>1380937</v>
      </c>
      <c r="B5058" t="s">
        <v>12819</v>
      </c>
      <c r="C5058" t="s">
        <v>12820</v>
      </c>
      <c r="E5058" t="s">
        <v>12821</v>
      </c>
      <c r="F5058" t="s">
        <v>1327</v>
      </c>
      <c r="G5058" t="s">
        <v>12822</v>
      </c>
      <c r="H5058" t="s">
        <v>12823</v>
      </c>
      <c r="I5058">
        <v>2012</v>
      </c>
      <c r="N5058" t="s">
        <v>547</v>
      </c>
      <c r="O5058" t="s">
        <v>30</v>
      </c>
      <c r="P5058" t="s">
        <v>30</v>
      </c>
      <c r="Q5058" t="s">
        <v>31</v>
      </c>
      <c r="R5058" t="s">
        <v>30</v>
      </c>
    </row>
    <row r="5059" spans="1:24" x14ac:dyDescent="0.25">
      <c r="A5059">
        <v>1383306</v>
      </c>
      <c r="B5059" t="s">
        <v>12824</v>
      </c>
      <c r="C5059" t="s">
        <v>12825</v>
      </c>
      <c r="E5059" t="s">
        <v>12826</v>
      </c>
      <c r="I5059">
        <v>1980</v>
      </c>
      <c r="M5059" t="s">
        <v>4352</v>
      </c>
      <c r="N5059" t="s">
        <v>45</v>
      </c>
      <c r="O5059" t="s">
        <v>30</v>
      </c>
      <c r="P5059" t="s">
        <v>30</v>
      </c>
      <c r="Q5059" t="s">
        <v>63</v>
      </c>
      <c r="R5059" t="s">
        <v>30</v>
      </c>
      <c r="X5059" t="s">
        <v>12827</v>
      </c>
    </row>
    <row r="5060" spans="1:24" x14ac:dyDescent="0.25">
      <c r="A5060">
        <v>1376520</v>
      </c>
      <c r="B5060" t="s">
        <v>12833</v>
      </c>
      <c r="C5060" t="s">
        <v>12834</v>
      </c>
      <c r="E5060" t="s">
        <v>12835</v>
      </c>
      <c r="N5060" t="s">
        <v>45</v>
      </c>
      <c r="O5060" t="s">
        <v>30</v>
      </c>
      <c r="P5060" t="s">
        <v>30</v>
      </c>
      <c r="Q5060" t="s">
        <v>63</v>
      </c>
      <c r="R5060" t="s">
        <v>30</v>
      </c>
      <c r="X5060" t="s">
        <v>12836</v>
      </c>
    </row>
    <row r="5061" spans="1:24" x14ac:dyDescent="0.25">
      <c r="A5061">
        <v>1383422</v>
      </c>
      <c r="B5061" t="s">
        <v>12837</v>
      </c>
      <c r="C5061" t="s">
        <v>12838</v>
      </c>
      <c r="E5061" t="s">
        <v>12839</v>
      </c>
      <c r="I5061">
        <v>1974</v>
      </c>
      <c r="M5061" t="s">
        <v>367</v>
      </c>
      <c r="N5061" t="s">
        <v>45</v>
      </c>
      <c r="O5061" t="s">
        <v>40</v>
      </c>
      <c r="P5061" t="s">
        <v>30</v>
      </c>
      <c r="Q5061" t="s">
        <v>46</v>
      </c>
      <c r="R5061" t="s">
        <v>30</v>
      </c>
      <c r="X5061" t="s">
        <v>12840</v>
      </c>
    </row>
    <row r="5062" spans="1:24" x14ac:dyDescent="0.25">
      <c r="A5062">
        <v>360671</v>
      </c>
      <c r="B5062" t="s">
        <v>12841</v>
      </c>
      <c r="C5062" t="s">
        <v>12842</v>
      </c>
      <c r="E5062" t="s">
        <v>12843</v>
      </c>
      <c r="F5062" t="s">
        <v>36</v>
      </c>
      <c r="G5062" t="e">
        <f>-oxacin</f>
        <v>#NAME?</v>
      </c>
      <c r="H5062" t="s">
        <v>1472</v>
      </c>
      <c r="I5062">
        <v>2002</v>
      </c>
      <c r="K5062" t="s">
        <v>12844</v>
      </c>
      <c r="L5062" t="s">
        <v>12845</v>
      </c>
      <c r="N5062" t="s">
        <v>45</v>
      </c>
      <c r="O5062" t="s">
        <v>40</v>
      </c>
      <c r="P5062" t="s">
        <v>30</v>
      </c>
      <c r="Q5062" t="s">
        <v>31</v>
      </c>
      <c r="R5062" t="s">
        <v>30</v>
      </c>
      <c r="X5062" t="s">
        <v>12846</v>
      </c>
    </row>
    <row r="5063" spans="1:24" x14ac:dyDescent="0.25">
      <c r="A5063">
        <v>249834</v>
      </c>
      <c r="B5063" t="s">
        <v>12850</v>
      </c>
      <c r="C5063" t="s">
        <v>12851</v>
      </c>
      <c r="E5063" t="s">
        <v>12852</v>
      </c>
      <c r="F5063" t="s">
        <v>36</v>
      </c>
      <c r="I5063">
        <v>1977</v>
      </c>
      <c r="M5063" t="s">
        <v>12853</v>
      </c>
      <c r="N5063" t="s">
        <v>45</v>
      </c>
      <c r="O5063" t="s">
        <v>40</v>
      </c>
      <c r="P5063" t="s">
        <v>30</v>
      </c>
      <c r="Q5063" t="s">
        <v>31</v>
      </c>
      <c r="R5063" t="s">
        <v>30</v>
      </c>
      <c r="X5063" t="s">
        <v>12854</v>
      </c>
    </row>
    <row r="5064" spans="1:24" x14ac:dyDescent="0.25">
      <c r="A5064">
        <v>1381829</v>
      </c>
      <c r="B5064" t="s">
        <v>12858</v>
      </c>
      <c r="C5064" t="s">
        <v>12859</v>
      </c>
      <c r="E5064" t="s">
        <v>12860</v>
      </c>
      <c r="F5064" t="s">
        <v>12861</v>
      </c>
      <c r="G5064" t="e">
        <f>-mab</f>
        <v>#NAME?</v>
      </c>
      <c r="H5064" t="s">
        <v>546</v>
      </c>
      <c r="I5064">
        <v>2012</v>
      </c>
      <c r="N5064" t="s">
        <v>547</v>
      </c>
      <c r="O5064" t="s">
        <v>30</v>
      </c>
      <c r="P5064" t="s">
        <v>30</v>
      </c>
      <c r="Q5064" t="s">
        <v>31</v>
      </c>
      <c r="R5064" t="s">
        <v>30</v>
      </c>
    </row>
    <row r="5065" spans="1:24" x14ac:dyDescent="0.25">
      <c r="A5065">
        <v>1383273</v>
      </c>
      <c r="B5065" t="s">
        <v>12862</v>
      </c>
      <c r="C5065" t="s">
        <v>12863</v>
      </c>
      <c r="E5065" t="s">
        <v>12864</v>
      </c>
      <c r="I5065">
        <v>1974</v>
      </c>
      <c r="M5065" t="s">
        <v>6996</v>
      </c>
      <c r="N5065" t="s">
        <v>45</v>
      </c>
      <c r="O5065" t="s">
        <v>40</v>
      </c>
      <c r="P5065" t="s">
        <v>30</v>
      </c>
      <c r="Q5065" t="s">
        <v>63</v>
      </c>
      <c r="R5065" t="s">
        <v>30</v>
      </c>
      <c r="X5065" t="s">
        <v>12865</v>
      </c>
    </row>
    <row r="5066" spans="1:24" x14ac:dyDescent="0.25">
      <c r="A5066">
        <v>1376302</v>
      </c>
      <c r="B5066" t="s">
        <v>12866</v>
      </c>
      <c r="C5066" t="s">
        <v>12867</v>
      </c>
      <c r="E5066" t="s">
        <v>12868</v>
      </c>
      <c r="F5066" t="s">
        <v>301</v>
      </c>
      <c r="I5066">
        <v>1966</v>
      </c>
      <c r="M5066" t="s">
        <v>693</v>
      </c>
      <c r="N5066" t="s">
        <v>45</v>
      </c>
      <c r="O5066" t="s">
        <v>40</v>
      </c>
      <c r="P5066" t="s">
        <v>30</v>
      </c>
      <c r="Q5066" t="s">
        <v>46</v>
      </c>
      <c r="R5066" t="s">
        <v>30</v>
      </c>
      <c r="X5066" t="s">
        <v>12869</v>
      </c>
    </row>
    <row r="5067" spans="1:24" x14ac:dyDescent="0.25">
      <c r="A5067">
        <v>277372</v>
      </c>
      <c r="B5067" t="s">
        <v>12876</v>
      </c>
      <c r="C5067" t="s">
        <v>12877</v>
      </c>
      <c r="E5067" t="s">
        <v>12878</v>
      </c>
      <c r="I5067">
        <v>1995</v>
      </c>
      <c r="K5067" t="s">
        <v>12879</v>
      </c>
      <c r="L5067" t="s">
        <v>12880</v>
      </c>
      <c r="M5067" t="s">
        <v>2448</v>
      </c>
      <c r="N5067" t="s">
        <v>45</v>
      </c>
      <c r="O5067" t="s">
        <v>40</v>
      </c>
      <c r="P5067" t="s">
        <v>30</v>
      </c>
      <c r="Q5067" t="s">
        <v>46</v>
      </c>
      <c r="R5067" t="s">
        <v>30</v>
      </c>
      <c r="X5067" t="s">
        <v>12881</v>
      </c>
    </row>
    <row r="5068" spans="1:24" x14ac:dyDescent="0.25">
      <c r="A5068">
        <v>369810</v>
      </c>
      <c r="B5068" t="s">
        <v>12882</v>
      </c>
      <c r="C5068" t="s">
        <v>12883</v>
      </c>
      <c r="E5068" t="s">
        <v>12884</v>
      </c>
      <c r="F5068" t="s">
        <v>480</v>
      </c>
      <c r="G5068" t="e">
        <f>-dil</f>
        <v>#NAME?</v>
      </c>
      <c r="H5068" t="s">
        <v>707</v>
      </c>
      <c r="I5068">
        <v>2002</v>
      </c>
      <c r="N5068" t="s">
        <v>45</v>
      </c>
      <c r="O5068" t="s">
        <v>40</v>
      </c>
      <c r="P5068" t="s">
        <v>30</v>
      </c>
      <c r="Q5068" t="s">
        <v>63</v>
      </c>
      <c r="R5068" t="s">
        <v>30</v>
      </c>
      <c r="X5068" t="s">
        <v>12885</v>
      </c>
    </row>
    <row r="5069" spans="1:24" x14ac:dyDescent="0.25">
      <c r="A5069">
        <v>559503</v>
      </c>
      <c r="B5069" t="s">
        <v>12886</v>
      </c>
      <c r="C5069" t="s">
        <v>12887</v>
      </c>
      <c r="E5069" t="s">
        <v>12888</v>
      </c>
      <c r="F5069" t="s">
        <v>480</v>
      </c>
      <c r="G5069" t="e">
        <f>-nepag</f>
        <v>#NAME?</v>
      </c>
      <c r="H5069" t="s">
        <v>12889</v>
      </c>
      <c r="I5069">
        <v>2009</v>
      </c>
      <c r="N5069" t="s">
        <v>45</v>
      </c>
      <c r="O5069" t="s">
        <v>40</v>
      </c>
      <c r="P5069" t="s">
        <v>30</v>
      </c>
      <c r="Q5069" t="s">
        <v>63</v>
      </c>
      <c r="R5069" t="s">
        <v>30</v>
      </c>
      <c r="X5069" t="s">
        <v>12890</v>
      </c>
    </row>
    <row r="5070" spans="1:24" x14ac:dyDescent="0.25">
      <c r="A5070">
        <v>175026</v>
      </c>
      <c r="B5070" t="s">
        <v>12894</v>
      </c>
      <c r="C5070" t="s">
        <v>12895</v>
      </c>
      <c r="E5070" t="s">
        <v>12896</v>
      </c>
      <c r="F5070" t="s">
        <v>922</v>
      </c>
      <c r="G5070" t="e">
        <f>-fiban</f>
        <v>#NAME?</v>
      </c>
      <c r="H5070" t="s">
        <v>10845</v>
      </c>
      <c r="I5070">
        <v>1995</v>
      </c>
      <c r="M5070" t="s">
        <v>3244</v>
      </c>
      <c r="N5070" t="s">
        <v>45</v>
      </c>
      <c r="O5070" t="s">
        <v>40</v>
      </c>
      <c r="P5070" t="s">
        <v>30</v>
      </c>
      <c r="Q5070" t="s">
        <v>31</v>
      </c>
      <c r="R5070" t="s">
        <v>30</v>
      </c>
      <c r="X5070" t="s">
        <v>12897</v>
      </c>
    </row>
    <row r="5071" spans="1:24" x14ac:dyDescent="0.25">
      <c r="A5071">
        <v>650126</v>
      </c>
      <c r="B5071" t="s">
        <v>12904</v>
      </c>
      <c r="C5071" t="s">
        <v>12905</v>
      </c>
      <c r="E5071" t="s">
        <v>12906</v>
      </c>
      <c r="F5071" t="s">
        <v>12907</v>
      </c>
      <c r="G5071" t="e">
        <f>-tinib</f>
        <v>#NAME?</v>
      </c>
      <c r="H5071" t="s">
        <v>1371</v>
      </c>
      <c r="I5071">
        <v>2010</v>
      </c>
      <c r="K5071" t="s">
        <v>12908</v>
      </c>
      <c r="L5071" t="s">
        <v>12909</v>
      </c>
      <c r="N5071" t="s">
        <v>45</v>
      </c>
      <c r="O5071" t="s">
        <v>40</v>
      </c>
      <c r="P5071" t="s">
        <v>30</v>
      </c>
      <c r="Q5071" t="s">
        <v>31</v>
      </c>
      <c r="R5071" t="s">
        <v>30</v>
      </c>
      <c r="X5071" t="s">
        <v>12910</v>
      </c>
    </row>
    <row r="5072" spans="1:24" x14ac:dyDescent="0.25">
      <c r="A5072">
        <v>72505</v>
      </c>
      <c r="B5072" t="s">
        <v>12911</v>
      </c>
      <c r="C5072" t="s">
        <v>12912</v>
      </c>
      <c r="E5072" t="s">
        <v>12913</v>
      </c>
      <c r="F5072" t="s">
        <v>12914</v>
      </c>
      <c r="I5072">
        <v>2012</v>
      </c>
      <c r="N5072" t="s">
        <v>45</v>
      </c>
      <c r="O5072" t="s">
        <v>30</v>
      </c>
      <c r="P5072" t="s">
        <v>30</v>
      </c>
      <c r="Q5072" t="s">
        <v>46</v>
      </c>
      <c r="R5072" t="s">
        <v>30</v>
      </c>
      <c r="X5072" t="s">
        <v>12915</v>
      </c>
    </row>
    <row r="5073" spans="1:24" x14ac:dyDescent="0.25">
      <c r="A5073">
        <v>1249052</v>
      </c>
      <c r="B5073" t="s">
        <v>12916</v>
      </c>
      <c r="C5073" t="s">
        <v>12917</v>
      </c>
      <c r="E5073" t="s">
        <v>12918</v>
      </c>
      <c r="N5073" t="s">
        <v>45</v>
      </c>
      <c r="O5073" t="s">
        <v>40</v>
      </c>
      <c r="P5073" t="s">
        <v>30</v>
      </c>
      <c r="Q5073" t="s">
        <v>63</v>
      </c>
      <c r="R5073" t="s">
        <v>30</v>
      </c>
      <c r="X5073" t="s">
        <v>12919</v>
      </c>
    </row>
    <row r="5074" spans="1:24" x14ac:dyDescent="0.25">
      <c r="A5074">
        <v>76876</v>
      </c>
      <c r="B5074" t="s">
        <v>12927</v>
      </c>
      <c r="C5074" t="s">
        <v>12928</v>
      </c>
      <c r="G5074" t="e">
        <f>-prazole</f>
        <v>#NAME?</v>
      </c>
      <c r="H5074" t="s">
        <v>260</v>
      </c>
      <c r="N5074" t="s">
        <v>45</v>
      </c>
      <c r="O5074" t="s">
        <v>40</v>
      </c>
      <c r="P5074" t="s">
        <v>30</v>
      </c>
      <c r="Q5074" t="s">
        <v>63</v>
      </c>
      <c r="R5074" t="s">
        <v>30</v>
      </c>
      <c r="X5074" t="s">
        <v>12929</v>
      </c>
    </row>
    <row r="5075" spans="1:24" x14ac:dyDescent="0.25">
      <c r="A5075">
        <v>699475</v>
      </c>
      <c r="B5075" t="s">
        <v>12930</v>
      </c>
      <c r="C5075" t="s">
        <v>12931</v>
      </c>
      <c r="E5075" t="s">
        <v>12932</v>
      </c>
      <c r="F5075" t="s">
        <v>480</v>
      </c>
      <c r="G5075" t="e">
        <f>-cycline</f>
        <v>#NAME?</v>
      </c>
      <c r="H5075" t="s">
        <v>5183</v>
      </c>
      <c r="I5075">
        <v>1963</v>
      </c>
      <c r="K5075" t="s">
        <v>12933</v>
      </c>
      <c r="L5075" t="s">
        <v>12934</v>
      </c>
      <c r="M5075" t="s">
        <v>453</v>
      </c>
      <c r="N5075" t="s">
        <v>29</v>
      </c>
      <c r="O5075" t="s">
        <v>30</v>
      </c>
      <c r="P5075" t="s">
        <v>30</v>
      </c>
      <c r="Q5075" t="s">
        <v>31</v>
      </c>
      <c r="R5075" t="s">
        <v>30</v>
      </c>
      <c r="X5075" t="s">
        <v>12935</v>
      </c>
    </row>
    <row r="5076" spans="1:24" x14ac:dyDescent="0.25">
      <c r="A5076">
        <v>173090</v>
      </c>
      <c r="B5076" t="s">
        <v>12936</v>
      </c>
      <c r="C5076" t="s">
        <v>12937</v>
      </c>
      <c r="E5076" t="s">
        <v>12938</v>
      </c>
      <c r="F5076" t="s">
        <v>3624</v>
      </c>
      <c r="G5076" t="e">
        <f>-glitazar</f>
        <v>#NAME?</v>
      </c>
      <c r="H5076" t="s">
        <v>7402</v>
      </c>
      <c r="I5076">
        <v>2000</v>
      </c>
      <c r="N5076" t="s">
        <v>45</v>
      </c>
      <c r="O5076" t="s">
        <v>30</v>
      </c>
      <c r="P5076" t="s">
        <v>30</v>
      </c>
      <c r="Q5076" t="s">
        <v>31</v>
      </c>
      <c r="R5076" t="s">
        <v>30</v>
      </c>
      <c r="X5076" t="s">
        <v>12939</v>
      </c>
    </row>
    <row r="5077" spans="1:24" x14ac:dyDescent="0.25">
      <c r="A5077">
        <v>27473</v>
      </c>
      <c r="B5077" t="s">
        <v>12940</v>
      </c>
      <c r="C5077" t="s">
        <v>12941</v>
      </c>
      <c r="G5077" t="s">
        <v>3021</v>
      </c>
      <c r="H5077" t="s">
        <v>1459</v>
      </c>
      <c r="I5077">
        <v>1966</v>
      </c>
      <c r="M5077" t="s">
        <v>942</v>
      </c>
      <c r="N5077" t="s">
        <v>45</v>
      </c>
      <c r="O5077" t="s">
        <v>40</v>
      </c>
      <c r="P5077" t="s">
        <v>30</v>
      </c>
      <c r="Q5077" t="s">
        <v>63</v>
      </c>
      <c r="R5077" t="s">
        <v>30</v>
      </c>
      <c r="X5077" t="s">
        <v>12942</v>
      </c>
    </row>
    <row r="5078" spans="1:24" x14ac:dyDescent="0.25">
      <c r="A5078">
        <v>979010</v>
      </c>
      <c r="B5078" t="s">
        <v>12943</v>
      </c>
      <c r="C5078" t="s">
        <v>12944</v>
      </c>
      <c r="G5078" t="e">
        <f>-conazole</f>
        <v>#NAME?</v>
      </c>
      <c r="H5078" t="s">
        <v>917</v>
      </c>
      <c r="N5078" t="s">
        <v>45</v>
      </c>
      <c r="O5078" t="s">
        <v>40</v>
      </c>
      <c r="P5078" t="s">
        <v>30</v>
      </c>
      <c r="Q5078" t="s">
        <v>46</v>
      </c>
      <c r="R5078" t="s">
        <v>30</v>
      </c>
      <c r="X5078" t="s">
        <v>12945</v>
      </c>
    </row>
    <row r="5079" spans="1:24" x14ac:dyDescent="0.25">
      <c r="A5079">
        <v>453827</v>
      </c>
      <c r="B5079" t="s">
        <v>12946</v>
      </c>
      <c r="C5079" t="s">
        <v>12947</v>
      </c>
      <c r="G5079" t="e">
        <f>-terol</f>
        <v>#NAME?</v>
      </c>
      <c r="H5079" t="s">
        <v>827</v>
      </c>
      <c r="K5079" t="s">
        <v>12948</v>
      </c>
      <c r="L5079" t="s">
        <v>12949</v>
      </c>
      <c r="N5079" t="s">
        <v>45</v>
      </c>
      <c r="O5079" t="s">
        <v>40</v>
      </c>
      <c r="P5079" t="s">
        <v>30</v>
      </c>
      <c r="Q5079" t="s">
        <v>46</v>
      </c>
      <c r="R5079" t="s">
        <v>30</v>
      </c>
      <c r="X5079" t="s">
        <v>12950</v>
      </c>
    </row>
    <row r="5080" spans="1:24" x14ac:dyDescent="0.25">
      <c r="A5080">
        <v>318060</v>
      </c>
      <c r="B5080" t="s">
        <v>12957</v>
      </c>
      <c r="C5080" t="s">
        <v>12958</v>
      </c>
      <c r="E5080" t="s">
        <v>12959</v>
      </c>
      <c r="G5080" t="s">
        <v>687</v>
      </c>
      <c r="H5080" t="s">
        <v>688</v>
      </c>
      <c r="N5080" t="s">
        <v>45</v>
      </c>
      <c r="O5080" t="s">
        <v>30</v>
      </c>
      <c r="P5080" t="s">
        <v>30</v>
      </c>
      <c r="Q5080" t="s">
        <v>63</v>
      </c>
      <c r="R5080" t="s">
        <v>30</v>
      </c>
      <c r="X5080" t="s">
        <v>12960</v>
      </c>
    </row>
    <row r="5081" spans="1:24" x14ac:dyDescent="0.25">
      <c r="A5081">
        <v>127960</v>
      </c>
      <c r="B5081" t="s">
        <v>12968</v>
      </c>
      <c r="C5081" t="s">
        <v>12969</v>
      </c>
      <c r="G5081" t="e">
        <f>-fiban</f>
        <v>#NAME?</v>
      </c>
      <c r="H5081" t="s">
        <v>10845</v>
      </c>
      <c r="N5081" t="s">
        <v>45</v>
      </c>
      <c r="O5081" t="s">
        <v>40</v>
      </c>
      <c r="P5081" t="s">
        <v>30</v>
      </c>
      <c r="Q5081" t="s">
        <v>31</v>
      </c>
      <c r="R5081" t="s">
        <v>30</v>
      </c>
      <c r="X5081" t="s">
        <v>12970</v>
      </c>
    </row>
    <row r="5082" spans="1:24" x14ac:dyDescent="0.25">
      <c r="A5082">
        <v>264801</v>
      </c>
      <c r="B5082" t="s">
        <v>12971</v>
      </c>
      <c r="C5082" t="s">
        <v>12972</v>
      </c>
      <c r="F5082" t="s">
        <v>313</v>
      </c>
      <c r="G5082" t="s">
        <v>447</v>
      </c>
      <c r="H5082" t="s">
        <v>448</v>
      </c>
      <c r="I5082">
        <v>1992</v>
      </c>
      <c r="M5082" t="s">
        <v>6570</v>
      </c>
      <c r="N5082" t="s">
        <v>29</v>
      </c>
      <c r="O5082" t="s">
        <v>40</v>
      </c>
      <c r="P5082" t="s">
        <v>30</v>
      </c>
      <c r="Q5082" t="s">
        <v>31</v>
      </c>
      <c r="R5082" t="s">
        <v>30</v>
      </c>
      <c r="X5082" t="s">
        <v>12973</v>
      </c>
    </row>
    <row r="5083" spans="1:24" x14ac:dyDescent="0.25">
      <c r="A5083">
        <v>244659</v>
      </c>
      <c r="B5083" t="s">
        <v>12974</v>
      </c>
      <c r="C5083" t="s">
        <v>12975</v>
      </c>
      <c r="G5083" t="e">
        <f>-azepam</f>
        <v>#NAME?</v>
      </c>
      <c r="H5083" t="s">
        <v>1171</v>
      </c>
      <c r="N5083" t="s">
        <v>45</v>
      </c>
      <c r="O5083" t="s">
        <v>40</v>
      </c>
      <c r="P5083" t="s">
        <v>30</v>
      </c>
      <c r="Q5083" t="s">
        <v>46</v>
      </c>
      <c r="R5083" t="s">
        <v>30</v>
      </c>
      <c r="X5083" t="s">
        <v>12976</v>
      </c>
    </row>
    <row r="5084" spans="1:24" x14ac:dyDescent="0.25">
      <c r="A5084">
        <v>706091</v>
      </c>
      <c r="B5084" t="s">
        <v>12977</v>
      </c>
      <c r="C5084" t="s">
        <v>12978</v>
      </c>
      <c r="E5084" t="s">
        <v>12979</v>
      </c>
      <c r="F5084" t="s">
        <v>12980</v>
      </c>
      <c r="G5084" t="e">
        <f>-oxacin</f>
        <v>#NAME?</v>
      </c>
      <c r="H5084" t="s">
        <v>1472</v>
      </c>
      <c r="I5084">
        <v>2012</v>
      </c>
      <c r="N5084" t="s">
        <v>45</v>
      </c>
      <c r="O5084" t="s">
        <v>40</v>
      </c>
      <c r="P5084" t="s">
        <v>30</v>
      </c>
      <c r="Q5084" t="s">
        <v>63</v>
      </c>
      <c r="R5084" t="s">
        <v>30</v>
      </c>
      <c r="X5084" t="s">
        <v>12981</v>
      </c>
    </row>
    <row r="5085" spans="1:24" x14ac:dyDescent="0.25">
      <c r="A5085">
        <v>433425</v>
      </c>
      <c r="B5085" t="s">
        <v>12982</v>
      </c>
      <c r="C5085" t="s">
        <v>12983</v>
      </c>
      <c r="E5085" t="s">
        <v>12984</v>
      </c>
      <c r="F5085" t="s">
        <v>12985</v>
      </c>
      <c r="G5085" t="e">
        <f>-tide</f>
        <v>#NAME?</v>
      </c>
      <c r="H5085" t="s">
        <v>107</v>
      </c>
      <c r="I5085">
        <v>2001</v>
      </c>
      <c r="N5085" t="s">
        <v>108</v>
      </c>
      <c r="O5085" t="s">
        <v>30</v>
      </c>
      <c r="P5085" t="s">
        <v>30</v>
      </c>
      <c r="Q5085" t="s">
        <v>31</v>
      </c>
      <c r="R5085" t="s">
        <v>30</v>
      </c>
      <c r="X5085" t="s">
        <v>12986</v>
      </c>
    </row>
    <row r="5086" spans="1:24" x14ac:dyDescent="0.25">
      <c r="A5086">
        <v>573133</v>
      </c>
      <c r="B5086" t="s">
        <v>12987</v>
      </c>
      <c r="C5086" t="s">
        <v>12988</v>
      </c>
      <c r="E5086" t="s">
        <v>12989</v>
      </c>
      <c r="F5086" t="s">
        <v>12990</v>
      </c>
      <c r="G5086" t="e">
        <f>-tinib</f>
        <v>#NAME?</v>
      </c>
      <c r="H5086" t="s">
        <v>1371</v>
      </c>
      <c r="I5086">
        <v>2010</v>
      </c>
      <c r="N5086" t="s">
        <v>45</v>
      </c>
      <c r="O5086" t="s">
        <v>30</v>
      </c>
      <c r="P5086" t="s">
        <v>30</v>
      </c>
      <c r="Q5086" t="s">
        <v>63</v>
      </c>
      <c r="R5086" t="s">
        <v>30</v>
      </c>
      <c r="X5086" t="s">
        <v>12991</v>
      </c>
    </row>
    <row r="5087" spans="1:24" x14ac:dyDescent="0.25">
      <c r="A5087">
        <v>1121284</v>
      </c>
      <c r="B5087" t="s">
        <v>12997</v>
      </c>
      <c r="C5087" t="s">
        <v>12998</v>
      </c>
      <c r="G5087" t="e">
        <f>-tidine</f>
        <v>#NAME?</v>
      </c>
      <c r="H5087" t="s">
        <v>1126</v>
      </c>
      <c r="N5087" t="s">
        <v>45</v>
      </c>
      <c r="O5087" t="s">
        <v>40</v>
      </c>
      <c r="P5087" t="s">
        <v>30</v>
      </c>
      <c r="Q5087" t="s">
        <v>63</v>
      </c>
      <c r="R5087" t="s">
        <v>30</v>
      </c>
      <c r="X5087" t="s">
        <v>12999</v>
      </c>
    </row>
    <row r="5088" spans="1:24" x14ac:dyDescent="0.25">
      <c r="A5088">
        <v>1121305</v>
      </c>
      <c r="B5088" t="s">
        <v>13000</v>
      </c>
      <c r="C5088" t="s">
        <v>13001</v>
      </c>
      <c r="G5088" t="e">
        <f>-olol</f>
        <v>#NAME?</v>
      </c>
      <c r="H5088" t="s">
        <v>475</v>
      </c>
      <c r="N5088" t="s">
        <v>45</v>
      </c>
      <c r="O5088" t="s">
        <v>40</v>
      </c>
      <c r="P5088" t="s">
        <v>30</v>
      </c>
      <c r="Q5088" t="s">
        <v>46</v>
      </c>
      <c r="R5088" t="s">
        <v>30</v>
      </c>
      <c r="X5088" t="s">
        <v>13002</v>
      </c>
    </row>
    <row r="5089" spans="1:24" x14ac:dyDescent="0.25">
      <c r="A5089">
        <v>1121325</v>
      </c>
      <c r="B5089" t="s">
        <v>13006</v>
      </c>
      <c r="C5089" t="s">
        <v>13007</v>
      </c>
      <c r="G5089" t="e">
        <f>-olol</f>
        <v>#NAME?</v>
      </c>
      <c r="H5089" t="s">
        <v>475</v>
      </c>
      <c r="N5089" t="s">
        <v>45</v>
      </c>
      <c r="O5089" t="s">
        <v>40</v>
      </c>
      <c r="P5089" t="s">
        <v>30</v>
      </c>
      <c r="Q5089" t="s">
        <v>46</v>
      </c>
      <c r="R5089" t="s">
        <v>30</v>
      </c>
      <c r="X5089" t="s">
        <v>13008</v>
      </c>
    </row>
    <row r="5090" spans="1:24" x14ac:dyDescent="0.25">
      <c r="A5090">
        <v>58326</v>
      </c>
      <c r="B5090" t="s">
        <v>13011</v>
      </c>
      <c r="C5090" t="s">
        <v>13012</v>
      </c>
      <c r="E5090" t="s">
        <v>13013</v>
      </c>
      <c r="F5090" t="s">
        <v>527</v>
      </c>
      <c r="G5090" t="e">
        <f>-oxacin</f>
        <v>#NAME?</v>
      </c>
      <c r="H5090" t="s">
        <v>1472</v>
      </c>
      <c r="I5090">
        <v>1990</v>
      </c>
      <c r="M5090" t="s">
        <v>13014</v>
      </c>
      <c r="N5090" t="s">
        <v>45</v>
      </c>
      <c r="O5090" t="s">
        <v>40</v>
      </c>
      <c r="P5090" t="s">
        <v>30</v>
      </c>
      <c r="Q5090" t="s">
        <v>63</v>
      </c>
      <c r="R5090" t="s">
        <v>30</v>
      </c>
      <c r="X5090" t="s">
        <v>13015</v>
      </c>
    </row>
    <row r="5091" spans="1:24" x14ac:dyDescent="0.25">
      <c r="A5091">
        <v>1121931</v>
      </c>
      <c r="B5091" t="s">
        <v>13030</v>
      </c>
      <c r="C5091" t="s">
        <v>13031</v>
      </c>
      <c r="G5091" t="e">
        <f>-mab</f>
        <v>#NAME?</v>
      </c>
      <c r="H5091" t="s">
        <v>546</v>
      </c>
      <c r="N5091" t="s">
        <v>547</v>
      </c>
      <c r="O5091" t="s">
        <v>30</v>
      </c>
      <c r="P5091" t="s">
        <v>30</v>
      </c>
      <c r="Q5091" t="s">
        <v>31</v>
      </c>
      <c r="R5091" t="s">
        <v>30</v>
      </c>
    </row>
    <row r="5092" spans="1:24" x14ac:dyDescent="0.25">
      <c r="A5092">
        <v>1121902</v>
      </c>
      <c r="B5092" t="s">
        <v>13032</v>
      </c>
      <c r="C5092" t="s">
        <v>13033</v>
      </c>
      <c r="G5092" t="e">
        <f>-mab</f>
        <v>#NAME?</v>
      </c>
      <c r="H5092" t="s">
        <v>546</v>
      </c>
      <c r="N5092" t="s">
        <v>547</v>
      </c>
      <c r="O5092" t="s">
        <v>30</v>
      </c>
      <c r="P5092" t="s">
        <v>30</v>
      </c>
      <c r="Q5092" t="s">
        <v>31</v>
      </c>
      <c r="R5092" t="s">
        <v>30</v>
      </c>
    </row>
    <row r="5093" spans="1:24" x14ac:dyDescent="0.25">
      <c r="A5093">
        <v>1150404</v>
      </c>
      <c r="B5093" t="s">
        <v>13034</v>
      </c>
      <c r="C5093" t="s">
        <v>13035</v>
      </c>
      <c r="E5093" t="s">
        <v>13036</v>
      </c>
      <c r="F5093" t="s">
        <v>13037</v>
      </c>
      <c r="G5093" t="e">
        <f>-gliatin</f>
        <v>#NAME?</v>
      </c>
      <c r="H5093" t="s">
        <v>13038</v>
      </c>
      <c r="I5093">
        <v>2007</v>
      </c>
      <c r="N5093" t="s">
        <v>45</v>
      </c>
      <c r="O5093" t="s">
        <v>40</v>
      </c>
      <c r="P5093" t="s">
        <v>30</v>
      </c>
      <c r="Q5093" t="s">
        <v>31</v>
      </c>
      <c r="R5093" t="s">
        <v>30</v>
      </c>
      <c r="X5093" t="s">
        <v>13039</v>
      </c>
    </row>
    <row r="5094" spans="1:24" x14ac:dyDescent="0.25">
      <c r="A5094">
        <v>1248726</v>
      </c>
      <c r="B5094" t="s">
        <v>13052</v>
      </c>
      <c r="C5094" t="s">
        <v>13053</v>
      </c>
      <c r="E5094" t="s">
        <v>13054</v>
      </c>
      <c r="F5094" t="s">
        <v>480</v>
      </c>
      <c r="G5094" t="e">
        <f>-nidap</f>
        <v>#NAME?</v>
      </c>
      <c r="H5094" t="s">
        <v>4410</v>
      </c>
      <c r="I5094">
        <v>1990</v>
      </c>
      <c r="K5094" t="s">
        <v>13055</v>
      </c>
      <c r="L5094" t="s">
        <v>13056</v>
      </c>
      <c r="M5094" t="s">
        <v>13057</v>
      </c>
      <c r="N5094" t="s">
        <v>45</v>
      </c>
      <c r="O5094" t="s">
        <v>40</v>
      </c>
      <c r="P5094" t="s">
        <v>30</v>
      </c>
      <c r="Q5094" t="s">
        <v>63</v>
      </c>
      <c r="R5094" t="s">
        <v>30</v>
      </c>
      <c r="X5094" t="s">
        <v>13058</v>
      </c>
    </row>
    <row r="5095" spans="1:24" x14ac:dyDescent="0.25">
      <c r="A5095">
        <v>1248711</v>
      </c>
      <c r="B5095" t="s">
        <v>13059</v>
      </c>
      <c r="C5095" t="s">
        <v>13060</v>
      </c>
      <c r="F5095" t="s">
        <v>13061</v>
      </c>
      <c r="G5095" t="e">
        <f>-domide</f>
        <v>#NAME?</v>
      </c>
      <c r="H5095" t="s">
        <v>7716</v>
      </c>
      <c r="I5095">
        <v>1983</v>
      </c>
      <c r="M5095" t="s">
        <v>793</v>
      </c>
      <c r="N5095" t="s">
        <v>29</v>
      </c>
      <c r="O5095" t="s">
        <v>40</v>
      </c>
      <c r="P5095" t="s">
        <v>30</v>
      </c>
      <c r="Q5095" t="s">
        <v>31</v>
      </c>
      <c r="R5095" t="s">
        <v>30</v>
      </c>
      <c r="X5095" t="s">
        <v>13062</v>
      </c>
    </row>
    <row r="5096" spans="1:24" x14ac:dyDescent="0.25">
      <c r="A5096">
        <v>1279264</v>
      </c>
      <c r="B5096" t="s">
        <v>13063</v>
      </c>
      <c r="C5096" t="s">
        <v>13064</v>
      </c>
      <c r="E5096" t="s">
        <v>13065</v>
      </c>
      <c r="F5096" t="s">
        <v>13066</v>
      </c>
      <c r="G5096" t="e">
        <f>-sertib</f>
        <v>#NAME?</v>
      </c>
      <c r="H5096" t="s">
        <v>3928</v>
      </c>
      <c r="I5096">
        <v>2011</v>
      </c>
      <c r="N5096" t="s">
        <v>45</v>
      </c>
      <c r="O5096" t="s">
        <v>40</v>
      </c>
      <c r="P5096" t="s">
        <v>30</v>
      </c>
      <c r="Q5096" t="s">
        <v>31</v>
      </c>
      <c r="R5096" t="s">
        <v>30</v>
      </c>
      <c r="X5096" t="s">
        <v>13067</v>
      </c>
    </row>
    <row r="5097" spans="1:24" x14ac:dyDescent="0.25">
      <c r="A5097">
        <v>1383495</v>
      </c>
      <c r="B5097" t="s">
        <v>13074</v>
      </c>
      <c r="C5097" t="s">
        <v>13075</v>
      </c>
      <c r="F5097" t="s">
        <v>313</v>
      </c>
      <c r="G5097" t="e">
        <f>-ast</f>
        <v>#NAME?</v>
      </c>
      <c r="H5097" t="s">
        <v>10401</v>
      </c>
      <c r="I5097">
        <v>1987</v>
      </c>
      <c r="M5097" t="s">
        <v>13076</v>
      </c>
      <c r="N5097" t="s">
        <v>45</v>
      </c>
      <c r="O5097" t="s">
        <v>40</v>
      </c>
      <c r="P5097" t="s">
        <v>30</v>
      </c>
      <c r="Q5097" t="s">
        <v>63</v>
      </c>
      <c r="R5097" t="s">
        <v>30</v>
      </c>
      <c r="X5097" t="s">
        <v>13077</v>
      </c>
    </row>
    <row r="5098" spans="1:24" x14ac:dyDescent="0.25">
      <c r="A5098">
        <v>1383573</v>
      </c>
      <c r="B5098" t="s">
        <v>13078</v>
      </c>
      <c r="C5098" t="s">
        <v>13079</v>
      </c>
      <c r="G5098" t="s">
        <v>5821</v>
      </c>
      <c r="H5098" t="s">
        <v>5822</v>
      </c>
      <c r="N5098" t="s">
        <v>45</v>
      </c>
      <c r="O5098" t="s">
        <v>40</v>
      </c>
      <c r="P5098" t="s">
        <v>30</v>
      </c>
      <c r="Q5098" t="s">
        <v>46</v>
      </c>
      <c r="R5098" t="s">
        <v>30</v>
      </c>
      <c r="X5098" t="s">
        <v>13080</v>
      </c>
    </row>
    <row r="5099" spans="1:24" x14ac:dyDescent="0.25">
      <c r="A5099">
        <v>266783</v>
      </c>
      <c r="B5099" t="s">
        <v>13081</v>
      </c>
      <c r="C5099" t="s">
        <v>13082</v>
      </c>
      <c r="E5099" t="s">
        <v>13083</v>
      </c>
      <c r="F5099" t="s">
        <v>301</v>
      </c>
      <c r="G5099" t="e">
        <f>-adol</f>
        <v>#NAME?</v>
      </c>
      <c r="H5099" t="s">
        <v>582</v>
      </c>
      <c r="I5099">
        <v>1971</v>
      </c>
      <c r="M5099" t="s">
        <v>179</v>
      </c>
      <c r="N5099" t="s">
        <v>45</v>
      </c>
      <c r="O5099" t="s">
        <v>40</v>
      </c>
      <c r="P5099" t="s">
        <v>30</v>
      </c>
      <c r="Q5099" t="s">
        <v>46</v>
      </c>
      <c r="R5099" t="s">
        <v>30</v>
      </c>
      <c r="X5099" t="s">
        <v>13084</v>
      </c>
    </row>
    <row r="5100" spans="1:24" x14ac:dyDescent="0.25">
      <c r="A5100">
        <v>1380951</v>
      </c>
      <c r="B5100" t="s">
        <v>13085</v>
      </c>
      <c r="C5100" t="s">
        <v>13086</v>
      </c>
      <c r="G5100" t="e">
        <f>-planin</f>
        <v>#NAME?</v>
      </c>
      <c r="H5100" t="s">
        <v>9222</v>
      </c>
      <c r="N5100" t="s">
        <v>75</v>
      </c>
      <c r="O5100" t="s">
        <v>30</v>
      </c>
      <c r="P5100" t="s">
        <v>30</v>
      </c>
      <c r="Q5100" t="s">
        <v>31</v>
      </c>
      <c r="R5100" t="s">
        <v>30</v>
      </c>
    </row>
    <row r="5101" spans="1:24" x14ac:dyDescent="0.25">
      <c r="A5101">
        <v>1380713</v>
      </c>
      <c r="B5101" t="s">
        <v>13087</v>
      </c>
      <c r="C5101" t="s">
        <v>13088</v>
      </c>
      <c r="F5101" t="s">
        <v>13089</v>
      </c>
      <c r="G5101" t="e">
        <f>-filcon</f>
        <v>#NAME?</v>
      </c>
      <c r="H5101" t="s">
        <v>276</v>
      </c>
      <c r="I5101">
        <v>1979</v>
      </c>
      <c r="M5101" t="s">
        <v>277</v>
      </c>
      <c r="N5101" t="s">
        <v>229</v>
      </c>
      <c r="O5101" t="s">
        <v>30</v>
      </c>
      <c r="P5101" t="s">
        <v>30</v>
      </c>
      <c r="Q5101" t="s">
        <v>31</v>
      </c>
      <c r="R5101" t="s">
        <v>30</v>
      </c>
    </row>
    <row r="5102" spans="1:24" x14ac:dyDescent="0.25">
      <c r="A5102">
        <v>1380849</v>
      </c>
      <c r="B5102" t="s">
        <v>13090</v>
      </c>
      <c r="C5102" t="s">
        <v>13091</v>
      </c>
      <c r="E5102" t="s">
        <v>13092</v>
      </c>
      <c r="G5102" t="e">
        <f>-kin</f>
        <v>#NAME?</v>
      </c>
      <c r="H5102" t="s">
        <v>7678</v>
      </c>
      <c r="I5102">
        <v>2004</v>
      </c>
      <c r="N5102" t="s">
        <v>108</v>
      </c>
      <c r="O5102" t="s">
        <v>30</v>
      </c>
      <c r="P5102" t="s">
        <v>30</v>
      </c>
      <c r="Q5102" t="s">
        <v>31</v>
      </c>
      <c r="R5102" t="s">
        <v>30</v>
      </c>
    </row>
    <row r="5103" spans="1:24" x14ac:dyDescent="0.25">
      <c r="A5103">
        <v>1380677</v>
      </c>
      <c r="B5103" t="s">
        <v>13097</v>
      </c>
      <c r="C5103" t="s">
        <v>13098</v>
      </c>
      <c r="G5103" t="e">
        <f>-cept</f>
        <v>#NAME?</v>
      </c>
      <c r="H5103" t="s">
        <v>13099</v>
      </c>
      <c r="N5103" t="s">
        <v>108</v>
      </c>
      <c r="O5103" t="s">
        <v>30</v>
      </c>
      <c r="P5103" t="s">
        <v>30</v>
      </c>
      <c r="Q5103" t="s">
        <v>31</v>
      </c>
      <c r="R5103" t="s">
        <v>30</v>
      </c>
    </row>
    <row r="5104" spans="1:24" x14ac:dyDescent="0.25">
      <c r="A5104">
        <v>1380982</v>
      </c>
      <c r="B5104" t="s">
        <v>13100</v>
      </c>
      <c r="C5104" t="s">
        <v>13101</v>
      </c>
      <c r="E5104" t="s">
        <v>13102</v>
      </c>
      <c r="F5104" t="s">
        <v>7184</v>
      </c>
      <c r="G5104" t="e">
        <f>-parin</f>
        <v>#NAME?</v>
      </c>
      <c r="H5104" t="s">
        <v>13103</v>
      </c>
      <c r="I5104">
        <v>2010</v>
      </c>
      <c r="N5104" t="s">
        <v>133</v>
      </c>
      <c r="O5104" t="s">
        <v>30</v>
      </c>
      <c r="P5104" t="s">
        <v>30</v>
      </c>
      <c r="Q5104" t="s">
        <v>31</v>
      </c>
      <c r="R5104" t="s">
        <v>30</v>
      </c>
    </row>
    <row r="5105" spans="1:24" x14ac:dyDescent="0.25">
      <c r="A5105">
        <v>1380998</v>
      </c>
      <c r="B5105" t="s">
        <v>13104</v>
      </c>
      <c r="C5105" t="s">
        <v>13105</v>
      </c>
      <c r="E5105" t="s">
        <v>3926</v>
      </c>
      <c r="F5105" t="s">
        <v>3927</v>
      </c>
      <c r="G5105" t="e">
        <f>-sertib</f>
        <v>#NAME?</v>
      </c>
      <c r="H5105" t="s">
        <v>3928</v>
      </c>
      <c r="I5105">
        <v>2011</v>
      </c>
      <c r="N5105" t="s">
        <v>75</v>
      </c>
      <c r="O5105" t="s">
        <v>30</v>
      </c>
      <c r="P5105" t="s">
        <v>30</v>
      </c>
      <c r="Q5105" t="s">
        <v>31</v>
      </c>
      <c r="R5105" t="s">
        <v>30</v>
      </c>
    </row>
    <row r="5106" spans="1:24" x14ac:dyDescent="0.25">
      <c r="A5106">
        <v>1381411</v>
      </c>
      <c r="B5106" t="s">
        <v>13106</v>
      </c>
      <c r="C5106" t="s">
        <v>13107</v>
      </c>
      <c r="G5106" t="e">
        <f>-bulin</f>
        <v>#NAME?</v>
      </c>
      <c r="H5106" t="s">
        <v>2900</v>
      </c>
      <c r="N5106" t="s">
        <v>75</v>
      </c>
      <c r="O5106" t="s">
        <v>30</v>
      </c>
      <c r="P5106" t="s">
        <v>30</v>
      </c>
      <c r="Q5106" t="s">
        <v>31</v>
      </c>
      <c r="R5106" t="s">
        <v>30</v>
      </c>
    </row>
    <row r="5107" spans="1:24" x14ac:dyDescent="0.25">
      <c r="A5107">
        <v>1327285</v>
      </c>
      <c r="B5107" t="s">
        <v>13108</v>
      </c>
      <c r="C5107" t="s">
        <v>13109</v>
      </c>
      <c r="E5107" t="s">
        <v>13110</v>
      </c>
      <c r="G5107" t="e">
        <f>-mycin</f>
        <v>#NAME?</v>
      </c>
      <c r="H5107" t="s">
        <v>26</v>
      </c>
      <c r="N5107" t="s">
        <v>29</v>
      </c>
      <c r="O5107" t="s">
        <v>30</v>
      </c>
      <c r="P5107" t="s">
        <v>30</v>
      </c>
      <c r="Q5107" t="s">
        <v>31</v>
      </c>
      <c r="R5107" t="s">
        <v>30</v>
      </c>
      <c r="X5107" t="s">
        <v>13111</v>
      </c>
    </row>
    <row r="5108" spans="1:24" x14ac:dyDescent="0.25">
      <c r="A5108">
        <v>1376196</v>
      </c>
      <c r="B5108" t="s">
        <v>13118</v>
      </c>
      <c r="C5108" t="s">
        <v>13119</v>
      </c>
      <c r="G5108" t="e">
        <f>-rubicin</f>
        <v>#NAME?</v>
      </c>
      <c r="H5108" t="s">
        <v>2415</v>
      </c>
      <c r="N5108" t="s">
        <v>29</v>
      </c>
      <c r="O5108" t="s">
        <v>30</v>
      </c>
      <c r="P5108" t="s">
        <v>30</v>
      </c>
      <c r="Q5108" t="s">
        <v>31</v>
      </c>
      <c r="R5108" t="s">
        <v>30</v>
      </c>
      <c r="X5108" t="s">
        <v>13120</v>
      </c>
    </row>
    <row r="5109" spans="1:24" x14ac:dyDescent="0.25">
      <c r="A5109">
        <v>1379551</v>
      </c>
      <c r="B5109" t="s">
        <v>13121</v>
      </c>
      <c r="C5109" t="s">
        <v>13122</v>
      </c>
      <c r="E5109" t="s">
        <v>13123</v>
      </c>
      <c r="F5109" t="s">
        <v>626</v>
      </c>
      <c r="G5109" t="e">
        <f>-azepam</f>
        <v>#NAME?</v>
      </c>
      <c r="H5109" t="s">
        <v>1171</v>
      </c>
      <c r="I5109">
        <v>1974</v>
      </c>
      <c r="M5109" t="s">
        <v>5768</v>
      </c>
      <c r="N5109" t="s">
        <v>45</v>
      </c>
      <c r="O5109" t="s">
        <v>30</v>
      </c>
      <c r="P5109" t="s">
        <v>30</v>
      </c>
      <c r="Q5109" t="s">
        <v>63</v>
      </c>
      <c r="R5109" t="s">
        <v>30</v>
      </c>
      <c r="X5109" t="s">
        <v>13124</v>
      </c>
    </row>
    <row r="5110" spans="1:24" x14ac:dyDescent="0.25">
      <c r="A5110">
        <v>1376721</v>
      </c>
      <c r="B5110" t="s">
        <v>13125</v>
      </c>
      <c r="C5110" t="s">
        <v>13126</v>
      </c>
      <c r="G5110" t="e">
        <f>-azepam</f>
        <v>#NAME?</v>
      </c>
      <c r="H5110" t="s">
        <v>1171</v>
      </c>
      <c r="N5110" t="s">
        <v>45</v>
      </c>
      <c r="O5110" t="s">
        <v>40</v>
      </c>
      <c r="P5110" t="s">
        <v>30</v>
      </c>
      <c r="Q5110" t="s">
        <v>46</v>
      </c>
      <c r="R5110" t="s">
        <v>30</v>
      </c>
      <c r="X5110" t="s">
        <v>13127</v>
      </c>
    </row>
    <row r="5111" spans="1:24" x14ac:dyDescent="0.25">
      <c r="A5111">
        <v>1378067</v>
      </c>
      <c r="B5111" t="s">
        <v>13128</v>
      </c>
      <c r="C5111" t="s">
        <v>13129</v>
      </c>
      <c r="E5111" t="s">
        <v>13130</v>
      </c>
      <c r="F5111" t="s">
        <v>527</v>
      </c>
      <c r="G5111" t="e">
        <f>-mycin</f>
        <v>#NAME?</v>
      </c>
      <c r="H5111" t="s">
        <v>26</v>
      </c>
      <c r="I5111">
        <v>1971</v>
      </c>
      <c r="M5111" t="s">
        <v>13131</v>
      </c>
      <c r="N5111" t="s">
        <v>29</v>
      </c>
      <c r="O5111" t="s">
        <v>30</v>
      </c>
      <c r="P5111" t="s">
        <v>30</v>
      </c>
      <c r="Q5111" t="s">
        <v>31</v>
      </c>
      <c r="R5111" t="s">
        <v>30</v>
      </c>
      <c r="X5111" t="s">
        <v>13132</v>
      </c>
    </row>
    <row r="5112" spans="1:24" x14ac:dyDescent="0.25">
      <c r="A5112">
        <v>1377542</v>
      </c>
      <c r="B5112" t="s">
        <v>13133</v>
      </c>
      <c r="C5112" t="s">
        <v>13134</v>
      </c>
      <c r="E5112" t="s">
        <v>13135</v>
      </c>
      <c r="G5112" t="e">
        <f>-caine</f>
        <v>#NAME?</v>
      </c>
      <c r="H5112" t="s">
        <v>394</v>
      </c>
      <c r="N5112" t="s">
        <v>45</v>
      </c>
      <c r="O5112" t="s">
        <v>40</v>
      </c>
      <c r="P5112" t="s">
        <v>30</v>
      </c>
      <c r="Q5112" t="s">
        <v>63</v>
      </c>
      <c r="R5112" t="s">
        <v>30</v>
      </c>
      <c r="X5112" t="s">
        <v>13136</v>
      </c>
    </row>
    <row r="5113" spans="1:24" x14ac:dyDescent="0.25">
      <c r="A5113">
        <v>1379082</v>
      </c>
      <c r="B5113" t="s">
        <v>13137</v>
      </c>
      <c r="C5113" t="s">
        <v>13138</v>
      </c>
      <c r="G5113" t="s">
        <v>2639</v>
      </c>
      <c r="H5113" t="s">
        <v>2640</v>
      </c>
      <c r="N5113" t="s">
        <v>29</v>
      </c>
      <c r="O5113" t="s">
        <v>40</v>
      </c>
      <c r="P5113" t="s">
        <v>30</v>
      </c>
      <c r="Q5113" t="s">
        <v>31</v>
      </c>
      <c r="R5113" t="s">
        <v>30</v>
      </c>
      <c r="X5113" t="s">
        <v>13139</v>
      </c>
    </row>
    <row r="5114" spans="1:24" x14ac:dyDescent="0.25">
      <c r="A5114">
        <v>1379015</v>
      </c>
      <c r="B5114" t="s">
        <v>13140</v>
      </c>
      <c r="C5114" t="s">
        <v>13141</v>
      </c>
      <c r="G5114" t="e">
        <f>-oxacin</f>
        <v>#NAME?</v>
      </c>
      <c r="H5114" t="s">
        <v>1472</v>
      </c>
      <c r="N5114" t="s">
        <v>45</v>
      </c>
      <c r="O5114" t="s">
        <v>40</v>
      </c>
      <c r="P5114" t="s">
        <v>30</v>
      </c>
      <c r="Q5114" t="s">
        <v>63</v>
      </c>
      <c r="R5114" t="s">
        <v>30</v>
      </c>
      <c r="X5114" t="s">
        <v>13142</v>
      </c>
    </row>
    <row r="5115" spans="1:24" x14ac:dyDescent="0.25">
      <c r="A5115">
        <v>1377730</v>
      </c>
      <c r="B5115" t="s">
        <v>13143</v>
      </c>
      <c r="C5115" t="s">
        <v>13144</v>
      </c>
      <c r="E5115" t="s">
        <v>13145</v>
      </c>
      <c r="F5115" t="s">
        <v>13146</v>
      </c>
      <c r="G5115" t="e">
        <f>-mycin</f>
        <v>#NAME?</v>
      </c>
      <c r="H5115" t="s">
        <v>26</v>
      </c>
      <c r="I5115">
        <v>1987</v>
      </c>
      <c r="M5115" t="s">
        <v>4104</v>
      </c>
      <c r="N5115" t="s">
        <v>29</v>
      </c>
      <c r="O5115" t="s">
        <v>30</v>
      </c>
      <c r="P5115" t="s">
        <v>30</v>
      </c>
      <c r="Q5115" t="s">
        <v>31</v>
      </c>
      <c r="R5115" t="s">
        <v>30</v>
      </c>
      <c r="X5115" t="s">
        <v>13147</v>
      </c>
    </row>
    <row r="5116" spans="1:24" x14ac:dyDescent="0.25">
      <c r="A5116">
        <v>1376710</v>
      </c>
      <c r="B5116" t="s">
        <v>13148</v>
      </c>
      <c r="C5116" t="s">
        <v>13149</v>
      </c>
      <c r="E5116" t="s">
        <v>13150</v>
      </c>
      <c r="G5116" t="e">
        <f>-bendazole</f>
        <v>#NAME?</v>
      </c>
      <c r="H5116" t="s">
        <v>947</v>
      </c>
      <c r="N5116" t="s">
        <v>45</v>
      </c>
      <c r="O5116" t="s">
        <v>30</v>
      </c>
      <c r="P5116" t="s">
        <v>30</v>
      </c>
      <c r="Q5116" t="s">
        <v>63</v>
      </c>
      <c r="R5116" t="s">
        <v>30</v>
      </c>
      <c r="X5116" t="s">
        <v>13151</v>
      </c>
    </row>
    <row r="5117" spans="1:24" x14ac:dyDescent="0.25">
      <c r="A5117">
        <v>1378153</v>
      </c>
      <c r="B5117" t="s">
        <v>13152</v>
      </c>
      <c r="C5117" t="s">
        <v>13153</v>
      </c>
      <c r="G5117" t="s">
        <v>789</v>
      </c>
      <c r="H5117" t="s">
        <v>790</v>
      </c>
      <c r="K5117" t="s">
        <v>13154</v>
      </c>
      <c r="L5117" t="s">
        <v>13155</v>
      </c>
      <c r="N5117" t="s">
        <v>45</v>
      </c>
      <c r="O5117" t="s">
        <v>40</v>
      </c>
      <c r="P5117" t="s">
        <v>30</v>
      </c>
      <c r="Q5117" t="s">
        <v>63</v>
      </c>
      <c r="R5117" t="s">
        <v>30</v>
      </c>
      <c r="X5117" t="s">
        <v>13156</v>
      </c>
    </row>
    <row r="5118" spans="1:24" x14ac:dyDescent="0.25">
      <c r="A5118">
        <v>1378590</v>
      </c>
      <c r="B5118" t="s">
        <v>13157</v>
      </c>
      <c r="C5118" t="s">
        <v>13158</v>
      </c>
      <c r="G5118" t="e">
        <f>-caine</f>
        <v>#NAME?</v>
      </c>
      <c r="H5118" t="s">
        <v>394</v>
      </c>
      <c r="N5118" t="s">
        <v>45</v>
      </c>
      <c r="O5118" t="s">
        <v>40</v>
      </c>
      <c r="P5118" t="s">
        <v>30</v>
      </c>
      <c r="Q5118" t="s">
        <v>63</v>
      </c>
      <c r="R5118" t="s">
        <v>30</v>
      </c>
      <c r="X5118" t="s">
        <v>13159</v>
      </c>
    </row>
    <row r="5119" spans="1:24" x14ac:dyDescent="0.25">
      <c r="A5119">
        <v>1377388</v>
      </c>
      <c r="B5119" t="s">
        <v>13160</v>
      </c>
      <c r="C5119" t="s">
        <v>13161</v>
      </c>
      <c r="G5119" t="e">
        <f>-nil</f>
        <v>#NAME?</v>
      </c>
      <c r="H5119" t="s">
        <v>13162</v>
      </c>
      <c r="N5119" t="s">
        <v>45</v>
      </c>
      <c r="O5119" t="s">
        <v>40</v>
      </c>
      <c r="P5119" t="s">
        <v>30</v>
      </c>
      <c r="Q5119" t="s">
        <v>31</v>
      </c>
      <c r="R5119" t="s">
        <v>30</v>
      </c>
      <c r="X5119" t="s">
        <v>13163</v>
      </c>
    </row>
    <row r="5120" spans="1:24" x14ac:dyDescent="0.25">
      <c r="A5120">
        <v>1418013</v>
      </c>
      <c r="B5120" t="s">
        <v>13164</v>
      </c>
      <c r="C5120" t="s">
        <v>13165</v>
      </c>
      <c r="E5120" t="s">
        <v>13166</v>
      </c>
      <c r="F5120" t="s">
        <v>36</v>
      </c>
      <c r="G5120" t="e">
        <f>-troban</f>
        <v>#NAME?</v>
      </c>
      <c r="H5120" t="s">
        <v>11556</v>
      </c>
      <c r="I5120">
        <v>1994</v>
      </c>
      <c r="M5120" t="s">
        <v>3244</v>
      </c>
      <c r="N5120" t="s">
        <v>45</v>
      </c>
      <c r="O5120" t="s">
        <v>40</v>
      </c>
      <c r="P5120" t="s">
        <v>30</v>
      </c>
      <c r="Q5120" t="s">
        <v>31</v>
      </c>
      <c r="R5120" t="s">
        <v>30</v>
      </c>
      <c r="X5120" t="s">
        <v>13167</v>
      </c>
    </row>
    <row r="5121" spans="1:24" x14ac:dyDescent="0.25">
      <c r="A5121">
        <v>274452</v>
      </c>
      <c r="B5121" t="s">
        <v>13168</v>
      </c>
      <c r="C5121" t="s">
        <v>13169</v>
      </c>
      <c r="E5121" t="s">
        <v>13170</v>
      </c>
      <c r="F5121" t="s">
        <v>13171</v>
      </c>
      <c r="G5121" t="e">
        <f>-tiazem</f>
        <v>#NAME?</v>
      </c>
      <c r="H5121" t="s">
        <v>6667</v>
      </c>
      <c r="I5121">
        <v>1989</v>
      </c>
      <c r="M5121" t="s">
        <v>13172</v>
      </c>
      <c r="N5121" t="s">
        <v>45</v>
      </c>
      <c r="O5121" t="s">
        <v>40</v>
      </c>
      <c r="P5121" t="s">
        <v>30</v>
      </c>
      <c r="Q5121" t="s">
        <v>46</v>
      </c>
      <c r="R5121" t="s">
        <v>30</v>
      </c>
      <c r="X5121" t="s">
        <v>13173</v>
      </c>
    </row>
    <row r="5122" spans="1:24" x14ac:dyDescent="0.25">
      <c r="A5122">
        <v>1066107</v>
      </c>
      <c r="B5122" t="s">
        <v>13174</v>
      </c>
      <c r="C5122" t="s">
        <v>13175</v>
      </c>
      <c r="E5122" t="s">
        <v>13176</v>
      </c>
      <c r="G5122" t="e">
        <f>-mycin</f>
        <v>#NAME?</v>
      </c>
      <c r="H5122" t="s">
        <v>26</v>
      </c>
      <c r="I5122">
        <v>1982</v>
      </c>
      <c r="M5122" t="s">
        <v>453</v>
      </c>
      <c r="N5122" t="s">
        <v>29</v>
      </c>
      <c r="O5122" t="s">
        <v>40</v>
      </c>
      <c r="P5122" t="s">
        <v>30</v>
      </c>
      <c r="Q5122" t="s">
        <v>31</v>
      </c>
      <c r="R5122" t="s">
        <v>30</v>
      </c>
      <c r="X5122" t="s">
        <v>13177</v>
      </c>
    </row>
    <row r="5123" spans="1:24" x14ac:dyDescent="0.25">
      <c r="A5123">
        <v>1383587</v>
      </c>
      <c r="B5123" t="s">
        <v>13178</v>
      </c>
      <c r="C5123" t="s">
        <v>13179</v>
      </c>
      <c r="F5123" t="s">
        <v>313</v>
      </c>
      <c r="G5123" t="e">
        <f>-setron</f>
        <v>#NAME?</v>
      </c>
      <c r="H5123" t="s">
        <v>3536</v>
      </c>
      <c r="I5123">
        <v>1990</v>
      </c>
      <c r="M5123" t="s">
        <v>10654</v>
      </c>
      <c r="N5123" t="s">
        <v>45</v>
      </c>
      <c r="O5123" t="s">
        <v>40</v>
      </c>
      <c r="P5123" t="s">
        <v>30</v>
      </c>
      <c r="Q5123" t="s">
        <v>31</v>
      </c>
      <c r="R5123" t="s">
        <v>30</v>
      </c>
      <c r="X5123" t="s">
        <v>13180</v>
      </c>
    </row>
    <row r="5124" spans="1:24" x14ac:dyDescent="0.25">
      <c r="A5124">
        <v>1383194</v>
      </c>
      <c r="B5124" t="s">
        <v>13181</v>
      </c>
      <c r="C5124" t="s">
        <v>13182</v>
      </c>
      <c r="G5124" t="e">
        <f>-ium</f>
        <v>#NAME?</v>
      </c>
      <c r="H5124" t="s">
        <v>288</v>
      </c>
      <c r="N5124" t="s">
        <v>45</v>
      </c>
      <c r="O5124" t="s">
        <v>30</v>
      </c>
      <c r="P5124" t="s">
        <v>30</v>
      </c>
      <c r="Q5124" t="s">
        <v>46</v>
      </c>
      <c r="R5124" t="s">
        <v>30</v>
      </c>
      <c r="X5124" t="s">
        <v>13183</v>
      </c>
    </row>
    <row r="5125" spans="1:24" x14ac:dyDescent="0.25">
      <c r="A5125">
        <v>209573</v>
      </c>
      <c r="B5125" t="s">
        <v>13184</v>
      </c>
      <c r="C5125" t="s">
        <v>13185</v>
      </c>
      <c r="F5125" t="s">
        <v>527</v>
      </c>
      <c r="G5125" t="e">
        <f>-caine</f>
        <v>#NAME?</v>
      </c>
      <c r="H5125" t="s">
        <v>394</v>
      </c>
      <c r="N5125" t="s">
        <v>45</v>
      </c>
      <c r="O5125" t="s">
        <v>40</v>
      </c>
      <c r="P5125" t="s">
        <v>30</v>
      </c>
      <c r="Q5125" t="s">
        <v>63</v>
      </c>
      <c r="R5125" t="s">
        <v>30</v>
      </c>
      <c r="X5125" t="s">
        <v>13186</v>
      </c>
    </row>
    <row r="5126" spans="1:24" x14ac:dyDescent="0.25">
      <c r="A5126">
        <v>1383060</v>
      </c>
      <c r="B5126" t="s">
        <v>13187</v>
      </c>
      <c r="C5126" t="s">
        <v>13188</v>
      </c>
      <c r="G5126" t="e">
        <f>-rubicin</f>
        <v>#NAME?</v>
      </c>
      <c r="H5126" t="s">
        <v>2415</v>
      </c>
      <c r="I5126">
        <v>1978</v>
      </c>
      <c r="M5126" t="s">
        <v>793</v>
      </c>
      <c r="N5126" t="s">
        <v>29</v>
      </c>
      <c r="O5126" t="s">
        <v>30</v>
      </c>
      <c r="P5126" t="s">
        <v>30</v>
      </c>
      <c r="Q5126" t="s">
        <v>31</v>
      </c>
      <c r="R5126" t="s">
        <v>30</v>
      </c>
      <c r="X5126" t="s">
        <v>13189</v>
      </c>
    </row>
    <row r="5127" spans="1:24" x14ac:dyDescent="0.25">
      <c r="A5127">
        <v>1383080</v>
      </c>
      <c r="B5127" t="s">
        <v>13190</v>
      </c>
      <c r="C5127" t="s">
        <v>13191</v>
      </c>
      <c r="E5127" t="s">
        <v>13192</v>
      </c>
      <c r="G5127" t="e">
        <f>-oxan</f>
        <v>#NAME?</v>
      </c>
      <c r="H5127" t="s">
        <v>3282</v>
      </c>
      <c r="I5127">
        <v>1985</v>
      </c>
      <c r="M5127" t="s">
        <v>367</v>
      </c>
      <c r="N5127" t="s">
        <v>45</v>
      </c>
      <c r="O5127" t="s">
        <v>40</v>
      </c>
      <c r="P5127" t="s">
        <v>30</v>
      </c>
      <c r="Q5127" t="s">
        <v>31</v>
      </c>
      <c r="R5127" t="s">
        <v>30</v>
      </c>
      <c r="X5127" t="s">
        <v>13193</v>
      </c>
    </row>
    <row r="5128" spans="1:24" x14ac:dyDescent="0.25">
      <c r="A5128">
        <v>12847</v>
      </c>
      <c r="B5128" t="s">
        <v>13194</v>
      </c>
      <c r="C5128" t="s">
        <v>13195</v>
      </c>
      <c r="G5128" t="e">
        <f>-azoline</f>
        <v>#NAME?</v>
      </c>
      <c r="H5128" t="s">
        <v>618</v>
      </c>
      <c r="K5128" t="s">
        <v>13196</v>
      </c>
      <c r="L5128" t="s">
        <v>13197</v>
      </c>
      <c r="N5128" t="s">
        <v>45</v>
      </c>
      <c r="O5128" t="s">
        <v>40</v>
      </c>
      <c r="P5128" t="s">
        <v>30</v>
      </c>
      <c r="Q5128" t="s">
        <v>63</v>
      </c>
      <c r="R5128" t="s">
        <v>30</v>
      </c>
      <c r="X5128" t="s">
        <v>13198</v>
      </c>
    </row>
    <row r="5129" spans="1:24" x14ac:dyDescent="0.25">
      <c r="A5129">
        <v>1380703</v>
      </c>
      <c r="B5129" t="s">
        <v>13204</v>
      </c>
      <c r="C5129" t="s">
        <v>13205</v>
      </c>
      <c r="G5129" t="e">
        <f>-parin</f>
        <v>#NAME?</v>
      </c>
      <c r="H5129" t="s">
        <v>13103</v>
      </c>
      <c r="N5129" t="s">
        <v>133</v>
      </c>
      <c r="O5129" t="s">
        <v>30</v>
      </c>
      <c r="P5129" t="s">
        <v>30</v>
      </c>
      <c r="Q5129" t="s">
        <v>31</v>
      </c>
      <c r="R5129" t="s">
        <v>30</v>
      </c>
    </row>
    <row r="5130" spans="1:24" x14ac:dyDescent="0.25">
      <c r="A5130">
        <v>1381018</v>
      </c>
      <c r="B5130" t="s">
        <v>13206</v>
      </c>
      <c r="C5130" t="s">
        <v>13207</v>
      </c>
      <c r="F5130" t="s">
        <v>13208</v>
      </c>
      <c r="G5130" t="s">
        <v>13209</v>
      </c>
      <c r="H5130" t="s">
        <v>13210</v>
      </c>
      <c r="I5130">
        <v>2002</v>
      </c>
      <c r="K5130" t="s">
        <v>13211</v>
      </c>
      <c r="L5130" t="s">
        <v>13212</v>
      </c>
      <c r="N5130" t="s">
        <v>75</v>
      </c>
      <c r="O5130" t="s">
        <v>30</v>
      </c>
      <c r="P5130" t="s">
        <v>30</v>
      </c>
      <c r="Q5130" t="s">
        <v>31</v>
      </c>
      <c r="R5130" t="s">
        <v>30</v>
      </c>
    </row>
    <row r="5131" spans="1:24" x14ac:dyDescent="0.25">
      <c r="A5131">
        <v>1380864</v>
      </c>
      <c r="B5131" t="s">
        <v>13213</v>
      </c>
      <c r="C5131" t="s">
        <v>13214</v>
      </c>
      <c r="G5131" t="s">
        <v>12964</v>
      </c>
      <c r="H5131" t="s">
        <v>12965</v>
      </c>
      <c r="N5131" t="s">
        <v>75</v>
      </c>
      <c r="O5131" t="s">
        <v>30</v>
      </c>
      <c r="P5131" t="s">
        <v>30</v>
      </c>
      <c r="Q5131" t="s">
        <v>31</v>
      </c>
      <c r="R5131" t="s">
        <v>30</v>
      </c>
    </row>
    <row r="5132" spans="1:24" x14ac:dyDescent="0.25">
      <c r="A5132">
        <v>1380270</v>
      </c>
      <c r="B5132" t="s">
        <v>13215</v>
      </c>
      <c r="C5132" t="s">
        <v>13216</v>
      </c>
      <c r="G5132" t="s">
        <v>13217</v>
      </c>
      <c r="H5132" t="s">
        <v>13218</v>
      </c>
      <c r="I5132">
        <v>1990</v>
      </c>
      <c r="M5132" t="s">
        <v>13219</v>
      </c>
      <c r="N5132" t="s">
        <v>108</v>
      </c>
      <c r="O5132" t="s">
        <v>30</v>
      </c>
      <c r="P5132" t="s">
        <v>30</v>
      </c>
      <c r="Q5132" t="s">
        <v>31</v>
      </c>
      <c r="R5132" t="s">
        <v>30</v>
      </c>
    </row>
    <row r="5133" spans="1:24" x14ac:dyDescent="0.25">
      <c r="A5133">
        <v>1380111</v>
      </c>
      <c r="B5133" t="s">
        <v>13220</v>
      </c>
      <c r="C5133" t="s">
        <v>13221</v>
      </c>
      <c r="F5133" t="s">
        <v>13222</v>
      </c>
      <c r="G5133" t="s">
        <v>5388</v>
      </c>
      <c r="H5133" t="s">
        <v>5389</v>
      </c>
      <c r="I5133">
        <v>2007</v>
      </c>
      <c r="N5133" t="s">
        <v>239</v>
      </c>
      <c r="O5133" t="s">
        <v>30</v>
      </c>
      <c r="P5133" t="s">
        <v>30</v>
      </c>
      <c r="Q5133" t="s">
        <v>75</v>
      </c>
      <c r="R5133" t="s">
        <v>30</v>
      </c>
    </row>
    <row r="5134" spans="1:24" x14ac:dyDescent="0.25">
      <c r="A5134">
        <v>1380468</v>
      </c>
      <c r="B5134" t="s">
        <v>13223</v>
      </c>
      <c r="C5134" t="s">
        <v>13224</v>
      </c>
      <c r="F5134" t="s">
        <v>13225</v>
      </c>
      <c r="G5134" t="e">
        <f>-filcon</f>
        <v>#NAME?</v>
      </c>
      <c r="H5134" t="s">
        <v>276</v>
      </c>
      <c r="I5134">
        <v>1998</v>
      </c>
      <c r="M5134" t="s">
        <v>277</v>
      </c>
      <c r="N5134" t="s">
        <v>229</v>
      </c>
      <c r="O5134" t="s">
        <v>30</v>
      </c>
      <c r="P5134" t="s">
        <v>30</v>
      </c>
      <c r="Q5134" t="s">
        <v>31</v>
      </c>
      <c r="R5134" t="s">
        <v>30</v>
      </c>
    </row>
    <row r="5135" spans="1:24" x14ac:dyDescent="0.25">
      <c r="A5135">
        <v>1340896</v>
      </c>
      <c r="B5135" t="s">
        <v>13228</v>
      </c>
      <c r="C5135" t="s">
        <v>13229</v>
      </c>
      <c r="E5135" t="s">
        <v>13230</v>
      </c>
      <c r="F5135" t="s">
        <v>1370</v>
      </c>
      <c r="G5135" t="e">
        <f>-gliflozin</f>
        <v>#NAME?</v>
      </c>
      <c r="H5135" t="s">
        <v>3835</v>
      </c>
      <c r="I5135">
        <v>2008</v>
      </c>
      <c r="N5135" t="s">
        <v>29</v>
      </c>
      <c r="O5135" t="s">
        <v>30</v>
      </c>
      <c r="P5135" t="s">
        <v>30</v>
      </c>
      <c r="Q5135" t="s">
        <v>31</v>
      </c>
      <c r="R5135" t="s">
        <v>30</v>
      </c>
      <c r="X5135" t="s">
        <v>13231</v>
      </c>
    </row>
    <row r="5136" spans="1:24" x14ac:dyDescent="0.25">
      <c r="A5136">
        <v>1380141</v>
      </c>
      <c r="B5136" t="s">
        <v>13237</v>
      </c>
      <c r="C5136" t="s">
        <v>13238</v>
      </c>
      <c r="F5136" t="s">
        <v>13239</v>
      </c>
      <c r="G5136" t="e">
        <f>-mer</f>
        <v>#NAME?</v>
      </c>
      <c r="H5136" t="s">
        <v>2375</v>
      </c>
      <c r="I5136">
        <v>2011</v>
      </c>
      <c r="N5136" t="s">
        <v>229</v>
      </c>
      <c r="O5136" t="s">
        <v>30</v>
      </c>
      <c r="P5136" t="s">
        <v>30</v>
      </c>
      <c r="Q5136" t="s">
        <v>31</v>
      </c>
      <c r="R5136" t="s">
        <v>30</v>
      </c>
    </row>
    <row r="5137" spans="1:24" x14ac:dyDescent="0.25">
      <c r="A5137">
        <v>1380395</v>
      </c>
      <c r="B5137" t="s">
        <v>13245</v>
      </c>
      <c r="C5137" t="s">
        <v>13246</v>
      </c>
      <c r="G5137" t="e">
        <f>-ase</f>
        <v>#NAME?</v>
      </c>
      <c r="H5137" t="s">
        <v>2695</v>
      </c>
      <c r="K5137" t="s">
        <v>13247</v>
      </c>
      <c r="L5137" t="s">
        <v>13248</v>
      </c>
      <c r="N5137" t="s">
        <v>2360</v>
      </c>
      <c r="O5137" t="s">
        <v>30</v>
      </c>
      <c r="P5137" t="s">
        <v>30</v>
      </c>
      <c r="Q5137" t="s">
        <v>31</v>
      </c>
      <c r="R5137" t="s">
        <v>30</v>
      </c>
    </row>
    <row r="5138" spans="1:24" x14ac:dyDescent="0.25">
      <c r="A5138">
        <v>1380303</v>
      </c>
      <c r="B5138" t="s">
        <v>13249</v>
      </c>
      <c r="C5138" t="s">
        <v>13250</v>
      </c>
      <c r="G5138" t="e">
        <f>-filcon</f>
        <v>#NAME?</v>
      </c>
      <c r="H5138" t="s">
        <v>276</v>
      </c>
      <c r="I5138">
        <v>1996</v>
      </c>
      <c r="N5138" t="s">
        <v>75</v>
      </c>
      <c r="O5138" t="s">
        <v>30</v>
      </c>
      <c r="P5138" t="s">
        <v>30</v>
      </c>
      <c r="Q5138" t="s">
        <v>31</v>
      </c>
      <c r="R5138" t="s">
        <v>30</v>
      </c>
    </row>
    <row r="5139" spans="1:24" x14ac:dyDescent="0.25">
      <c r="A5139">
        <v>1381329</v>
      </c>
      <c r="B5139" t="s">
        <v>13251</v>
      </c>
      <c r="C5139" t="s">
        <v>13252</v>
      </c>
      <c r="G5139" t="e">
        <f>-filcon</f>
        <v>#NAME?</v>
      </c>
      <c r="H5139" t="s">
        <v>276</v>
      </c>
      <c r="I5139">
        <v>1977</v>
      </c>
      <c r="M5139" t="s">
        <v>277</v>
      </c>
      <c r="N5139" t="s">
        <v>75</v>
      </c>
      <c r="O5139" t="s">
        <v>30</v>
      </c>
      <c r="P5139" t="s">
        <v>30</v>
      </c>
      <c r="Q5139" t="s">
        <v>31</v>
      </c>
      <c r="R5139" t="s">
        <v>30</v>
      </c>
    </row>
    <row r="5140" spans="1:24" x14ac:dyDescent="0.25">
      <c r="A5140">
        <v>1360388</v>
      </c>
      <c r="B5140" t="s">
        <v>13253</v>
      </c>
      <c r="C5140" t="s">
        <v>13254</v>
      </c>
      <c r="E5140" t="s">
        <v>13255</v>
      </c>
      <c r="G5140" t="e">
        <f>-tide</f>
        <v>#NAME?</v>
      </c>
      <c r="H5140" t="s">
        <v>107</v>
      </c>
      <c r="I5140">
        <v>2005</v>
      </c>
      <c r="N5140" t="s">
        <v>108</v>
      </c>
      <c r="O5140" t="s">
        <v>30</v>
      </c>
      <c r="P5140" t="s">
        <v>30</v>
      </c>
      <c r="Q5140" t="s">
        <v>31</v>
      </c>
      <c r="R5140" t="s">
        <v>30</v>
      </c>
      <c r="X5140" t="s">
        <v>13256</v>
      </c>
    </row>
    <row r="5141" spans="1:24" x14ac:dyDescent="0.25">
      <c r="A5141">
        <v>321917</v>
      </c>
      <c r="B5141" t="s">
        <v>13257</v>
      </c>
      <c r="C5141" t="s">
        <v>13258</v>
      </c>
      <c r="E5141" t="s">
        <v>13259</v>
      </c>
      <c r="G5141" t="e">
        <f>-zotan</f>
        <v>#NAME?</v>
      </c>
      <c r="H5141" t="s">
        <v>1354</v>
      </c>
      <c r="I5141">
        <v>2005</v>
      </c>
      <c r="N5141" t="s">
        <v>45</v>
      </c>
      <c r="O5141" t="s">
        <v>40</v>
      </c>
      <c r="P5141" t="s">
        <v>30</v>
      </c>
      <c r="Q5141" t="s">
        <v>31</v>
      </c>
      <c r="R5141" t="s">
        <v>30</v>
      </c>
      <c r="X5141" t="s">
        <v>13260</v>
      </c>
    </row>
    <row r="5142" spans="1:24" x14ac:dyDescent="0.25">
      <c r="A5142">
        <v>105378</v>
      </c>
      <c r="B5142" t="s">
        <v>13261</v>
      </c>
      <c r="C5142" t="s">
        <v>13262</v>
      </c>
      <c r="E5142" t="s">
        <v>13263</v>
      </c>
      <c r="F5142" t="s">
        <v>3302</v>
      </c>
      <c r="G5142" t="e">
        <f>-serod</f>
        <v>#NAME?</v>
      </c>
      <c r="H5142" t="s">
        <v>13264</v>
      </c>
      <c r="I5142">
        <v>1999</v>
      </c>
      <c r="N5142" t="s">
        <v>45</v>
      </c>
      <c r="O5142" t="s">
        <v>40</v>
      </c>
      <c r="P5142" t="s">
        <v>30</v>
      </c>
      <c r="Q5142" t="s">
        <v>63</v>
      </c>
      <c r="R5142" t="s">
        <v>30</v>
      </c>
      <c r="X5142" t="s">
        <v>13265</v>
      </c>
    </row>
    <row r="5143" spans="1:24" x14ac:dyDescent="0.25">
      <c r="A5143">
        <v>1383531</v>
      </c>
      <c r="B5143" t="s">
        <v>13266</v>
      </c>
      <c r="C5143" t="s">
        <v>13267</v>
      </c>
      <c r="E5143" t="s">
        <v>13268</v>
      </c>
      <c r="G5143" t="e">
        <f>-glitazone</f>
        <v>#NAME?</v>
      </c>
      <c r="H5143" t="s">
        <v>7878</v>
      </c>
      <c r="I5143">
        <v>2005</v>
      </c>
      <c r="N5143" t="s">
        <v>45</v>
      </c>
      <c r="O5143" t="s">
        <v>40</v>
      </c>
      <c r="P5143" t="s">
        <v>30</v>
      </c>
      <c r="Q5143" t="s">
        <v>31</v>
      </c>
      <c r="R5143" t="s">
        <v>30</v>
      </c>
      <c r="X5143" t="s">
        <v>13269</v>
      </c>
    </row>
    <row r="5144" spans="1:24" x14ac:dyDescent="0.25">
      <c r="A5144">
        <v>1383385</v>
      </c>
      <c r="B5144" t="s">
        <v>13270</v>
      </c>
      <c r="C5144" t="s">
        <v>13271</v>
      </c>
      <c r="E5144" t="s">
        <v>13272</v>
      </c>
      <c r="G5144" t="e">
        <f>-mycin</f>
        <v>#NAME?</v>
      </c>
      <c r="H5144" t="s">
        <v>26</v>
      </c>
      <c r="I5144">
        <v>1974</v>
      </c>
      <c r="M5144" t="s">
        <v>13273</v>
      </c>
      <c r="N5144" t="s">
        <v>29</v>
      </c>
      <c r="O5144" t="s">
        <v>40</v>
      </c>
      <c r="P5144" t="s">
        <v>30</v>
      </c>
      <c r="Q5144" t="s">
        <v>46</v>
      </c>
      <c r="R5144" t="s">
        <v>30</v>
      </c>
      <c r="X5144" t="s">
        <v>13274</v>
      </c>
    </row>
    <row r="5145" spans="1:24" x14ac:dyDescent="0.25">
      <c r="A5145">
        <v>1377263</v>
      </c>
      <c r="B5145" t="s">
        <v>13275</v>
      </c>
      <c r="C5145" t="s">
        <v>13276</v>
      </c>
      <c r="G5145" t="e">
        <f>-oxetine</f>
        <v>#NAME?</v>
      </c>
      <c r="H5145" t="s">
        <v>3046</v>
      </c>
      <c r="I5145">
        <v>2011</v>
      </c>
      <c r="N5145" t="s">
        <v>45</v>
      </c>
      <c r="O5145" t="s">
        <v>40</v>
      </c>
      <c r="P5145" t="s">
        <v>30</v>
      </c>
      <c r="Q5145" t="s">
        <v>63</v>
      </c>
      <c r="R5145" t="s">
        <v>30</v>
      </c>
      <c r="X5145" t="s">
        <v>13277</v>
      </c>
    </row>
    <row r="5146" spans="1:24" x14ac:dyDescent="0.25">
      <c r="A5146">
        <v>238731</v>
      </c>
      <c r="B5146" t="s">
        <v>13278</v>
      </c>
      <c r="C5146" t="s">
        <v>13279</v>
      </c>
      <c r="E5146" t="s">
        <v>13280</v>
      </c>
      <c r="F5146" t="s">
        <v>442</v>
      </c>
      <c r="G5146" t="e">
        <f>-serod</f>
        <v>#NAME?</v>
      </c>
      <c r="H5146" t="s">
        <v>13264</v>
      </c>
      <c r="I5146">
        <v>1999</v>
      </c>
      <c r="N5146" t="s">
        <v>45</v>
      </c>
      <c r="O5146" t="s">
        <v>40</v>
      </c>
      <c r="P5146" t="s">
        <v>30</v>
      </c>
      <c r="Q5146" t="s">
        <v>63</v>
      </c>
      <c r="R5146" t="s">
        <v>30</v>
      </c>
      <c r="X5146" t="s">
        <v>13281</v>
      </c>
    </row>
    <row r="5147" spans="1:24" x14ac:dyDescent="0.25">
      <c r="A5147">
        <v>1383556</v>
      </c>
      <c r="B5147" t="s">
        <v>13282</v>
      </c>
      <c r="C5147" t="s">
        <v>13283</v>
      </c>
      <c r="E5147" t="s">
        <v>13284</v>
      </c>
      <c r="F5147" t="s">
        <v>480</v>
      </c>
      <c r="G5147" t="e">
        <f>-adol</f>
        <v>#NAME?</v>
      </c>
      <c r="H5147" t="s">
        <v>582</v>
      </c>
      <c r="I5147">
        <v>1979</v>
      </c>
      <c r="M5147" t="s">
        <v>179</v>
      </c>
      <c r="N5147" t="s">
        <v>45</v>
      </c>
      <c r="O5147" t="s">
        <v>30</v>
      </c>
      <c r="P5147" t="s">
        <v>30</v>
      </c>
      <c r="Q5147" t="s">
        <v>31</v>
      </c>
      <c r="R5147" t="s">
        <v>30</v>
      </c>
      <c r="X5147" t="s">
        <v>13285</v>
      </c>
    </row>
    <row r="5148" spans="1:24" x14ac:dyDescent="0.25">
      <c r="A5148">
        <v>1376415</v>
      </c>
      <c r="B5148" t="s">
        <v>13286</v>
      </c>
      <c r="C5148" t="s">
        <v>13287</v>
      </c>
      <c r="G5148" t="e">
        <f>-afenone</f>
        <v>#NAME?</v>
      </c>
      <c r="H5148" t="s">
        <v>5935</v>
      </c>
      <c r="N5148" t="s">
        <v>45</v>
      </c>
      <c r="O5148" t="s">
        <v>40</v>
      </c>
      <c r="P5148" t="s">
        <v>30</v>
      </c>
      <c r="Q5148" t="s">
        <v>46</v>
      </c>
      <c r="R5148" t="s">
        <v>30</v>
      </c>
      <c r="X5148" t="s">
        <v>13288</v>
      </c>
    </row>
    <row r="5149" spans="1:24" x14ac:dyDescent="0.25">
      <c r="A5149">
        <v>1376632</v>
      </c>
      <c r="B5149" t="s">
        <v>13289</v>
      </c>
      <c r="C5149" t="s">
        <v>13290</v>
      </c>
      <c r="E5149" t="s">
        <v>13291</v>
      </c>
      <c r="F5149" t="s">
        <v>2483</v>
      </c>
      <c r="G5149" t="s">
        <v>129</v>
      </c>
      <c r="H5149" t="s">
        <v>130</v>
      </c>
      <c r="I5149">
        <v>1979</v>
      </c>
      <c r="M5149" t="s">
        <v>173</v>
      </c>
      <c r="N5149" t="s">
        <v>45</v>
      </c>
      <c r="O5149" t="s">
        <v>30</v>
      </c>
      <c r="P5149" t="s">
        <v>30</v>
      </c>
      <c r="Q5149" t="s">
        <v>46</v>
      </c>
      <c r="R5149" t="s">
        <v>30</v>
      </c>
      <c r="X5149" t="s">
        <v>13292</v>
      </c>
    </row>
    <row r="5150" spans="1:24" x14ac:dyDescent="0.25">
      <c r="A5150">
        <v>1376496</v>
      </c>
      <c r="B5150" t="s">
        <v>13293</v>
      </c>
      <c r="C5150" t="s">
        <v>13294</v>
      </c>
      <c r="G5150" t="s">
        <v>3021</v>
      </c>
      <c r="H5150" t="s">
        <v>1459</v>
      </c>
      <c r="N5150" t="s">
        <v>45</v>
      </c>
      <c r="O5150" t="s">
        <v>40</v>
      </c>
      <c r="P5150" t="s">
        <v>30</v>
      </c>
      <c r="Q5150" t="s">
        <v>63</v>
      </c>
      <c r="R5150" t="s">
        <v>30</v>
      </c>
      <c r="X5150" t="s">
        <v>13295</v>
      </c>
    </row>
    <row r="5151" spans="1:24" x14ac:dyDescent="0.25">
      <c r="A5151">
        <v>1376829</v>
      </c>
      <c r="B5151" t="s">
        <v>13296</v>
      </c>
      <c r="C5151" t="s">
        <v>13297</v>
      </c>
      <c r="G5151" t="e">
        <f>-relin</f>
        <v>#NAME?</v>
      </c>
      <c r="H5151" t="s">
        <v>13298</v>
      </c>
      <c r="N5151" t="s">
        <v>108</v>
      </c>
      <c r="O5151" t="s">
        <v>40</v>
      </c>
      <c r="P5151" t="s">
        <v>30</v>
      </c>
      <c r="Q5151" t="s">
        <v>31</v>
      </c>
      <c r="R5151" t="s">
        <v>30</v>
      </c>
      <c r="X5151" t="s">
        <v>13299</v>
      </c>
    </row>
    <row r="5152" spans="1:24" x14ac:dyDescent="0.25">
      <c r="A5152">
        <v>1378651</v>
      </c>
      <c r="B5152" t="s">
        <v>13300</v>
      </c>
      <c r="C5152" t="s">
        <v>13301</v>
      </c>
      <c r="G5152" t="e">
        <f>-mustine</f>
        <v>#NAME?</v>
      </c>
      <c r="H5152" t="s">
        <v>631</v>
      </c>
      <c r="N5152" t="s">
        <v>29</v>
      </c>
      <c r="O5152" t="s">
        <v>30</v>
      </c>
      <c r="P5152" t="s">
        <v>30</v>
      </c>
      <c r="Q5152" t="s">
        <v>31</v>
      </c>
      <c r="R5152" t="s">
        <v>30</v>
      </c>
      <c r="X5152" t="s">
        <v>13302</v>
      </c>
    </row>
    <row r="5153" spans="1:24" x14ac:dyDescent="0.25">
      <c r="A5153">
        <v>1376326</v>
      </c>
      <c r="B5153" t="s">
        <v>13303</v>
      </c>
      <c r="C5153" t="s">
        <v>13304</v>
      </c>
      <c r="G5153" t="e">
        <f>-fylline</f>
        <v>#NAME?</v>
      </c>
      <c r="H5153" t="s">
        <v>155</v>
      </c>
      <c r="N5153" t="s">
        <v>29</v>
      </c>
      <c r="O5153" t="s">
        <v>40</v>
      </c>
      <c r="P5153" t="s">
        <v>30</v>
      </c>
      <c r="Q5153" t="s">
        <v>63</v>
      </c>
      <c r="R5153" t="s">
        <v>30</v>
      </c>
      <c r="X5153" t="s">
        <v>13305</v>
      </c>
    </row>
    <row r="5154" spans="1:24" x14ac:dyDescent="0.25">
      <c r="A5154">
        <v>1377797</v>
      </c>
      <c r="B5154" t="s">
        <v>13306</v>
      </c>
      <c r="C5154" t="s">
        <v>13307</v>
      </c>
      <c r="E5154" t="s">
        <v>13308</v>
      </c>
      <c r="G5154" t="e">
        <f>-azepam</f>
        <v>#NAME?</v>
      </c>
      <c r="H5154" t="s">
        <v>1171</v>
      </c>
      <c r="K5154" t="s">
        <v>13309</v>
      </c>
      <c r="L5154" t="s">
        <v>13310</v>
      </c>
      <c r="N5154" t="s">
        <v>45</v>
      </c>
      <c r="O5154" t="s">
        <v>40</v>
      </c>
      <c r="P5154" t="s">
        <v>30</v>
      </c>
      <c r="Q5154" t="s">
        <v>63</v>
      </c>
      <c r="R5154" t="s">
        <v>30</v>
      </c>
      <c r="X5154" t="s">
        <v>13311</v>
      </c>
    </row>
    <row r="5155" spans="1:24" x14ac:dyDescent="0.25">
      <c r="A5155">
        <v>1379280</v>
      </c>
      <c r="B5155" t="s">
        <v>13312</v>
      </c>
      <c r="C5155" t="s">
        <v>13313</v>
      </c>
      <c r="G5155" t="e">
        <f>-caine</f>
        <v>#NAME?</v>
      </c>
      <c r="H5155" t="s">
        <v>394</v>
      </c>
      <c r="I5155">
        <v>1971</v>
      </c>
      <c r="M5155" t="s">
        <v>1522</v>
      </c>
      <c r="N5155" t="s">
        <v>45</v>
      </c>
      <c r="O5155" t="s">
        <v>40</v>
      </c>
      <c r="P5155" t="s">
        <v>30</v>
      </c>
      <c r="Q5155" t="s">
        <v>63</v>
      </c>
      <c r="R5155" t="s">
        <v>30</v>
      </c>
      <c r="X5155" t="s">
        <v>13314</v>
      </c>
    </row>
    <row r="5156" spans="1:24" x14ac:dyDescent="0.25">
      <c r="A5156">
        <v>1378453</v>
      </c>
      <c r="B5156" t="s">
        <v>13315</v>
      </c>
      <c r="C5156" t="s">
        <v>13316</v>
      </c>
      <c r="G5156" t="e">
        <f>-azocine</f>
        <v>#NAME?</v>
      </c>
      <c r="H5156" t="s">
        <v>2175</v>
      </c>
      <c r="N5156" t="s">
        <v>45</v>
      </c>
      <c r="O5156" t="s">
        <v>40</v>
      </c>
      <c r="P5156" t="s">
        <v>30</v>
      </c>
      <c r="Q5156" t="s">
        <v>46</v>
      </c>
      <c r="R5156" t="s">
        <v>30</v>
      </c>
      <c r="X5156" t="s">
        <v>13317</v>
      </c>
    </row>
    <row r="5157" spans="1:24" x14ac:dyDescent="0.25">
      <c r="A5157">
        <v>1376089</v>
      </c>
      <c r="B5157" t="s">
        <v>13318</v>
      </c>
      <c r="C5157" t="s">
        <v>13319</v>
      </c>
      <c r="E5157" t="s">
        <v>13320</v>
      </c>
      <c r="F5157" t="s">
        <v>13321</v>
      </c>
      <c r="G5157" t="e">
        <f>-fylline</f>
        <v>#NAME?</v>
      </c>
      <c r="H5157" t="s">
        <v>155</v>
      </c>
      <c r="I5157">
        <v>2007</v>
      </c>
      <c r="N5157" t="s">
        <v>29</v>
      </c>
      <c r="O5157" t="s">
        <v>40</v>
      </c>
      <c r="P5157" t="s">
        <v>30</v>
      </c>
      <c r="Q5157" t="s">
        <v>46</v>
      </c>
      <c r="R5157" t="s">
        <v>30</v>
      </c>
      <c r="X5157" t="s">
        <v>13322</v>
      </c>
    </row>
    <row r="5158" spans="1:24" x14ac:dyDescent="0.25">
      <c r="A5158">
        <v>1376684</v>
      </c>
      <c r="B5158" t="s">
        <v>13323</v>
      </c>
      <c r="C5158" t="s">
        <v>13324</v>
      </c>
      <c r="G5158" t="e">
        <f>-texafin</f>
        <v>#NAME?</v>
      </c>
      <c r="H5158" t="s">
        <v>13325</v>
      </c>
      <c r="N5158" t="s">
        <v>29</v>
      </c>
      <c r="O5158" t="s">
        <v>30</v>
      </c>
      <c r="P5158" t="s">
        <v>30</v>
      </c>
      <c r="Q5158" t="s">
        <v>63</v>
      </c>
      <c r="R5158" t="s">
        <v>30</v>
      </c>
      <c r="X5158" t="s">
        <v>13326</v>
      </c>
    </row>
    <row r="5159" spans="1:24" x14ac:dyDescent="0.25">
      <c r="A5159">
        <v>1383058</v>
      </c>
      <c r="B5159" t="s">
        <v>13327</v>
      </c>
      <c r="C5159" t="s">
        <v>13328</v>
      </c>
      <c r="G5159" t="e">
        <f>-pafant</f>
        <v>#NAME?</v>
      </c>
      <c r="H5159" t="s">
        <v>13329</v>
      </c>
      <c r="N5159" t="s">
        <v>45</v>
      </c>
      <c r="O5159" t="s">
        <v>30</v>
      </c>
      <c r="P5159" t="s">
        <v>30</v>
      </c>
      <c r="Q5159" t="s">
        <v>31</v>
      </c>
      <c r="R5159" t="s">
        <v>30</v>
      </c>
      <c r="X5159" t="s">
        <v>13330</v>
      </c>
    </row>
    <row r="5160" spans="1:24" x14ac:dyDescent="0.25">
      <c r="A5160">
        <v>1503496</v>
      </c>
      <c r="B5160" t="s">
        <v>13331</v>
      </c>
      <c r="C5160" t="s">
        <v>13332</v>
      </c>
      <c r="E5160" t="s">
        <v>13333</v>
      </c>
      <c r="F5160" t="s">
        <v>3859</v>
      </c>
      <c r="G5160" t="e">
        <f>-tide</f>
        <v>#NAME?</v>
      </c>
      <c r="H5160" t="s">
        <v>13334</v>
      </c>
      <c r="I5160">
        <v>1989</v>
      </c>
      <c r="M5160" t="s">
        <v>13335</v>
      </c>
      <c r="N5160" t="s">
        <v>29</v>
      </c>
      <c r="O5160" t="s">
        <v>30</v>
      </c>
      <c r="P5160" t="s">
        <v>30</v>
      </c>
      <c r="Q5160" t="s">
        <v>46</v>
      </c>
      <c r="R5160" t="s">
        <v>30</v>
      </c>
      <c r="X5160" t="s">
        <v>13336</v>
      </c>
    </row>
    <row r="5161" spans="1:24" x14ac:dyDescent="0.25">
      <c r="A5161">
        <v>1510578</v>
      </c>
      <c r="B5161" t="s">
        <v>13337</v>
      </c>
      <c r="C5161" t="s">
        <v>13338</v>
      </c>
      <c r="E5161" t="s">
        <v>13339</v>
      </c>
      <c r="F5161" t="s">
        <v>13340</v>
      </c>
      <c r="G5161" t="e">
        <f>-relin</f>
        <v>#NAME?</v>
      </c>
      <c r="H5161" t="s">
        <v>3552</v>
      </c>
      <c r="I5161">
        <v>1989</v>
      </c>
      <c r="M5161" t="s">
        <v>13341</v>
      </c>
      <c r="N5161" t="s">
        <v>108</v>
      </c>
      <c r="O5161" t="s">
        <v>30</v>
      </c>
      <c r="P5161" t="s">
        <v>30</v>
      </c>
      <c r="Q5161" t="s">
        <v>31</v>
      </c>
      <c r="R5161" t="s">
        <v>30</v>
      </c>
      <c r="X5161" t="s">
        <v>13342</v>
      </c>
    </row>
    <row r="5162" spans="1:24" x14ac:dyDescent="0.25">
      <c r="A5162">
        <v>24266</v>
      </c>
      <c r="B5162" t="s">
        <v>13343</v>
      </c>
      <c r="C5162" t="s">
        <v>13344</v>
      </c>
      <c r="G5162" t="e">
        <f>-orphan</f>
        <v>#NAME?</v>
      </c>
      <c r="H5162" t="s">
        <v>13345</v>
      </c>
      <c r="N5162" t="s">
        <v>45</v>
      </c>
      <c r="O5162" t="s">
        <v>40</v>
      </c>
      <c r="P5162" t="s">
        <v>30</v>
      </c>
      <c r="Q5162" t="s">
        <v>46</v>
      </c>
      <c r="R5162" t="s">
        <v>30</v>
      </c>
      <c r="X5162" t="s">
        <v>13346</v>
      </c>
    </row>
    <row r="5163" spans="1:24" x14ac:dyDescent="0.25">
      <c r="A5163">
        <v>1449229</v>
      </c>
      <c r="B5163" t="s">
        <v>13354</v>
      </c>
      <c r="C5163" t="s">
        <v>13355</v>
      </c>
      <c r="E5163" t="s">
        <v>13356</v>
      </c>
      <c r="F5163" t="s">
        <v>13357</v>
      </c>
      <c r="G5163" t="e">
        <f>-prazole</f>
        <v>#NAME?</v>
      </c>
      <c r="H5163" t="s">
        <v>260</v>
      </c>
      <c r="I5163">
        <v>2012</v>
      </c>
      <c r="N5163" t="s">
        <v>75</v>
      </c>
      <c r="O5163" t="s">
        <v>30</v>
      </c>
      <c r="P5163" t="s">
        <v>30</v>
      </c>
      <c r="Q5163" t="s">
        <v>31</v>
      </c>
      <c r="R5163" t="s">
        <v>40</v>
      </c>
      <c r="X5163" t="s">
        <v>13358</v>
      </c>
    </row>
    <row r="5164" spans="1:24" x14ac:dyDescent="0.25">
      <c r="A5164">
        <v>1540528</v>
      </c>
      <c r="B5164" t="s">
        <v>13359</v>
      </c>
      <c r="C5164" t="s">
        <v>13360</v>
      </c>
      <c r="E5164" t="s">
        <v>13361</v>
      </c>
      <c r="F5164" t="s">
        <v>13362</v>
      </c>
      <c r="G5164" t="s">
        <v>3021</v>
      </c>
      <c r="H5164" t="s">
        <v>1459</v>
      </c>
      <c r="I5164">
        <v>2013</v>
      </c>
      <c r="N5164" t="s">
        <v>108</v>
      </c>
      <c r="O5164" t="s">
        <v>30</v>
      </c>
      <c r="P5164" t="s">
        <v>30</v>
      </c>
      <c r="Q5164" t="s">
        <v>31</v>
      </c>
      <c r="R5164" t="s">
        <v>30</v>
      </c>
    </row>
    <row r="5165" spans="1:24" x14ac:dyDescent="0.25">
      <c r="A5165">
        <v>160946</v>
      </c>
      <c r="B5165" t="s">
        <v>13363</v>
      </c>
      <c r="C5165" t="s">
        <v>13364</v>
      </c>
      <c r="E5165" t="s">
        <v>13365</v>
      </c>
      <c r="G5165" t="e">
        <f>-imus</f>
        <v>#NAME?</v>
      </c>
      <c r="H5165" t="s">
        <v>3773</v>
      </c>
      <c r="N5165" t="s">
        <v>45</v>
      </c>
      <c r="O5165" t="s">
        <v>30</v>
      </c>
      <c r="P5165" t="s">
        <v>30</v>
      </c>
      <c r="Q5165" t="s">
        <v>63</v>
      </c>
      <c r="R5165" t="s">
        <v>30</v>
      </c>
      <c r="X5165" t="s">
        <v>13366</v>
      </c>
    </row>
    <row r="5166" spans="1:24" x14ac:dyDescent="0.25">
      <c r="A5166">
        <v>182377</v>
      </c>
      <c r="B5166" t="s">
        <v>13367</v>
      </c>
      <c r="C5166" t="s">
        <v>13368</v>
      </c>
      <c r="G5166" t="e">
        <f>-tecan</f>
        <v>#NAME?</v>
      </c>
      <c r="H5166" t="s">
        <v>8275</v>
      </c>
      <c r="N5166" t="s">
        <v>29</v>
      </c>
      <c r="O5166" t="s">
        <v>40</v>
      </c>
      <c r="P5166" t="s">
        <v>30</v>
      </c>
      <c r="Q5166" t="s">
        <v>31</v>
      </c>
      <c r="R5166" t="s">
        <v>30</v>
      </c>
      <c r="X5166" t="s">
        <v>13369</v>
      </c>
    </row>
    <row r="5167" spans="1:24" x14ac:dyDescent="0.25">
      <c r="A5167">
        <v>1078589</v>
      </c>
      <c r="B5167" t="s">
        <v>13370</v>
      </c>
      <c r="C5167" t="s">
        <v>13371</v>
      </c>
      <c r="F5167" t="s">
        <v>886</v>
      </c>
      <c r="G5167" t="s">
        <v>13372</v>
      </c>
      <c r="H5167" t="s">
        <v>13373</v>
      </c>
      <c r="N5167" t="s">
        <v>29</v>
      </c>
      <c r="O5167" t="s">
        <v>40</v>
      </c>
      <c r="P5167" t="s">
        <v>30</v>
      </c>
      <c r="Q5167" t="s">
        <v>63</v>
      </c>
      <c r="R5167" t="s">
        <v>30</v>
      </c>
      <c r="X5167" t="s">
        <v>13374</v>
      </c>
    </row>
    <row r="5168" spans="1:24" x14ac:dyDescent="0.25">
      <c r="A5168">
        <v>1377391</v>
      </c>
      <c r="B5168" t="s">
        <v>13385</v>
      </c>
      <c r="C5168" t="s">
        <v>13386</v>
      </c>
      <c r="G5168" t="e">
        <f>-profen</f>
        <v>#NAME?</v>
      </c>
      <c r="H5168" t="s">
        <v>875</v>
      </c>
      <c r="N5168" t="s">
        <v>45</v>
      </c>
      <c r="O5168" t="s">
        <v>40</v>
      </c>
      <c r="P5168" t="s">
        <v>30</v>
      </c>
      <c r="Q5168" t="s">
        <v>46</v>
      </c>
      <c r="R5168" t="s">
        <v>30</v>
      </c>
      <c r="X5168" t="s">
        <v>13387</v>
      </c>
    </row>
    <row r="5169" spans="1:24" x14ac:dyDescent="0.25">
      <c r="A5169">
        <v>1376754</v>
      </c>
      <c r="B5169" t="s">
        <v>13388</v>
      </c>
      <c r="C5169" t="s">
        <v>13389</v>
      </c>
      <c r="E5169" t="s">
        <v>13390</v>
      </c>
      <c r="G5169" t="e">
        <f>-pamide</f>
        <v>#NAME?</v>
      </c>
      <c r="H5169" t="s">
        <v>760</v>
      </c>
      <c r="I5169">
        <v>1981</v>
      </c>
      <c r="M5169" t="s">
        <v>763</v>
      </c>
      <c r="N5169" t="s">
        <v>45</v>
      </c>
      <c r="O5169" t="s">
        <v>40</v>
      </c>
      <c r="P5169" t="s">
        <v>30</v>
      </c>
      <c r="Q5169" t="s">
        <v>31</v>
      </c>
      <c r="R5169" t="s">
        <v>30</v>
      </c>
      <c r="X5169" t="s">
        <v>13391</v>
      </c>
    </row>
    <row r="5170" spans="1:24" x14ac:dyDescent="0.25">
      <c r="A5170">
        <v>1379575</v>
      </c>
      <c r="B5170" t="s">
        <v>13392</v>
      </c>
      <c r="C5170" t="s">
        <v>13393</v>
      </c>
      <c r="G5170" t="e">
        <f>-tiazem</f>
        <v>#NAME?</v>
      </c>
      <c r="H5170" t="s">
        <v>6667</v>
      </c>
      <c r="N5170" t="s">
        <v>45</v>
      </c>
      <c r="O5170" t="s">
        <v>40</v>
      </c>
      <c r="P5170" t="s">
        <v>30</v>
      </c>
      <c r="Q5170" t="s">
        <v>31</v>
      </c>
      <c r="R5170" t="s">
        <v>30</v>
      </c>
      <c r="X5170" t="s">
        <v>13394</v>
      </c>
    </row>
    <row r="5171" spans="1:24" x14ac:dyDescent="0.25">
      <c r="A5171">
        <v>1376060</v>
      </c>
      <c r="B5171" t="s">
        <v>13395</v>
      </c>
      <c r="C5171" t="s">
        <v>13396</v>
      </c>
      <c r="E5171" t="s">
        <v>13397</v>
      </c>
      <c r="F5171" t="s">
        <v>13398</v>
      </c>
      <c r="G5171" t="e">
        <f>-basib</f>
        <v>#NAME?</v>
      </c>
      <c r="H5171" t="s">
        <v>13399</v>
      </c>
      <c r="I5171">
        <v>2007</v>
      </c>
      <c r="N5171" t="s">
        <v>45</v>
      </c>
      <c r="O5171" t="s">
        <v>40</v>
      </c>
      <c r="P5171" t="s">
        <v>30</v>
      </c>
      <c r="Q5171" t="s">
        <v>31</v>
      </c>
      <c r="R5171" t="s">
        <v>30</v>
      </c>
      <c r="X5171" t="s">
        <v>13400</v>
      </c>
    </row>
    <row r="5172" spans="1:24" x14ac:dyDescent="0.25">
      <c r="A5172">
        <v>1376095</v>
      </c>
      <c r="B5172" t="s">
        <v>13401</v>
      </c>
      <c r="C5172" t="s">
        <v>13402</v>
      </c>
      <c r="E5172" t="s">
        <v>13403</v>
      </c>
      <c r="F5172" t="s">
        <v>13404</v>
      </c>
      <c r="G5172" t="e">
        <f>-stat</f>
        <v>#NAME?</v>
      </c>
      <c r="H5172" t="s">
        <v>13405</v>
      </c>
      <c r="I5172">
        <v>2008</v>
      </c>
      <c r="N5172" t="s">
        <v>45</v>
      </c>
      <c r="O5172" t="s">
        <v>30</v>
      </c>
      <c r="P5172" t="s">
        <v>30</v>
      </c>
      <c r="Q5172" t="s">
        <v>63</v>
      </c>
      <c r="R5172" t="s">
        <v>30</v>
      </c>
      <c r="X5172" t="s">
        <v>13406</v>
      </c>
    </row>
    <row r="5173" spans="1:24" x14ac:dyDescent="0.25">
      <c r="A5173">
        <v>1377379</v>
      </c>
      <c r="B5173" t="s">
        <v>13407</v>
      </c>
      <c r="C5173" t="s">
        <v>13408</v>
      </c>
      <c r="E5173" t="s">
        <v>13409</v>
      </c>
      <c r="F5173" t="s">
        <v>1600</v>
      </c>
      <c r="G5173" t="e">
        <f>-setron</f>
        <v>#NAME?</v>
      </c>
      <c r="H5173" t="s">
        <v>3536</v>
      </c>
      <c r="I5173">
        <v>1995</v>
      </c>
      <c r="M5173" t="s">
        <v>13410</v>
      </c>
      <c r="N5173" t="s">
        <v>45</v>
      </c>
      <c r="O5173" t="s">
        <v>40</v>
      </c>
      <c r="P5173" t="s">
        <v>30</v>
      </c>
      <c r="Q5173" t="s">
        <v>31</v>
      </c>
      <c r="R5173" t="s">
        <v>30</v>
      </c>
      <c r="X5173" t="s">
        <v>13411</v>
      </c>
    </row>
    <row r="5174" spans="1:24" x14ac:dyDescent="0.25">
      <c r="A5174">
        <v>1377962</v>
      </c>
      <c r="B5174" t="s">
        <v>13412</v>
      </c>
      <c r="C5174" t="s">
        <v>13413</v>
      </c>
      <c r="E5174" t="s">
        <v>13414</v>
      </c>
      <c r="F5174" t="s">
        <v>480</v>
      </c>
      <c r="G5174" t="e">
        <f>-nepag</f>
        <v>#NAME?</v>
      </c>
      <c r="H5174" t="s">
        <v>12889</v>
      </c>
      <c r="I5174">
        <v>2010</v>
      </c>
      <c r="N5174" t="s">
        <v>45</v>
      </c>
      <c r="O5174" t="s">
        <v>30</v>
      </c>
      <c r="P5174" t="s">
        <v>30</v>
      </c>
      <c r="Q5174" t="s">
        <v>63</v>
      </c>
      <c r="R5174" t="s">
        <v>30</v>
      </c>
      <c r="X5174" t="s">
        <v>13415</v>
      </c>
    </row>
    <row r="5175" spans="1:24" x14ac:dyDescent="0.25">
      <c r="A5175">
        <v>1380024</v>
      </c>
      <c r="B5175" t="s">
        <v>13416</v>
      </c>
      <c r="C5175" t="s">
        <v>13417</v>
      </c>
      <c r="G5175" t="e">
        <f>-anserin</f>
        <v>#NAME?</v>
      </c>
      <c r="H5175" t="s">
        <v>5375</v>
      </c>
      <c r="N5175" t="s">
        <v>45</v>
      </c>
      <c r="O5175" t="s">
        <v>40</v>
      </c>
      <c r="P5175" t="s">
        <v>30</v>
      </c>
      <c r="Q5175" t="s">
        <v>46</v>
      </c>
      <c r="R5175" t="s">
        <v>30</v>
      </c>
      <c r="X5175" t="s">
        <v>13418</v>
      </c>
    </row>
    <row r="5176" spans="1:24" x14ac:dyDescent="0.25">
      <c r="A5176">
        <v>1380381</v>
      </c>
      <c r="B5176" t="s">
        <v>13419</v>
      </c>
      <c r="C5176" t="s">
        <v>13420</v>
      </c>
      <c r="G5176" t="e">
        <f>-filcon</f>
        <v>#NAME?</v>
      </c>
      <c r="H5176" t="s">
        <v>276</v>
      </c>
      <c r="I5176">
        <v>1980</v>
      </c>
      <c r="M5176" t="s">
        <v>277</v>
      </c>
      <c r="N5176" t="s">
        <v>75</v>
      </c>
      <c r="O5176" t="s">
        <v>30</v>
      </c>
      <c r="P5176" t="s">
        <v>30</v>
      </c>
      <c r="Q5176" t="s">
        <v>31</v>
      </c>
      <c r="R5176" t="s">
        <v>30</v>
      </c>
    </row>
    <row r="5177" spans="1:24" x14ac:dyDescent="0.25">
      <c r="A5177">
        <v>1380580</v>
      </c>
      <c r="B5177" t="s">
        <v>13421</v>
      </c>
      <c r="C5177" t="s">
        <v>13422</v>
      </c>
      <c r="G5177" t="e">
        <f>-ermin</f>
        <v>#NAME?</v>
      </c>
      <c r="H5177" t="s">
        <v>13423</v>
      </c>
      <c r="N5177" t="s">
        <v>108</v>
      </c>
      <c r="O5177" t="s">
        <v>30</v>
      </c>
      <c r="P5177" t="s">
        <v>30</v>
      </c>
      <c r="Q5177" t="s">
        <v>31</v>
      </c>
      <c r="R5177" t="s">
        <v>30</v>
      </c>
    </row>
    <row r="5178" spans="1:24" x14ac:dyDescent="0.25">
      <c r="A5178">
        <v>1380620</v>
      </c>
      <c r="B5178" t="s">
        <v>13424</v>
      </c>
      <c r="C5178" t="s">
        <v>13425</v>
      </c>
      <c r="G5178" t="e">
        <f>-mab</f>
        <v>#NAME?</v>
      </c>
      <c r="H5178" t="s">
        <v>546</v>
      </c>
      <c r="N5178" t="s">
        <v>547</v>
      </c>
      <c r="O5178" t="s">
        <v>30</v>
      </c>
      <c r="P5178" t="s">
        <v>30</v>
      </c>
      <c r="Q5178" t="s">
        <v>31</v>
      </c>
      <c r="R5178" t="s">
        <v>30</v>
      </c>
    </row>
    <row r="5179" spans="1:24" x14ac:dyDescent="0.25">
      <c r="A5179">
        <v>1380716</v>
      </c>
      <c r="B5179" t="s">
        <v>13430</v>
      </c>
      <c r="C5179" t="s">
        <v>13431</v>
      </c>
      <c r="F5179" t="s">
        <v>13432</v>
      </c>
      <c r="G5179" t="e">
        <f>-filcon</f>
        <v>#NAME?</v>
      </c>
      <c r="H5179" t="s">
        <v>276</v>
      </c>
      <c r="I5179">
        <v>1995</v>
      </c>
      <c r="M5179" t="s">
        <v>277</v>
      </c>
      <c r="N5179" t="s">
        <v>229</v>
      </c>
      <c r="O5179" t="s">
        <v>30</v>
      </c>
      <c r="P5179" t="s">
        <v>30</v>
      </c>
      <c r="Q5179" t="s">
        <v>31</v>
      </c>
      <c r="R5179" t="s">
        <v>30</v>
      </c>
    </row>
    <row r="5180" spans="1:24" x14ac:dyDescent="0.25">
      <c r="A5180">
        <v>1380545</v>
      </c>
      <c r="B5180" t="s">
        <v>13433</v>
      </c>
      <c r="C5180" t="s">
        <v>13434</v>
      </c>
      <c r="G5180" t="e">
        <f>-mab</f>
        <v>#NAME?</v>
      </c>
      <c r="H5180" t="s">
        <v>546</v>
      </c>
      <c r="N5180" t="s">
        <v>547</v>
      </c>
      <c r="O5180" t="s">
        <v>30</v>
      </c>
      <c r="P5180" t="s">
        <v>30</v>
      </c>
      <c r="Q5180" t="s">
        <v>31</v>
      </c>
      <c r="R5180" t="s">
        <v>30</v>
      </c>
    </row>
    <row r="5181" spans="1:24" x14ac:dyDescent="0.25">
      <c r="A5181">
        <v>1376991</v>
      </c>
      <c r="B5181" t="s">
        <v>13435</v>
      </c>
      <c r="C5181" t="s">
        <v>13436</v>
      </c>
      <c r="G5181" t="s">
        <v>1458</v>
      </c>
      <c r="H5181" t="s">
        <v>1459</v>
      </c>
      <c r="N5181" t="s">
        <v>29</v>
      </c>
      <c r="O5181" t="s">
        <v>40</v>
      </c>
      <c r="P5181" t="s">
        <v>30</v>
      </c>
      <c r="Q5181" t="s">
        <v>46</v>
      </c>
      <c r="R5181" t="s">
        <v>30</v>
      </c>
      <c r="X5181" t="s">
        <v>13437</v>
      </c>
    </row>
    <row r="5182" spans="1:24" x14ac:dyDescent="0.25">
      <c r="A5182">
        <v>1378055</v>
      </c>
      <c r="B5182" t="s">
        <v>13438</v>
      </c>
      <c r="C5182" t="s">
        <v>13439</v>
      </c>
      <c r="G5182" t="s">
        <v>447</v>
      </c>
      <c r="H5182" t="s">
        <v>448</v>
      </c>
      <c r="N5182" t="s">
        <v>29</v>
      </c>
      <c r="O5182" t="s">
        <v>30</v>
      </c>
      <c r="P5182" t="s">
        <v>30</v>
      </c>
      <c r="Q5182" t="s">
        <v>31</v>
      </c>
      <c r="R5182" t="s">
        <v>30</v>
      </c>
      <c r="X5182" t="s">
        <v>13440</v>
      </c>
    </row>
    <row r="5183" spans="1:24" x14ac:dyDescent="0.25">
      <c r="A5183">
        <v>1380011</v>
      </c>
      <c r="B5183" t="s">
        <v>13441</v>
      </c>
      <c r="C5183" t="s">
        <v>13442</v>
      </c>
      <c r="G5183" t="e">
        <f>-nidazole</f>
        <v>#NAME?</v>
      </c>
      <c r="H5183" t="s">
        <v>10182</v>
      </c>
      <c r="N5183" t="s">
        <v>45</v>
      </c>
      <c r="O5183" t="s">
        <v>40</v>
      </c>
      <c r="P5183" t="s">
        <v>30</v>
      </c>
      <c r="Q5183" t="s">
        <v>31</v>
      </c>
      <c r="R5183" t="s">
        <v>30</v>
      </c>
      <c r="X5183" t="s">
        <v>13443</v>
      </c>
    </row>
    <row r="5184" spans="1:24" x14ac:dyDescent="0.25">
      <c r="A5184">
        <v>1378628</v>
      </c>
      <c r="B5184" t="s">
        <v>13444</v>
      </c>
      <c r="C5184" t="s">
        <v>13445</v>
      </c>
      <c r="E5184" t="s">
        <v>13446</v>
      </c>
      <c r="G5184" t="e">
        <f>-metacin</f>
        <v>#NAME?</v>
      </c>
      <c r="H5184" t="s">
        <v>9280</v>
      </c>
      <c r="N5184" t="s">
        <v>45</v>
      </c>
      <c r="O5184" t="s">
        <v>40</v>
      </c>
      <c r="P5184" t="s">
        <v>30</v>
      </c>
      <c r="Q5184" t="s">
        <v>63</v>
      </c>
      <c r="R5184" t="s">
        <v>30</v>
      </c>
      <c r="X5184" t="s">
        <v>13447</v>
      </c>
    </row>
    <row r="5185" spans="1:24" x14ac:dyDescent="0.25">
      <c r="A5185">
        <v>1378662</v>
      </c>
      <c r="B5185" t="s">
        <v>13448</v>
      </c>
      <c r="C5185" t="s">
        <v>13449</v>
      </c>
      <c r="G5185" t="s">
        <v>129</v>
      </c>
      <c r="H5185" t="s">
        <v>130</v>
      </c>
      <c r="N5185" t="s">
        <v>45</v>
      </c>
      <c r="O5185" t="s">
        <v>30</v>
      </c>
      <c r="P5185" t="s">
        <v>30</v>
      </c>
      <c r="Q5185" t="s">
        <v>63</v>
      </c>
      <c r="R5185" t="s">
        <v>30</v>
      </c>
      <c r="X5185" t="s">
        <v>13450</v>
      </c>
    </row>
    <row r="5186" spans="1:24" x14ac:dyDescent="0.25">
      <c r="A5186">
        <v>1377766</v>
      </c>
      <c r="B5186" t="s">
        <v>13451</v>
      </c>
      <c r="C5186" t="s">
        <v>13452</v>
      </c>
      <c r="E5186" t="s">
        <v>13453</v>
      </c>
      <c r="F5186" t="s">
        <v>5971</v>
      </c>
      <c r="G5186" t="e">
        <f>-tidine</f>
        <v>#NAME?</v>
      </c>
      <c r="H5186" t="s">
        <v>1126</v>
      </c>
      <c r="I5186">
        <v>1987</v>
      </c>
      <c r="M5186" t="s">
        <v>1127</v>
      </c>
      <c r="N5186" t="s">
        <v>45</v>
      </c>
      <c r="O5186" t="s">
        <v>40</v>
      </c>
      <c r="P5186" t="s">
        <v>30</v>
      </c>
      <c r="Q5186" t="s">
        <v>63</v>
      </c>
      <c r="R5186" t="s">
        <v>30</v>
      </c>
      <c r="X5186" t="s">
        <v>13454</v>
      </c>
    </row>
    <row r="5187" spans="1:24" x14ac:dyDescent="0.25">
      <c r="A5187">
        <v>1376499</v>
      </c>
      <c r="B5187" t="s">
        <v>13455</v>
      </c>
      <c r="C5187" t="s">
        <v>13456</v>
      </c>
      <c r="G5187" t="e">
        <f>-caine</f>
        <v>#NAME?</v>
      </c>
      <c r="H5187" t="s">
        <v>394</v>
      </c>
      <c r="I5187">
        <v>1973</v>
      </c>
      <c r="M5187" t="s">
        <v>13457</v>
      </c>
      <c r="N5187" t="s">
        <v>45</v>
      </c>
      <c r="O5187" t="s">
        <v>40</v>
      </c>
      <c r="P5187" t="s">
        <v>30</v>
      </c>
      <c r="Q5187" t="s">
        <v>46</v>
      </c>
      <c r="R5187" t="s">
        <v>30</v>
      </c>
      <c r="X5187" t="s">
        <v>13458</v>
      </c>
    </row>
    <row r="5188" spans="1:24" x14ac:dyDescent="0.25">
      <c r="A5188">
        <v>1376692</v>
      </c>
      <c r="B5188" t="s">
        <v>13459</v>
      </c>
      <c r="C5188" t="s">
        <v>13460</v>
      </c>
      <c r="G5188" t="e">
        <f>-tide</f>
        <v>#NAME?</v>
      </c>
      <c r="H5188" t="s">
        <v>107</v>
      </c>
      <c r="N5188" t="s">
        <v>108</v>
      </c>
      <c r="O5188" t="s">
        <v>30</v>
      </c>
      <c r="P5188" t="s">
        <v>30</v>
      </c>
      <c r="Q5188" t="s">
        <v>31</v>
      </c>
      <c r="R5188" t="s">
        <v>30</v>
      </c>
      <c r="X5188" t="s">
        <v>13461</v>
      </c>
    </row>
    <row r="5189" spans="1:24" x14ac:dyDescent="0.25">
      <c r="A5189">
        <v>1376637</v>
      </c>
      <c r="B5189" t="s">
        <v>13462</v>
      </c>
      <c r="C5189" t="s">
        <v>13463</v>
      </c>
      <c r="G5189" t="s">
        <v>129</v>
      </c>
      <c r="H5189" t="s">
        <v>130</v>
      </c>
      <c r="I5189">
        <v>1963</v>
      </c>
      <c r="M5189" t="s">
        <v>13464</v>
      </c>
      <c r="N5189" t="s">
        <v>45</v>
      </c>
      <c r="O5189" t="s">
        <v>40</v>
      </c>
      <c r="P5189" t="s">
        <v>30</v>
      </c>
      <c r="Q5189" t="s">
        <v>63</v>
      </c>
      <c r="R5189" t="s">
        <v>30</v>
      </c>
      <c r="X5189" t="s">
        <v>13465</v>
      </c>
    </row>
    <row r="5190" spans="1:24" x14ac:dyDescent="0.25">
      <c r="A5190">
        <v>1377020</v>
      </c>
      <c r="B5190" t="s">
        <v>13466</v>
      </c>
      <c r="C5190" t="s">
        <v>13467</v>
      </c>
      <c r="E5190" t="s">
        <v>13468</v>
      </c>
      <c r="F5190" t="s">
        <v>3897</v>
      </c>
      <c r="G5190" t="e">
        <f>-perone</f>
        <v>#NAME?</v>
      </c>
      <c r="H5190" t="s">
        <v>5115</v>
      </c>
      <c r="I5190">
        <v>1976</v>
      </c>
      <c r="M5190" t="s">
        <v>342</v>
      </c>
      <c r="N5190" t="s">
        <v>45</v>
      </c>
      <c r="O5190" t="s">
        <v>40</v>
      </c>
      <c r="P5190" t="s">
        <v>30</v>
      </c>
      <c r="Q5190" t="s">
        <v>63</v>
      </c>
      <c r="R5190" t="s">
        <v>30</v>
      </c>
      <c r="X5190" t="s">
        <v>13469</v>
      </c>
    </row>
    <row r="5191" spans="1:24" x14ac:dyDescent="0.25">
      <c r="A5191">
        <v>1377495</v>
      </c>
      <c r="B5191" t="s">
        <v>13470</v>
      </c>
      <c r="C5191" t="s">
        <v>13471</v>
      </c>
      <c r="G5191" t="e">
        <f>-orex</f>
        <v>#NAME?</v>
      </c>
      <c r="H5191" t="s">
        <v>999</v>
      </c>
      <c r="N5191" t="s">
        <v>45</v>
      </c>
      <c r="O5191" t="s">
        <v>40</v>
      </c>
      <c r="P5191" t="s">
        <v>30</v>
      </c>
      <c r="Q5191" t="s">
        <v>46</v>
      </c>
      <c r="R5191" t="s">
        <v>30</v>
      </c>
      <c r="X5191" t="s">
        <v>13472</v>
      </c>
    </row>
    <row r="5192" spans="1:24" x14ac:dyDescent="0.25">
      <c r="A5192">
        <v>1380730</v>
      </c>
      <c r="B5192" t="s">
        <v>13478</v>
      </c>
      <c r="C5192" t="s">
        <v>13479</v>
      </c>
      <c r="F5192" t="s">
        <v>442</v>
      </c>
      <c r="G5192" t="e">
        <f>-stim</f>
        <v>#NAME?</v>
      </c>
      <c r="H5192" t="s">
        <v>1757</v>
      </c>
      <c r="I5192">
        <v>2001</v>
      </c>
      <c r="N5192" t="s">
        <v>108</v>
      </c>
      <c r="O5192" t="s">
        <v>30</v>
      </c>
      <c r="P5192" t="s">
        <v>30</v>
      </c>
      <c r="Q5192" t="s">
        <v>31</v>
      </c>
      <c r="R5192" t="s">
        <v>30</v>
      </c>
    </row>
    <row r="5193" spans="1:24" x14ac:dyDescent="0.25">
      <c r="A5193">
        <v>1380584</v>
      </c>
      <c r="B5193" t="s">
        <v>13480</v>
      </c>
      <c r="C5193" t="s">
        <v>13481</v>
      </c>
      <c r="G5193" t="e">
        <f>-tide</f>
        <v>#NAME?</v>
      </c>
      <c r="H5193" t="s">
        <v>11800</v>
      </c>
      <c r="N5193" t="s">
        <v>108</v>
      </c>
      <c r="O5193" t="s">
        <v>30</v>
      </c>
      <c r="P5193" t="s">
        <v>30</v>
      </c>
      <c r="Q5193" t="s">
        <v>31</v>
      </c>
      <c r="R5193" t="s">
        <v>30</v>
      </c>
    </row>
    <row r="5194" spans="1:24" x14ac:dyDescent="0.25">
      <c r="A5194">
        <v>1381349</v>
      </c>
      <c r="B5194" t="s">
        <v>13482</v>
      </c>
      <c r="C5194" t="s">
        <v>13483</v>
      </c>
      <c r="E5194" t="s">
        <v>13484</v>
      </c>
      <c r="G5194" t="e">
        <f>-fungin</f>
        <v>#NAME?</v>
      </c>
      <c r="H5194" t="s">
        <v>6549</v>
      </c>
      <c r="I5194">
        <v>1970</v>
      </c>
      <c r="M5194" t="s">
        <v>13485</v>
      </c>
      <c r="N5194" t="s">
        <v>75</v>
      </c>
      <c r="O5194" t="s">
        <v>30</v>
      </c>
      <c r="P5194" t="s">
        <v>30</v>
      </c>
      <c r="Q5194" t="s">
        <v>31</v>
      </c>
      <c r="R5194" t="s">
        <v>30</v>
      </c>
    </row>
    <row r="5195" spans="1:24" x14ac:dyDescent="0.25">
      <c r="A5195">
        <v>1383138</v>
      </c>
      <c r="B5195" t="s">
        <v>13486</v>
      </c>
      <c r="C5195" t="s">
        <v>13487</v>
      </c>
      <c r="E5195" t="s">
        <v>13488</v>
      </c>
      <c r="F5195" t="s">
        <v>3897</v>
      </c>
      <c r="G5195" t="e">
        <f>-conazole</f>
        <v>#NAME?</v>
      </c>
      <c r="H5195" t="s">
        <v>917</v>
      </c>
      <c r="I5195">
        <v>1978</v>
      </c>
      <c r="M5195" t="s">
        <v>268</v>
      </c>
      <c r="N5195" t="s">
        <v>45</v>
      </c>
      <c r="O5195" t="s">
        <v>40</v>
      </c>
      <c r="P5195" t="s">
        <v>30</v>
      </c>
      <c r="Q5195" t="s">
        <v>46</v>
      </c>
      <c r="R5195" t="s">
        <v>30</v>
      </c>
      <c r="X5195" t="s">
        <v>13489</v>
      </c>
    </row>
    <row r="5196" spans="1:24" x14ac:dyDescent="0.25">
      <c r="A5196">
        <v>21825</v>
      </c>
      <c r="B5196" t="s">
        <v>13490</v>
      </c>
      <c r="C5196" t="s">
        <v>13491</v>
      </c>
      <c r="E5196" t="s">
        <v>13492</v>
      </c>
      <c r="F5196" t="s">
        <v>36</v>
      </c>
      <c r="G5196" t="e">
        <f>-ast</f>
        <v>#NAME?</v>
      </c>
      <c r="H5196" t="s">
        <v>10401</v>
      </c>
      <c r="I5196">
        <v>1982</v>
      </c>
      <c r="M5196" t="s">
        <v>13493</v>
      </c>
      <c r="N5196" t="s">
        <v>45</v>
      </c>
      <c r="O5196" t="s">
        <v>40</v>
      </c>
      <c r="P5196" t="s">
        <v>30</v>
      </c>
      <c r="Q5196" t="s">
        <v>63</v>
      </c>
      <c r="R5196" t="s">
        <v>30</v>
      </c>
      <c r="X5196" t="s">
        <v>13494</v>
      </c>
    </row>
    <row r="5197" spans="1:24" x14ac:dyDescent="0.25">
      <c r="A5197">
        <v>1383323</v>
      </c>
      <c r="B5197" t="s">
        <v>13495</v>
      </c>
      <c r="C5197" t="s">
        <v>13496</v>
      </c>
      <c r="G5197" t="s">
        <v>5821</v>
      </c>
      <c r="H5197" t="s">
        <v>5822</v>
      </c>
      <c r="N5197" t="s">
        <v>45</v>
      </c>
      <c r="O5197" t="s">
        <v>40</v>
      </c>
      <c r="P5197" t="s">
        <v>30</v>
      </c>
      <c r="Q5197" t="s">
        <v>46</v>
      </c>
      <c r="R5197" t="s">
        <v>30</v>
      </c>
      <c r="X5197" t="s">
        <v>13497</v>
      </c>
    </row>
    <row r="5198" spans="1:24" x14ac:dyDescent="0.25">
      <c r="A5198">
        <v>1383167</v>
      </c>
      <c r="B5198" t="s">
        <v>13498</v>
      </c>
      <c r="C5198" t="s">
        <v>13499</v>
      </c>
      <c r="E5198" t="s">
        <v>13500</v>
      </c>
      <c r="F5198" t="s">
        <v>13501</v>
      </c>
      <c r="G5198" t="e">
        <f>-viroc</f>
        <v>#NAME?</v>
      </c>
      <c r="H5198" t="s">
        <v>3584</v>
      </c>
      <c r="I5198">
        <v>2009</v>
      </c>
      <c r="N5198" t="s">
        <v>45</v>
      </c>
      <c r="O5198" t="s">
        <v>30</v>
      </c>
      <c r="P5198" t="s">
        <v>30</v>
      </c>
      <c r="Q5198" t="s">
        <v>63</v>
      </c>
      <c r="R5198" t="s">
        <v>30</v>
      </c>
      <c r="X5198" t="s">
        <v>13502</v>
      </c>
    </row>
    <row r="5199" spans="1:24" x14ac:dyDescent="0.25">
      <c r="A5199">
        <v>1383151</v>
      </c>
      <c r="B5199" t="s">
        <v>13503</v>
      </c>
      <c r="C5199" t="s">
        <v>13504</v>
      </c>
      <c r="E5199" t="s">
        <v>13505</v>
      </c>
      <c r="G5199" t="e">
        <f>-ium</f>
        <v>#NAME?</v>
      </c>
      <c r="H5199" t="s">
        <v>288</v>
      </c>
      <c r="N5199" t="s">
        <v>45</v>
      </c>
      <c r="O5199" t="s">
        <v>40</v>
      </c>
      <c r="P5199" t="s">
        <v>30</v>
      </c>
      <c r="Q5199" t="s">
        <v>63</v>
      </c>
      <c r="R5199" t="s">
        <v>30</v>
      </c>
      <c r="X5199" t="s">
        <v>13506</v>
      </c>
    </row>
    <row r="5200" spans="1:24" x14ac:dyDescent="0.25">
      <c r="A5200">
        <v>1383044</v>
      </c>
      <c r="B5200" t="s">
        <v>13507</v>
      </c>
      <c r="C5200" t="s">
        <v>13508</v>
      </c>
      <c r="E5200" t="s">
        <v>13509</v>
      </c>
      <c r="F5200" t="s">
        <v>626</v>
      </c>
      <c r="G5200" t="e">
        <f>-micin</f>
        <v>#NAME?</v>
      </c>
      <c r="H5200" t="s">
        <v>256</v>
      </c>
      <c r="I5200">
        <v>1974</v>
      </c>
      <c r="M5200" t="s">
        <v>453</v>
      </c>
      <c r="N5200" t="s">
        <v>29</v>
      </c>
      <c r="O5200" t="s">
        <v>30</v>
      </c>
      <c r="P5200" t="s">
        <v>30</v>
      </c>
      <c r="Q5200" t="s">
        <v>31</v>
      </c>
      <c r="R5200" t="s">
        <v>30</v>
      </c>
      <c r="X5200" t="s">
        <v>13510</v>
      </c>
    </row>
    <row r="5201" spans="1:24" x14ac:dyDescent="0.25">
      <c r="A5201">
        <v>1352928</v>
      </c>
      <c r="B5201" t="s">
        <v>13511</v>
      </c>
      <c r="C5201" t="s">
        <v>13512</v>
      </c>
      <c r="E5201" t="s">
        <v>13513</v>
      </c>
      <c r="G5201" t="e">
        <f>-pril</f>
        <v>#NAME?</v>
      </c>
      <c r="H5201" t="s">
        <v>1992</v>
      </c>
      <c r="I5201">
        <v>1985</v>
      </c>
      <c r="M5201" t="s">
        <v>627</v>
      </c>
      <c r="N5201" t="s">
        <v>45</v>
      </c>
      <c r="O5201" t="s">
        <v>40</v>
      </c>
      <c r="P5201" t="s">
        <v>30</v>
      </c>
      <c r="Q5201" t="s">
        <v>31</v>
      </c>
      <c r="R5201" t="s">
        <v>30</v>
      </c>
      <c r="X5201" t="s">
        <v>13514</v>
      </c>
    </row>
    <row r="5202" spans="1:24" x14ac:dyDescent="0.25">
      <c r="A5202">
        <v>1379896</v>
      </c>
      <c r="B5202" t="s">
        <v>13515</v>
      </c>
      <c r="C5202" t="s">
        <v>13516</v>
      </c>
      <c r="G5202" t="e">
        <f ca="1">-pin(e)</f>
        <v>#NAME?</v>
      </c>
      <c r="H5202" t="s">
        <v>272</v>
      </c>
      <c r="N5202" t="s">
        <v>45</v>
      </c>
      <c r="O5202" t="s">
        <v>40</v>
      </c>
      <c r="P5202" t="s">
        <v>30</v>
      </c>
      <c r="Q5202" t="s">
        <v>46</v>
      </c>
      <c r="R5202" t="s">
        <v>30</v>
      </c>
      <c r="X5202" t="s">
        <v>13517</v>
      </c>
    </row>
    <row r="5203" spans="1:24" x14ac:dyDescent="0.25">
      <c r="A5203">
        <v>1378629</v>
      </c>
      <c r="B5203" t="s">
        <v>13518</v>
      </c>
      <c r="C5203" t="s">
        <v>13519</v>
      </c>
      <c r="G5203" t="s">
        <v>129</v>
      </c>
      <c r="H5203" t="s">
        <v>130</v>
      </c>
      <c r="N5203" t="s">
        <v>45</v>
      </c>
      <c r="O5203" t="s">
        <v>40</v>
      </c>
      <c r="P5203" t="s">
        <v>30</v>
      </c>
      <c r="Q5203" t="s">
        <v>63</v>
      </c>
      <c r="R5203" t="s">
        <v>30</v>
      </c>
      <c r="X5203" t="s">
        <v>13520</v>
      </c>
    </row>
    <row r="5204" spans="1:24" x14ac:dyDescent="0.25">
      <c r="A5204">
        <v>1376132</v>
      </c>
      <c r="B5204" t="s">
        <v>13521</v>
      </c>
      <c r="C5204" t="s">
        <v>13522</v>
      </c>
      <c r="E5204" t="s">
        <v>13523</v>
      </c>
      <c r="F5204" t="s">
        <v>982</v>
      </c>
      <c r="G5204" t="e">
        <f>-isant</f>
        <v>#NAME?</v>
      </c>
      <c r="H5204" t="s">
        <v>3307</v>
      </c>
      <c r="I5204">
        <v>2010</v>
      </c>
      <c r="N5204" t="s">
        <v>45</v>
      </c>
      <c r="O5204" t="s">
        <v>40</v>
      </c>
      <c r="P5204" t="s">
        <v>30</v>
      </c>
      <c r="Q5204" t="s">
        <v>63</v>
      </c>
      <c r="R5204" t="s">
        <v>30</v>
      </c>
      <c r="X5204" t="s">
        <v>13524</v>
      </c>
    </row>
    <row r="5205" spans="1:24" x14ac:dyDescent="0.25">
      <c r="A5205">
        <v>1377478</v>
      </c>
      <c r="B5205" t="s">
        <v>13525</v>
      </c>
      <c r="C5205" t="s">
        <v>13526</v>
      </c>
      <c r="G5205" t="e">
        <f>-metacin</f>
        <v>#NAME?</v>
      </c>
      <c r="H5205" t="s">
        <v>9280</v>
      </c>
      <c r="N5205" t="s">
        <v>45</v>
      </c>
      <c r="O5205" t="s">
        <v>40</v>
      </c>
      <c r="P5205" t="s">
        <v>30</v>
      </c>
      <c r="Q5205" t="s">
        <v>63</v>
      </c>
      <c r="R5205" t="s">
        <v>30</v>
      </c>
      <c r="X5205" t="s">
        <v>13527</v>
      </c>
    </row>
    <row r="5206" spans="1:24" x14ac:dyDescent="0.25">
      <c r="A5206">
        <v>1376746</v>
      </c>
      <c r="B5206" t="s">
        <v>13528</v>
      </c>
      <c r="C5206" t="s">
        <v>13529</v>
      </c>
      <c r="E5206" t="s">
        <v>13530</v>
      </c>
      <c r="G5206" t="e">
        <f>-sidomine</f>
        <v>#NAME?</v>
      </c>
      <c r="H5206" t="s">
        <v>13531</v>
      </c>
      <c r="N5206" t="s">
        <v>45</v>
      </c>
      <c r="O5206" t="s">
        <v>40</v>
      </c>
      <c r="P5206" t="s">
        <v>30</v>
      </c>
      <c r="Q5206" t="s">
        <v>63</v>
      </c>
      <c r="R5206" t="s">
        <v>30</v>
      </c>
      <c r="X5206" t="s">
        <v>13532</v>
      </c>
    </row>
    <row r="5207" spans="1:24" x14ac:dyDescent="0.25">
      <c r="A5207">
        <v>1383115</v>
      </c>
      <c r="B5207" t="s">
        <v>13533</v>
      </c>
      <c r="C5207" t="s">
        <v>13534</v>
      </c>
      <c r="G5207" t="s">
        <v>13535</v>
      </c>
      <c r="H5207" t="s">
        <v>13536</v>
      </c>
      <c r="I5207">
        <v>1978</v>
      </c>
      <c r="K5207" t="s">
        <v>13537</v>
      </c>
      <c r="L5207" t="s">
        <v>13538</v>
      </c>
      <c r="M5207" t="s">
        <v>1194</v>
      </c>
      <c r="N5207" t="s">
        <v>29</v>
      </c>
      <c r="O5207" t="s">
        <v>30</v>
      </c>
      <c r="P5207" t="s">
        <v>30</v>
      </c>
      <c r="Q5207" t="s">
        <v>31</v>
      </c>
      <c r="R5207" t="s">
        <v>30</v>
      </c>
      <c r="X5207" t="s">
        <v>13539</v>
      </c>
    </row>
    <row r="5208" spans="1:24" x14ac:dyDescent="0.25">
      <c r="A5208">
        <v>1383181</v>
      </c>
      <c r="B5208" t="s">
        <v>13547</v>
      </c>
      <c r="C5208" t="s">
        <v>13548</v>
      </c>
      <c r="G5208" t="s">
        <v>13549</v>
      </c>
      <c r="H5208" t="s">
        <v>13550</v>
      </c>
      <c r="N5208" t="s">
        <v>29</v>
      </c>
      <c r="O5208" t="s">
        <v>30</v>
      </c>
      <c r="P5208" t="s">
        <v>30</v>
      </c>
      <c r="Q5208" t="s">
        <v>31</v>
      </c>
      <c r="R5208" t="s">
        <v>30</v>
      </c>
      <c r="X5208" t="s">
        <v>13551</v>
      </c>
    </row>
    <row r="5209" spans="1:24" x14ac:dyDescent="0.25">
      <c r="A5209">
        <v>1378818</v>
      </c>
      <c r="B5209" t="s">
        <v>13552</v>
      </c>
      <c r="C5209" t="s">
        <v>13553</v>
      </c>
      <c r="G5209" t="e">
        <f>-cillin</f>
        <v>#NAME?</v>
      </c>
      <c r="H5209" t="s">
        <v>59</v>
      </c>
      <c r="K5209" t="s">
        <v>13554</v>
      </c>
      <c r="L5209" t="s">
        <v>13555</v>
      </c>
      <c r="N5209" t="s">
        <v>29</v>
      </c>
      <c r="O5209" t="s">
        <v>40</v>
      </c>
      <c r="P5209" t="s">
        <v>30</v>
      </c>
      <c r="Q5209" t="s">
        <v>46</v>
      </c>
      <c r="R5209" t="s">
        <v>30</v>
      </c>
      <c r="X5209" t="s">
        <v>13556</v>
      </c>
    </row>
    <row r="5210" spans="1:24" x14ac:dyDescent="0.25">
      <c r="A5210">
        <v>1380020</v>
      </c>
      <c r="B5210" t="s">
        <v>13557</v>
      </c>
      <c r="C5210" t="s">
        <v>13558</v>
      </c>
      <c r="G5210" t="e">
        <f>-nil</f>
        <v>#NAME?</v>
      </c>
      <c r="H5210" t="s">
        <v>336</v>
      </c>
      <c r="N5210" t="s">
        <v>45</v>
      </c>
      <c r="O5210" t="s">
        <v>30</v>
      </c>
      <c r="P5210" t="s">
        <v>30</v>
      </c>
      <c r="Q5210" t="s">
        <v>63</v>
      </c>
      <c r="R5210" t="s">
        <v>30</v>
      </c>
      <c r="X5210" t="s">
        <v>13559</v>
      </c>
    </row>
    <row r="5211" spans="1:24" x14ac:dyDescent="0.25">
      <c r="A5211">
        <v>1378068</v>
      </c>
      <c r="B5211" t="s">
        <v>13560</v>
      </c>
      <c r="C5211" t="s">
        <v>13561</v>
      </c>
      <c r="G5211" t="e">
        <f>-olone</f>
        <v>#NAME?</v>
      </c>
      <c r="H5211" t="s">
        <v>754</v>
      </c>
      <c r="N5211" t="s">
        <v>29</v>
      </c>
      <c r="O5211" t="s">
        <v>30</v>
      </c>
      <c r="P5211" t="s">
        <v>30</v>
      </c>
      <c r="Q5211" t="s">
        <v>46</v>
      </c>
      <c r="R5211" t="s">
        <v>30</v>
      </c>
      <c r="X5211" t="s">
        <v>13562</v>
      </c>
    </row>
    <row r="5212" spans="1:24" x14ac:dyDescent="0.25">
      <c r="A5212">
        <v>1377215</v>
      </c>
      <c r="B5212" t="s">
        <v>13563</v>
      </c>
      <c r="C5212" t="s">
        <v>13564</v>
      </c>
      <c r="G5212" t="s">
        <v>2404</v>
      </c>
      <c r="H5212" t="s">
        <v>2405</v>
      </c>
      <c r="N5212" t="s">
        <v>45</v>
      </c>
      <c r="O5212" t="s">
        <v>40</v>
      </c>
      <c r="P5212" t="s">
        <v>30</v>
      </c>
      <c r="Q5212" t="s">
        <v>63</v>
      </c>
      <c r="R5212" t="s">
        <v>30</v>
      </c>
      <c r="X5212" t="s">
        <v>13565</v>
      </c>
    </row>
    <row r="5213" spans="1:24" x14ac:dyDescent="0.25">
      <c r="A5213">
        <v>1376179</v>
      </c>
      <c r="B5213" t="s">
        <v>13566</v>
      </c>
      <c r="C5213" t="s">
        <v>13567</v>
      </c>
      <c r="G5213" t="s">
        <v>13568</v>
      </c>
      <c r="H5213" t="s">
        <v>13569</v>
      </c>
      <c r="N5213" t="s">
        <v>45</v>
      </c>
      <c r="O5213" t="s">
        <v>30</v>
      </c>
      <c r="P5213" t="s">
        <v>30</v>
      </c>
      <c r="Q5213" t="s">
        <v>63</v>
      </c>
      <c r="R5213" t="s">
        <v>30</v>
      </c>
      <c r="X5213" t="s">
        <v>13570</v>
      </c>
    </row>
    <row r="5214" spans="1:24" x14ac:dyDescent="0.25">
      <c r="A5214">
        <v>1379998</v>
      </c>
      <c r="B5214" t="s">
        <v>13571</v>
      </c>
      <c r="C5214" t="s">
        <v>13572</v>
      </c>
      <c r="G5214" t="e">
        <f>-prisnil</f>
        <v>#NAME?</v>
      </c>
      <c r="H5214" t="s">
        <v>13573</v>
      </c>
      <c r="N5214" t="s">
        <v>29</v>
      </c>
      <c r="O5214" t="s">
        <v>30</v>
      </c>
      <c r="P5214" t="s">
        <v>30</v>
      </c>
      <c r="Q5214" t="s">
        <v>31</v>
      </c>
      <c r="R5214" t="s">
        <v>30</v>
      </c>
      <c r="X5214" t="s">
        <v>13574</v>
      </c>
    </row>
    <row r="5215" spans="1:24" x14ac:dyDescent="0.25">
      <c r="A5215">
        <v>1379465</v>
      </c>
      <c r="B5215" t="s">
        <v>13575</v>
      </c>
      <c r="C5215" t="s">
        <v>13576</v>
      </c>
      <c r="G5215" t="s">
        <v>37</v>
      </c>
      <c r="H5215" t="s">
        <v>38</v>
      </c>
      <c r="N5215" t="s">
        <v>29</v>
      </c>
      <c r="O5215" t="s">
        <v>40</v>
      </c>
      <c r="P5215" t="s">
        <v>30</v>
      </c>
      <c r="Q5215" t="s">
        <v>31</v>
      </c>
      <c r="R5215" t="s">
        <v>30</v>
      </c>
      <c r="X5215" t="s">
        <v>13577</v>
      </c>
    </row>
    <row r="5216" spans="1:24" x14ac:dyDescent="0.25">
      <c r="A5216">
        <v>1383116</v>
      </c>
      <c r="B5216" t="s">
        <v>13578</v>
      </c>
      <c r="C5216" t="s">
        <v>13579</v>
      </c>
      <c r="E5216" t="s">
        <v>13580</v>
      </c>
      <c r="F5216" t="s">
        <v>13581</v>
      </c>
      <c r="G5216" t="s">
        <v>129</v>
      </c>
      <c r="H5216" t="s">
        <v>130</v>
      </c>
      <c r="I5216">
        <v>1997</v>
      </c>
      <c r="M5216" t="s">
        <v>8966</v>
      </c>
      <c r="N5216" t="s">
        <v>45</v>
      </c>
      <c r="O5216" t="s">
        <v>40</v>
      </c>
      <c r="P5216" t="s">
        <v>30</v>
      </c>
      <c r="Q5216" t="s">
        <v>46</v>
      </c>
      <c r="R5216" t="s">
        <v>30</v>
      </c>
      <c r="X5216" t="s">
        <v>13582</v>
      </c>
    </row>
    <row r="5217" spans="1:24" x14ac:dyDescent="0.25">
      <c r="A5217">
        <v>1377159</v>
      </c>
      <c r="B5217" t="s">
        <v>13583</v>
      </c>
      <c r="C5217" t="s">
        <v>13584</v>
      </c>
      <c r="E5217" t="s">
        <v>13585</v>
      </c>
      <c r="F5217" t="s">
        <v>341</v>
      </c>
      <c r="G5217" t="e">
        <f>-sidomine</f>
        <v>#NAME?</v>
      </c>
      <c r="H5217" t="s">
        <v>13531</v>
      </c>
      <c r="I5217">
        <v>1993</v>
      </c>
      <c r="M5217" t="s">
        <v>1448</v>
      </c>
      <c r="N5217" t="s">
        <v>45</v>
      </c>
      <c r="O5217" t="s">
        <v>40</v>
      </c>
      <c r="P5217" t="s">
        <v>30</v>
      </c>
      <c r="Q5217" t="s">
        <v>31</v>
      </c>
      <c r="R5217" t="s">
        <v>30</v>
      </c>
      <c r="X5217" t="s">
        <v>13586</v>
      </c>
    </row>
    <row r="5218" spans="1:24" x14ac:dyDescent="0.25">
      <c r="A5218">
        <v>1376698</v>
      </c>
      <c r="B5218" t="s">
        <v>13587</v>
      </c>
      <c r="C5218" t="s">
        <v>13588</v>
      </c>
      <c r="G5218" t="e">
        <f>-planin</f>
        <v>#NAME?</v>
      </c>
      <c r="H5218" t="s">
        <v>9222</v>
      </c>
      <c r="N5218" t="s">
        <v>75</v>
      </c>
      <c r="O5218" t="s">
        <v>30</v>
      </c>
      <c r="P5218" t="s">
        <v>30</v>
      </c>
      <c r="Q5218" t="s">
        <v>31</v>
      </c>
      <c r="R5218" t="s">
        <v>30</v>
      </c>
      <c r="X5218" t="s">
        <v>13589</v>
      </c>
    </row>
    <row r="5219" spans="1:24" x14ac:dyDescent="0.25">
      <c r="A5219">
        <v>1379094</v>
      </c>
      <c r="B5219" t="s">
        <v>13590</v>
      </c>
      <c r="C5219" t="s">
        <v>13591</v>
      </c>
      <c r="E5219" t="s">
        <v>13592</v>
      </c>
      <c r="F5219" t="s">
        <v>4717</v>
      </c>
      <c r="G5219" t="e">
        <f>-bamate</f>
        <v>#NAME?</v>
      </c>
      <c r="H5219" t="s">
        <v>12431</v>
      </c>
      <c r="I5219">
        <v>1969</v>
      </c>
      <c r="M5219" t="s">
        <v>13593</v>
      </c>
      <c r="N5219" t="s">
        <v>45</v>
      </c>
      <c r="O5219" t="s">
        <v>40</v>
      </c>
      <c r="P5219" t="s">
        <v>30</v>
      </c>
      <c r="Q5219" t="s">
        <v>46</v>
      </c>
      <c r="R5219" t="s">
        <v>30</v>
      </c>
      <c r="X5219" t="s">
        <v>13594</v>
      </c>
    </row>
    <row r="5220" spans="1:24" x14ac:dyDescent="0.25">
      <c r="A5220">
        <v>1377923</v>
      </c>
      <c r="B5220" t="s">
        <v>13595</v>
      </c>
      <c r="C5220" t="s">
        <v>13596</v>
      </c>
      <c r="F5220" t="s">
        <v>2216</v>
      </c>
      <c r="G5220" t="e">
        <f>-leuton</f>
        <v>#NAME?</v>
      </c>
      <c r="H5220" t="s">
        <v>13597</v>
      </c>
      <c r="I5220">
        <v>2008</v>
      </c>
      <c r="N5220" t="s">
        <v>45</v>
      </c>
      <c r="O5220" t="s">
        <v>40</v>
      </c>
      <c r="P5220" t="s">
        <v>30</v>
      </c>
      <c r="Q5220" t="s">
        <v>31</v>
      </c>
      <c r="R5220" t="s">
        <v>30</v>
      </c>
      <c r="X5220" t="s">
        <v>13598</v>
      </c>
    </row>
    <row r="5221" spans="1:24" x14ac:dyDescent="0.25">
      <c r="A5221">
        <v>1377436</v>
      </c>
      <c r="B5221" t="s">
        <v>13599</v>
      </c>
      <c r="C5221" t="s">
        <v>13600</v>
      </c>
      <c r="G5221" t="e">
        <f>-kalim</f>
        <v>#NAME?</v>
      </c>
      <c r="H5221" t="s">
        <v>4220</v>
      </c>
      <c r="N5221" t="s">
        <v>45</v>
      </c>
      <c r="O5221" t="s">
        <v>40</v>
      </c>
      <c r="P5221" t="s">
        <v>30</v>
      </c>
      <c r="Q5221" t="s">
        <v>31</v>
      </c>
      <c r="R5221" t="s">
        <v>30</v>
      </c>
      <c r="X5221" t="s">
        <v>13601</v>
      </c>
    </row>
    <row r="5222" spans="1:24" x14ac:dyDescent="0.25">
      <c r="A5222">
        <v>1376989</v>
      </c>
      <c r="B5222" t="s">
        <v>13602</v>
      </c>
      <c r="C5222" t="s">
        <v>13603</v>
      </c>
      <c r="E5222" t="s">
        <v>13604</v>
      </c>
      <c r="F5222" t="s">
        <v>301</v>
      </c>
      <c r="G5222" t="s">
        <v>3526</v>
      </c>
      <c r="H5222" t="s">
        <v>38</v>
      </c>
      <c r="I5222">
        <v>1967</v>
      </c>
      <c r="M5222" t="s">
        <v>4208</v>
      </c>
      <c r="N5222" t="s">
        <v>29</v>
      </c>
      <c r="O5222" t="s">
        <v>40</v>
      </c>
      <c r="P5222" t="s">
        <v>30</v>
      </c>
      <c r="Q5222" t="s">
        <v>31</v>
      </c>
      <c r="R5222" t="s">
        <v>30</v>
      </c>
      <c r="X5222" t="s">
        <v>13605</v>
      </c>
    </row>
    <row r="5223" spans="1:24" x14ac:dyDescent="0.25">
      <c r="A5223">
        <v>1383124</v>
      </c>
      <c r="B5223" t="s">
        <v>13606</v>
      </c>
      <c r="C5223" t="s">
        <v>13607</v>
      </c>
      <c r="E5223" t="s">
        <v>13608</v>
      </c>
      <c r="G5223" t="s">
        <v>129</v>
      </c>
      <c r="H5223" t="s">
        <v>130</v>
      </c>
      <c r="I5223">
        <v>1981</v>
      </c>
      <c r="M5223" t="s">
        <v>7283</v>
      </c>
      <c r="N5223" t="s">
        <v>45</v>
      </c>
      <c r="O5223" t="s">
        <v>30</v>
      </c>
      <c r="P5223" t="s">
        <v>30</v>
      </c>
      <c r="Q5223" t="s">
        <v>63</v>
      </c>
      <c r="R5223" t="s">
        <v>30</v>
      </c>
      <c r="X5223" t="s">
        <v>13609</v>
      </c>
    </row>
    <row r="5224" spans="1:24" x14ac:dyDescent="0.25">
      <c r="A5224">
        <v>1379466</v>
      </c>
      <c r="B5224" t="s">
        <v>13610</v>
      </c>
      <c r="C5224" t="s">
        <v>13611</v>
      </c>
      <c r="G5224" t="s">
        <v>9986</v>
      </c>
      <c r="H5224" t="s">
        <v>1567</v>
      </c>
      <c r="N5224" t="s">
        <v>45</v>
      </c>
      <c r="O5224" t="s">
        <v>40</v>
      </c>
      <c r="P5224" t="s">
        <v>30</v>
      </c>
      <c r="Q5224" t="s">
        <v>31</v>
      </c>
      <c r="R5224" t="s">
        <v>30</v>
      </c>
      <c r="X5224" t="s">
        <v>13612</v>
      </c>
    </row>
    <row r="5225" spans="1:24" x14ac:dyDescent="0.25">
      <c r="A5225">
        <v>1376131</v>
      </c>
      <c r="B5225" t="s">
        <v>13613</v>
      </c>
      <c r="C5225" t="s">
        <v>13614</v>
      </c>
      <c r="E5225" t="s">
        <v>13615</v>
      </c>
      <c r="F5225" t="s">
        <v>2679</v>
      </c>
      <c r="G5225" t="e">
        <f>-nepag</f>
        <v>#NAME?</v>
      </c>
      <c r="H5225" t="s">
        <v>12889</v>
      </c>
      <c r="I5225">
        <v>2010</v>
      </c>
      <c r="N5225" t="s">
        <v>45</v>
      </c>
      <c r="O5225" t="s">
        <v>30</v>
      </c>
      <c r="P5225" t="s">
        <v>30</v>
      </c>
      <c r="Q5225" t="s">
        <v>31</v>
      </c>
      <c r="R5225" t="s">
        <v>30</v>
      </c>
      <c r="X5225" t="s">
        <v>13616</v>
      </c>
    </row>
    <row r="5226" spans="1:24" x14ac:dyDescent="0.25">
      <c r="A5226">
        <v>1377372</v>
      </c>
      <c r="B5226" t="s">
        <v>13617</v>
      </c>
      <c r="C5226" t="s">
        <v>13618</v>
      </c>
      <c r="G5226" t="e">
        <f>-prazole</f>
        <v>#NAME?</v>
      </c>
      <c r="H5226" t="s">
        <v>260</v>
      </c>
      <c r="N5226" t="s">
        <v>45</v>
      </c>
      <c r="O5226" t="s">
        <v>40</v>
      </c>
      <c r="P5226" t="s">
        <v>30</v>
      </c>
      <c r="Q5226" t="s">
        <v>46</v>
      </c>
      <c r="R5226" t="s">
        <v>30</v>
      </c>
      <c r="X5226" t="s">
        <v>13619</v>
      </c>
    </row>
    <row r="5227" spans="1:24" x14ac:dyDescent="0.25">
      <c r="A5227">
        <v>1378704</v>
      </c>
      <c r="B5227" t="s">
        <v>13620</v>
      </c>
      <c r="C5227" t="s">
        <v>13621</v>
      </c>
      <c r="G5227" t="e">
        <f>-micin</f>
        <v>#NAME?</v>
      </c>
      <c r="H5227" t="s">
        <v>256</v>
      </c>
      <c r="N5227" t="s">
        <v>29</v>
      </c>
      <c r="O5227" t="s">
        <v>30</v>
      </c>
      <c r="P5227" t="s">
        <v>30</v>
      </c>
      <c r="Q5227" t="s">
        <v>31</v>
      </c>
      <c r="R5227" t="s">
        <v>30</v>
      </c>
      <c r="X5227" t="s">
        <v>13622</v>
      </c>
    </row>
    <row r="5228" spans="1:24" x14ac:dyDescent="0.25">
      <c r="A5228">
        <v>87313</v>
      </c>
      <c r="B5228" t="s">
        <v>13623</v>
      </c>
      <c r="C5228" t="s">
        <v>13624</v>
      </c>
      <c r="G5228" t="e">
        <f>-prim</f>
        <v>#NAME?</v>
      </c>
      <c r="H5228" t="s">
        <v>2030</v>
      </c>
      <c r="N5228" t="s">
        <v>45</v>
      </c>
      <c r="O5228" t="s">
        <v>40</v>
      </c>
      <c r="P5228" t="s">
        <v>30</v>
      </c>
      <c r="Q5228" t="s">
        <v>63</v>
      </c>
      <c r="R5228" t="s">
        <v>30</v>
      </c>
      <c r="X5228" t="s">
        <v>13625</v>
      </c>
    </row>
    <row r="5229" spans="1:24" x14ac:dyDescent="0.25">
      <c r="A5229">
        <v>65567</v>
      </c>
      <c r="B5229" t="s">
        <v>13641</v>
      </c>
      <c r="C5229" t="s">
        <v>13642</v>
      </c>
      <c r="F5229" t="s">
        <v>13643</v>
      </c>
      <c r="G5229" t="s">
        <v>205</v>
      </c>
      <c r="H5229" t="s">
        <v>206</v>
      </c>
      <c r="K5229" t="s">
        <v>13644</v>
      </c>
      <c r="L5229" t="s">
        <v>13645</v>
      </c>
      <c r="M5229" t="s">
        <v>13646</v>
      </c>
      <c r="N5229" t="s">
        <v>45</v>
      </c>
      <c r="O5229" t="s">
        <v>40</v>
      </c>
      <c r="P5229" t="s">
        <v>30</v>
      </c>
      <c r="Q5229" t="s">
        <v>46</v>
      </c>
      <c r="R5229" t="s">
        <v>30</v>
      </c>
      <c r="X5229" t="s">
        <v>13647</v>
      </c>
    </row>
    <row r="5230" spans="1:24" x14ac:dyDescent="0.25">
      <c r="A5230">
        <v>267967</v>
      </c>
      <c r="B5230" t="s">
        <v>13648</v>
      </c>
      <c r="C5230" t="s">
        <v>13649</v>
      </c>
      <c r="G5230" t="e">
        <f>-adol</f>
        <v>#NAME?</v>
      </c>
      <c r="H5230" t="s">
        <v>582</v>
      </c>
      <c r="N5230" t="s">
        <v>45</v>
      </c>
      <c r="O5230" t="s">
        <v>40</v>
      </c>
      <c r="P5230" t="s">
        <v>30</v>
      </c>
      <c r="Q5230" t="s">
        <v>31</v>
      </c>
      <c r="R5230" t="s">
        <v>30</v>
      </c>
      <c r="X5230" t="s">
        <v>13650</v>
      </c>
    </row>
    <row r="5231" spans="1:24" x14ac:dyDescent="0.25">
      <c r="A5231">
        <v>4815</v>
      </c>
      <c r="B5231" t="s">
        <v>13651</v>
      </c>
      <c r="C5231" t="s">
        <v>13652</v>
      </c>
      <c r="E5231" t="s">
        <v>13653</v>
      </c>
      <c r="F5231" t="s">
        <v>626</v>
      </c>
      <c r="G5231" t="e">
        <f>-micin</f>
        <v>#NAME?</v>
      </c>
      <c r="H5231" t="s">
        <v>256</v>
      </c>
      <c r="I5231">
        <v>1973</v>
      </c>
      <c r="M5231" t="s">
        <v>453</v>
      </c>
      <c r="N5231" t="s">
        <v>29</v>
      </c>
      <c r="O5231" t="s">
        <v>30</v>
      </c>
      <c r="P5231" t="s">
        <v>30</v>
      </c>
      <c r="Q5231" t="s">
        <v>31</v>
      </c>
      <c r="R5231" t="s">
        <v>30</v>
      </c>
      <c r="X5231" t="s">
        <v>13654</v>
      </c>
    </row>
    <row r="5232" spans="1:24" x14ac:dyDescent="0.25">
      <c r="A5232">
        <v>990133</v>
      </c>
      <c r="B5232" t="s">
        <v>13661</v>
      </c>
      <c r="C5232" t="s">
        <v>13662</v>
      </c>
      <c r="E5232" t="s">
        <v>13663</v>
      </c>
      <c r="G5232" t="e">
        <f>-icam</f>
        <v>#NAME?</v>
      </c>
      <c r="H5232" t="s">
        <v>1658</v>
      </c>
      <c r="N5232" t="s">
        <v>45</v>
      </c>
      <c r="O5232" t="s">
        <v>40</v>
      </c>
      <c r="P5232" t="s">
        <v>30</v>
      </c>
      <c r="Q5232" t="s">
        <v>46</v>
      </c>
      <c r="R5232" t="s">
        <v>30</v>
      </c>
      <c r="X5232" t="s">
        <v>13664</v>
      </c>
    </row>
    <row r="5233" spans="1:24" x14ac:dyDescent="0.25">
      <c r="A5233">
        <v>1812</v>
      </c>
      <c r="B5233" t="s">
        <v>13665</v>
      </c>
      <c r="C5233" t="s">
        <v>13666</v>
      </c>
      <c r="E5233" t="s">
        <v>13667</v>
      </c>
      <c r="G5233" t="e">
        <f>-planin</f>
        <v>#NAME?</v>
      </c>
      <c r="H5233" t="s">
        <v>9222</v>
      </c>
      <c r="I5233">
        <v>1986</v>
      </c>
      <c r="K5233" t="s">
        <v>13668</v>
      </c>
      <c r="L5233" t="s">
        <v>13669</v>
      </c>
      <c r="M5233" t="s">
        <v>453</v>
      </c>
      <c r="N5233" t="s">
        <v>75</v>
      </c>
      <c r="O5233" t="s">
        <v>30</v>
      </c>
      <c r="P5233" t="s">
        <v>30</v>
      </c>
      <c r="Q5233" t="s">
        <v>46</v>
      </c>
      <c r="R5233" t="s">
        <v>30</v>
      </c>
      <c r="X5233" t="s">
        <v>13670</v>
      </c>
    </row>
    <row r="5234" spans="1:24" x14ac:dyDescent="0.25">
      <c r="A5234">
        <v>64112</v>
      </c>
      <c r="B5234" t="s">
        <v>13671</v>
      </c>
      <c r="C5234" t="s">
        <v>13672</v>
      </c>
      <c r="G5234" t="e">
        <f>-tant</f>
        <v>#NAME?</v>
      </c>
      <c r="H5234" t="s">
        <v>8457</v>
      </c>
      <c r="N5234" t="s">
        <v>45</v>
      </c>
      <c r="O5234" t="s">
        <v>30</v>
      </c>
      <c r="P5234" t="s">
        <v>30</v>
      </c>
      <c r="Q5234" t="s">
        <v>31</v>
      </c>
      <c r="R5234" t="s">
        <v>30</v>
      </c>
      <c r="X5234" t="s">
        <v>13673</v>
      </c>
    </row>
    <row r="5235" spans="1:24" x14ac:dyDescent="0.25">
      <c r="A5235">
        <v>591640</v>
      </c>
      <c r="B5235" t="s">
        <v>13674</v>
      </c>
      <c r="C5235" t="s">
        <v>13675</v>
      </c>
      <c r="E5235" t="s">
        <v>13676</v>
      </c>
      <c r="F5235" t="s">
        <v>480</v>
      </c>
      <c r="G5235" t="s">
        <v>3327</v>
      </c>
      <c r="H5235" t="s">
        <v>3328</v>
      </c>
      <c r="I5235">
        <v>2009</v>
      </c>
      <c r="N5235" t="s">
        <v>45</v>
      </c>
      <c r="O5235" t="s">
        <v>40</v>
      </c>
      <c r="P5235" t="s">
        <v>30</v>
      </c>
      <c r="Q5235" t="s">
        <v>31</v>
      </c>
      <c r="R5235" t="s">
        <v>30</v>
      </c>
      <c r="X5235" t="s">
        <v>13677</v>
      </c>
    </row>
    <row r="5236" spans="1:24" x14ac:dyDescent="0.25">
      <c r="A5236">
        <v>253347</v>
      </c>
      <c r="B5236" t="s">
        <v>13678</v>
      </c>
      <c r="C5236" t="s">
        <v>13679</v>
      </c>
      <c r="G5236" t="e">
        <f>-ast</f>
        <v>#NAME?</v>
      </c>
      <c r="H5236" t="s">
        <v>10401</v>
      </c>
      <c r="N5236" t="s">
        <v>45</v>
      </c>
      <c r="O5236" t="s">
        <v>40</v>
      </c>
      <c r="P5236" t="s">
        <v>30</v>
      </c>
      <c r="Q5236" t="s">
        <v>63</v>
      </c>
      <c r="R5236" t="s">
        <v>30</v>
      </c>
      <c r="X5236" t="s">
        <v>13680</v>
      </c>
    </row>
    <row r="5237" spans="1:24" x14ac:dyDescent="0.25">
      <c r="A5237">
        <v>1049174</v>
      </c>
      <c r="B5237" t="s">
        <v>13681</v>
      </c>
      <c r="C5237" t="s">
        <v>13682</v>
      </c>
      <c r="E5237" t="s">
        <v>13683</v>
      </c>
      <c r="F5237" t="s">
        <v>13684</v>
      </c>
      <c r="G5237" t="e">
        <f>-antel</f>
        <v>#NAME?</v>
      </c>
      <c r="H5237" t="s">
        <v>3840</v>
      </c>
      <c r="I5237">
        <v>1966</v>
      </c>
      <c r="K5237" t="s">
        <v>13685</v>
      </c>
      <c r="L5237" t="s">
        <v>13686</v>
      </c>
      <c r="M5237" t="s">
        <v>948</v>
      </c>
      <c r="N5237" t="s">
        <v>45</v>
      </c>
      <c r="O5237" t="s">
        <v>40</v>
      </c>
      <c r="P5237" t="s">
        <v>30</v>
      </c>
      <c r="Q5237" t="s">
        <v>63</v>
      </c>
      <c r="R5237" t="s">
        <v>30</v>
      </c>
      <c r="X5237" t="s">
        <v>13687</v>
      </c>
    </row>
    <row r="5238" spans="1:24" x14ac:dyDescent="0.25">
      <c r="A5238">
        <v>123375</v>
      </c>
      <c r="B5238" t="s">
        <v>13696</v>
      </c>
      <c r="C5238" t="s">
        <v>13697</v>
      </c>
      <c r="E5238" t="s">
        <v>13698</v>
      </c>
      <c r="F5238" t="s">
        <v>13699</v>
      </c>
      <c r="G5238" t="e">
        <f>-pamine</f>
        <v>#NAME?</v>
      </c>
      <c r="H5238" t="s">
        <v>2809</v>
      </c>
      <c r="I5238">
        <v>1981</v>
      </c>
      <c r="K5238" t="s">
        <v>13700</v>
      </c>
      <c r="L5238" t="s">
        <v>13701</v>
      </c>
      <c r="M5238" t="s">
        <v>13702</v>
      </c>
      <c r="N5238" t="s">
        <v>45</v>
      </c>
      <c r="O5238" t="s">
        <v>40</v>
      </c>
      <c r="P5238" t="s">
        <v>30</v>
      </c>
      <c r="Q5238" t="s">
        <v>63</v>
      </c>
      <c r="R5238" t="s">
        <v>30</v>
      </c>
      <c r="X5238" t="s">
        <v>13703</v>
      </c>
    </row>
    <row r="5239" spans="1:24" x14ac:dyDescent="0.25">
      <c r="A5239">
        <v>248530</v>
      </c>
      <c r="B5239" t="s">
        <v>13704</v>
      </c>
      <c r="C5239" t="s">
        <v>13705</v>
      </c>
      <c r="G5239" t="e">
        <f>-uracil</f>
        <v>#NAME?</v>
      </c>
      <c r="H5239" t="s">
        <v>12923</v>
      </c>
      <c r="N5239" t="s">
        <v>29</v>
      </c>
      <c r="O5239" t="s">
        <v>40</v>
      </c>
      <c r="P5239" t="s">
        <v>30</v>
      </c>
      <c r="Q5239" t="s">
        <v>63</v>
      </c>
      <c r="R5239" t="s">
        <v>30</v>
      </c>
      <c r="X5239" t="s">
        <v>13706</v>
      </c>
    </row>
    <row r="5240" spans="1:24" x14ac:dyDescent="0.25">
      <c r="A5240">
        <v>320055</v>
      </c>
      <c r="B5240" t="s">
        <v>13707</v>
      </c>
      <c r="C5240" t="s">
        <v>13708</v>
      </c>
      <c r="E5240" t="s">
        <v>13709</v>
      </c>
      <c r="G5240" t="e">
        <f>-mycin</f>
        <v>#NAME?</v>
      </c>
      <c r="H5240" t="s">
        <v>26</v>
      </c>
      <c r="I5240">
        <v>2002</v>
      </c>
      <c r="N5240" t="s">
        <v>29</v>
      </c>
      <c r="O5240" t="s">
        <v>30</v>
      </c>
      <c r="P5240" t="s">
        <v>30</v>
      </c>
      <c r="Q5240" t="s">
        <v>31</v>
      </c>
      <c r="R5240" t="s">
        <v>30</v>
      </c>
      <c r="X5240" t="s">
        <v>13710</v>
      </c>
    </row>
    <row r="5241" spans="1:24" x14ac:dyDescent="0.25">
      <c r="A5241">
        <v>282509</v>
      </c>
      <c r="B5241" t="s">
        <v>13711</v>
      </c>
      <c r="C5241" t="s">
        <v>13712</v>
      </c>
      <c r="F5241" t="s">
        <v>886</v>
      </c>
      <c r="G5241" t="e">
        <f>-formin</f>
        <v>#NAME?</v>
      </c>
      <c r="H5241" t="s">
        <v>6866</v>
      </c>
      <c r="K5241" t="s">
        <v>13713</v>
      </c>
      <c r="L5241" t="s">
        <v>13714</v>
      </c>
      <c r="N5241" t="s">
        <v>45</v>
      </c>
      <c r="O5241" t="s">
        <v>40</v>
      </c>
      <c r="P5241" t="s">
        <v>30</v>
      </c>
      <c r="Q5241" t="s">
        <v>63</v>
      </c>
      <c r="R5241" t="s">
        <v>30</v>
      </c>
      <c r="X5241" t="s">
        <v>13715</v>
      </c>
    </row>
    <row r="5242" spans="1:24" x14ac:dyDescent="0.25">
      <c r="A5242">
        <v>732136</v>
      </c>
      <c r="B5242" t="s">
        <v>13716</v>
      </c>
      <c r="C5242" t="s">
        <v>13717</v>
      </c>
      <c r="G5242" t="e">
        <f>-ilide</f>
        <v>#NAME?</v>
      </c>
      <c r="H5242" t="s">
        <v>6676</v>
      </c>
      <c r="N5242" t="s">
        <v>45</v>
      </c>
      <c r="O5242" t="s">
        <v>40</v>
      </c>
      <c r="P5242" t="s">
        <v>30</v>
      </c>
      <c r="Q5242" t="s">
        <v>63</v>
      </c>
      <c r="R5242" t="s">
        <v>30</v>
      </c>
      <c r="X5242" t="s">
        <v>13718</v>
      </c>
    </row>
    <row r="5243" spans="1:24" x14ac:dyDescent="0.25">
      <c r="A5243">
        <v>34650</v>
      </c>
      <c r="B5243" t="s">
        <v>13719</v>
      </c>
      <c r="C5243" t="s">
        <v>13720</v>
      </c>
      <c r="G5243" t="e">
        <f>-mustine</f>
        <v>#NAME?</v>
      </c>
      <c r="H5243" t="s">
        <v>631</v>
      </c>
      <c r="I5243">
        <v>1981</v>
      </c>
      <c r="M5243" t="s">
        <v>793</v>
      </c>
      <c r="N5243" t="s">
        <v>45</v>
      </c>
      <c r="O5243" t="s">
        <v>40</v>
      </c>
      <c r="P5243" t="s">
        <v>30</v>
      </c>
      <c r="Q5243" t="s">
        <v>63</v>
      </c>
      <c r="R5243" t="s">
        <v>30</v>
      </c>
      <c r="X5243" t="s">
        <v>13721</v>
      </c>
    </row>
    <row r="5244" spans="1:24" x14ac:dyDescent="0.25">
      <c r="A5244">
        <v>1047026</v>
      </c>
      <c r="B5244" t="s">
        <v>13722</v>
      </c>
      <c r="C5244" t="s">
        <v>13723</v>
      </c>
      <c r="F5244" t="s">
        <v>366</v>
      </c>
      <c r="G5244" t="e">
        <f>-ium</f>
        <v>#NAME?</v>
      </c>
      <c r="H5244" t="s">
        <v>288</v>
      </c>
      <c r="I5244">
        <v>1964</v>
      </c>
      <c r="M5244" t="s">
        <v>2484</v>
      </c>
      <c r="N5244" t="s">
        <v>45</v>
      </c>
      <c r="O5244" t="s">
        <v>30</v>
      </c>
      <c r="P5244" t="s">
        <v>30</v>
      </c>
      <c r="Q5244" t="s">
        <v>63</v>
      </c>
      <c r="R5244" t="s">
        <v>30</v>
      </c>
      <c r="X5244" t="s">
        <v>13724</v>
      </c>
    </row>
    <row r="5245" spans="1:24" x14ac:dyDescent="0.25">
      <c r="A5245">
        <v>103688</v>
      </c>
      <c r="B5245" t="s">
        <v>13725</v>
      </c>
      <c r="C5245" t="s">
        <v>13726</v>
      </c>
      <c r="G5245" t="e">
        <f>-tidine</f>
        <v>#NAME?</v>
      </c>
      <c r="H5245" t="s">
        <v>1126</v>
      </c>
      <c r="N5245" t="s">
        <v>45</v>
      </c>
      <c r="O5245" t="s">
        <v>40</v>
      </c>
      <c r="P5245" t="s">
        <v>30</v>
      </c>
      <c r="Q5245" t="s">
        <v>63</v>
      </c>
      <c r="R5245" t="s">
        <v>30</v>
      </c>
      <c r="X5245" t="s">
        <v>13727</v>
      </c>
    </row>
    <row r="5246" spans="1:24" x14ac:dyDescent="0.25">
      <c r="A5246">
        <v>564806</v>
      </c>
      <c r="B5246" t="s">
        <v>13728</v>
      </c>
      <c r="C5246" t="s">
        <v>13729</v>
      </c>
      <c r="E5246" t="s">
        <v>13730</v>
      </c>
      <c r="G5246" t="e">
        <f>-arotene</f>
        <v>#NAME?</v>
      </c>
      <c r="H5246" t="s">
        <v>10422</v>
      </c>
      <c r="N5246" t="s">
        <v>45</v>
      </c>
      <c r="O5246" t="s">
        <v>30</v>
      </c>
      <c r="P5246" t="s">
        <v>30</v>
      </c>
      <c r="Q5246" t="s">
        <v>63</v>
      </c>
      <c r="R5246" t="s">
        <v>30</v>
      </c>
      <c r="X5246" t="s">
        <v>13731</v>
      </c>
    </row>
    <row r="5247" spans="1:24" x14ac:dyDescent="0.25">
      <c r="A5247">
        <v>654500</v>
      </c>
      <c r="B5247" t="s">
        <v>13747</v>
      </c>
      <c r="C5247" t="s">
        <v>13748</v>
      </c>
      <c r="F5247" t="s">
        <v>366</v>
      </c>
      <c r="G5247" t="e">
        <f>-ium</f>
        <v>#NAME?</v>
      </c>
      <c r="H5247" t="s">
        <v>288</v>
      </c>
      <c r="N5247" t="s">
        <v>45</v>
      </c>
      <c r="O5247" t="s">
        <v>40</v>
      </c>
      <c r="P5247" t="s">
        <v>30</v>
      </c>
      <c r="Q5247" t="s">
        <v>63</v>
      </c>
      <c r="R5247" t="s">
        <v>30</v>
      </c>
      <c r="X5247" t="s">
        <v>13749</v>
      </c>
    </row>
    <row r="5248" spans="1:24" x14ac:dyDescent="0.25">
      <c r="A5248">
        <v>661512</v>
      </c>
      <c r="B5248" t="s">
        <v>13757</v>
      </c>
      <c r="C5248" t="s">
        <v>13758</v>
      </c>
      <c r="G5248" t="e">
        <f>-ium</f>
        <v>#NAME?</v>
      </c>
      <c r="H5248" t="s">
        <v>288</v>
      </c>
      <c r="N5248" t="s">
        <v>45</v>
      </c>
      <c r="O5248" t="s">
        <v>40</v>
      </c>
      <c r="P5248" t="s">
        <v>30</v>
      </c>
      <c r="Q5248" t="s">
        <v>46</v>
      </c>
      <c r="R5248" t="s">
        <v>30</v>
      </c>
      <c r="X5248" t="s">
        <v>13759</v>
      </c>
    </row>
    <row r="5249" spans="1:24" x14ac:dyDescent="0.25">
      <c r="A5249">
        <v>489439</v>
      </c>
      <c r="B5249" t="s">
        <v>13760</v>
      </c>
      <c r="C5249" t="s">
        <v>13761</v>
      </c>
      <c r="E5249" t="s">
        <v>13762</v>
      </c>
      <c r="F5249" t="s">
        <v>480</v>
      </c>
      <c r="G5249" t="e">
        <f>-tant</f>
        <v>#NAME?</v>
      </c>
      <c r="H5249" t="s">
        <v>8457</v>
      </c>
      <c r="I5249">
        <v>1999</v>
      </c>
      <c r="N5249" t="s">
        <v>45</v>
      </c>
      <c r="O5249" t="s">
        <v>30</v>
      </c>
      <c r="P5249" t="s">
        <v>30</v>
      </c>
      <c r="Q5249" t="s">
        <v>31</v>
      </c>
      <c r="R5249" t="s">
        <v>30</v>
      </c>
      <c r="X5249" t="s">
        <v>13763</v>
      </c>
    </row>
    <row r="5250" spans="1:24" x14ac:dyDescent="0.25">
      <c r="A5250">
        <v>624231</v>
      </c>
      <c r="B5250" t="s">
        <v>13764</v>
      </c>
      <c r="C5250" t="s">
        <v>13765</v>
      </c>
      <c r="F5250" t="s">
        <v>13766</v>
      </c>
      <c r="G5250" t="e">
        <f>-semide</f>
        <v>#NAME?</v>
      </c>
      <c r="H5250" t="s">
        <v>4373</v>
      </c>
      <c r="I5250">
        <v>1980</v>
      </c>
      <c r="M5250" t="s">
        <v>1908</v>
      </c>
      <c r="N5250" t="s">
        <v>45</v>
      </c>
      <c r="O5250" t="s">
        <v>40</v>
      </c>
      <c r="P5250" t="s">
        <v>30</v>
      </c>
      <c r="Q5250" t="s">
        <v>63</v>
      </c>
      <c r="R5250" t="s">
        <v>30</v>
      </c>
      <c r="X5250" t="s">
        <v>13767</v>
      </c>
    </row>
    <row r="5251" spans="1:24" x14ac:dyDescent="0.25">
      <c r="A5251">
        <v>120195</v>
      </c>
      <c r="B5251" t="s">
        <v>13774</v>
      </c>
      <c r="C5251" t="s">
        <v>13775</v>
      </c>
      <c r="E5251" t="s">
        <v>13776</v>
      </c>
      <c r="F5251" t="s">
        <v>13777</v>
      </c>
      <c r="G5251" t="e">
        <f>-stat</f>
        <v>#NAME?</v>
      </c>
      <c r="H5251" t="s">
        <v>387</v>
      </c>
      <c r="I5251">
        <v>1999</v>
      </c>
      <c r="N5251" t="s">
        <v>45</v>
      </c>
      <c r="O5251" t="s">
        <v>40</v>
      </c>
      <c r="P5251" t="s">
        <v>30</v>
      </c>
      <c r="Q5251" t="s">
        <v>31</v>
      </c>
      <c r="R5251" t="s">
        <v>30</v>
      </c>
      <c r="X5251" t="s">
        <v>13778</v>
      </c>
    </row>
    <row r="5252" spans="1:24" x14ac:dyDescent="0.25">
      <c r="A5252">
        <v>43449</v>
      </c>
      <c r="B5252" t="s">
        <v>13779</v>
      </c>
      <c r="C5252" t="s">
        <v>13780</v>
      </c>
      <c r="E5252" t="s">
        <v>13781</v>
      </c>
      <c r="G5252" t="e">
        <f>-penem</f>
        <v>#NAME?</v>
      </c>
      <c r="H5252" t="s">
        <v>2256</v>
      </c>
      <c r="I5252">
        <v>1993</v>
      </c>
      <c r="K5252" t="s">
        <v>13782</v>
      </c>
      <c r="L5252" t="s">
        <v>13783</v>
      </c>
      <c r="M5252" t="s">
        <v>453</v>
      </c>
      <c r="N5252" t="s">
        <v>29</v>
      </c>
      <c r="O5252" t="s">
        <v>40</v>
      </c>
      <c r="P5252" t="s">
        <v>30</v>
      </c>
      <c r="Q5252" t="s">
        <v>46</v>
      </c>
      <c r="R5252" t="s">
        <v>30</v>
      </c>
      <c r="X5252" t="s">
        <v>13784</v>
      </c>
    </row>
    <row r="5253" spans="1:24" x14ac:dyDescent="0.25">
      <c r="A5253">
        <v>133366</v>
      </c>
      <c r="B5253" t="s">
        <v>13785</v>
      </c>
      <c r="C5253" t="s">
        <v>13786</v>
      </c>
      <c r="F5253" t="s">
        <v>626</v>
      </c>
      <c r="G5253" t="s">
        <v>129</v>
      </c>
      <c r="H5253" t="s">
        <v>130</v>
      </c>
      <c r="N5253" t="s">
        <v>45</v>
      </c>
      <c r="O5253" t="s">
        <v>40</v>
      </c>
      <c r="P5253" t="s">
        <v>30</v>
      </c>
      <c r="Q5253" t="s">
        <v>46</v>
      </c>
      <c r="R5253" t="s">
        <v>30</v>
      </c>
      <c r="X5253" t="s">
        <v>13787</v>
      </c>
    </row>
    <row r="5254" spans="1:24" x14ac:dyDescent="0.25">
      <c r="A5254">
        <v>228897</v>
      </c>
      <c r="B5254" t="s">
        <v>13788</v>
      </c>
      <c r="C5254" t="s">
        <v>13789</v>
      </c>
      <c r="E5254" t="s">
        <v>13790</v>
      </c>
      <c r="F5254" t="s">
        <v>13791</v>
      </c>
      <c r="G5254" t="e">
        <f>-ac</f>
        <v>#NAME?</v>
      </c>
      <c r="H5254" t="s">
        <v>1022</v>
      </c>
      <c r="I5254">
        <v>1966</v>
      </c>
      <c r="M5254" t="s">
        <v>2199</v>
      </c>
      <c r="N5254" t="s">
        <v>45</v>
      </c>
      <c r="O5254" t="s">
        <v>40</v>
      </c>
      <c r="P5254" t="s">
        <v>30</v>
      </c>
      <c r="Q5254" t="s">
        <v>63</v>
      </c>
      <c r="R5254" t="s">
        <v>30</v>
      </c>
      <c r="X5254" t="s">
        <v>13792</v>
      </c>
    </row>
    <row r="5255" spans="1:24" x14ac:dyDescent="0.25">
      <c r="A5255">
        <v>421145</v>
      </c>
      <c r="B5255" t="s">
        <v>13793</v>
      </c>
      <c r="C5255" t="s">
        <v>13794</v>
      </c>
      <c r="E5255" t="s">
        <v>13795</v>
      </c>
      <c r="F5255" t="s">
        <v>13796</v>
      </c>
      <c r="G5255" t="e">
        <f>-sartan</f>
        <v>#NAME?</v>
      </c>
      <c r="H5255" t="s">
        <v>3818</v>
      </c>
      <c r="I5255">
        <v>2002</v>
      </c>
      <c r="N5255" t="s">
        <v>45</v>
      </c>
      <c r="O5255" t="s">
        <v>40</v>
      </c>
      <c r="P5255" t="s">
        <v>30</v>
      </c>
      <c r="Q5255" t="s">
        <v>63</v>
      </c>
      <c r="R5255" t="s">
        <v>30</v>
      </c>
      <c r="X5255" t="s">
        <v>13797</v>
      </c>
    </row>
    <row r="5256" spans="1:24" x14ac:dyDescent="0.25">
      <c r="A5256">
        <v>10881</v>
      </c>
      <c r="B5256" t="s">
        <v>13798</v>
      </c>
      <c r="C5256" t="s">
        <v>13799</v>
      </c>
      <c r="E5256" t="s">
        <v>13800</v>
      </c>
      <c r="G5256" t="e">
        <f>-mustine</f>
        <v>#NAME?</v>
      </c>
      <c r="H5256" t="s">
        <v>631</v>
      </c>
      <c r="I5256">
        <v>1972</v>
      </c>
      <c r="K5256" t="s">
        <v>13801</v>
      </c>
      <c r="L5256" t="s">
        <v>13802</v>
      </c>
      <c r="M5256" t="s">
        <v>793</v>
      </c>
      <c r="N5256" t="s">
        <v>45</v>
      </c>
      <c r="O5256" t="s">
        <v>40</v>
      </c>
      <c r="P5256" t="s">
        <v>30</v>
      </c>
      <c r="Q5256" t="s">
        <v>63</v>
      </c>
      <c r="R5256" t="s">
        <v>30</v>
      </c>
      <c r="X5256" t="s">
        <v>13803</v>
      </c>
    </row>
    <row r="5257" spans="1:24" x14ac:dyDescent="0.25">
      <c r="A5257">
        <v>238735</v>
      </c>
      <c r="B5257" t="s">
        <v>13810</v>
      </c>
      <c r="C5257" t="s">
        <v>13811</v>
      </c>
      <c r="E5257" t="s">
        <v>13812</v>
      </c>
      <c r="F5257" t="s">
        <v>442</v>
      </c>
      <c r="G5257" t="e">
        <f>-tidine</f>
        <v>#NAME?</v>
      </c>
      <c r="H5257" t="s">
        <v>1126</v>
      </c>
      <c r="I5257">
        <v>1985</v>
      </c>
      <c r="M5257" t="s">
        <v>13813</v>
      </c>
      <c r="N5257" t="s">
        <v>45</v>
      </c>
      <c r="O5257" t="s">
        <v>40</v>
      </c>
      <c r="P5257" t="s">
        <v>30</v>
      </c>
      <c r="Q5257" t="s">
        <v>63</v>
      </c>
      <c r="R5257" t="s">
        <v>30</v>
      </c>
      <c r="X5257" t="s">
        <v>13814</v>
      </c>
    </row>
    <row r="5258" spans="1:24" x14ac:dyDescent="0.25">
      <c r="A5258">
        <v>255370</v>
      </c>
      <c r="B5258" t="s">
        <v>13815</v>
      </c>
      <c r="C5258" t="s">
        <v>13816</v>
      </c>
      <c r="G5258" t="e">
        <f>-olol</f>
        <v>#NAME?</v>
      </c>
      <c r="H5258" t="s">
        <v>475</v>
      </c>
      <c r="N5258" t="s">
        <v>45</v>
      </c>
      <c r="O5258" t="s">
        <v>40</v>
      </c>
      <c r="P5258" t="s">
        <v>30</v>
      </c>
      <c r="Q5258" t="s">
        <v>46</v>
      </c>
      <c r="R5258" t="s">
        <v>30</v>
      </c>
      <c r="X5258" t="s">
        <v>13817</v>
      </c>
    </row>
    <row r="5259" spans="1:24" x14ac:dyDescent="0.25">
      <c r="A5259">
        <v>239303</v>
      </c>
      <c r="B5259" t="s">
        <v>13818</v>
      </c>
      <c r="C5259" t="s">
        <v>13819</v>
      </c>
      <c r="G5259" t="e">
        <f>-imus</f>
        <v>#NAME?</v>
      </c>
      <c r="H5259" t="s">
        <v>3773</v>
      </c>
      <c r="N5259" t="s">
        <v>45</v>
      </c>
      <c r="O5259" t="s">
        <v>30</v>
      </c>
      <c r="P5259" t="s">
        <v>30</v>
      </c>
      <c r="Q5259" t="s">
        <v>31</v>
      </c>
      <c r="R5259" t="s">
        <v>30</v>
      </c>
      <c r="X5259" t="s">
        <v>13820</v>
      </c>
    </row>
    <row r="5260" spans="1:24" x14ac:dyDescent="0.25">
      <c r="A5260">
        <v>46609</v>
      </c>
      <c r="B5260" t="s">
        <v>13821</v>
      </c>
      <c r="C5260" t="s">
        <v>13822</v>
      </c>
      <c r="G5260" t="e">
        <f ca="1">-ifen(e)</f>
        <v>#NAME?</v>
      </c>
      <c r="H5260" t="s">
        <v>4990</v>
      </c>
      <c r="N5260" t="s">
        <v>45</v>
      </c>
      <c r="O5260" t="s">
        <v>40</v>
      </c>
      <c r="P5260" t="s">
        <v>30</v>
      </c>
      <c r="Q5260" t="s">
        <v>63</v>
      </c>
      <c r="R5260" t="s">
        <v>30</v>
      </c>
      <c r="X5260" t="s">
        <v>13823</v>
      </c>
    </row>
    <row r="5261" spans="1:24" x14ac:dyDescent="0.25">
      <c r="A5261">
        <v>431456</v>
      </c>
      <c r="B5261" t="s">
        <v>13824</v>
      </c>
      <c r="C5261" t="s">
        <v>13825</v>
      </c>
      <c r="E5261" t="s">
        <v>13826</v>
      </c>
      <c r="F5261" t="s">
        <v>13827</v>
      </c>
      <c r="G5261" t="e">
        <f>-prisnil</f>
        <v>#NAME?</v>
      </c>
      <c r="H5261" t="s">
        <v>13573</v>
      </c>
      <c r="I5261">
        <v>2002</v>
      </c>
      <c r="N5261" t="s">
        <v>29</v>
      </c>
      <c r="O5261" t="s">
        <v>40</v>
      </c>
      <c r="P5261" t="s">
        <v>30</v>
      </c>
      <c r="Q5261" t="s">
        <v>31</v>
      </c>
      <c r="R5261" t="s">
        <v>30</v>
      </c>
      <c r="X5261" t="s">
        <v>13828</v>
      </c>
    </row>
    <row r="5262" spans="1:24" x14ac:dyDescent="0.25">
      <c r="A5262">
        <v>975049</v>
      </c>
      <c r="B5262" t="s">
        <v>13838</v>
      </c>
      <c r="C5262" t="s">
        <v>13839</v>
      </c>
      <c r="F5262" t="s">
        <v>626</v>
      </c>
      <c r="G5262" t="s">
        <v>129</v>
      </c>
      <c r="H5262" t="s">
        <v>130</v>
      </c>
      <c r="N5262" t="s">
        <v>45</v>
      </c>
      <c r="O5262" t="s">
        <v>30</v>
      </c>
      <c r="P5262" t="s">
        <v>30</v>
      </c>
      <c r="Q5262" t="s">
        <v>46</v>
      </c>
      <c r="R5262" t="s">
        <v>30</v>
      </c>
      <c r="X5262" t="s">
        <v>13840</v>
      </c>
    </row>
    <row r="5263" spans="1:24" x14ac:dyDescent="0.25">
      <c r="A5263">
        <v>258847</v>
      </c>
      <c r="B5263" t="s">
        <v>13841</v>
      </c>
      <c r="C5263" t="s">
        <v>13842</v>
      </c>
      <c r="G5263" t="e">
        <f>-zotan</f>
        <v>#NAME?</v>
      </c>
      <c r="H5263" t="s">
        <v>1354</v>
      </c>
      <c r="N5263" t="s">
        <v>45</v>
      </c>
      <c r="O5263" t="s">
        <v>40</v>
      </c>
      <c r="P5263" t="s">
        <v>30</v>
      </c>
      <c r="Q5263" t="s">
        <v>63</v>
      </c>
      <c r="R5263" t="s">
        <v>30</v>
      </c>
      <c r="X5263" t="s">
        <v>13843</v>
      </c>
    </row>
    <row r="5264" spans="1:24" x14ac:dyDescent="0.25">
      <c r="A5264">
        <v>116848</v>
      </c>
      <c r="B5264" t="s">
        <v>13844</v>
      </c>
      <c r="C5264" t="s">
        <v>13845</v>
      </c>
      <c r="E5264" t="s">
        <v>13846</v>
      </c>
      <c r="F5264" t="s">
        <v>12082</v>
      </c>
      <c r="G5264" t="e">
        <f>-sartan</f>
        <v>#NAME?</v>
      </c>
      <c r="H5264" t="s">
        <v>3818</v>
      </c>
      <c r="I5264">
        <v>1997</v>
      </c>
      <c r="K5264" t="s">
        <v>13847</v>
      </c>
      <c r="L5264" t="s">
        <v>13848</v>
      </c>
      <c r="M5264" t="s">
        <v>13849</v>
      </c>
      <c r="N5264" t="s">
        <v>45</v>
      </c>
      <c r="O5264" t="s">
        <v>40</v>
      </c>
      <c r="P5264" t="s">
        <v>30</v>
      </c>
      <c r="Q5264" t="s">
        <v>63</v>
      </c>
      <c r="R5264" t="s">
        <v>30</v>
      </c>
      <c r="X5264" t="s">
        <v>13850</v>
      </c>
    </row>
    <row r="5265" spans="1:24" x14ac:dyDescent="0.25">
      <c r="A5265">
        <v>228354</v>
      </c>
      <c r="B5265" t="s">
        <v>13858</v>
      </c>
      <c r="C5265" t="s">
        <v>13859</v>
      </c>
      <c r="E5265" t="s">
        <v>13860</v>
      </c>
      <c r="F5265" t="s">
        <v>982</v>
      </c>
      <c r="G5265" t="e">
        <f>-vir</f>
        <v>#NAME?</v>
      </c>
      <c r="H5265" t="s">
        <v>12295</v>
      </c>
      <c r="I5265">
        <v>2002</v>
      </c>
      <c r="N5265" t="s">
        <v>45</v>
      </c>
      <c r="O5265" t="s">
        <v>30</v>
      </c>
      <c r="P5265" t="s">
        <v>30</v>
      </c>
      <c r="Q5265" t="s">
        <v>31</v>
      </c>
      <c r="R5265" t="s">
        <v>30</v>
      </c>
      <c r="X5265" t="s">
        <v>13861</v>
      </c>
    </row>
    <row r="5266" spans="1:24" x14ac:dyDescent="0.25">
      <c r="A5266">
        <v>16721</v>
      </c>
      <c r="B5266" t="s">
        <v>13862</v>
      </c>
      <c r="C5266" t="s">
        <v>13863</v>
      </c>
      <c r="G5266" t="s">
        <v>2167</v>
      </c>
      <c r="H5266" t="s">
        <v>2168</v>
      </c>
      <c r="N5266" t="s">
        <v>45</v>
      </c>
      <c r="O5266" t="s">
        <v>40</v>
      </c>
      <c r="P5266" t="s">
        <v>30</v>
      </c>
      <c r="Q5266" t="s">
        <v>63</v>
      </c>
      <c r="R5266" t="s">
        <v>30</v>
      </c>
      <c r="X5266" t="s">
        <v>13864</v>
      </c>
    </row>
    <row r="5267" spans="1:24" x14ac:dyDescent="0.25">
      <c r="A5267">
        <v>230236</v>
      </c>
      <c r="B5267" t="s">
        <v>13865</v>
      </c>
      <c r="C5267" t="s">
        <v>13866</v>
      </c>
      <c r="G5267" t="e">
        <f>-dan</f>
        <v>#NAME?</v>
      </c>
      <c r="H5267" t="s">
        <v>5004</v>
      </c>
      <c r="N5267" t="s">
        <v>45</v>
      </c>
      <c r="O5267" t="s">
        <v>40</v>
      </c>
      <c r="P5267" t="s">
        <v>30</v>
      </c>
      <c r="Q5267" t="s">
        <v>63</v>
      </c>
      <c r="R5267" t="s">
        <v>30</v>
      </c>
      <c r="X5267" t="s">
        <v>13867</v>
      </c>
    </row>
    <row r="5268" spans="1:24" x14ac:dyDescent="0.25">
      <c r="A5268">
        <v>37980</v>
      </c>
      <c r="B5268" t="s">
        <v>13868</v>
      </c>
      <c r="C5268" t="s">
        <v>13869</v>
      </c>
      <c r="E5268" t="s">
        <v>13870</v>
      </c>
      <c r="F5268" t="s">
        <v>13871</v>
      </c>
      <c r="G5268" t="e">
        <f>-dil</f>
        <v>#NAME?</v>
      </c>
      <c r="H5268" t="s">
        <v>707</v>
      </c>
      <c r="I5268">
        <v>1981</v>
      </c>
      <c r="K5268" t="s">
        <v>13872</v>
      </c>
      <c r="L5268" t="s">
        <v>13873</v>
      </c>
      <c r="M5268" t="s">
        <v>3003</v>
      </c>
      <c r="N5268" t="s">
        <v>45</v>
      </c>
      <c r="O5268" t="s">
        <v>40</v>
      </c>
      <c r="P5268" t="s">
        <v>30</v>
      </c>
      <c r="Q5268" t="s">
        <v>63</v>
      </c>
      <c r="R5268" t="s">
        <v>30</v>
      </c>
      <c r="X5268" t="s">
        <v>13874</v>
      </c>
    </row>
    <row r="5269" spans="1:24" x14ac:dyDescent="0.25">
      <c r="A5269">
        <v>240926</v>
      </c>
      <c r="B5269" t="s">
        <v>13875</v>
      </c>
      <c r="C5269" t="s">
        <v>13876</v>
      </c>
      <c r="E5269" t="s">
        <v>13877</v>
      </c>
      <c r="F5269" t="s">
        <v>366</v>
      </c>
      <c r="G5269" t="e">
        <f>-rinone</f>
        <v>#NAME?</v>
      </c>
      <c r="H5269" t="s">
        <v>9563</v>
      </c>
      <c r="I5269">
        <v>1988</v>
      </c>
      <c r="M5269" t="s">
        <v>896</v>
      </c>
      <c r="N5269" t="s">
        <v>45</v>
      </c>
      <c r="O5269" t="s">
        <v>40</v>
      </c>
      <c r="P5269" t="s">
        <v>30</v>
      </c>
      <c r="Q5269" t="s">
        <v>63</v>
      </c>
      <c r="R5269" t="s">
        <v>30</v>
      </c>
      <c r="X5269" t="s">
        <v>13878</v>
      </c>
    </row>
    <row r="5270" spans="1:24" x14ac:dyDescent="0.25">
      <c r="A5270">
        <v>217612</v>
      </c>
      <c r="B5270" t="s">
        <v>13879</v>
      </c>
      <c r="C5270" t="s">
        <v>13880</v>
      </c>
      <c r="G5270" t="e">
        <f>-pamine</f>
        <v>#NAME?</v>
      </c>
      <c r="H5270" t="s">
        <v>2809</v>
      </c>
      <c r="I5270">
        <v>1977</v>
      </c>
      <c r="M5270" t="s">
        <v>7547</v>
      </c>
      <c r="N5270" t="s">
        <v>45</v>
      </c>
      <c r="O5270" t="s">
        <v>40</v>
      </c>
      <c r="P5270" t="s">
        <v>30</v>
      </c>
      <c r="Q5270" t="s">
        <v>63</v>
      </c>
      <c r="R5270" t="s">
        <v>30</v>
      </c>
      <c r="X5270" t="s">
        <v>13881</v>
      </c>
    </row>
    <row r="5271" spans="1:24" x14ac:dyDescent="0.25">
      <c r="A5271">
        <v>795013</v>
      </c>
      <c r="B5271" t="s">
        <v>13882</v>
      </c>
      <c r="C5271" t="s">
        <v>13883</v>
      </c>
      <c r="G5271" t="s">
        <v>1294</v>
      </c>
      <c r="H5271" t="s">
        <v>1295</v>
      </c>
      <c r="N5271" t="s">
        <v>45</v>
      </c>
      <c r="O5271" t="s">
        <v>40</v>
      </c>
      <c r="P5271" t="s">
        <v>30</v>
      </c>
      <c r="Q5271" t="s">
        <v>63</v>
      </c>
      <c r="R5271" t="s">
        <v>30</v>
      </c>
      <c r="X5271" t="s">
        <v>13884</v>
      </c>
    </row>
    <row r="5272" spans="1:24" x14ac:dyDescent="0.25">
      <c r="A5272">
        <v>949182</v>
      </c>
      <c r="B5272" t="s">
        <v>13885</v>
      </c>
      <c r="C5272" t="s">
        <v>13886</v>
      </c>
      <c r="F5272" t="s">
        <v>366</v>
      </c>
      <c r="G5272" t="s">
        <v>4695</v>
      </c>
      <c r="H5272" t="s">
        <v>2824</v>
      </c>
      <c r="N5272" t="s">
        <v>45</v>
      </c>
      <c r="O5272" t="s">
        <v>30</v>
      </c>
      <c r="P5272" t="s">
        <v>30</v>
      </c>
      <c r="Q5272" t="s">
        <v>63</v>
      </c>
      <c r="R5272" t="s">
        <v>30</v>
      </c>
      <c r="X5272" t="s">
        <v>13887</v>
      </c>
    </row>
    <row r="5273" spans="1:24" x14ac:dyDescent="0.25">
      <c r="A5273">
        <v>28433</v>
      </c>
      <c r="B5273" t="s">
        <v>13888</v>
      </c>
      <c r="C5273" t="s">
        <v>13889</v>
      </c>
      <c r="E5273" t="s">
        <v>13890</v>
      </c>
      <c r="G5273" t="e">
        <f>-glumide</f>
        <v>#NAME?</v>
      </c>
      <c r="H5273" t="s">
        <v>9513</v>
      </c>
      <c r="N5273" t="s">
        <v>45</v>
      </c>
      <c r="O5273" t="s">
        <v>30</v>
      </c>
      <c r="P5273" t="s">
        <v>30</v>
      </c>
      <c r="Q5273" t="s">
        <v>46</v>
      </c>
      <c r="R5273" t="s">
        <v>30</v>
      </c>
      <c r="X5273" t="s">
        <v>13891</v>
      </c>
    </row>
    <row r="5274" spans="1:24" x14ac:dyDescent="0.25">
      <c r="A5274">
        <v>822257</v>
      </c>
      <c r="B5274" t="s">
        <v>13892</v>
      </c>
      <c r="C5274" t="s">
        <v>13893</v>
      </c>
      <c r="G5274" t="e">
        <f>-rubicin</f>
        <v>#NAME?</v>
      </c>
      <c r="H5274" t="s">
        <v>2415</v>
      </c>
      <c r="K5274" t="s">
        <v>13894</v>
      </c>
      <c r="L5274" t="s">
        <v>13895</v>
      </c>
      <c r="N5274" t="s">
        <v>29</v>
      </c>
      <c r="O5274" t="s">
        <v>30</v>
      </c>
      <c r="P5274" t="s">
        <v>30</v>
      </c>
      <c r="Q5274" t="s">
        <v>31</v>
      </c>
      <c r="R5274" t="s">
        <v>30</v>
      </c>
      <c r="X5274" t="s">
        <v>13896</v>
      </c>
    </row>
    <row r="5275" spans="1:24" x14ac:dyDescent="0.25">
      <c r="A5275">
        <v>515198</v>
      </c>
      <c r="B5275" t="s">
        <v>13897</v>
      </c>
      <c r="C5275" t="s">
        <v>13898</v>
      </c>
      <c r="E5275" t="s">
        <v>13899</v>
      </c>
      <c r="F5275" t="s">
        <v>1370</v>
      </c>
      <c r="G5275" t="e">
        <f>-cerfont</f>
        <v>#NAME?</v>
      </c>
      <c r="H5275" t="s">
        <v>13900</v>
      </c>
      <c r="I5275">
        <v>2009</v>
      </c>
      <c r="N5275" t="s">
        <v>45</v>
      </c>
      <c r="O5275" t="s">
        <v>40</v>
      </c>
      <c r="P5275" t="s">
        <v>30</v>
      </c>
      <c r="Q5275" t="s">
        <v>63</v>
      </c>
      <c r="R5275" t="s">
        <v>30</v>
      </c>
      <c r="X5275" t="s">
        <v>13901</v>
      </c>
    </row>
    <row r="5276" spans="1:24" x14ac:dyDescent="0.25">
      <c r="A5276">
        <v>438452</v>
      </c>
      <c r="B5276" t="s">
        <v>13902</v>
      </c>
      <c r="C5276" t="s">
        <v>13903</v>
      </c>
      <c r="E5276" t="s">
        <v>13904</v>
      </c>
      <c r="F5276" t="s">
        <v>1370</v>
      </c>
      <c r="G5276" t="e">
        <f>-siban</f>
        <v>#NAME?</v>
      </c>
      <c r="H5276" t="s">
        <v>13905</v>
      </c>
      <c r="I5276">
        <v>2007</v>
      </c>
      <c r="N5276" t="s">
        <v>45</v>
      </c>
      <c r="O5276" t="s">
        <v>40</v>
      </c>
      <c r="P5276" t="s">
        <v>30</v>
      </c>
      <c r="Q5276" t="s">
        <v>31</v>
      </c>
      <c r="R5276" t="s">
        <v>30</v>
      </c>
      <c r="X5276" t="s">
        <v>13906</v>
      </c>
    </row>
    <row r="5277" spans="1:24" x14ac:dyDescent="0.25">
      <c r="A5277">
        <v>624429</v>
      </c>
      <c r="B5277" t="s">
        <v>13907</v>
      </c>
      <c r="C5277" t="s">
        <v>13908</v>
      </c>
      <c r="G5277" t="e">
        <f>-profen</f>
        <v>#NAME?</v>
      </c>
      <c r="H5277" t="s">
        <v>875</v>
      </c>
      <c r="N5277" t="s">
        <v>45</v>
      </c>
      <c r="O5277" t="s">
        <v>40</v>
      </c>
      <c r="P5277" t="s">
        <v>30</v>
      </c>
      <c r="Q5277" t="s">
        <v>46</v>
      </c>
      <c r="R5277" t="s">
        <v>30</v>
      </c>
      <c r="X5277" t="s">
        <v>13909</v>
      </c>
    </row>
    <row r="5278" spans="1:24" x14ac:dyDescent="0.25">
      <c r="A5278">
        <v>79512</v>
      </c>
      <c r="B5278" t="s">
        <v>13921</v>
      </c>
      <c r="C5278" t="s">
        <v>13922</v>
      </c>
      <c r="G5278" t="e">
        <f>-mustine</f>
        <v>#NAME?</v>
      </c>
      <c r="H5278" t="s">
        <v>631</v>
      </c>
      <c r="N5278" t="s">
        <v>45</v>
      </c>
      <c r="O5278" t="s">
        <v>40</v>
      </c>
      <c r="P5278" t="s">
        <v>30</v>
      </c>
      <c r="Q5278" t="s">
        <v>63</v>
      </c>
      <c r="R5278" t="s">
        <v>30</v>
      </c>
      <c r="X5278" t="s">
        <v>13923</v>
      </c>
    </row>
    <row r="5279" spans="1:24" x14ac:dyDescent="0.25">
      <c r="A5279">
        <v>15890</v>
      </c>
      <c r="B5279" t="s">
        <v>13924</v>
      </c>
      <c r="C5279" t="s">
        <v>13925</v>
      </c>
      <c r="G5279" t="e">
        <f>-nidazole</f>
        <v>#NAME?</v>
      </c>
      <c r="H5279" t="s">
        <v>10182</v>
      </c>
      <c r="K5279" t="s">
        <v>13926</v>
      </c>
      <c r="L5279" t="s">
        <v>13927</v>
      </c>
      <c r="N5279" t="s">
        <v>45</v>
      </c>
      <c r="O5279" t="s">
        <v>40</v>
      </c>
      <c r="P5279" t="s">
        <v>30</v>
      </c>
      <c r="Q5279" t="s">
        <v>63</v>
      </c>
      <c r="R5279" t="s">
        <v>30</v>
      </c>
      <c r="X5279" t="s">
        <v>13928</v>
      </c>
    </row>
    <row r="5280" spans="1:24" x14ac:dyDescent="0.25">
      <c r="A5280">
        <v>277853</v>
      </c>
      <c r="B5280" t="s">
        <v>13929</v>
      </c>
      <c r="C5280" t="s">
        <v>13930</v>
      </c>
      <c r="E5280" t="s">
        <v>13931</v>
      </c>
      <c r="F5280" t="s">
        <v>13932</v>
      </c>
      <c r="G5280" t="e">
        <f>-mustine</f>
        <v>#NAME?</v>
      </c>
      <c r="H5280" t="s">
        <v>631</v>
      </c>
      <c r="I5280">
        <v>2007</v>
      </c>
      <c r="N5280" t="s">
        <v>45</v>
      </c>
      <c r="O5280" t="s">
        <v>40</v>
      </c>
      <c r="P5280" t="s">
        <v>30</v>
      </c>
      <c r="Q5280" t="s">
        <v>63</v>
      </c>
      <c r="R5280" t="s">
        <v>30</v>
      </c>
      <c r="X5280" t="s">
        <v>13933</v>
      </c>
    </row>
    <row r="5281" spans="1:24" x14ac:dyDescent="0.25">
      <c r="A5281">
        <v>176291</v>
      </c>
      <c r="B5281" t="s">
        <v>13934</v>
      </c>
      <c r="C5281" t="s">
        <v>13935</v>
      </c>
      <c r="E5281" t="s">
        <v>13936</v>
      </c>
      <c r="F5281" t="s">
        <v>13937</v>
      </c>
      <c r="G5281" t="e">
        <f>-tirome</f>
        <v>#NAME?</v>
      </c>
      <c r="H5281" t="s">
        <v>11309</v>
      </c>
      <c r="I5281">
        <v>2008</v>
      </c>
      <c r="N5281" t="s">
        <v>45</v>
      </c>
      <c r="O5281" t="s">
        <v>30</v>
      </c>
      <c r="P5281" t="s">
        <v>30</v>
      </c>
      <c r="Q5281" t="s">
        <v>63</v>
      </c>
      <c r="R5281" t="s">
        <v>30</v>
      </c>
      <c r="X5281" t="s">
        <v>13938</v>
      </c>
    </row>
    <row r="5282" spans="1:24" x14ac:dyDescent="0.25">
      <c r="A5282">
        <v>142807</v>
      </c>
      <c r="B5282" t="s">
        <v>13939</v>
      </c>
      <c r="C5282" t="s">
        <v>13940</v>
      </c>
      <c r="G5282" t="e">
        <f>-mustine</f>
        <v>#NAME?</v>
      </c>
      <c r="H5282" t="s">
        <v>631</v>
      </c>
      <c r="N5282" t="s">
        <v>45</v>
      </c>
      <c r="O5282" t="s">
        <v>30</v>
      </c>
      <c r="P5282" t="s">
        <v>30</v>
      </c>
      <c r="Q5282" t="s">
        <v>63</v>
      </c>
      <c r="R5282" t="s">
        <v>30</v>
      </c>
      <c r="X5282" t="s">
        <v>13941</v>
      </c>
    </row>
    <row r="5283" spans="1:24" x14ac:dyDescent="0.25">
      <c r="A5283">
        <v>453408</v>
      </c>
      <c r="B5283" t="s">
        <v>13942</v>
      </c>
      <c r="C5283" t="s">
        <v>13943</v>
      </c>
      <c r="E5283" t="s">
        <v>13944</v>
      </c>
      <c r="F5283" t="s">
        <v>869</v>
      </c>
      <c r="G5283" t="s">
        <v>4343</v>
      </c>
      <c r="H5283" t="s">
        <v>4344</v>
      </c>
      <c r="I5283">
        <v>1974</v>
      </c>
      <c r="K5283" t="s">
        <v>13945</v>
      </c>
      <c r="L5283" t="s">
        <v>13946</v>
      </c>
      <c r="M5283" t="s">
        <v>627</v>
      </c>
      <c r="N5283" t="s">
        <v>45</v>
      </c>
      <c r="O5283" t="s">
        <v>40</v>
      </c>
      <c r="P5283" t="s">
        <v>30</v>
      </c>
      <c r="Q5283" t="s">
        <v>63</v>
      </c>
      <c r="R5283" t="s">
        <v>30</v>
      </c>
      <c r="X5283" t="s">
        <v>13947</v>
      </c>
    </row>
    <row r="5284" spans="1:24" x14ac:dyDescent="0.25">
      <c r="A5284">
        <v>452472</v>
      </c>
      <c r="B5284" t="s">
        <v>13948</v>
      </c>
      <c r="C5284" t="s">
        <v>13949</v>
      </c>
      <c r="E5284" t="s">
        <v>13950</v>
      </c>
      <c r="G5284" t="e">
        <f>-fosfamide</f>
        <v>#NAME?</v>
      </c>
      <c r="H5284" t="s">
        <v>6319</v>
      </c>
      <c r="K5284" t="s">
        <v>13951</v>
      </c>
      <c r="L5284" t="s">
        <v>13952</v>
      </c>
      <c r="N5284" t="s">
        <v>45</v>
      </c>
      <c r="O5284" t="s">
        <v>40</v>
      </c>
      <c r="P5284" t="s">
        <v>30</v>
      </c>
      <c r="Q5284" t="s">
        <v>46</v>
      </c>
      <c r="R5284" t="s">
        <v>30</v>
      </c>
      <c r="X5284" t="s">
        <v>13953</v>
      </c>
    </row>
    <row r="5285" spans="1:24" x14ac:dyDescent="0.25">
      <c r="A5285">
        <v>1037641</v>
      </c>
      <c r="B5285" t="s">
        <v>13954</v>
      </c>
      <c r="C5285" t="s">
        <v>13955</v>
      </c>
      <c r="E5285" t="s">
        <v>13956</v>
      </c>
      <c r="G5285" t="e">
        <f>-ac</f>
        <v>#NAME?</v>
      </c>
      <c r="H5285" t="s">
        <v>1022</v>
      </c>
      <c r="I5285">
        <v>1975</v>
      </c>
      <c r="M5285" t="s">
        <v>1025</v>
      </c>
      <c r="N5285" t="s">
        <v>45</v>
      </c>
      <c r="O5285" t="s">
        <v>40</v>
      </c>
      <c r="P5285" t="s">
        <v>30</v>
      </c>
      <c r="Q5285" t="s">
        <v>46</v>
      </c>
      <c r="R5285" t="s">
        <v>30</v>
      </c>
      <c r="X5285" t="s">
        <v>13957</v>
      </c>
    </row>
    <row r="5286" spans="1:24" x14ac:dyDescent="0.25">
      <c r="A5286">
        <v>107023</v>
      </c>
      <c r="B5286" t="s">
        <v>13958</v>
      </c>
      <c r="C5286" t="s">
        <v>13959</v>
      </c>
      <c r="E5286" t="s">
        <v>13960</v>
      </c>
      <c r="G5286" t="e">
        <f>-pafant</f>
        <v>#NAME?</v>
      </c>
      <c r="H5286" t="s">
        <v>13329</v>
      </c>
      <c r="N5286" t="s">
        <v>45</v>
      </c>
      <c r="O5286" t="s">
        <v>40</v>
      </c>
      <c r="P5286" t="s">
        <v>30</v>
      </c>
      <c r="Q5286" t="s">
        <v>46</v>
      </c>
      <c r="R5286" t="s">
        <v>30</v>
      </c>
      <c r="X5286" t="s">
        <v>13961</v>
      </c>
    </row>
    <row r="5287" spans="1:24" x14ac:dyDescent="0.25">
      <c r="A5287">
        <v>140651</v>
      </c>
      <c r="B5287" t="s">
        <v>13962</v>
      </c>
      <c r="C5287" t="s">
        <v>13963</v>
      </c>
      <c r="G5287" t="e">
        <f>-dan</f>
        <v>#NAME?</v>
      </c>
      <c r="H5287" t="s">
        <v>5004</v>
      </c>
      <c r="N5287" t="s">
        <v>45</v>
      </c>
      <c r="O5287" t="s">
        <v>40</v>
      </c>
      <c r="P5287" t="s">
        <v>30</v>
      </c>
      <c r="Q5287" t="s">
        <v>46</v>
      </c>
      <c r="R5287" t="s">
        <v>30</v>
      </c>
      <c r="X5287" t="s">
        <v>13964</v>
      </c>
    </row>
    <row r="5288" spans="1:24" x14ac:dyDescent="0.25">
      <c r="A5288">
        <v>283293</v>
      </c>
      <c r="B5288" t="s">
        <v>13965</v>
      </c>
      <c r="C5288" t="s">
        <v>13966</v>
      </c>
      <c r="E5288" t="s">
        <v>13967</v>
      </c>
      <c r="F5288" t="s">
        <v>3624</v>
      </c>
      <c r="G5288" t="e">
        <f>-uracil</f>
        <v>#NAME?</v>
      </c>
      <c r="H5288" t="s">
        <v>12923</v>
      </c>
      <c r="I5288">
        <v>1997</v>
      </c>
      <c r="M5288" t="s">
        <v>11681</v>
      </c>
      <c r="N5288" t="s">
        <v>29</v>
      </c>
      <c r="O5288" t="s">
        <v>40</v>
      </c>
      <c r="P5288" t="s">
        <v>30</v>
      </c>
      <c r="Q5288" t="s">
        <v>63</v>
      </c>
      <c r="R5288" t="s">
        <v>30</v>
      </c>
      <c r="X5288" t="s">
        <v>13968</v>
      </c>
    </row>
    <row r="5289" spans="1:24" x14ac:dyDescent="0.25">
      <c r="A5289">
        <v>374070</v>
      </c>
      <c r="B5289" t="s">
        <v>13969</v>
      </c>
      <c r="C5289" t="s">
        <v>13970</v>
      </c>
      <c r="E5289" t="s">
        <v>13971</v>
      </c>
      <c r="G5289" t="e">
        <f>-vir</f>
        <v>#NAME?</v>
      </c>
      <c r="H5289" t="s">
        <v>7289</v>
      </c>
      <c r="N5289" t="s">
        <v>45</v>
      </c>
      <c r="O5289" t="s">
        <v>30</v>
      </c>
      <c r="P5289" t="s">
        <v>30</v>
      </c>
      <c r="Q5289" t="s">
        <v>31</v>
      </c>
      <c r="R5289" t="s">
        <v>30</v>
      </c>
      <c r="X5289" t="s">
        <v>13972</v>
      </c>
    </row>
    <row r="5290" spans="1:24" x14ac:dyDescent="0.25">
      <c r="A5290">
        <v>155897</v>
      </c>
      <c r="B5290" t="s">
        <v>13973</v>
      </c>
      <c r="C5290" t="s">
        <v>13974</v>
      </c>
      <c r="G5290" t="s">
        <v>447</v>
      </c>
      <c r="H5290" t="s">
        <v>448</v>
      </c>
      <c r="N5290" t="s">
        <v>29</v>
      </c>
      <c r="O5290" t="s">
        <v>40</v>
      </c>
      <c r="P5290" t="s">
        <v>30</v>
      </c>
      <c r="Q5290" t="s">
        <v>31</v>
      </c>
      <c r="R5290" t="s">
        <v>30</v>
      </c>
      <c r="X5290" t="s">
        <v>13975</v>
      </c>
    </row>
    <row r="5291" spans="1:24" x14ac:dyDescent="0.25">
      <c r="A5291">
        <v>68916</v>
      </c>
      <c r="B5291" t="s">
        <v>13976</v>
      </c>
      <c r="C5291" t="s">
        <v>13977</v>
      </c>
      <c r="E5291" t="s">
        <v>13978</v>
      </c>
      <c r="F5291" t="s">
        <v>886</v>
      </c>
      <c r="G5291" t="e">
        <f>-stinel</f>
        <v>#NAME?</v>
      </c>
      <c r="H5291" t="s">
        <v>13979</v>
      </c>
      <c r="I5291">
        <v>1998</v>
      </c>
      <c r="N5291" t="s">
        <v>45</v>
      </c>
      <c r="O5291" t="s">
        <v>40</v>
      </c>
      <c r="P5291" t="s">
        <v>30</v>
      </c>
      <c r="Q5291" t="s">
        <v>63</v>
      </c>
      <c r="R5291" t="s">
        <v>30</v>
      </c>
      <c r="X5291" t="s">
        <v>13980</v>
      </c>
    </row>
    <row r="5292" spans="1:24" x14ac:dyDescent="0.25">
      <c r="A5292">
        <v>300585</v>
      </c>
      <c r="B5292" t="s">
        <v>13981</v>
      </c>
      <c r="C5292" t="s">
        <v>13982</v>
      </c>
      <c r="G5292" t="e">
        <f>-anserin</f>
        <v>#NAME?</v>
      </c>
      <c r="H5292" t="s">
        <v>5375</v>
      </c>
      <c r="N5292" t="s">
        <v>45</v>
      </c>
      <c r="O5292" t="s">
        <v>30</v>
      </c>
      <c r="P5292" t="s">
        <v>30</v>
      </c>
      <c r="Q5292" t="s">
        <v>63</v>
      </c>
      <c r="R5292" t="s">
        <v>30</v>
      </c>
      <c r="X5292" t="s">
        <v>13983</v>
      </c>
    </row>
    <row r="5293" spans="1:24" x14ac:dyDescent="0.25">
      <c r="A5293">
        <v>515421</v>
      </c>
      <c r="B5293" t="s">
        <v>13984</v>
      </c>
      <c r="C5293" t="s">
        <v>13985</v>
      </c>
      <c r="E5293" t="s">
        <v>13986</v>
      </c>
      <c r="G5293" t="e">
        <f>-stat</f>
        <v>#NAME?</v>
      </c>
      <c r="H5293" t="s">
        <v>13987</v>
      </c>
      <c r="I5293">
        <v>2005</v>
      </c>
      <c r="N5293" t="s">
        <v>45</v>
      </c>
      <c r="O5293" t="s">
        <v>40</v>
      </c>
      <c r="P5293" t="s">
        <v>30</v>
      </c>
      <c r="Q5293" t="s">
        <v>31</v>
      </c>
      <c r="R5293" t="s">
        <v>30</v>
      </c>
      <c r="X5293" t="s">
        <v>13988</v>
      </c>
    </row>
    <row r="5294" spans="1:24" x14ac:dyDescent="0.25">
      <c r="A5294">
        <v>81062</v>
      </c>
      <c r="B5294" t="s">
        <v>13989</v>
      </c>
      <c r="C5294" t="s">
        <v>13990</v>
      </c>
      <c r="E5294" t="s">
        <v>13991</v>
      </c>
      <c r="F5294" t="s">
        <v>519</v>
      </c>
      <c r="G5294" t="e">
        <f>-troline</f>
        <v>#NAME?</v>
      </c>
      <c r="H5294" t="s">
        <v>5465</v>
      </c>
      <c r="I5294">
        <v>1992</v>
      </c>
      <c r="M5294" t="s">
        <v>342</v>
      </c>
      <c r="N5294" t="s">
        <v>45</v>
      </c>
      <c r="O5294" t="s">
        <v>40</v>
      </c>
      <c r="P5294" t="s">
        <v>30</v>
      </c>
      <c r="Q5294" t="s">
        <v>63</v>
      </c>
      <c r="R5294" t="s">
        <v>30</v>
      </c>
      <c r="X5294" t="s">
        <v>13992</v>
      </c>
    </row>
    <row r="5295" spans="1:24" x14ac:dyDescent="0.25">
      <c r="A5295">
        <v>210490</v>
      </c>
      <c r="B5295" t="s">
        <v>13993</v>
      </c>
      <c r="C5295" t="s">
        <v>13994</v>
      </c>
      <c r="E5295" t="s">
        <v>13995</v>
      </c>
      <c r="F5295" t="s">
        <v>3897</v>
      </c>
      <c r="G5295" t="e">
        <f>-perone</f>
        <v>#NAME?</v>
      </c>
      <c r="H5295" t="s">
        <v>5115</v>
      </c>
      <c r="I5295">
        <v>1967</v>
      </c>
      <c r="M5295" t="s">
        <v>342</v>
      </c>
      <c r="N5295" t="s">
        <v>45</v>
      </c>
      <c r="O5295" t="s">
        <v>40</v>
      </c>
      <c r="P5295" t="s">
        <v>30</v>
      </c>
      <c r="Q5295" t="s">
        <v>63</v>
      </c>
      <c r="R5295" t="s">
        <v>30</v>
      </c>
      <c r="X5295" t="s">
        <v>13996</v>
      </c>
    </row>
    <row r="5296" spans="1:24" x14ac:dyDescent="0.25">
      <c r="A5296">
        <v>1379775</v>
      </c>
      <c r="B5296" t="s">
        <v>13997</v>
      </c>
      <c r="C5296" t="s">
        <v>13998</v>
      </c>
      <c r="G5296" t="e">
        <f>-ac</f>
        <v>#NAME?</v>
      </c>
      <c r="H5296" t="s">
        <v>1022</v>
      </c>
      <c r="N5296" t="s">
        <v>45</v>
      </c>
      <c r="O5296" t="s">
        <v>40</v>
      </c>
      <c r="P5296" t="s">
        <v>30</v>
      </c>
      <c r="Q5296" t="s">
        <v>46</v>
      </c>
      <c r="R5296" t="s">
        <v>30</v>
      </c>
      <c r="X5296" t="s">
        <v>13999</v>
      </c>
    </row>
    <row r="5297" spans="1:24" x14ac:dyDescent="0.25">
      <c r="A5297">
        <v>1121310</v>
      </c>
      <c r="B5297" t="s">
        <v>14000</v>
      </c>
      <c r="C5297" t="s">
        <v>14001</v>
      </c>
      <c r="G5297" t="e">
        <f>-astine</f>
        <v>#NAME?</v>
      </c>
      <c r="H5297" t="s">
        <v>1231</v>
      </c>
      <c r="K5297" t="s">
        <v>14002</v>
      </c>
      <c r="L5297" t="s">
        <v>14003</v>
      </c>
      <c r="N5297" t="s">
        <v>45</v>
      </c>
      <c r="O5297" t="s">
        <v>40</v>
      </c>
      <c r="P5297" t="s">
        <v>30</v>
      </c>
      <c r="Q5297" t="s">
        <v>63</v>
      </c>
      <c r="R5297" t="s">
        <v>30</v>
      </c>
      <c r="X5297" t="s">
        <v>14004</v>
      </c>
    </row>
    <row r="5298" spans="1:24" x14ac:dyDescent="0.25">
      <c r="A5298">
        <v>1121314</v>
      </c>
      <c r="B5298" t="s">
        <v>14005</v>
      </c>
      <c r="C5298" t="s">
        <v>14006</v>
      </c>
      <c r="G5298" t="e">
        <f>-olol</f>
        <v>#NAME?</v>
      </c>
      <c r="H5298" t="s">
        <v>475</v>
      </c>
      <c r="N5298" t="s">
        <v>45</v>
      </c>
      <c r="O5298" t="s">
        <v>40</v>
      </c>
      <c r="P5298" t="s">
        <v>30</v>
      </c>
      <c r="Q5298" t="s">
        <v>46</v>
      </c>
      <c r="R5298" t="s">
        <v>30</v>
      </c>
      <c r="X5298" t="s">
        <v>14007</v>
      </c>
    </row>
    <row r="5299" spans="1:24" x14ac:dyDescent="0.25">
      <c r="A5299">
        <v>123977</v>
      </c>
      <c r="B5299" t="s">
        <v>14008</v>
      </c>
      <c r="C5299" t="s">
        <v>14009</v>
      </c>
      <c r="E5299" t="s">
        <v>14010</v>
      </c>
      <c r="F5299" t="s">
        <v>480</v>
      </c>
      <c r="G5299" t="s">
        <v>14011</v>
      </c>
      <c r="H5299" t="s">
        <v>14012</v>
      </c>
      <c r="I5299">
        <v>1964</v>
      </c>
      <c r="K5299" t="s">
        <v>14013</v>
      </c>
      <c r="L5299" t="s">
        <v>14014</v>
      </c>
      <c r="M5299" t="s">
        <v>627</v>
      </c>
      <c r="N5299" t="s">
        <v>45</v>
      </c>
      <c r="O5299" t="s">
        <v>40</v>
      </c>
      <c r="P5299" t="s">
        <v>30</v>
      </c>
      <c r="Q5299" t="s">
        <v>46</v>
      </c>
      <c r="R5299" t="s">
        <v>30</v>
      </c>
      <c r="X5299" t="s">
        <v>14015</v>
      </c>
    </row>
    <row r="5300" spans="1:24" x14ac:dyDescent="0.25">
      <c r="A5300">
        <v>1823</v>
      </c>
      <c r="B5300" t="s">
        <v>14016</v>
      </c>
      <c r="C5300" t="s">
        <v>14017</v>
      </c>
      <c r="E5300" t="s">
        <v>14018</v>
      </c>
      <c r="G5300" t="e">
        <f>-olol</f>
        <v>#NAME?</v>
      </c>
      <c r="H5300" t="s">
        <v>475</v>
      </c>
      <c r="I5300">
        <v>1985</v>
      </c>
      <c r="M5300" t="s">
        <v>476</v>
      </c>
      <c r="N5300" t="s">
        <v>45</v>
      </c>
      <c r="O5300" t="s">
        <v>40</v>
      </c>
      <c r="P5300" t="s">
        <v>30</v>
      </c>
      <c r="Q5300" t="s">
        <v>46</v>
      </c>
      <c r="R5300" t="s">
        <v>30</v>
      </c>
      <c r="X5300" t="s">
        <v>14019</v>
      </c>
    </row>
    <row r="5301" spans="1:24" x14ac:dyDescent="0.25">
      <c r="A5301">
        <v>1121350</v>
      </c>
      <c r="B5301" t="s">
        <v>14020</v>
      </c>
      <c r="C5301" t="s">
        <v>14021</v>
      </c>
      <c r="G5301" t="e">
        <f>-olol</f>
        <v>#NAME?</v>
      </c>
      <c r="H5301" t="s">
        <v>475</v>
      </c>
      <c r="N5301" t="s">
        <v>45</v>
      </c>
      <c r="O5301" t="s">
        <v>40</v>
      </c>
      <c r="P5301" t="s">
        <v>30</v>
      </c>
      <c r="Q5301" t="s">
        <v>46</v>
      </c>
      <c r="R5301" t="s">
        <v>30</v>
      </c>
      <c r="X5301" t="s">
        <v>14022</v>
      </c>
    </row>
    <row r="5302" spans="1:24" x14ac:dyDescent="0.25">
      <c r="A5302">
        <v>1121921</v>
      </c>
      <c r="B5302" t="s">
        <v>14030</v>
      </c>
      <c r="C5302" t="s">
        <v>14031</v>
      </c>
      <c r="G5302" t="e">
        <f>-mab</f>
        <v>#NAME?</v>
      </c>
      <c r="H5302" t="s">
        <v>546</v>
      </c>
      <c r="N5302" t="s">
        <v>547</v>
      </c>
      <c r="O5302" t="s">
        <v>30</v>
      </c>
      <c r="P5302" t="s">
        <v>30</v>
      </c>
      <c r="Q5302" t="s">
        <v>31</v>
      </c>
      <c r="R5302" t="s">
        <v>30</v>
      </c>
    </row>
    <row r="5303" spans="1:24" x14ac:dyDescent="0.25">
      <c r="A5303">
        <v>1232177</v>
      </c>
      <c r="B5303" t="s">
        <v>14046</v>
      </c>
      <c r="C5303" t="s">
        <v>14047</v>
      </c>
      <c r="E5303" t="s">
        <v>14048</v>
      </c>
      <c r="F5303" t="s">
        <v>301</v>
      </c>
      <c r="G5303" t="e">
        <f>-azepam</f>
        <v>#NAME?</v>
      </c>
      <c r="H5303" t="s">
        <v>1171</v>
      </c>
      <c r="I5303">
        <v>1968</v>
      </c>
      <c r="M5303" t="s">
        <v>1273</v>
      </c>
      <c r="N5303" t="s">
        <v>45</v>
      </c>
      <c r="O5303" t="s">
        <v>40</v>
      </c>
      <c r="P5303" t="s">
        <v>30</v>
      </c>
      <c r="Q5303" t="s">
        <v>63</v>
      </c>
      <c r="R5303" t="s">
        <v>30</v>
      </c>
      <c r="X5303" t="s">
        <v>14049</v>
      </c>
    </row>
    <row r="5304" spans="1:24" x14ac:dyDescent="0.25">
      <c r="A5304">
        <v>1248689</v>
      </c>
      <c r="B5304" t="s">
        <v>14067</v>
      </c>
      <c r="C5304" t="s">
        <v>14068</v>
      </c>
      <c r="G5304" t="e">
        <f>-tant</f>
        <v>#NAME?</v>
      </c>
      <c r="H5304" t="s">
        <v>14069</v>
      </c>
      <c r="N5304" t="s">
        <v>29</v>
      </c>
      <c r="O5304" t="s">
        <v>30</v>
      </c>
      <c r="P5304" t="s">
        <v>30</v>
      </c>
      <c r="Q5304" t="s">
        <v>31</v>
      </c>
      <c r="R5304" t="s">
        <v>30</v>
      </c>
      <c r="X5304" t="s">
        <v>14070</v>
      </c>
    </row>
    <row r="5305" spans="1:24" x14ac:dyDescent="0.25">
      <c r="A5305">
        <v>1248690</v>
      </c>
      <c r="B5305" t="s">
        <v>14071</v>
      </c>
      <c r="C5305" t="s">
        <v>14072</v>
      </c>
      <c r="G5305" t="s">
        <v>2639</v>
      </c>
      <c r="H5305" t="s">
        <v>2640</v>
      </c>
      <c r="K5305" t="s">
        <v>14073</v>
      </c>
      <c r="L5305" t="s">
        <v>14074</v>
      </c>
      <c r="N5305" t="s">
        <v>29</v>
      </c>
      <c r="O5305" t="s">
        <v>40</v>
      </c>
      <c r="P5305" t="s">
        <v>30</v>
      </c>
      <c r="Q5305" t="s">
        <v>31</v>
      </c>
      <c r="R5305" t="s">
        <v>30</v>
      </c>
      <c r="X5305" t="s">
        <v>14075</v>
      </c>
    </row>
    <row r="5306" spans="1:24" x14ac:dyDescent="0.25">
      <c r="A5306">
        <v>1248764</v>
      </c>
      <c r="B5306" t="s">
        <v>14076</v>
      </c>
      <c r="C5306" t="s">
        <v>14077</v>
      </c>
      <c r="E5306" t="s">
        <v>14078</v>
      </c>
      <c r="G5306" t="e">
        <f>-parinux</f>
        <v>#NAME?</v>
      </c>
      <c r="H5306" t="s">
        <v>14079</v>
      </c>
      <c r="I5306">
        <v>2004</v>
      </c>
      <c r="N5306" t="s">
        <v>133</v>
      </c>
      <c r="O5306" t="s">
        <v>30</v>
      </c>
      <c r="P5306" t="s">
        <v>30</v>
      </c>
      <c r="Q5306" t="s">
        <v>31</v>
      </c>
      <c r="R5306" t="s">
        <v>30</v>
      </c>
      <c r="X5306" t="s">
        <v>14080</v>
      </c>
    </row>
    <row r="5307" spans="1:24" x14ac:dyDescent="0.25">
      <c r="A5307">
        <v>1248702</v>
      </c>
      <c r="B5307" t="s">
        <v>14081</v>
      </c>
      <c r="C5307" t="s">
        <v>14082</v>
      </c>
      <c r="G5307" t="e">
        <f>-tide</f>
        <v>#NAME?</v>
      </c>
      <c r="H5307" t="s">
        <v>13334</v>
      </c>
      <c r="N5307" t="s">
        <v>29</v>
      </c>
      <c r="O5307" t="s">
        <v>30</v>
      </c>
      <c r="P5307" t="s">
        <v>30</v>
      </c>
      <c r="Q5307" t="s">
        <v>46</v>
      </c>
      <c r="R5307" t="s">
        <v>30</v>
      </c>
      <c r="X5307" t="s">
        <v>14083</v>
      </c>
    </row>
    <row r="5308" spans="1:24" x14ac:dyDescent="0.25">
      <c r="A5308">
        <v>1248548</v>
      </c>
      <c r="B5308" t="s">
        <v>14088</v>
      </c>
      <c r="C5308" t="s">
        <v>14089</v>
      </c>
      <c r="G5308" t="s">
        <v>9971</v>
      </c>
      <c r="H5308" t="s">
        <v>9972</v>
      </c>
      <c r="N5308" t="s">
        <v>29</v>
      </c>
      <c r="O5308" t="s">
        <v>40</v>
      </c>
      <c r="P5308" t="s">
        <v>30</v>
      </c>
      <c r="Q5308" t="s">
        <v>31</v>
      </c>
      <c r="R5308" t="s">
        <v>30</v>
      </c>
      <c r="X5308" t="s">
        <v>14090</v>
      </c>
    </row>
    <row r="5309" spans="1:24" x14ac:dyDescent="0.25">
      <c r="A5309">
        <v>1377939</v>
      </c>
      <c r="B5309" t="s">
        <v>14091</v>
      </c>
      <c r="C5309" t="s">
        <v>14092</v>
      </c>
      <c r="E5309" t="s">
        <v>14093</v>
      </c>
      <c r="F5309" t="s">
        <v>14094</v>
      </c>
      <c r="G5309" t="e">
        <f>-zolid</f>
        <v>#NAME?</v>
      </c>
      <c r="H5309" t="s">
        <v>3764</v>
      </c>
      <c r="I5309">
        <v>2009</v>
      </c>
      <c r="N5309" t="s">
        <v>45</v>
      </c>
      <c r="O5309" t="s">
        <v>40</v>
      </c>
      <c r="P5309" t="s">
        <v>30</v>
      </c>
      <c r="Q5309" t="s">
        <v>31</v>
      </c>
      <c r="R5309" t="s">
        <v>30</v>
      </c>
      <c r="X5309" t="s">
        <v>14095</v>
      </c>
    </row>
    <row r="5310" spans="1:24" x14ac:dyDescent="0.25">
      <c r="A5310">
        <v>1379372</v>
      </c>
      <c r="B5310" t="s">
        <v>14096</v>
      </c>
      <c r="C5310" t="s">
        <v>14097</v>
      </c>
      <c r="E5310" t="s">
        <v>14098</v>
      </c>
      <c r="F5310" t="s">
        <v>36</v>
      </c>
      <c r="G5310" t="e">
        <f>-azocine</f>
        <v>#NAME?</v>
      </c>
      <c r="H5310" t="s">
        <v>2175</v>
      </c>
      <c r="I5310">
        <v>1977</v>
      </c>
      <c r="M5310" t="s">
        <v>14099</v>
      </c>
      <c r="N5310" t="s">
        <v>45</v>
      </c>
      <c r="O5310" t="s">
        <v>40</v>
      </c>
      <c r="P5310" t="s">
        <v>30</v>
      </c>
      <c r="Q5310" t="s">
        <v>31</v>
      </c>
      <c r="R5310" t="s">
        <v>30</v>
      </c>
      <c r="X5310" t="s">
        <v>14100</v>
      </c>
    </row>
    <row r="5311" spans="1:24" x14ac:dyDescent="0.25">
      <c r="A5311">
        <v>1377328</v>
      </c>
      <c r="B5311" t="s">
        <v>14101</v>
      </c>
      <c r="C5311" t="s">
        <v>14102</v>
      </c>
      <c r="G5311" t="e">
        <f>-eridine</f>
        <v>#NAME?</v>
      </c>
      <c r="H5311" t="s">
        <v>2718</v>
      </c>
      <c r="N5311" t="s">
        <v>45</v>
      </c>
      <c r="O5311" t="s">
        <v>40</v>
      </c>
      <c r="P5311" t="s">
        <v>30</v>
      </c>
      <c r="Q5311" t="s">
        <v>63</v>
      </c>
      <c r="R5311" t="s">
        <v>30</v>
      </c>
      <c r="X5311" t="s">
        <v>14103</v>
      </c>
    </row>
    <row r="5312" spans="1:24" x14ac:dyDescent="0.25">
      <c r="A5312">
        <v>1377905</v>
      </c>
      <c r="B5312" t="s">
        <v>14104</v>
      </c>
      <c r="C5312" t="s">
        <v>14105</v>
      </c>
      <c r="E5312" t="s">
        <v>14106</v>
      </c>
      <c r="F5312" t="s">
        <v>14107</v>
      </c>
      <c r="G5312" t="e">
        <f>-tide</f>
        <v>#NAME?</v>
      </c>
      <c r="H5312" t="s">
        <v>14108</v>
      </c>
      <c r="I5312">
        <v>2008</v>
      </c>
      <c r="N5312" t="s">
        <v>108</v>
      </c>
      <c r="O5312" t="s">
        <v>30</v>
      </c>
      <c r="P5312" t="s">
        <v>30</v>
      </c>
      <c r="Q5312" t="s">
        <v>31</v>
      </c>
      <c r="R5312" t="s">
        <v>30</v>
      </c>
      <c r="X5312" t="s">
        <v>14109</v>
      </c>
    </row>
    <row r="5313" spans="1:24" x14ac:dyDescent="0.25">
      <c r="A5313">
        <v>1376191</v>
      </c>
      <c r="B5313" t="s">
        <v>14110</v>
      </c>
      <c r="C5313" t="s">
        <v>14111</v>
      </c>
      <c r="G5313" t="e">
        <f>-mycin</f>
        <v>#NAME?</v>
      </c>
      <c r="H5313" t="s">
        <v>26</v>
      </c>
      <c r="I5313">
        <v>1964</v>
      </c>
      <c r="M5313" t="s">
        <v>453</v>
      </c>
      <c r="N5313" t="s">
        <v>108</v>
      </c>
      <c r="O5313" t="s">
        <v>30</v>
      </c>
      <c r="P5313" t="s">
        <v>30</v>
      </c>
      <c r="Q5313" t="s">
        <v>31</v>
      </c>
      <c r="R5313" t="s">
        <v>30</v>
      </c>
      <c r="X5313" t="s">
        <v>14112</v>
      </c>
    </row>
    <row r="5314" spans="1:24" x14ac:dyDescent="0.25">
      <c r="A5314">
        <v>1379256</v>
      </c>
      <c r="B5314" t="s">
        <v>14113</v>
      </c>
      <c r="C5314" t="s">
        <v>14114</v>
      </c>
      <c r="G5314" t="s">
        <v>447</v>
      </c>
      <c r="H5314" t="s">
        <v>448</v>
      </c>
      <c r="N5314" t="s">
        <v>29</v>
      </c>
      <c r="O5314" t="s">
        <v>40</v>
      </c>
      <c r="P5314" t="s">
        <v>30</v>
      </c>
      <c r="Q5314" t="s">
        <v>31</v>
      </c>
      <c r="R5314" t="s">
        <v>30</v>
      </c>
      <c r="X5314" t="s">
        <v>14115</v>
      </c>
    </row>
    <row r="5315" spans="1:24" x14ac:dyDescent="0.25">
      <c r="A5315">
        <v>1377951</v>
      </c>
      <c r="B5315" t="s">
        <v>14116</v>
      </c>
      <c r="C5315" t="s">
        <v>14117</v>
      </c>
      <c r="E5315" t="s">
        <v>14118</v>
      </c>
      <c r="F5315" t="s">
        <v>14119</v>
      </c>
      <c r="G5315" t="e">
        <f>-citabine</f>
        <v>#NAME?</v>
      </c>
      <c r="H5315" t="s">
        <v>7920</v>
      </c>
      <c r="I5315">
        <v>2009</v>
      </c>
      <c r="N5315" t="s">
        <v>29</v>
      </c>
      <c r="O5315" t="s">
        <v>40</v>
      </c>
      <c r="P5315" t="s">
        <v>30</v>
      </c>
      <c r="Q5315" t="s">
        <v>31</v>
      </c>
      <c r="R5315" t="s">
        <v>30</v>
      </c>
      <c r="X5315" t="s">
        <v>14120</v>
      </c>
    </row>
    <row r="5316" spans="1:24" x14ac:dyDescent="0.25">
      <c r="A5316">
        <v>1376657</v>
      </c>
      <c r="B5316" t="s">
        <v>14121</v>
      </c>
      <c r="C5316" t="s">
        <v>14122</v>
      </c>
      <c r="G5316" t="e">
        <f>-dotin</f>
        <v>#NAME?</v>
      </c>
      <c r="H5316" t="s">
        <v>3662</v>
      </c>
      <c r="N5316" t="s">
        <v>108</v>
      </c>
      <c r="O5316" t="s">
        <v>30</v>
      </c>
      <c r="P5316" t="s">
        <v>30</v>
      </c>
      <c r="Q5316" t="s">
        <v>31</v>
      </c>
      <c r="R5316" t="s">
        <v>30</v>
      </c>
      <c r="X5316" t="s">
        <v>14123</v>
      </c>
    </row>
    <row r="5317" spans="1:24" x14ac:dyDescent="0.25">
      <c r="A5317">
        <v>94737</v>
      </c>
      <c r="B5317" t="s">
        <v>14124</v>
      </c>
      <c r="C5317" t="s">
        <v>14125</v>
      </c>
      <c r="E5317" t="s">
        <v>14126</v>
      </c>
      <c r="F5317" t="s">
        <v>6518</v>
      </c>
      <c r="G5317" t="e">
        <f>-cet</f>
        <v>#NAME?</v>
      </c>
      <c r="H5317" t="s">
        <v>12783</v>
      </c>
      <c r="I5317">
        <v>2002</v>
      </c>
      <c r="N5317" t="s">
        <v>45</v>
      </c>
      <c r="O5317" t="s">
        <v>40</v>
      </c>
      <c r="P5317" t="s">
        <v>30</v>
      </c>
      <c r="Q5317" t="s">
        <v>31</v>
      </c>
      <c r="R5317" t="s">
        <v>30</v>
      </c>
      <c r="X5317" t="s">
        <v>14127</v>
      </c>
    </row>
    <row r="5318" spans="1:24" x14ac:dyDescent="0.25">
      <c r="A5318">
        <v>1248989</v>
      </c>
      <c r="B5318" t="s">
        <v>14128</v>
      </c>
      <c r="C5318" t="s">
        <v>14129</v>
      </c>
      <c r="E5318" t="s">
        <v>14130</v>
      </c>
      <c r="G5318" t="e">
        <f>-micin</f>
        <v>#NAME?</v>
      </c>
      <c r="H5318" t="s">
        <v>256</v>
      </c>
      <c r="I5318">
        <v>1985</v>
      </c>
      <c r="M5318" t="s">
        <v>14131</v>
      </c>
      <c r="N5318" t="s">
        <v>29</v>
      </c>
      <c r="O5318" t="s">
        <v>30</v>
      </c>
      <c r="P5318" t="s">
        <v>30</v>
      </c>
      <c r="Q5318" t="s">
        <v>31</v>
      </c>
      <c r="R5318" t="s">
        <v>30</v>
      </c>
      <c r="X5318" t="s">
        <v>14132</v>
      </c>
    </row>
    <row r="5319" spans="1:24" x14ac:dyDescent="0.25">
      <c r="A5319">
        <v>1378094</v>
      </c>
      <c r="B5319" t="s">
        <v>14133</v>
      </c>
      <c r="C5319" t="s">
        <v>14134</v>
      </c>
      <c r="G5319" t="e">
        <f>-cycline</f>
        <v>#NAME?</v>
      </c>
      <c r="H5319" t="s">
        <v>5183</v>
      </c>
      <c r="N5319" t="s">
        <v>29</v>
      </c>
      <c r="O5319" t="s">
        <v>30</v>
      </c>
      <c r="P5319" t="s">
        <v>30</v>
      </c>
      <c r="Q5319" t="s">
        <v>31</v>
      </c>
      <c r="R5319" t="s">
        <v>30</v>
      </c>
      <c r="X5319" t="s">
        <v>14135</v>
      </c>
    </row>
    <row r="5320" spans="1:24" x14ac:dyDescent="0.25">
      <c r="A5320">
        <v>1378949</v>
      </c>
      <c r="B5320" t="s">
        <v>14136</v>
      </c>
      <c r="C5320" t="s">
        <v>14137</v>
      </c>
      <c r="G5320" t="e">
        <f>-profen</f>
        <v>#NAME?</v>
      </c>
      <c r="H5320" t="s">
        <v>875</v>
      </c>
      <c r="N5320" t="s">
        <v>45</v>
      </c>
      <c r="O5320" t="s">
        <v>30</v>
      </c>
      <c r="P5320" t="s">
        <v>30</v>
      </c>
      <c r="Q5320" t="s">
        <v>46</v>
      </c>
      <c r="R5320" t="s">
        <v>30</v>
      </c>
      <c r="X5320" t="s">
        <v>14138</v>
      </c>
    </row>
    <row r="5321" spans="1:24" x14ac:dyDescent="0.25">
      <c r="A5321">
        <v>1376183</v>
      </c>
      <c r="B5321" t="s">
        <v>14139</v>
      </c>
      <c r="C5321" t="s">
        <v>14140</v>
      </c>
      <c r="G5321" t="e">
        <f>-planin</f>
        <v>#NAME?</v>
      </c>
      <c r="H5321" t="s">
        <v>9222</v>
      </c>
      <c r="N5321" t="s">
        <v>75</v>
      </c>
      <c r="O5321" t="s">
        <v>30</v>
      </c>
      <c r="P5321" t="s">
        <v>30</v>
      </c>
      <c r="Q5321" t="s">
        <v>31</v>
      </c>
      <c r="R5321" t="s">
        <v>30</v>
      </c>
      <c r="X5321" t="s">
        <v>14141</v>
      </c>
    </row>
    <row r="5322" spans="1:24" x14ac:dyDescent="0.25">
      <c r="A5322">
        <v>1378946</v>
      </c>
      <c r="B5322" t="s">
        <v>14142</v>
      </c>
      <c r="C5322" t="s">
        <v>14143</v>
      </c>
      <c r="G5322" t="e">
        <f ca="1">-pin(e)</f>
        <v>#NAME?</v>
      </c>
      <c r="H5322" t="s">
        <v>272</v>
      </c>
      <c r="N5322" t="s">
        <v>45</v>
      </c>
      <c r="O5322" t="s">
        <v>40</v>
      </c>
      <c r="P5322" t="s">
        <v>30</v>
      </c>
      <c r="Q5322" t="s">
        <v>63</v>
      </c>
      <c r="R5322" t="s">
        <v>30</v>
      </c>
      <c r="X5322" t="s">
        <v>14144</v>
      </c>
    </row>
    <row r="5323" spans="1:24" x14ac:dyDescent="0.25">
      <c r="A5323">
        <v>1376031</v>
      </c>
      <c r="B5323" t="s">
        <v>14145</v>
      </c>
      <c r="C5323" t="s">
        <v>14146</v>
      </c>
      <c r="G5323" t="e">
        <f>-dipine</f>
        <v>#NAME?</v>
      </c>
      <c r="H5323" t="s">
        <v>318</v>
      </c>
      <c r="K5323" t="s">
        <v>14147</v>
      </c>
      <c r="L5323" t="s">
        <v>14148</v>
      </c>
      <c r="N5323" t="s">
        <v>45</v>
      </c>
      <c r="O5323" t="s">
        <v>40</v>
      </c>
      <c r="P5323" t="s">
        <v>30</v>
      </c>
      <c r="Q5323" t="s">
        <v>31</v>
      </c>
      <c r="R5323" t="s">
        <v>30</v>
      </c>
      <c r="X5323" t="s">
        <v>14149</v>
      </c>
    </row>
    <row r="5324" spans="1:24" x14ac:dyDescent="0.25">
      <c r="A5324">
        <v>1377647</v>
      </c>
      <c r="B5324" t="s">
        <v>14150</v>
      </c>
      <c r="C5324" t="s">
        <v>14151</v>
      </c>
      <c r="G5324" t="e">
        <f>-setron</f>
        <v>#NAME?</v>
      </c>
      <c r="H5324" t="s">
        <v>3536</v>
      </c>
      <c r="N5324" t="s">
        <v>45</v>
      </c>
      <c r="O5324" t="s">
        <v>40</v>
      </c>
      <c r="P5324" t="s">
        <v>30</v>
      </c>
      <c r="Q5324" t="s">
        <v>31</v>
      </c>
      <c r="R5324" t="s">
        <v>30</v>
      </c>
      <c r="X5324" t="s">
        <v>14152</v>
      </c>
    </row>
    <row r="5325" spans="1:24" x14ac:dyDescent="0.25">
      <c r="A5325">
        <v>1377705</v>
      </c>
      <c r="B5325" t="s">
        <v>14153</v>
      </c>
      <c r="C5325" t="s">
        <v>14154</v>
      </c>
      <c r="E5325" t="s">
        <v>14155</v>
      </c>
      <c r="G5325" t="e">
        <f>-fibrate</f>
        <v>#NAME?</v>
      </c>
      <c r="H5325" t="s">
        <v>325</v>
      </c>
      <c r="K5325" t="s">
        <v>14156</v>
      </c>
      <c r="L5325" t="s">
        <v>14157</v>
      </c>
      <c r="N5325" t="s">
        <v>45</v>
      </c>
      <c r="O5325" t="s">
        <v>30</v>
      </c>
      <c r="P5325" t="s">
        <v>30</v>
      </c>
      <c r="Q5325" t="s">
        <v>63</v>
      </c>
      <c r="R5325" t="s">
        <v>30</v>
      </c>
      <c r="X5325" t="s">
        <v>14158</v>
      </c>
    </row>
    <row r="5326" spans="1:24" x14ac:dyDescent="0.25">
      <c r="A5326">
        <v>1379260</v>
      </c>
      <c r="B5326" t="s">
        <v>14159</v>
      </c>
      <c r="C5326" t="s">
        <v>14160</v>
      </c>
      <c r="G5326" t="e">
        <f>-verine</f>
        <v>#NAME?</v>
      </c>
      <c r="H5326" t="s">
        <v>2084</v>
      </c>
      <c r="N5326" t="s">
        <v>45</v>
      </c>
      <c r="O5326" t="s">
        <v>30</v>
      </c>
      <c r="P5326" t="s">
        <v>30</v>
      </c>
      <c r="Q5326" t="s">
        <v>46</v>
      </c>
      <c r="R5326" t="s">
        <v>30</v>
      </c>
      <c r="X5326" t="s">
        <v>14161</v>
      </c>
    </row>
    <row r="5327" spans="1:24" x14ac:dyDescent="0.25">
      <c r="A5327">
        <v>1376307</v>
      </c>
      <c r="B5327" t="s">
        <v>14162</v>
      </c>
      <c r="C5327" t="s">
        <v>14163</v>
      </c>
      <c r="F5327" t="s">
        <v>14164</v>
      </c>
      <c r="G5327" t="e">
        <f>-fenin</f>
        <v>#NAME?</v>
      </c>
      <c r="H5327" t="s">
        <v>7474</v>
      </c>
      <c r="I5327">
        <v>1984</v>
      </c>
      <c r="M5327" t="s">
        <v>7475</v>
      </c>
      <c r="N5327" t="s">
        <v>45</v>
      </c>
      <c r="O5327" t="s">
        <v>40</v>
      </c>
      <c r="P5327" t="s">
        <v>30</v>
      </c>
      <c r="Q5327" t="s">
        <v>63</v>
      </c>
      <c r="R5327" t="s">
        <v>30</v>
      </c>
      <c r="X5327" t="s">
        <v>14165</v>
      </c>
    </row>
    <row r="5328" spans="1:24" x14ac:dyDescent="0.25">
      <c r="A5328">
        <v>1379458</v>
      </c>
      <c r="B5328" t="s">
        <v>14166</v>
      </c>
      <c r="C5328" t="s">
        <v>14167</v>
      </c>
      <c r="E5328" t="s">
        <v>14168</v>
      </c>
      <c r="F5328" t="s">
        <v>14169</v>
      </c>
      <c r="G5328" t="e">
        <f>-pride</f>
        <v>#NAME?</v>
      </c>
      <c r="H5328" t="s">
        <v>165</v>
      </c>
      <c r="I5328">
        <v>1990</v>
      </c>
      <c r="M5328" t="s">
        <v>14170</v>
      </c>
      <c r="N5328" t="s">
        <v>45</v>
      </c>
      <c r="O5328" t="s">
        <v>40</v>
      </c>
      <c r="P5328" t="s">
        <v>30</v>
      </c>
      <c r="Q5328" t="s">
        <v>46</v>
      </c>
      <c r="R5328" t="s">
        <v>30</v>
      </c>
      <c r="X5328" t="s">
        <v>14171</v>
      </c>
    </row>
    <row r="5329" spans="1:24" x14ac:dyDescent="0.25">
      <c r="A5329">
        <v>1378824</v>
      </c>
      <c r="B5329" t="s">
        <v>14172</v>
      </c>
      <c r="C5329" t="s">
        <v>14173</v>
      </c>
      <c r="E5329" t="s">
        <v>14174</v>
      </c>
      <c r="F5329" t="s">
        <v>3859</v>
      </c>
      <c r="G5329" t="e">
        <f>-onide</f>
        <v>#NAME?</v>
      </c>
      <c r="H5329" t="s">
        <v>356</v>
      </c>
      <c r="I5329">
        <v>1977</v>
      </c>
      <c r="M5329" t="s">
        <v>12184</v>
      </c>
      <c r="N5329" t="s">
        <v>29</v>
      </c>
      <c r="O5329" t="s">
        <v>30</v>
      </c>
      <c r="P5329" t="s">
        <v>30</v>
      </c>
      <c r="Q5329" t="s">
        <v>31</v>
      </c>
      <c r="R5329" t="s">
        <v>30</v>
      </c>
      <c r="X5329" t="s">
        <v>14175</v>
      </c>
    </row>
    <row r="5330" spans="1:24" x14ac:dyDescent="0.25">
      <c r="A5330">
        <v>1377530</v>
      </c>
      <c r="B5330" t="s">
        <v>14176</v>
      </c>
      <c r="C5330" t="s">
        <v>14177</v>
      </c>
      <c r="G5330" t="s">
        <v>2750</v>
      </c>
      <c r="H5330" t="s">
        <v>707</v>
      </c>
      <c r="N5330" t="s">
        <v>45</v>
      </c>
      <c r="O5330" t="s">
        <v>40</v>
      </c>
      <c r="P5330" t="s">
        <v>30</v>
      </c>
      <c r="Q5330" t="s">
        <v>46</v>
      </c>
      <c r="R5330" t="s">
        <v>30</v>
      </c>
      <c r="X5330" t="s">
        <v>14178</v>
      </c>
    </row>
    <row r="5331" spans="1:24" x14ac:dyDescent="0.25">
      <c r="A5331">
        <v>1378524</v>
      </c>
      <c r="B5331" t="s">
        <v>14179</v>
      </c>
      <c r="C5331" t="s">
        <v>14180</v>
      </c>
      <c r="E5331" t="s">
        <v>14181</v>
      </c>
      <c r="F5331" t="s">
        <v>14182</v>
      </c>
      <c r="G5331" t="e">
        <f>-profen</f>
        <v>#NAME?</v>
      </c>
      <c r="H5331" t="s">
        <v>875</v>
      </c>
      <c r="I5331">
        <v>1988</v>
      </c>
      <c r="M5331" t="s">
        <v>11735</v>
      </c>
      <c r="N5331" t="s">
        <v>45</v>
      </c>
      <c r="O5331" t="s">
        <v>40</v>
      </c>
      <c r="P5331" t="s">
        <v>30</v>
      </c>
      <c r="Q5331" t="s">
        <v>46</v>
      </c>
      <c r="R5331" t="s">
        <v>30</v>
      </c>
      <c r="X5331" t="s">
        <v>14183</v>
      </c>
    </row>
    <row r="5332" spans="1:24" x14ac:dyDescent="0.25">
      <c r="A5332">
        <v>1379493</v>
      </c>
      <c r="B5332" t="s">
        <v>14184</v>
      </c>
      <c r="C5332" t="s">
        <v>14185</v>
      </c>
      <c r="G5332" t="s">
        <v>2404</v>
      </c>
      <c r="H5332" t="s">
        <v>2405</v>
      </c>
      <c r="N5332" t="s">
        <v>45</v>
      </c>
      <c r="O5332" t="s">
        <v>40</v>
      </c>
      <c r="P5332" t="s">
        <v>30</v>
      </c>
      <c r="Q5332" t="s">
        <v>63</v>
      </c>
      <c r="R5332" t="s">
        <v>30</v>
      </c>
      <c r="X5332" t="s">
        <v>14186</v>
      </c>
    </row>
    <row r="5333" spans="1:24" x14ac:dyDescent="0.25">
      <c r="A5333">
        <v>1377359</v>
      </c>
      <c r="B5333" t="s">
        <v>14187</v>
      </c>
      <c r="C5333" t="s">
        <v>14188</v>
      </c>
      <c r="G5333" t="s">
        <v>668</v>
      </c>
      <c r="H5333" t="s">
        <v>669</v>
      </c>
      <c r="N5333" t="s">
        <v>45</v>
      </c>
      <c r="O5333" t="s">
        <v>40</v>
      </c>
      <c r="P5333" t="s">
        <v>30</v>
      </c>
      <c r="Q5333" t="s">
        <v>63</v>
      </c>
      <c r="R5333" t="s">
        <v>30</v>
      </c>
      <c r="X5333" t="s">
        <v>14189</v>
      </c>
    </row>
    <row r="5334" spans="1:24" x14ac:dyDescent="0.25">
      <c r="A5334">
        <v>1379090</v>
      </c>
      <c r="B5334" t="s">
        <v>14190</v>
      </c>
      <c r="C5334" t="s">
        <v>14191</v>
      </c>
      <c r="G5334" t="s">
        <v>1566</v>
      </c>
      <c r="H5334" t="s">
        <v>1567</v>
      </c>
      <c r="N5334" t="s">
        <v>45</v>
      </c>
      <c r="O5334" t="s">
        <v>40</v>
      </c>
      <c r="P5334" t="s">
        <v>30</v>
      </c>
      <c r="Q5334" t="s">
        <v>46</v>
      </c>
      <c r="R5334" t="s">
        <v>30</v>
      </c>
      <c r="X5334" t="s">
        <v>14192</v>
      </c>
    </row>
    <row r="5335" spans="1:24" x14ac:dyDescent="0.25">
      <c r="A5335">
        <v>1377959</v>
      </c>
      <c r="B5335" t="s">
        <v>14193</v>
      </c>
      <c r="C5335" t="s">
        <v>14194</v>
      </c>
      <c r="E5335" t="s">
        <v>14195</v>
      </c>
      <c r="F5335" t="s">
        <v>14196</v>
      </c>
      <c r="G5335" t="e">
        <f>-conazole</f>
        <v>#NAME?</v>
      </c>
      <c r="H5335" t="s">
        <v>917</v>
      </c>
      <c r="I5335">
        <v>2010</v>
      </c>
      <c r="N5335" t="s">
        <v>45</v>
      </c>
      <c r="O5335" t="s">
        <v>40</v>
      </c>
      <c r="P5335" t="s">
        <v>30</v>
      </c>
      <c r="Q5335" t="s">
        <v>31</v>
      </c>
      <c r="R5335" t="s">
        <v>30</v>
      </c>
      <c r="X5335" t="s">
        <v>14197</v>
      </c>
    </row>
    <row r="5336" spans="1:24" x14ac:dyDescent="0.25">
      <c r="A5336">
        <v>1377629</v>
      </c>
      <c r="B5336" t="s">
        <v>14198</v>
      </c>
      <c r="C5336" t="s">
        <v>14199</v>
      </c>
      <c r="G5336" t="s">
        <v>3526</v>
      </c>
      <c r="H5336" t="s">
        <v>38</v>
      </c>
      <c r="K5336" t="s">
        <v>14200</v>
      </c>
      <c r="L5336" t="s">
        <v>14201</v>
      </c>
      <c r="N5336" t="s">
        <v>29</v>
      </c>
      <c r="O5336" t="s">
        <v>40</v>
      </c>
      <c r="P5336" t="s">
        <v>30</v>
      </c>
      <c r="Q5336" t="s">
        <v>31</v>
      </c>
      <c r="R5336" t="s">
        <v>30</v>
      </c>
      <c r="X5336" t="s">
        <v>14202</v>
      </c>
    </row>
    <row r="5337" spans="1:24" x14ac:dyDescent="0.25">
      <c r="A5337">
        <v>1379104</v>
      </c>
      <c r="B5337" t="s">
        <v>14203</v>
      </c>
      <c r="C5337" t="s">
        <v>14204</v>
      </c>
      <c r="G5337" t="s">
        <v>14205</v>
      </c>
      <c r="H5337" t="s">
        <v>14206</v>
      </c>
      <c r="N5337" t="s">
        <v>45</v>
      </c>
      <c r="O5337" t="s">
        <v>40</v>
      </c>
      <c r="P5337" t="s">
        <v>30</v>
      </c>
      <c r="Q5337" t="s">
        <v>63</v>
      </c>
      <c r="R5337" t="s">
        <v>30</v>
      </c>
      <c r="X5337" t="s">
        <v>14207</v>
      </c>
    </row>
    <row r="5338" spans="1:24" x14ac:dyDescent="0.25">
      <c r="A5338">
        <v>1378727</v>
      </c>
      <c r="B5338" t="s">
        <v>14208</v>
      </c>
      <c r="C5338" t="s">
        <v>14209</v>
      </c>
      <c r="E5338" t="s">
        <v>14210</v>
      </c>
      <c r="F5338" t="s">
        <v>626</v>
      </c>
      <c r="G5338" t="e">
        <f>-micin</f>
        <v>#NAME?</v>
      </c>
      <c r="H5338" t="s">
        <v>256</v>
      </c>
      <c r="I5338">
        <v>1976</v>
      </c>
      <c r="M5338" t="s">
        <v>453</v>
      </c>
      <c r="N5338" t="s">
        <v>29</v>
      </c>
      <c r="O5338" t="s">
        <v>30</v>
      </c>
      <c r="P5338" t="s">
        <v>30</v>
      </c>
      <c r="Q5338" t="s">
        <v>31</v>
      </c>
      <c r="R5338" t="s">
        <v>30</v>
      </c>
      <c r="X5338" t="s">
        <v>14211</v>
      </c>
    </row>
    <row r="5339" spans="1:24" x14ac:dyDescent="0.25">
      <c r="A5339">
        <v>517186</v>
      </c>
      <c r="B5339" t="s">
        <v>14212</v>
      </c>
      <c r="C5339" t="s">
        <v>14213</v>
      </c>
      <c r="F5339" t="s">
        <v>313</v>
      </c>
      <c r="G5339" t="e">
        <f>-dar</f>
        <v>#NAME?</v>
      </c>
      <c r="H5339" t="s">
        <v>5280</v>
      </c>
      <c r="I5339">
        <v>2002</v>
      </c>
      <c r="N5339" t="s">
        <v>45</v>
      </c>
      <c r="O5339" t="s">
        <v>30</v>
      </c>
      <c r="P5339" t="s">
        <v>30</v>
      </c>
      <c r="Q5339" t="s">
        <v>31</v>
      </c>
      <c r="R5339" t="s">
        <v>30</v>
      </c>
      <c r="X5339" t="s">
        <v>14214</v>
      </c>
    </row>
    <row r="5340" spans="1:24" x14ac:dyDescent="0.25">
      <c r="A5340">
        <v>391374</v>
      </c>
      <c r="B5340" t="s">
        <v>14215</v>
      </c>
      <c r="C5340" t="s">
        <v>14216</v>
      </c>
      <c r="E5340" t="s">
        <v>14217</v>
      </c>
      <c r="F5340" t="s">
        <v>14218</v>
      </c>
      <c r="G5340" t="e">
        <f>-dar</f>
        <v>#NAME?</v>
      </c>
      <c r="H5340" t="s">
        <v>14219</v>
      </c>
      <c r="I5340">
        <v>1997</v>
      </c>
      <c r="M5340" t="s">
        <v>11681</v>
      </c>
      <c r="N5340" t="s">
        <v>45</v>
      </c>
      <c r="O5340" t="s">
        <v>30</v>
      </c>
      <c r="P5340" t="s">
        <v>30</v>
      </c>
      <c r="Q5340" t="s">
        <v>63</v>
      </c>
      <c r="R5340" t="s">
        <v>30</v>
      </c>
      <c r="X5340" t="s">
        <v>14220</v>
      </c>
    </row>
    <row r="5341" spans="1:24" x14ac:dyDescent="0.25">
      <c r="A5341">
        <v>1091582</v>
      </c>
      <c r="B5341" t="s">
        <v>14228</v>
      </c>
      <c r="C5341" t="s">
        <v>14229</v>
      </c>
      <c r="E5341" t="s">
        <v>14230</v>
      </c>
      <c r="G5341" t="e">
        <f>-ium</f>
        <v>#NAME?</v>
      </c>
      <c r="H5341" t="s">
        <v>288</v>
      </c>
      <c r="I5341">
        <v>1974</v>
      </c>
      <c r="M5341" t="s">
        <v>314</v>
      </c>
      <c r="N5341" t="s">
        <v>45</v>
      </c>
      <c r="O5341" t="s">
        <v>40</v>
      </c>
      <c r="P5341" t="s">
        <v>30</v>
      </c>
      <c r="Q5341" t="s">
        <v>46</v>
      </c>
      <c r="R5341" t="s">
        <v>30</v>
      </c>
      <c r="X5341" t="s">
        <v>14231</v>
      </c>
    </row>
    <row r="5342" spans="1:24" x14ac:dyDescent="0.25">
      <c r="A5342">
        <v>1383162</v>
      </c>
      <c r="B5342" t="s">
        <v>14232</v>
      </c>
      <c r="C5342" t="s">
        <v>14233</v>
      </c>
      <c r="G5342" t="e">
        <f>-ium</f>
        <v>#NAME?</v>
      </c>
      <c r="H5342" t="s">
        <v>288</v>
      </c>
      <c r="N5342" t="s">
        <v>45</v>
      </c>
      <c r="O5342" t="s">
        <v>40</v>
      </c>
      <c r="P5342" t="s">
        <v>30</v>
      </c>
      <c r="Q5342" t="s">
        <v>31</v>
      </c>
      <c r="R5342" t="s">
        <v>30</v>
      </c>
      <c r="X5342" t="s">
        <v>14234</v>
      </c>
    </row>
    <row r="5343" spans="1:24" x14ac:dyDescent="0.25">
      <c r="A5343">
        <v>1383090</v>
      </c>
      <c r="B5343" t="s">
        <v>14235</v>
      </c>
      <c r="C5343" t="s">
        <v>14236</v>
      </c>
      <c r="G5343" t="e">
        <f>-ium</f>
        <v>#NAME?</v>
      </c>
      <c r="H5343" t="s">
        <v>288</v>
      </c>
      <c r="N5343" t="s">
        <v>45</v>
      </c>
      <c r="O5343" t="s">
        <v>40</v>
      </c>
      <c r="P5343" t="s">
        <v>30</v>
      </c>
      <c r="Q5343" t="s">
        <v>46</v>
      </c>
      <c r="R5343" t="s">
        <v>30</v>
      </c>
      <c r="X5343" t="s">
        <v>14237</v>
      </c>
    </row>
    <row r="5344" spans="1:24" x14ac:dyDescent="0.25">
      <c r="A5344">
        <v>144311</v>
      </c>
      <c r="B5344" t="s">
        <v>14238</v>
      </c>
      <c r="C5344" t="s">
        <v>14239</v>
      </c>
      <c r="E5344" t="s">
        <v>14240</v>
      </c>
      <c r="F5344" t="s">
        <v>869</v>
      </c>
      <c r="G5344" t="e">
        <f>-lubant</f>
        <v>#NAME?</v>
      </c>
      <c r="H5344" t="s">
        <v>7873</v>
      </c>
      <c r="I5344">
        <v>1997</v>
      </c>
      <c r="M5344" t="s">
        <v>14241</v>
      </c>
      <c r="N5344" t="s">
        <v>45</v>
      </c>
      <c r="O5344" t="s">
        <v>40</v>
      </c>
      <c r="P5344" t="s">
        <v>30</v>
      </c>
      <c r="Q5344" t="s">
        <v>63</v>
      </c>
      <c r="R5344" t="s">
        <v>30</v>
      </c>
      <c r="X5344" t="s">
        <v>14242</v>
      </c>
    </row>
    <row r="5345" spans="1:24" x14ac:dyDescent="0.25">
      <c r="A5345">
        <v>1083151</v>
      </c>
      <c r="B5345" t="s">
        <v>14243</v>
      </c>
      <c r="C5345" t="s">
        <v>14244</v>
      </c>
      <c r="G5345" t="e">
        <f>-ium</f>
        <v>#NAME?</v>
      </c>
      <c r="H5345" t="s">
        <v>288</v>
      </c>
      <c r="N5345" t="s">
        <v>45</v>
      </c>
      <c r="O5345" t="s">
        <v>40</v>
      </c>
      <c r="P5345" t="s">
        <v>30</v>
      </c>
      <c r="Q5345" t="s">
        <v>63</v>
      </c>
      <c r="R5345" t="s">
        <v>30</v>
      </c>
      <c r="X5345" t="s">
        <v>14245</v>
      </c>
    </row>
    <row r="5346" spans="1:24" x14ac:dyDescent="0.25">
      <c r="A5346">
        <v>1376062</v>
      </c>
      <c r="B5346" t="s">
        <v>14246</v>
      </c>
      <c r="C5346" t="s">
        <v>14247</v>
      </c>
      <c r="E5346" t="s">
        <v>14248</v>
      </c>
      <c r="F5346" t="s">
        <v>480</v>
      </c>
      <c r="G5346" t="e">
        <f>-imod</f>
        <v>#NAME?</v>
      </c>
      <c r="H5346" t="s">
        <v>2070</v>
      </c>
      <c r="I5346">
        <v>2007</v>
      </c>
      <c r="N5346" t="s">
        <v>75</v>
      </c>
      <c r="O5346" t="s">
        <v>30</v>
      </c>
      <c r="P5346" t="s">
        <v>30</v>
      </c>
      <c r="Q5346" t="s">
        <v>46</v>
      </c>
      <c r="R5346" t="s">
        <v>30</v>
      </c>
      <c r="X5346" t="s">
        <v>14249</v>
      </c>
    </row>
    <row r="5347" spans="1:24" x14ac:dyDescent="0.25">
      <c r="A5347">
        <v>1381389</v>
      </c>
      <c r="B5347" t="s">
        <v>14250</v>
      </c>
      <c r="C5347" t="s">
        <v>14251</v>
      </c>
      <c r="G5347" t="e">
        <f>-tide</f>
        <v>#NAME?</v>
      </c>
      <c r="H5347" t="s">
        <v>107</v>
      </c>
      <c r="N5347" t="s">
        <v>108</v>
      </c>
      <c r="O5347" t="s">
        <v>30</v>
      </c>
      <c r="P5347" t="s">
        <v>30</v>
      </c>
      <c r="Q5347" t="s">
        <v>31</v>
      </c>
      <c r="R5347" t="s">
        <v>30</v>
      </c>
    </row>
    <row r="5348" spans="1:24" x14ac:dyDescent="0.25">
      <c r="A5348">
        <v>1380365</v>
      </c>
      <c r="B5348" t="s">
        <v>14255</v>
      </c>
      <c r="C5348" t="s">
        <v>14256</v>
      </c>
      <c r="F5348" t="s">
        <v>14257</v>
      </c>
      <c r="G5348" t="s">
        <v>13217</v>
      </c>
      <c r="H5348" t="s">
        <v>14258</v>
      </c>
      <c r="I5348">
        <v>1989</v>
      </c>
      <c r="M5348" t="s">
        <v>9589</v>
      </c>
      <c r="N5348" t="s">
        <v>108</v>
      </c>
      <c r="O5348" t="s">
        <v>30</v>
      </c>
      <c r="P5348" t="s">
        <v>30</v>
      </c>
      <c r="Q5348" t="s">
        <v>31</v>
      </c>
      <c r="R5348" t="s">
        <v>30</v>
      </c>
    </row>
    <row r="5349" spans="1:24" x14ac:dyDescent="0.25">
      <c r="A5349">
        <v>1381138</v>
      </c>
      <c r="B5349" t="s">
        <v>14259</v>
      </c>
      <c r="C5349" t="s">
        <v>14260</v>
      </c>
      <c r="E5349" t="s">
        <v>14261</v>
      </c>
      <c r="F5349" t="s">
        <v>14262</v>
      </c>
      <c r="G5349" t="e">
        <f>-mer</f>
        <v>#NAME?</v>
      </c>
      <c r="H5349" t="s">
        <v>2375</v>
      </c>
      <c r="I5349">
        <v>2002</v>
      </c>
      <c r="N5349" t="s">
        <v>229</v>
      </c>
      <c r="O5349" t="s">
        <v>30</v>
      </c>
      <c r="P5349" t="s">
        <v>30</v>
      </c>
      <c r="Q5349" t="s">
        <v>31</v>
      </c>
      <c r="R5349" t="s">
        <v>30</v>
      </c>
    </row>
    <row r="5350" spans="1:24" x14ac:dyDescent="0.25">
      <c r="A5350">
        <v>1381076</v>
      </c>
      <c r="B5350" t="s">
        <v>14263</v>
      </c>
      <c r="C5350" t="s">
        <v>14264</v>
      </c>
      <c r="F5350" t="s">
        <v>14265</v>
      </c>
      <c r="G5350" t="e">
        <f>-focon</f>
        <v>#NAME?</v>
      </c>
      <c r="H5350" t="s">
        <v>2685</v>
      </c>
      <c r="I5350">
        <v>2002</v>
      </c>
      <c r="N5350" t="s">
        <v>229</v>
      </c>
      <c r="O5350" t="s">
        <v>30</v>
      </c>
      <c r="P5350" t="s">
        <v>30</v>
      </c>
      <c r="Q5350" t="s">
        <v>31</v>
      </c>
      <c r="R5350" t="s">
        <v>30</v>
      </c>
    </row>
    <row r="5351" spans="1:24" x14ac:dyDescent="0.25">
      <c r="A5351">
        <v>1380556</v>
      </c>
      <c r="B5351" t="s">
        <v>14273</v>
      </c>
      <c r="C5351" t="s">
        <v>14274</v>
      </c>
      <c r="G5351" t="e">
        <f>-poetin</f>
        <v>#NAME?</v>
      </c>
      <c r="H5351" t="s">
        <v>118</v>
      </c>
      <c r="N5351" t="s">
        <v>108</v>
      </c>
      <c r="O5351" t="s">
        <v>30</v>
      </c>
      <c r="P5351" t="s">
        <v>30</v>
      </c>
      <c r="Q5351" t="s">
        <v>31</v>
      </c>
      <c r="R5351" t="s">
        <v>30</v>
      </c>
    </row>
    <row r="5352" spans="1:24" x14ac:dyDescent="0.25">
      <c r="A5352">
        <v>1380560</v>
      </c>
      <c r="B5352" t="s">
        <v>14275</v>
      </c>
      <c r="C5352" t="s">
        <v>14276</v>
      </c>
      <c r="G5352" t="e">
        <f>-relin</f>
        <v>#NAME?</v>
      </c>
      <c r="H5352" t="s">
        <v>5143</v>
      </c>
      <c r="N5352" t="s">
        <v>108</v>
      </c>
      <c r="O5352" t="s">
        <v>30</v>
      </c>
      <c r="P5352" t="s">
        <v>30</v>
      </c>
      <c r="Q5352" t="s">
        <v>31</v>
      </c>
      <c r="R5352" t="s">
        <v>30</v>
      </c>
    </row>
    <row r="5353" spans="1:24" x14ac:dyDescent="0.25">
      <c r="A5353">
        <v>1380497</v>
      </c>
      <c r="B5353" t="s">
        <v>14277</v>
      </c>
      <c r="C5353" t="s">
        <v>14278</v>
      </c>
      <c r="F5353" t="s">
        <v>14279</v>
      </c>
      <c r="G5353" t="e">
        <f>-filcon</f>
        <v>#NAME?</v>
      </c>
      <c r="H5353" t="s">
        <v>276</v>
      </c>
      <c r="I5353">
        <v>1977</v>
      </c>
      <c r="M5353" t="s">
        <v>277</v>
      </c>
      <c r="N5353" t="s">
        <v>229</v>
      </c>
      <c r="O5353" t="s">
        <v>30</v>
      </c>
      <c r="P5353" t="s">
        <v>30</v>
      </c>
      <c r="Q5353" t="s">
        <v>31</v>
      </c>
      <c r="R5353" t="s">
        <v>30</v>
      </c>
    </row>
    <row r="5354" spans="1:24" x14ac:dyDescent="0.25">
      <c r="A5354">
        <v>1380448</v>
      </c>
      <c r="B5354" t="s">
        <v>14280</v>
      </c>
      <c r="C5354" t="s">
        <v>14281</v>
      </c>
      <c r="G5354" t="e">
        <f>-relin</f>
        <v>#NAME?</v>
      </c>
      <c r="H5354" t="s">
        <v>3552</v>
      </c>
      <c r="K5354" t="s">
        <v>14282</v>
      </c>
      <c r="L5354" t="s">
        <v>14283</v>
      </c>
      <c r="N5354" t="s">
        <v>108</v>
      </c>
      <c r="O5354" t="s">
        <v>30</v>
      </c>
      <c r="P5354" t="s">
        <v>30</v>
      </c>
      <c r="Q5354" t="s">
        <v>31</v>
      </c>
      <c r="R5354" t="s">
        <v>30</v>
      </c>
    </row>
    <row r="5355" spans="1:24" x14ac:dyDescent="0.25">
      <c r="A5355">
        <v>1380302</v>
      </c>
      <c r="B5355" t="s">
        <v>14284</v>
      </c>
      <c r="C5355" t="s">
        <v>14285</v>
      </c>
      <c r="G5355" t="e">
        <f>-rev</f>
        <v>#NAME?</v>
      </c>
      <c r="H5355" t="s">
        <v>14286</v>
      </c>
      <c r="I5355">
        <v>2004</v>
      </c>
      <c r="N5355" t="s">
        <v>75</v>
      </c>
      <c r="O5355" t="s">
        <v>30</v>
      </c>
      <c r="P5355" t="s">
        <v>30</v>
      </c>
      <c r="Q5355" t="s">
        <v>31</v>
      </c>
      <c r="R5355" t="s">
        <v>30</v>
      </c>
    </row>
    <row r="5356" spans="1:24" x14ac:dyDescent="0.25">
      <c r="A5356">
        <v>1383499</v>
      </c>
      <c r="B5356" t="s">
        <v>14287</v>
      </c>
      <c r="C5356" t="s">
        <v>14288</v>
      </c>
      <c r="E5356" t="s">
        <v>14289</v>
      </c>
      <c r="F5356" t="s">
        <v>1309</v>
      </c>
      <c r="G5356" t="s">
        <v>581</v>
      </c>
      <c r="H5356" t="s">
        <v>582</v>
      </c>
      <c r="I5356">
        <v>1981</v>
      </c>
      <c r="M5356" t="s">
        <v>179</v>
      </c>
      <c r="N5356" t="s">
        <v>45</v>
      </c>
      <c r="O5356" t="s">
        <v>40</v>
      </c>
      <c r="P5356" t="s">
        <v>30</v>
      </c>
      <c r="Q5356" t="s">
        <v>46</v>
      </c>
      <c r="R5356" t="s">
        <v>30</v>
      </c>
      <c r="X5356" t="s">
        <v>14290</v>
      </c>
    </row>
    <row r="5357" spans="1:24" x14ac:dyDescent="0.25">
      <c r="A5357">
        <v>1383586</v>
      </c>
      <c r="B5357" t="s">
        <v>14291</v>
      </c>
      <c r="C5357" t="s">
        <v>14292</v>
      </c>
      <c r="G5357" t="e">
        <f>-caine</f>
        <v>#NAME?</v>
      </c>
      <c r="H5357" t="s">
        <v>394</v>
      </c>
      <c r="N5357" t="s">
        <v>45</v>
      </c>
      <c r="O5357" t="s">
        <v>40</v>
      </c>
      <c r="P5357" t="s">
        <v>30</v>
      </c>
      <c r="Q5357" t="s">
        <v>46</v>
      </c>
      <c r="R5357" t="s">
        <v>30</v>
      </c>
      <c r="X5357" t="s">
        <v>14293</v>
      </c>
    </row>
    <row r="5358" spans="1:24" x14ac:dyDescent="0.25">
      <c r="A5358">
        <v>1383548</v>
      </c>
      <c r="B5358" t="s">
        <v>14294</v>
      </c>
      <c r="C5358" t="s">
        <v>14295</v>
      </c>
      <c r="G5358" t="s">
        <v>2041</v>
      </c>
      <c r="H5358" t="s">
        <v>1259</v>
      </c>
      <c r="I5358">
        <v>2005</v>
      </c>
      <c r="N5358" t="s">
        <v>29</v>
      </c>
      <c r="O5358" t="s">
        <v>40</v>
      </c>
      <c r="P5358" t="s">
        <v>30</v>
      </c>
      <c r="Q5358" t="s">
        <v>31</v>
      </c>
      <c r="R5358" t="s">
        <v>30</v>
      </c>
      <c r="X5358" t="s">
        <v>14296</v>
      </c>
    </row>
    <row r="5359" spans="1:24" x14ac:dyDescent="0.25">
      <c r="A5359">
        <v>1379849</v>
      </c>
      <c r="B5359" t="s">
        <v>14297</v>
      </c>
      <c r="C5359" t="s">
        <v>14298</v>
      </c>
      <c r="G5359" t="e">
        <f>-ast</f>
        <v>#NAME?</v>
      </c>
      <c r="H5359" t="s">
        <v>8663</v>
      </c>
      <c r="N5359" t="s">
        <v>45</v>
      </c>
      <c r="O5359" t="s">
        <v>40</v>
      </c>
      <c r="P5359" t="s">
        <v>30</v>
      </c>
      <c r="Q5359" t="s">
        <v>63</v>
      </c>
      <c r="R5359" t="s">
        <v>30</v>
      </c>
      <c r="X5359" t="s">
        <v>14299</v>
      </c>
    </row>
    <row r="5360" spans="1:24" x14ac:dyDescent="0.25">
      <c r="A5360">
        <v>1376832</v>
      </c>
      <c r="B5360" t="s">
        <v>14300</v>
      </c>
      <c r="C5360" t="s">
        <v>14301</v>
      </c>
      <c r="G5360" t="e">
        <f>-azepam</f>
        <v>#NAME?</v>
      </c>
      <c r="H5360" t="s">
        <v>1171</v>
      </c>
      <c r="N5360" t="s">
        <v>45</v>
      </c>
      <c r="O5360" t="s">
        <v>40</v>
      </c>
      <c r="P5360" t="s">
        <v>30</v>
      </c>
      <c r="Q5360" t="s">
        <v>46</v>
      </c>
      <c r="R5360" t="s">
        <v>30</v>
      </c>
      <c r="X5360" t="s">
        <v>14302</v>
      </c>
    </row>
    <row r="5361" spans="1:24" x14ac:dyDescent="0.25">
      <c r="A5361">
        <v>1379790</v>
      </c>
      <c r="B5361" t="s">
        <v>14303</v>
      </c>
      <c r="C5361" t="s">
        <v>14304</v>
      </c>
      <c r="G5361" t="s">
        <v>2404</v>
      </c>
      <c r="H5361" t="s">
        <v>2405</v>
      </c>
      <c r="N5361" t="s">
        <v>45</v>
      </c>
      <c r="O5361" t="s">
        <v>40</v>
      </c>
      <c r="P5361" t="s">
        <v>30</v>
      </c>
      <c r="Q5361" t="s">
        <v>63</v>
      </c>
      <c r="R5361" t="s">
        <v>30</v>
      </c>
      <c r="X5361" t="s">
        <v>14305</v>
      </c>
    </row>
    <row r="5362" spans="1:24" x14ac:dyDescent="0.25">
      <c r="A5362">
        <v>1378932</v>
      </c>
      <c r="B5362" t="s">
        <v>14306</v>
      </c>
      <c r="C5362" t="s">
        <v>14307</v>
      </c>
      <c r="E5362" t="s">
        <v>14308</v>
      </c>
      <c r="F5362" t="s">
        <v>301</v>
      </c>
      <c r="G5362" t="e">
        <f>-pamide</f>
        <v>#NAME?</v>
      </c>
      <c r="H5362" t="s">
        <v>760</v>
      </c>
      <c r="I5362">
        <v>1969</v>
      </c>
      <c r="M5362" t="s">
        <v>763</v>
      </c>
      <c r="N5362" t="s">
        <v>45</v>
      </c>
      <c r="O5362" t="s">
        <v>40</v>
      </c>
      <c r="P5362" t="s">
        <v>30</v>
      </c>
      <c r="Q5362" t="s">
        <v>63</v>
      </c>
      <c r="R5362" t="s">
        <v>30</v>
      </c>
      <c r="X5362" t="s">
        <v>14309</v>
      </c>
    </row>
    <row r="5363" spans="1:24" x14ac:dyDescent="0.25">
      <c r="A5363">
        <v>1378120</v>
      </c>
      <c r="B5363" t="s">
        <v>14310</v>
      </c>
      <c r="C5363" t="s">
        <v>14311</v>
      </c>
      <c r="G5363" t="e">
        <f>-cillin</f>
        <v>#NAME?</v>
      </c>
      <c r="H5363" t="s">
        <v>59</v>
      </c>
      <c r="N5363" t="s">
        <v>29</v>
      </c>
      <c r="O5363" t="s">
        <v>30</v>
      </c>
      <c r="P5363" t="s">
        <v>30</v>
      </c>
      <c r="Q5363" t="s">
        <v>31</v>
      </c>
      <c r="R5363" t="s">
        <v>30</v>
      </c>
      <c r="X5363" t="s">
        <v>14312</v>
      </c>
    </row>
    <row r="5364" spans="1:24" x14ac:dyDescent="0.25">
      <c r="A5364">
        <v>1376125</v>
      </c>
      <c r="B5364" t="s">
        <v>14313</v>
      </c>
      <c r="C5364" t="s">
        <v>14314</v>
      </c>
      <c r="E5364" t="s">
        <v>14315</v>
      </c>
      <c r="F5364" t="s">
        <v>14316</v>
      </c>
      <c r="G5364" t="e">
        <f>-stat</f>
        <v>#NAME?</v>
      </c>
      <c r="H5364" t="s">
        <v>14317</v>
      </c>
      <c r="I5364">
        <v>2010</v>
      </c>
      <c r="N5364" t="s">
        <v>45</v>
      </c>
      <c r="O5364" t="s">
        <v>30</v>
      </c>
      <c r="P5364" t="s">
        <v>30</v>
      </c>
      <c r="Q5364" t="s">
        <v>31</v>
      </c>
      <c r="R5364" t="s">
        <v>30</v>
      </c>
      <c r="X5364" t="s">
        <v>14318</v>
      </c>
    </row>
    <row r="5365" spans="1:24" x14ac:dyDescent="0.25">
      <c r="A5365">
        <v>1379414</v>
      </c>
      <c r="B5365" t="s">
        <v>14319</v>
      </c>
      <c r="C5365" t="s">
        <v>14320</v>
      </c>
      <c r="G5365" t="e">
        <f>-pride</f>
        <v>#NAME?</v>
      </c>
      <c r="H5365" t="s">
        <v>165</v>
      </c>
      <c r="N5365" t="s">
        <v>45</v>
      </c>
      <c r="O5365" t="s">
        <v>40</v>
      </c>
      <c r="P5365" t="s">
        <v>30</v>
      </c>
      <c r="Q5365" t="s">
        <v>31</v>
      </c>
      <c r="R5365" t="s">
        <v>30</v>
      </c>
      <c r="X5365" t="s">
        <v>14321</v>
      </c>
    </row>
    <row r="5366" spans="1:24" x14ac:dyDescent="0.25">
      <c r="A5366">
        <v>1377526</v>
      </c>
      <c r="B5366" t="s">
        <v>14322</v>
      </c>
      <c r="C5366" t="s">
        <v>14323</v>
      </c>
      <c r="G5366" t="e">
        <f>-sal</f>
        <v>#NAME?</v>
      </c>
      <c r="H5366" t="s">
        <v>1459</v>
      </c>
      <c r="N5366" t="s">
        <v>45</v>
      </c>
      <c r="O5366" t="s">
        <v>40</v>
      </c>
      <c r="P5366" t="s">
        <v>30</v>
      </c>
      <c r="Q5366" t="s">
        <v>46</v>
      </c>
      <c r="R5366" t="s">
        <v>30</v>
      </c>
      <c r="X5366" t="s">
        <v>14324</v>
      </c>
    </row>
    <row r="5367" spans="1:24" x14ac:dyDescent="0.25">
      <c r="A5367">
        <v>1383497</v>
      </c>
      <c r="B5367" t="s">
        <v>14325</v>
      </c>
      <c r="C5367" t="s">
        <v>14326</v>
      </c>
      <c r="E5367" t="s">
        <v>14327</v>
      </c>
      <c r="F5367" t="s">
        <v>301</v>
      </c>
      <c r="G5367" t="e">
        <f>-arabine</f>
        <v>#NAME?</v>
      </c>
      <c r="H5367" t="s">
        <v>5045</v>
      </c>
      <c r="I5367">
        <v>1979</v>
      </c>
      <c r="M5367" t="s">
        <v>250</v>
      </c>
      <c r="N5367" t="s">
        <v>29</v>
      </c>
      <c r="O5367" t="s">
        <v>30</v>
      </c>
      <c r="P5367" t="s">
        <v>30</v>
      </c>
      <c r="Q5367" t="s">
        <v>31</v>
      </c>
      <c r="R5367" t="s">
        <v>30</v>
      </c>
      <c r="X5367" t="s">
        <v>14328</v>
      </c>
    </row>
    <row r="5368" spans="1:24" x14ac:dyDescent="0.25">
      <c r="A5368">
        <v>1038391</v>
      </c>
      <c r="B5368" t="s">
        <v>14329</v>
      </c>
      <c r="C5368" t="s">
        <v>14330</v>
      </c>
      <c r="G5368" t="s">
        <v>129</v>
      </c>
      <c r="H5368" t="s">
        <v>130</v>
      </c>
      <c r="I5368">
        <v>1978</v>
      </c>
      <c r="M5368" t="s">
        <v>173</v>
      </c>
      <c r="N5368" t="s">
        <v>45</v>
      </c>
      <c r="O5368" t="s">
        <v>30</v>
      </c>
      <c r="P5368" t="s">
        <v>30</v>
      </c>
      <c r="Q5368" t="s">
        <v>63</v>
      </c>
      <c r="R5368" t="s">
        <v>30</v>
      </c>
      <c r="X5368" t="s">
        <v>14331</v>
      </c>
    </row>
    <row r="5369" spans="1:24" x14ac:dyDescent="0.25">
      <c r="A5369">
        <v>656664</v>
      </c>
      <c r="B5369" t="s">
        <v>14332</v>
      </c>
      <c r="C5369" t="s">
        <v>14333</v>
      </c>
      <c r="E5369" t="s">
        <v>14334</v>
      </c>
      <c r="G5369" t="e">
        <f>-bulin</f>
        <v>#NAME?</v>
      </c>
      <c r="H5369" t="s">
        <v>2900</v>
      </c>
      <c r="I5369">
        <v>2005</v>
      </c>
      <c r="N5369" t="s">
        <v>45</v>
      </c>
      <c r="O5369" t="s">
        <v>40</v>
      </c>
      <c r="P5369" t="s">
        <v>30</v>
      </c>
      <c r="Q5369" t="s">
        <v>31</v>
      </c>
      <c r="R5369" t="s">
        <v>30</v>
      </c>
      <c r="X5369" t="s">
        <v>14335</v>
      </c>
    </row>
    <row r="5370" spans="1:24" x14ac:dyDescent="0.25">
      <c r="A5370">
        <v>1380989</v>
      </c>
      <c r="B5370" t="s">
        <v>14336</v>
      </c>
      <c r="C5370" t="s">
        <v>14337</v>
      </c>
      <c r="E5370" t="s">
        <v>14338</v>
      </c>
      <c r="F5370" t="s">
        <v>36</v>
      </c>
      <c r="G5370" t="s">
        <v>3396</v>
      </c>
      <c r="H5370" t="s">
        <v>3397</v>
      </c>
      <c r="I5370">
        <v>2010</v>
      </c>
      <c r="N5370" t="s">
        <v>75</v>
      </c>
      <c r="O5370" t="s">
        <v>30</v>
      </c>
      <c r="P5370" t="s">
        <v>30</v>
      </c>
      <c r="Q5370" t="s">
        <v>31</v>
      </c>
      <c r="R5370" t="s">
        <v>30</v>
      </c>
    </row>
    <row r="5371" spans="1:24" x14ac:dyDescent="0.25">
      <c r="A5371">
        <v>1380948</v>
      </c>
      <c r="B5371" t="s">
        <v>14339</v>
      </c>
      <c r="C5371" t="s">
        <v>14340</v>
      </c>
      <c r="F5371" t="s">
        <v>14341</v>
      </c>
      <c r="G5371" t="s">
        <v>447</v>
      </c>
      <c r="H5371" t="s">
        <v>448</v>
      </c>
      <c r="I5371">
        <v>2012</v>
      </c>
      <c r="N5371" t="s">
        <v>239</v>
      </c>
      <c r="O5371" t="s">
        <v>30</v>
      </c>
      <c r="P5371" t="s">
        <v>30</v>
      </c>
      <c r="Q5371" t="s">
        <v>75</v>
      </c>
      <c r="R5371" t="s">
        <v>30</v>
      </c>
    </row>
    <row r="5372" spans="1:24" x14ac:dyDescent="0.25">
      <c r="A5372">
        <v>1381383</v>
      </c>
      <c r="B5372" t="s">
        <v>14342</v>
      </c>
      <c r="C5372" t="s">
        <v>14343</v>
      </c>
      <c r="G5372" t="e">
        <f>-filcon</f>
        <v>#NAME?</v>
      </c>
      <c r="H5372" t="s">
        <v>276</v>
      </c>
      <c r="I5372">
        <v>1975</v>
      </c>
      <c r="M5372" t="s">
        <v>277</v>
      </c>
      <c r="N5372" t="s">
        <v>229</v>
      </c>
      <c r="O5372" t="s">
        <v>30</v>
      </c>
      <c r="P5372" t="s">
        <v>30</v>
      </c>
      <c r="Q5372" t="s">
        <v>31</v>
      </c>
      <c r="R5372" t="s">
        <v>30</v>
      </c>
    </row>
    <row r="5373" spans="1:24" x14ac:dyDescent="0.25">
      <c r="A5373">
        <v>1380615</v>
      </c>
      <c r="B5373" t="s">
        <v>14344</v>
      </c>
      <c r="C5373" t="s">
        <v>14345</v>
      </c>
      <c r="G5373" t="e">
        <f>-stat</f>
        <v>#NAME?</v>
      </c>
      <c r="H5373" t="s">
        <v>2190</v>
      </c>
      <c r="N5373" t="s">
        <v>75</v>
      </c>
      <c r="O5373" t="s">
        <v>30</v>
      </c>
      <c r="P5373" t="s">
        <v>30</v>
      </c>
      <c r="Q5373" t="s">
        <v>31</v>
      </c>
      <c r="R5373" t="s">
        <v>30</v>
      </c>
    </row>
    <row r="5374" spans="1:24" x14ac:dyDescent="0.25">
      <c r="A5374">
        <v>1380158</v>
      </c>
      <c r="B5374" t="s">
        <v>14346</v>
      </c>
      <c r="C5374" t="s">
        <v>14347</v>
      </c>
      <c r="E5374" t="s">
        <v>14348</v>
      </c>
      <c r="F5374" t="s">
        <v>922</v>
      </c>
      <c r="G5374" t="e">
        <f>-kin</f>
        <v>#NAME?</v>
      </c>
      <c r="H5374" t="s">
        <v>9412</v>
      </c>
      <c r="I5374">
        <v>1987</v>
      </c>
      <c r="M5374" t="s">
        <v>14349</v>
      </c>
      <c r="N5374" t="s">
        <v>108</v>
      </c>
      <c r="O5374" t="s">
        <v>30</v>
      </c>
      <c r="P5374" t="s">
        <v>30</v>
      </c>
      <c r="Q5374" t="s">
        <v>31</v>
      </c>
      <c r="R5374" t="s">
        <v>30</v>
      </c>
    </row>
    <row r="5375" spans="1:24" x14ac:dyDescent="0.25">
      <c r="A5375">
        <v>1381406</v>
      </c>
      <c r="B5375" t="s">
        <v>14350</v>
      </c>
      <c r="C5375" t="s">
        <v>14351</v>
      </c>
      <c r="F5375" t="s">
        <v>3406</v>
      </c>
      <c r="G5375" t="e">
        <f>-focon</f>
        <v>#NAME?</v>
      </c>
      <c r="H5375" t="s">
        <v>2685</v>
      </c>
      <c r="I5375">
        <v>1988</v>
      </c>
      <c r="M5375" t="s">
        <v>2686</v>
      </c>
      <c r="N5375" t="s">
        <v>229</v>
      </c>
      <c r="O5375" t="s">
        <v>30</v>
      </c>
      <c r="P5375" t="s">
        <v>30</v>
      </c>
      <c r="Q5375" t="s">
        <v>31</v>
      </c>
      <c r="R5375" t="s">
        <v>30</v>
      </c>
    </row>
    <row r="5376" spans="1:24" x14ac:dyDescent="0.25">
      <c r="A5376">
        <v>1381400</v>
      </c>
      <c r="B5376" t="s">
        <v>14359</v>
      </c>
      <c r="C5376" t="s">
        <v>14360</v>
      </c>
      <c r="E5376" t="s">
        <v>14361</v>
      </c>
      <c r="F5376" t="s">
        <v>255</v>
      </c>
      <c r="G5376" t="e">
        <f>-stim</f>
        <v>#NAME?</v>
      </c>
      <c r="H5376" t="s">
        <v>14362</v>
      </c>
      <c r="I5376">
        <v>1992</v>
      </c>
      <c r="K5376" t="s">
        <v>14363</v>
      </c>
      <c r="L5376" t="s">
        <v>14364</v>
      </c>
      <c r="M5376" t="s">
        <v>14365</v>
      </c>
      <c r="N5376" t="s">
        <v>108</v>
      </c>
      <c r="O5376" t="s">
        <v>30</v>
      </c>
      <c r="P5376" t="s">
        <v>30</v>
      </c>
      <c r="Q5376" t="s">
        <v>31</v>
      </c>
      <c r="R5376" t="s">
        <v>30</v>
      </c>
    </row>
    <row r="5377" spans="1:24" x14ac:dyDescent="0.25">
      <c r="A5377">
        <v>1378030</v>
      </c>
      <c r="B5377" t="s">
        <v>14366</v>
      </c>
      <c r="C5377" t="s">
        <v>14367</v>
      </c>
      <c r="E5377" t="s">
        <v>14368</v>
      </c>
      <c r="F5377" t="s">
        <v>14369</v>
      </c>
      <c r="G5377" t="e">
        <f>-prazole</f>
        <v>#NAME?</v>
      </c>
      <c r="H5377" t="s">
        <v>260</v>
      </c>
      <c r="I5377">
        <v>2011</v>
      </c>
      <c r="N5377" t="s">
        <v>45</v>
      </c>
      <c r="O5377" t="s">
        <v>40</v>
      </c>
      <c r="P5377" t="s">
        <v>30</v>
      </c>
      <c r="Q5377" t="s">
        <v>63</v>
      </c>
      <c r="R5377" t="s">
        <v>30</v>
      </c>
      <c r="X5377" t="s">
        <v>14370</v>
      </c>
    </row>
    <row r="5378" spans="1:24" x14ac:dyDescent="0.25">
      <c r="A5378">
        <v>1377490</v>
      </c>
      <c r="B5378" t="s">
        <v>14371</v>
      </c>
      <c r="C5378" t="s">
        <v>14372</v>
      </c>
      <c r="G5378" t="e">
        <f ca="1">-pin(e)</f>
        <v>#NAME?</v>
      </c>
      <c r="H5378" t="s">
        <v>272</v>
      </c>
      <c r="N5378" t="s">
        <v>45</v>
      </c>
      <c r="O5378" t="s">
        <v>40</v>
      </c>
      <c r="P5378" t="s">
        <v>30</v>
      </c>
      <c r="Q5378" t="s">
        <v>63</v>
      </c>
      <c r="R5378" t="s">
        <v>30</v>
      </c>
      <c r="X5378" t="s">
        <v>14373</v>
      </c>
    </row>
    <row r="5379" spans="1:24" x14ac:dyDescent="0.25">
      <c r="A5379">
        <v>1376361</v>
      </c>
      <c r="B5379" t="s">
        <v>14374</v>
      </c>
      <c r="C5379" t="s">
        <v>14375</v>
      </c>
      <c r="G5379" t="e">
        <f>-spirone</f>
        <v>#NAME?</v>
      </c>
      <c r="H5379" t="s">
        <v>1147</v>
      </c>
      <c r="N5379" t="s">
        <v>45</v>
      </c>
      <c r="O5379" t="s">
        <v>40</v>
      </c>
      <c r="P5379" t="s">
        <v>30</v>
      </c>
      <c r="Q5379" t="s">
        <v>31</v>
      </c>
      <c r="R5379" t="s">
        <v>30</v>
      </c>
      <c r="X5379" t="s">
        <v>14376</v>
      </c>
    </row>
    <row r="5380" spans="1:24" x14ac:dyDescent="0.25">
      <c r="A5380">
        <v>56004</v>
      </c>
      <c r="B5380" t="s">
        <v>14377</v>
      </c>
      <c r="C5380" t="s">
        <v>14378</v>
      </c>
      <c r="F5380" t="s">
        <v>922</v>
      </c>
      <c r="G5380" t="e">
        <f>-mycin</f>
        <v>#NAME?</v>
      </c>
      <c r="H5380" t="s">
        <v>26</v>
      </c>
      <c r="I5380">
        <v>1966</v>
      </c>
      <c r="M5380" t="s">
        <v>793</v>
      </c>
      <c r="N5380" t="s">
        <v>45</v>
      </c>
      <c r="O5380" t="s">
        <v>40</v>
      </c>
      <c r="P5380" t="s">
        <v>30</v>
      </c>
      <c r="Q5380" t="s">
        <v>46</v>
      </c>
      <c r="R5380" t="s">
        <v>30</v>
      </c>
      <c r="X5380" t="s">
        <v>14379</v>
      </c>
    </row>
    <row r="5381" spans="1:24" x14ac:dyDescent="0.25">
      <c r="A5381">
        <v>1048076</v>
      </c>
      <c r="B5381" t="s">
        <v>14380</v>
      </c>
      <c r="C5381" t="s">
        <v>14381</v>
      </c>
      <c r="G5381" t="e">
        <f>-caine</f>
        <v>#NAME?</v>
      </c>
      <c r="H5381" t="s">
        <v>394</v>
      </c>
      <c r="N5381" t="s">
        <v>45</v>
      </c>
      <c r="O5381" t="s">
        <v>40</v>
      </c>
      <c r="P5381" t="s">
        <v>30</v>
      </c>
      <c r="Q5381" t="s">
        <v>63</v>
      </c>
      <c r="R5381" t="s">
        <v>30</v>
      </c>
      <c r="X5381" t="s">
        <v>14382</v>
      </c>
    </row>
    <row r="5382" spans="1:24" x14ac:dyDescent="0.25">
      <c r="A5382">
        <v>1378061</v>
      </c>
      <c r="B5382" t="s">
        <v>14383</v>
      </c>
      <c r="C5382" t="s">
        <v>14384</v>
      </c>
      <c r="G5382" t="e">
        <f>-olone</f>
        <v>#NAME?</v>
      </c>
      <c r="H5382" t="s">
        <v>754</v>
      </c>
      <c r="N5382" t="s">
        <v>29</v>
      </c>
      <c r="O5382" t="s">
        <v>30</v>
      </c>
      <c r="P5382" t="s">
        <v>30</v>
      </c>
      <c r="Q5382" t="s">
        <v>31</v>
      </c>
      <c r="R5382" t="s">
        <v>30</v>
      </c>
      <c r="X5382" t="s">
        <v>14385</v>
      </c>
    </row>
    <row r="5383" spans="1:24" x14ac:dyDescent="0.25">
      <c r="A5383">
        <v>1377514</v>
      </c>
      <c r="B5383" t="s">
        <v>14386</v>
      </c>
      <c r="C5383" t="s">
        <v>14387</v>
      </c>
      <c r="G5383" t="e">
        <f>-fibrate</f>
        <v>#NAME?</v>
      </c>
      <c r="H5383" t="s">
        <v>325</v>
      </c>
      <c r="N5383" t="s">
        <v>45</v>
      </c>
      <c r="O5383" t="s">
        <v>30</v>
      </c>
      <c r="P5383" t="s">
        <v>30</v>
      </c>
      <c r="Q5383" t="s">
        <v>31</v>
      </c>
      <c r="R5383" t="s">
        <v>30</v>
      </c>
      <c r="X5383" t="s">
        <v>14388</v>
      </c>
    </row>
    <row r="5384" spans="1:24" x14ac:dyDescent="0.25">
      <c r="A5384">
        <v>1377734</v>
      </c>
      <c r="B5384" t="s">
        <v>14389</v>
      </c>
      <c r="C5384" t="s">
        <v>14390</v>
      </c>
      <c r="G5384" t="e">
        <f>-nil</f>
        <v>#NAME?</v>
      </c>
      <c r="H5384" t="s">
        <v>336</v>
      </c>
      <c r="N5384" t="s">
        <v>45</v>
      </c>
      <c r="O5384" t="s">
        <v>40</v>
      </c>
      <c r="P5384" t="s">
        <v>30</v>
      </c>
      <c r="Q5384" t="s">
        <v>63</v>
      </c>
      <c r="R5384" t="s">
        <v>30</v>
      </c>
      <c r="X5384" t="s">
        <v>14391</v>
      </c>
    </row>
    <row r="5385" spans="1:24" x14ac:dyDescent="0.25">
      <c r="A5385">
        <v>1377934</v>
      </c>
      <c r="B5385" t="s">
        <v>14392</v>
      </c>
      <c r="C5385" t="s">
        <v>14393</v>
      </c>
      <c r="E5385" t="s">
        <v>14394</v>
      </c>
      <c r="F5385" t="s">
        <v>14395</v>
      </c>
      <c r="G5385" t="e">
        <f>-farin</f>
        <v>#NAME?</v>
      </c>
      <c r="H5385" t="s">
        <v>14396</v>
      </c>
      <c r="I5385">
        <v>2009</v>
      </c>
      <c r="N5385" t="s">
        <v>45</v>
      </c>
      <c r="O5385" t="s">
        <v>30</v>
      </c>
      <c r="P5385" t="s">
        <v>30</v>
      </c>
      <c r="Q5385" t="s">
        <v>63</v>
      </c>
      <c r="R5385" t="s">
        <v>30</v>
      </c>
      <c r="X5385" t="s">
        <v>14397</v>
      </c>
    </row>
    <row r="5386" spans="1:24" x14ac:dyDescent="0.25">
      <c r="A5386">
        <v>470953</v>
      </c>
      <c r="B5386" t="s">
        <v>14398</v>
      </c>
      <c r="C5386" t="s">
        <v>14399</v>
      </c>
      <c r="E5386" t="s">
        <v>14400</v>
      </c>
      <c r="F5386" t="s">
        <v>14401</v>
      </c>
      <c r="G5386" t="e">
        <f>-rozole</f>
        <v>#NAME?</v>
      </c>
      <c r="H5386" t="s">
        <v>6429</v>
      </c>
      <c r="I5386">
        <v>2007</v>
      </c>
      <c r="N5386" t="s">
        <v>45</v>
      </c>
      <c r="O5386" t="s">
        <v>30</v>
      </c>
      <c r="P5386" t="s">
        <v>30</v>
      </c>
      <c r="Q5386" t="s">
        <v>46</v>
      </c>
      <c r="R5386" t="s">
        <v>30</v>
      </c>
      <c r="X5386" t="s">
        <v>14402</v>
      </c>
    </row>
    <row r="5387" spans="1:24" x14ac:dyDescent="0.25">
      <c r="A5387">
        <v>1379442</v>
      </c>
      <c r="B5387" t="s">
        <v>14403</v>
      </c>
      <c r="C5387" t="s">
        <v>14404</v>
      </c>
      <c r="G5387" t="e">
        <f>-dralazine</f>
        <v>#NAME?</v>
      </c>
      <c r="H5387" t="s">
        <v>11083</v>
      </c>
      <c r="N5387" t="s">
        <v>45</v>
      </c>
      <c r="O5387" t="s">
        <v>40</v>
      </c>
      <c r="P5387" t="s">
        <v>30</v>
      </c>
      <c r="Q5387" t="s">
        <v>46</v>
      </c>
      <c r="R5387" t="s">
        <v>30</v>
      </c>
      <c r="X5387" t="s">
        <v>14405</v>
      </c>
    </row>
    <row r="5388" spans="1:24" x14ac:dyDescent="0.25">
      <c r="A5388">
        <v>1376498</v>
      </c>
      <c r="B5388" t="s">
        <v>14406</v>
      </c>
      <c r="C5388" t="s">
        <v>14407</v>
      </c>
      <c r="E5388" t="s">
        <v>14408</v>
      </c>
      <c r="F5388" t="s">
        <v>3897</v>
      </c>
      <c r="G5388" t="e">
        <f>-perone</f>
        <v>#NAME?</v>
      </c>
      <c r="H5388" t="s">
        <v>5115</v>
      </c>
      <c r="I5388">
        <v>1979</v>
      </c>
      <c r="M5388" t="s">
        <v>8070</v>
      </c>
      <c r="N5388" t="s">
        <v>45</v>
      </c>
      <c r="O5388" t="s">
        <v>40</v>
      </c>
      <c r="P5388" t="s">
        <v>30</v>
      </c>
      <c r="Q5388" t="s">
        <v>63</v>
      </c>
      <c r="R5388" t="s">
        <v>30</v>
      </c>
      <c r="X5388" t="s">
        <v>14409</v>
      </c>
    </row>
    <row r="5389" spans="1:24" x14ac:dyDescent="0.25">
      <c r="A5389">
        <v>1379746</v>
      </c>
      <c r="B5389" t="s">
        <v>14410</v>
      </c>
      <c r="C5389" t="s">
        <v>14411</v>
      </c>
      <c r="E5389" t="s">
        <v>14412</v>
      </c>
      <c r="F5389" t="s">
        <v>14413</v>
      </c>
      <c r="G5389" t="s">
        <v>3021</v>
      </c>
      <c r="H5389" t="s">
        <v>1459</v>
      </c>
      <c r="I5389">
        <v>1979</v>
      </c>
      <c r="M5389" t="s">
        <v>2199</v>
      </c>
      <c r="N5389" t="s">
        <v>45</v>
      </c>
      <c r="O5389" t="s">
        <v>40</v>
      </c>
      <c r="P5389" t="s">
        <v>30</v>
      </c>
      <c r="Q5389" t="s">
        <v>46</v>
      </c>
      <c r="R5389" t="s">
        <v>30</v>
      </c>
      <c r="X5389" t="s">
        <v>14414</v>
      </c>
    </row>
    <row r="5390" spans="1:24" x14ac:dyDescent="0.25">
      <c r="A5390">
        <v>1379630</v>
      </c>
      <c r="B5390" t="s">
        <v>14415</v>
      </c>
      <c r="C5390" t="s">
        <v>14416</v>
      </c>
      <c r="G5390" t="e">
        <f>-peridone</f>
        <v>#NAME?</v>
      </c>
      <c r="H5390" t="s">
        <v>3531</v>
      </c>
      <c r="I5390">
        <v>2000</v>
      </c>
      <c r="N5390" t="s">
        <v>45</v>
      </c>
      <c r="O5390" t="s">
        <v>30</v>
      </c>
      <c r="P5390" t="s">
        <v>30</v>
      </c>
      <c r="Q5390" t="s">
        <v>46</v>
      </c>
      <c r="R5390" t="s">
        <v>30</v>
      </c>
      <c r="X5390" t="s">
        <v>14417</v>
      </c>
    </row>
    <row r="5391" spans="1:24" x14ac:dyDescent="0.25">
      <c r="A5391">
        <v>1378383</v>
      </c>
      <c r="B5391" t="s">
        <v>14418</v>
      </c>
      <c r="C5391" t="s">
        <v>14419</v>
      </c>
      <c r="G5391" t="e">
        <f>-arone</f>
        <v>#NAME?</v>
      </c>
      <c r="H5391" t="s">
        <v>3497</v>
      </c>
      <c r="N5391" t="s">
        <v>45</v>
      </c>
      <c r="O5391" t="s">
        <v>30</v>
      </c>
      <c r="P5391" t="s">
        <v>30</v>
      </c>
      <c r="Q5391" t="s">
        <v>63</v>
      </c>
      <c r="R5391" t="s">
        <v>30</v>
      </c>
      <c r="X5391" t="s">
        <v>14420</v>
      </c>
    </row>
    <row r="5392" spans="1:24" x14ac:dyDescent="0.25">
      <c r="A5392">
        <v>1377486</v>
      </c>
      <c r="B5392" t="s">
        <v>14421</v>
      </c>
      <c r="C5392" t="s">
        <v>14422</v>
      </c>
      <c r="G5392" t="e">
        <f>-perone</f>
        <v>#NAME?</v>
      </c>
      <c r="H5392" t="s">
        <v>5115</v>
      </c>
      <c r="N5392" t="s">
        <v>45</v>
      </c>
      <c r="O5392" t="s">
        <v>40</v>
      </c>
      <c r="P5392" t="s">
        <v>30</v>
      </c>
      <c r="Q5392" t="s">
        <v>63</v>
      </c>
      <c r="R5392" t="s">
        <v>30</v>
      </c>
      <c r="X5392" t="s">
        <v>14423</v>
      </c>
    </row>
    <row r="5393" spans="1:24" x14ac:dyDescent="0.25">
      <c r="A5393">
        <v>1378547</v>
      </c>
      <c r="B5393" t="s">
        <v>14424</v>
      </c>
      <c r="C5393" t="s">
        <v>14425</v>
      </c>
      <c r="E5393" t="s">
        <v>14426</v>
      </c>
      <c r="F5393" t="s">
        <v>6813</v>
      </c>
      <c r="G5393" t="s">
        <v>14427</v>
      </c>
      <c r="H5393" t="s">
        <v>14428</v>
      </c>
      <c r="I5393">
        <v>1968</v>
      </c>
      <c r="M5393" t="s">
        <v>4208</v>
      </c>
      <c r="N5393" t="s">
        <v>29</v>
      </c>
      <c r="O5393" t="s">
        <v>40</v>
      </c>
      <c r="P5393" t="s">
        <v>30</v>
      </c>
      <c r="Q5393" t="s">
        <v>31</v>
      </c>
      <c r="R5393" t="s">
        <v>30</v>
      </c>
      <c r="X5393" t="s">
        <v>14429</v>
      </c>
    </row>
    <row r="5394" spans="1:24" x14ac:dyDescent="0.25">
      <c r="A5394">
        <v>1377335</v>
      </c>
      <c r="B5394" t="s">
        <v>14430</v>
      </c>
      <c r="C5394" t="s">
        <v>14431</v>
      </c>
      <c r="G5394" t="e">
        <f>-dil</f>
        <v>#NAME?</v>
      </c>
      <c r="H5394" t="s">
        <v>707</v>
      </c>
      <c r="N5394" t="s">
        <v>45</v>
      </c>
      <c r="O5394" t="s">
        <v>40</v>
      </c>
      <c r="P5394" t="s">
        <v>30</v>
      </c>
      <c r="Q5394" t="s">
        <v>46</v>
      </c>
      <c r="R5394" t="s">
        <v>30</v>
      </c>
      <c r="X5394" t="s">
        <v>14432</v>
      </c>
    </row>
    <row r="5395" spans="1:24" x14ac:dyDescent="0.25">
      <c r="A5395">
        <v>1380596</v>
      </c>
      <c r="B5395" t="s">
        <v>14433</v>
      </c>
      <c r="C5395" t="s">
        <v>14434</v>
      </c>
      <c r="G5395" t="e">
        <f>-mab</f>
        <v>#NAME?</v>
      </c>
      <c r="H5395" t="s">
        <v>546</v>
      </c>
      <c r="N5395" t="s">
        <v>547</v>
      </c>
      <c r="O5395" t="s">
        <v>30</v>
      </c>
      <c r="P5395" t="s">
        <v>30</v>
      </c>
      <c r="Q5395" t="s">
        <v>31</v>
      </c>
      <c r="R5395" t="s">
        <v>30</v>
      </c>
    </row>
    <row r="5396" spans="1:24" x14ac:dyDescent="0.25">
      <c r="A5396">
        <v>1380685</v>
      </c>
      <c r="B5396" t="s">
        <v>14442</v>
      </c>
      <c r="C5396" t="s">
        <v>14443</v>
      </c>
      <c r="G5396" t="e">
        <f>-tide</f>
        <v>#NAME?</v>
      </c>
      <c r="H5396" t="s">
        <v>107</v>
      </c>
      <c r="N5396" t="s">
        <v>108</v>
      </c>
      <c r="O5396" t="s">
        <v>30</v>
      </c>
      <c r="P5396" t="s">
        <v>30</v>
      </c>
      <c r="Q5396" t="s">
        <v>31</v>
      </c>
      <c r="R5396" t="s">
        <v>30</v>
      </c>
    </row>
    <row r="5397" spans="1:24" x14ac:dyDescent="0.25">
      <c r="A5397">
        <v>1380646</v>
      </c>
      <c r="B5397" t="s">
        <v>14444</v>
      </c>
      <c r="C5397" t="s">
        <v>14445</v>
      </c>
      <c r="F5397" t="s">
        <v>6518</v>
      </c>
      <c r="G5397" t="e">
        <f>-ermin</f>
        <v>#NAME?</v>
      </c>
      <c r="H5397" t="s">
        <v>14446</v>
      </c>
      <c r="I5397">
        <v>1998</v>
      </c>
      <c r="N5397" t="s">
        <v>108</v>
      </c>
      <c r="O5397" t="s">
        <v>30</v>
      </c>
      <c r="P5397" t="s">
        <v>30</v>
      </c>
      <c r="Q5397" t="s">
        <v>31</v>
      </c>
      <c r="R5397" t="s">
        <v>30</v>
      </c>
    </row>
    <row r="5398" spans="1:24" x14ac:dyDescent="0.25">
      <c r="A5398">
        <v>1380698</v>
      </c>
      <c r="B5398" t="s">
        <v>14451</v>
      </c>
      <c r="C5398" t="s">
        <v>14452</v>
      </c>
      <c r="F5398" t="s">
        <v>11252</v>
      </c>
      <c r="G5398" t="e">
        <f>-filcon</f>
        <v>#NAME?</v>
      </c>
      <c r="H5398" t="s">
        <v>276</v>
      </c>
      <c r="I5398">
        <v>1990</v>
      </c>
      <c r="M5398" t="s">
        <v>277</v>
      </c>
      <c r="N5398" t="s">
        <v>229</v>
      </c>
      <c r="O5398" t="s">
        <v>30</v>
      </c>
      <c r="P5398" t="s">
        <v>30</v>
      </c>
      <c r="Q5398" t="s">
        <v>31</v>
      </c>
      <c r="R5398" t="s">
        <v>30</v>
      </c>
    </row>
    <row r="5399" spans="1:24" x14ac:dyDescent="0.25">
      <c r="A5399">
        <v>1380920</v>
      </c>
      <c r="B5399" t="s">
        <v>14453</v>
      </c>
      <c r="C5399" t="s">
        <v>14454</v>
      </c>
      <c r="G5399" t="s">
        <v>14455</v>
      </c>
      <c r="H5399" t="s">
        <v>14456</v>
      </c>
      <c r="N5399" t="s">
        <v>108</v>
      </c>
      <c r="O5399" t="s">
        <v>30</v>
      </c>
      <c r="P5399" t="s">
        <v>30</v>
      </c>
      <c r="Q5399" t="s">
        <v>31</v>
      </c>
      <c r="R5399" t="s">
        <v>30</v>
      </c>
    </row>
    <row r="5400" spans="1:24" x14ac:dyDescent="0.25">
      <c r="A5400">
        <v>1380897</v>
      </c>
      <c r="B5400" t="s">
        <v>14457</v>
      </c>
      <c r="C5400" t="s">
        <v>14458</v>
      </c>
      <c r="G5400" t="e">
        <f>-focon</f>
        <v>#NAME?</v>
      </c>
      <c r="H5400" t="s">
        <v>2685</v>
      </c>
      <c r="I5400">
        <v>2007</v>
      </c>
      <c r="N5400" t="s">
        <v>75</v>
      </c>
      <c r="O5400" t="s">
        <v>30</v>
      </c>
      <c r="P5400" t="s">
        <v>30</v>
      </c>
      <c r="Q5400" t="s">
        <v>31</v>
      </c>
      <c r="R5400" t="s">
        <v>30</v>
      </c>
    </row>
    <row r="5401" spans="1:24" x14ac:dyDescent="0.25">
      <c r="A5401">
        <v>1378612</v>
      </c>
      <c r="B5401" t="s">
        <v>14459</v>
      </c>
      <c r="C5401" t="s">
        <v>14460</v>
      </c>
      <c r="G5401" t="e">
        <f>-racetam</f>
        <v>#NAME?</v>
      </c>
      <c r="H5401" t="s">
        <v>1139</v>
      </c>
      <c r="N5401" t="s">
        <v>45</v>
      </c>
      <c r="O5401" t="s">
        <v>40</v>
      </c>
      <c r="P5401" t="s">
        <v>30</v>
      </c>
      <c r="Q5401" t="s">
        <v>63</v>
      </c>
      <c r="R5401" t="s">
        <v>30</v>
      </c>
      <c r="X5401" t="s">
        <v>14461</v>
      </c>
    </row>
    <row r="5402" spans="1:24" x14ac:dyDescent="0.25">
      <c r="A5402">
        <v>1376161</v>
      </c>
      <c r="B5402" t="s">
        <v>14462</v>
      </c>
      <c r="C5402" t="s">
        <v>14463</v>
      </c>
      <c r="G5402" t="e">
        <f>-mycin</f>
        <v>#NAME?</v>
      </c>
      <c r="H5402" t="s">
        <v>26</v>
      </c>
      <c r="N5402" t="s">
        <v>29</v>
      </c>
      <c r="O5402" t="s">
        <v>30</v>
      </c>
      <c r="P5402" t="s">
        <v>30</v>
      </c>
      <c r="Q5402" t="s">
        <v>46</v>
      </c>
      <c r="R5402" t="s">
        <v>30</v>
      </c>
      <c r="X5402" t="s">
        <v>14464</v>
      </c>
    </row>
    <row r="5403" spans="1:24" x14ac:dyDescent="0.25">
      <c r="A5403">
        <v>1383127</v>
      </c>
      <c r="B5403" t="s">
        <v>14465</v>
      </c>
      <c r="C5403" t="s">
        <v>14466</v>
      </c>
      <c r="G5403" t="e">
        <f>-dopa</f>
        <v>#NAME?</v>
      </c>
      <c r="H5403" t="s">
        <v>934</v>
      </c>
      <c r="I5403">
        <v>1990</v>
      </c>
      <c r="K5403" t="s">
        <v>14467</v>
      </c>
      <c r="L5403" t="s">
        <v>14468</v>
      </c>
      <c r="M5403" t="s">
        <v>14469</v>
      </c>
      <c r="N5403" t="s">
        <v>45</v>
      </c>
      <c r="O5403" t="s">
        <v>40</v>
      </c>
      <c r="P5403" t="s">
        <v>30</v>
      </c>
      <c r="Q5403" t="s">
        <v>31</v>
      </c>
      <c r="R5403" t="s">
        <v>30</v>
      </c>
      <c r="X5403" t="s">
        <v>14470</v>
      </c>
    </row>
    <row r="5404" spans="1:24" x14ac:dyDescent="0.25">
      <c r="A5404">
        <v>1376469</v>
      </c>
      <c r="B5404" t="s">
        <v>14471</v>
      </c>
      <c r="C5404" t="s">
        <v>14472</v>
      </c>
      <c r="G5404" t="s">
        <v>2750</v>
      </c>
      <c r="H5404" t="s">
        <v>707</v>
      </c>
      <c r="N5404" t="s">
        <v>45</v>
      </c>
      <c r="O5404" t="s">
        <v>40</v>
      </c>
      <c r="P5404" t="s">
        <v>30</v>
      </c>
      <c r="Q5404" t="s">
        <v>63</v>
      </c>
      <c r="R5404" t="s">
        <v>30</v>
      </c>
      <c r="X5404" t="s">
        <v>14473</v>
      </c>
    </row>
    <row r="5405" spans="1:24" x14ac:dyDescent="0.25">
      <c r="A5405">
        <v>1378216</v>
      </c>
      <c r="B5405" t="s">
        <v>14474</v>
      </c>
      <c r="C5405" t="s">
        <v>14475</v>
      </c>
      <c r="F5405" t="s">
        <v>480</v>
      </c>
      <c r="G5405" t="e">
        <f>-mycin</f>
        <v>#NAME?</v>
      </c>
      <c r="H5405" t="s">
        <v>26</v>
      </c>
      <c r="I5405">
        <v>1962</v>
      </c>
      <c r="M5405" t="s">
        <v>793</v>
      </c>
      <c r="N5405" t="s">
        <v>108</v>
      </c>
      <c r="O5405" t="s">
        <v>40</v>
      </c>
      <c r="P5405" t="s">
        <v>30</v>
      </c>
      <c r="Q5405" t="s">
        <v>31</v>
      </c>
      <c r="R5405" t="s">
        <v>30</v>
      </c>
      <c r="X5405" t="s">
        <v>14476</v>
      </c>
    </row>
    <row r="5406" spans="1:24" x14ac:dyDescent="0.25">
      <c r="A5406">
        <v>1379061</v>
      </c>
      <c r="B5406" t="s">
        <v>14477</v>
      </c>
      <c r="C5406" t="s">
        <v>14478</v>
      </c>
      <c r="E5406" t="s">
        <v>14479</v>
      </c>
      <c r="F5406" t="s">
        <v>6813</v>
      </c>
      <c r="G5406" t="e">
        <f>-nidazole</f>
        <v>#NAME?</v>
      </c>
      <c r="H5406" t="s">
        <v>10182</v>
      </c>
      <c r="I5406">
        <v>1975</v>
      </c>
      <c r="M5406" t="s">
        <v>14480</v>
      </c>
      <c r="N5406" t="s">
        <v>45</v>
      </c>
      <c r="O5406" t="s">
        <v>40</v>
      </c>
      <c r="P5406" t="s">
        <v>30</v>
      </c>
      <c r="Q5406" t="s">
        <v>46</v>
      </c>
      <c r="R5406" t="s">
        <v>30</v>
      </c>
      <c r="X5406" t="s">
        <v>14481</v>
      </c>
    </row>
    <row r="5407" spans="1:24" x14ac:dyDescent="0.25">
      <c r="A5407">
        <v>1376764</v>
      </c>
      <c r="B5407" t="s">
        <v>14482</v>
      </c>
      <c r="C5407" t="s">
        <v>14483</v>
      </c>
      <c r="G5407" t="s">
        <v>1458</v>
      </c>
      <c r="H5407" t="s">
        <v>1459</v>
      </c>
      <c r="N5407" t="s">
        <v>45</v>
      </c>
      <c r="O5407" t="s">
        <v>40</v>
      </c>
      <c r="P5407" t="s">
        <v>30</v>
      </c>
      <c r="Q5407" t="s">
        <v>46</v>
      </c>
      <c r="R5407" t="s">
        <v>30</v>
      </c>
      <c r="X5407" t="s">
        <v>14484</v>
      </c>
    </row>
    <row r="5408" spans="1:24" x14ac:dyDescent="0.25">
      <c r="A5408">
        <v>1379698</v>
      </c>
      <c r="B5408" t="s">
        <v>14485</v>
      </c>
      <c r="C5408" t="s">
        <v>14486</v>
      </c>
      <c r="G5408" t="e">
        <f>-pafant</f>
        <v>#NAME?</v>
      </c>
      <c r="H5408" t="s">
        <v>13329</v>
      </c>
      <c r="N5408" t="s">
        <v>45</v>
      </c>
      <c r="O5408" t="s">
        <v>30</v>
      </c>
      <c r="P5408" t="s">
        <v>30</v>
      </c>
      <c r="Q5408" t="s">
        <v>46</v>
      </c>
      <c r="R5408" t="s">
        <v>30</v>
      </c>
      <c r="X5408" t="s">
        <v>14487</v>
      </c>
    </row>
    <row r="5409" spans="1:24" x14ac:dyDescent="0.25">
      <c r="A5409">
        <v>1378145</v>
      </c>
      <c r="B5409" t="s">
        <v>14488</v>
      </c>
      <c r="C5409" t="s">
        <v>14489</v>
      </c>
      <c r="G5409" t="e">
        <f>-tiazem</f>
        <v>#NAME?</v>
      </c>
      <c r="H5409" t="s">
        <v>6667</v>
      </c>
      <c r="N5409" t="s">
        <v>45</v>
      </c>
      <c r="O5409" t="s">
        <v>30</v>
      </c>
      <c r="P5409" t="s">
        <v>30</v>
      </c>
      <c r="Q5409" t="s">
        <v>31</v>
      </c>
      <c r="R5409" t="s">
        <v>30</v>
      </c>
      <c r="X5409" t="s">
        <v>14490</v>
      </c>
    </row>
    <row r="5410" spans="1:24" x14ac:dyDescent="0.25">
      <c r="A5410">
        <v>1376234</v>
      </c>
      <c r="B5410" t="s">
        <v>14491</v>
      </c>
      <c r="C5410" t="s">
        <v>14492</v>
      </c>
      <c r="G5410" t="e">
        <f>-cillin</f>
        <v>#NAME?</v>
      </c>
      <c r="H5410" t="s">
        <v>59</v>
      </c>
      <c r="N5410" t="s">
        <v>29</v>
      </c>
      <c r="O5410" t="s">
        <v>30</v>
      </c>
      <c r="P5410" t="s">
        <v>30</v>
      </c>
      <c r="Q5410" t="s">
        <v>31</v>
      </c>
      <c r="R5410" t="s">
        <v>30</v>
      </c>
      <c r="X5410" t="s">
        <v>14493</v>
      </c>
    </row>
    <row r="5411" spans="1:24" x14ac:dyDescent="0.25">
      <c r="A5411">
        <v>1376902</v>
      </c>
      <c r="B5411" t="s">
        <v>14494</v>
      </c>
      <c r="C5411" t="s">
        <v>14495</v>
      </c>
      <c r="G5411" t="e">
        <f>-cic</f>
        <v>#NAME?</v>
      </c>
      <c r="H5411" t="s">
        <v>14496</v>
      </c>
      <c r="N5411" t="s">
        <v>45</v>
      </c>
      <c r="O5411" t="s">
        <v>40</v>
      </c>
      <c r="P5411" t="s">
        <v>30</v>
      </c>
      <c r="Q5411" t="s">
        <v>46</v>
      </c>
      <c r="R5411" t="s">
        <v>30</v>
      </c>
      <c r="X5411" t="s">
        <v>14497</v>
      </c>
    </row>
    <row r="5412" spans="1:24" x14ac:dyDescent="0.25">
      <c r="A5412">
        <v>1380029</v>
      </c>
      <c r="B5412" t="s">
        <v>14498</v>
      </c>
      <c r="C5412" t="s">
        <v>14499</v>
      </c>
      <c r="G5412" t="e">
        <f>-taxel</f>
        <v>#NAME?</v>
      </c>
      <c r="H5412" t="s">
        <v>7929</v>
      </c>
      <c r="N5412" t="s">
        <v>29</v>
      </c>
      <c r="O5412" t="s">
        <v>30</v>
      </c>
      <c r="P5412" t="s">
        <v>30</v>
      </c>
      <c r="Q5412" t="s">
        <v>46</v>
      </c>
      <c r="R5412" t="s">
        <v>30</v>
      </c>
      <c r="X5412" t="s">
        <v>14500</v>
      </c>
    </row>
    <row r="5413" spans="1:24" x14ac:dyDescent="0.25">
      <c r="A5413">
        <v>1379988</v>
      </c>
      <c r="B5413" t="s">
        <v>14501</v>
      </c>
      <c r="C5413" t="s">
        <v>14502</v>
      </c>
      <c r="G5413" t="s">
        <v>9971</v>
      </c>
      <c r="H5413" t="s">
        <v>9972</v>
      </c>
      <c r="N5413" t="s">
        <v>29</v>
      </c>
      <c r="O5413" t="s">
        <v>30</v>
      </c>
      <c r="P5413" t="s">
        <v>30</v>
      </c>
      <c r="Q5413" t="s">
        <v>31</v>
      </c>
      <c r="R5413" t="s">
        <v>30</v>
      </c>
      <c r="X5413" t="s">
        <v>14503</v>
      </c>
    </row>
    <row r="5414" spans="1:24" x14ac:dyDescent="0.25">
      <c r="A5414">
        <v>1381273</v>
      </c>
      <c r="B5414" t="s">
        <v>14504</v>
      </c>
      <c r="C5414" t="s">
        <v>14505</v>
      </c>
      <c r="F5414" t="s">
        <v>14506</v>
      </c>
      <c r="G5414" t="e">
        <f>-ase</f>
        <v>#NAME?</v>
      </c>
      <c r="H5414" t="s">
        <v>2359</v>
      </c>
      <c r="I5414">
        <v>1962</v>
      </c>
      <c r="M5414" t="s">
        <v>14507</v>
      </c>
      <c r="N5414" t="s">
        <v>2360</v>
      </c>
      <c r="O5414" t="s">
        <v>30</v>
      </c>
      <c r="P5414" t="s">
        <v>30</v>
      </c>
      <c r="Q5414" t="s">
        <v>31</v>
      </c>
      <c r="R5414" t="s">
        <v>30</v>
      </c>
    </row>
    <row r="5415" spans="1:24" x14ac:dyDescent="0.25">
      <c r="A5415">
        <v>1381161</v>
      </c>
      <c r="B5415" t="s">
        <v>14508</v>
      </c>
      <c r="C5415" t="s">
        <v>14509</v>
      </c>
      <c r="E5415" t="s">
        <v>14510</v>
      </c>
      <c r="F5415" t="s">
        <v>9399</v>
      </c>
      <c r="G5415" t="e">
        <f>-rsen</f>
        <v>#NAME?</v>
      </c>
      <c r="H5415" t="s">
        <v>539</v>
      </c>
      <c r="I5415">
        <v>2002</v>
      </c>
      <c r="N5415" t="s">
        <v>540</v>
      </c>
      <c r="O5415" t="s">
        <v>30</v>
      </c>
      <c r="P5415" t="s">
        <v>30</v>
      </c>
      <c r="Q5415" t="s">
        <v>31</v>
      </c>
      <c r="R5415" t="s">
        <v>30</v>
      </c>
    </row>
    <row r="5416" spans="1:24" x14ac:dyDescent="0.25">
      <c r="A5416">
        <v>1380459</v>
      </c>
      <c r="B5416" t="s">
        <v>14511</v>
      </c>
      <c r="C5416" t="s">
        <v>14512</v>
      </c>
      <c r="G5416" t="e">
        <f>-poetin</f>
        <v>#NAME?</v>
      </c>
      <c r="H5416" t="s">
        <v>118</v>
      </c>
      <c r="N5416" t="s">
        <v>108</v>
      </c>
      <c r="O5416" t="s">
        <v>30</v>
      </c>
      <c r="P5416" t="s">
        <v>30</v>
      </c>
      <c r="Q5416" t="s">
        <v>31</v>
      </c>
      <c r="R5416" t="s">
        <v>30</v>
      </c>
    </row>
    <row r="5417" spans="1:24" x14ac:dyDescent="0.25">
      <c r="A5417">
        <v>1380528</v>
      </c>
      <c r="B5417" t="s">
        <v>14513</v>
      </c>
      <c r="C5417" t="s">
        <v>14514</v>
      </c>
      <c r="F5417" t="s">
        <v>3575</v>
      </c>
      <c r="G5417" t="e">
        <f>-mer</f>
        <v>#NAME?</v>
      </c>
      <c r="H5417" t="s">
        <v>2375</v>
      </c>
      <c r="I5417">
        <v>1980</v>
      </c>
      <c r="M5417" t="s">
        <v>3576</v>
      </c>
      <c r="N5417" t="s">
        <v>229</v>
      </c>
      <c r="O5417" t="s">
        <v>30</v>
      </c>
      <c r="P5417" t="s">
        <v>30</v>
      </c>
      <c r="Q5417" t="s">
        <v>31</v>
      </c>
      <c r="R5417" t="s">
        <v>30</v>
      </c>
    </row>
    <row r="5418" spans="1:24" x14ac:dyDescent="0.25">
      <c r="A5418">
        <v>1380126</v>
      </c>
      <c r="B5418" t="s">
        <v>14515</v>
      </c>
      <c r="C5418" t="s">
        <v>14516</v>
      </c>
      <c r="E5418" t="s">
        <v>14517</v>
      </c>
      <c r="F5418" t="s">
        <v>14518</v>
      </c>
      <c r="G5418" t="e">
        <f>-tide</f>
        <v>#NAME?</v>
      </c>
      <c r="H5418" t="s">
        <v>11800</v>
      </c>
      <c r="I5418">
        <v>2008</v>
      </c>
      <c r="N5418" t="s">
        <v>108</v>
      </c>
      <c r="O5418" t="s">
        <v>30</v>
      </c>
      <c r="P5418" t="s">
        <v>30</v>
      </c>
      <c r="Q5418" t="s">
        <v>31</v>
      </c>
      <c r="R5418" t="s">
        <v>30</v>
      </c>
    </row>
    <row r="5419" spans="1:24" x14ac:dyDescent="0.25">
      <c r="A5419">
        <v>1380947</v>
      </c>
      <c r="B5419" t="s">
        <v>14519</v>
      </c>
      <c r="C5419" t="s">
        <v>14520</v>
      </c>
      <c r="F5419" t="s">
        <v>1327</v>
      </c>
      <c r="G5419" t="e">
        <f>-mab</f>
        <v>#NAME?</v>
      </c>
      <c r="H5419" t="s">
        <v>546</v>
      </c>
      <c r="I5419">
        <v>2012</v>
      </c>
      <c r="N5419" t="s">
        <v>547</v>
      </c>
      <c r="O5419" t="s">
        <v>30</v>
      </c>
      <c r="P5419" t="s">
        <v>30</v>
      </c>
      <c r="Q5419" t="s">
        <v>31</v>
      </c>
      <c r="R5419" t="s">
        <v>30</v>
      </c>
    </row>
    <row r="5420" spans="1:24" x14ac:dyDescent="0.25">
      <c r="A5420">
        <v>1383171</v>
      </c>
      <c r="B5420" t="s">
        <v>14521</v>
      </c>
      <c r="C5420" t="s">
        <v>14522</v>
      </c>
      <c r="E5420" t="s">
        <v>14523</v>
      </c>
      <c r="F5420" t="s">
        <v>14524</v>
      </c>
      <c r="G5420" t="e">
        <f>-gliflozin</f>
        <v>#NAME?</v>
      </c>
      <c r="H5420" t="s">
        <v>3835</v>
      </c>
      <c r="I5420">
        <v>2010</v>
      </c>
      <c r="N5420" t="s">
        <v>29</v>
      </c>
      <c r="O5420" t="s">
        <v>40</v>
      </c>
      <c r="P5420" t="s">
        <v>30</v>
      </c>
      <c r="Q5420" t="s">
        <v>31</v>
      </c>
      <c r="R5420" t="s">
        <v>30</v>
      </c>
      <c r="X5420" t="s">
        <v>14525</v>
      </c>
    </row>
    <row r="5421" spans="1:24" x14ac:dyDescent="0.25">
      <c r="A5421">
        <v>1383463</v>
      </c>
      <c r="B5421" t="s">
        <v>14526</v>
      </c>
      <c r="C5421" t="s">
        <v>14527</v>
      </c>
      <c r="E5421" t="s">
        <v>14528</v>
      </c>
      <c r="F5421" t="s">
        <v>366</v>
      </c>
      <c r="G5421" t="e">
        <f>-terol</f>
        <v>#NAME?</v>
      </c>
      <c r="H5421" t="s">
        <v>827</v>
      </c>
      <c r="I5421">
        <v>1977</v>
      </c>
      <c r="M5421" t="s">
        <v>1310</v>
      </c>
      <c r="N5421" t="s">
        <v>45</v>
      </c>
      <c r="O5421" t="s">
        <v>40</v>
      </c>
      <c r="P5421" t="s">
        <v>30</v>
      </c>
      <c r="Q5421" t="s">
        <v>46</v>
      </c>
      <c r="R5421" t="s">
        <v>30</v>
      </c>
      <c r="X5421" t="s">
        <v>14529</v>
      </c>
    </row>
    <row r="5422" spans="1:24" x14ac:dyDescent="0.25">
      <c r="A5422">
        <v>1383309</v>
      </c>
      <c r="B5422" t="s">
        <v>14530</v>
      </c>
      <c r="C5422" t="s">
        <v>14531</v>
      </c>
      <c r="E5422" t="s">
        <v>14532</v>
      </c>
      <c r="F5422" t="s">
        <v>3859</v>
      </c>
      <c r="G5422" t="e">
        <f>-mycin</f>
        <v>#NAME?</v>
      </c>
      <c r="H5422" t="s">
        <v>26</v>
      </c>
      <c r="I5422">
        <v>1989</v>
      </c>
      <c r="M5422" t="s">
        <v>9589</v>
      </c>
      <c r="N5422" t="s">
        <v>29</v>
      </c>
      <c r="O5422" t="s">
        <v>30</v>
      </c>
      <c r="P5422" t="s">
        <v>30</v>
      </c>
      <c r="Q5422" t="s">
        <v>31</v>
      </c>
      <c r="R5422" t="s">
        <v>30</v>
      </c>
      <c r="X5422" t="s">
        <v>14533</v>
      </c>
    </row>
    <row r="5423" spans="1:24" x14ac:dyDescent="0.25">
      <c r="A5423">
        <v>1383489</v>
      </c>
      <c r="B5423" t="s">
        <v>14534</v>
      </c>
      <c r="C5423" t="s">
        <v>14535</v>
      </c>
      <c r="E5423" t="s">
        <v>14536</v>
      </c>
      <c r="G5423" t="e">
        <f>-ium</f>
        <v>#NAME?</v>
      </c>
      <c r="H5423" t="s">
        <v>288</v>
      </c>
      <c r="N5423" t="s">
        <v>45</v>
      </c>
      <c r="O5423" t="s">
        <v>30</v>
      </c>
      <c r="P5423" t="s">
        <v>30</v>
      </c>
      <c r="Q5423" t="s">
        <v>63</v>
      </c>
      <c r="R5423" t="s">
        <v>30</v>
      </c>
      <c r="X5423" t="s">
        <v>14537</v>
      </c>
    </row>
    <row r="5424" spans="1:24" x14ac:dyDescent="0.25">
      <c r="A5424">
        <v>1377830</v>
      </c>
      <c r="B5424" t="s">
        <v>14538</v>
      </c>
      <c r="C5424" t="s">
        <v>14539</v>
      </c>
      <c r="E5424" t="s">
        <v>14540</v>
      </c>
      <c r="G5424" t="e">
        <f>-prazole</f>
        <v>#NAME?</v>
      </c>
      <c r="H5424" t="s">
        <v>260</v>
      </c>
      <c r="N5424" t="s">
        <v>45</v>
      </c>
      <c r="O5424" t="s">
        <v>40</v>
      </c>
      <c r="P5424" t="s">
        <v>30</v>
      </c>
      <c r="Q5424" t="s">
        <v>63</v>
      </c>
      <c r="R5424" t="s">
        <v>30</v>
      </c>
      <c r="X5424" t="s">
        <v>14541</v>
      </c>
    </row>
    <row r="5425" spans="1:24" x14ac:dyDescent="0.25">
      <c r="A5425">
        <v>663730</v>
      </c>
      <c r="B5425" t="s">
        <v>14542</v>
      </c>
      <c r="C5425" t="s">
        <v>14543</v>
      </c>
      <c r="G5425" t="e">
        <f>-grel</f>
        <v>#NAME?</v>
      </c>
      <c r="H5425" t="s">
        <v>183</v>
      </c>
      <c r="N5425" t="s">
        <v>45</v>
      </c>
      <c r="O5425" t="s">
        <v>40</v>
      </c>
      <c r="P5425" t="s">
        <v>30</v>
      </c>
      <c r="Q5425" t="s">
        <v>46</v>
      </c>
      <c r="R5425" t="s">
        <v>30</v>
      </c>
      <c r="X5425" t="s">
        <v>14544</v>
      </c>
    </row>
    <row r="5426" spans="1:24" x14ac:dyDescent="0.25">
      <c r="A5426">
        <v>1379091</v>
      </c>
      <c r="B5426" t="s">
        <v>14545</v>
      </c>
      <c r="C5426" t="s">
        <v>14546</v>
      </c>
      <c r="G5426" t="e">
        <f>-dil</f>
        <v>#NAME?</v>
      </c>
      <c r="H5426" t="s">
        <v>707</v>
      </c>
      <c r="N5426" t="s">
        <v>45</v>
      </c>
      <c r="O5426" t="s">
        <v>40</v>
      </c>
      <c r="P5426" t="s">
        <v>30</v>
      </c>
      <c r="Q5426" t="s">
        <v>46</v>
      </c>
      <c r="R5426" t="s">
        <v>30</v>
      </c>
      <c r="X5426" t="s">
        <v>14547</v>
      </c>
    </row>
    <row r="5427" spans="1:24" x14ac:dyDescent="0.25">
      <c r="A5427">
        <v>1378882</v>
      </c>
      <c r="B5427" t="s">
        <v>14548</v>
      </c>
      <c r="C5427" t="s">
        <v>14549</v>
      </c>
      <c r="G5427" t="e">
        <f ca="1">-pin(e)</f>
        <v>#NAME?</v>
      </c>
      <c r="H5427" t="s">
        <v>272</v>
      </c>
      <c r="N5427" t="s">
        <v>45</v>
      </c>
      <c r="O5427" t="s">
        <v>40</v>
      </c>
      <c r="P5427" t="s">
        <v>30</v>
      </c>
      <c r="Q5427" t="s">
        <v>46</v>
      </c>
      <c r="R5427" t="s">
        <v>30</v>
      </c>
      <c r="X5427" t="s">
        <v>14550</v>
      </c>
    </row>
    <row r="5428" spans="1:24" x14ac:dyDescent="0.25">
      <c r="A5428">
        <v>1377527</v>
      </c>
      <c r="B5428" t="s">
        <v>14551</v>
      </c>
      <c r="C5428" t="s">
        <v>14552</v>
      </c>
      <c r="G5428" t="e">
        <f ca="1">-pin(e)</f>
        <v>#NAME?</v>
      </c>
      <c r="H5428" t="s">
        <v>272</v>
      </c>
      <c r="N5428" t="s">
        <v>45</v>
      </c>
      <c r="O5428" t="s">
        <v>40</v>
      </c>
      <c r="P5428" t="s">
        <v>30</v>
      </c>
      <c r="Q5428" t="s">
        <v>63</v>
      </c>
      <c r="R5428" t="s">
        <v>30</v>
      </c>
      <c r="X5428" t="s">
        <v>14553</v>
      </c>
    </row>
    <row r="5429" spans="1:24" x14ac:dyDescent="0.25">
      <c r="A5429">
        <v>866818</v>
      </c>
      <c r="B5429" t="s">
        <v>14560</v>
      </c>
      <c r="C5429" t="s">
        <v>14561</v>
      </c>
      <c r="E5429" t="s">
        <v>14562</v>
      </c>
      <c r="F5429" t="s">
        <v>14563</v>
      </c>
      <c r="G5429" t="e">
        <f>-fingol</f>
        <v>#NAME?</v>
      </c>
      <c r="H5429" t="s">
        <v>14564</v>
      </c>
      <c r="I5429">
        <v>1994</v>
      </c>
      <c r="M5429" t="s">
        <v>14565</v>
      </c>
      <c r="N5429" t="s">
        <v>45</v>
      </c>
      <c r="O5429" t="s">
        <v>30</v>
      </c>
      <c r="P5429" t="s">
        <v>30</v>
      </c>
      <c r="Q5429" t="s">
        <v>31</v>
      </c>
      <c r="R5429" t="s">
        <v>30</v>
      </c>
      <c r="X5429" t="s">
        <v>14566</v>
      </c>
    </row>
    <row r="5430" spans="1:24" x14ac:dyDescent="0.25">
      <c r="A5430">
        <v>685437</v>
      </c>
      <c r="B5430" t="s">
        <v>14567</v>
      </c>
      <c r="C5430" t="s">
        <v>14568</v>
      </c>
      <c r="G5430" t="e">
        <f>-nil</f>
        <v>#NAME?</v>
      </c>
      <c r="H5430" t="s">
        <v>336</v>
      </c>
      <c r="N5430" t="s">
        <v>45</v>
      </c>
      <c r="O5430" t="s">
        <v>40</v>
      </c>
      <c r="P5430" t="s">
        <v>30</v>
      </c>
      <c r="Q5430" t="s">
        <v>63</v>
      </c>
      <c r="R5430" t="s">
        <v>30</v>
      </c>
      <c r="X5430" t="s">
        <v>14569</v>
      </c>
    </row>
    <row r="5431" spans="1:24" x14ac:dyDescent="0.25">
      <c r="A5431">
        <v>1022334</v>
      </c>
      <c r="B5431" t="s">
        <v>14570</v>
      </c>
      <c r="C5431" t="s">
        <v>14571</v>
      </c>
      <c r="E5431" t="s">
        <v>14572</v>
      </c>
      <c r="F5431" t="s">
        <v>14169</v>
      </c>
      <c r="G5431" t="e">
        <f>-fylline</f>
        <v>#NAME?</v>
      </c>
      <c r="H5431" t="s">
        <v>155</v>
      </c>
      <c r="I5431">
        <v>1997</v>
      </c>
      <c r="M5431" t="s">
        <v>14573</v>
      </c>
      <c r="N5431" t="s">
        <v>29</v>
      </c>
      <c r="O5431" t="s">
        <v>40</v>
      </c>
      <c r="P5431" t="s">
        <v>30</v>
      </c>
      <c r="Q5431" t="s">
        <v>63</v>
      </c>
      <c r="R5431" t="s">
        <v>30</v>
      </c>
      <c r="X5431" t="s">
        <v>14574</v>
      </c>
    </row>
    <row r="5432" spans="1:24" x14ac:dyDescent="0.25">
      <c r="A5432">
        <v>624270</v>
      </c>
      <c r="B5432" t="s">
        <v>14575</v>
      </c>
      <c r="C5432" t="s">
        <v>14576</v>
      </c>
      <c r="E5432" t="s">
        <v>14577</v>
      </c>
      <c r="F5432" t="s">
        <v>36</v>
      </c>
      <c r="G5432" t="s">
        <v>460</v>
      </c>
      <c r="H5432" t="s">
        <v>461</v>
      </c>
      <c r="I5432">
        <v>1975</v>
      </c>
      <c r="K5432" t="s">
        <v>14578</v>
      </c>
      <c r="L5432" t="s">
        <v>14579</v>
      </c>
      <c r="M5432" t="s">
        <v>453</v>
      </c>
      <c r="N5432" t="s">
        <v>29</v>
      </c>
      <c r="O5432" t="s">
        <v>40</v>
      </c>
      <c r="P5432" t="s">
        <v>30</v>
      </c>
      <c r="Q5432" t="s">
        <v>31</v>
      </c>
      <c r="R5432" t="s">
        <v>30</v>
      </c>
      <c r="X5432" t="s">
        <v>14580</v>
      </c>
    </row>
    <row r="5433" spans="1:24" x14ac:dyDescent="0.25">
      <c r="A5433">
        <v>30163</v>
      </c>
      <c r="B5433" t="s">
        <v>14593</v>
      </c>
      <c r="C5433" t="s">
        <v>14594</v>
      </c>
      <c r="G5433" t="e">
        <f>-ast</f>
        <v>#NAME?</v>
      </c>
      <c r="H5433" t="s">
        <v>12270</v>
      </c>
      <c r="N5433" t="s">
        <v>45</v>
      </c>
      <c r="O5433" t="s">
        <v>40</v>
      </c>
      <c r="P5433" t="s">
        <v>30</v>
      </c>
      <c r="Q5433" t="s">
        <v>63</v>
      </c>
      <c r="R5433" t="s">
        <v>30</v>
      </c>
      <c r="X5433" t="s">
        <v>14595</v>
      </c>
    </row>
    <row r="5434" spans="1:24" x14ac:dyDescent="0.25">
      <c r="A5434">
        <v>340533</v>
      </c>
      <c r="B5434" t="s">
        <v>14596</v>
      </c>
      <c r="C5434" t="s">
        <v>14597</v>
      </c>
      <c r="E5434" t="s">
        <v>14598</v>
      </c>
      <c r="G5434" t="e">
        <f>-catib</f>
        <v>#NAME?</v>
      </c>
      <c r="H5434" t="s">
        <v>14599</v>
      </c>
      <c r="I5434">
        <v>2006</v>
      </c>
      <c r="N5434" t="s">
        <v>45</v>
      </c>
      <c r="O5434" t="s">
        <v>30</v>
      </c>
      <c r="P5434" t="s">
        <v>30</v>
      </c>
      <c r="Q5434" t="s">
        <v>31</v>
      </c>
      <c r="R5434" t="s">
        <v>30</v>
      </c>
      <c r="X5434" t="s">
        <v>14600</v>
      </c>
    </row>
    <row r="5435" spans="1:24" x14ac:dyDescent="0.25">
      <c r="A5435">
        <v>99890</v>
      </c>
      <c r="B5435" t="s">
        <v>14601</v>
      </c>
      <c r="C5435" t="s">
        <v>14602</v>
      </c>
      <c r="G5435" t="e">
        <f>-plon</f>
        <v>#NAME?</v>
      </c>
      <c r="H5435" t="s">
        <v>8598</v>
      </c>
      <c r="N5435" t="s">
        <v>45</v>
      </c>
      <c r="O5435" t="s">
        <v>40</v>
      </c>
      <c r="P5435" t="s">
        <v>30</v>
      </c>
      <c r="Q5435" t="s">
        <v>63</v>
      </c>
      <c r="R5435" t="s">
        <v>30</v>
      </c>
      <c r="X5435" t="s">
        <v>14603</v>
      </c>
    </row>
    <row r="5436" spans="1:24" x14ac:dyDescent="0.25">
      <c r="A5436">
        <v>248537</v>
      </c>
      <c r="B5436" t="s">
        <v>14604</v>
      </c>
      <c r="C5436" t="s">
        <v>14605</v>
      </c>
      <c r="E5436" t="s">
        <v>14606</v>
      </c>
      <c r="F5436" t="s">
        <v>14607</v>
      </c>
      <c r="G5436" t="e">
        <f>-pladib</f>
        <v>#NAME?</v>
      </c>
      <c r="H5436" t="s">
        <v>1868</v>
      </c>
      <c r="I5436">
        <v>2002</v>
      </c>
      <c r="N5436" t="s">
        <v>45</v>
      </c>
      <c r="O5436" t="s">
        <v>40</v>
      </c>
      <c r="P5436" t="s">
        <v>30</v>
      </c>
      <c r="Q5436" t="s">
        <v>63</v>
      </c>
      <c r="R5436" t="s">
        <v>30</v>
      </c>
      <c r="X5436" t="s">
        <v>14608</v>
      </c>
    </row>
    <row r="5437" spans="1:24" x14ac:dyDescent="0.25">
      <c r="A5437">
        <v>60500</v>
      </c>
      <c r="B5437" t="s">
        <v>14617</v>
      </c>
      <c r="C5437" t="s">
        <v>14618</v>
      </c>
      <c r="E5437" t="s">
        <v>14619</v>
      </c>
      <c r="F5437" t="s">
        <v>366</v>
      </c>
      <c r="G5437" t="e">
        <f>-oxacin</f>
        <v>#NAME?</v>
      </c>
      <c r="H5437" t="s">
        <v>1472</v>
      </c>
      <c r="I5437">
        <v>1976</v>
      </c>
      <c r="K5437" t="s">
        <v>14620</v>
      </c>
      <c r="L5437" t="s">
        <v>14621</v>
      </c>
      <c r="M5437" t="s">
        <v>453</v>
      </c>
      <c r="N5437" t="s">
        <v>45</v>
      </c>
      <c r="O5437" t="s">
        <v>40</v>
      </c>
      <c r="P5437" t="s">
        <v>30</v>
      </c>
      <c r="Q5437" t="s">
        <v>63</v>
      </c>
      <c r="R5437" t="s">
        <v>30</v>
      </c>
      <c r="X5437" t="s">
        <v>14622</v>
      </c>
    </row>
    <row r="5438" spans="1:24" x14ac:dyDescent="0.25">
      <c r="A5438">
        <v>176016</v>
      </c>
      <c r="B5438" t="s">
        <v>14623</v>
      </c>
      <c r="C5438" t="s">
        <v>14624</v>
      </c>
      <c r="G5438" t="e">
        <f>-pramine</f>
        <v>#NAME?</v>
      </c>
      <c r="H5438" t="s">
        <v>4130</v>
      </c>
      <c r="K5438" t="s">
        <v>14625</v>
      </c>
      <c r="L5438" t="s">
        <v>14626</v>
      </c>
      <c r="N5438" t="s">
        <v>45</v>
      </c>
      <c r="O5438" t="s">
        <v>40</v>
      </c>
      <c r="P5438" t="s">
        <v>30</v>
      </c>
      <c r="Q5438" t="s">
        <v>46</v>
      </c>
      <c r="R5438" t="s">
        <v>30</v>
      </c>
      <c r="X5438" t="s">
        <v>14627</v>
      </c>
    </row>
    <row r="5439" spans="1:24" x14ac:dyDescent="0.25">
      <c r="A5439">
        <v>255488</v>
      </c>
      <c r="B5439" t="s">
        <v>14628</v>
      </c>
      <c r="C5439" t="s">
        <v>14629</v>
      </c>
      <c r="G5439" t="e">
        <f>-olol</f>
        <v>#NAME?</v>
      </c>
      <c r="H5439" t="s">
        <v>475</v>
      </c>
      <c r="N5439" t="s">
        <v>45</v>
      </c>
      <c r="O5439" t="s">
        <v>40</v>
      </c>
      <c r="P5439" t="s">
        <v>30</v>
      </c>
      <c r="Q5439" t="s">
        <v>46</v>
      </c>
      <c r="R5439" t="s">
        <v>30</v>
      </c>
      <c r="X5439" t="s">
        <v>14630</v>
      </c>
    </row>
    <row r="5440" spans="1:24" x14ac:dyDescent="0.25">
      <c r="A5440">
        <v>110018</v>
      </c>
      <c r="B5440" t="s">
        <v>14631</v>
      </c>
      <c r="C5440" t="s">
        <v>14632</v>
      </c>
      <c r="E5440" t="s">
        <v>14633</v>
      </c>
      <c r="F5440" t="s">
        <v>14634</v>
      </c>
      <c r="G5440" t="e">
        <f ca="1">-ifen(e)</f>
        <v>#NAME?</v>
      </c>
      <c r="H5440" t="s">
        <v>4990</v>
      </c>
      <c r="I5440">
        <v>2007</v>
      </c>
      <c r="N5440" t="s">
        <v>45</v>
      </c>
      <c r="O5440" t="s">
        <v>40</v>
      </c>
      <c r="P5440" t="s">
        <v>30</v>
      </c>
      <c r="Q5440" t="s">
        <v>63</v>
      </c>
      <c r="R5440" t="s">
        <v>30</v>
      </c>
      <c r="X5440" t="s">
        <v>14635</v>
      </c>
    </row>
    <row r="5441" spans="1:24" x14ac:dyDescent="0.25">
      <c r="A5441">
        <v>853</v>
      </c>
      <c r="B5441" t="s">
        <v>14636</v>
      </c>
      <c r="C5441" t="s">
        <v>14637</v>
      </c>
      <c r="E5441" t="s">
        <v>14638</v>
      </c>
      <c r="F5441" t="s">
        <v>1046</v>
      </c>
      <c r="G5441" t="s">
        <v>4995</v>
      </c>
      <c r="H5441" t="s">
        <v>4996</v>
      </c>
      <c r="I5441">
        <v>1984</v>
      </c>
      <c r="M5441" t="s">
        <v>793</v>
      </c>
      <c r="N5441" t="s">
        <v>29</v>
      </c>
      <c r="O5441" t="s">
        <v>30</v>
      </c>
      <c r="P5441" t="s">
        <v>30</v>
      </c>
      <c r="Q5441" t="s">
        <v>63</v>
      </c>
      <c r="R5441" t="s">
        <v>30</v>
      </c>
      <c r="X5441" t="s">
        <v>14639</v>
      </c>
    </row>
    <row r="5442" spans="1:24" x14ac:dyDescent="0.25">
      <c r="A5442">
        <v>23993</v>
      </c>
      <c r="B5442" t="s">
        <v>14646</v>
      </c>
      <c r="C5442" t="s">
        <v>14647</v>
      </c>
      <c r="G5442" t="e">
        <f>-mustine</f>
        <v>#NAME?</v>
      </c>
      <c r="H5442" t="s">
        <v>631</v>
      </c>
      <c r="N5442" t="s">
        <v>29</v>
      </c>
      <c r="O5442" t="s">
        <v>40</v>
      </c>
      <c r="P5442" t="s">
        <v>30</v>
      </c>
      <c r="Q5442" t="s">
        <v>46</v>
      </c>
      <c r="R5442" t="s">
        <v>30</v>
      </c>
      <c r="X5442" t="s">
        <v>14648</v>
      </c>
    </row>
    <row r="5443" spans="1:24" x14ac:dyDescent="0.25">
      <c r="A5443">
        <v>696741</v>
      </c>
      <c r="B5443" t="s">
        <v>14663</v>
      </c>
      <c r="C5443" t="s">
        <v>14664</v>
      </c>
      <c r="E5443" t="s">
        <v>14665</v>
      </c>
      <c r="G5443" t="e">
        <f>-aril</f>
        <v>#NAME?</v>
      </c>
      <c r="H5443" t="s">
        <v>2115</v>
      </c>
      <c r="I5443">
        <v>1986</v>
      </c>
      <c r="M5443" t="s">
        <v>793</v>
      </c>
      <c r="N5443" t="s">
        <v>29</v>
      </c>
      <c r="O5443" t="s">
        <v>30</v>
      </c>
      <c r="P5443" t="s">
        <v>30</v>
      </c>
      <c r="Q5443" t="s">
        <v>31</v>
      </c>
      <c r="R5443" t="s">
        <v>30</v>
      </c>
      <c r="X5443" t="s">
        <v>14666</v>
      </c>
    </row>
    <row r="5444" spans="1:24" x14ac:dyDescent="0.25">
      <c r="A5444">
        <v>1058590</v>
      </c>
      <c r="B5444" t="s">
        <v>14673</v>
      </c>
      <c r="C5444" t="s">
        <v>14674</v>
      </c>
      <c r="G5444" t="e">
        <f>-setrag</f>
        <v>#NAME?</v>
      </c>
      <c r="H5444" t="s">
        <v>14675</v>
      </c>
      <c r="N5444" t="s">
        <v>45</v>
      </c>
      <c r="O5444" t="s">
        <v>40</v>
      </c>
      <c r="P5444" t="s">
        <v>30</v>
      </c>
      <c r="Q5444" t="s">
        <v>31</v>
      </c>
      <c r="R5444" t="s">
        <v>30</v>
      </c>
      <c r="X5444" t="s">
        <v>14676</v>
      </c>
    </row>
    <row r="5445" spans="1:24" x14ac:dyDescent="0.25">
      <c r="A5445">
        <v>484088</v>
      </c>
      <c r="B5445" t="s">
        <v>14677</v>
      </c>
      <c r="C5445" t="s">
        <v>14678</v>
      </c>
      <c r="F5445" t="s">
        <v>626</v>
      </c>
      <c r="G5445" t="s">
        <v>3526</v>
      </c>
      <c r="H5445" t="s">
        <v>38</v>
      </c>
      <c r="M5445" t="s">
        <v>4208</v>
      </c>
      <c r="N5445" t="s">
        <v>29</v>
      </c>
      <c r="O5445" t="s">
        <v>40</v>
      </c>
      <c r="P5445" t="s">
        <v>30</v>
      </c>
      <c r="Q5445" t="s">
        <v>31</v>
      </c>
      <c r="R5445" t="s">
        <v>30</v>
      </c>
      <c r="X5445" t="s">
        <v>14679</v>
      </c>
    </row>
    <row r="5446" spans="1:24" x14ac:dyDescent="0.25">
      <c r="A5446">
        <v>619400</v>
      </c>
      <c r="B5446" t="s">
        <v>14680</v>
      </c>
      <c r="C5446" t="s">
        <v>14681</v>
      </c>
      <c r="E5446" t="s">
        <v>14682</v>
      </c>
      <c r="F5446" t="s">
        <v>1370</v>
      </c>
      <c r="G5446" t="e">
        <f>-imod</f>
        <v>#NAME?</v>
      </c>
      <c r="H5446" t="s">
        <v>14683</v>
      </c>
      <c r="I5446">
        <v>2008</v>
      </c>
      <c r="N5446" t="s">
        <v>45</v>
      </c>
      <c r="O5446" t="s">
        <v>40</v>
      </c>
      <c r="P5446" t="s">
        <v>30</v>
      </c>
      <c r="Q5446" t="s">
        <v>63</v>
      </c>
      <c r="R5446" t="s">
        <v>30</v>
      </c>
      <c r="X5446" t="s">
        <v>14684</v>
      </c>
    </row>
    <row r="5447" spans="1:24" x14ac:dyDescent="0.25">
      <c r="A5447">
        <v>560084</v>
      </c>
      <c r="B5447" t="s">
        <v>14685</v>
      </c>
      <c r="C5447" t="s">
        <v>14686</v>
      </c>
      <c r="G5447" t="e">
        <f>-glumide</f>
        <v>#NAME?</v>
      </c>
      <c r="H5447" t="s">
        <v>9513</v>
      </c>
      <c r="N5447" t="s">
        <v>45</v>
      </c>
      <c r="O5447" t="s">
        <v>40</v>
      </c>
      <c r="P5447" t="s">
        <v>30</v>
      </c>
      <c r="Q5447" t="s">
        <v>31</v>
      </c>
      <c r="R5447" t="s">
        <v>30</v>
      </c>
      <c r="X5447" t="s">
        <v>14687</v>
      </c>
    </row>
    <row r="5448" spans="1:24" x14ac:dyDescent="0.25">
      <c r="A5448">
        <v>6341</v>
      </c>
      <c r="B5448" t="s">
        <v>14688</v>
      </c>
      <c r="C5448" t="s">
        <v>14689</v>
      </c>
      <c r="E5448" t="s">
        <v>14690</v>
      </c>
      <c r="G5448" t="e">
        <f ca="1">-ifen(e)</f>
        <v>#NAME?</v>
      </c>
      <c r="H5448" t="s">
        <v>4990</v>
      </c>
      <c r="I5448">
        <v>2006</v>
      </c>
      <c r="N5448" t="s">
        <v>45</v>
      </c>
      <c r="O5448" t="s">
        <v>30</v>
      </c>
      <c r="P5448" t="s">
        <v>30</v>
      </c>
      <c r="Q5448" t="s">
        <v>63</v>
      </c>
      <c r="R5448" t="s">
        <v>30</v>
      </c>
      <c r="X5448" t="s">
        <v>14691</v>
      </c>
    </row>
    <row r="5449" spans="1:24" x14ac:dyDescent="0.25">
      <c r="A5449">
        <v>574539</v>
      </c>
      <c r="B5449" t="s">
        <v>14700</v>
      </c>
      <c r="C5449" t="s">
        <v>14701</v>
      </c>
      <c r="G5449" t="e">
        <f>-adol</f>
        <v>#NAME?</v>
      </c>
      <c r="H5449" t="s">
        <v>582</v>
      </c>
      <c r="N5449" t="s">
        <v>45</v>
      </c>
      <c r="O5449" t="s">
        <v>40</v>
      </c>
      <c r="P5449" t="s">
        <v>30</v>
      </c>
      <c r="Q5449" t="s">
        <v>46</v>
      </c>
      <c r="R5449" t="s">
        <v>30</v>
      </c>
      <c r="X5449" t="s">
        <v>14702</v>
      </c>
    </row>
    <row r="5450" spans="1:24" x14ac:dyDescent="0.25">
      <c r="A5450">
        <v>441029</v>
      </c>
      <c r="B5450" t="s">
        <v>14703</v>
      </c>
      <c r="C5450" t="s">
        <v>14704</v>
      </c>
      <c r="E5450" t="s">
        <v>14705</v>
      </c>
      <c r="G5450" t="e">
        <f>-anib</f>
        <v>#NAME?</v>
      </c>
      <c r="H5450" t="s">
        <v>2595</v>
      </c>
      <c r="I5450">
        <v>2005</v>
      </c>
      <c r="N5450" t="s">
        <v>45</v>
      </c>
      <c r="O5450" t="s">
        <v>40</v>
      </c>
      <c r="P5450" t="s">
        <v>30</v>
      </c>
      <c r="Q5450" t="s">
        <v>31</v>
      </c>
      <c r="R5450" t="s">
        <v>30</v>
      </c>
      <c r="X5450" t="s">
        <v>14706</v>
      </c>
    </row>
    <row r="5451" spans="1:24" x14ac:dyDescent="0.25">
      <c r="A5451">
        <v>10959</v>
      </c>
      <c r="B5451" t="s">
        <v>14707</v>
      </c>
      <c r="C5451" t="s">
        <v>14708</v>
      </c>
      <c r="G5451" t="s">
        <v>447</v>
      </c>
      <c r="H5451" t="s">
        <v>448</v>
      </c>
      <c r="N5451" t="s">
        <v>29</v>
      </c>
      <c r="O5451" t="s">
        <v>40</v>
      </c>
      <c r="P5451" t="s">
        <v>30</v>
      </c>
      <c r="Q5451" t="s">
        <v>31</v>
      </c>
      <c r="R5451" t="s">
        <v>30</v>
      </c>
      <c r="X5451" t="s">
        <v>14709</v>
      </c>
    </row>
    <row r="5452" spans="1:24" x14ac:dyDescent="0.25">
      <c r="A5452">
        <v>701260</v>
      </c>
      <c r="B5452" t="s">
        <v>14710</v>
      </c>
      <c r="C5452" t="s">
        <v>14711</v>
      </c>
      <c r="E5452" t="s">
        <v>14712</v>
      </c>
      <c r="G5452" t="e">
        <f>-vir</f>
        <v>#NAME?</v>
      </c>
      <c r="H5452" t="s">
        <v>1259</v>
      </c>
      <c r="N5452" t="s">
        <v>45</v>
      </c>
      <c r="O5452" t="s">
        <v>40</v>
      </c>
      <c r="P5452" t="s">
        <v>30</v>
      </c>
      <c r="Q5452" t="s">
        <v>63</v>
      </c>
      <c r="R5452" t="s">
        <v>30</v>
      </c>
      <c r="X5452" t="s">
        <v>14713</v>
      </c>
    </row>
    <row r="5453" spans="1:24" x14ac:dyDescent="0.25">
      <c r="A5453">
        <v>1118818</v>
      </c>
      <c r="B5453" t="s">
        <v>14714</v>
      </c>
      <c r="C5453" t="s">
        <v>14715</v>
      </c>
      <c r="F5453" t="s">
        <v>1600</v>
      </c>
      <c r="G5453" t="s">
        <v>5821</v>
      </c>
      <c r="H5453" t="s">
        <v>5822</v>
      </c>
      <c r="K5453" t="s">
        <v>14716</v>
      </c>
      <c r="L5453" t="s">
        <v>14717</v>
      </c>
      <c r="N5453" t="s">
        <v>45</v>
      </c>
      <c r="O5453" t="s">
        <v>40</v>
      </c>
      <c r="P5453" t="s">
        <v>30</v>
      </c>
      <c r="Q5453" t="s">
        <v>46</v>
      </c>
      <c r="R5453" t="s">
        <v>30</v>
      </c>
      <c r="X5453" t="s">
        <v>14718</v>
      </c>
    </row>
    <row r="5454" spans="1:24" x14ac:dyDescent="0.25">
      <c r="A5454">
        <v>122043</v>
      </c>
      <c r="B5454" t="s">
        <v>14722</v>
      </c>
      <c r="C5454" t="s">
        <v>14723</v>
      </c>
      <c r="E5454" t="s">
        <v>14724</v>
      </c>
      <c r="G5454" t="e">
        <f>-sulam</f>
        <v>#NAME?</v>
      </c>
      <c r="H5454" t="s">
        <v>14725</v>
      </c>
      <c r="I5454">
        <v>2005</v>
      </c>
      <c r="N5454" t="s">
        <v>45</v>
      </c>
      <c r="O5454" t="s">
        <v>40</v>
      </c>
      <c r="P5454" t="s">
        <v>30</v>
      </c>
      <c r="Q5454" t="s">
        <v>63</v>
      </c>
      <c r="R5454" t="s">
        <v>30</v>
      </c>
      <c r="X5454" t="s">
        <v>14726</v>
      </c>
    </row>
    <row r="5455" spans="1:24" x14ac:dyDescent="0.25">
      <c r="A5455">
        <v>573</v>
      </c>
      <c r="B5455" t="s">
        <v>14727</v>
      </c>
      <c r="C5455" t="s">
        <v>14728</v>
      </c>
      <c r="E5455" t="s">
        <v>14729</v>
      </c>
      <c r="G5455" t="e">
        <f>-anserin</f>
        <v>#NAME?</v>
      </c>
      <c r="H5455" t="s">
        <v>5375</v>
      </c>
      <c r="I5455">
        <v>1968</v>
      </c>
      <c r="K5455" t="s">
        <v>14730</v>
      </c>
      <c r="L5455" t="s">
        <v>14731</v>
      </c>
      <c r="M5455" t="s">
        <v>14732</v>
      </c>
      <c r="N5455" t="s">
        <v>45</v>
      </c>
      <c r="O5455" t="s">
        <v>40</v>
      </c>
      <c r="P5455" t="s">
        <v>30</v>
      </c>
      <c r="Q5455" t="s">
        <v>46</v>
      </c>
      <c r="R5455" t="s">
        <v>30</v>
      </c>
      <c r="X5455" t="s">
        <v>14733</v>
      </c>
    </row>
    <row r="5456" spans="1:24" x14ac:dyDescent="0.25">
      <c r="A5456">
        <v>140637</v>
      </c>
      <c r="B5456" t="s">
        <v>14734</v>
      </c>
      <c r="C5456" t="s">
        <v>14735</v>
      </c>
      <c r="E5456" t="s">
        <v>14736</v>
      </c>
      <c r="F5456" t="s">
        <v>13037</v>
      </c>
      <c r="G5456" t="e">
        <f>-cetrapib</f>
        <v>#NAME?</v>
      </c>
      <c r="H5456" t="s">
        <v>3080</v>
      </c>
      <c r="I5456">
        <v>2007</v>
      </c>
      <c r="N5456" t="s">
        <v>45</v>
      </c>
      <c r="O5456" t="s">
        <v>30</v>
      </c>
      <c r="P5456" t="s">
        <v>30</v>
      </c>
      <c r="Q5456" t="s">
        <v>63</v>
      </c>
      <c r="R5456" t="s">
        <v>30</v>
      </c>
      <c r="X5456" t="s">
        <v>14737</v>
      </c>
    </row>
    <row r="5457" spans="1:24" x14ac:dyDescent="0.25">
      <c r="A5457">
        <v>10099</v>
      </c>
      <c r="B5457" t="s">
        <v>14738</v>
      </c>
      <c r="C5457" t="s">
        <v>14739</v>
      </c>
      <c r="E5457" t="s">
        <v>14740</v>
      </c>
      <c r="G5457" t="e">
        <f>-olol</f>
        <v>#NAME?</v>
      </c>
      <c r="H5457" t="s">
        <v>475</v>
      </c>
      <c r="I5457">
        <v>1969</v>
      </c>
      <c r="M5457" t="s">
        <v>14741</v>
      </c>
      <c r="N5457" t="s">
        <v>45</v>
      </c>
      <c r="O5457" t="s">
        <v>40</v>
      </c>
      <c r="P5457" t="s">
        <v>30</v>
      </c>
      <c r="Q5457" t="s">
        <v>31</v>
      </c>
      <c r="R5457" t="s">
        <v>30</v>
      </c>
      <c r="X5457" t="s">
        <v>14742</v>
      </c>
    </row>
    <row r="5458" spans="1:24" x14ac:dyDescent="0.25">
      <c r="A5458">
        <v>111822</v>
      </c>
      <c r="B5458" t="s">
        <v>14743</v>
      </c>
      <c r="C5458" t="s">
        <v>14744</v>
      </c>
      <c r="G5458" t="e">
        <f>-azocine</f>
        <v>#NAME?</v>
      </c>
      <c r="H5458" t="s">
        <v>2175</v>
      </c>
      <c r="N5458" t="s">
        <v>45</v>
      </c>
      <c r="O5458" t="s">
        <v>40</v>
      </c>
      <c r="P5458" t="s">
        <v>30</v>
      </c>
      <c r="Q5458" t="s">
        <v>31</v>
      </c>
      <c r="R5458" t="s">
        <v>30</v>
      </c>
      <c r="X5458" t="s">
        <v>14745</v>
      </c>
    </row>
    <row r="5459" spans="1:24" x14ac:dyDescent="0.25">
      <c r="A5459">
        <v>1378231</v>
      </c>
      <c r="B5459" t="s">
        <v>14746</v>
      </c>
      <c r="C5459" t="s">
        <v>14747</v>
      </c>
      <c r="N5459" t="s">
        <v>45</v>
      </c>
      <c r="O5459" t="s">
        <v>40</v>
      </c>
      <c r="P5459" t="s">
        <v>30</v>
      </c>
      <c r="Q5459" t="s">
        <v>46</v>
      </c>
      <c r="R5459" t="s">
        <v>30</v>
      </c>
      <c r="X5459" t="s">
        <v>14748</v>
      </c>
    </row>
    <row r="5460" spans="1:24" x14ac:dyDescent="0.25">
      <c r="A5460">
        <v>490400</v>
      </c>
      <c r="B5460" t="s">
        <v>14749</v>
      </c>
      <c r="C5460" t="s">
        <v>14750</v>
      </c>
      <c r="G5460" t="e">
        <f>-imibe</f>
        <v>#NAME?</v>
      </c>
      <c r="H5460" t="s">
        <v>14613</v>
      </c>
      <c r="N5460" t="s">
        <v>45</v>
      </c>
      <c r="O5460" t="s">
        <v>30</v>
      </c>
      <c r="P5460" t="s">
        <v>30</v>
      </c>
      <c r="Q5460" t="s">
        <v>63</v>
      </c>
      <c r="R5460" t="s">
        <v>30</v>
      </c>
      <c r="X5460" t="s">
        <v>14751</v>
      </c>
    </row>
    <row r="5461" spans="1:24" x14ac:dyDescent="0.25">
      <c r="A5461">
        <v>12534</v>
      </c>
      <c r="B5461" t="s">
        <v>14774</v>
      </c>
      <c r="C5461" t="s">
        <v>14775</v>
      </c>
      <c r="E5461" t="s">
        <v>14776</v>
      </c>
      <c r="F5461" t="s">
        <v>3908</v>
      </c>
      <c r="G5461" t="e">
        <f>-ilide</f>
        <v>#NAME?</v>
      </c>
      <c r="H5461" t="s">
        <v>6676</v>
      </c>
      <c r="I5461">
        <v>1997</v>
      </c>
      <c r="N5461" t="s">
        <v>45</v>
      </c>
      <c r="O5461" t="s">
        <v>40</v>
      </c>
      <c r="P5461" t="s">
        <v>30</v>
      </c>
      <c r="Q5461" t="s">
        <v>31</v>
      </c>
      <c r="R5461" t="s">
        <v>30</v>
      </c>
      <c r="X5461" t="s">
        <v>14777</v>
      </c>
    </row>
    <row r="5462" spans="1:24" x14ac:dyDescent="0.25">
      <c r="A5462">
        <v>302297</v>
      </c>
      <c r="B5462" t="s">
        <v>14785</v>
      </c>
      <c r="C5462" t="s">
        <v>14786</v>
      </c>
      <c r="E5462" t="s">
        <v>14787</v>
      </c>
      <c r="G5462" t="e">
        <f>-troban</f>
        <v>#NAME?</v>
      </c>
      <c r="H5462" t="s">
        <v>11556</v>
      </c>
      <c r="N5462" t="s">
        <v>45</v>
      </c>
      <c r="O5462" t="s">
        <v>40</v>
      </c>
      <c r="P5462" t="s">
        <v>30</v>
      </c>
      <c r="Q5462" t="s">
        <v>31</v>
      </c>
      <c r="R5462" t="s">
        <v>30</v>
      </c>
      <c r="X5462" t="s">
        <v>14788</v>
      </c>
    </row>
    <row r="5463" spans="1:24" x14ac:dyDescent="0.25">
      <c r="A5463">
        <v>469660</v>
      </c>
      <c r="B5463" t="s">
        <v>14796</v>
      </c>
      <c r="C5463" t="s">
        <v>14797</v>
      </c>
      <c r="N5463" t="s">
        <v>45</v>
      </c>
      <c r="O5463" t="s">
        <v>30</v>
      </c>
      <c r="P5463" t="s">
        <v>30</v>
      </c>
      <c r="Q5463" t="s">
        <v>46</v>
      </c>
      <c r="R5463" t="s">
        <v>30</v>
      </c>
      <c r="X5463" t="s">
        <v>14798</v>
      </c>
    </row>
    <row r="5464" spans="1:24" x14ac:dyDescent="0.25">
      <c r="A5464">
        <v>471177</v>
      </c>
      <c r="B5464" t="s">
        <v>14799</v>
      </c>
      <c r="C5464" t="s">
        <v>14800</v>
      </c>
      <c r="N5464" t="s">
        <v>45</v>
      </c>
      <c r="O5464" t="s">
        <v>40</v>
      </c>
      <c r="P5464" t="s">
        <v>30</v>
      </c>
      <c r="Q5464" t="s">
        <v>31</v>
      </c>
      <c r="R5464" t="s">
        <v>30</v>
      </c>
      <c r="X5464" t="s">
        <v>14801</v>
      </c>
    </row>
    <row r="5465" spans="1:24" x14ac:dyDescent="0.25">
      <c r="A5465">
        <v>1078575</v>
      </c>
      <c r="B5465" t="s">
        <v>14802</v>
      </c>
      <c r="C5465" t="s">
        <v>14803</v>
      </c>
      <c r="E5465" t="s">
        <v>14804</v>
      </c>
      <c r="F5465" t="s">
        <v>1177</v>
      </c>
      <c r="I5465">
        <v>1962</v>
      </c>
      <c r="K5465" t="s">
        <v>14805</v>
      </c>
      <c r="L5465" t="s">
        <v>14806</v>
      </c>
      <c r="M5465" t="s">
        <v>342</v>
      </c>
      <c r="N5465" t="s">
        <v>45</v>
      </c>
      <c r="O5465" t="s">
        <v>40</v>
      </c>
      <c r="P5465" t="s">
        <v>30</v>
      </c>
      <c r="Q5465" t="s">
        <v>63</v>
      </c>
      <c r="R5465" t="s">
        <v>30</v>
      </c>
      <c r="X5465" t="s">
        <v>14807</v>
      </c>
    </row>
    <row r="5466" spans="1:24" x14ac:dyDescent="0.25">
      <c r="A5466">
        <v>1121298</v>
      </c>
      <c r="B5466" t="s">
        <v>14808</v>
      </c>
      <c r="C5466" t="s">
        <v>14809</v>
      </c>
      <c r="G5466" t="e">
        <f>-troban</f>
        <v>#NAME?</v>
      </c>
      <c r="H5466" t="s">
        <v>11556</v>
      </c>
      <c r="N5466" t="s">
        <v>45</v>
      </c>
      <c r="O5466" t="s">
        <v>40</v>
      </c>
      <c r="P5466" t="s">
        <v>30</v>
      </c>
      <c r="Q5466" t="s">
        <v>46</v>
      </c>
      <c r="R5466" t="s">
        <v>30</v>
      </c>
      <c r="X5466" t="s">
        <v>14810</v>
      </c>
    </row>
    <row r="5467" spans="1:24" x14ac:dyDescent="0.25">
      <c r="A5467">
        <v>581798</v>
      </c>
      <c r="B5467" t="s">
        <v>14811</v>
      </c>
      <c r="C5467" t="s">
        <v>14812</v>
      </c>
      <c r="E5467" t="s">
        <v>14813</v>
      </c>
      <c r="F5467" t="s">
        <v>489</v>
      </c>
      <c r="I5467">
        <v>1969</v>
      </c>
      <c r="K5467" t="s">
        <v>14814</v>
      </c>
      <c r="L5467" t="s">
        <v>14815</v>
      </c>
      <c r="M5467" t="s">
        <v>14816</v>
      </c>
      <c r="N5467" t="s">
        <v>45</v>
      </c>
      <c r="O5467" t="s">
        <v>40</v>
      </c>
      <c r="P5467" t="s">
        <v>30</v>
      </c>
      <c r="Q5467" t="s">
        <v>63</v>
      </c>
      <c r="R5467" t="s">
        <v>30</v>
      </c>
      <c r="X5467" t="s">
        <v>14817</v>
      </c>
    </row>
    <row r="5468" spans="1:24" x14ac:dyDescent="0.25">
      <c r="A5468">
        <v>979620</v>
      </c>
      <c r="B5468" t="s">
        <v>14821</v>
      </c>
      <c r="C5468" t="s">
        <v>14822</v>
      </c>
      <c r="F5468" t="s">
        <v>14823</v>
      </c>
      <c r="G5468" t="e">
        <f>-verine</f>
        <v>#NAME?</v>
      </c>
      <c r="H5468" t="s">
        <v>2084</v>
      </c>
      <c r="N5468" t="s">
        <v>45</v>
      </c>
      <c r="O5468" t="s">
        <v>40</v>
      </c>
      <c r="P5468" t="s">
        <v>30</v>
      </c>
      <c r="Q5468" t="s">
        <v>63</v>
      </c>
      <c r="R5468" t="s">
        <v>30</v>
      </c>
      <c r="X5468" t="s">
        <v>14824</v>
      </c>
    </row>
    <row r="5469" spans="1:24" x14ac:dyDescent="0.25">
      <c r="A5469">
        <v>405786</v>
      </c>
      <c r="B5469" t="s">
        <v>14829</v>
      </c>
      <c r="C5469" t="s">
        <v>14830</v>
      </c>
      <c r="F5469" t="s">
        <v>313</v>
      </c>
      <c r="I5469">
        <v>1984</v>
      </c>
      <c r="M5469" t="s">
        <v>627</v>
      </c>
      <c r="N5469" t="s">
        <v>45</v>
      </c>
      <c r="O5469" t="s">
        <v>40</v>
      </c>
      <c r="P5469" t="s">
        <v>30</v>
      </c>
      <c r="Q5469" t="s">
        <v>31</v>
      </c>
      <c r="R5469" t="s">
        <v>30</v>
      </c>
      <c r="X5469" t="s">
        <v>14831</v>
      </c>
    </row>
    <row r="5470" spans="1:24" x14ac:dyDescent="0.25">
      <c r="A5470">
        <v>1245127</v>
      </c>
      <c r="B5470" t="s">
        <v>14832</v>
      </c>
      <c r="C5470" t="s">
        <v>14833</v>
      </c>
      <c r="N5470" t="s">
        <v>45</v>
      </c>
      <c r="O5470" t="s">
        <v>40</v>
      </c>
      <c r="P5470" t="s">
        <v>30</v>
      </c>
      <c r="Q5470" t="s">
        <v>63</v>
      </c>
      <c r="R5470" t="s">
        <v>30</v>
      </c>
      <c r="X5470" t="s">
        <v>14834</v>
      </c>
    </row>
    <row r="5471" spans="1:24" x14ac:dyDescent="0.25">
      <c r="A5471">
        <v>1224134</v>
      </c>
      <c r="B5471" t="s">
        <v>14835</v>
      </c>
      <c r="C5471" t="s">
        <v>14836</v>
      </c>
      <c r="E5471" t="s">
        <v>14837</v>
      </c>
      <c r="F5471" t="s">
        <v>869</v>
      </c>
      <c r="G5471" t="e">
        <f>-fibrate</f>
        <v>#NAME?</v>
      </c>
      <c r="H5471" t="s">
        <v>325</v>
      </c>
      <c r="I5471">
        <v>1973</v>
      </c>
      <c r="M5471" t="s">
        <v>3423</v>
      </c>
      <c r="N5471" t="s">
        <v>45</v>
      </c>
      <c r="O5471" t="s">
        <v>30</v>
      </c>
      <c r="P5471" t="s">
        <v>30</v>
      </c>
      <c r="Q5471" t="s">
        <v>63</v>
      </c>
      <c r="R5471" t="s">
        <v>30</v>
      </c>
      <c r="X5471" t="s">
        <v>14838</v>
      </c>
    </row>
    <row r="5472" spans="1:24" x14ac:dyDescent="0.25">
      <c r="A5472">
        <v>1248685</v>
      </c>
      <c r="B5472" t="s">
        <v>14839</v>
      </c>
      <c r="C5472" t="s">
        <v>14840</v>
      </c>
      <c r="G5472" t="e">
        <f>-renone</f>
        <v>#NAME?</v>
      </c>
      <c r="H5472" t="s">
        <v>14841</v>
      </c>
      <c r="N5472" t="s">
        <v>29</v>
      </c>
      <c r="O5472" t="s">
        <v>40</v>
      </c>
      <c r="P5472" t="s">
        <v>30</v>
      </c>
      <c r="Q5472" t="s">
        <v>31</v>
      </c>
      <c r="R5472" t="s">
        <v>30</v>
      </c>
      <c r="X5472" t="s">
        <v>14842</v>
      </c>
    </row>
    <row r="5473" spans="1:24" x14ac:dyDescent="0.25">
      <c r="A5473">
        <v>1248682</v>
      </c>
      <c r="B5473" t="s">
        <v>14843</v>
      </c>
      <c r="C5473" t="s">
        <v>14844</v>
      </c>
      <c r="K5473" t="s">
        <v>14845</v>
      </c>
      <c r="L5473" t="s">
        <v>14846</v>
      </c>
      <c r="N5473" t="s">
        <v>45</v>
      </c>
      <c r="O5473" t="s">
        <v>40</v>
      </c>
      <c r="P5473" t="s">
        <v>30</v>
      </c>
      <c r="Q5473" t="s">
        <v>63</v>
      </c>
      <c r="R5473" t="s">
        <v>30</v>
      </c>
      <c r="X5473" t="s">
        <v>14847</v>
      </c>
    </row>
    <row r="5474" spans="1:24" x14ac:dyDescent="0.25">
      <c r="A5474">
        <v>1248686</v>
      </c>
      <c r="B5474" t="s">
        <v>14848</v>
      </c>
      <c r="C5474" t="s">
        <v>14849</v>
      </c>
      <c r="E5474" t="s">
        <v>14850</v>
      </c>
      <c r="G5474" t="e">
        <f>-prost</f>
        <v>#NAME?</v>
      </c>
      <c r="H5474" t="s">
        <v>238</v>
      </c>
      <c r="I5474">
        <v>1983</v>
      </c>
      <c r="K5474" t="s">
        <v>14851</v>
      </c>
      <c r="L5474" t="s">
        <v>14852</v>
      </c>
      <c r="M5474" t="s">
        <v>8892</v>
      </c>
      <c r="N5474" t="s">
        <v>29</v>
      </c>
      <c r="O5474" t="s">
        <v>40</v>
      </c>
      <c r="P5474" t="s">
        <v>30</v>
      </c>
      <c r="Q5474" t="s">
        <v>31</v>
      </c>
      <c r="R5474" t="s">
        <v>30</v>
      </c>
      <c r="X5474" t="s">
        <v>14853</v>
      </c>
    </row>
    <row r="5475" spans="1:24" x14ac:dyDescent="0.25">
      <c r="A5475">
        <v>1226203</v>
      </c>
      <c r="B5475" t="s">
        <v>14854</v>
      </c>
      <c r="C5475" t="s">
        <v>14855</v>
      </c>
      <c r="G5475" t="e">
        <f>-arit</f>
        <v>#NAME?</v>
      </c>
      <c r="H5475" t="s">
        <v>1413</v>
      </c>
      <c r="N5475" t="s">
        <v>45</v>
      </c>
      <c r="O5475" t="s">
        <v>40</v>
      </c>
      <c r="P5475" t="s">
        <v>30</v>
      </c>
      <c r="Q5475" t="s">
        <v>63</v>
      </c>
      <c r="R5475" t="s">
        <v>30</v>
      </c>
      <c r="X5475" t="s">
        <v>14856</v>
      </c>
    </row>
    <row r="5476" spans="1:24" x14ac:dyDescent="0.25">
      <c r="A5476">
        <v>698530</v>
      </c>
      <c r="B5476" t="s">
        <v>14857</v>
      </c>
      <c r="C5476" t="s">
        <v>14858</v>
      </c>
      <c r="G5476" t="e">
        <f>-cycline</f>
        <v>#NAME?</v>
      </c>
      <c r="H5476" t="s">
        <v>5183</v>
      </c>
      <c r="M5476" t="s">
        <v>453</v>
      </c>
      <c r="N5476" t="s">
        <v>29</v>
      </c>
      <c r="O5476" t="s">
        <v>30</v>
      </c>
      <c r="P5476" t="s">
        <v>30</v>
      </c>
      <c r="Q5476" t="s">
        <v>31</v>
      </c>
      <c r="R5476" t="s">
        <v>30</v>
      </c>
      <c r="X5476" t="s">
        <v>14859</v>
      </c>
    </row>
    <row r="5477" spans="1:24" x14ac:dyDescent="0.25">
      <c r="A5477">
        <v>430481</v>
      </c>
      <c r="B5477" t="s">
        <v>14860</v>
      </c>
      <c r="C5477" t="s">
        <v>14861</v>
      </c>
      <c r="E5477" t="s">
        <v>14862</v>
      </c>
      <c r="F5477" t="s">
        <v>14863</v>
      </c>
      <c r="G5477" t="e">
        <f>-imus</f>
        <v>#NAME?</v>
      </c>
      <c r="H5477" t="s">
        <v>3773</v>
      </c>
      <c r="I5477">
        <v>1993</v>
      </c>
      <c r="K5477" t="s">
        <v>14864</v>
      </c>
      <c r="L5477" t="s">
        <v>14865</v>
      </c>
      <c r="M5477" t="s">
        <v>11557</v>
      </c>
      <c r="N5477" t="s">
        <v>45</v>
      </c>
      <c r="O5477" t="s">
        <v>30</v>
      </c>
      <c r="P5477" t="s">
        <v>30</v>
      </c>
      <c r="Q5477" t="s">
        <v>46</v>
      </c>
      <c r="R5477" t="s">
        <v>30</v>
      </c>
      <c r="X5477" t="s">
        <v>14866</v>
      </c>
    </row>
    <row r="5478" spans="1:24" x14ac:dyDescent="0.25">
      <c r="A5478">
        <v>1248994</v>
      </c>
      <c r="B5478" t="s">
        <v>14867</v>
      </c>
      <c r="C5478" t="s">
        <v>14868</v>
      </c>
      <c r="E5478" t="s">
        <v>14869</v>
      </c>
      <c r="G5478" t="e">
        <f ca="1">-pin(e)</f>
        <v>#NAME?</v>
      </c>
      <c r="H5478" t="s">
        <v>272</v>
      </c>
      <c r="I5478">
        <v>1970</v>
      </c>
      <c r="M5478" t="s">
        <v>3423</v>
      </c>
      <c r="N5478" t="s">
        <v>45</v>
      </c>
      <c r="O5478" t="s">
        <v>40</v>
      </c>
      <c r="P5478" t="s">
        <v>30</v>
      </c>
      <c r="Q5478" t="s">
        <v>46</v>
      </c>
      <c r="R5478" t="s">
        <v>30</v>
      </c>
      <c r="X5478" t="s">
        <v>14870</v>
      </c>
    </row>
    <row r="5479" spans="1:24" x14ac:dyDescent="0.25">
      <c r="A5479">
        <v>371520</v>
      </c>
      <c r="B5479" t="s">
        <v>14871</v>
      </c>
      <c r="C5479" t="s">
        <v>14872</v>
      </c>
      <c r="E5479" t="s">
        <v>14873</v>
      </c>
      <c r="F5479" t="s">
        <v>301</v>
      </c>
      <c r="I5479">
        <v>1976</v>
      </c>
      <c r="M5479" t="s">
        <v>453</v>
      </c>
      <c r="N5479" t="s">
        <v>29</v>
      </c>
      <c r="O5479" t="s">
        <v>30</v>
      </c>
      <c r="P5479" t="s">
        <v>30</v>
      </c>
      <c r="Q5479" t="s">
        <v>46</v>
      </c>
      <c r="R5479" t="s">
        <v>30</v>
      </c>
      <c r="X5479" t="s">
        <v>14874</v>
      </c>
    </row>
    <row r="5480" spans="1:24" x14ac:dyDescent="0.25">
      <c r="A5480">
        <v>13355</v>
      </c>
      <c r="B5480" t="s">
        <v>14875</v>
      </c>
      <c r="C5480" t="s">
        <v>14876</v>
      </c>
      <c r="K5480" t="s">
        <v>14877</v>
      </c>
      <c r="L5480" t="s">
        <v>14878</v>
      </c>
      <c r="N5480" t="s">
        <v>45</v>
      </c>
      <c r="O5480" t="s">
        <v>40</v>
      </c>
      <c r="P5480" t="s">
        <v>30</v>
      </c>
      <c r="Q5480" t="s">
        <v>63</v>
      </c>
      <c r="R5480" t="s">
        <v>30</v>
      </c>
      <c r="X5480" t="s">
        <v>14879</v>
      </c>
    </row>
    <row r="5481" spans="1:24" x14ac:dyDescent="0.25">
      <c r="A5481">
        <v>1383408</v>
      </c>
      <c r="B5481" t="s">
        <v>14880</v>
      </c>
      <c r="C5481" t="s">
        <v>14881</v>
      </c>
      <c r="E5481" t="s">
        <v>14882</v>
      </c>
      <c r="F5481" t="s">
        <v>480</v>
      </c>
      <c r="G5481" t="e">
        <f ca="1">-pin(e)</f>
        <v>#NAME?</v>
      </c>
      <c r="H5481" t="s">
        <v>272</v>
      </c>
      <c r="I5481">
        <v>1967</v>
      </c>
      <c r="M5481" t="s">
        <v>342</v>
      </c>
      <c r="N5481" t="s">
        <v>45</v>
      </c>
      <c r="O5481" t="s">
        <v>40</v>
      </c>
      <c r="P5481" t="s">
        <v>30</v>
      </c>
      <c r="Q5481" t="s">
        <v>63</v>
      </c>
      <c r="R5481" t="s">
        <v>30</v>
      </c>
      <c r="X5481" t="s">
        <v>14883</v>
      </c>
    </row>
    <row r="5482" spans="1:24" x14ac:dyDescent="0.25">
      <c r="A5482">
        <v>1380967</v>
      </c>
      <c r="B5482" t="s">
        <v>14884</v>
      </c>
      <c r="C5482" t="s">
        <v>14885</v>
      </c>
      <c r="E5482" t="s">
        <v>14886</v>
      </c>
      <c r="F5482" t="s">
        <v>14887</v>
      </c>
      <c r="I5482">
        <v>2008</v>
      </c>
      <c r="N5482" t="s">
        <v>133</v>
      </c>
      <c r="O5482" t="s">
        <v>30</v>
      </c>
      <c r="P5482" t="s">
        <v>30</v>
      </c>
      <c r="Q5482" t="s">
        <v>31</v>
      </c>
      <c r="R5482" t="s">
        <v>30</v>
      </c>
    </row>
    <row r="5483" spans="1:24" x14ac:dyDescent="0.25">
      <c r="A5483">
        <v>1381897</v>
      </c>
      <c r="B5483" t="s">
        <v>14888</v>
      </c>
      <c r="C5483" t="s">
        <v>14889</v>
      </c>
      <c r="N5483" t="s">
        <v>547</v>
      </c>
      <c r="O5483" t="s">
        <v>30</v>
      </c>
      <c r="P5483" t="s">
        <v>30</v>
      </c>
      <c r="Q5483" t="s">
        <v>31</v>
      </c>
      <c r="R5483" t="s">
        <v>30</v>
      </c>
    </row>
    <row r="5484" spans="1:24" x14ac:dyDescent="0.25">
      <c r="A5484">
        <v>1381237</v>
      </c>
      <c r="B5484" t="s">
        <v>14890</v>
      </c>
      <c r="C5484" t="s">
        <v>14891</v>
      </c>
      <c r="N5484" t="s">
        <v>75</v>
      </c>
      <c r="O5484" t="s">
        <v>30</v>
      </c>
      <c r="P5484" t="s">
        <v>30</v>
      </c>
      <c r="Q5484" t="s">
        <v>31</v>
      </c>
      <c r="R5484" t="s">
        <v>30</v>
      </c>
    </row>
    <row r="5485" spans="1:24" x14ac:dyDescent="0.25">
      <c r="A5485">
        <v>1381246</v>
      </c>
      <c r="B5485" t="s">
        <v>14892</v>
      </c>
      <c r="C5485" t="s">
        <v>14893</v>
      </c>
      <c r="N5485" t="s">
        <v>75</v>
      </c>
      <c r="O5485" t="s">
        <v>30</v>
      </c>
      <c r="P5485" t="s">
        <v>30</v>
      </c>
      <c r="Q5485" t="s">
        <v>31</v>
      </c>
      <c r="R5485" t="s">
        <v>30</v>
      </c>
    </row>
    <row r="5486" spans="1:24" x14ac:dyDescent="0.25">
      <c r="A5486">
        <v>1381046</v>
      </c>
      <c r="B5486" t="s">
        <v>14897</v>
      </c>
      <c r="C5486" t="s">
        <v>14898</v>
      </c>
      <c r="F5486" t="s">
        <v>14899</v>
      </c>
      <c r="N5486" t="s">
        <v>229</v>
      </c>
      <c r="O5486" t="s">
        <v>30</v>
      </c>
      <c r="P5486" t="s">
        <v>30</v>
      </c>
      <c r="Q5486" t="s">
        <v>31</v>
      </c>
      <c r="R5486" t="s">
        <v>30</v>
      </c>
    </row>
    <row r="5487" spans="1:24" x14ac:dyDescent="0.25">
      <c r="A5487">
        <v>1380273</v>
      </c>
      <c r="B5487" t="s">
        <v>14903</v>
      </c>
      <c r="C5487" t="s">
        <v>14904</v>
      </c>
      <c r="N5487" t="s">
        <v>133</v>
      </c>
      <c r="O5487" t="s">
        <v>30</v>
      </c>
      <c r="P5487" t="s">
        <v>30</v>
      </c>
      <c r="Q5487" t="s">
        <v>31</v>
      </c>
      <c r="R5487" t="s">
        <v>30</v>
      </c>
    </row>
    <row r="5488" spans="1:24" x14ac:dyDescent="0.25">
      <c r="A5488">
        <v>1380945</v>
      </c>
      <c r="B5488" t="s">
        <v>14908</v>
      </c>
      <c r="C5488" t="s">
        <v>14909</v>
      </c>
      <c r="E5488" t="s">
        <v>14910</v>
      </c>
      <c r="F5488" t="s">
        <v>1370</v>
      </c>
      <c r="G5488" t="e">
        <f>-mab</f>
        <v>#NAME?</v>
      </c>
      <c r="H5488" t="s">
        <v>5482</v>
      </c>
      <c r="I5488">
        <v>2012</v>
      </c>
      <c r="N5488" t="s">
        <v>547</v>
      </c>
      <c r="O5488" t="s">
        <v>30</v>
      </c>
      <c r="P5488" t="s">
        <v>30</v>
      </c>
      <c r="Q5488" t="s">
        <v>31</v>
      </c>
      <c r="R5488" t="s">
        <v>30</v>
      </c>
    </row>
    <row r="5489" spans="1:24" x14ac:dyDescent="0.25">
      <c r="A5489">
        <v>1380790</v>
      </c>
      <c r="B5489" t="s">
        <v>14914</v>
      </c>
      <c r="C5489" t="s">
        <v>14915</v>
      </c>
      <c r="N5489" t="s">
        <v>75</v>
      </c>
      <c r="O5489" t="s">
        <v>30</v>
      </c>
      <c r="P5489" t="s">
        <v>30</v>
      </c>
      <c r="Q5489" t="s">
        <v>31</v>
      </c>
      <c r="R5489" t="s">
        <v>30</v>
      </c>
    </row>
    <row r="5490" spans="1:24" x14ac:dyDescent="0.25">
      <c r="A5490">
        <v>1381354</v>
      </c>
      <c r="B5490" t="s">
        <v>14916</v>
      </c>
      <c r="C5490" t="s">
        <v>14917</v>
      </c>
      <c r="G5490" t="e">
        <f>-kin</f>
        <v>#NAME?</v>
      </c>
      <c r="H5490" t="s">
        <v>14918</v>
      </c>
      <c r="N5490" t="s">
        <v>108</v>
      </c>
      <c r="O5490" t="s">
        <v>30</v>
      </c>
      <c r="P5490" t="s">
        <v>30</v>
      </c>
      <c r="Q5490" t="s">
        <v>31</v>
      </c>
      <c r="R5490" t="s">
        <v>30</v>
      </c>
    </row>
    <row r="5491" spans="1:24" x14ac:dyDescent="0.25">
      <c r="A5491">
        <v>1380523</v>
      </c>
      <c r="B5491" t="s">
        <v>14919</v>
      </c>
      <c r="C5491" t="s">
        <v>14920</v>
      </c>
      <c r="N5491" t="s">
        <v>75</v>
      </c>
      <c r="O5491" t="s">
        <v>30</v>
      </c>
      <c r="P5491" t="s">
        <v>30</v>
      </c>
      <c r="Q5491" t="s">
        <v>31</v>
      </c>
      <c r="R5491" t="s">
        <v>30</v>
      </c>
    </row>
    <row r="5492" spans="1:24" x14ac:dyDescent="0.25">
      <c r="A5492">
        <v>1381201</v>
      </c>
      <c r="B5492" t="s">
        <v>14921</v>
      </c>
      <c r="C5492" t="s">
        <v>14922</v>
      </c>
      <c r="M5492" t="s">
        <v>14923</v>
      </c>
      <c r="N5492" t="s">
        <v>75</v>
      </c>
      <c r="O5492" t="s">
        <v>30</v>
      </c>
      <c r="P5492" t="s">
        <v>30</v>
      </c>
      <c r="Q5492" t="s">
        <v>31</v>
      </c>
      <c r="R5492" t="s">
        <v>30</v>
      </c>
    </row>
    <row r="5493" spans="1:24" x14ac:dyDescent="0.25">
      <c r="A5493">
        <v>1381828</v>
      </c>
      <c r="B5493" t="s">
        <v>14924</v>
      </c>
      <c r="C5493" t="s">
        <v>14925</v>
      </c>
      <c r="N5493" t="s">
        <v>547</v>
      </c>
      <c r="O5493" t="s">
        <v>30</v>
      </c>
      <c r="P5493" t="s">
        <v>30</v>
      </c>
      <c r="Q5493" t="s">
        <v>31</v>
      </c>
      <c r="R5493" t="s">
        <v>30</v>
      </c>
    </row>
    <row r="5494" spans="1:24" x14ac:dyDescent="0.25">
      <c r="A5494">
        <v>1381041</v>
      </c>
      <c r="B5494" t="s">
        <v>14926</v>
      </c>
      <c r="C5494" t="s">
        <v>14927</v>
      </c>
      <c r="N5494" t="s">
        <v>75</v>
      </c>
      <c r="O5494" t="s">
        <v>30</v>
      </c>
      <c r="P5494" t="s">
        <v>30</v>
      </c>
      <c r="Q5494" t="s">
        <v>31</v>
      </c>
      <c r="R5494" t="s">
        <v>30</v>
      </c>
    </row>
    <row r="5495" spans="1:24" x14ac:dyDescent="0.25">
      <c r="A5495">
        <v>1380565</v>
      </c>
      <c r="B5495" t="s">
        <v>14931</v>
      </c>
      <c r="C5495" t="s">
        <v>14932</v>
      </c>
      <c r="G5495" t="e">
        <f>-formin</f>
        <v>#NAME?</v>
      </c>
      <c r="H5495" t="s">
        <v>6866</v>
      </c>
      <c r="N5495" t="s">
        <v>75</v>
      </c>
      <c r="O5495" t="s">
        <v>30</v>
      </c>
      <c r="P5495" t="s">
        <v>30</v>
      </c>
      <c r="Q5495" t="s">
        <v>31</v>
      </c>
      <c r="R5495" t="s">
        <v>30</v>
      </c>
    </row>
    <row r="5496" spans="1:24" x14ac:dyDescent="0.25">
      <c r="A5496">
        <v>1380292</v>
      </c>
      <c r="B5496" t="s">
        <v>14933</v>
      </c>
      <c r="C5496" t="s">
        <v>14934</v>
      </c>
      <c r="K5496" t="s">
        <v>14935</v>
      </c>
      <c r="L5496" t="s">
        <v>14936</v>
      </c>
      <c r="N5496" t="s">
        <v>133</v>
      </c>
      <c r="O5496" t="s">
        <v>30</v>
      </c>
      <c r="P5496" t="s">
        <v>30</v>
      </c>
      <c r="Q5496" t="s">
        <v>31</v>
      </c>
      <c r="R5496" t="s">
        <v>30</v>
      </c>
    </row>
    <row r="5497" spans="1:24" x14ac:dyDescent="0.25">
      <c r="A5497">
        <v>1380363</v>
      </c>
      <c r="B5497" t="s">
        <v>14943</v>
      </c>
      <c r="C5497" t="s">
        <v>14944</v>
      </c>
      <c r="I5497">
        <v>1977</v>
      </c>
      <c r="M5497" t="s">
        <v>3218</v>
      </c>
      <c r="N5497" t="s">
        <v>229</v>
      </c>
      <c r="O5497" t="s">
        <v>30</v>
      </c>
      <c r="P5497" t="s">
        <v>30</v>
      </c>
      <c r="Q5497" t="s">
        <v>31</v>
      </c>
      <c r="R5497" t="s">
        <v>30</v>
      </c>
    </row>
    <row r="5498" spans="1:24" x14ac:dyDescent="0.25">
      <c r="A5498">
        <v>1380763</v>
      </c>
      <c r="B5498" t="s">
        <v>14945</v>
      </c>
      <c r="C5498" t="s">
        <v>14946</v>
      </c>
      <c r="F5498" t="s">
        <v>1309</v>
      </c>
      <c r="G5498" t="e">
        <f>-dralazine</f>
        <v>#NAME?</v>
      </c>
      <c r="H5498" t="s">
        <v>11083</v>
      </c>
      <c r="I5498">
        <v>1987</v>
      </c>
      <c r="M5498" t="s">
        <v>627</v>
      </c>
      <c r="N5498" t="s">
        <v>229</v>
      </c>
      <c r="O5498" t="s">
        <v>30</v>
      </c>
      <c r="P5498" t="s">
        <v>30</v>
      </c>
      <c r="Q5498" t="s">
        <v>31</v>
      </c>
      <c r="R5498" t="s">
        <v>30</v>
      </c>
    </row>
    <row r="5499" spans="1:24" x14ac:dyDescent="0.25">
      <c r="A5499">
        <v>1380619</v>
      </c>
      <c r="B5499" t="s">
        <v>14947</v>
      </c>
      <c r="C5499" t="s">
        <v>14948</v>
      </c>
      <c r="G5499" t="s">
        <v>9986</v>
      </c>
      <c r="H5499" t="s">
        <v>1567</v>
      </c>
      <c r="N5499" t="s">
        <v>75</v>
      </c>
      <c r="O5499" t="s">
        <v>30</v>
      </c>
      <c r="P5499" t="s">
        <v>30</v>
      </c>
      <c r="Q5499" t="s">
        <v>31</v>
      </c>
      <c r="R5499" t="s">
        <v>30</v>
      </c>
    </row>
    <row r="5500" spans="1:24" x14ac:dyDescent="0.25">
      <c r="A5500">
        <v>1380927</v>
      </c>
      <c r="B5500" t="s">
        <v>14949</v>
      </c>
      <c r="C5500" t="s">
        <v>14950</v>
      </c>
      <c r="N5500" t="s">
        <v>75</v>
      </c>
      <c r="O5500" t="s">
        <v>30</v>
      </c>
      <c r="P5500" t="s">
        <v>30</v>
      </c>
      <c r="Q5500" t="s">
        <v>31</v>
      </c>
      <c r="R5500" t="s">
        <v>30</v>
      </c>
    </row>
    <row r="5501" spans="1:24" x14ac:dyDescent="0.25">
      <c r="A5501">
        <v>1381048</v>
      </c>
      <c r="B5501" t="s">
        <v>14951</v>
      </c>
      <c r="C5501" t="s">
        <v>14952</v>
      </c>
      <c r="N5501" t="s">
        <v>229</v>
      </c>
      <c r="O5501" t="s">
        <v>30</v>
      </c>
      <c r="P5501" t="s">
        <v>30</v>
      </c>
      <c r="Q5501" t="s">
        <v>31</v>
      </c>
      <c r="R5501" t="s">
        <v>30</v>
      </c>
    </row>
    <row r="5502" spans="1:24" x14ac:dyDescent="0.25">
      <c r="A5502">
        <v>270300</v>
      </c>
      <c r="B5502" t="s">
        <v>14953</v>
      </c>
      <c r="C5502" t="s">
        <v>14954</v>
      </c>
      <c r="E5502" t="s">
        <v>14955</v>
      </c>
      <c r="F5502" t="s">
        <v>3859</v>
      </c>
      <c r="I5502">
        <v>1994</v>
      </c>
      <c r="M5502" t="s">
        <v>14956</v>
      </c>
      <c r="N5502" t="s">
        <v>45</v>
      </c>
      <c r="O5502" t="s">
        <v>40</v>
      </c>
      <c r="P5502" t="s">
        <v>30</v>
      </c>
      <c r="Q5502" t="s">
        <v>31</v>
      </c>
      <c r="R5502" t="s">
        <v>30</v>
      </c>
      <c r="X5502" t="s">
        <v>14957</v>
      </c>
    </row>
    <row r="5503" spans="1:24" x14ac:dyDescent="0.25">
      <c r="A5503">
        <v>1379159</v>
      </c>
      <c r="B5503" t="s">
        <v>14958</v>
      </c>
      <c r="C5503" t="s">
        <v>14959</v>
      </c>
      <c r="E5503" t="s">
        <v>14960</v>
      </c>
      <c r="F5503" t="s">
        <v>14961</v>
      </c>
      <c r="G5503" t="e">
        <f>-icam</f>
        <v>#NAME?</v>
      </c>
      <c r="H5503" t="s">
        <v>1658</v>
      </c>
      <c r="I5503">
        <v>1987</v>
      </c>
      <c r="M5503" t="s">
        <v>1025</v>
      </c>
      <c r="N5503" t="s">
        <v>45</v>
      </c>
      <c r="O5503" t="s">
        <v>40</v>
      </c>
      <c r="P5503" t="s">
        <v>30</v>
      </c>
      <c r="Q5503" t="s">
        <v>63</v>
      </c>
      <c r="R5503" t="s">
        <v>30</v>
      </c>
      <c r="X5503" t="s">
        <v>14962</v>
      </c>
    </row>
    <row r="5504" spans="1:24" x14ac:dyDescent="0.25">
      <c r="A5504">
        <v>1379674</v>
      </c>
      <c r="B5504" t="s">
        <v>14963</v>
      </c>
      <c r="C5504" t="s">
        <v>14964</v>
      </c>
      <c r="N5504" t="s">
        <v>45</v>
      </c>
      <c r="O5504" t="s">
        <v>40</v>
      </c>
      <c r="P5504" t="s">
        <v>30</v>
      </c>
      <c r="Q5504" t="s">
        <v>31</v>
      </c>
      <c r="R5504" t="s">
        <v>30</v>
      </c>
      <c r="X5504" t="s">
        <v>14965</v>
      </c>
    </row>
    <row r="5505" spans="1:24" x14ac:dyDescent="0.25">
      <c r="A5505">
        <v>1377230</v>
      </c>
      <c r="B5505" t="s">
        <v>14966</v>
      </c>
      <c r="C5505" t="s">
        <v>14967</v>
      </c>
      <c r="E5505" t="s">
        <v>14968</v>
      </c>
      <c r="G5505" t="e">
        <f>-ast</f>
        <v>#NAME?</v>
      </c>
      <c r="H5505" t="s">
        <v>14969</v>
      </c>
      <c r="I5505">
        <v>2005</v>
      </c>
      <c r="N5505" t="s">
        <v>45</v>
      </c>
      <c r="O5505" t="s">
        <v>40</v>
      </c>
      <c r="P5505" t="s">
        <v>30</v>
      </c>
      <c r="Q5505" t="s">
        <v>31</v>
      </c>
      <c r="R5505" t="s">
        <v>30</v>
      </c>
      <c r="X5505" t="s">
        <v>14970</v>
      </c>
    </row>
    <row r="5506" spans="1:24" x14ac:dyDescent="0.25">
      <c r="A5506">
        <v>1377057</v>
      </c>
      <c r="B5506" t="s">
        <v>14971</v>
      </c>
      <c r="C5506" t="s">
        <v>14972</v>
      </c>
      <c r="N5506" t="s">
        <v>45</v>
      </c>
      <c r="O5506" t="s">
        <v>40</v>
      </c>
      <c r="P5506" t="s">
        <v>30</v>
      </c>
      <c r="Q5506" t="s">
        <v>63</v>
      </c>
      <c r="R5506" t="s">
        <v>30</v>
      </c>
      <c r="X5506" t="s">
        <v>14973</v>
      </c>
    </row>
    <row r="5507" spans="1:24" x14ac:dyDescent="0.25">
      <c r="A5507">
        <v>1377000</v>
      </c>
      <c r="B5507" t="s">
        <v>14974</v>
      </c>
      <c r="C5507" t="s">
        <v>14975</v>
      </c>
      <c r="G5507" t="e">
        <f>-nil</f>
        <v>#NAME?</v>
      </c>
      <c r="H5507" t="s">
        <v>336</v>
      </c>
      <c r="N5507" t="s">
        <v>45</v>
      </c>
      <c r="O5507" t="s">
        <v>40</v>
      </c>
      <c r="P5507" t="s">
        <v>30</v>
      </c>
      <c r="Q5507" t="s">
        <v>63</v>
      </c>
      <c r="R5507" t="s">
        <v>30</v>
      </c>
      <c r="X5507" t="s">
        <v>14976</v>
      </c>
    </row>
    <row r="5508" spans="1:24" x14ac:dyDescent="0.25">
      <c r="A5508">
        <v>1376338</v>
      </c>
      <c r="B5508" t="s">
        <v>14977</v>
      </c>
      <c r="C5508" t="s">
        <v>14978</v>
      </c>
      <c r="N5508" t="s">
        <v>45</v>
      </c>
      <c r="O5508" t="s">
        <v>40</v>
      </c>
      <c r="P5508" t="s">
        <v>30</v>
      </c>
      <c r="Q5508" t="s">
        <v>63</v>
      </c>
      <c r="R5508" t="s">
        <v>30</v>
      </c>
      <c r="X5508" t="s">
        <v>14979</v>
      </c>
    </row>
    <row r="5509" spans="1:24" x14ac:dyDescent="0.25">
      <c r="A5509">
        <v>1378131</v>
      </c>
      <c r="B5509" t="s">
        <v>14980</v>
      </c>
      <c r="C5509" t="s">
        <v>14981</v>
      </c>
      <c r="N5509" t="s">
        <v>45</v>
      </c>
      <c r="O5509" t="s">
        <v>40</v>
      </c>
      <c r="P5509" t="s">
        <v>30</v>
      </c>
      <c r="Q5509" t="s">
        <v>31</v>
      </c>
      <c r="R5509" t="s">
        <v>30</v>
      </c>
      <c r="X5509" t="s">
        <v>14982</v>
      </c>
    </row>
    <row r="5510" spans="1:24" x14ac:dyDescent="0.25">
      <c r="A5510">
        <v>1378746</v>
      </c>
      <c r="B5510" t="s">
        <v>14983</v>
      </c>
      <c r="C5510" t="s">
        <v>14984</v>
      </c>
      <c r="G5510" t="e">
        <f>-pril</f>
        <v>#NAME?</v>
      </c>
      <c r="H5510" t="s">
        <v>1992</v>
      </c>
      <c r="N5510" t="s">
        <v>45</v>
      </c>
      <c r="O5510" t="s">
        <v>40</v>
      </c>
      <c r="P5510" t="s">
        <v>30</v>
      </c>
      <c r="Q5510" t="s">
        <v>31</v>
      </c>
      <c r="R5510" t="s">
        <v>30</v>
      </c>
      <c r="X5510" t="s">
        <v>14985</v>
      </c>
    </row>
    <row r="5511" spans="1:24" x14ac:dyDescent="0.25">
      <c r="A5511">
        <v>1377240</v>
      </c>
      <c r="B5511" t="s">
        <v>14986</v>
      </c>
      <c r="C5511" t="s">
        <v>14987</v>
      </c>
      <c r="E5511" t="s">
        <v>14988</v>
      </c>
      <c r="I5511">
        <v>2005</v>
      </c>
      <c r="N5511" t="s">
        <v>29</v>
      </c>
      <c r="O5511" t="s">
        <v>40</v>
      </c>
      <c r="P5511" t="s">
        <v>30</v>
      </c>
      <c r="Q5511" t="s">
        <v>31</v>
      </c>
      <c r="R5511" t="s">
        <v>30</v>
      </c>
      <c r="X5511" t="s">
        <v>14989</v>
      </c>
    </row>
    <row r="5512" spans="1:24" x14ac:dyDescent="0.25">
      <c r="A5512">
        <v>1377597</v>
      </c>
      <c r="B5512" t="s">
        <v>14990</v>
      </c>
      <c r="C5512" t="s">
        <v>14991</v>
      </c>
      <c r="N5512" t="s">
        <v>45</v>
      </c>
      <c r="O5512" t="s">
        <v>40</v>
      </c>
      <c r="P5512" t="s">
        <v>30</v>
      </c>
      <c r="Q5512" t="s">
        <v>63</v>
      </c>
      <c r="R5512" t="s">
        <v>30</v>
      </c>
      <c r="X5512" t="s">
        <v>14992</v>
      </c>
    </row>
    <row r="5513" spans="1:24" x14ac:dyDescent="0.25">
      <c r="A5513">
        <v>1378709</v>
      </c>
      <c r="B5513" t="s">
        <v>14993</v>
      </c>
      <c r="C5513" t="s">
        <v>14994</v>
      </c>
      <c r="E5513" t="s">
        <v>14995</v>
      </c>
      <c r="I5513">
        <v>1973</v>
      </c>
      <c r="K5513" t="s">
        <v>14996</v>
      </c>
      <c r="L5513" t="s">
        <v>14997</v>
      </c>
      <c r="M5513" t="s">
        <v>342</v>
      </c>
      <c r="N5513" t="s">
        <v>45</v>
      </c>
      <c r="O5513" t="s">
        <v>30</v>
      </c>
      <c r="P5513" t="s">
        <v>30</v>
      </c>
      <c r="Q5513" t="s">
        <v>63</v>
      </c>
      <c r="R5513" t="s">
        <v>30</v>
      </c>
      <c r="X5513" t="s">
        <v>14998</v>
      </c>
    </row>
    <row r="5514" spans="1:24" x14ac:dyDescent="0.25">
      <c r="A5514">
        <v>1378494</v>
      </c>
      <c r="B5514" t="s">
        <v>14999</v>
      </c>
      <c r="C5514" t="s">
        <v>15000</v>
      </c>
      <c r="E5514" t="s">
        <v>15001</v>
      </c>
      <c r="I5514">
        <v>1965</v>
      </c>
      <c r="M5514" t="s">
        <v>1025</v>
      </c>
      <c r="N5514" t="s">
        <v>45</v>
      </c>
      <c r="O5514" t="s">
        <v>40</v>
      </c>
      <c r="P5514" t="s">
        <v>30</v>
      </c>
      <c r="Q5514" t="s">
        <v>63</v>
      </c>
      <c r="R5514" t="s">
        <v>30</v>
      </c>
      <c r="X5514" t="s">
        <v>15002</v>
      </c>
    </row>
    <row r="5515" spans="1:24" x14ac:dyDescent="0.25">
      <c r="A5515">
        <v>1376885</v>
      </c>
      <c r="B5515" t="s">
        <v>15003</v>
      </c>
      <c r="C5515" t="s">
        <v>15004</v>
      </c>
      <c r="E5515" t="s">
        <v>15005</v>
      </c>
      <c r="G5515" t="e">
        <f>-grel</f>
        <v>#NAME?</v>
      </c>
      <c r="H5515" t="s">
        <v>183</v>
      </c>
      <c r="I5515">
        <v>1985</v>
      </c>
      <c r="M5515" t="s">
        <v>7117</v>
      </c>
      <c r="N5515" t="s">
        <v>45</v>
      </c>
      <c r="O5515" t="s">
        <v>40</v>
      </c>
      <c r="P5515" t="s">
        <v>30</v>
      </c>
      <c r="Q5515" t="s">
        <v>63</v>
      </c>
      <c r="R5515" t="s">
        <v>30</v>
      </c>
      <c r="X5515" t="s">
        <v>15006</v>
      </c>
    </row>
    <row r="5516" spans="1:24" x14ac:dyDescent="0.25">
      <c r="A5516">
        <v>1377272</v>
      </c>
      <c r="B5516" t="s">
        <v>15007</v>
      </c>
      <c r="C5516" t="s">
        <v>15008</v>
      </c>
      <c r="K5516" t="s">
        <v>15009</v>
      </c>
      <c r="L5516" t="s">
        <v>15010</v>
      </c>
      <c r="N5516" t="s">
        <v>45</v>
      </c>
      <c r="O5516" t="s">
        <v>40</v>
      </c>
      <c r="P5516" t="s">
        <v>30</v>
      </c>
      <c r="Q5516" t="s">
        <v>46</v>
      </c>
      <c r="R5516" t="s">
        <v>30</v>
      </c>
      <c r="X5516" t="s">
        <v>15011</v>
      </c>
    </row>
    <row r="5517" spans="1:24" x14ac:dyDescent="0.25">
      <c r="A5517">
        <v>1377482</v>
      </c>
      <c r="B5517" t="s">
        <v>15012</v>
      </c>
      <c r="C5517" t="s">
        <v>15013</v>
      </c>
      <c r="K5517" t="s">
        <v>15014</v>
      </c>
      <c r="L5517" t="s">
        <v>15015</v>
      </c>
      <c r="N5517" t="s">
        <v>45</v>
      </c>
      <c r="O5517" t="s">
        <v>40</v>
      </c>
      <c r="P5517" t="s">
        <v>30</v>
      </c>
      <c r="Q5517" t="s">
        <v>46</v>
      </c>
      <c r="R5517" t="s">
        <v>30</v>
      </c>
      <c r="X5517" t="s">
        <v>15016</v>
      </c>
    </row>
    <row r="5518" spans="1:24" x14ac:dyDescent="0.25">
      <c r="A5518">
        <v>1376985</v>
      </c>
      <c r="B5518" t="s">
        <v>15017</v>
      </c>
      <c r="C5518" t="s">
        <v>15018</v>
      </c>
      <c r="N5518" t="s">
        <v>45</v>
      </c>
      <c r="O5518" t="s">
        <v>40</v>
      </c>
      <c r="P5518" t="s">
        <v>30</v>
      </c>
      <c r="Q5518" t="s">
        <v>63</v>
      </c>
      <c r="R5518" t="s">
        <v>30</v>
      </c>
      <c r="X5518" t="s">
        <v>15019</v>
      </c>
    </row>
    <row r="5519" spans="1:24" x14ac:dyDescent="0.25">
      <c r="A5519">
        <v>1377145</v>
      </c>
      <c r="B5519" t="s">
        <v>15020</v>
      </c>
      <c r="C5519" t="s">
        <v>15021</v>
      </c>
      <c r="G5519" t="e">
        <f>-prim</f>
        <v>#NAME?</v>
      </c>
      <c r="H5519" t="s">
        <v>2030</v>
      </c>
      <c r="N5519" t="s">
        <v>45</v>
      </c>
      <c r="O5519" t="s">
        <v>40</v>
      </c>
      <c r="P5519" t="s">
        <v>30</v>
      </c>
      <c r="Q5519" t="s">
        <v>63</v>
      </c>
      <c r="R5519" t="s">
        <v>30</v>
      </c>
      <c r="X5519" t="s">
        <v>15022</v>
      </c>
    </row>
    <row r="5520" spans="1:24" x14ac:dyDescent="0.25">
      <c r="A5520">
        <v>1379405</v>
      </c>
      <c r="B5520" t="s">
        <v>15023</v>
      </c>
      <c r="C5520" t="s">
        <v>15024</v>
      </c>
      <c r="F5520" t="s">
        <v>301</v>
      </c>
      <c r="I5520">
        <v>1974</v>
      </c>
      <c r="M5520" t="s">
        <v>1025</v>
      </c>
      <c r="N5520" t="s">
        <v>45</v>
      </c>
      <c r="O5520" t="s">
        <v>40</v>
      </c>
      <c r="P5520" t="s">
        <v>30</v>
      </c>
      <c r="Q5520" t="s">
        <v>63</v>
      </c>
      <c r="R5520" t="s">
        <v>30</v>
      </c>
      <c r="X5520" t="s">
        <v>15025</v>
      </c>
    </row>
    <row r="5521" spans="1:24" x14ac:dyDescent="0.25">
      <c r="A5521">
        <v>1379717</v>
      </c>
      <c r="B5521" t="s">
        <v>15026</v>
      </c>
      <c r="C5521" t="s">
        <v>15027</v>
      </c>
      <c r="G5521" t="e">
        <f>-conazole</f>
        <v>#NAME?</v>
      </c>
      <c r="H5521" t="s">
        <v>917</v>
      </c>
      <c r="N5521" t="s">
        <v>45</v>
      </c>
      <c r="O5521" t="s">
        <v>40</v>
      </c>
      <c r="P5521" t="s">
        <v>30</v>
      </c>
      <c r="Q5521" t="s">
        <v>63</v>
      </c>
      <c r="R5521" t="s">
        <v>30</v>
      </c>
      <c r="X5521" t="s">
        <v>15028</v>
      </c>
    </row>
    <row r="5522" spans="1:24" x14ac:dyDescent="0.25">
      <c r="A5522">
        <v>1376912</v>
      </c>
      <c r="B5522" t="s">
        <v>15029</v>
      </c>
      <c r="C5522" t="s">
        <v>15030</v>
      </c>
      <c r="E5522" t="s">
        <v>15031</v>
      </c>
      <c r="G5522" t="e">
        <f>-mycin</f>
        <v>#NAME?</v>
      </c>
      <c r="H5522" t="s">
        <v>26</v>
      </c>
      <c r="N5522" t="s">
        <v>29</v>
      </c>
      <c r="O5522" t="s">
        <v>30</v>
      </c>
      <c r="P5522" t="s">
        <v>30</v>
      </c>
      <c r="Q5522" t="s">
        <v>31</v>
      </c>
      <c r="R5522" t="s">
        <v>30</v>
      </c>
      <c r="X5522" t="s">
        <v>15032</v>
      </c>
    </row>
    <row r="5523" spans="1:24" x14ac:dyDescent="0.25">
      <c r="A5523">
        <v>1379885</v>
      </c>
      <c r="B5523" t="s">
        <v>15033</v>
      </c>
      <c r="C5523" t="s">
        <v>15034</v>
      </c>
      <c r="F5523" t="s">
        <v>15035</v>
      </c>
      <c r="G5523" t="e">
        <f>-metacin</f>
        <v>#NAME?</v>
      </c>
      <c r="H5523" t="s">
        <v>9280</v>
      </c>
      <c r="I5523">
        <v>1978</v>
      </c>
      <c r="M5523" t="s">
        <v>1025</v>
      </c>
      <c r="N5523" t="s">
        <v>45</v>
      </c>
      <c r="O5523" t="s">
        <v>40</v>
      </c>
      <c r="P5523" t="s">
        <v>30</v>
      </c>
      <c r="Q5523" t="s">
        <v>63</v>
      </c>
      <c r="R5523" t="s">
        <v>30</v>
      </c>
      <c r="X5523" t="s">
        <v>15036</v>
      </c>
    </row>
    <row r="5524" spans="1:24" x14ac:dyDescent="0.25">
      <c r="A5524">
        <v>1378272</v>
      </c>
      <c r="B5524" t="s">
        <v>15037</v>
      </c>
      <c r="C5524" t="s">
        <v>15038</v>
      </c>
      <c r="N5524" t="s">
        <v>45</v>
      </c>
      <c r="O5524" t="s">
        <v>30</v>
      </c>
      <c r="P5524" t="s">
        <v>30</v>
      </c>
      <c r="Q5524" t="s">
        <v>63</v>
      </c>
      <c r="R5524" t="s">
        <v>30</v>
      </c>
      <c r="X5524" t="s">
        <v>15039</v>
      </c>
    </row>
    <row r="5525" spans="1:24" x14ac:dyDescent="0.25">
      <c r="A5525">
        <v>1377732</v>
      </c>
      <c r="B5525" t="s">
        <v>15040</v>
      </c>
      <c r="C5525" t="s">
        <v>15041</v>
      </c>
      <c r="N5525" t="s">
        <v>45</v>
      </c>
      <c r="O5525" t="s">
        <v>40</v>
      </c>
      <c r="P5525" t="s">
        <v>30</v>
      </c>
      <c r="Q5525" t="s">
        <v>31</v>
      </c>
      <c r="R5525" t="s">
        <v>30</v>
      </c>
      <c r="X5525" t="s">
        <v>15042</v>
      </c>
    </row>
    <row r="5526" spans="1:24" x14ac:dyDescent="0.25">
      <c r="A5526">
        <v>1379671</v>
      </c>
      <c r="B5526" t="s">
        <v>15043</v>
      </c>
      <c r="C5526" t="s">
        <v>15044</v>
      </c>
      <c r="E5526" t="s">
        <v>15045</v>
      </c>
      <c r="F5526" t="s">
        <v>480</v>
      </c>
      <c r="G5526" t="e">
        <f>-olone</f>
        <v>#NAME?</v>
      </c>
      <c r="H5526" t="s">
        <v>754</v>
      </c>
      <c r="I5526">
        <v>1962</v>
      </c>
      <c r="K5526" t="s">
        <v>15046</v>
      </c>
      <c r="L5526" t="s">
        <v>15047</v>
      </c>
      <c r="M5526" t="s">
        <v>4208</v>
      </c>
      <c r="N5526" t="s">
        <v>29</v>
      </c>
      <c r="O5526" t="s">
        <v>40</v>
      </c>
      <c r="P5526" t="s">
        <v>30</v>
      </c>
      <c r="Q5526" t="s">
        <v>31</v>
      </c>
      <c r="R5526" t="s">
        <v>30</v>
      </c>
      <c r="X5526" t="s">
        <v>15048</v>
      </c>
    </row>
    <row r="5527" spans="1:24" x14ac:dyDescent="0.25">
      <c r="A5527">
        <v>1378579</v>
      </c>
      <c r="B5527" t="s">
        <v>15049</v>
      </c>
      <c r="C5527" t="s">
        <v>15050</v>
      </c>
      <c r="G5527" t="s">
        <v>5388</v>
      </c>
      <c r="H5527" t="s">
        <v>5389</v>
      </c>
      <c r="K5527" t="s">
        <v>15051</v>
      </c>
      <c r="L5527" t="s">
        <v>15052</v>
      </c>
      <c r="N5527" t="s">
        <v>29</v>
      </c>
      <c r="O5527" t="s">
        <v>40</v>
      </c>
      <c r="P5527" t="s">
        <v>30</v>
      </c>
      <c r="Q5527" t="s">
        <v>31</v>
      </c>
      <c r="R5527" t="s">
        <v>30</v>
      </c>
      <c r="X5527" t="s">
        <v>15053</v>
      </c>
    </row>
    <row r="5528" spans="1:24" x14ac:dyDescent="0.25">
      <c r="A5528">
        <v>1376439</v>
      </c>
      <c r="B5528" t="s">
        <v>15054</v>
      </c>
      <c r="C5528" t="s">
        <v>15055</v>
      </c>
      <c r="G5528" t="s">
        <v>122</v>
      </c>
      <c r="H5528" t="s">
        <v>123</v>
      </c>
      <c r="N5528" t="s">
        <v>45</v>
      </c>
      <c r="O5528" t="s">
        <v>40</v>
      </c>
      <c r="P5528" t="s">
        <v>30</v>
      </c>
      <c r="Q5528" t="s">
        <v>46</v>
      </c>
      <c r="R5528" t="s">
        <v>30</v>
      </c>
      <c r="X5528" t="s">
        <v>15056</v>
      </c>
    </row>
    <row r="5529" spans="1:24" x14ac:dyDescent="0.25">
      <c r="A5529">
        <v>1378852</v>
      </c>
      <c r="B5529" t="s">
        <v>15057</v>
      </c>
      <c r="C5529" t="s">
        <v>15058</v>
      </c>
      <c r="G5529" t="e">
        <f>-fibrate</f>
        <v>#NAME?</v>
      </c>
      <c r="H5529" t="s">
        <v>325</v>
      </c>
      <c r="N5529" t="s">
        <v>45</v>
      </c>
      <c r="O5529" t="s">
        <v>40</v>
      </c>
      <c r="P5529" t="s">
        <v>30</v>
      </c>
      <c r="Q5529" t="s">
        <v>63</v>
      </c>
      <c r="R5529" t="s">
        <v>30</v>
      </c>
      <c r="X5529" t="s">
        <v>15059</v>
      </c>
    </row>
    <row r="5530" spans="1:24" x14ac:dyDescent="0.25">
      <c r="A5530">
        <v>1379337</v>
      </c>
      <c r="B5530" t="s">
        <v>15060</v>
      </c>
      <c r="C5530" t="s">
        <v>15061</v>
      </c>
      <c r="E5530" t="s">
        <v>15062</v>
      </c>
      <c r="F5530" t="s">
        <v>15063</v>
      </c>
      <c r="G5530" t="s">
        <v>9971</v>
      </c>
      <c r="H5530" t="s">
        <v>9972</v>
      </c>
      <c r="I5530">
        <v>2003</v>
      </c>
      <c r="N5530" t="s">
        <v>29</v>
      </c>
      <c r="O5530" t="s">
        <v>30</v>
      </c>
      <c r="P5530" t="s">
        <v>30</v>
      </c>
      <c r="Q5530" t="s">
        <v>31</v>
      </c>
      <c r="R5530" t="s">
        <v>30</v>
      </c>
      <c r="X5530" t="s">
        <v>15064</v>
      </c>
    </row>
    <row r="5531" spans="1:24" x14ac:dyDescent="0.25">
      <c r="A5531">
        <v>1376634</v>
      </c>
      <c r="B5531" t="s">
        <v>15065</v>
      </c>
      <c r="C5531" t="s">
        <v>15066</v>
      </c>
      <c r="G5531" t="e">
        <f>-adol</f>
        <v>#NAME?</v>
      </c>
      <c r="H5531" t="s">
        <v>582</v>
      </c>
      <c r="N5531" t="s">
        <v>45</v>
      </c>
      <c r="O5531" t="s">
        <v>40</v>
      </c>
      <c r="P5531" t="s">
        <v>30</v>
      </c>
      <c r="Q5531" t="s">
        <v>46</v>
      </c>
      <c r="R5531" t="s">
        <v>30</v>
      </c>
      <c r="X5531" t="s">
        <v>15067</v>
      </c>
    </row>
    <row r="5532" spans="1:24" x14ac:dyDescent="0.25">
      <c r="A5532">
        <v>1376818</v>
      </c>
      <c r="B5532" t="s">
        <v>15068</v>
      </c>
      <c r="C5532" t="s">
        <v>15069</v>
      </c>
      <c r="G5532" t="e">
        <f>-pamil</f>
        <v>#NAME?</v>
      </c>
      <c r="H5532" t="s">
        <v>6671</v>
      </c>
      <c r="N5532" t="s">
        <v>45</v>
      </c>
      <c r="O5532" t="s">
        <v>30</v>
      </c>
      <c r="P5532" t="s">
        <v>30</v>
      </c>
      <c r="Q5532" t="s">
        <v>46</v>
      </c>
      <c r="R5532" t="s">
        <v>30</v>
      </c>
      <c r="X5532" t="s">
        <v>15070</v>
      </c>
    </row>
    <row r="5533" spans="1:24" x14ac:dyDescent="0.25">
      <c r="A5533">
        <v>1377198</v>
      </c>
      <c r="B5533" t="s">
        <v>15071</v>
      </c>
      <c r="C5533" t="s">
        <v>15072</v>
      </c>
      <c r="G5533" t="s">
        <v>789</v>
      </c>
      <c r="H5533" t="s">
        <v>790</v>
      </c>
      <c r="N5533" t="s">
        <v>45</v>
      </c>
      <c r="O5533" t="s">
        <v>30</v>
      </c>
      <c r="P5533" t="s">
        <v>30</v>
      </c>
      <c r="Q5533" t="s">
        <v>31</v>
      </c>
      <c r="R5533" t="s">
        <v>30</v>
      </c>
      <c r="X5533" t="s">
        <v>15073</v>
      </c>
    </row>
    <row r="5534" spans="1:24" x14ac:dyDescent="0.25">
      <c r="A5534">
        <v>1377239</v>
      </c>
      <c r="B5534" t="s">
        <v>15074</v>
      </c>
      <c r="C5534" t="s">
        <v>15075</v>
      </c>
      <c r="E5534" t="s">
        <v>15076</v>
      </c>
      <c r="G5534" t="e">
        <f>-pladib</f>
        <v>#NAME?</v>
      </c>
      <c r="H5534" t="s">
        <v>1868</v>
      </c>
      <c r="I5534">
        <v>2005</v>
      </c>
      <c r="N5534" t="s">
        <v>45</v>
      </c>
      <c r="O5534" t="s">
        <v>30</v>
      </c>
      <c r="P5534" t="s">
        <v>30</v>
      </c>
      <c r="Q5534" t="s">
        <v>63</v>
      </c>
      <c r="R5534" t="s">
        <v>30</v>
      </c>
      <c r="X5534" t="s">
        <v>15077</v>
      </c>
    </row>
    <row r="5535" spans="1:24" x14ac:dyDescent="0.25">
      <c r="A5535">
        <v>1376437</v>
      </c>
      <c r="B5535" t="s">
        <v>15078</v>
      </c>
      <c r="C5535" t="s">
        <v>15079</v>
      </c>
      <c r="G5535" t="s">
        <v>4695</v>
      </c>
      <c r="H5535" t="s">
        <v>2824</v>
      </c>
      <c r="N5535" t="s">
        <v>29</v>
      </c>
      <c r="O5535" t="s">
        <v>30</v>
      </c>
      <c r="P5535" t="s">
        <v>30</v>
      </c>
      <c r="Q5535" t="s">
        <v>46</v>
      </c>
      <c r="R5535" t="s">
        <v>30</v>
      </c>
      <c r="X5535" t="s">
        <v>15080</v>
      </c>
    </row>
    <row r="5536" spans="1:24" x14ac:dyDescent="0.25">
      <c r="A5536">
        <v>1378214</v>
      </c>
      <c r="B5536" t="s">
        <v>15081</v>
      </c>
      <c r="C5536" t="s">
        <v>15082</v>
      </c>
      <c r="E5536" t="s">
        <v>15083</v>
      </c>
      <c r="G5536" t="e">
        <f>-dil</f>
        <v>#NAME?</v>
      </c>
      <c r="H5536" t="s">
        <v>707</v>
      </c>
      <c r="N5536" t="s">
        <v>45</v>
      </c>
      <c r="O5536" t="s">
        <v>40</v>
      </c>
      <c r="P5536" t="s">
        <v>30</v>
      </c>
      <c r="Q5536" t="s">
        <v>46</v>
      </c>
      <c r="R5536" t="s">
        <v>30</v>
      </c>
      <c r="X5536" t="s">
        <v>15084</v>
      </c>
    </row>
    <row r="5537" spans="1:24" x14ac:dyDescent="0.25">
      <c r="A5537">
        <v>1376475</v>
      </c>
      <c r="B5537" t="s">
        <v>15085</v>
      </c>
      <c r="C5537" t="s">
        <v>15086</v>
      </c>
      <c r="G5537" t="e">
        <f>-ast</f>
        <v>#NAME?</v>
      </c>
      <c r="H5537" t="s">
        <v>10401</v>
      </c>
      <c r="N5537" t="s">
        <v>45</v>
      </c>
      <c r="O5537" t="s">
        <v>40</v>
      </c>
      <c r="P5537" t="s">
        <v>30</v>
      </c>
      <c r="Q5537" t="s">
        <v>63</v>
      </c>
      <c r="R5537" t="s">
        <v>30</v>
      </c>
      <c r="X5537" t="s">
        <v>15087</v>
      </c>
    </row>
    <row r="5538" spans="1:24" x14ac:dyDescent="0.25">
      <c r="A5538">
        <v>1380003</v>
      </c>
      <c r="B5538" t="s">
        <v>15088</v>
      </c>
      <c r="C5538" t="s">
        <v>15089</v>
      </c>
      <c r="G5538" t="e">
        <f>-ibat</f>
        <v>#NAME?</v>
      </c>
      <c r="H5538" t="s">
        <v>15090</v>
      </c>
      <c r="N5538" t="s">
        <v>45</v>
      </c>
      <c r="O5538" t="s">
        <v>30</v>
      </c>
      <c r="P5538" t="s">
        <v>30</v>
      </c>
      <c r="Q5538" t="s">
        <v>46</v>
      </c>
      <c r="R5538" t="s">
        <v>30</v>
      </c>
      <c r="X5538" t="s">
        <v>15091</v>
      </c>
    </row>
    <row r="5539" spans="1:24" x14ac:dyDescent="0.25">
      <c r="A5539">
        <v>1380008</v>
      </c>
      <c r="B5539" t="s">
        <v>15092</v>
      </c>
      <c r="C5539" t="s">
        <v>15093</v>
      </c>
      <c r="G5539" t="e">
        <f>-lutril</f>
        <v>#NAME?</v>
      </c>
      <c r="H5539" t="s">
        <v>15094</v>
      </c>
      <c r="N5539" t="s">
        <v>45</v>
      </c>
      <c r="O5539" t="s">
        <v>30</v>
      </c>
      <c r="P5539" t="s">
        <v>30</v>
      </c>
      <c r="Q5539" t="s">
        <v>46</v>
      </c>
      <c r="R5539" t="s">
        <v>30</v>
      </c>
      <c r="X5539" t="s">
        <v>15095</v>
      </c>
    </row>
    <row r="5540" spans="1:24" x14ac:dyDescent="0.25">
      <c r="A5540">
        <v>1383484</v>
      </c>
      <c r="B5540" t="s">
        <v>15096</v>
      </c>
      <c r="C5540" t="s">
        <v>15097</v>
      </c>
      <c r="E5540" t="s">
        <v>15098</v>
      </c>
      <c r="F5540" t="s">
        <v>366</v>
      </c>
      <c r="G5540" t="e">
        <f>-azocine</f>
        <v>#NAME?</v>
      </c>
      <c r="H5540" t="s">
        <v>2175</v>
      </c>
      <c r="I5540">
        <v>1981</v>
      </c>
      <c r="M5540" t="s">
        <v>179</v>
      </c>
      <c r="N5540" t="s">
        <v>45</v>
      </c>
      <c r="O5540" t="s">
        <v>40</v>
      </c>
      <c r="P5540" t="s">
        <v>30</v>
      </c>
      <c r="Q5540" t="s">
        <v>46</v>
      </c>
      <c r="R5540" t="s">
        <v>30</v>
      </c>
      <c r="X5540" t="s">
        <v>15099</v>
      </c>
    </row>
    <row r="5541" spans="1:24" x14ac:dyDescent="0.25">
      <c r="A5541">
        <v>1383025</v>
      </c>
      <c r="B5541" t="s">
        <v>15100</v>
      </c>
      <c r="C5541" t="s">
        <v>15101</v>
      </c>
      <c r="E5541" t="s">
        <v>15102</v>
      </c>
      <c r="F5541" t="s">
        <v>15103</v>
      </c>
      <c r="G5541" t="e">
        <f>-stat</f>
        <v>#NAME?</v>
      </c>
      <c r="H5541" t="s">
        <v>15104</v>
      </c>
      <c r="I5541">
        <v>2007</v>
      </c>
      <c r="N5541" t="s">
        <v>45</v>
      </c>
      <c r="O5541" t="s">
        <v>30</v>
      </c>
      <c r="P5541" t="s">
        <v>30</v>
      </c>
      <c r="Q5541" t="s">
        <v>31</v>
      </c>
      <c r="R5541" t="s">
        <v>30</v>
      </c>
      <c r="X5541" t="s">
        <v>15105</v>
      </c>
    </row>
    <row r="5542" spans="1:24" x14ac:dyDescent="0.25">
      <c r="A5542">
        <v>1376244</v>
      </c>
      <c r="B5542" t="s">
        <v>15106</v>
      </c>
      <c r="C5542" t="s">
        <v>15107</v>
      </c>
      <c r="G5542" t="e">
        <f>-tide</f>
        <v>#NAME?</v>
      </c>
      <c r="H5542" t="s">
        <v>107</v>
      </c>
      <c r="N5542" t="s">
        <v>108</v>
      </c>
      <c r="O5542" t="s">
        <v>30</v>
      </c>
      <c r="P5542" t="s">
        <v>30</v>
      </c>
      <c r="Q5542" t="s">
        <v>31</v>
      </c>
      <c r="R5542" t="s">
        <v>30</v>
      </c>
      <c r="X5542" t="s">
        <v>15108</v>
      </c>
    </row>
    <row r="5543" spans="1:24" x14ac:dyDescent="0.25">
      <c r="A5543">
        <v>1379712</v>
      </c>
      <c r="B5543" t="s">
        <v>15109</v>
      </c>
      <c r="C5543" t="s">
        <v>15110</v>
      </c>
      <c r="G5543" t="e">
        <f>-profen</f>
        <v>#NAME?</v>
      </c>
      <c r="H5543" t="s">
        <v>875</v>
      </c>
      <c r="N5543" t="s">
        <v>45</v>
      </c>
      <c r="O5543" t="s">
        <v>30</v>
      </c>
      <c r="P5543" t="s">
        <v>30</v>
      </c>
      <c r="Q5543" t="s">
        <v>46</v>
      </c>
      <c r="R5543" t="s">
        <v>30</v>
      </c>
      <c r="X5543" t="s">
        <v>15111</v>
      </c>
    </row>
    <row r="5544" spans="1:24" x14ac:dyDescent="0.25">
      <c r="A5544">
        <v>1378874</v>
      </c>
      <c r="B5544" t="s">
        <v>15112</v>
      </c>
      <c r="C5544" t="s">
        <v>15113</v>
      </c>
      <c r="G5544" t="e">
        <f>-pamide</f>
        <v>#NAME?</v>
      </c>
      <c r="H5544" t="s">
        <v>760</v>
      </c>
      <c r="N5544" t="s">
        <v>45</v>
      </c>
      <c r="O5544" t="s">
        <v>40</v>
      </c>
      <c r="P5544" t="s">
        <v>30</v>
      </c>
      <c r="Q5544" t="s">
        <v>63</v>
      </c>
      <c r="R5544" t="s">
        <v>30</v>
      </c>
      <c r="X5544" t="s">
        <v>15114</v>
      </c>
    </row>
    <row r="5545" spans="1:24" x14ac:dyDescent="0.25">
      <c r="A5545">
        <v>1378941</v>
      </c>
      <c r="B5545" t="s">
        <v>15115</v>
      </c>
      <c r="C5545" t="s">
        <v>15116</v>
      </c>
      <c r="G5545" t="e">
        <f>-olone</f>
        <v>#NAME?</v>
      </c>
      <c r="H5545" t="s">
        <v>754</v>
      </c>
      <c r="N5545" t="s">
        <v>29</v>
      </c>
      <c r="O5545" t="s">
        <v>40</v>
      </c>
      <c r="P5545" t="s">
        <v>30</v>
      </c>
      <c r="Q5545" t="s">
        <v>31</v>
      </c>
      <c r="R5545" t="s">
        <v>30</v>
      </c>
      <c r="X5545" t="s">
        <v>15117</v>
      </c>
    </row>
    <row r="5546" spans="1:24" x14ac:dyDescent="0.25">
      <c r="A5546">
        <v>1376904</v>
      </c>
      <c r="B5546" t="s">
        <v>15118</v>
      </c>
      <c r="C5546" t="s">
        <v>15119</v>
      </c>
      <c r="G5546" t="e">
        <f>-caine</f>
        <v>#NAME?</v>
      </c>
      <c r="H5546" t="s">
        <v>394</v>
      </c>
      <c r="I5546">
        <v>1968</v>
      </c>
      <c r="M5546" t="s">
        <v>1510</v>
      </c>
      <c r="N5546" t="s">
        <v>45</v>
      </c>
      <c r="O5546" t="s">
        <v>40</v>
      </c>
      <c r="P5546" t="s">
        <v>30</v>
      </c>
      <c r="Q5546" t="s">
        <v>31</v>
      </c>
      <c r="R5546" t="s">
        <v>30</v>
      </c>
      <c r="X5546" t="s">
        <v>15120</v>
      </c>
    </row>
    <row r="5547" spans="1:24" x14ac:dyDescent="0.25">
      <c r="A5547">
        <v>1376142</v>
      </c>
      <c r="B5547" t="s">
        <v>15121</v>
      </c>
      <c r="C5547" t="s">
        <v>15122</v>
      </c>
      <c r="E5547" t="s">
        <v>15123</v>
      </c>
      <c r="F5547" t="s">
        <v>15124</v>
      </c>
      <c r="G5547" t="s">
        <v>460</v>
      </c>
      <c r="H5547" t="s">
        <v>461</v>
      </c>
      <c r="I5547">
        <v>2011</v>
      </c>
      <c r="N5547" t="s">
        <v>29</v>
      </c>
      <c r="O5547" t="s">
        <v>30</v>
      </c>
      <c r="P5547" t="s">
        <v>30</v>
      </c>
      <c r="Q5547" t="s">
        <v>31</v>
      </c>
      <c r="R5547" t="s">
        <v>30</v>
      </c>
      <c r="X5547" t="s">
        <v>15125</v>
      </c>
    </row>
    <row r="5548" spans="1:24" x14ac:dyDescent="0.25">
      <c r="A5548">
        <v>1379581</v>
      </c>
      <c r="B5548" t="s">
        <v>15126</v>
      </c>
      <c r="C5548" t="s">
        <v>15127</v>
      </c>
      <c r="E5548" t="s">
        <v>15128</v>
      </c>
      <c r="G5548" t="e">
        <f>-viroc</f>
        <v>#NAME?</v>
      </c>
      <c r="H5548" t="s">
        <v>3584</v>
      </c>
      <c r="I5548">
        <v>2005</v>
      </c>
      <c r="N5548" t="s">
        <v>45</v>
      </c>
      <c r="O5548" t="s">
        <v>30</v>
      </c>
      <c r="P5548" t="s">
        <v>30</v>
      </c>
      <c r="Q5548" t="s">
        <v>63</v>
      </c>
      <c r="R5548" t="s">
        <v>30</v>
      </c>
      <c r="X5548" t="s">
        <v>15129</v>
      </c>
    </row>
    <row r="5549" spans="1:24" x14ac:dyDescent="0.25">
      <c r="A5549">
        <v>1377984</v>
      </c>
      <c r="B5549" t="s">
        <v>15130</v>
      </c>
      <c r="C5549" t="s">
        <v>15131</v>
      </c>
      <c r="E5549" t="s">
        <v>15132</v>
      </c>
      <c r="F5549" t="s">
        <v>2679</v>
      </c>
      <c r="G5549" t="e">
        <f>-nepag</f>
        <v>#NAME?</v>
      </c>
      <c r="H5549" t="s">
        <v>12889</v>
      </c>
      <c r="I5549">
        <v>2010</v>
      </c>
      <c r="N5549" t="s">
        <v>45</v>
      </c>
      <c r="O5549" t="s">
        <v>30</v>
      </c>
      <c r="P5549" t="s">
        <v>30</v>
      </c>
      <c r="Q5549" t="s">
        <v>31</v>
      </c>
      <c r="R5549" t="s">
        <v>30</v>
      </c>
      <c r="X5549" t="s">
        <v>15133</v>
      </c>
    </row>
    <row r="5550" spans="1:24" x14ac:dyDescent="0.25">
      <c r="A5550">
        <v>1378135</v>
      </c>
      <c r="B5550" t="s">
        <v>15134</v>
      </c>
      <c r="C5550" t="s">
        <v>15135</v>
      </c>
      <c r="G5550" t="e">
        <f>-rubicin</f>
        <v>#NAME?</v>
      </c>
      <c r="H5550" t="s">
        <v>2415</v>
      </c>
      <c r="N5550" t="s">
        <v>29</v>
      </c>
      <c r="O5550" t="s">
        <v>30</v>
      </c>
      <c r="P5550" t="s">
        <v>30</v>
      </c>
      <c r="Q5550" t="s">
        <v>31</v>
      </c>
      <c r="R5550" t="s">
        <v>30</v>
      </c>
      <c r="X5550" t="s">
        <v>15136</v>
      </c>
    </row>
    <row r="5551" spans="1:24" x14ac:dyDescent="0.25">
      <c r="A5551">
        <v>1378745</v>
      </c>
      <c r="B5551" t="s">
        <v>15137</v>
      </c>
      <c r="C5551" t="s">
        <v>15138</v>
      </c>
      <c r="E5551" t="s">
        <v>15139</v>
      </c>
      <c r="F5551" t="s">
        <v>36</v>
      </c>
      <c r="G5551" t="e">
        <f>-cillin</f>
        <v>#NAME?</v>
      </c>
      <c r="H5551" t="s">
        <v>59</v>
      </c>
      <c r="I5551">
        <v>1979</v>
      </c>
      <c r="M5551" t="s">
        <v>453</v>
      </c>
      <c r="N5551" t="s">
        <v>29</v>
      </c>
      <c r="O5551" t="s">
        <v>40</v>
      </c>
      <c r="P5551" t="s">
        <v>30</v>
      </c>
      <c r="Q5551" t="s">
        <v>46</v>
      </c>
      <c r="R5551" t="s">
        <v>30</v>
      </c>
      <c r="X5551" t="s">
        <v>15140</v>
      </c>
    </row>
    <row r="5552" spans="1:24" x14ac:dyDescent="0.25">
      <c r="A5552">
        <v>1378931</v>
      </c>
      <c r="B5552" t="s">
        <v>15141</v>
      </c>
      <c r="C5552" t="s">
        <v>15142</v>
      </c>
      <c r="G5552" t="e">
        <f>-adol</f>
        <v>#NAME?</v>
      </c>
      <c r="H5552" t="s">
        <v>582</v>
      </c>
      <c r="N5552" t="s">
        <v>45</v>
      </c>
      <c r="O5552" t="s">
        <v>40</v>
      </c>
      <c r="P5552" t="s">
        <v>30</v>
      </c>
      <c r="Q5552" t="s">
        <v>63</v>
      </c>
      <c r="R5552" t="s">
        <v>30</v>
      </c>
      <c r="X5552" t="s">
        <v>15143</v>
      </c>
    </row>
    <row r="5553" spans="1:24" x14ac:dyDescent="0.25">
      <c r="A5553">
        <v>1376137</v>
      </c>
      <c r="B5553" t="s">
        <v>15144</v>
      </c>
      <c r="C5553" t="s">
        <v>15145</v>
      </c>
      <c r="E5553" t="s">
        <v>15146</v>
      </c>
      <c r="F5553" t="s">
        <v>15147</v>
      </c>
      <c r="G5553" t="e">
        <f>-tide</f>
        <v>#NAME?</v>
      </c>
      <c r="H5553" t="s">
        <v>107</v>
      </c>
      <c r="I5553">
        <v>2010</v>
      </c>
      <c r="N5553" t="s">
        <v>108</v>
      </c>
      <c r="O5553" t="s">
        <v>30</v>
      </c>
      <c r="P5553" t="s">
        <v>30</v>
      </c>
      <c r="Q5553" t="s">
        <v>31</v>
      </c>
      <c r="R5553" t="s">
        <v>30</v>
      </c>
      <c r="X5553" t="s">
        <v>15148</v>
      </c>
    </row>
    <row r="5554" spans="1:24" x14ac:dyDescent="0.25">
      <c r="A5554">
        <v>1380005</v>
      </c>
      <c r="B5554" t="s">
        <v>15149</v>
      </c>
      <c r="C5554" t="s">
        <v>15150</v>
      </c>
      <c r="G5554" t="e">
        <f>-ampanel</f>
        <v>#NAME?</v>
      </c>
      <c r="H5554" t="s">
        <v>14659</v>
      </c>
      <c r="N5554" t="s">
        <v>45</v>
      </c>
      <c r="O5554" t="s">
        <v>30</v>
      </c>
      <c r="P5554" t="s">
        <v>30</v>
      </c>
      <c r="Q5554" t="s">
        <v>46</v>
      </c>
      <c r="R5554" t="s">
        <v>30</v>
      </c>
      <c r="X5554" t="s">
        <v>15151</v>
      </c>
    </row>
    <row r="5555" spans="1:24" x14ac:dyDescent="0.25">
      <c r="A5555">
        <v>1378957</v>
      </c>
      <c r="B5555" t="s">
        <v>15152</v>
      </c>
      <c r="C5555" t="s">
        <v>15153</v>
      </c>
      <c r="G5555" t="e">
        <f>-conazole</f>
        <v>#NAME?</v>
      </c>
      <c r="H5555" t="s">
        <v>917</v>
      </c>
      <c r="N5555" t="s">
        <v>45</v>
      </c>
      <c r="O5555" t="s">
        <v>30</v>
      </c>
      <c r="P5555" t="s">
        <v>30</v>
      </c>
      <c r="Q5555" t="s">
        <v>63</v>
      </c>
      <c r="R5555" t="s">
        <v>30</v>
      </c>
      <c r="X5555" t="s">
        <v>15154</v>
      </c>
    </row>
    <row r="5556" spans="1:24" x14ac:dyDescent="0.25">
      <c r="A5556">
        <v>1377717</v>
      </c>
      <c r="B5556" t="s">
        <v>15155</v>
      </c>
      <c r="C5556" t="s">
        <v>15156</v>
      </c>
      <c r="G5556" t="e">
        <f>-orex</f>
        <v>#NAME?</v>
      </c>
      <c r="H5556" t="s">
        <v>999</v>
      </c>
      <c r="N5556" t="s">
        <v>45</v>
      </c>
      <c r="O5556" t="s">
        <v>30</v>
      </c>
      <c r="P5556" t="s">
        <v>30</v>
      </c>
      <c r="Q5556" t="s">
        <v>46</v>
      </c>
      <c r="R5556" t="s">
        <v>30</v>
      </c>
      <c r="X5556" t="s">
        <v>15157</v>
      </c>
    </row>
    <row r="5557" spans="1:24" x14ac:dyDescent="0.25">
      <c r="A5557">
        <v>1377224</v>
      </c>
      <c r="B5557" t="s">
        <v>15158</v>
      </c>
      <c r="C5557" t="s">
        <v>15159</v>
      </c>
      <c r="E5557" t="s">
        <v>15160</v>
      </c>
      <c r="G5557" t="e">
        <f>-imod</f>
        <v>#NAME?</v>
      </c>
      <c r="H5557" t="s">
        <v>14683</v>
      </c>
      <c r="I5557">
        <v>2005</v>
      </c>
      <c r="N5557" t="s">
        <v>45</v>
      </c>
      <c r="O5557" t="s">
        <v>30</v>
      </c>
      <c r="P5557" t="s">
        <v>30</v>
      </c>
      <c r="Q5557" t="s">
        <v>63</v>
      </c>
      <c r="R5557" t="s">
        <v>30</v>
      </c>
      <c r="X5557" t="s">
        <v>15161</v>
      </c>
    </row>
    <row r="5558" spans="1:24" x14ac:dyDescent="0.25">
      <c r="A5558">
        <v>1376135</v>
      </c>
      <c r="B5558" t="s">
        <v>15162</v>
      </c>
      <c r="C5558" t="s">
        <v>15163</v>
      </c>
      <c r="E5558" t="s">
        <v>15164</v>
      </c>
      <c r="F5558" t="s">
        <v>15165</v>
      </c>
      <c r="G5558" t="e">
        <f>-imus</f>
        <v>#NAME?</v>
      </c>
      <c r="H5558" t="s">
        <v>9376</v>
      </c>
      <c r="I5558">
        <v>2010</v>
      </c>
      <c r="N5558" t="s">
        <v>29</v>
      </c>
      <c r="O5558" t="s">
        <v>30</v>
      </c>
      <c r="P5558" t="s">
        <v>30</v>
      </c>
      <c r="Q5558" t="s">
        <v>31</v>
      </c>
      <c r="R5558" t="s">
        <v>30</v>
      </c>
      <c r="X5558" t="s">
        <v>15166</v>
      </c>
    </row>
    <row r="5559" spans="1:24" x14ac:dyDescent="0.25">
      <c r="A5559">
        <v>1377513</v>
      </c>
      <c r="B5559" t="s">
        <v>15167</v>
      </c>
      <c r="C5559" t="s">
        <v>15168</v>
      </c>
      <c r="G5559" t="e">
        <f>-relin</f>
        <v>#NAME?</v>
      </c>
      <c r="H5559" t="s">
        <v>13298</v>
      </c>
      <c r="N5559" t="s">
        <v>108</v>
      </c>
      <c r="O5559" t="s">
        <v>40</v>
      </c>
      <c r="P5559" t="s">
        <v>30</v>
      </c>
      <c r="Q5559" t="s">
        <v>31</v>
      </c>
      <c r="R5559" t="s">
        <v>30</v>
      </c>
      <c r="X5559" t="s">
        <v>15169</v>
      </c>
    </row>
    <row r="5560" spans="1:24" x14ac:dyDescent="0.25">
      <c r="A5560">
        <v>1379863</v>
      </c>
      <c r="B5560" t="s">
        <v>15170</v>
      </c>
      <c r="C5560" t="s">
        <v>15171</v>
      </c>
      <c r="G5560" t="s">
        <v>2404</v>
      </c>
      <c r="H5560" t="s">
        <v>2405</v>
      </c>
      <c r="N5560" t="s">
        <v>45</v>
      </c>
      <c r="O5560" t="s">
        <v>40</v>
      </c>
      <c r="P5560" t="s">
        <v>30</v>
      </c>
      <c r="Q5560" t="s">
        <v>63</v>
      </c>
      <c r="R5560" t="s">
        <v>30</v>
      </c>
      <c r="X5560" t="s">
        <v>15172</v>
      </c>
    </row>
    <row r="5561" spans="1:24" x14ac:dyDescent="0.25">
      <c r="A5561">
        <v>1383045</v>
      </c>
      <c r="B5561" t="s">
        <v>15173</v>
      </c>
      <c r="C5561" t="s">
        <v>15174</v>
      </c>
      <c r="G5561" t="e">
        <f>-ium</f>
        <v>#NAME?</v>
      </c>
      <c r="H5561" t="s">
        <v>288</v>
      </c>
      <c r="N5561" t="s">
        <v>45</v>
      </c>
      <c r="O5561" t="s">
        <v>40</v>
      </c>
      <c r="P5561" t="s">
        <v>30</v>
      </c>
      <c r="Q5561" t="s">
        <v>46</v>
      </c>
      <c r="R5561" t="s">
        <v>30</v>
      </c>
      <c r="X5561" t="s">
        <v>15175</v>
      </c>
    </row>
    <row r="5562" spans="1:24" x14ac:dyDescent="0.25">
      <c r="A5562">
        <v>1383142</v>
      </c>
      <c r="B5562" t="s">
        <v>15176</v>
      </c>
      <c r="C5562" t="s">
        <v>15177</v>
      </c>
      <c r="E5562" t="s">
        <v>15178</v>
      </c>
      <c r="F5562" t="s">
        <v>886</v>
      </c>
      <c r="G5562" t="e">
        <f ca="1">-pin(e)</f>
        <v>#NAME?</v>
      </c>
      <c r="H5562" t="s">
        <v>272</v>
      </c>
      <c r="I5562">
        <v>1990</v>
      </c>
      <c r="M5562" t="s">
        <v>3642</v>
      </c>
      <c r="N5562" t="s">
        <v>45</v>
      </c>
      <c r="O5562" t="s">
        <v>40</v>
      </c>
      <c r="P5562" t="s">
        <v>30</v>
      </c>
      <c r="Q5562" t="s">
        <v>46</v>
      </c>
      <c r="R5562" t="s">
        <v>30</v>
      </c>
      <c r="X5562" t="s">
        <v>15179</v>
      </c>
    </row>
    <row r="5563" spans="1:24" x14ac:dyDescent="0.25">
      <c r="A5563">
        <v>65721</v>
      </c>
      <c r="B5563" t="s">
        <v>15180</v>
      </c>
      <c r="C5563" t="s">
        <v>15181</v>
      </c>
      <c r="E5563" t="s">
        <v>15182</v>
      </c>
      <c r="F5563" t="s">
        <v>3897</v>
      </c>
      <c r="G5563" t="e">
        <f>-fentanil</f>
        <v>#NAME?</v>
      </c>
      <c r="H5563" t="s">
        <v>4392</v>
      </c>
      <c r="I5563">
        <v>1978</v>
      </c>
      <c r="M5563" t="s">
        <v>4393</v>
      </c>
      <c r="N5563" t="s">
        <v>45</v>
      </c>
      <c r="O5563" t="s">
        <v>40</v>
      </c>
      <c r="P5563" t="s">
        <v>30</v>
      </c>
      <c r="Q5563" t="s">
        <v>63</v>
      </c>
      <c r="R5563" t="s">
        <v>30</v>
      </c>
      <c r="X5563" t="s">
        <v>15183</v>
      </c>
    </row>
    <row r="5564" spans="1:24" x14ac:dyDescent="0.25">
      <c r="A5564">
        <v>1383599</v>
      </c>
      <c r="B5564" t="s">
        <v>15184</v>
      </c>
      <c r="C5564" t="s">
        <v>15185</v>
      </c>
      <c r="E5564" t="s">
        <v>15186</v>
      </c>
      <c r="F5564" t="s">
        <v>1046</v>
      </c>
      <c r="G5564" t="e">
        <f>-peridone</f>
        <v>#NAME?</v>
      </c>
      <c r="H5564" t="s">
        <v>3531</v>
      </c>
      <c r="I5564">
        <v>1988</v>
      </c>
      <c r="K5564" t="s">
        <v>15187</v>
      </c>
      <c r="L5564" t="s">
        <v>15188</v>
      </c>
      <c r="M5564" t="s">
        <v>367</v>
      </c>
      <c r="N5564" t="s">
        <v>45</v>
      </c>
      <c r="O5564" t="s">
        <v>40</v>
      </c>
      <c r="P5564" t="s">
        <v>30</v>
      </c>
      <c r="Q5564" t="s">
        <v>63</v>
      </c>
      <c r="R5564" t="s">
        <v>30</v>
      </c>
      <c r="X5564" t="s">
        <v>15189</v>
      </c>
    </row>
    <row r="5565" spans="1:24" x14ac:dyDescent="0.25">
      <c r="A5565">
        <v>1383315</v>
      </c>
      <c r="B5565" t="s">
        <v>15190</v>
      </c>
      <c r="C5565" t="s">
        <v>15191</v>
      </c>
      <c r="E5565" t="s">
        <v>15192</v>
      </c>
      <c r="G5565" t="s">
        <v>687</v>
      </c>
      <c r="H5565" t="s">
        <v>5037</v>
      </c>
      <c r="I5565">
        <v>1983</v>
      </c>
      <c r="M5565" t="s">
        <v>179</v>
      </c>
      <c r="N5565" t="s">
        <v>45</v>
      </c>
      <c r="O5565" t="s">
        <v>30</v>
      </c>
      <c r="P5565" t="s">
        <v>30</v>
      </c>
      <c r="Q5565" t="s">
        <v>46</v>
      </c>
      <c r="R5565" t="s">
        <v>30</v>
      </c>
      <c r="X5565" t="s">
        <v>15193</v>
      </c>
    </row>
    <row r="5566" spans="1:24" x14ac:dyDescent="0.25">
      <c r="A5566">
        <v>1383274</v>
      </c>
      <c r="B5566" t="s">
        <v>15194</v>
      </c>
      <c r="C5566" t="s">
        <v>15195</v>
      </c>
      <c r="G5566" t="e">
        <f>-ium</f>
        <v>#NAME?</v>
      </c>
      <c r="H5566" t="s">
        <v>288</v>
      </c>
      <c r="N5566" t="s">
        <v>45</v>
      </c>
      <c r="O5566" t="s">
        <v>30</v>
      </c>
      <c r="P5566" t="s">
        <v>30</v>
      </c>
      <c r="Q5566" t="s">
        <v>63</v>
      </c>
      <c r="R5566" t="s">
        <v>30</v>
      </c>
      <c r="X5566" t="s">
        <v>15196</v>
      </c>
    </row>
    <row r="5567" spans="1:24" x14ac:dyDescent="0.25">
      <c r="A5567">
        <v>1383373</v>
      </c>
      <c r="B5567" t="s">
        <v>15197</v>
      </c>
      <c r="C5567" t="s">
        <v>15198</v>
      </c>
      <c r="E5567" t="s">
        <v>15199</v>
      </c>
      <c r="F5567" t="s">
        <v>480</v>
      </c>
      <c r="G5567" t="e">
        <f>-motine</f>
        <v>#NAME?</v>
      </c>
      <c r="H5567" t="s">
        <v>15200</v>
      </c>
      <c r="I5567">
        <v>1969</v>
      </c>
      <c r="M5567" t="s">
        <v>250</v>
      </c>
      <c r="N5567" t="s">
        <v>45</v>
      </c>
      <c r="O5567" t="s">
        <v>40</v>
      </c>
      <c r="P5567" t="s">
        <v>30</v>
      </c>
      <c r="Q5567" t="s">
        <v>63</v>
      </c>
      <c r="R5567" t="s">
        <v>30</v>
      </c>
      <c r="X5567" t="s">
        <v>15201</v>
      </c>
    </row>
    <row r="5568" spans="1:24" x14ac:dyDescent="0.25">
      <c r="A5568">
        <v>1380552</v>
      </c>
      <c r="B5568" t="s">
        <v>15202</v>
      </c>
      <c r="C5568" t="s">
        <v>15203</v>
      </c>
      <c r="G5568" t="e">
        <f>-cog</f>
        <v>#NAME?</v>
      </c>
      <c r="H5568" t="s">
        <v>15204</v>
      </c>
      <c r="N5568" t="s">
        <v>75</v>
      </c>
      <c r="O5568" t="s">
        <v>30</v>
      </c>
      <c r="P5568" t="s">
        <v>30</v>
      </c>
      <c r="Q5568" t="s">
        <v>31</v>
      </c>
      <c r="R5568" t="s">
        <v>30</v>
      </c>
    </row>
    <row r="5569" spans="1:24" x14ac:dyDescent="0.25">
      <c r="A5569">
        <v>1381378</v>
      </c>
      <c r="B5569" t="s">
        <v>15205</v>
      </c>
      <c r="C5569" t="s">
        <v>15206</v>
      </c>
      <c r="G5569" t="e">
        <f>-mycin</f>
        <v>#NAME?</v>
      </c>
      <c r="H5569" t="s">
        <v>26</v>
      </c>
      <c r="N5569" t="s">
        <v>75</v>
      </c>
      <c r="O5569" t="s">
        <v>30</v>
      </c>
      <c r="P5569" t="s">
        <v>30</v>
      </c>
      <c r="Q5569" t="s">
        <v>31</v>
      </c>
      <c r="R5569" t="s">
        <v>30</v>
      </c>
    </row>
    <row r="5570" spans="1:24" x14ac:dyDescent="0.25">
      <c r="A5570">
        <v>1380688</v>
      </c>
      <c r="B5570" t="s">
        <v>15218</v>
      </c>
      <c r="C5570" t="s">
        <v>15219</v>
      </c>
      <c r="G5570" t="e">
        <f>-mer</f>
        <v>#NAME?</v>
      </c>
      <c r="H5570" t="s">
        <v>2375</v>
      </c>
      <c r="N5570" t="s">
        <v>229</v>
      </c>
      <c r="O5570" t="s">
        <v>30</v>
      </c>
      <c r="P5570" t="s">
        <v>30</v>
      </c>
      <c r="Q5570" t="s">
        <v>31</v>
      </c>
      <c r="R5570" t="s">
        <v>30</v>
      </c>
    </row>
    <row r="5571" spans="1:24" x14ac:dyDescent="0.25">
      <c r="A5571">
        <v>1380671</v>
      </c>
      <c r="B5571" t="s">
        <v>15220</v>
      </c>
      <c r="C5571" t="s">
        <v>15221</v>
      </c>
      <c r="G5571" t="e">
        <f>-cog</f>
        <v>#NAME?</v>
      </c>
      <c r="H5571" t="s">
        <v>6594</v>
      </c>
      <c r="N5571" t="s">
        <v>75</v>
      </c>
      <c r="O5571" t="s">
        <v>30</v>
      </c>
      <c r="P5571" t="s">
        <v>30</v>
      </c>
      <c r="Q5571" t="s">
        <v>31</v>
      </c>
      <c r="R5571" t="s">
        <v>30</v>
      </c>
    </row>
    <row r="5572" spans="1:24" x14ac:dyDescent="0.25">
      <c r="A5572">
        <v>1381448</v>
      </c>
      <c r="B5572" t="s">
        <v>15222</v>
      </c>
      <c r="C5572" t="s">
        <v>15223</v>
      </c>
      <c r="G5572" t="e">
        <f>-focon</f>
        <v>#NAME?</v>
      </c>
      <c r="H5572" t="s">
        <v>2685</v>
      </c>
      <c r="I5572">
        <v>1985</v>
      </c>
      <c r="M5572" t="s">
        <v>2686</v>
      </c>
      <c r="N5572" t="s">
        <v>229</v>
      </c>
      <c r="O5572" t="s">
        <v>30</v>
      </c>
      <c r="P5572" t="s">
        <v>30</v>
      </c>
      <c r="Q5572" t="s">
        <v>31</v>
      </c>
      <c r="R5572" t="s">
        <v>30</v>
      </c>
    </row>
    <row r="5573" spans="1:24" x14ac:dyDescent="0.25">
      <c r="A5573">
        <v>1381352</v>
      </c>
      <c r="B5573" t="s">
        <v>15224</v>
      </c>
      <c r="C5573" t="s">
        <v>15225</v>
      </c>
      <c r="F5573" t="s">
        <v>4437</v>
      </c>
      <c r="G5573" t="e">
        <f>-filcon</f>
        <v>#NAME?</v>
      </c>
      <c r="H5573" t="s">
        <v>276</v>
      </c>
      <c r="I5573">
        <v>1980</v>
      </c>
      <c r="M5573" t="s">
        <v>277</v>
      </c>
      <c r="N5573" t="s">
        <v>75</v>
      </c>
      <c r="O5573" t="s">
        <v>30</v>
      </c>
      <c r="P5573" t="s">
        <v>30</v>
      </c>
      <c r="Q5573" t="s">
        <v>31</v>
      </c>
      <c r="R5573" t="s">
        <v>30</v>
      </c>
    </row>
    <row r="5574" spans="1:24" x14ac:dyDescent="0.25">
      <c r="A5574">
        <v>144113</v>
      </c>
      <c r="B5574" t="s">
        <v>15226</v>
      </c>
      <c r="C5574" t="s">
        <v>15227</v>
      </c>
      <c r="E5574" t="s">
        <v>15228</v>
      </c>
      <c r="F5574" t="s">
        <v>1258</v>
      </c>
      <c r="G5574" t="e">
        <f>-ditan</f>
        <v>#NAME?</v>
      </c>
      <c r="H5574" t="s">
        <v>15229</v>
      </c>
      <c r="I5574">
        <v>1997</v>
      </c>
      <c r="M5574" t="s">
        <v>10654</v>
      </c>
      <c r="N5574" t="s">
        <v>45</v>
      </c>
      <c r="O5574" t="s">
        <v>40</v>
      </c>
      <c r="P5574" t="s">
        <v>30</v>
      </c>
      <c r="Q5574" t="s">
        <v>31</v>
      </c>
      <c r="R5574" t="s">
        <v>30</v>
      </c>
      <c r="X5574" t="s">
        <v>15230</v>
      </c>
    </row>
    <row r="5575" spans="1:24" x14ac:dyDescent="0.25">
      <c r="A5575">
        <v>1383395</v>
      </c>
      <c r="B5575" t="s">
        <v>15231</v>
      </c>
      <c r="C5575" t="s">
        <v>15232</v>
      </c>
      <c r="G5575" t="e">
        <f>-ium</f>
        <v>#NAME?</v>
      </c>
      <c r="H5575" t="s">
        <v>288</v>
      </c>
      <c r="N5575" t="s">
        <v>45</v>
      </c>
      <c r="O5575" t="s">
        <v>40</v>
      </c>
      <c r="P5575" t="s">
        <v>30</v>
      </c>
      <c r="Q5575" t="s">
        <v>63</v>
      </c>
      <c r="R5575" t="s">
        <v>30</v>
      </c>
      <c r="X5575" t="s">
        <v>15233</v>
      </c>
    </row>
    <row r="5576" spans="1:24" x14ac:dyDescent="0.25">
      <c r="A5576">
        <v>15371</v>
      </c>
      <c r="B5576" t="s">
        <v>15234</v>
      </c>
      <c r="C5576" t="s">
        <v>15235</v>
      </c>
      <c r="E5576" t="s">
        <v>15236</v>
      </c>
      <c r="F5576" t="s">
        <v>527</v>
      </c>
      <c r="G5576" t="e">
        <f>-oxacin</f>
        <v>#NAME?</v>
      </c>
      <c r="H5576" t="s">
        <v>1472</v>
      </c>
      <c r="I5576">
        <v>1988</v>
      </c>
      <c r="K5576" t="s">
        <v>15237</v>
      </c>
      <c r="L5576" t="s">
        <v>15238</v>
      </c>
      <c r="M5576" t="s">
        <v>15239</v>
      </c>
      <c r="N5576" t="s">
        <v>45</v>
      </c>
      <c r="O5576" t="s">
        <v>40</v>
      </c>
      <c r="P5576" t="s">
        <v>30</v>
      </c>
      <c r="Q5576" t="s">
        <v>46</v>
      </c>
      <c r="R5576" t="s">
        <v>30</v>
      </c>
      <c r="X5576" t="s">
        <v>15240</v>
      </c>
    </row>
    <row r="5577" spans="1:24" x14ac:dyDescent="0.25">
      <c r="A5577">
        <v>1223032</v>
      </c>
      <c r="B5577" t="s">
        <v>15241</v>
      </c>
      <c r="C5577" t="s">
        <v>15242</v>
      </c>
      <c r="E5577" t="s">
        <v>15243</v>
      </c>
      <c r="G5577" t="e">
        <f>-ium</f>
        <v>#NAME?</v>
      </c>
      <c r="H5577" t="s">
        <v>288</v>
      </c>
      <c r="K5577" t="s">
        <v>15244</v>
      </c>
      <c r="L5577" t="s">
        <v>15245</v>
      </c>
      <c r="N5577" t="s">
        <v>45</v>
      </c>
      <c r="O5577" t="s">
        <v>40</v>
      </c>
      <c r="P5577" t="s">
        <v>30</v>
      </c>
      <c r="Q5577" t="s">
        <v>46</v>
      </c>
      <c r="R5577" t="s">
        <v>30</v>
      </c>
      <c r="X5577" t="s">
        <v>15246</v>
      </c>
    </row>
    <row r="5578" spans="1:24" x14ac:dyDescent="0.25">
      <c r="A5578">
        <v>1383324</v>
      </c>
      <c r="B5578" t="s">
        <v>15247</v>
      </c>
      <c r="C5578" t="s">
        <v>15248</v>
      </c>
      <c r="E5578" t="s">
        <v>15249</v>
      </c>
      <c r="F5578" t="s">
        <v>527</v>
      </c>
      <c r="G5578" t="e">
        <f>-cycline</f>
        <v>#NAME?</v>
      </c>
      <c r="H5578" t="s">
        <v>5183</v>
      </c>
      <c r="I5578">
        <v>1977</v>
      </c>
      <c r="M5578" t="s">
        <v>453</v>
      </c>
      <c r="N5578" t="s">
        <v>29</v>
      </c>
      <c r="O5578" t="s">
        <v>40</v>
      </c>
      <c r="P5578" t="s">
        <v>30</v>
      </c>
      <c r="Q5578" t="s">
        <v>31</v>
      </c>
      <c r="R5578" t="s">
        <v>30</v>
      </c>
      <c r="X5578" t="s">
        <v>15250</v>
      </c>
    </row>
    <row r="5579" spans="1:24" x14ac:dyDescent="0.25">
      <c r="A5579">
        <v>1383457</v>
      </c>
      <c r="B5579" t="s">
        <v>15251</v>
      </c>
      <c r="C5579" t="s">
        <v>15252</v>
      </c>
      <c r="E5579" t="s">
        <v>15253</v>
      </c>
      <c r="F5579" t="s">
        <v>442</v>
      </c>
      <c r="G5579" t="e">
        <f>-cillin</f>
        <v>#NAME?</v>
      </c>
      <c r="H5579" t="s">
        <v>59</v>
      </c>
      <c r="I5579">
        <v>1976</v>
      </c>
      <c r="M5579" t="s">
        <v>453</v>
      </c>
      <c r="N5579" t="s">
        <v>29</v>
      </c>
      <c r="O5579" t="s">
        <v>40</v>
      </c>
      <c r="P5579" t="s">
        <v>30</v>
      </c>
      <c r="Q5579" t="s">
        <v>31</v>
      </c>
      <c r="R5579" t="s">
        <v>30</v>
      </c>
      <c r="X5579" t="s">
        <v>15254</v>
      </c>
    </row>
    <row r="5580" spans="1:24" x14ac:dyDescent="0.25">
      <c r="A5580">
        <v>1377838</v>
      </c>
      <c r="B5580" t="s">
        <v>15255</v>
      </c>
      <c r="C5580" t="s">
        <v>15256</v>
      </c>
      <c r="E5580" t="s">
        <v>15257</v>
      </c>
      <c r="F5580" t="s">
        <v>7955</v>
      </c>
      <c r="G5580" t="e">
        <f>-arotene</f>
        <v>#NAME?</v>
      </c>
      <c r="H5580" t="s">
        <v>10422</v>
      </c>
      <c r="I5580">
        <v>1991</v>
      </c>
      <c r="M5580" t="s">
        <v>7956</v>
      </c>
      <c r="N5580" t="s">
        <v>45</v>
      </c>
      <c r="O5580" t="s">
        <v>30</v>
      </c>
      <c r="P5580" t="s">
        <v>30</v>
      </c>
      <c r="Q5580" t="s">
        <v>63</v>
      </c>
      <c r="R5580" t="s">
        <v>30</v>
      </c>
      <c r="X5580" t="s">
        <v>15258</v>
      </c>
    </row>
    <row r="5581" spans="1:24" x14ac:dyDescent="0.25">
      <c r="A5581">
        <v>1377789</v>
      </c>
      <c r="B5581" t="s">
        <v>15259</v>
      </c>
      <c r="C5581" t="s">
        <v>15260</v>
      </c>
      <c r="E5581" t="s">
        <v>15261</v>
      </c>
      <c r="G5581" t="e">
        <f>-onide</f>
        <v>#NAME?</v>
      </c>
      <c r="H5581" t="s">
        <v>356</v>
      </c>
      <c r="N5581" t="s">
        <v>29</v>
      </c>
      <c r="O5581" t="s">
        <v>40</v>
      </c>
      <c r="P5581" t="s">
        <v>30</v>
      </c>
      <c r="Q5581" t="s">
        <v>46</v>
      </c>
      <c r="R5581" t="s">
        <v>30</v>
      </c>
      <c r="X5581" t="s">
        <v>15262</v>
      </c>
    </row>
    <row r="5582" spans="1:24" x14ac:dyDescent="0.25">
      <c r="A5582">
        <v>1376482</v>
      </c>
      <c r="B5582" t="s">
        <v>15263</v>
      </c>
      <c r="C5582" t="s">
        <v>15264</v>
      </c>
      <c r="G5582" t="e">
        <f>-verine</f>
        <v>#NAME?</v>
      </c>
      <c r="H5582" t="s">
        <v>2084</v>
      </c>
      <c r="N5582" t="s">
        <v>45</v>
      </c>
      <c r="O5582" t="s">
        <v>30</v>
      </c>
      <c r="P5582" t="s">
        <v>30</v>
      </c>
      <c r="Q5582" t="s">
        <v>63</v>
      </c>
      <c r="R5582" t="s">
        <v>30</v>
      </c>
      <c r="X5582" t="s">
        <v>15265</v>
      </c>
    </row>
    <row r="5583" spans="1:24" x14ac:dyDescent="0.25">
      <c r="A5583">
        <v>1377745</v>
      </c>
      <c r="B5583" t="s">
        <v>15266</v>
      </c>
      <c r="C5583" t="s">
        <v>15267</v>
      </c>
      <c r="G5583" t="e">
        <f>-terol</f>
        <v>#NAME?</v>
      </c>
      <c r="H5583" t="s">
        <v>827</v>
      </c>
      <c r="N5583" t="s">
        <v>45</v>
      </c>
      <c r="O5583" t="s">
        <v>40</v>
      </c>
      <c r="P5583" t="s">
        <v>30</v>
      </c>
      <c r="Q5583" t="s">
        <v>46</v>
      </c>
      <c r="R5583" t="s">
        <v>30</v>
      </c>
      <c r="X5583" t="s">
        <v>15268</v>
      </c>
    </row>
    <row r="5584" spans="1:24" x14ac:dyDescent="0.25">
      <c r="A5584">
        <v>1380060</v>
      </c>
      <c r="B5584" t="s">
        <v>15269</v>
      </c>
      <c r="C5584" t="s">
        <v>15270</v>
      </c>
      <c r="G5584" t="e">
        <f>-lutamide</f>
        <v>#NAME?</v>
      </c>
      <c r="H5584" t="s">
        <v>2141</v>
      </c>
      <c r="N5584" t="s">
        <v>45</v>
      </c>
      <c r="O5584" t="s">
        <v>40</v>
      </c>
      <c r="P5584" t="s">
        <v>30</v>
      </c>
      <c r="Q5584" t="s">
        <v>46</v>
      </c>
      <c r="R5584" t="s">
        <v>30</v>
      </c>
      <c r="X5584" t="s">
        <v>15271</v>
      </c>
    </row>
    <row r="5585" spans="1:24" x14ac:dyDescent="0.25">
      <c r="A5585">
        <v>1379156</v>
      </c>
      <c r="B5585" t="s">
        <v>15272</v>
      </c>
      <c r="C5585" t="s">
        <v>15273</v>
      </c>
      <c r="E5585" t="s">
        <v>15274</v>
      </c>
      <c r="G5585" t="e">
        <f>-nidazole</f>
        <v>#NAME?</v>
      </c>
      <c r="H5585" t="s">
        <v>10182</v>
      </c>
      <c r="I5585">
        <v>1980</v>
      </c>
      <c r="M5585" t="s">
        <v>13116</v>
      </c>
      <c r="N5585" t="s">
        <v>45</v>
      </c>
      <c r="O5585" t="s">
        <v>40</v>
      </c>
      <c r="P5585" t="s">
        <v>30</v>
      </c>
      <c r="Q5585" t="s">
        <v>63</v>
      </c>
      <c r="R5585" t="s">
        <v>30</v>
      </c>
      <c r="X5585" t="s">
        <v>15275</v>
      </c>
    </row>
    <row r="5586" spans="1:24" x14ac:dyDescent="0.25">
      <c r="A5586">
        <v>1379182</v>
      </c>
      <c r="B5586" t="s">
        <v>15276</v>
      </c>
      <c r="C5586" t="s">
        <v>15277</v>
      </c>
      <c r="G5586" t="e">
        <f>-fylline</f>
        <v>#NAME?</v>
      </c>
      <c r="H5586" t="s">
        <v>155</v>
      </c>
      <c r="N5586" t="s">
        <v>29</v>
      </c>
      <c r="O5586" t="s">
        <v>40</v>
      </c>
      <c r="P5586" t="s">
        <v>30</v>
      </c>
      <c r="Q5586" t="s">
        <v>46</v>
      </c>
      <c r="R5586" t="s">
        <v>30</v>
      </c>
      <c r="X5586" t="s">
        <v>15278</v>
      </c>
    </row>
    <row r="5587" spans="1:24" x14ac:dyDescent="0.25">
      <c r="A5587">
        <v>1376193</v>
      </c>
      <c r="B5587" t="s">
        <v>15279</v>
      </c>
      <c r="C5587" t="s">
        <v>15280</v>
      </c>
      <c r="G5587" t="e">
        <f>-tide</f>
        <v>#NAME?</v>
      </c>
      <c r="H5587" t="s">
        <v>5872</v>
      </c>
      <c r="N5587" t="s">
        <v>108</v>
      </c>
      <c r="O5587" t="s">
        <v>30</v>
      </c>
      <c r="P5587" t="s">
        <v>30</v>
      </c>
      <c r="Q5587" t="s">
        <v>31</v>
      </c>
      <c r="R5587" t="s">
        <v>30</v>
      </c>
      <c r="X5587" t="s">
        <v>15281</v>
      </c>
    </row>
    <row r="5588" spans="1:24" x14ac:dyDescent="0.25">
      <c r="A5588">
        <v>1377462</v>
      </c>
      <c r="B5588" t="s">
        <v>15282</v>
      </c>
      <c r="C5588" t="s">
        <v>15283</v>
      </c>
      <c r="G5588" t="e">
        <f>-ast</f>
        <v>#NAME?</v>
      </c>
      <c r="H5588" t="s">
        <v>10401</v>
      </c>
      <c r="N5588" t="s">
        <v>45</v>
      </c>
      <c r="O5588" t="s">
        <v>40</v>
      </c>
      <c r="P5588" t="s">
        <v>30</v>
      </c>
      <c r="Q5588" t="s">
        <v>63</v>
      </c>
      <c r="R5588" t="s">
        <v>30</v>
      </c>
      <c r="X5588" t="s">
        <v>15284</v>
      </c>
    </row>
    <row r="5589" spans="1:24" x14ac:dyDescent="0.25">
      <c r="A5589">
        <v>1377147</v>
      </c>
      <c r="B5589" t="s">
        <v>15285</v>
      </c>
      <c r="C5589" t="s">
        <v>15286</v>
      </c>
      <c r="G5589" t="s">
        <v>1294</v>
      </c>
      <c r="H5589" t="s">
        <v>1295</v>
      </c>
      <c r="N5589" t="s">
        <v>45</v>
      </c>
      <c r="O5589" t="s">
        <v>30</v>
      </c>
      <c r="P5589" t="s">
        <v>30</v>
      </c>
      <c r="Q5589" t="s">
        <v>63</v>
      </c>
      <c r="R5589" t="s">
        <v>30</v>
      </c>
      <c r="X5589" t="s">
        <v>15287</v>
      </c>
    </row>
    <row r="5590" spans="1:24" x14ac:dyDescent="0.25">
      <c r="A5590">
        <v>278091</v>
      </c>
      <c r="B5590" t="s">
        <v>15294</v>
      </c>
      <c r="C5590" t="s">
        <v>15295</v>
      </c>
      <c r="E5590" t="s">
        <v>15296</v>
      </c>
      <c r="F5590" t="s">
        <v>8067</v>
      </c>
      <c r="I5590">
        <v>1972</v>
      </c>
      <c r="M5590" t="s">
        <v>948</v>
      </c>
      <c r="N5590" t="s">
        <v>45</v>
      </c>
      <c r="O5590" t="s">
        <v>40</v>
      </c>
      <c r="P5590" t="s">
        <v>30</v>
      </c>
      <c r="Q5590" t="s">
        <v>63</v>
      </c>
      <c r="R5590" t="s">
        <v>30</v>
      </c>
      <c r="X5590" t="s">
        <v>15297</v>
      </c>
    </row>
    <row r="5591" spans="1:24" x14ac:dyDescent="0.25">
      <c r="A5591">
        <v>122252</v>
      </c>
      <c r="B5591" t="s">
        <v>15298</v>
      </c>
      <c r="C5591" t="s">
        <v>15299</v>
      </c>
      <c r="E5591" t="s">
        <v>15300</v>
      </c>
      <c r="F5591" t="s">
        <v>15301</v>
      </c>
      <c r="G5591" t="e">
        <f>-fylline</f>
        <v>#NAME?</v>
      </c>
      <c r="H5591" t="s">
        <v>155</v>
      </c>
      <c r="I5591">
        <v>2003</v>
      </c>
      <c r="N5591" t="s">
        <v>29</v>
      </c>
      <c r="O5591" t="s">
        <v>40</v>
      </c>
      <c r="P5591" t="s">
        <v>30</v>
      </c>
      <c r="Q5591" t="s">
        <v>63</v>
      </c>
      <c r="R5591" t="s">
        <v>30</v>
      </c>
      <c r="X5591" t="s">
        <v>15302</v>
      </c>
    </row>
    <row r="5592" spans="1:24" x14ac:dyDescent="0.25">
      <c r="A5592">
        <v>84170</v>
      </c>
      <c r="B5592" t="s">
        <v>15309</v>
      </c>
      <c r="C5592" t="s">
        <v>15310</v>
      </c>
      <c r="E5592" t="s">
        <v>15311</v>
      </c>
      <c r="F5592" t="s">
        <v>366</v>
      </c>
      <c r="G5592" t="e">
        <f>-azocine</f>
        <v>#NAME?</v>
      </c>
      <c r="H5592" t="s">
        <v>2175</v>
      </c>
      <c r="I5592">
        <v>1965</v>
      </c>
      <c r="M5592" t="s">
        <v>179</v>
      </c>
      <c r="N5592" t="s">
        <v>45</v>
      </c>
      <c r="O5592" t="s">
        <v>40</v>
      </c>
      <c r="P5592" t="s">
        <v>30</v>
      </c>
      <c r="Q5592" t="s">
        <v>31</v>
      </c>
      <c r="R5592" t="s">
        <v>30</v>
      </c>
      <c r="X5592" t="s">
        <v>15312</v>
      </c>
    </row>
    <row r="5593" spans="1:24" x14ac:dyDescent="0.25">
      <c r="A5593">
        <v>57493</v>
      </c>
      <c r="B5593" t="s">
        <v>15325</v>
      </c>
      <c r="C5593" t="s">
        <v>15326</v>
      </c>
      <c r="F5593" t="s">
        <v>301</v>
      </c>
      <c r="N5593" t="s">
        <v>45</v>
      </c>
      <c r="O5593" t="s">
        <v>40</v>
      </c>
      <c r="P5593" t="s">
        <v>30</v>
      </c>
      <c r="Q5593" t="s">
        <v>63</v>
      </c>
      <c r="R5593" t="s">
        <v>30</v>
      </c>
      <c r="X5593" t="s">
        <v>15327</v>
      </c>
    </row>
    <row r="5594" spans="1:24" x14ac:dyDescent="0.25">
      <c r="A5594">
        <v>284080</v>
      </c>
      <c r="B5594" t="s">
        <v>15332</v>
      </c>
      <c r="C5594" t="s">
        <v>15333</v>
      </c>
      <c r="E5594" t="s">
        <v>15334</v>
      </c>
      <c r="F5594" t="s">
        <v>869</v>
      </c>
      <c r="G5594" t="e">
        <f>-tocin</f>
        <v>#NAME?</v>
      </c>
      <c r="H5594" t="s">
        <v>1730</v>
      </c>
      <c r="K5594" t="s">
        <v>15335</v>
      </c>
      <c r="L5594" t="s">
        <v>15336</v>
      </c>
      <c r="N5594" t="s">
        <v>108</v>
      </c>
      <c r="O5594" t="s">
        <v>30</v>
      </c>
      <c r="P5594" t="s">
        <v>30</v>
      </c>
      <c r="Q5594" t="s">
        <v>31</v>
      </c>
      <c r="R5594" t="s">
        <v>30</v>
      </c>
      <c r="X5594" t="s">
        <v>15337</v>
      </c>
    </row>
    <row r="5595" spans="1:24" x14ac:dyDescent="0.25">
      <c r="A5595">
        <v>26851</v>
      </c>
      <c r="B5595" t="s">
        <v>15344</v>
      </c>
      <c r="C5595" t="s">
        <v>15345</v>
      </c>
      <c r="E5595" t="s">
        <v>15346</v>
      </c>
      <c r="F5595" t="s">
        <v>15347</v>
      </c>
      <c r="G5595" t="e">
        <f>-grel</f>
        <v>#NAME?</v>
      </c>
      <c r="H5595" t="s">
        <v>183</v>
      </c>
      <c r="I5595">
        <v>1998</v>
      </c>
      <c r="N5595" t="s">
        <v>45</v>
      </c>
      <c r="O5595" t="s">
        <v>40</v>
      </c>
      <c r="P5595" t="s">
        <v>30</v>
      </c>
      <c r="Q5595" t="s">
        <v>63</v>
      </c>
      <c r="R5595" t="s">
        <v>30</v>
      </c>
      <c r="X5595" t="s">
        <v>15348</v>
      </c>
    </row>
    <row r="5596" spans="1:24" x14ac:dyDescent="0.25">
      <c r="A5596">
        <v>210852</v>
      </c>
      <c r="B5596" t="s">
        <v>15375</v>
      </c>
      <c r="C5596" t="s">
        <v>15376</v>
      </c>
      <c r="E5596" t="s">
        <v>15377</v>
      </c>
      <c r="F5596" t="s">
        <v>301</v>
      </c>
      <c r="I5596">
        <v>1983</v>
      </c>
      <c r="M5596" t="s">
        <v>3337</v>
      </c>
      <c r="N5596" t="s">
        <v>45</v>
      </c>
      <c r="O5596" t="s">
        <v>30</v>
      </c>
      <c r="P5596" t="s">
        <v>30</v>
      </c>
      <c r="Q5596" t="s">
        <v>63</v>
      </c>
      <c r="R5596" t="s">
        <v>30</v>
      </c>
      <c r="X5596" t="s">
        <v>15378</v>
      </c>
    </row>
    <row r="5597" spans="1:24" x14ac:dyDescent="0.25">
      <c r="A5597">
        <v>580415</v>
      </c>
      <c r="B5597" t="s">
        <v>15440</v>
      </c>
      <c r="C5597" t="s">
        <v>15441</v>
      </c>
      <c r="E5597" t="s">
        <v>15442</v>
      </c>
      <c r="F5597" t="s">
        <v>15443</v>
      </c>
      <c r="I5597">
        <v>2010</v>
      </c>
      <c r="N5597" t="s">
        <v>45</v>
      </c>
      <c r="O5597" t="s">
        <v>40</v>
      </c>
      <c r="P5597" t="s">
        <v>30</v>
      </c>
      <c r="Q5597" t="s">
        <v>31</v>
      </c>
      <c r="R5597" t="s">
        <v>30</v>
      </c>
      <c r="X5597" t="s">
        <v>15444</v>
      </c>
    </row>
    <row r="5598" spans="1:24" x14ac:dyDescent="0.25">
      <c r="A5598">
        <v>1173774</v>
      </c>
      <c r="B5598" t="s">
        <v>15452</v>
      </c>
      <c r="C5598" t="s">
        <v>15453</v>
      </c>
      <c r="E5598" t="s">
        <v>15454</v>
      </c>
      <c r="F5598" t="s">
        <v>1014</v>
      </c>
      <c r="G5598" t="e">
        <f>-dopa</f>
        <v>#NAME?</v>
      </c>
      <c r="H5598" t="s">
        <v>934</v>
      </c>
      <c r="I5598">
        <v>2001</v>
      </c>
      <c r="N5598" t="s">
        <v>45</v>
      </c>
      <c r="O5598" t="s">
        <v>40</v>
      </c>
      <c r="P5598" t="s">
        <v>30</v>
      </c>
      <c r="Q5598" t="s">
        <v>31</v>
      </c>
      <c r="R5598" t="s">
        <v>30</v>
      </c>
      <c r="X5598" t="s">
        <v>15455</v>
      </c>
    </row>
    <row r="5599" spans="1:24" x14ac:dyDescent="0.25">
      <c r="A5599">
        <v>1381044</v>
      </c>
      <c r="B5599" t="s">
        <v>15456</v>
      </c>
      <c r="C5599" t="s">
        <v>15457</v>
      </c>
      <c r="F5599" t="s">
        <v>15458</v>
      </c>
      <c r="G5599" t="s">
        <v>2041</v>
      </c>
      <c r="H5599" t="s">
        <v>1259</v>
      </c>
      <c r="M5599" t="s">
        <v>1664</v>
      </c>
      <c r="N5599" t="s">
        <v>75</v>
      </c>
      <c r="O5599" t="s">
        <v>30</v>
      </c>
      <c r="P5599" t="s">
        <v>30</v>
      </c>
      <c r="Q5599" t="s">
        <v>31</v>
      </c>
      <c r="R5599" t="s">
        <v>30</v>
      </c>
    </row>
    <row r="5600" spans="1:24" x14ac:dyDescent="0.25">
      <c r="A5600">
        <v>1380473</v>
      </c>
      <c r="B5600" t="s">
        <v>15464</v>
      </c>
      <c r="C5600" t="s">
        <v>15465</v>
      </c>
      <c r="F5600" t="s">
        <v>15466</v>
      </c>
      <c r="G5600" t="e">
        <f>-filcon</f>
        <v>#NAME?</v>
      </c>
      <c r="H5600" t="s">
        <v>276</v>
      </c>
      <c r="I5600">
        <v>1997</v>
      </c>
      <c r="M5600" t="s">
        <v>277</v>
      </c>
      <c r="N5600" t="s">
        <v>229</v>
      </c>
      <c r="O5600" t="s">
        <v>30</v>
      </c>
      <c r="P5600" t="s">
        <v>30</v>
      </c>
      <c r="Q5600" t="s">
        <v>31</v>
      </c>
      <c r="R5600" t="s">
        <v>30</v>
      </c>
    </row>
    <row r="5601" spans="1:24" x14ac:dyDescent="0.25">
      <c r="A5601">
        <v>1376474</v>
      </c>
      <c r="B5601" t="s">
        <v>15467</v>
      </c>
      <c r="C5601" t="s">
        <v>15468</v>
      </c>
      <c r="E5601" t="s">
        <v>15469</v>
      </c>
      <c r="F5601" t="s">
        <v>527</v>
      </c>
      <c r="I5601">
        <v>1965</v>
      </c>
      <c r="M5601" t="s">
        <v>367</v>
      </c>
      <c r="N5601" t="s">
        <v>45</v>
      </c>
      <c r="O5601" t="s">
        <v>40</v>
      </c>
      <c r="P5601" t="s">
        <v>30</v>
      </c>
      <c r="Q5601" t="s">
        <v>63</v>
      </c>
      <c r="R5601" t="s">
        <v>30</v>
      </c>
      <c r="X5601" t="s">
        <v>15470</v>
      </c>
    </row>
    <row r="5602" spans="1:24" x14ac:dyDescent="0.25">
      <c r="A5602">
        <v>1380123</v>
      </c>
      <c r="B5602" t="s">
        <v>15471</v>
      </c>
      <c r="C5602" t="s">
        <v>15472</v>
      </c>
      <c r="E5602" t="s">
        <v>15473</v>
      </c>
      <c r="F5602" t="s">
        <v>14107</v>
      </c>
      <c r="G5602" t="e">
        <f>-leptin</f>
        <v>#NAME?</v>
      </c>
      <c r="H5602" t="s">
        <v>15474</v>
      </c>
      <c r="I5602">
        <v>2008</v>
      </c>
      <c r="N5602" t="s">
        <v>75</v>
      </c>
      <c r="O5602" t="s">
        <v>30</v>
      </c>
      <c r="P5602" t="s">
        <v>30</v>
      </c>
      <c r="Q5602" t="s">
        <v>31</v>
      </c>
      <c r="R5602" t="s">
        <v>30</v>
      </c>
    </row>
    <row r="5603" spans="1:24" x14ac:dyDescent="0.25">
      <c r="A5603">
        <v>1378513</v>
      </c>
      <c r="B5603" t="s">
        <v>15475</v>
      </c>
      <c r="C5603" t="s">
        <v>15476</v>
      </c>
      <c r="E5603" t="s">
        <v>15477</v>
      </c>
      <c r="F5603" t="s">
        <v>922</v>
      </c>
      <c r="G5603" t="e">
        <f>-arotene</f>
        <v>#NAME?</v>
      </c>
      <c r="H5603" t="s">
        <v>10422</v>
      </c>
      <c r="I5603">
        <v>1990</v>
      </c>
      <c r="M5603" t="s">
        <v>1082</v>
      </c>
      <c r="N5603" t="s">
        <v>45</v>
      </c>
      <c r="O5603" t="s">
        <v>30</v>
      </c>
      <c r="P5603" t="s">
        <v>30</v>
      </c>
      <c r="Q5603" t="s">
        <v>63</v>
      </c>
      <c r="R5603" t="s">
        <v>30</v>
      </c>
      <c r="X5603" t="s">
        <v>15478</v>
      </c>
    </row>
    <row r="5604" spans="1:24" x14ac:dyDescent="0.25">
      <c r="A5604">
        <v>1383133</v>
      </c>
      <c r="B5604" t="s">
        <v>15479</v>
      </c>
      <c r="C5604" t="s">
        <v>15480</v>
      </c>
      <c r="E5604" t="s">
        <v>15481</v>
      </c>
      <c r="F5604" t="s">
        <v>301</v>
      </c>
      <c r="I5604">
        <v>1971</v>
      </c>
      <c r="M5604" t="s">
        <v>3737</v>
      </c>
      <c r="N5604" t="s">
        <v>45</v>
      </c>
      <c r="O5604" t="s">
        <v>40</v>
      </c>
      <c r="P5604" t="s">
        <v>30</v>
      </c>
      <c r="Q5604" t="s">
        <v>63</v>
      </c>
      <c r="R5604" t="s">
        <v>30</v>
      </c>
      <c r="X5604" t="s">
        <v>15482</v>
      </c>
    </row>
    <row r="5605" spans="1:24" x14ac:dyDescent="0.25">
      <c r="A5605">
        <v>1380737</v>
      </c>
      <c r="B5605" t="s">
        <v>15483</v>
      </c>
      <c r="C5605" t="s">
        <v>15484</v>
      </c>
      <c r="E5605" t="s">
        <v>15485</v>
      </c>
      <c r="F5605" t="s">
        <v>15486</v>
      </c>
      <c r="I5605">
        <v>1997</v>
      </c>
      <c r="M5605" t="s">
        <v>15487</v>
      </c>
      <c r="N5605" t="s">
        <v>75</v>
      </c>
      <c r="O5605" t="s">
        <v>30</v>
      </c>
      <c r="P5605" t="s">
        <v>30</v>
      </c>
      <c r="Q5605" t="s">
        <v>31</v>
      </c>
      <c r="R5605" t="s">
        <v>30</v>
      </c>
    </row>
    <row r="5606" spans="1:24" x14ac:dyDescent="0.25">
      <c r="A5606">
        <v>210024</v>
      </c>
      <c r="B5606" t="s">
        <v>15488</v>
      </c>
      <c r="C5606" t="s">
        <v>15489</v>
      </c>
      <c r="F5606" t="s">
        <v>489</v>
      </c>
      <c r="N5606" t="s">
        <v>45</v>
      </c>
      <c r="O5606" t="s">
        <v>40</v>
      </c>
      <c r="P5606" t="s">
        <v>30</v>
      </c>
      <c r="Q5606" t="s">
        <v>63</v>
      </c>
      <c r="R5606" t="s">
        <v>30</v>
      </c>
      <c r="X5606" t="s">
        <v>15490</v>
      </c>
    </row>
    <row r="5607" spans="1:24" x14ac:dyDescent="0.25">
      <c r="A5607">
        <v>182389</v>
      </c>
      <c r="B5607" t="s">
        <v>15491</v>
      </c>
      <c r="C5607" t="s">
        <v>15492</v>
      </c>
      <c r="G5607" t="e">
        <f>-entan</f>
        <v>#NAME?</v>
      </c>
      <c r="H5607" t="s">
        <v>702</v>
      </c>
      <c r="N5607" t="s">
        <v>45</v>
      </c>
      <c r="O5607" t="s">
        <v>30</v>
      </c>
      <c r="P5607" t="s">
        <v>30</v>
      </c>
      <c r="Q5607" t="s">
        <v>63</v>
      </c>
      <c r="R5607" t="s">
        <v>30</v>
      </c>
      <c r="X5607" t="s">
        <v>15493</v>
      </c>
    </row>
    <row r="5608" spans="1:24" x14ac:dyDescent="0.25">
      <c r="A5608">
        <v>1383021</v>
      </c>
      <c r="B5608" t="s">
        <v>15494</v>
      </c>
      <c r="C5608" t="s">
        <v>15495</v>
      </c>
      <c r="E5608" t="s">
        <v>15496</v>
      </c>
      <c r="F5608" t="s">
        <v>15497</v>
      </c>
      <c r="G5608" t="e">
        <f>-anib</f>
        <v>#NAME?</v>
      </c>
      <c r="H5608" t="s">
        <v>15498</v>
      </c>
      <c r="I5608">
        <v>2007</v>
      </c>
      <c r="N5608" t="s">
        <v>540</v>
      </c>
      <c r="O5608" t="s">
        <v>30</v>
      </c>
      <c r="P5608" t="s">
        <v>30</v>
      </c>
      <c r="Q5608" t="s">
        <v>31</v>
      </c>
      <c r="R5608" t="s">
        <v>30</v>
      </c>
      <c r="X5608" t="s">
        <v>15499</v>
      </c>
    </row>
    <row r="5609" spans="1:24" x14ac:dyDescent="0.25">
      <c r="A5609">
        <v>1449189</v>
      </c>
      <c r="B5609" t="s">
        <v>15500</v>
      </c>
      <c r="C5609" t="s">
        <v>15501</v>
      </c>
      <c r="E5609" t="s">
        <v>15502</v>
      </c>
      <c r="F5609" t="s">
        <v>366</v>
      </c>
      <c r="I5609">
        <v>1976</v>
      </c>
      <c r="M5609" t="s">
        <v>15503</v>
      </c>
      <c r="N5609" t="s">
        <v>74</v>
      </c>
      <c r="O5609" t="s">
        <v>30</v>
      </c>
      <c r="P5609" t="s">
        <v>30</v>
      </c>
      <c r="Q5609" t="s">
        <v>75</v>
      </c>
      <c r="R5609" t="s">
        <v>30</v>
      </c>
      <c r="X5609" t="s">
        <v>15504</v>
      </c>
    </row>
    <row r="5610" spans="1:24" x14ac:dyDescent="0.25">
      <c r="A5610">
        <v>1379025</v>
      </c>
      <c r="B5610" t="s">
        <v>15505</v>
      </c>
      <c r="C5610" t="s">
        <v>15506</v>
      </c>
      <c r="F5610" t="s">
        <v>15507</v>
      </c>
      <c r="M5610" t="s">
        <v>15508</v>
      </c>
      <c r="N5610" t="s">
        <v>45</v>
      </c>
      <c r="O5610" t="s">
        <v>30</v>
      </c>
      <c r="P5610" t="s">
        <v>30</v>
      </c>
      <c r="Q5610" t="s">
        <v>75</v>
      </c>
      <c r="R5610" t="s">
        <v>30</v>
      </c>
      <c r="X5610" t="s">
        <v>15509</v>
      </c>
    </row>
    <row r="5611" spans="1:24" x14ac:dyDescent="0.25">
      <c r="A5611">
        <v>1376487</v>
      </c>
      <c r="B5611" t="s">
        <v>15510</v>
      </c>
      <c r="C5611" t="s">
        <v>15511</v>
      </c>
      <c r="M5611" t="s">
        <v>7906</v>
      </c>
      <c r="N5611" t="s">
        <v>45</v>
      </c>
      <c r="O5611" t="s">
        <v>30</v>
      </c>
      <c r="P5611" t="s">
        <v>30</v>
      </c>
      <c r="Q5611" t="s">
        <v>75</v>
      </c>
      <c r="R5611" t="s">
        <v>30</v>
      </c>
      <c r="X5611" t="s">
        <v>15512</v>
      </c>
    </row>
    <row r="5612" spans="1:24" x14ac:dyDescent="0.25">
      <c r="A5612">
        <v>1378064</v>
      </c>
      <c r="B5612" t="s">
        <v>15513</v>
      </c>
      <c r="C5612" t="s">
        <v>15514</v>
      </c>
      <c r="M5612" t="s">
        <v>3790</v>
      </c>
      <c r="N5612" t="s">
        <v>74</v>
      </c>
      <c r="O5612" t="s">
        <v>30</v>
      </c>
      <c r="P5612" t="s">
        <v>30</v>
      </c>
      <c r="Q5612" t="s">
        <v>75</v>
      </c>
      <c r="R5612" t="s">
        <v>30</v>
      </c>
      <c r="X5612" t="s">
        <v>15515</v>
      </c>
    </row>
    <row r="5613" spans="1:24" x14ac:dyDescent="0.25">
      <c r="A5613">
        <v>1383488</v>
      </c>
      <c r="B5613" t="s">
        <v>15516</v>
      </c>
      <c r="C5613" t="s">
        <v>15517</v>
      </c>
      <c r="E5613" t="s">
        <v>15518</v>
      </c>
      <c r="F5613" t="s">
        <v>7354</v>
      </c>
      <c r="G5613" t="e">
        <f>-fiban</f>
        <v>#NAME?</v>
      </c>
      <c r="H5613" t="s">
        <v>10845</v>
      </c>
      <c r="I5613">
        <v>1996</v>
      </c>
      <c r="M5613" t="s">
        <v>15519</v>
      </c>
      <c r="N5613" t="s">
        <v>45</v>
      </c>
      <c r="O5613" t="s">
        <v>40</v>
      </c>
      <c r="P5613" t="s">
        <v>30</v>
      </c>
      <c r="Q5613" t="s">
        <v>46</v>
      </c>
      <c r="R5613" t="s">
        <v>30</v>
      </c>
      <c r="X5613" t="s">
        <v>15520</v>
      </c>
    </row>
    <row r="5614" spans="1:24" x14ac:dyDescent="0.25">
      <c r="A5614">
        <v>1383129</v>
      </c>
      <c r="B5614" t="s">
        <v>15521</v>
      </c>
      <c r="C5614" t="s">
        <v>15522</v>
      </c>
      <c r="E5614" t="s">
        <v>15523</v>
      </c>
      <c r="G5614" t="e">
        <f>-ium</f>
        <v>#NAME?</v>
      </c>
      <c r="H5614" t="s">
        <v>288</v>
      </c>
      <c r="I5614">
        <v>1977</v>
      </c>
      <c r="M5614" t="s">
        <v>15524</v>
      </c>
      <c r="N5614" t="s">
        <v>45</v>
      </c>
      <c r="O5614" t="s">
        <v>40</v>
      </c>
      <c r="P5614" t="s">
        <v>30</v>
      </c>
      <c r="Q5614" t="s">
        <v>63</v>
      </c>
      <c r="R5614" t="s">
        <v>30</v>
      </c>
      <c r="X5614" t="s">
        <v>15525</v>
      </c>
    </row>
    <row r="5615" spans="1:24" x14ac:dyDescent="0.25">
      <c r="A5615">
        <v>1380530</v>
      </c>
      <c r="B5615" t="s">
        <v>15526</v>
      </c>
      <c r="C5615" t="s">
        <v>15527</v>
      </c>
      <c r="F5615" t="s">
        <v>141</v>
      </c>
      <c r="M5615" t="s">
        <v>5655</v>
      </c>
      <c r="N5615" t="s">
        <v>75</v>
      </c>
      <c r="O5615" t="s">
        <v>30</v>
      </c>
      <c r="P5615" t="s">
        <v>30</v>
      </c>
      <c r="Q5615" t="s">
        <v>31</v>
      </c>
      <c r="R5615" t="s">
        <v>30</v>
      </c>
    </row>
    <row r="5616" spans="1:24" x14ac:dyDescent="0.25">
      <c r="A5616">
        <v>1380654</v>
      </c>
      <c r="B5616" t="s">
        <v>15528</v>
      </c>
      <c r="C5616" t="s">
        <v>15529</v>
      </c>
      <c r="E5616" t="s">
        <v>15530</v>
      </c>
      <c r="F5616" t="s">
        <v>15531</v>
      </c>
      <c r="I5616">
        <v>1997</v>
      </c>
      <c r="M5616" t="s">
        <v>1419</v>
      </c>
      <c r="N5616" t="s">
        <v>75</v>
      </c>
      <c r="O5616" t="s">
        <v>30</v>
      </c>
      <c r="P5616" t="s">
        <v>30</v>
      </c>
      <c r="Q5616" t="s">
        <v>31</v>
      </c>
      <c r="R5616" t="s">
        <v>30</v>
      </c>
    </row>
    <row r="5617" spans="1:24" x14ac:dyDescent="0.25">
      <c r="A5617">
        <v>1380632</v>
      </c>
      <c r="B5617" t="s">
        <v>15532</v>
      </c>
      <c r="C5617" t="s">
        <v>15533</v>
      </c>
      <c r="M5617" t="s">
        <v>5869</v>
      </c>
      <c r="N5617" t="s">
        <v>75</v>
      </c>
      <c r="O5617" t="s">
        <v>30</v>
      </c>
      <c r="P5617" t="s">
        <v>30</v>
      </c>
      <c r="Q5617" t="s">
        <v>31</v>
      </c>
      <c r="R5617" t="s">
        <v>30</v>
      </c>
    </row>
    <row r="5618" spans="1:24" x14ac:dyDescent="0.25">
      <c r="A5618">
        <v>1380271</v>
      </c>
      <c r="B5618" t="s">
        <v>15534</v>
      </c>
      <c r="C5618" t="s">
        <v>15535</v>
      </c>
      <c r="M5618" t="s">
        <v>15536</v>
      </c>
      <c r="N5618" t="s">
        <v>75</v>
      </c>
      <c r="O5618" t="s">
        <v>30</v>
      </c>
      <c r="P5618" t="s">
        <v>30</v>
      </c>
      <c r="Q5618" t="s">
        <v>31</v>
      </c>
      <c r="R5618" t="s">
        <v>30</v>
      </c>
    </row>
    <row r="5619" spans="1:24" x14ac:dyDescent="0.25">
      <c r="A5619">
        <v>1380802</v>
      </c>
      <c r="B5619" t="s">
        <v>15537</v>
      </c>
      <c r="C5619" t="s">
        <v>15538</v>
      </c>
      <c r="F5619" t="s">
        <v>2492</v>
      </c>
      <c r="I5619">
        <v>1976</v>
      </c>
      <c r="M5619" t="s">
        <v>15539</v>
      </c>
      <c r="N5619" t="s">
        <v>229</v>
      </c>
      <c r="O5619" t="s">
        <v>30</v>
      </c>
      <c r="P5619" t="s">
        <v>30</v>
      </c>
      <c r="Q5619" t="s">
        <v>31</v>
      </c>
      <c r="R5619" t="s">
        <v>30</v>
      </c>
    </row>
    <row r="5620" spans="1:24" x14ac:dyDescent="0.25">
      <c r="A5620">
        <v>1380145</v>
      </c>
      <c r="B5620" t="s">
        <v>15540</v>
      </c>
      <c r="C5620" t="s">
        <v>15541</v>
      </c>
      <c r="I5620">
        <v>1968</v>
      </c>
      <c r="M5620" t="s">
        <v>566</v>
      </c>
      <c r="N5620" t="s">
        <v>75</v>
      </c>
      <c r="O5620" t="s">
        <v>30</v>
      </c>
      <c r="P5620" t="s">
        <v>30</v>
      </c>
      <c r="Q5620" t="s">
        <v>31</v>
      </c>
      <c r="R5620" t="s">
        <v>30</v>
      </c>
    </row>
    <row r="5621" spans="1:24" x14ac:dyDescent="0.25">
      <c r="A5621">
        <v>1381132</v>
      </c>
      <c r="B5621" t="s">
        <v>15542</v>
      </c>
      <c r="C5621" t="s">
        <v>15543</v>
      </c>
      <c r="F5621" t="s">
        <v>15544</v>
      </c>
      <c r="M5621" t="s">
        <v>15545</v>
      </c>
      <c r="N5621" t="s">
        <v>133</v>
      </c>
      <c r="O5621" t="s">
        <v>30</v>
      </c>
      <c r="P5621" t="s">
        <v>30</v>
      </c>
      <c r="Q5621" t="s">
        <v>31</v>
      </c>
      <c r="R5621" t="s">
        <v>30</v>
      </c>
    </row>
    <row r="5622" spans="1:24" x14ac:dyDescent="0.25">
      <c r="A5622">
        <v>1381239</v>
      </c>
      <c r="B5622" t="s">
        <v>15546</v>
      </c>
      <c r="C5622" t="s">
        <v>15547</v>
      </c>
      <c r="M5622" t="s">
        <v>672</v>
      </c>
      <c r="N5622" t="s">
        <v>75</v>
      </c>
      <c r="O5622" t="s">
        <v>30</v>
      </c>
      <c r="P5622" t="s">
        <v>30</v>
      </c>
      <c r="Q5622" t="s">
        <v>31</v>
      </c>
      <c r="R5622" t="s">
        <v>30</v>
      </c>
    </row>
    <row r="5623" spans="1:24" x14ac:dyDescent="0.25">
      <c r="A5623">
        <v>1380824</v>
      </c>
      <c r="B5623" t="s">
        <v>15548</v>
      </c>
      <c r="C5623" t="s">
        <v>15549</v>
      </c>
      <c r="F5623" t="s">
        <v>15550</v>
      </c>
      <c r="K5623" t="s">
        <v>15551</v>
      </c>
      <c r="L5623" t="s">
        <v>15552</v>
      </c>
      <c r="M5623" t="s">
        <v>88</v>
      </c>
      <c r="N5623" t="s">
        <v>29</v>
      </c>
      <c r="O5623" t="s">
        <v>30</v>
      </c>
      <c r="P5623" t="s">
        <v>30</v>
      </c>
      <c r="Q5623" t="s">
        <v>31</v>
      </c>
      <c r="R5623" t="s">
        <v>30</v>
      </c>
    </row>
    <row r="5624" spans="1:24" x14ac:dyDescent="0.25">
      <c r="A5624">
        <v>1377547</v>
      </c>
      <c r="B5624" t="s">
        <v>15553</v>
      </c>
      <c r="C5624" t="s">
        <v>15554</v>
      </c>
      <c r="E5624" t="s">
        <v>15555</v>
      </c>
      <c r="F5624" t="s">
        <v>3897</v>
      </c>
      <c r="I5624">
        <v>1967</v>
      </c>
      <c r="M5624" t="s">
        <v>15556</v>
      </c>
      <c r="N5624" t="s">
        <v>45</v>
      </c>
      <c r="O5624" t="s">
        <v>40</v>
      </c>
      <c r="P5624" t="s">
        <v>30</v>
      </c>
      <c r="Q5624" t="s">
        <v>63</v>
      </c>
      <c r="R5624" t="s">
        <v>30</v>
      </c>
      <c r="X5624" t="s">
        <v>15557</v>
      </c>
    </row>
    <row r="5625" spans="1:24" x14ac:dyDescent="0.25">
      <c r="A5625">
        <v>24323</v>
      </c>
      <c r="B5625" t="s">
        <v>15674</v>
      </c>
      <c r="C5625" t="s">
        <v>15675</v>
      </c>
      <c r="E5625" t="s">
        <v>15676</v>
      </c>
      <c r="N5625" t="s">
        <v>45</v>
      </c>
      <c r="O5625" t="s">
        <v>40</v>
      </c>
      <c r="P5625" t="s">
        <v>30</v>
      </c>
      <c r="Q5625" t="s">
        <v>63</v>
      </c>
      <c r="R5625" t="s">
        <v>30</v>
      </c>
      <c r="X5625" t="s">
        <v>15677</v>
      </c>
    </row>
    <row r="5626" spans="1:24" x14ac:dyDescent="0.25">
      <c r="A5626">
        <v>308611</v>
      </c>
      <c r="B5626" t="s">
        <v>15678</v>
      </c>
      <c r="C5626" t="s">
        <v>15679</v>
      </c>
      <c r="G5626" t="e">
        <f>-kalant</f>
        <v>#NAME?</v>
      </c>
      <c r="H5626" t="s">
        <v>1639</v>
      </c>
      <c r="N5626" t="s">
        <v>45</v>
      </c>
      <c r="O5626" t="s">
        <v>40</v>
      </c>
      <c r="P5626" t="s">
        <v>30</v>
      </c>
      <c r="Q5626" t="s">
        <v>63</v>
      </c>
      <c r="R5626" t="s">
        <v>30</v>
      </c>
      <c r="X5626" t="s">
        <v>15680</v>
      </c>
    </row>
    <row r="5627" spans="1:24" x14ac:dyDescent="0.25">
      <c r="A5627">
        <v>9277</v>
      </c>
      <c r="B5627" t="s">
        <v>15681</v>
      </c>
      <c r="C5627" t="s">
        <v>15682</v>
      </c>
      <c r="F5627" t="s">
        <v>15683</v>
      </c>
      <c r="G5627" t="e">
        <f>-stigmine</f>
        <v>#NAME?</v>
      </c>
      <c r="H5627" t="s">
        <v>15684</v>
      </c>
      <c r="K5627" t="s">
        <v>15685</v>
      </c>
      <c r="L5627" t="s">
        <v>15686</v>
      </c>
      <c r="M5627" t="s">
        <v>3033</v>
      </c>
      <c r="N5627" t="s">
        <v>45</v>
      </c>
      <c r="O5627" t="s">
        <v>40</v>
      </c>
      <c r="P5627" t="s">
        <v>30</v>
      </c>
      <c r="Q5627" t="s">
        <v>31</v>
      </c>
      <c r="R5627" t="s">
        <v>30</v>
      </c>
      <c r="X5627" t="s">
        <v>15687</v>
      </c>
    </row>
    <row r="5628" spans="1:24" x14ac:dyDescent="0.25">
      <c r="A5628">
        <v>244434</v>
      </c>
      <c r="B5628" t="s">
        <v>15688</v>
      </c>
      <c r="C5628" t="s">
        <v>15689</v>
      </c>
      <c r="E5628" t="s">
        <v>15690</v>
      </c>
      <c r="F5628" t="s">
        <v>15691</v>
      </c>
      <c r="I5628">
        <v>2008</v>
      </c>
      <c r="N5628" t="s">
        <v>29</v>
      </c>
      <c r="O5628" t="s">
        <v>30</v>
      </c>
      <c r="P5628" t="s">
        <v>30</v>
      </c>
      <c r="Q5628" t="s">
        <v>31</v>
      </c>
      <c r="R5628" t="s">
        <v>30</v>
      </c>
      <c r="X5628" t="s">
        <v>15692</v>
      </c>
    </row>
    <row r="5629" spans="1:24" x14ac:dyDescent="0.25">
      <c r="A5629">
        <v>709806</v>
      </c>
      <c r="B5629" t="s">
        <v>15693</v>
      </c>
      <c r="C5629" t="s">
        <v>15694</v>
      </c>
      <c r="E5629" t="s">
        <v>15695</v>
      </c>
      <c r="G5629" t="s">
        <v>1458</v>
      </c>
      <c r="H5629" t="s">
        <v>1459</v>
      </c>
      <c r="N5629" t="s">
        <v>45</v>
      </c>
      <c r="O5629" t="s">
        <v>40</v>
      </c>
      <c r="P5629" t="s">
        <v>30</v>
      </c>
      <c r="Q5629" t="s">
        <v>63</v>
      </c>
      <c r="R5629" t="s">
        <v>30</v>
      </c>
      <c r="X5629" t="s">
        <v>15696</v>
      </c>
    </row>
    <row r="5630" spans="1:24" x14ac:dyDescent="0.25">
      <c r="A5630">
        <v>699020</v>
      </c>
      <c r="B5630" t="s">
        <v>15697</v>
      </c>
      <c r="C5630" t="s">
        <v>15698</v>
      </c>
      <c r="G5630" t="e">
        <f>-mycin</f>
        <v>#NAME?</v>
      </c>
      <c r="H5630" t="s">
        <v>26</v>
      </c>
      <c r="N5630" t="s">
        <v>29</v>
      </c>
      <c r="O5630" t="s">
        <v>30</v>
      </c>
      <c r="P5630" t="s">
        <v>30</v>
      </c>
      <c r="Q5630" t="s">
        <v>31</v>
      </c>
      <c r="R5630" t="s">
        <v>30</v>
      </c>
      <c r="X5630" t="s">
        <v>15699</v>
      </c>
    </row>
    <row r="5631" spans="1:24" x14ac:dyDescent="0.25">
      <c r="A5631">
        <v>453505</v>
      </c>
      <c r="B5631" t="s">
        <v>15700</v>
      </c>
      <c r="C5631" t="s">
        <v>15701</v>
      </c>
      <c r="F5631" t="s">
        <v>626</v>
      </c>
      <c r="K5631" t="s">
        <v>15702</v>
      </c>
      <c r="L5631" t="s">
        <v>15703</v>
      </c>
      <c r="N5631" t="s">
        <v>45</v>
      </c>
      <c r="O5631" t="s">
        <v>40</v>
      </c>
      <c r="P5631" t="s">
        <v>30</v>
      </c>
      <c r="Q5631" t="s">
        <v>46</v>
      </c>
      <c r="R5631" t="s">
        <v>30</v>
      </c>
      <c r="X5631" t="s">
        <v>15704</v>
      </c>
    </row>
    <row r="5632" spans="1:24" x14ac:dyDescent="0.25">
      <c r="A5632">
        <v>227628</v>
      </c>
      <c r="B5632" t="s">
        <v>15705</v>
      </c>
      <c r="C5632" t="s">
        <v>15706</v>
      </c>
      <c r="N5632" t="s">
        <v>45</v>
      </c>
      <c r="O5632" t="s">
        <v>40</v>
      </c>
      <c r="P5632" t="s">
        <v>30</v>
      </c>
      <c r="Q5632" t="s">
        <v>31</v>
      </c>
      <c r="R5632" t="s">
        <v>30</v>
      </c>
      <c r="X5632" t="s">
        <v>15707</v>
      </c>
    </row>
    <row r="5633" spans="1:24" x14ac:dyDescent="0.25">
      <c r="A5633">
        <v>453543</v>
      </c>
      <c r="B5633" t="s">
        <v>15708</v>
      </c>
      <c r="C5633" t="s">
        <v>15709</v>
      </c>
      <c r="E5633" t="s">
        <v>15710</v>
      </c>
      <c r="N5633" t="s">
        <v>45</v>
      </c>
      <c r="O5633" t="s">
        <v>40</v>
      </c>
      <c r="P5633" t="s">
        <v>30</v>
      </c>
      <c r="Q5633" t="s">
        <v>63</v>
      </c>
      <c r="R5633" t="s">
        <v>30</v>
      </c>
      <c r="X5633" t="s">
        <v>15711</v>
      </c>
    </row>
    <row r="5634" spans="1:24" x14ac:dyDescent="0.25">
      <c r="A5634">
        <v>187694</v>
      </c>
      <c r="B5634" t="s">
        <v>15712</v>
      </c>
      <c r="C5634" t="s">
        <v>15713</v>
      </c>
      <c r="N5634" t="s">
        <v>45</v>
      </c>
      <c r="O5634" t="s">
        <v>40</v>
      </c>
      <c r="P5634" t="s">
        <v>30</v>
      </c>
      <c r="Q5634" t="s">
        <v>63</v>
      </c>
      <c r="R5634" t="s">
        <v>30</v>
      </c>
      <c r="X5634" t="s">
        <v>15714</v>
      </c>
    </row>
    <row r="5635" spans="1:24" x14ac:dyDescent="0.25">
      <c r="A5635">
        <v>237763</v>
      </c>
      <c r="B5635" t="s">
        <v>15715</v>
      </c>
      <c r="C5635" t="s">
        <v>15716</v>
      </c>
      <c r="M5635" t="s">
        <v>942</v>
      </c>
      <c r="N5635" t="s">
        <v>45</v>
      </c>
      <c r="O5635" t="s">
        <v>40</v>
      </c>
      <c r="P5635" t="s">
        <v>30</v>
      </c>
      <c r="Q5635" t="s">
        <v>63</v>
      </c>
      <c r="R5635" t="s">
        <v>30</v>
      </c>
      <c r="X5635" t="s">
        <v>15717</v>
      </c>
    </row>
    <row r="5636" spans="1:24" x14ac:dyDescent="0.25">
      <c r="A5636">
        <v>14263</v>
      </c>
      <c r="B5636" t="s">
        <v>15718</v>
      </c>
      <c r="C5636" t="s">
        <v>15719</v>
      </c>
      <c r="E5636" t="s">
        <v>15720</v>
      </c>
      <c r="F5636" t="s">
        <v>3908</v>
      </c>
      <c r="G5636" t="e">
        <f>-oxetine</f>
        <v>#NAME?</v>
      </c>
      <c r="H5636" t="s">
        <v>3046</v>
      </c>
      <c r="I5636">
        <v>1997</v>
      </c>
      <c r="K5636" t="s">
        <v>15721</v>
      </c>
      <c r="L5636" t="s">
        <v>15722</v>
      </c>
      <c r="N5636" t="s">
        <v>45</v>
      </c>
      <c r="O5636" t="s">
        <v>40</v>
      </c>
      <c r="P5636" t="s">
        <v>30</v>
      </c>
      <c r="Q5636" t="s">
        <v>46</v>
      </c>
      <c r="R5636" t="s">
        <v>30</v>
      </c>
      <c r="X5636" t="s">
        <v>15723</v>
      </c>
    </row>
    <row r="5637" spans="1:24" x14ac:dyDescent="0.25">
      <c r="A5637">
        <v>520672</v>
      </c>
      <c r="B5637" t="s">
        <v>15724</v>
      </c>
      <c r="C5637" t="s">
        <v>15725</v>
      </c>
      <c r="E5637" t="s">
        <v>15726</v>
      </c>
      <c r="F5637" t="s">
        <v>13037</v>
      </c>
      <c r="G5637" t="e">
        <f>-glitazar</f>
        <v>#NAME?</v>
      </c>
      <c r="H5637" t="s">
        <v>7402</v>
      </c>
      <c r="I5637">
        <v>2007</v>
      </c>
      <c r="N5637" t="s">
        <v>45</v>
      </c>
      <c r="O5637" t="s">
        <v>40</v>
      </c>
      <c r="P5637" t="s">
        <v>30</v>
      </c>
      <c r="Q5637" t="s">
        <v>31</v>
      </c>
      <c r="R5637" t="s">
        <v>30</v>
      </c>
      <c r="X5637" t="s">
        <v>15727</v>
      </c>
    </row>
    <row r="5638" spans="1:24" x14ac:dyDescent="0.25">
      <c r="A5638">
        <v>270986</v>
      </c>
      <c r="B5638" t="s">
        <v>15728</v>
      </c>
      <c r="C5638" t="s">
        <v>15729</v>
      </c>
      <c r="E5638" t="s">
        <v>15730</v>
      </c>
      <c r="F5638" t="s">
        <v>366</v>
      </c>
      <c r="K5638" t="s">
        <v>15731</v>
      </c>
      <c r="L5638" t="s">
        <v>15732</v>
      </c>
      <c r="N5638" t="s">
        <v>45</v>
      </c>
      <c r="O5638" t="s">
        <v>40</v>
      </c>
      <c r="P5638" t="s">
        <v>30</v>
      </c>
      <c r="Q5638" t="s">
        <v>63</v>
      </c>
      <c r="R5638" t="s">
        <v>30</v>
      </c>
      <c r="X5638" t="s">
        <v>15733</v>
      </c>
    </row>
    <row r="5639" spans="1:24" x14ac:dyDescent="0.25">
      <c r="A5639">
        <v>278887</v>
      </c>
      <c r="B5639" t="s">
        <v>15734</v>
      </c>
      <c r="C5639" t="s">
        <v>15735</v>
      </c>
      <c r="N5639" t="s">
        <v>45</v>
      </c>
      <c r="O5639" t="s">
        <v>40</v>
      </c>
      <c r="P5639" t="s">
        <v>30</v>
      </c>
      <c r="Q5639" t="s">
        <v>46</v>
      </c>
      <c r="R5639" t="s">
        <v>30</v>
      </c>
      <c r="X5639" t="s">
        <v>15736</v>
      </c>
    </row>
    <row r="5640" spans="1:24" x14ac:dyDescent="0.25">
      <c r="A5640">
        <v>49018</v>
      </c>
      <c r="B5640" t="s">
        <v>15737</v>
      </c>
      <c r="C5640" t="s">
        <v>15738</v>
      </c>
      <c r="N5640" t="s">
        <v>29</v>
      </c>
      <c r="O5640" t="s">
        <v>40</v>
      </c>
      <c r="P5640" t="s">
        <v>30</v>
      </c>
      <c r="Q5640" t="s">
        <v>31</v>
      </c>
      <c r="R5640" t="s">
        <v>30</v>
      </c>
      <c r="X5640" t="s">
        <v>15739</v>
      </c>
    </row>
    <row r="5641" spans="1:24" x14ac:dyDescent="0.25">
      <c r="A5641">
        <v>28963</v>
      </c>
      <c r="B5641" t="s">
        <v>15740</v>
      </c>
      <c r="C5641" t="s">
        <v>15741</v>
      </c>
      <c r="N5641" t="s">
        <v>45</v>
      </c>
      <c r="O5641" t="s">
        <v>40</v>
      </c>
      <c r="P5641" t="s">
        <v>30</v>
      </c>
      <c r="Q5641" t="s">
        <v>46</v>
      </c>
      <c r="R5641" t="s">
        <v>30</v>
      </c>
      <c r="X5641" t="s">
        <v>15742</v>
      </c>
    </row>
    <row r="5642" spans="1:24" x14ac:dyDescent="0.25">
      <c r="A5642">
        <v>86198</v>
      </c>
      <c r="B5642" t="s">
        <v>15743</v>
      </c>
      <c r="C5642" t="s">
        <v>15744</v>
      </c>
      <c r="E5642" t="s">
        <v>15745</v>
      </c>
      <c r="F5642" t="s">
        <v>1600</v>
      </c>
      <c r="G5642" t="e">
        <f>-ast</f>
        <v>#NAME?</v>
      </c>
      <c r="H5642" t="s">
        <v>10401</v>
      </c>
      <c r="I5642">
        <v>1992</v>
      </c>
      <c r="M5642" t="s">
        <v>5754</v>
      </c>
      <c r="N5642" t="s">
        <v>45</v>
      </c>
      <c r="O5642" t="s">
        <v>40</v>
      </c>
      <c r="P5642" t="s">
        <v>30</v>
      </c>
      <c r="Q5642" t="s">
        <v>63</v>
      </c>
      <c r="R5642" t="s">
        <v>30</v>
      </c>
      <c r="X5642" t="s">
        <v>15746</v>
      </c>
    </row>
    <row r="5643" spans="1:24" x14ac:dyDescent="0.25">
      <c r="A5643">
        <v>1377594</v>
      </c>
      <c r="B5643" t="s">
        <v>15747</v>
      </c>
      <c r="C5643" t="s">
        <v>15748</v>
      </c>
      <c r="N5643" t="s">
        <v>45</v>
      </c>
      <c r="O5643" t="s">
        <v>40</v>
      </c>
      <c r="P5643" t="s">
        <v>30</v>
      </c>
      <c r="Q5643" t="s">
        <v>63</v>
      </c>
      <c r="R5643" t="s">
        <v>30</v>
      </c>
      <c r="X5643" t="s">
        <v>15749</v>
      </c>
    </row>
    <row r="5644" spans="1:24" x14ac:dyDescent="0.25">
      <c r="A5644">
        <v>1378855</v>
      </c>
      <c r="B5644" t="s">
        <v>15750</v>
      </c>
      <c r="C5644" t="s">
        <v>15751</v>
      </c>
      <c r="N5644" t="s">
        <v>45</v>
      </c>
      <c r="O5644" t="s">
        <v>40</v>
      </c>
      <c r="P5644" t="s">
        <v>30</v>
      </c>
      <c r="Q5644" t="s">
        <v>63</v>
      </c>
      <c r="R5644" t="s">
        <v>30</v>
      </c>
      <c r="X5644" t="s">
        <v>15752</v>
      </c>
    </row>
    <row r="5645" spans="1:24" x14ac:dyDescent="0.25">
      <c r="A5645">
        <v>1378037</v>
      </c>
      <c r="B5645" t="s">
        <v>15753</v>
      </c>
      <c r="C5645" t="s">
        <v>15754</v>
      </c>
      <c r="G5645" t="e">
        <f>-fibrate</f>
        <v>#NAME?</v>
      </c>
      <c r="H5645" t="s">
        <v>325</v>
      </c>
      <c r="N5645" t="s">
        <v>29</v>
      </c>
      <c r="O5645" t="s">
        <v>30</v>
      </c>
      <c r="P5645" t="s">
        <v>30</v>
      </c>
      <c r="Q5645" t="s">
        <v>46</v>
      </c>
      <c r="R5645" t="s">
        <v>30</v>
      </c>
      <c r="X5645" t="s">
        <v>15755</v>
      </c>
    </row>
    <row r="5646" spans="1:24" x14ac:dyDescent="0.25">
      <c r="A5646">
        <v>1376591</v>
      </c>
      <c r="B5646" t="s">
        <v>15756</v>
      </c>
      <c r="C5646" t="s">
        <v>15757</v>
      </c>
      <c r="N5646" t="s">
        <v>45</v>
      </c>
      <c r="O5646" t="s">
        <v>40</v>
      </c>
      <c r="P5646" t="s">
        <v>30</v>
      </c>
      <c r="Q5646" t="s">
        <v>46</v>
      </c>
      <c r="R5646" t="s">
        <v>30</v>
      </c>
      <c r="X5646" t="s">
        <v>15758</v>
      </c>
    </row>
    <row r="5647" spans="1:24" x14ac:dyDescent="0.25">
      <c r="A5647">
        <v>1380338</v>
      </c>
      <c r="B5647" t="s">
        <v>15759</v>
      </c>
      <c r="C5647" t="s">
        <v>15760</v>
      </c>
      <c r="G5647" t="e">
        <f>-ase</f>
        <v>#NAME?</v>
      </c>
      <c r="H5647" t="s">
        <v>3419</v>
      </c>
      <c r="N5647" t="s">
        <v>2360</v>
      </c>
      <c r="O5647" t="s">
        <v>30</v>
      </c>
      <c r="P5647" t="s">
        <v>30</v>
      </c>
      <c r="Q5647" t="s">
        <v>31</v>
      </c>
      <c r="R5647" t="s">
        <v>30</v>
      </c>
    </row>
    <row r="5648" spans="1:24" x14ac:dyDescent="0.25">
      <c r="A5648">
        <v>1381139</v>
      </c>
      <c r="B5648" t="s">
        <v>15761</v>
      </c>
      <c r="C5648" t="s">
        <v>15762</v>
      </c>
      <c r="N5648" t="s">
        <v>75</v>
      </c>
      <c r="O5648" t="s">
        <v>30</v>
      </c>
      <c r="P5648" t="s">
        <v>30</v>
      </c>
      <c r="Q5648" t="s">
        <v>31</v>
      </c>
      <c r="R5648" t="s">
        <v>30</v>
      </c>
    </row>
    <row r="5649" spans="1:24" x14ac:dyDescent="0.25">
      <c r="A5649">
        <v>1380775</v>
      </c>
      <c r="B5649" t="s">
        <v>15763</v>
      </c>
      <c r="C5649" t="s">
        <v>15764</v>
      </c>
      <c r="F5649" t="s">
        <v>3624</v>
      </c>
      <c r="I5649">
        <v>1987</v>
      </c>
      <c r="K5649" t="s">
        <v>15765</v>
      </c>
      <c r="L5649" t="s">
        <v>15766</v>
      </c>
      <c r="M5649" t="s">
        <v>10217</v>
      </c>
      <c r="N5649" t="s">
        <v>108</v>
      </c>
      <c r="O5649" t="s">
        <v>30</v>
      </c>
      <c r="P5649" t="s">
        <v>30</v>
      </c>
      <c r="Q5649" t="s">
        <v>31</v>
      </c>
      <c r="R5649" t="s">
        <v>30</v>
      </c>
    </row>
    <row r="5650" spans="1:24" x14ac:dyDescent="0.25">
      <c r="A5650">
        <v>1380345</v>
      </c>
      <c r="B5650" t="s">
        <v>15767</v>
      </c>
      <c r="C5650" t="s">
        <v>15768</v>
      </c>
      <c r="M5650" t="s">
        <v>9018</v>
      </c>
      <c r="N5650" t="s">
        <v>75</v>
      </c>
      <c r="O5650" t="s">
        <v>30</v>
      </c>
      <c r="P5650" t="s">
        <v>30</v>
      </c>
      <c r="Q5650" t="s">
        <v>31</v>
      </c>
      <c r="R5650" t="s">
        <v>30</v>
      </c>
    </row>
    <row r="5651" spans="1:24" x14ac:dyDescent="0.25">
      <c r="A5651">
        <v>1381271</v>
      </c>
      <c r="B5651" t="s">
        <v>15769</v>
      </c>
      <c r="C5651" t="s">
        <v>15770</v>
      </c>
      <c r="K5651" t="s">
        <v>15771</v>
      </c>
      <c r="L5651" t="s">
        <v>15772</v>
      </c>
      <c r="M5651" t="s">
        <v>88</v>
      </c>
      <c r="N5651" t="s">
        <v>75</v>
      </c>
      <c r="O5651" t="s">
        <v>30</v>
      </c>
      <c r="P5651" t="s">
        <v>30</v>
      </c>
      <c r="Q5651" t="s">
        <v>31</v>
      </c>
      <c r="R5651" t="s">
        <v>30</v>
      </c>
    </row>
    <row r="5652" spans="1:24" x14ac:dyDescent="0.25">
      <c r="A5652">
        <v>1381092</v>
      </c>
      <c r="B5652" t="s">
        <v>15773</v>
      </c>
      <c r="C5652" t="s">
        <v>15774</v>
      </c>
      <c r="N5652" t="s">
        <v>75</v>
      </c>
      <c r="O5652" t="s">
        <v>30</v>
      </c>
      <c r="P5652" t="s">
        <v>30</v>
      </c>
      <c r="Q5652" t="s">
        <v>31</v>
      </c>
      <c r="R5652" t="s">
        <v>30</v>
      </c>
    </row>
    <row r="5653" spans="1:24" x14ac:dyDescent="0.25">
      <c r="A5653">
        <v>1380996</v>
      </c>
      <c r="B5653" t="s">
        <v>15775</v>
      </c>
      <c r="C5653" t="s">
        <v>15776</v>
      </c>
      <c r="E5653" t="s">
        <v>15777</v>
      </c>
      <c r="F5653" t="s">
        <v>15778</v>
      </c>
      <c r="G5653" t="e">
        <f>-mab</f>
        <v>#NAME?</v>
      </c>
      <c r="H5653" t="s">
        <v>546</v>
      </c>
      <c r="I5653">
        <v>2011</v>
      </c>
      <c r="N5653" t="s">
        <v>547</v>
      </c>
      <c r="O5653" t="s">
        <v>30</v>
      </c>
      <c r="P5653" t="s">
        <v>30</v>
      </c>
      <c r="Q5653" t="s">
        <v>31</v>
      </c>
      <c r="R5653" t="s">
        <v>30</v>
      </c>
    </row>
    <row r="5654" spans="1:24" x14ac:dyDescent="0.25">
      <c r="A5654">
        <v>1381005</v>
      </c>
      <c r="B5654" t="s">
        <v>15781</v>
      </c>
      <c r="C5654" t="s">
        <v>15782</v>
      </c>
      <c r="E5654" t="s">
        <v>15783</v>
      </c>
      <c r="F5654" t="s">
        <v>15784</v>
      </c>
      <c r="G5654" t="e">
        <f>-mab</f>
        <v>#NAME?</v>
      </c>
      <c r="H5654" t="s">
        <v>546</v>
      </c>
      <c r="I5654">
        <v>2011</v>
      </c>
      <c r="N5654" t="s">
        <v>547</v>
      </c>
      <c r="O5654" t="s">
        <v>30</v>
      </c>
      <c r="P5654" t="s">
        <v>30</v>
      </c>
      <c r="Q5654" t="s">
        <v>31</v>
      </c>
      <c r="R5654" t="s">
        <v>30</v>
      </c>
    </row>
    <row r="5655" spans="1:24" x14ac:dyDescent="0.25">
      <c r="A5655">
        <v>1380328</v>
      </c>
      <c r="B5655" t="s">
        <v>15785</v>
      </c>
      <c r="C5655" t="s">
        <v>15786</v>
      </c>
      <c r="E5655" t="s">
        <v>15787</v>
      </c>
      <c r="I5655">
        <v>2004</v>
      </c>
      <c r="N5655" t="s">
        <v>75</v>
      </c>
      <c r="O5655" t="s">
        <v>30</v>
      </c>
      <c r="P5655" t="s">
        <v>30</v>
      </c>
      <c r="Q5655" t="s">
        <v>31</v>
      </c>
      <c r="R5655" t="s">
        <v>30</v>
      </c>
    </row>
    <row r="5656" spans="1:24" x14ac:dyDescent="0.25">
      <c r="A5656">
        <v>1380368</v>
      </c>
      <c r="B5656" t="s">
        <v>15788</v>
      </c>
      <c r="C5656" t="s">
        <v>15789</v>
      </c>
      <c r="N5656" t="s">
        <v>75</v>
      </c>
      <c r="O5656" t="s">
        <v>30</v>
      </c>
      <c r="P5656" t="s">
        <v>30</v>
      </c>
      <c r="Q5656" t="s">
        <v>31</v>
      </c>
      <c r="R5656" t="s">
        <v>30</v>
      </c>
    </row>
    <row r="5657" spans="1:24" x14ac:dyDescent="0.25">
      <c r="A5657">
        <v>1381177</v>
      </c>
      <c r="B5657" t="s">
        <v>15790</v>
      </c>
      <c r="C5657" t="s">
        <v>15791</v>
      </c>
      <c r="F5657" t="s">
        <v>527</v>
      </c>
      <c r="I5657">
        <v>1965</v>
      </c>
      <c r="M5657" t="s">
        <v>15792</v>
      </c>
      <c r="N5657" t="s">
        <v>75</v>
      </c>
      <c r="O5657" t="s">
        <v>30</v>
      </c>
      <c r="P5657" t="s">
        <v>30</v>
      </c>
      <c r="Q5657" t="s">
        <v>31</v>
      </c>
      <c r="R5657" t="s">
        <v>30</v>
      </c>
    </row>
    <row r="5658" spans="1:24" x14ac:dyDescent="0.25">
      <c r="A5658">
        <v>1301588</v>
      </c>
      <c r="B5658" t="s">
        <v>15798</v>
      </c>
      <c r="C5658" t="s">
        <v>15799</v>
      </c>
      <c r="E5658" t="s">
        <v>15800</v>
      </c>
      <c r="F5658" t="s">
        <v>1285</v>
      </c>
      <c r="G5658" t="e">
        <f>-sertib</f>
        <v>#NAME?</v>
      </c>
      <c r="H5658" t="s">
        <v>3928</v>
      </c>
      <c r="I5658">
        <v>2012</v>
      </c>
      <c r="N5658" t="s">
        <v>45</v>
      </c>
      <c r="O5658" t="s">
        <v>40</v>
      </c>
      <c r="P5658" t="s">
        <v>30</v>
      </c>
      <c r="Q5658" t="s">
        <v>63</v>
      </c>
      <c r="R5658" t="s">
        <v>30</v>
      </c>
      <c r="X5658" t="s">
        <v>15801</v>
      </c>
    </row>
    <row r="5659" spans="1:24" x14ac:dyDescent="0.25">
      <c r="A5659">
        <v>1320257</v>
      </c>
      <c r="B5659" t="s">
        <v>15802</v>
      </c>
      <c r="C5659" t="s">
        <v>15803</v>
      </c>
      <c r="N5659" t="s">
        <v>45</v>
      </c>
      <c r="O5659" t="s">
        <v>40</v>
      </c>
      <c r="P5659" t="s">
        <v>30</v>
      </c>
      <c r="Q5659" t="s">
        <v>63</v>
      </c>
      <c r="R5659" t="s">
        <v>30</v>
      </c>
      <c r="X5659" t="s">
        <v>15804</v>
      </c>
    </row>
    <row r="5660" spans="1:24" x14ac:dyDescent="0.25">
      <c r="A5660">
        <v>1320354</v>
      </c>
      <c r="B5660" t="s">
        <v>15805</v>
      </c>
      <c r="C5660" t="s">
        <v>15806</v>
      </c>
      <c r="E5660" t="s">
        <v>15807</v>
      </c>
      <c r="F5660" t="s">
        <v>366</v>
      </c>
      <c r="I5660">
        <v>1967</v>
      </c>
      <c r="M5660" t="s">
        <v>3337</v>
      </c>
      <c r="N5660" t="s">
        <v>45</v>
      </c>
      <c r="O5660" t="s">
        <v>30</v>
      </c>
      <c r="P5660" t="s">
        <v>30</v>
      </c>
      <c r="Q5660" t="s">
        <v>63</v>
      </c>
      <c r="R5660" t="s">
        <v>30</v>
      </c>
      <c r="X5660" t="s">
        <v>15808</v>
      </c>
    </row>
    <row r="5661" spans="1:24" x14ac:dyDescent="0.25">
      <c r="A5661">
        <v>1378870</v>
      </c>
      <c r="B5661" t="s">
        <v>15809</v>
      </c>
      <c r="C5661" t="s">
        <v>15810</v>
      </c>
      <c r="E5661" t="s">
        <v>15811</v>
      </c>
      <c r="I5661">
        <v>1976</v>
      </c>
      <c r="M5661" t="s">
        <v>5768</v>
      </c>
      <c r="N5661" t="s">
        <v>45</v>
      </c>
      <c r="O5661" t="s">
        <v>40</v>
      </c>
      <c r="P5661" t="s">
        <v>30</v>
      </c>
      <c r="Q5661" t="s">
        <v>63</v>
      </c>
      <c r="R5661" t="s">
        <v>30</v>
      </c>
      <c r="X5661" t="s">
        <v>15812</v>
      </c>
    </row>
    <row r="5662" spans="1:24" x14ac:dyDescent="0.25">
      <c r="A5662">
        <v>1376393</v>
      </c>
      <c r="B5662" t="s">
        <v>15813</v>
      </c>
      <c r="C5662" t="s">
        <v>15814</v>
      </c>
      <c r="E5662" t="s">
        <v>15815</v>
      </c>
      <c r="F5662" t="s">
        <v>3859</v>
      </c>
      <c r="I5662">
        <v>1973</v>
      </c>
      <c r="M5662" t="s">
        <v>11735</v>
      </c>
      <c r="N5662" t="s">
        <v>29</v>
      </c>
      <c r="O5662" t="s">
        <v>40</v>
      </c>
      <c r="P5662" t="s">
        <v>30</v>
      </c>
      <c r="Q5662" t="s">
        <v>31</v>
      </c>
      <c r="R5662" t="s">
        <v>30</v>
      </c>
      <c r="X5662" t="s">
        <v>15816</v>
      </c>
    </row>
    <row r="5663" spans="1:24" x14ac:dyDescent="0.25">
      <c r="A5663">
        <v>1376761</v>
      </c>
      <c r="B5663" t="s">
        <v>15817</v>
      </c>
      <c r="C5663" t="s">
        <v>15818</v>
      </c>
      <c r="G5663" t="e">
        <f>-fylline</f>
        <v>#NAME?</v>
      </c>
      <c r="H5663" t="s">
        <v>155</v>
      </c>
      <c r="N5663" t="s">
        <v>29</v>
      </c>
      <c r="O5663" t="s">
        <v>40</v>
      </c>
      <c r="P5663" t="s">
        <v>30</v>
      </c>
      <c r="Q5663" t="s">
        <v>46</v>
      </c>
      <c r="R5663" t="s">
        <v>30</v>
      </c>
      <c r="X5663" t="s">
        <v>15819</v>
      </c>
    </row>
    <row r="5664" spans="1:24" x14ac:dyDescent="0.25">
      <c r="A5664">
        <v>1376317</v>
      </c>
      <c r="B5664" t="s">
        <v>15820</v>
      </c>
      <c r="C5664" t="s">
        <v>15821</v>
      </c>
      <c r="N5664" t="s">
        <v>45</v>
      </c>
      <c r="O5664" t="s">
        <v>40</v>
      </c>
      <c r="P5664" t="s">
        <v>30</v>
      </c>
      <c r="Q5664" t="s">
        <v>31</v>
      </c>
      <c r="R5664" t="s">
        <v>30</v>
      </c>
      <c r="X5664" t="s">
        <v>15822</v>
      </c>
    </row>
    <row r="5665" spans="1:24" x14ac:dyDescent="0.25">
      <c r="A5665">
        <v>1377459</v>
      </c>
      <c r="B5665" t="s">
        <v>15823</v>
      </c>
      <c r="C5665" t="s">
        <v>15824</v>
      </c>
      <c r="N5665" t="s">
        <v>45</v>
      </c>
      <c r="O5665" t="s">
        <v>40</v>
      </c>
      <c r="P5665" t="s">
        <v>30</v>
      </c>
      <c r="Q5665" t="s">
        <v>63</v>
      </c>
      <c r="R5665" t="s">
        <v>30</v>
      </c>
      <c r="X5665" t="s">
        <v>15825</v>
      </c>
    </row>
    <row r="5666" spans="1:24" x14ac:dyDescent="0.25">
      <c r="A5666">
        <v>1379259</v>
      </c>
      <c r="B5666" t="s">
        <v>15826</v>
      </c>
      <c r="C5666" t="s">
        <v>15827</v>
      </c>
      <c r="N5666" t="s">
        <v>45</v>
      </c>
      <c r="O5666" t="s">
        <v>40</v>
      </c>
      <c r="P5666" t="s">
        <v>30</v>
      </c>
      <c r="Q5666" t="s">
        <v>46</v>
      </c>
      <c r="R5666" t="s">
        <v>30</v>
      </c>
      <c r="X5666" t="s">
        <v>15828</v>
      </c>
    </row>
    <row r="5667" spans="1:24" x14ac:dyDescent="0.25">
      <c r="A5667">
        <v>1376501</v>
      </c>
      <c r="B5667" t="s">
        <v>15829</v>
      </c>
      <c r="C5667" t="s">
        <v>15830</v>
      </c>
      <c r="E5667" t="s">
        <v>15831</v>
      </c>
      <c r="G5667" t="s">
        <v>2639</v>
      </c>
      <c r="H5667" t="s">
        <v>2640</v>
      </c>
      <c r="K5667" t="s">
        <v>15832</v>
      </c>
      <c r="L5667" t="s">
        <v>15833</v>
      </c>
      <c r="N5667" t="s">
        <v>29</v>
      </c>
      <c r="O5667" t="s">
        <v>40</v>
      </c>
      <c r="P5667" t="s">
        <v>30</v>
      </c>
      <c r="Q5667" t="s">
        <v>31</v>
      </c>
      <c r="R5667" t="s">
        <v>30</v>
      </c>
      <c r="X5667" t="s">
        <v>15834</v>
      </c>
    </row>
    <row r="5668" spans="1:24" x14ac:dyDescent="0.25">
      <c r="A5668">
        <v>1377210</v>
      </c>
      <c r="B5668" t="s">
        <v>15835</v>
      </c>
      <c r="C5668" t="s">
        <v>15836</v>
      </c>
      <c r="E5668" t="s">
        <v>15837</v>
      </c>
      <c r="K5668" t="s">
        <v>15838</v>
      </c>
      <c r="L5668" t="s">
        <v>15839</v>
      </c>
      <c r="N5668" t="s">
        <v>45</v>
      </c>
      <c r="O5668" t="s">
        <v>30</v>
      </c>
      <c r="P5668" t="s">
        <v>30</v>
      </c>
      <c r="Q5668" t="s">
        <v>46</v>
      </c>
      <c r="R5668" t="s">
        <v>30</v>
      </c>
      <c r="X5668" t="s">
        <v>15840</v>
      </c>
    </row>
    <row r="5669" spans="1:24" x14ac:dyDescent="0.25">
      <c r="A5669">
        <v>1379263</v>
      </c>
      <c r="B5669" t="s">
        <v>15841</v>
      </c>
      <c r="C5669" t="s">
        <v>15842</v>
      </c>
      <c r="E5669" t="s">
        <v>15843</v>
      </c>
      <c r="G5669" t="e">
        <f>-orphan</f>
        <v>#NAME?</v>
      </c>
      <c r="H5669" t="s">
        <v>13345</v>
      </c>
      <c r="I5669">
        <v>1974</v>
      </c>
      <c r="M5669" t="s">
        <v>15844</v>
      </c>
      <c r="N5669" t="s">
        <v>45</v>
      </c>
      <c r="O5669" t="s">
        <v>40</v>
      </c>
      <c r="P5669" t="s">
        <v>30</v>
      </c>
      <c r="Q5669" t="s">
        <v>31</v>
      </c>
      <c r="R5669" t="s">
        <v>30</v>
      </c>
      <c r="X5669" t="s">
        <v>15845</v>
      </c>
    </row>
    <row r="5670" spans="1:24" x14ac:dyDescent="0.25">
      <c r="A5670">
        <v>1379117</v>
      </c>
      <c r="B5670" t="s">
        <v>15846</v>
      </c>
      <c r="C5670" t="s">
        <v>15847</v>
      </c>
      <c r="G5670" t="e">
        <f>-azepam</f>
        <v>#NAME?</v>
      </c>
      <c r="H5670" t="s">
        <v>1171</v>
      </c>
      <c r="N5670" t="s">
        <v>45</v>
      </c>
      <c r="O5670" t="s">
        <v>40</v>
      </c>
      <c r="P5670" t="s">
        <v>30</v>
      </c>
      <c r="Q5670" t="s">
        <v>46</v>
      </c>
      <c r="R5670" t="s">
        <v>30</v>
      </c>
      <c r="X5670" t="s">
        <v>15848</v>
      </c>
    </row>
    <row r="5671" spans="1:24" x14ac:dyDescent="0.25">
      <c r="A5671">
        <v>1378343</v>
      </c>
      <c r="B5671" t="s">
        <v>15849</v>
      </c>
      <c r="C5671" t="s">
        <v>15850</v>
      </c>
      <c r="N5671" t="s">
        <v>45</v>
      </c>
      <c r="O5671" t="s">
        <v>30</v>
      </c>
      <c r="P5671" t="s">
        <v>30</v>
      </c>
      <c r="Q5671" t="s">
        <v>63</v>
      </c>
      <c r="R5671" t="s">
        <v>30</v>
      </c>
      <c r="X5671" t="s">
        <v>15851</v>
      </c>
    </row>
    <row r="5672" spans="1:24" x14ac:dyDescent="0.25">
      <c r="A5672">
        <v>1379875</v>
      </c>
      <c r="B5672" t="s">
        <v>15852</v>
      </c>
      <c r="C5672" t="s">
        <v>15853</v>
      </c>
      <c r="E5672" t="s">
        <v>15854</v>
      </c>
      <c r="N5672" t="s">
        <v>45</v>
      </c>
      <c r="O5672" t="s">
        <v>40</v>
      </c>
      <c r="P5672" t="s">
        <v>30</v>
      </c>
      <c r="Q5672" t="s">
        <v>46</v>
      </c>
      <c r="R5672" t="s">
        <v>30</v>
      </c>
      <c r="X5672" t="s">
        <v>15855</v>
      </c>
    </row>
    <row r="5673" spans="1:24" x14ac:dyDescent="0.25">
      <c r="A5673">
        <v>1379341</v>
      </c>
      <c r="B5673" t="s">
        <v>15856</v>
      </c>
      <c r="C5673" t="s">
        <v>15857</v>
      </c>
      <c r="I5673">
        <v>1972</v>
      </c>
      <c r="M5673" t="s">
        <v>148</v>
      </c>
      <c r="N5673" t="s">
        <v>45</v>
      </c>
      <c r="O5673" t="s">
        <v>40</v>
      </c>
      <c r="P5673" t="s">
        <v>30</v>
      </c>
      <c r="Q5673" t="s">
        <v>63</v>
      </c>
      <c r="R5673" t="s">
        <v>30</v>
      </c>
      <c r="X5673" t="s">
        <v>15858</v>
      </c>
    </row>
    <row r="5674" spans="1:24" x14ac:dyDescent="0.25">
      <c r="A5674">
        <v>1379981</v>
      </c>
      <c r="B5674" t="s">
        <v>15859</v>
      </c>
      <c r="C5674" t="s">
        <v>15860</v>
      </c>
      <c r="E5674" t="s">
        <v>15861</v>
      </c>
      <c r="G5674" t="e">
        <f>-grel</f>
        <v>#NAME?</v>
      </c>
      <c r="H5674" t="s">
        <v>183</v>
      </c>
      <c r="I5674">
        <v>1985</v>
      </c>
      <c r="M5674" t="s">
        <v>3244</v>
      </c>
      <c r="N5674" t="s">
        <v>45</v>
      </c>
      <c r="O5674" t="s">
        <v>30</v>
      </c>
      <c r="P5674" t="s">
        <v>30</v>
      </c>
      <c r="Q5674" t="s">
        <v>63</v>
      </c>
      <c r="R5674" t="s">
        <v>30</v>
      </c>
      <c r="X5674" t="s">
        <v>15862</v>
      </c>
    </row>
    <row r="5675" spans="1:24" x14ac:dyDescent="0.25">
      <c r="A5675">
        <v>1352917</v>
      </c>
      <c r="B5675" t="s">
        <v>15863</v>
      </c>
      <c r="C5675" t="s">
        <v>15864</v>
      </c>
      <c r="N5675" t="s">
        <v>45</v>
      </c>
      <c r="O5675" t="s">
        <v>40</v>
      </c>
      <c r="P5675" t="s">
        <v>30</v>
      </c>
      <c r="Q5675" t="s">
        <v>31</v>
      </c>
      <c r="R5675" t="s">
        <v>30</v>
      </c>
      <c r="X5675" t="s">
        <v>15865</v>
      </c>
    </row>
    <row r="5676" spans="1:24" x14ac:dyDescent="0.25">
      <c r="A5676">
        <v>1377718</v>
      </c>
      <c r="B5676" t="s">
        <v>15866</v>
      </c>
      <c r="C5676" t="s">
        <v>15867</v>
      </c>
      <c r="G5676" t="e">
        <f>-cillin</f>
        <v>#NAME?</v>
      </c>
      <c r="H5676" t="s">
        <v>59</v>
      </c>
      <c r="N5676" t="s">
        <v>29</v>
      </c>
      <c r="O5676" t="s">
        <v>40</v>
      </c>
      <c r="P5676" t="s">
        <v>30</v>
      </c>
      <c r="Q5676" t="s">
        <v>31</v>
      </c>
      <c r="R5676" t="s">
        <v>30</v>
      </c>
      <c r="X5676" t="s">
        <v>15868</v>
      </c>
    </row>
    <row r="5677" spans="1:24" x14ac:dyDescent="0.25">
      <c r="A5677">
        <v>1045837</v>
      </c>
      <c r="B5677" t="s">
        <v>15869</v>
      </c>
      <c r="C5677" t="s">
        <v>15870</v>
      </c>
      <c r="F5677" t="s">
        <v>489</v>
      </c>
      <c r="N5677" t="s">
        <v>45</v>
      </c>
      <c r="O5677" t="s">
        <v>40</v>
      </c>
      <c r="P5677" t="s">
        <v>30</v>
      </c>
      <c r="Q5677" t="s">
        <v>46</v>
      </c>
      <c r="R5677" t="s">
        <v>30</v>
      </c>
      <c r="X5677" t="s">
        <v>15871</v>
      </c>
    </row>
    <row r="5678" spans="1:24" x14ac:dyDescent="0.25">
      <c r="A5678">
        <v>1377397</v>
      </c>
      <c r="B5678" t="s">
        <v>15872</v>
      </c>
      <c r="C5678" t="s">
        <v>15873</v>
      </c>
      <c r="E5678" t="s">
        <v>15874</v>
      </c>
      <c r="N5678" t="s">
        <v>45</v>
      </c>
      <c r="O5678" t="s">
        <v>40</v>
      </c>
      <c r="P5678" t="s">
        <v>30</v>
      </c>
      <c r="Q5678" t="s">
        <v>46</v>
      </c>
      <c r="R5678" t="s">
        <v>30</v>
      </c>
      <c r="X5678" t="s">
        <v>15875</v>
      </c>
    </row>
    <row r="5679" spans="1:24" x14ac:dyDescent="0.25">
      <c r="A5679">
        <v>1379880</v>
      </c>
      <c r="B5679" t="s">
        <v>15876</v>
      </c>
      <c r="C5679" t="s">
        <v>15877</v>
      </c>
      <c r="G5679" t="e">
        <f>-crinat</f>
        <v>#NAME?</v>
      </c>
      <c r="H5679" t="s">
        <v>11511</v>
      </c>
      <c r="N5679" t="s">
        <v>45</v>
      </c>
      <c r="O5679" t="s">
        <v>40</v>
      </c>
      <c r="P5679" t="s">
        <v>30</v>
      </c>
      <c r="Q5679" t="s">
        <v>63</v>
      </c>
      <c r="R5679" t="s">
        <v>30</v>
      </c>
      <c r="X5679" t="s">
        <v>15878</v>
      </c>
    </row>
    <row r="5680" spans="1:24" x14ac:dyDescent="0.25">
      <c r="A5680">
        <v>1378796</v>
      </c>
      <c r="B5680" t="s">
        <v>15879</v>
      </c>
      <c r="C5680" t="s">
        <v>15880</v>
      </c>
      <c r="N5680" t="s">
        <v>45</v>
      </c>
      <c r="O5680" t="s">
        <v>40</v>
      </c>
      <c r="P5680" t="s">
        <v>30</v>
      </c>
      <c r="Q5680" t="s">
        <v>46</v>
      </c>
      <c r="R5680" t="s">
        <v>30</v>
      </c>
      <c r="X5680" t="s">
        <v>15881</v>
      </c>
    </row>
    <row r="5681" spans="1:24" x14ac:dyDescent="0.25">
      <c r="A5681">
        <v>1377480</v>
      </c>
      <c r="B5681" t="s">
        <v>15882</v>
      </c>
      <c r="C5681" t="s">
        <v>15883</v>
      </c>
      <c r="E5681" t="s">
        <v>15884</v>
      </c>
      <c r="G5681" t="e">
        <f ca="1">-pin(e)</f>
        <v>#NAME?</v>
      </c>
      <c r="H5681" t="s">
        <v>272</v>
      </c>
      <c r="N5681" t="s">
        <v>45</v>
      </c>
      <c r="O5681" t="s">
        <v>40</v>
      </c>
      <c r="P5681" t="s">
        <v>30</v>
      </c>
      <c r="Q5681" t="s">
        <v>46</v>
      </c>
      <c r="R5681" t="s">
        <v>30</v>
      </c>
      <c r="X5681" t="s">
        <v>15885</v>
      </c>
    </row>
    <row r="5682" spans="1:24" x14ac:dyDescent="0.25">
      <c r="A5682">
        <v>1379018</v>
      </c>
      <c r="B5682" t="s">
        <v>15886</v>
      </c>
      <c r="C5682" t="s">
        <v>15887</v>
      </c>
      <c r="E5682" t="s">
        <v>15888</v>
      </c>
      <c r="F5682" t="s">
        <v>2483</v>
      </c>
      <c r="I5682">
        <v>1995</v>
      </c>
      <c r="N5682" t="s">
        <v>45</v>
      </c>
      <c r="O5682" t="s">
        <v>40</v>
      </c>
      <c r="P5682" t="s">
        <v>30</v>
      </c>
      <c r="Q5682" t="s">
        <v>63</v>
      </c>
      <c r="R5682" t="s">
        <v>30</v>
      </c>
      <c r="X5682" t="s">
        <v>15889</v>
      </c>
    </row>
    <row r="5683" spans="1:24" x14ac:dyDescent="0.25">
      <c r="A5683">
        <v>1378175</v>
      </c>
      <c r="B5683" t="s">
        <v>15890</v>
      </c>
      <c r="C5683" t="s">
        <v>15891</v>
      </c>
      <c r="N5683" t="s">
        <v>45</v>
      </c>
      <c r="O5683" t="s">
        <v>40</v>
      </c>
      <c r="P5683" t="s">
        <v>30</v>
      </c>
      <c r="Q5683" t="s">
        <v>63</v>
      </c>
      <c r="R5683" t="s">
        <v>30</v>
      </c>
      <c r="X5683" t="s">
        <v>15892</v>
      </c>
    </row>
    <row r="5684" spans="1:24" x14ac:dyDescent="0.25">
      <c r="A5684">
        <v>1376944</v>
      </c>
      <c r="B5684" t="s">
        <v>15893</v>
      </c>
      <c r="C5684" t="s">
        <v>15894</v>
      </c>
      <c r="N5684" t="s">
        <v>45</v>
      </c>
      <c r="O5684" t="s">
        <v>40</v>
      </c>
      <c r="P5684" t="s">
        <v>30</v>
      </c>
      <c r="Q5684" t="s">
        <v>46</v>
      </c>
      <c r="R5684" t="s">
        <v>30</v>
      </c>
      <c r="X5684" t="s">
        <v>15895</v>
      </c>
    </row>
    <row r="5685" spans="1:24" x14ac:dyDescent="0.25">
      <c r="A5685">
        <v>1380557</v>
      </c>
      <c r="B5685" t="s">
        <v>15896</v>
      </c>
      <c r="C5685" t="s">
        <v>15897</v>
      </c>
      <c r="G5685" t="s">
        <v>15898</v>
      </c>
      <c r="H5685" t="s">
        <v>15899</v>
      </c>
      <c r="N5685" t="s">
        <v>75</v>
      </c>
      <c r="O5685" t="s">
        <v>30</v>
      </c>
      <c r="P5685" t="s">
        <v>30</v>
      </c>
      <c r="Q5685" t="s">
        <v>31</v>
      </c>
      <c r="R5685" t="s">
        <v>30</v>
      </c>
    </row>
    <row r="5686" spans="1:24" x14ac:dyDescent="0.25">
      <c r="A5686">
        <v>1380129</v>
      </c>
      <c r="B5686" t="s">
        <v>15900</v>
      </c>
      <c r="C5686" t="s">
        <v>15901</v>
      </c>
      <c r="E5686" t="s">
        <v>15902</v>
      </c>
      <c r="F5686" t="s">
        <v>480</v>
      </c>
      <c r="I5686">
        <v>2009</v>
      </c>
      <c r="N5686" t="s">
        <v>75</v>
      </c>
      <c r="O5686" t="s">
        <v>30</v>
      </c>
      <c r="P5686" t="s">
        <v>30</v>
      </c>
      <c r="Q5686" t="s">
        <v>31</v>
      </c>
      <c r="R5686" t="s">
        <v>30</v>
      </c>
    </row>
    <row r="5687" spans="1:24" x14ac:dyDescent="0.25">
      <c r="A5687">
        <v>1381845</v>
      </c>
      <c r="B5687" t="s">
        <v>15903</v>
      </c>
      <c r="C5687" t="s">
        <v>15904</v>
      </c>
      <c r="N5687" t="s">
        <v>547</v>
      </c>
      <c r="O5687" t="s">
        <v>30</v>
      </c>
      <c r="P5687" t="s">
        <v>30</v>
      </c>
      <c r="Q5687" t="s">
        <v>31</v>
      </c>
      <c r="R5687" t="s">
        <v>30</v>
      </c>
    </row>
    <row r="5688" spans="1:24" x14ac:dyDescent="0.25">
      <c r="A5688">
        <v>1380179</v>
      </c>
      <c r="B5688" t="s">
        <v>15905</v>
      </c>
      <c r="C5688" t="s">
        <v>15906</v>
      </c>
      <c r="E5688" t="s">
        <v>15907</v>
      </c>
      <c r="F5688" t="s">
        <v>11489</v>
      </c>
      <c r="I5688">
        <v>1999</v>
      </c>
      <c r="N5688" t="s">
        <v>75</v>
      </c>
      <c r="O5688" t="s">
        <v>30</v>
      </c>
      <c r="P5688" t="s">
        <v>30</v>
      </c>
      <c r="Q5688" t="s">
        <v>31</v>
      </c>
      <c r="R5688" t="s">
        <v>30</v>
      </c>
    </row>
    <row r="5689" spans="1:24" x14ac:dyDescent="0.25">
      <c r="A5689">
        <v>1380785</v>
      </c>
      <c r="B5689" t="s">
        <v>15911</v>
      </c>
      <c r="C5689" t="s">
        <v>15912</v>
      </c>
      <c r="N5689" t="s">
        <v>75</v>
      </c>
      <c r="O5689" t="s">
        <v>30</v>
      </c>
      <c r="P5689" t="s">
        <v>30</v>
      </c>
      <c r="Q5689" t="s">
        <v>31</v>
      </c>
      <c r="R5689" t="s">
        <v>30</v>
      </c>
    </row>
    <row r="5690" spans="1:24" x14ac:dyDescent="0.25">
      <c r="A5690">
        <v>1381268</v>
      </c>
      <c r="B5690" t="s">
        <v>15913</v>
      </c>
      <c r="C5690" t="s">
        <v>15914</v>
      </c>
      <c r="N5690" t="s">
        <v>75</v>
      </c>
      <c r="O5690" t="s">
        <v>30</v>
      </c>
      <c r="P5690" t="s">
        <v>30</v>
      </c>
      <c r="Q5690" t="s">
        <v>31</v>
      </c>
      <c r="R5690" t="s">
        <v>30</v>
      </c>
    </row>
    <row r="5691" spans="1:24" x14ac:dyDescent="0.25">
      <c r="A5691">
        <v>1380384</v>
      </c>
      <c r="B5691" t="s">
        <v>15918</v>
      </c>
      <c r="C5691" t="s">
        <v>15919</v>
      </c>
      <c r="M5691" t="s">
        <v>3218</v>
      </c>
      <c r="N5691" t="s">
        <v>75</v>
      </c>
      <c r="O5691" t="s">
        <v>30</v>
      </c>
      <c r="P5691" t="s">
        <v>30</v>
      </c>
      <c r="Q5691" t="s">
        <v>31</v>
      </c>
      <c r="R5691" t="s">
        <v>30</v>
      </c>
    </row>
    <row r="5692" spans="1:24" x14ac:dyDescent="0.25">
      <c r="A5692">
        <v>1381474</v>
      </c>
      <c r="B5692" t="s">
        <v>15923</v>
      </c>
      <c r="C5692" t="s">
        <v>15924</v>
      </c>
      <c r="N5692" t="s">
        <v>75</v>
      </c>
      <c r="O5692" t="s">
        <v>30</v>
      </c>
      <c r="P5692" t="s">
        <v>30</v>
      </c>
      <c r="Q5692" t="s">
        <v>31</v>
      </c>
      <c r="R5692" t="s">
        <v>30</v>
      </c>
    </row>
    <row r="5693" spans="1:24" x14ac:dyDescent="0.25">
      <c r="A5693">
        <v>1383566</v>
      </c>
      <c r="B5693" t="s">
        <v>15931</v>
      </c>
      <c r="C5693" t="s">
        <v>15932</v>
      </c>
      <c r="E5693" t="s">
        <v>15933</v>
      </c>
      <c r="F5693" t="s">
        <v>3897</v>
      </c>
      <c r="G5693" t="e">
        <f>-ium</f>
        <v>#NAME?</v>
      </c>
      <c r="H5693" t="s">
        <v>288</v>
      </c>
      <c r="I5693">
        <v>1976</v>
      </c>
      <c r="M5693" t="s">
        <v>2484</v>
      </c>
      <c r="N5693" t="s">
        <v>45</v>
      </c>
      <c r="O5693" t="s">
        <v>30</v>
      </c>
      <c r="P5693" t="s">
        <v>30</v>
      </c>
      <c r="Q5693" t="s">
        <v>46</v>
      </c>
      <c r="R5693" t="s">
        <v>30</v>
      </c>
      <c r="X5693" t="s">
        <v>15934</v>
      </c>
    </row>
    <row r="5694" spans="1:24" x14ac:dyDescent="0.25">
      <c r="A5694">
        <v>135675</v>
      </c>
      <c r="B5694" t="s">
        <v>15935</v>
      </c>
      <c r="C5694" t="s">
        <v>15936</v>
      </c>
      <c r="E5694" t="s">
        <v>15937</v>
      </c>
      <c r="F5694" t="s">
        <v>480</v>
      </c>
      <c r="I5694">
        <v>1992</v>
      </c>
      <c r="M5694" t="s">
        <v>15938</v>
      </c>
      <c r="N5694" t="s">
        <v>45</v>
      </c>
      <c r="O5694" t="s">
        <v>40</v>
      </c>
      <c r="P5694" t="s">
        <v>30</v>
      </c>
      <c r="Q5694" t="s">
        <v>63</v>
      </c>
      <c r="R5694" t="s">
        <v>30</v>
      </c>
      <c r="X5694" t="s">
        <v>15939</v>
      </c>
    </row>
    <row r="5695" spans="1:24" x14ac:dyDescent="0.25">
      <c r="A5695">
        <v>1379008</v>
      </c>
      <c r="B5695" t="s">
        <v>15940</v>
      </c>
      <c r="C5695" t="s">
        <v>15941</v>
      </c>
      <c r="M5695" t="s">
        <v>15942</v>
      </c>
      <c r="N5695" t="s">
        <v>45</v>
      </c>
      <c r="O5695" t="s">
        <v>30</v>
      </c>
      <c r="P5695" t="s">
        <v>30</v>
      </c>
      <c r="Q5695" t="s">
        <v>75</v>
      </c>
      <c r="R5695" t="s">
        <v>30</v>
      </c>
      <c r="X5695" t="s">
        <v>15943</v>
      </c>
    </row>
    <row r="5696" spans="1:24" x14ac:dyDescent="0.25">
      <c r="A5696">
        <v>1376826</v>
      </c>
      <c r="B5696" t="s">
        <v>15944</v>
      </c>
      <c r="C5696" t="s">
        <v>15945</v>
      </c>
      <c r="N5696" t="s">
        <v>45</v>
      </c>
      <c r="O5696" t="s">
        <v>30</v>
      </c>
      <c r="P5696" t="s">
        <v>30</v>
      </c>
      <c r="Q5696" t="s">
        <v>75</v>
      </c>
      <c r="R5696" t="s">
        <v>30</v>
      </c>
      <c r="X5696" t="s">
        <v>15946</v>
      </c>
    </row>
    <row r="5697" spans="1:24" x14ac:dyDescent="0.25">
      <c r="A5697">
        <v>1376400</v>
      </c>
      <c r="B5697" t="s">
        <v>15947</v>
      </c>
      <c r="C5697" t="s">
        <v>15948</v>
      </c>
      <c r="I5697">
        <v>1988</v>
      </c>
      <c r="M5697" t="s">
        <v>268</v>
      </c>
      <c r="N5697" t="s">
        <v>45</v>
      </c>
      <c r="O5697" t="s">
        <v>30</v>
      </c>
      <c r="P5697" t="s">
        <v>30</v>
      </c>
      <c r="Q5697" t="s">
        <v>75</v>
      </c>
      <c r="R5697" t="s">
        <v>30</v>
      </c>
      <c r="X5697" t="s">
        <v>15949</v>
      </c>
    </row>
    <row r="5698" spans="1:24" x14ac:dyDescent="0.25">
      <c r="A5698">
        <v>1377518</v>
      </c>
      <c r="B5698" t="s">
        <v>15950</v>
      </c>
      <c r="C5698" t="s">
        <v>15951</v>
      </c>
      <c r="I5698">
        <v>1988</v>
      </c>
      <c r="N5698" t="s">
        <v>45</v>
      </c>
      <c r="O5698" t="s">
        <v>30</v>
      </c>
      <c r="P5698" t="s">
        <v>30</v>
      </c>
      <c r="Q5698" t="s">
        <v>75</v>
      </c>
      <c r="R5698" t="s">
        <v>30</v>
      </c>
      <c r="X5698" t="s">
        <v>15952</v>
      </c>
    </row>
    <row r="5699" spans="1:24" x14ac:dyDescent="0.25">
      <c r="A5699">
        <v>1383310</v>
      </c>
      <c r="B5699" t="s">
        <v>15953</v>
      </c>
      <c r="C5699" t="s">
        <v>15954</v>
      </c>
      <c r="E5699" t="s">
        <v>15955</v>
      </c>
      <c r="G5699" t="e">
        <f>-relin</f>
        <v>#NAME?</v>
      </c>
      <c r="H5699" t="s">
        <v>13298</v>
      </c>
      <c r="I5699">
        <v>1988</v>
      </c>
      <c r="M5699" t="s">
        <v>15956</v>
      </c>
      <c r="N5699" t="s">
        <v>108</v>
      </c>
      <c r="O5699" t="s">
        <v>30</v>
      </c>
      <c r="P5699" t="s">
        <v>30</v>
      </c>
      <c r="Q5699" t="s">
        <v>31</v>
      </c>
      <c r="R5699" t="s">
        <v>30</v>
      </c>
      <c r="X5699" t="s">
        <v>15957</v>
      </c>
    </row>
    <row r="5700" spans="1:24" x14ac:dyDescent="0.25">
      <c r="A5700">
        <v>1383082</v>
      </c>
      <c r="B5700" t="s">
        <v>15958</v>
      </c>
      <c r="C5700" t="s">
        <v>15959</v>
      </c>
      <c r="N5700" t="s">
        <v>45</v>
      </c>
      <c r="O5700" t="s">
        <v>40</v>
      </c>
      <c r="P5700" t="s">
        <v>30</v>
      </c>
      <c r="Q5700" t="s">
        <v>63</v>
      </c>
      <c r="R5700" t="s">
        <v>30</v>
      </c>
      <c r="X5700" t="s">
        <v>15960</v>
      </c>
    </row>
    <row r="5701" spans="1:24" x14ac:dyDescent="0.25">
      <c r="A5701">
        <v>35136</v>
      </c>
      <c r="B5701" t="s">
        <v>15961</v>
      </c>
      <c r="C5701" t="s">
        <v>15962</v>
      </c>
      <c r="E5701" t="s">
        <v>15963</v>
      </c>
      <c r="G5701" t="s">
        <v>122</v>
      </c>
      <c r="H5701" t="s">
        <v>123</v>
      </c>
      <c r="I5701">
        <v>1970</v>
      </c>
      <c r="M5701" t="s">
        <v>1510</v>
      </c>
      <c r="N5701" t="s">
        <v>45</v>
      </c>
      <c r="O5701" t="s">
        <v>40</v>
      </c>
      <c r="P5701" t="s">
        <v>30</v>
      </c>
      <c r="Q5701" t="s">
        <v>46</v>
      </c>
      <c r="R5701" t="s">
        <v>30</v>
      </c>
      <c r="X5701" t="s">
        <v>15964</v>
      </c>
    </row>
    <row r="5702" spans="1:24" x14ac:dyDescent="0.25">
      <c r="A5702">
        <v>1383411</v>
      </c>
      <c r="B5702" t="s">
        <v>15965</v>
      </c>
      <c r="C5702" t="s">
        <v>15966</v>
      </c>
      <c r="N5702" t="s">
        <v>45</v>
      </c>
      <c r="O5702" t="s">
        <v>40</v>
      </c>
      <c r="P5702" t="s">
        <v>30</v>
      </c>
      <c r="Q5702" t="s">
        <v>63</v>
      </c>
      <c r="R5702" t="s">
        <v>30</v>
      </c>
      <c r="X5702" t="s">
        <v>15967</v>
      </c>
    </row>
    <row r="5703" spans="1:24" x14ac:dyDescent="0.25">
      <c r="A5703">
        <v>698728</v>
      </c>
      <c r="B5703" t="s">
        <v>15968</v>
      </c>
      <c r="C5703" t="s">
        <v>15969</v>
      </c>
      <c r="N5703" t="s">
        <v>45</v>
      </c>
      <c r="O5703" t="s">
        <v>40</v>
      </c>
      <c r="P5703" t="s">
        <v>30</v>
      </c>
      <c r="Q5703" t="s">
        <v>63</v>
      </c>
      <c r="R5703" t="s">
        <v>30</v>
      </c>
      <c r="X5703" t="s">
        <v>15970</v>
      </c>
    </row>
    <row r="5704" spans="1:24" x14ac:dyDescent="0.25">
      <c r="A5704">
        <v>1378602</v>
      </c>
      <c r="B5704" t="s">
        <v>15971</v>
      </c>
      <c r="C5704" t="s">
        <v>15972</v>
      </c>
      <c r="N5704" t="s">
        <v>45</v>
      </c>
      <c r="O5704" t="s">
        <v>40</v>
      </c>
      <c r="P5704" t="s">
        <v>30</v>
      </c>
      <c r="Q5704" t="s">
        <v>63</v>
      </c>
      <c r="R5704" t="s">
        <v>30</v>
      </c>
      <c r="X5704" t="s">
        <v>15973</v>
      </c>
    </row>
    <row r="5705" spans="1:24" x14ac:dyDescent="0.25">
      <c r="A5705">
        <v>1379373</v>
      </c>
      <c r="B5705" t="s">
        <v>15974</v>
      </c>
      <c r="C5705" t="s">
        <v>15975</v>
      </c>
      <c r="N5705" t="s">
        <v>45</v>
      </c>
      <c r="O5705" t="s">
        <v>40</v>
      </c>
      <c r="P5705" t="s">
        <v>30</v>
      </c>
      <c r="Q5705" t="s">
        <v>63</v>
      </c>
      <c r="R5705" t="s">
        <v>30</v>
      </c>
      <c r="X5705" t="s">
        <v>15976</v>
      </c>
    </row>
    <row r="5706" spans="1:24" x14ac:dyDescent="0.25">
      <c r="A5706">
        <v>1378380</v>
      </c>
      <c r="B5706" t="s">
        <v>15977</v>
      </c>
      <c r="C5706" t="s">
        <v>15978</v>
      </c>
      <c r="G5706" t="s">
        <v>447</v>
      </c>
      <c r="H5706" t="s">
        <v>448</v>
      </c>
      <c r="N5706" t="s">
        <v>29</v>
      </c>
      <c r="O5706" t="s">
        <v>40</v>
      </c>
      <c r="P5706" t="s">
        <v>30</v>
      </c>
      <c r="Q5706" t="s">
        <v>31</v>
      </c>
      <c r="R5706" t="s">
        <v>30</v>
      </c>
      <c r="X5706" t="s">
        <v>15979</v>
      </c>
    </row>
    <row r="5707" spans="1:24" x14ac:dyDescent="0.25">
      <c r="A5707">
        <v>1376269</v>
      </c>
      <c r="B5707" t="s">
        <v>15980</v>
      </c>
      <c r="C5707" t="s">
        <v>15981</v>
      </c>
      <c r="G5707" t="s">
        <v>447</v>
      </c>
      <c r="H5707" t="s">
        <v>448</v>
      </c>
      <c r="N5707" t="s">
        <v>29</v>
      </c>
      <c r="O5707" t="s">
        <v>40</v>
      </c>
      <c r="P5707" t="s">
        <v>30</v>
      </c>
      <c r="Q5707" t="s">
        <v>46</v>
      </c>
      <c r="R5707" t="s">
        <v>30</v>
      </c>
      <c r="X5707" t="s">
        <v>15982</v>
      </c>
    </row>
    <row r="5708" spans="1:24" x14ac:dyDescent="0.25">
      <c r="A5708">
        <v>1377520</v>
      </c>
      <c r="B5708" t="s">
        <v>15983</v>
      </c>
      <c r="C5708" t="s">
        <v>15984</v>
      </c>
      <c r="E5708" t="s">
        <v>15985</v>
      </c>
      <c r="N5708" t="s">
        <v>45</v>
      </c>
      <c r="O5708" t="s">
        <v>40</v>
      </c>
      <c r="P5708" t="s">
        <v>30</v>
      </c>
      <c r="Q5708" t="s">
        <v>63</v>
      </c>
      <c r="R5708" t="s">
        <v>30</v>
      </c>
      <c r="X5708" t="s">
        <v>15986</v>
      </c>
    </row>
    <row r="5709" spans="1:24" x14ac:dyDescent="0.25">
      <c r="A5709">
        <v>1379432</v>
      </c>
      <c r="B5709" t="s">
        <v>15987</v>
      </c>
      <c r="C5709" t="s">
        <v>15988</v>
      </c>
      <c r="N5709" t="s">
        <v>45</v>
      </c>
      <c r="O5709" t="s">
        <v>30</v>
      </c>
      <c r="P5709" t="s">
        <v>30</v>
      </c>
      <c r="Q5709" t="s">
        <v>63</v>
      </c>
      <c r="R5709" t="s">
        <v>30</v>
      </c>
      <c r="X5709" t="s">
        <v>15989</v>
      </c>
    </row>
    <row r="5710" spans="1:24" x14ac:dyDescent="0.25">
      <c r="A5710">
        <v>1377524</v>
      </c>
      <c r="B5710" t="s">
        <v>15990</v>
      </c>
      <c r="C5710" t="s">
        <v>15991</v>
      </c>
      <c r="N5710" t="s">
        <v>45</v>
      </c>
      <c r="O5710" t="s">
        <v>40</v>
      </c>
      <c r="P5710" t="s">
        <v>30</v>
      </c>
      <c r="Q5710" t="s">
        <v>46</v>
      </c>
      <c r="R5710" t="s">
        <v>30</v>
      </c>
      <c r="X5710" t="s">
        <v>15992</v>
      </c>
    </row>
    <row r="5711" spans="1:24" x14ac:dyDescent="0.25">
      <c r="A5711">
        <v>1376300</v>
      </c>
      <c r="B5711" t="s">
        <v>15993</v>
      </c>
      <c r="C5711" t="s">
        <v>15994</v>
      </c>
      <c r="G5711" t="e">
        <f>-dipine</f>
        <v>#NAME?</v>
      </c>
      <c r="H5711" t="s">
        <v>318</v>
      </c>
      <c r="N5711" t="s">
        <v>45</v>
      </c>
      <c r="O5711" t="s">
        <v>40</v>
      </c>
      <c r="P5711" t="s">
        <v>30</v>
      </c>
      <c r="Q5711" t="s">
        <v>46</v>
      </c>
      <c r="R5711" t="s">
        <v>30</v>
      </c>
      <c r="X5711" t="s">
        <v>15995</v>
      </c>
    </row>
    <row r="5712" spans="1:24" x14ac:dyDescent="0.25">
      <c r="A5712">
        <v>1376122</v>
      </c>
      <c r="B5712" t="s">
        <v>15996</v>
      </c>
      <c r="C5712" t="s">
        <v>15997</v>
      </c>
      <c r="E5712" t="s">
        <v>15998</v>
      </c>
      <c r="F5712" t="s">
        <v>15999</v>
      </c>
      <c r="G5712" t="e">
        <f>-bulin</f>
        <v>#NAME?</v>
      </c>
      <c r="H5712" t="s">
        <v>2900</v>
      </c>
      <c r="I5712">
        <v>2010</v>
      </c>
      <c r="N5712" t="s">
        <v>45</v>
      </c>
      <c r="O5712" t="s">
        <v>40</v>
      </c>
      <c r="P5712" t="s">
        <v>30</v>
      </c>
      <c r="Q5712" t="s">
        <v>31</v>
      </c>
      <c r="R5712" t="s">
        <v>30</v>
      </c>
      <c r="X5712" t="s">
        <v>16000</v>
      </c>
    </row>
    <row r="5713" spans="1:24" x14ac:dyDescent="0.25">
      <c r="A5713">
        <v>1379347</v>
      </c>
      <c r="B5713" t="s">
        <v>16001</v>
      </c>
      <c r="C5713" t="s">
        <v>16002</v>
      </c>
      <c r="N5713" t="s">
        <v>45</v>
      </c>
      <c r="O5713" t="s">
        <v>40</v>
      </c>
      <c r="P5713" t="s">
        <v>30</v>
      </c>
      <c r="Q5713" t="s">
        <v>63</v>
      </c>
      <c r="R5713" t="s">
        <v>30</v>
      </c>
      <c r="X5713" t="s">
        <v>16003</v>
      </c>
    </row>
    <row r="5714" spans="1:24" x14ac:dyDescent="0.25">
      <c r="A5714">
        <v>1378431</v>
      </c>
      <c r="B5714" t="s">
        <v>16004</v>
      </c>
      <c r="C5714" t="s">
        <v>16005</v>
      </c>
      <c r="E5714" t="s">
        <v>16006</v>
      </c>
      <c r="N5714" t="s">
        <v>29</v>
      </c>
      <c r="O5714" t="s">
        <v>40</v>
      </c>
      <c r="P5714" t="s">
        <v>30</v>
      </c>
      <c r="Q5714" t="s">
        <v>31</v>
      </c>
      <c r="R5714" t="s">
        <v>30</v>
      </c>
      <c r="X5714" t="s">
        <v>16007</v>
      </c>
    </row>
    <row r="5715" spans="1:24" x14ac:dyDescent="0.25">
      <c r="A5715">
        <v>1379046</v>
      </c>
      <c r="B5715" t="s">
        <v>16008</v>
      </c>
      <c r="C5715" t="s">
        <v>16009</v>
      </c>
      <c r="N5715" t="s">
        <v>45</v>
      </c>
      <c r="O5715" t="s">
        <v>40</v>
      </c>
      <c r="P5715" t="s">
        <v>30</v>
      </c>
      <c r="Q5715" t="s">
        <v>63</v>
      </c>
      <c r="R5715" t="s">
        <v>30</v>
      </c>
      <c r="X5715" t="s">
        <v>16010</v>
      </c>
    </row>
    <row r="5716" spans="1:24" x14ac:dyDescent="0.25">
      <c r="A5716">
        <v>1378221</v>
      </c>
      <c r="B5716" t="s">
        <v>16011</v>
      </c>
      <c r="C5716" t="s">
        <v>16012</v>
      </c>
      <c r="E5716" t="s">
        <v>16013</v>
      </c>
      <c r="F5716" t="s">
        <v>4717</v>
      </c>
      <c r="I5716">
        <v>1970</v>
      </c>
      <c r="M5716" t="s">
        <v>3423</v>
      </c>
      <c r="N5716" t="s">
        <v>45</v>
      </c>
      <c r="O5716" t="s">
        <v>40</v>
      </c>
      <c r="P5716" t="s">
        <v>30</v>
      </c>
      <c r="Q5716" t="s">
        <v>63</v>
      </c>
      <c r="R5716" t="s">
        <v>30</v>
      </c>
      <c r="X5716" t="s">
        <v>16014</v>
      </c>
    </row>
    <row r="5717" spans="1:24" x14ac:dyDescent="0.25">
      <c r="A5717">
        <v>1379891</v>
      </c>
      <c r="B5717" t="s">
        <v>16015</v>
      </c>
      <c r="C5717" t="s">
        <v>16016</v>
      </c>
      <c r="N5717" t="s">
        <v>45</v>
      </c>
      <c r="O5717" t="s">
        <v>40</v>
      </c>
      <c r="P5717" t="s">
        <v>30</v>
      </c>
      <c r="Q5717" t="s">
        <v>31</v>
      </c>
      <c r="R5717" t="s">
        <v>30</v>
      </c>
      <c r="X5717" t="s">
        <v>16017</v>
      </c>
    </row>
    <row r="5718" spans="1:24" x14ac:dyDescent="0.25">
      <c r="A5718">
        <v>1377023</v>
      </c>
      <c r="B5718" t="s">
        <v>16018</v>
      </c>
      <c r="C5718" t="s">
        <v>16019</v>
      </c>
      <c r="E5718" t="s">
        <v>16020</v>
      </c>
      <c r="F5718" t="s">
        <v>13796</v>
      </c>
      <c r="G5718" t="e">
        <f>-glitazone</f>
        <v>#NAME?</v>
      </c>
      <c r="H5718" t="s">
        <v>7878</v>
      </c>
      <c r="I5718">
        <v>2000</v>
      </c>
      <c r="N5718" t="s">
        <v>45</v>
      </c>
      <c r="O5718" t="s">
        <v>40</v>
      </c>
      <c r="P5718" t="s">
        <v>30</v>
      </c>
      <c r="Q5718" t="s">
        <v>46</v>
      </c>
      <c r="R5718" t="s">
        <v>30</v>
      </c>
      <c r="X5718" t="s">
        <v>16021</v>
      </c>
    </row>
    <row r="5719" spans="1:24" x14ac:dyDescent="0.25">
      <c r="A5719">
        <v>1377207</v>
      </c>
      <c r="B5719" t="s">
        <v>16022</v>
      </c>
      <c r="C5719" t="s">
        <v>16023</v>
      </c>
      <c r="E5719" t="s">
        <v>16024</v>
      </c>
      <c r="F5719" t="s">
        <v>12587</v>
      </c>
      <c r="G5719" t="s">
        <v>3327</v>
      </c>
      <c r="H5719" t="s">
        <v>3328</v>
      </c>
      <c r="I5719">
        <v>1987</v>
      </c>
      <c r="M5719" t="s">
        <v>16025</v>
      </c>
      <c r="N5719" t="s">
        <v>45</v>
      </c>
      <c r="O5719" t="s">
        <v>40</v>
      </c>
      <c r="P5719" t="s">
        <v>30</v>
      </c>
      <c r="Q5719" t="s">
        <v>63</v>
      </c>
      <c r="R5719" t="s">
        <v>30</v>
      </c>
      <c r="X5719" t="s">
        <v>16026</v>
      </c>
    </row>
    <row r="5720" spans="1:24" x14ac:dyDescent="0.25">
      <c r="A5720">
        <v>1376628</v>
      </c>
      <c r="B5720" t="s">
        <v>16027</v>
      </c>
      <c r="C5720" t="s">
        <v>16028</v>
      </c>
      <c r="G5720" t="e">
        <f>-steride</f>
        <v>#NAME?</v>
      </c>
      <c r="H5720" t="s">
        <v>5089</v>
      </c>
      <c r="N5720" t="s">
        <v>29</v>
      </c>
      <c r="O5720" t="s">
        <v>40</v>
      </c>
      <c r="P5720" t="s">
        <v>30</v>
      </c>
      <c r="Q5720" t="s">
        <v>31</v>
      </c>
      <c r="R5720" t="s">
        <v>30</v>
      </c>
      <c r="X5720" t="s">
        <v>16029</v>
      </c>
    </row>
    <row r="5721" spans="1:24" x14ac:dyDescent="0.25">
      <c r="A5721">
        <v>1377818</v>
      </c>
      <c r="B5721" t="s">
        <v>16030</v>
      </c>
      <c r="C5721" t="s">
        <v>16031</v>
      </c>
      <c r="G5721" t="e">
        <f ca="1">-pin(e)</f>
        <v>#NAME?</v>
      </c>
      <c r="H5721" t="s">
        <v>272</v>
      </c>
      <c r="N5721" t="s">
        <v>45</v>
      </c>
      <c r="O5721" t="s">
        <v>40</v>
      </c>
      <c r="P5721" t="s">
        <v>30</v>
      </c>
      <c r="Q5721" t="s">
        <v>63</v>
      </c>
      <c r="R5721" t="s">
        <v>30</v>
      </c>
      <c r="X5721" t="s">
        <v>16032</v>
      </c>
    </row>
    <row r="5722" spans="1:24" x14ac:dyDescent="0.25">
      <c r="A5722">
        <v>1376261</v>
      </c>
      <c r="B5722" t="s">
        <v>16033</v>
      </c>
      <c r="C5722" t="s">
        <v>16034</v>
      </c>
      <c r="G5722" t="e">
        <f>-glitazone</f>
        <v>#NAME?</v>
      </c>
      <c r="H5722" t="s">
        <v>7878</v>
      </c>
      <c r="N5722" t="s">
        <v>45</v>
      </c>
      <c r="O5722" t="s">
        <v>40</v>
      </c>
      <c r="P5722" t="s">
        <v>30</v>
      </c>
      <c r="Q5722" t="s">
        <v>46</v>
      </c>
      <c r="R5722" t="s">
        <v>30</v>
      </c>
      <c r="X5722" t="s">
        <v>16035</v>
      </c>
    </row>
    <row r="5723" spans="1:24" x14ac:dyDescent="0.25">
      <c r="A5723">
        <v>1379927</v>
      </c>
      <c r="B5723" t="s">
        <v>16036</v>
      </c>
      <c r="C5723" t="s">
        <v>16037</v>
      </c>
      <c r="E5723" t="s">
        <v>16038</v>
      </c>
      <c r="G5723" t="e">
        <f>-verine</f>
        <v>#NAME?</v>
      </c>
      <c r="H5723" t="s">
        <v>2084</v>
      </c>
      <c r="N5723" t="s">
        <v>45</v>
      </c>
      <c r="O5723" t="s">
        <v>30</v>
      </c>
      <c r="P5723" t="s">
        <v>30</v>
      </c>
      <c r="Q5723" t="s">
        <v>63</v>
      </c>
      <c r="R5723" t="s">
        <v>30</v>
      </c>
      <c r="X5723" t="s">
        <v>16039</v>
      </c>
    </row>
    <row r="5724" spans="1:24" x14ac:dyDescent="0.25">
      <c r="A5724">
        <v>1379974</v>
      </c>
      <c r="B5724" t="s">
        <v>16040</v>
      </c>
      <c r="C5724" t="s">
        <v>16041</v>
      </c>
      <c r="E5724" t="s">
        <v>16042</v>
      </c>
      <c r="G5724" t="e">
        <f>-fungin</f>
        <v>#NAME?</v>
      </c>
      <c r="H5724" t="s">
        <v>6549</v>
      </c>
      <c r="I5724">
        <v>1978</v>
      </c>
      <c r="M5724" t="s">
        <v>268</v>
      </c>
      <c r="N5724" t="s">
        <v>45</v>
      </c>
      <c r="O5724" t="s">
        <v>40</v>
      </c>
      <c r="P5724" t="s">
        <v>30</v>
      </c>
      <c r="Q5724" t="s">
        <v>63</v>
      </c>
      <c r="R5724" t="s">
        <v>30</v>
      </c>
      <c r="X5724" t="s">
        <v>16043</v>
      </c>
    </row>
    <row r="5725" spans="1:24" x14ac:dyDescent="0.25">
      <c r="A5725">
        <v>1376823</v>
      </c>
      <c r="B5725" t="s">
        <v>16044</v>
      </c>
      <c r="C5725" t="s">
        <v>16045</v>
      </c>
      <c r="G5725" t="e">
        <f>-ast</f>
        <v>#NAME?</v>
      </c>
      <c r="H5725" t="s">
        <v>10401</v>
      </c>
      <c r="N5725" t="s">
        <v>45</v>
      </c>
      <c r="O5725" t="s">
        <v>40</v>
      </c>
      <c r="P5725" t="s">
        <v>30</v>
      </c>
      <c r="Q5725" t="s">
        <v>63</v>
      </c>
      <c r="R5725" t="s">
        <v>30</v>
      </c>
      <c r="X5725" t="s">
        <v>16046</v>
      </c>
    </row>
    <row r="5726" spans="1:24" x14ac:dyDescent="0.25">
      <c r="A5726">
        <v>1383147</v>
      </c>
      <c r="B5726" t="s">
        <v>16047</v>
      </c>
      <c r="C5726" t="s">
        <v>16048</v>
      </c>
      <c r="F5726" t="s">
        <v>4276</v>
      </c>
      <c r="G5726" t="s">
        <v>1458</v>
      </c>
      <c r="H5726" t="s">
        <v>1459</v>
      </c>
      <c r="I5726">
        <v>1968</v>
      </c>
      <c r="M5726" t="s">
        <v>179</v>
      </c>
      <c r="N5726" t="s">
        <v>45</v>
      </c>
      <c r="O5726" t="s">
        <v>40</v>
      </c>
      <c r="P5726" t="s">
        <v>30</v>
      </c>
      <c r="Q5726" t="s">
        <v>63</v>
      </c>
      <c r="R5726" t="s">
        <v>30</v>
      </c>
      <c r="X5726" t="s">
        <v>16049</v>
      </c>
    </row>
    <row r="5727" spans="1:24" x14ac:dyDescent="0.25">
      <c r="A5727">
        <v>254936</v>
      </c>
      <c r="B5727" t="s">
        <v>16050</v>
      </c>
      <c r="C5727" t="s">
        <v>16051</v>
      </c>
      <c r="E5727" t="s">
        <v>16052</v>
      </c>
      <c r="F5727" t="s">
        <v>301</v>
      </c>
      <c r="G5727" t="e">
        <f>-meline</f>
        <v>#NAME?</v>
      </c>
      <c r="H5727" t="s">
        <v>16053</v>
      </c>
      <c r="I5727">
        <v>1996</v>
      </c>
      <c r="M5727" t="s">
        <v>16054</v>
      </c>
      <c r="N5727" t="s">
        <v>45</v>
      </c>
      <c r="O5727" t="s">
        <v>40</v>
      </c>
      <c r="P5727" t="s">
        <v>30</v>
      </c>
      <c r="Q5727" t="s">
        <v>63</v>
      </c>
      <c r="R5727" t="s">
        <v>30</v>
      </c>
      <c r="X5727" t="s">
        <v>16055</v>
      </c>
    </row>
    <row r="5728" spans="1:24" x14ac:dyDescent="0.25">
      <c r="A5728">
        <v>73219</v>
      </c>
      <c r="B5728" t="s">
        <v>16056</v>
      </c>
      <c r="C5728" t="s">
        <v>16057</v>
      </c>
      <c r="E5728" t="s">
        <v>16058</v>
      </c>
      <c r="F5728" t="s">
        <v>301</v>
      </c>
      <c r="G5728" t="s">
        <v>16059</v>
      </c>
      <c r="H5728" t="s">
        <v>16060</v>
      </c>
      <c r="I5728">
        <v>1981</v>
      </c>
      <c r="M5728" t="s">
        <v>793</v>
      </c>
      <c r="N5728" t="s">
        <v>45</v>
      </c>
      <c r="O5728" t="s">
        <v>30</v>
      </c>
      <c r="P5728" t="s">
        <v>30</v>
      </c>
      <c r="Q5728" t="s">
        <v>63</v>
      </c>
      <c r="R5728" t="s">
        <v>30</v>
      </c>
      <c r="X5728" t="s">
        <v>16061</v>
      </c>
    </row>
    <row r="5729" spans="1:24" x14ac:dyDescent="0.25">
      <c r="A5729">
        <v>1449170</v>
      </c>
      <c r="B5729" t="s">
        <v>16062</v>
      </c>
      <c r="C5729" t="s">
        <v>16063</v>
      </c>
      <c r="E5729" t="s">
        <v>16064</v>
      </c>
      <c r="F5729" t="s">
        <v>6651</v>
      </c>
      <c r="G5729" t="s">
        <v>2299</v>
      </c>
      <c r="H5729" t="s">
        <v>2813</v>
      </c>
      <c r="I5729">
        <v>1991</v>
      </c>
      <c r="M5729" t="s">
        <v>1266</v>
      </c>
      <c r="N5729" t="s">
        <v>45</v>
      </c>
      <c r="O5729" t="s">
        <v>30</v>
      </c>
      <c r="P5729" t="s">
        <v>30</v>
      </c>
      <c r="Q5729" t="s">
        <v>46</v>
      </c>
      <c r="R5729" t="s">
        <v>30</v>
      </c>
      <c r="X5729" t="s">
        <v>16065</v>
      </c>
    </row>
    <row r="5730" spans="1:24" x14ac:dyDescent="0.25">
      <c r="A5730">
        <v>1449226</v>
      </c>
      <c r="B5730" t="s">
        <v>16066</v>
      </c>
      <c r="C5730" t="s">
        <v>16067</v>
      </c>
      <c r="E5730" t="s">
        <v>16068</v>
      </c>
      <c r="F5730" t="s">
        <v>1370</v>
      </c>
      <c r="G5730" t="e">
        <f>-sertib</f>
        <v>#NAME?</v>
      </c>
      <c r="H5730" t="s">
        <v>3928</v>
      </c>
      <c r="I5730">
        <v>2012</v>
      </c>
      <c r="N5730" t="s">
        <v>45</v>
      </c>
      <c r="O5730" t="s">
        <v>40</v>
      </c>
      <c r="P5730" t="s">
        <v>30</v>
      </c>
      <c r="Q5730" t="s">
        <v>31</v>
      </c>
      <c r="R5730" t="s">
        <v>30</v>
      </c>
      <c r="X5730" t="s">
        <v>16069</v>
      </c>
    </row>
    <row r="5731" spans="1:24" x14ac:dyDescent="0.25">
      <c r="A5731">
        <v>1540533</v>
      </c>
      <c r="B5731" t="s">
        <v>16070</v>
      </c>
      <c r="C5731" t="s">
        <v>16071</v>
      </c>
      <c r="E5731" t="s">
        <v>16072</v>
      </c>
      <c r="F5731" t="s">
        <v>16073</v>
      </c>
      <c r="G5731" t="s">
        <v>16074</v>
      </c>
      <c r="H5731" t="s">
        <v>16075</v>
      </c>
      <c r="I5731">
        <v>2012</v>
      </c>
      <c r="N5731" t="s">
        <v>229</v>
      </c>
      <c r="O5731" t="s">
        <v>30</v>
      </c>
      <c r="P5731" t="s">
        <v>30</v>
      </c>
      <c r="Q5731" t="s">
        <v>31</v>
      </c>
      <c r="R5731" t="s">
        <v>30</v>
      </c>
    </row>
    <row r="5732" spans="1:24" x14ac:dyDescent="0.25">
      <c r="A5732">
        <v>1540525</v>
      </c>
      <c r="B5732" t="s">
        <v>16076</v>
      </c>
      <c r="C5732" t="s">
        <v>16077</v>
      </c>
      <c r="E5732" t="s">
        <v>16078</v>
      </c>
      <c r="F5732" t="s">
        <v>16079</v>
      </c>
      <c r="G5732" t="e">
        <f>-mab</f>
        <v>#NAME?</v>
      </c>
      <c r="H5732" t="s">
        <v>546</v>
      </c>
      <c r="I5732">
        <v>2013</v>
      </c>
      <c r="N5732" t="s">
        <v>547</v>
      </c>
      <c r="O5732" t="s">
        <v>30</v>
      </c>
      <c r="P5732" t="s">
        <v>30</v>
      </c>
      <c r="Q5732" t="s">
        <v>31</v>
      </c>
      <c r="R5732" t="s">
        <v>30</v>
      </c>
    </row>
    <row r="5733" spans="1:24" x14ac:dyDescent="0.25">
      <c r="A5733">
        <v>1540500</v>
      </c>
      <c r="B5733" t="s">
        <v>16080</v>
      </c>
      <c r="C5733" t="s">
        <v>16081</v>
      </c>
      <c r="F5733" t="s">
        <v>16082</v>
      </c>
      <c r="G5733" t="e">
        <f>-stat</f>
        <v>#NAME?</v>
      </c>
      <c r="H5733" t="s">
        <v>2078</v>
      </c>
      <c r="I5733">
        <v>2013</v>
      </c>
      <c r="N5733" t="s">
        <v>45</v>
      </c>
      <c r="O5733" t="s">
        <v>40</v>
      </c>
      <c r="P5733" t="s">
        <v>30</v>
      </c>
      <c r="Q5733" t="s">
        <v>63</v>
      </c>
      <c r="R5733" t="s">
        <v>30</v>
      </c>
      <c r="X5733" t="s">
        <v>16083</v>
      </c>
    </row>
    <row r="5734" spans="1:24" x14ac:dyDescent="0.25">
      <c r="A5734">
        <v>15090</v>
      </c>
      <c r="B5734" t="s">
        <v>16084</v>
      </c>
      <c r="C5734" t="s">
        <v>16085</v>
      </c>
      <c r="E5734" t="s">
        <v>16086</v>
      </c>
      <c r="F5734" t="s">
        <v>452</v>
      </c>
      <c r="G5734" t="e">
        <f>-ast</f>
        <v>#NAME?</v>
      </c>
      <c r="H5734" t="s">
        <v>16087</v>
      </c>
      <c r="I5734">
        <v>1990</v>
      </c>
      <c r="M5734" t="s">
        <v>13632</v>
      </c>
      <c r="N5734" t="s">
        <v>45</v>
      </c>
      <c r="O5734" t="s">
        <v>30</v>
      </c>
      <c r="P5734" t="s">
        <v>30</v>
      </c>
      <c r="Q5734" t="s">
        <v>31</v>
      </c>
      <c r="R5734" t="s">
        <v>30</v>
      </c>
      <c r="X5734" t="s">
        <v>16088</v>
      </c>
    </row>
    <row r="5735" spans="1:24" x14ac:dyDescent="0.25">
      <c r="A5735">
        <v>62562</v>
      </c>
      <c r="B5735" t="s">
        <v>16103</v>
      </c>
      <c r="C5735" t="s">
        <v>16104</v>
      </c>
      <c r="E5735" t="s">
        <v>16105</v>
      </c>
      <c r="F5735" t="s">
        <v>16106</v>
      </c>
      <c r="G5735" t="e">
        <f>-stinel</f>
        <v>#NAME?</v>
      </c>
      <c r="H5735" t="s">
        <v>13979</v>
      </c>
      <c r="I5735">
        <v>1997</v>
      </c>
      <c r="M5735" t="s">
        <v>4522</v>
      </c>
      <c r="N5735" t="s">
        <v>45</v>
      </c>
      <c r="O5735" t="s">
        <v>40</v>
      </c>
      <c r="P5735" t="s">
        <v>30</v>
      </c>
      <c r="Q5735" t="s">
        <v>63</v>
      </c>
      <c r="R5735" t="s">
        <v>30</v>
      </c>
      <c r="X5735" t="s">
        <v>16107</v>
      </c>
    </row>
    <row r="5736" spans="1:24" x14ac:dyDescent="0.25">
      <c r="A5736">
        <v>249301</v>
      </c>
      <c r="B5736" t="s">
        <v>16108</v>
      </c>
      <c r="C5736" t="s">
        <v>16109</v>
      </c>
      <c r="E5736" t="s">
        <v>16110</v>
      </c>
      <c r="F5736" t="s">
        <v>16111</v>
      </c>
      <c r="G5736" t="e">
        <f>-citabine</f>
        <v>#NAME?</v>
      </c>
      <c r="H5736" t="s">
        <v>7920</v>
      </c>
      <c r="I5736">
        <v>1998</v>
      </c>
      <c r="N5736" t="s">
        <v>29</v>
      </c>
      <c r="O5736" t="s">
        <v>40</v>
      </c>
      <c r="P5736" t="s">
        <v>30</v>
      </c>
      <c r="Q5736" t="s">
        <v>31</v>
      </c>
      <c r="R5736" t="s">
        <v>30</v>
      </c>
      <c r="X5736" t="s">
        <v>16112</v>
      </c>
    </row>
    <row r="5737" spans="1:24" x14ac:dyDescent="0.25">
      <c r="A5737">
        <v>716009</v>
      </c>
      <c r="B5737" t="s">
        <v>16120</v>
      </c>
      <c r="C5737" t="s">
        <v>16121</v>
      </c>
      <c r="E5737" t="s">
        <v>16122</v>
      </c>
      <c r="F5737" t="s">
        <v>16123</v>
      </c>
      <c r="G5737" t="e">
        <f>-tinib</f>
        <v>#NAME?</v>
      </c>
      <c r="H5737" t="s">
        <v>1371</v>
      </c>
      <c r="I5737">
        <v>2010</v>
      </c>
      <c r="N5737" t="s">
        <v>45</v>
      </c>
      <c r="O5737" t="s">
        <v>40</v>
      </c>
      <c r="P5737" t="s">
        <v>30</v>
      </c>
      <c r="Q5737" t="s">
        <v>63</v>
      </c>
      <c r="R5737" t="s">
        <v>30</v>
      </c>
      <c r="X5737" t="s">
        <v>16124</v>
      </c>
    </row>
    <row r="5738" spans="1:24" x14ac:dyDescent="0.25">
      <c r="A5738">
        <v>394206</v>
      </c>
      <c r="B5738" t="s">
        <v>16125</v>
      </c>
      <c r="C5738" t="s">
        <v>16126</v>
      </c>
      <c r="G5738" t="e">
        <f>-arol</f>
        <v>#NAME?</v>
      </c>
      <c r="H5738" t="s">
        <v>3692</v>
      </c>
      <c r="K5738" t="s">
        <v>16127</v>
      </c>
      <c r="L5738" t="s">
        <v>16128</v>
      </c>
      <c r="N5738" t="s">
        <v>45</v>
      </c>
      <c r="O5738" t="s">
        <v>40</v>
      </c>
      <c r="P5738" t="s">
        <v>30</v>
      </c>
      <c r="Q5738" t="s">
        <v>46</v>
      </c>
      <c r="R5738" t="s">
        <v>30</v>
      </c>
      <c r="X5738" t="s">
        <v>16129</v>
      </c>
    </row>
    <row r="5739" spans="1:24" x14ac:dyDescent="0.25">
      <c r="A5739">
        <v>361444</v>
      </c>
      <c r="B5739" t="s">
        <v>16130</v>
      </c>
      <c r="C5739" t="s">
        <v>16131</v>
      </c>
      <c r="E5739" t="s">
        <v>16132</v>
      </c>
      <c r="F5739" t="s">
        <v>2818</v>
      </c>
      <c r="G5739" t="e">
        <f>-tinib</f>
        <v>#NAME?</v>
      </c>
      <c r="H5739" t="s">
        <v>1371</v>
      </c>
      <c r="I5739">
        <v>2009</v>
      </c>
      <c r="N5739" t="s">
        <v>45</v>
      </c>
      <c r="O5739" t="s">
        <v>30</v>
      </c>
      <c r="P5739" t="s">
        <v>30</v>
      </c>
      <c r="Q5739" t="s">
        <v>63</v>
      </c>
      <c r="R5739" t="s">
        <v>30</v>
      </c>
      <c r="X5739" t="s">
        <v>16133</v>
      </c>
    </row>
    <row r="5740" spans="1:24" x14ac:dyDescent="0.25">
      <c r="A5740">
        <v>499835</v>
      </c>
      <c r="B5740" t="s">
        <v>16134</v>
      </c>
      <c r="C5740" t="s">
        <v>16135</v>
      </c>
      <c r="G5740" t="e">
        <f>-bendazole</f>
        <v>#NAME?</v>
      </c>
      <c r="H5740" t="s">
        <v>947</v>
      </c>
      <c r="N5740" t="s">
        <v>45</v>
      </c>
      <c r="O5740" t="s">
        <v>40</v>
      </c>
      <c r="P5740" t="s">
        <v>30</v>
      </c>
      <c r="Q5740" t="s">
        <v>63</v>
      </c>
      <c r="R5740" t="s">
        <v>30</v>
      </c>
      <c r="X5740" t="s">
        <v>16136</v>
      </c>
    </row>
    <row r="5741" spans="1:24" x14ac:dyDescent="0.25">
      <c r="A5741">
        <v>341327</v>
      </c>
      <c r="B5741" t="s">
        <v>16137</v>
      </c>
      <c r="C5741" t="s">
        <v>16138</v>
      </c>
      <c r="E5741" t="s">
        <v>16139</v>
      </c>
      <c r="F5741" t="s">
        <v>16140</v>
      </c>
      <c r="G5741" t="e">
        <f>-tinib</f>
        <v>#NAME?</v>
      </c>
      <c r="H5741" t="s">
        <v>1371</v>
      </c>
      <c r="I5741">
        <v>2008</v>
      </c>
      <c r="N5741" t="s">
        <v>45</v>
      </c>
      <c r="O5741" t="s">
        <v>30</v>
      </c>
      <c r="P5741" t="s">
        <v>30</v>
      </c>
      <c r="Q5741" t="s">
        <v>31</v>
      </c>
      <c r="R5741" t="s">
        <v>30</v>
      </c>
      <c r="X5741" t="s">
        <v>16141</v>
      </c>
    </row>
    <row r="5742" spans="1:24" x14ac:dyDescent="0.25">
      <c r="A5742">
        <v>255132</v>
      </c>
      <c r="B5742" t="s">
        <v>16142</v>
      </c>
      <c r="C5742" t="s">
        <v>16143</v>
      </c>
      <c r="G5742" t="e">
        <f>-olol</f>
        <v>#NAME?</v>
      </c>
      <c r="H5742" t="s">
        <v>475</v>
      </c>
      <c r="N5742" t="s">
        <v>45</v>
      </c>
      <c r="O5742" t="s">
        <v>40</v>
      </c>
      <c r="P5742" t="s">
        <v>30</v>
      </c>
      <c r="Q5742" t="s">
        <v>46</v>
      </c>
      <c r="R5742" t="s">
        <v>30</v>
      </c>
      <c r="X5742" t="s">
        <v>16144</v>
      </c>
    </row>
    <row r="5743" spans="1:24" x14ac:dyDescent="0.25">
      <c r="A5743">
        <v>2407</v>
      </c>
      <c r="B5743" t="s">
        <v>16145</v>
      </c>
      <c r="C5743" t="s">
        <v>16146</v>
      </c>
      <c r="F5743" t="s">
        <v>922</v>
      </c>
      <c r="G5743" t="s">
        <v>205</v>
      </c>
      <c r="H5743" t="s">
        <v>206</v>
      </c>
      <c r="K5743" t="s">
        <v>16147</v>
      </c>
      <c r="L5743" t="s">
        <v>16148</v>
      </c>
      <c r="N5743" t="s">
        <v>45</v>
      </c>
      <c r="O5743" t="s">
        <v>40</v>
      </c>
      <c r="P5743" t="s">
        <v>30</v>
      </c>
      <c r="Q5743" t="s">
        <v>63</v>
      </c>
      <c r="R5743" t="s">
        <v>30</v>
      </c>
      <c r="X5743" t="s">
        <v>16149</v>
      </c>
    </row>
    <row r="5744" spans="1:24" x14ac:dyDescent="0.25">
      <c r="A5744">
        <v>234707</v>
      </c>
      <c r="B5744" t="s">
        <v>16150</v>
      </c>
      <c r="C5744" t="s">
        <v>16151</v>
      </c>
      <c r="E5744" t="s">
        <v>16152</v>
      </c>
      <c r="G5744" t="e">
        <f>-stat</f>
        <v>#NAME?</v>
      </c>
      <c r="H5744" t="s">
        <v>2078</v>
      </c>
      <c r="N5744" t="s">
        <v>45</v>
      </c>
      <c r="O5744" t="s">
        <v>40</v>
      </c>
      <c r="P5744" t="s">
        <v>30</v>
      </c>
      <c r="Q5744" t="s">
        <v>63</v>
      </c>
      <c r="R5744" t="s">
        <v>30</v>
      </c>
      <c r="X5744" t="s">
        <v>16153</v>
      </c>
    </row>
    <row r="5745" spans="1:24" x14ac:dyDescent="0.25">
      <c r="A5745">
        <v>349429</v>
      </c>
      <c r="B5745" t="s">
        <v>16154</v>
      </c>
      <c r="C5745" t="s">
        <v>16155</v>
      </c>
      <c r="G5745" t="e">
        <f>-olone</f>
        <v>#NAME?</v>
      </c>
      <c r="H5745" t="s">
        <v>754</v>
      </c>
      <c r="N5745" t="s">
        <v>29</v>
      </c>
      <c r="O5745" t="s">
        <v>40</v>
      </c>
      <c r="P5745" t="s">
        <v>30</v>
      </c>
      <c r="Q5745" t="s">
        <v>31</v>
      </c>
      <c r="R5745" t="s">
        <v>30</v>
      </c>
      <c r="X5745" t="s">
        <v>16156</v>
      </c>
    </row>
    <row r="5746" spans="1:24" x14ac:dyDescent="0.25">
      <c r="A5746">
        <v>14221</v>
      </c>
      <c r="B5746" t="s">
        <v>16169</v>
      </c>
      <c r="C5746" t="s">
        <v>16170</v>
      </c>
      <c r="E5746" t="s">
        <v>16171</v>
      </c>
      <c r="G5746" t="e">
        <f>-ciclib</f>
        <v>#NAME?</v>
      </c>
      <c r="H5746" t="s">
        <v>12130</v>
      </c>
      <c r="N5746" t="s">
        <v>45</v>
      </c>
      <c r="O5746" t="s">
        <v>40</v>
      </c>
      <c r="P5746" t="s">
        <v>30</v>
      </c>
      <c r="Q5746" t="s">
        <v>31</v>
      </c>
      <c r="R5746" t="s">
        <v>30</v>
      </c>
      <c r="X5746" t="s">
        <v>16172</v>
      </c>
    </row>
    <row r="5747" spans="1:24" x14ac:dyDescent="0.25">
      <c r="A5747">
        <v>451936</v>
      </c>
      <c r="B5747" t="s">
        <v>16173</v>
      </c>
      <c r="C5747" t="s">
        <v>16174</v>
      </c>
      <c r="G5747" t="e">
        <f>-lind</f>
        <v>#NAME?</v>
      </c>
      <c r="H5747" t="s">
        <v>16175</v>
      </c>
      <c r="N5747" t="s">
        <v>45</v>
      </c>
      <c r="O5747" t="s">
        <v>40</v>
      </c>
      <c r="P5747" t="s">
        <v>30</v>
      </c>
      <c r="Q5747" t="s">
        <v>63</v>
      </c>
      <c r="R5747" t="s">
        <v>30</v>
      </c>
      <c r="X5747" t="s">
        <v>16176</v>
      </c>
    </row>
    <row r="5748" spans="1:24" x14ac:dyDescent="0.25">
      <c r="A5748">
        <v>66925</v>
      </c>
      <c r="B5748" t="s">
        <v>16177</v>
      </c>
      <c r="C5748" t="s">
        <v>16178</v>
      </c>
      <c r="E5748" t="s">
        <v>16179</v>
      </c>
      <c r="F5748" t="s">
        <v>7107</v>
      </c>
      <c r="G5748" t="e">
        <f>-dan</f>
        <v>#NAME?</v>
      </c>
      <c r="H5748" t="s">
        <v>5004</v>
      </c>
      <c r="I5748">
        <v>1989</v>
      </c>
      <c r="M5748" t="s">
        <v>896</v>
      </c>
      <c r="N5748" t="s">
        <v>45</v>
      </c>
      <c r="O5748" t="s">
        <v>40</v>
      </c>
      <c r="P5748" t="s">
        <v>30</v>
      </c>
      <c r="Q5748" t="s">
        <v>46</v>
      </c>
      <c r="R5748" t="s">
        <v>30</v>
      </c>
      <c r="X5748" t="s">
        <v>16180</v>
      </c>
    </row>
    <row r="5749" spans="1:24" x14ac:dyDescent="0.25">
      <c r="A5749">
        <v>460266</v>
      </c>
      <c r="B5749" t="s">
        <v>16181</v>
      </c>
      <c r="C5749" t="s">
        <v>16182</v>
      </c>
      <c r="E5749" t="s">
        <v>16183</v>
      </c>
      <c r="F5749" t="s">
        <v>14218</v>
      </c>
      <c r="G5749" t="e">
        <f>-tant</f>
        <v>#NAME?</v>
      </c>
      <c r="H5749" t="s">
        <v>8457</v>
      </c>
      <c r="I5749">
        <v>1999</v>
      </c>
      <c r="N5749" t="s">
        <v>45</v>
      </c>
      <c r="O5749" t="s">
        <v>40</v>
      </c>
      <c r="P5749" t="s">
        <v>30</v>
      </c>
      <c r="Q5749" t="s">
        <v>31</v>
      </c>
      <c r="R5749" t="s">
        <v>30</v>
      </c>
      <c r="X5749" t="s">
        <v>16184</v>
      </c>
    </row>
    <row r="5750" spans="1:24" x14ac:dyDescent="0.25">
      <c r="A5750">
        <v>76984</v>
      </c>
      <c r="B5750" t="s">
        <v>16190</v>
      </c>
      <c r="C5750" t="s">
        <v>16191</v>
      </c>
      <c r="F5750" t="s">
        <v>36</v>
      </c>
      <c r="G5750" t="s">
        <v>16192</v>
      </c>
      <c r="H5750" t="s">
        <v>16193</v>
      </c>
      <c r="I5750">
        <v>1972</v>
      </c>
      <c r="M5750" t="s">
        <v>2354</v>
      </c>
      <c r="N5750" t="s">
        <v>45</v>
      </c>
      <c r="O5750" t="s">
        <v>30</v>
      </c>
      <c r="P5750" t="s">
        <v>30</v>
      </c>
      <c r="Q5750" t="s">
        <v>31</v>
      </c>
      <c r="R5750" t="s">
        <v>30</v>
      </c>
      <c r="X5750" t="s">
        <v>16194</v>
      </c>
    </row>
    <row r="5751" spans="1:24" x14ac:dyDescent="0.25">
      <c r="A5751">
        <v>1078742</v>
      </c>
      <c r="B5751" t="s">
        <v>16200</v>
      </c>
      <c r="C5751" t="s">
        <v>16201</v>
      </c>
      <c r="E5751" t="s">
        <v>16202</v>
      </c>
      <c r="F5751" t="s">
        <v>3068</v>
      </c>
      <c r="G5751" t="s">
        <v>1922</v>
      </c>
      <c r="H5751" t="s">
        <v>1923</v>
      </c>
      <c r="I5751">
        <v>1984</v>
      </c>
      <c r="M5751" t="s">
        <v>16203</v>
      </c>
      <c r="N5751" t="s">
        <v>29</v>
      </c>
      <c r="O5751" t="s">
        <v>40</v>
      </c>
      <c r="P5751" t="s">
        <v>30</v>
      </c>
      <c r="Q5751" t="s">
        <v>31</v>
      </c>
      <c r="R5751" t="s">
        <v>30</v>
      </c>
      <c r="X5751" t="s">
        <v>16204</v>
      </c>
    </row>
    <row r="5752" spans="1:24" x14ac:dyDescent="0.25">
      <c r="A5752">
        <v>32553</v>
      </c>
      <c r="B5752" t="s">
        <v>16205</v>
      </c>
      <c r="C5752" t="s">
        <v>16206</v>
      </c>
      <c r="G5752" t="e">
        <f>-crine</f>
        <v>#NAME?</v>
      </c>
      <c r="H5752" t="s">
        <v>401</v>
      </c>
      <c r="N5752" t="s">
        <v>45</v>
      </c>
      <c r="O5752" t="s">
        <v>40</v>
      </c>
      <c r="P5752" t="s">
        <v>30</v>
      </c>
      <c r="Q5752" t="s">
        <v>63</v>
      </c>
      <c r="R5752" t="s">
        <v>30</v>
      </c>
      <c r="X5752" t="s">
        <v>16207</v>
      </c>
    </row>
    <row r="5753" spans="1:24" x14ac:dyDescent="0.25">
      <c r="A5753">
        <v>7347</v>
      </c>
      <c r="B5753" t="s">
        <v>16208</v>
      </c>
      <c r="C5753" t="s">
        <v>16209</v>
      </c>
      <c r="G5753" t="e">
        <f>-stat</f>
        <v>#NAME?</v>
      </c>
      <c r="H5753" t="s">
        <v>7961</v>
      </c>
      <c r="N5753" t="s">
        <v>45</v>
      </c>
      <c r="O5753" t="s">
        <v>40</v>
      </c>
      <c r="P5753" t="s">
        <v>30</v>
      </c>
      <c r="Q5753" t="s">
        <v>63</v>
      </c>
      <c r="R5753" t="s">
        <v>30</v>
      </c>
      <c r="X5753" t="s">
        <v>16210</v>
      </c>
    </row>
    <row r="5754" spans="1:24" x14ac:dyDescent="0.25">
      <c r="A5754">
        <v>418421</v>
      </c>
      <c r="B5754" t="s">
        <v>16211</v>
      </c>
      <c r="C5754" t="s">
        <v>16212</v>
      </c>
      <c r="G5754" t="e">
        <f>-pride</f>
        <v>#NAME?</v>
      </c>
      <c r="H5754" t="s">
        <v>165</v>
      </c>
      <c r="K5754" t="s">
        <v>16213</v>
      </c>
      <c r="L5754" t="s">
        <v>16214</v>
      </c>
      <c r="N5754" t="s">
        <v>45</v>
      </c>
      <c r="O5754" t="s">
        <v>40</v>
      </c>
      <c r="P5754" t="s">
        <v>30</v>
      </c>
      <c r="Q5754" t="s">
        <v>63</v>
      </c>
      <c r="R5754" t="s">
        <v>30</v>
      </c>
      <c r="X5754" t="s">
        <v>16215</v>
      </c>
    </row>
    <row r="5755" spans="1:24" x14ac:dyDescent="0.25">
      <c r="A5755">
        <v>9040</v>
      </c>
      <c r="B5755" t="s">
        <v>16216</v>
      </c>
      <c r="C5755" t="s">
        <v>16217</v>
      </c>
      <c r="G5755" t="e">
        <f>-dralazine</f>
        <v>#NAME?</v>
      </c>
      <c r="H5755" t="s">
        <v>11083</v>
      </c>
      <c r="N5755" t="s">
        <v>45</v>
      </c>
      <c r="O5755" t="s">
        <v>40</v>
      </c>
      <c r="P5755" t="s">
        <v>30</v>
      </c>
      <c r="Q5755" t="s">
        <v>63</v>
      </c>
      <c r="R5755" t="s">
        <v>30</v>
      </c>
      <c r="X5755" t="s">
        <v>16218</v>
      </c>
    </row>
    <row r="5756" spans="1:24" x14ac:dyDescent="0.25">
      <c r="A5756">
        <v>44191</v>
      </c>
      <c r="B5756" t="s">
        <v>16219</v>
      </c>
      <c r="C5756" t="s">
        <v>16220</v>
      </c>
      <c r="E5756" t="s">
        <v>16221</v>
      </c>
      <c r="G5756" t="e">
        <f>-glumide</f>
        <v>#NAME?</v>
      </c>
      <c r="H5756" t="s">
        <v>9513</v>
      </c>
      <c r="N5756" t="s">
        <v>45</v>
      </c>
      <c r="O5756" t="s">
        <v>40</v>
      </c>
      <c r="P5756" t="s">
        <v>30</v>
      </c>
      <c r="Q5756" t="s">
        <v>31</v>
      </c>
      <c r="R5756" t="s">
        <v>30</v>
      </c>
      <c r="X5756" t="s">
        <v>16222</v>
      </c>
    </row>
    <row r="5757" spans="1:24" x14ac:dyDescent="0.25">
      <c r="A5757">
        <v>69558</v>
      </c>
      <c r="B5757" t="s">
        <v>16223</v>
      </c>
      <c r="C5757" t="s">
        <v>16224</v>
      </c>
      <c r="E5757" t="s">
        <v>16225</v>
      </c>
      <c r="F5757" t="s">
        <v>13340</v>
      </c>
      <c r="G5757" t="e">
        <f>-nidazole</f>
        <v>#NAME?</v>
      </c>
      <c r="H5757" t="s">
        <v>10182</v>
      </c>
      <c r="I5757">
        <v>1987</v>
      </c>
      <c r="M5757" t="s">
        <v>16226</v>
      </c>
      <c r="N5757" t="s">
        <v>45</v>
      </c>
      <c r="O5757" t="s">
        <v>40</v>
      </c>
      <c r="P5757" t="s">
        <v>30</v>
      </c>
      <c r="Q5757" t="s">
        <v>63</v>
      </c>
      <c r="R5757" t="s">
        <v>30</v>
      </c>
      <c r="X5757" t="s">
        <v>16227</v>
      </c>
    </row>
    <row r="5758" spans="1:24" x14ac:dyDescent="0.25">
      <c r="A5758">
        <v>702536</v>
      </c>
      <c r="B5758" t="s">
        <v>16228</v>
      </c>
      <c r="C5758" t="s">
        <v>16229</v>
      </c>
      <c r="E5758" t="s">
        <v>16230</v>
      </c>
      <c r="F5758" t="s">
        <v>16231</v>
      </c>
      <c r="G5758" t="e">
        <f>-stigmine</f>
        <v>#NAME?</v>
      </c>
      <c r="H5758" t="s">
        <v>15684</v>
      </c>
      <c r="I5758">
        <v>1996</v>
      </c>
      <c r="M5758" t="s">
        <v>7542</v>
      </c>
      <c r="N5758" t="s">
        <v>45</v>
      </c>
      <c r="O5758" t="s">
        <v>40</v>
      </c>
      <c r="P5758" t="s">
        <v>30</v>
      </c>
      <c r="Q5758" t="s">
        <v>31</v>
      </c>
      <c r="R5758" t="s">
        <v>30</v>
      </c>
      <c r="X5758" t="s">
        <v>16232</v>
      </c>
    </row>
    <row r="5759" spans="1:24" x14ac:dyDescent="0.25">
      <c r="A5759">
        <v>597084</v>
      </c>
      <c r="B5759" t="s">
        <v>16233</v>
      </c>
      <c r="C5759" t="s">
        <v>16234</v>
      </c>
      <c r="E5759" t="s">
        <v>16235</v>
      </c>
      <c r="F5759" t="s">
        <v>480</v>
      </c>
      <c r="G5759" t="e">
        <f>-thiazide</f>
        <v>#NAME?</v>
      </c>
      <c r="H5759" t="s">
        <v>682</v>
      </c>
      <c r="I5759">
        <v>1962</v>
      </c>
      <c r="M5759" t="s">
        <v>627</v>
      </c>
      <c r="N5759" t="s">
        <v>45</v>
      </c>
      <c r="O5759" t="s">
        <v>40</v>
      </c>
      <c r="P5759" t="s">
        <v>30</v>
      </c>
      <c r="Q5759" t="s">
        <v>46</v>
      </c>
      <c r="R5759" t="s">
        <v>30</v>
      </c>
      <c r="X5759" t="s">
        <v>16236</v>
      </c>
    </row>
    <row r="5760" spans="1:24" x14ac:dyDescent="0.25">
      <c r="A5760">
        <v>255344</v>
      </c>
      <c r="B5760" t="s">
        <v>16237</v>
      </c>
      <c r="C5760" t="s">
        <v>16238</v>
      </c>
      <c r="G5760" t="e">
        <f>-alol</f>
        <v>#NAME?</v>
      </c>
      <c r="H5760" t="s">
        <v>1933</v>
      </c>
      <c r="N5760" t="s">
        <v>45</v>
      </c>
      <c r="O5760" t="s">
        <v>40</v>
      </c>
      <c r="P5760" t="s">
        <v>30</v>
      </c>
      <c r="Q5760" t="s">
        <v>46</v>
      </c>
      <c r="R5760" t="s">
        <v>30</v>
      </c>
      <c r="X5760" t="s">
        <v>16239</v>
      </c>
    </row>
    <row r="5761" spans="1:24" x14ac:dyDescent="0.25">
      <c r="A5761">
        <v>960559</v>
      </c>
      <c r="B5761" t="s">
        <v>16256</v>
      </c>
      <c r="C5761" t="s">
        <v>16257</v>
      </c>
      <c r="E5761" t="s">
        <v>16258</v>
      </c>
      <c r="F5761" t="s">
        <v>489</v>
      </c>
      <c r="I5761">
        <v>1975</v>
      </c>
      <c r="M5761" t="s">
        <v>1025</v>
      </c>
      <c r="N5761" t="s">
        <v>29</v>
      </c>
      <c r="O5761" t="s">
        <v>40</v>
      </c>
      <c r="P5761" t="s">
        <v>30</v>
      </c>
      <c r="Q5761" t="s">
        <v>63</v>
      </c>
      <c r="R5761" t="s">
        <v>30</v>
      </c>
      <c r="X5761" t="s">
        <v>16259</v>
      </c>
    </row>
    <row r="5762" spans="1:24" x14ac:dyDescent="0.25">
      <c r="A5762">
        <v>26812</v>
      </c>
      <c r="B5762" t="s">
        <v>16260</v>
      </c>
      <c r="C5762" t="s">
        <v>16261</v>
      </c>
      <c r="E5762" t="s">
        <v>16262</v>
      </c>
      <c r="F5762" t="s">
        <v>366</v>
      </c>
      <c r="I5762">
        <v>1966</v>
      </c>
      <c r="M5762" t="s">
        <v>12356</v>
      </c>
      <c r="N5762" t="s">
        <v>45</v>
      </c>
      <c r="O5762" t="s">
        <v>40</v>
      </c>
      <c r="P5762" t="s">
        <v>30</v>
      </c>
      <c r="Q5762" t="s">
        <v>63</v>
      </c>
      <c r="R5762" t="s">
        <v>30</v>
      </c>
      <c r="X5762" t="s">
        <v>16263</v>
      </c>
    </row>
    <row r="5763" spans="1:24" x14ac:dyDescent="0.25">
      <c r="A5763">
        <v>222702</v>
      </c>
      <c r="B5763" t="s">
        <v>16278</v>
      </c>
      <c r="C5763" t="s">
        <v>16279</v>
      </c>
      <c r="F5763" t="s">
        <v>16280</v>
      </c>
      <c r="G5763" t="e">
        <f>-nidazole</f>
        <v>#NAME?</v>
      </c>
      <c r="H5763" t="s">
        <v>10182</v>
      </c>
      <c r="I5763">
        <v>1977</v>
      </c>
      <c r="K5763" t="s">
        <v>16281</v>
      </c>
      <c r="L5763" t="s">
        <v>16282</v>
      </c>
      <c r="M5763" t="s">
        <v>3069</v>
      </c>
      <c r="N5763" t="s">
        <v>45</v>
      </c>
      <c r="O5763" t="s">
        <v>40</v>
      </c>
      <c r="P5763" t="s">
        <v>30</v>
      </c>
      <c r="Q5763" t="s">
        <v>63</v>
      </c>
      <c r="R5763" t="s">
        <v>30</v>
      </c>
      <c r="X5763" t="s">
        <v>16283</v>
      </c>
    </row>
    <row r="5764" spans="1:24" x14ac:dyDescent="0.25">
      <c r="A5764">
        <v>92879</v>
      </c>
      <c r="B5764" t="s">
        <v>16332</v>
      </c>
      <c r="C5764" t="s">
        <v>16333</v>
      </c>
      <c r="F5764" t="s">
        <v>301</v>
      </c>
      <c r="I5764">
        <v>1962</v>
      </c>
      <c r="K5764" t="s">
        <v>16334</v>
      </c>
      <c r="L5764" t="s">
        <v>16335</v>
      </c>
      <c r="M5764" t="s">
        <v>16336</v>
      </c>
      <c r="N5764" t="s">
        <v>108</v>
      </c>
      <c r="O5764" t="s">
        <v>30</v>
      </c>
      <c r="P5764" t="s">
        <v>30</v>
      </c>
      <c r="Q5764" t="s">
        <v>31</v>
      </c>
      <c r="R5764" t="s">
        <v>30</v>
      </c>
      <c r="X5764" t="s">
        <v>16337</v>
      </c>
    </row>
    <row r="5765" spans="1:24" x14ac:dyDescent="0.25">
      <c r="A5765">
        <v>20130</v>
      </c>
      <c r="B5765" t="s">
        <v>16373</v>
      </c>
      <c r="C5765" t="s">
        <v>16374</v>
      </c>
      <c r="E5765" t="s">
        <v>16375</v>
      </c>
      <c r="F5765" t="s">
        <v>16376</v>
      </c>
      <c r="I5765">
        <v>1986</v>
      </c>
      <c r="K5765" t="s">
        <v>16377</v>
      </c>
      <c r="L5765" t="s">
        <v>16378</v>
      </c>
      <c r="M5765" t="s">
        <v>627</v>
      </c>
      <c r="N5765" t="s">
        <v>45</v>
      </c>
      <c r="O5765" t="s">
        <v>40</v>
      </c>
      <c r="P5765" t="s">
        <v>30</v>
      </c>
      <c r="Q5765" t="s">
        <v>46</v>
      </c>
      <c r="R5765" t="s">
        <v>30</v>
      </c>
      <c r="X5765" t="s">
        <v>16379</v>
      </c>
    </row>
    <row r="5766" spans="1:24" x14ac:dyDescent="0.25">
      <c r="A5766">
        <v>1381356</v>
      </c>
      <c r="B5766" t="s">
        <v>16388</v>
      </c>
      <c r="C5766" t="s">
        <v>16389</v>
      </c>
      <c r="E5766" t="s">
        <v>16390</v>
      </c>
      <c r="F5766" t="s">
        <v>1600</v>
      </c>
      <c r="G5766" t="e">
        <f>-mab</f>
        <v>#NAME?</v>
      </c>
      <c r="H5766" t="s">
        <v>546</v>
      </c>
      <c r="I5766">
        <v>1993</v>
      </c>
      <c r="M5766" t="s">
        <v>16391</v>
      </c>
      <c r="N5766" t="s">
        <v>547</v>
      </c>
      <c r="O5766" t="s">
        <v>30</v>
      </c>
      <c r="P5766" t="s">
        <v>30</v>
      </c>
      <c r="Q5766" t="s">
        <v>31</v>
      </c>
      <c r="R5766" t="s">
        <v>30</v>
      </c>
    </row>
    <row r="5767" spans="1:24" x14ac:dyDescent="0.25">
      <c r="A5767">
        <v>1380223</v>
      </c>
      <c r="B5767" t="s">
        <v>16392</v>
      </c>
      <c r="C5767" t="s">
        <v>16393</v>
      </c>
      <c r="F5767" t="s">
        <v>2492</v>
      </c>
      <c r="I5767">
        <v>1991</v>
      </c>
      <c r="M5767" t="s">
        <v>16394</v>
      </c>
      <c r="N5767" t="s">
        <v>229</v>
      </c>
      <c r="O5767" t="s">
        <v>30</v>
      </c>
      <c r="P5767" t="s">
        <v>30</v>
      </c>
      <c r="Q5767" t="s">
        <v>31</v>
      </c>
      <c r="R5767" t="s">
        <v>30</v>
      </c>
    </row>
    <row r="5768" spans="1:24" x14ac:dyDescent="0.25">
      <c r="A5768">
        <v>1378778</v>
      </c>
      <c r="B5768" t="s">
        <v>16407</v>
      </c>
      <c r="C5768" t="s">
        <v>16408</v>
      </c>
      <c r="E5768" t="s">
        <v>16409</v>
      </c>
      <c r="F5768" t="s">
        <v>4276</v>
      </c>
      <c r="I5768">
        <v>1979</v>
      </c>
      <c r="M5768" t="s">
        <v>1025</v>
      </c>
      <c r="N5768" t="s">
        <v>45</v>
      </c>
      <c r="O5768" t="s">
        <v>40</v>
      </c>
      <c r="P5768" t="s">
        <v>30</v>
      </c>
      <c r="Q5768" t="s">
        <v>63</v>
      </c>
      <c r="R5768" t="s">
        <v>30</v>
      </c>
      <c r="X5768" t="s">
        <v>16410</v>
      </c>
    </row>
    <row r="5769" spans="1:24" x14ac:dyDescent="0.25">
      <c r="A5769">
        <v>1383420</v>
      </c>
      <c r="B5769" t="s">
        <v>16415</v>
      </c>
      <c r="C5769" t="s">
        <v>16416</v>
      </c>
      <c r="E5769" t="s">
        <v>16417</v>
      </c>
      <c r="F5769" t="s">
        <v>3897</v>
      </c>
      <c r="I5769">
        <v>1984</v>
      </c>
      <c r="M5769" t="s">
        <v>3003</v>
      </c>
      <c r="N5769" t="s">
        <v>45</v>
      </c>
      <c r="O5769" t="s">
        <v>30</v>
      </c>
      <c r="P5769" t="s">
        <v>30</v>
      </c>
      <c r="Q5769" t="s">
        <v>46</v>
      </c>
      <c r="R5769" t="s">
        <v>30</v>
      </c>
      <c r="X5769" t="s">
        <v>16418</v>
      </c>
    </row>
    <row r="5770" spans="1:24" x14ac:dyDescent="0.25">
      <c r="A5770">
        <v>1376100</v>
      </c>
      <c r="B5770" t="s">
        <v>16419</v>
      </c>
      <c r="C5770" t="s">
        <v>16420</v>
      </c>
      <c r="E5770" t="s">
        <v>16421</v>
      </c>
      <c r="F5770" t="s">
        <v>16422</v>
      </c>
      <c r="G5770" t="s">
        <v>16423</v>
      </c>
      <c r="H5770" t="s">
        <v>16424</v>
      </c>
      <c r="I5770">
        <v>2008</v>
      </c>
      <c r="N5770" t="s">
        <v>45</v>
      </c>
      <c r="O5770" t="s">
        <v>30</v>
      </c>
      <c r="P5770" t="s">
        <v>30</v>
      </c>
      <c r="Q5770" t="s">
        <v>63</v>
      </c>
      <c r="R5770" t="s">
        <v>30</v>
      </c>
      <c r="X5770" t="s">
        <v>16425</v>
      </c>
    </row>
    <row r="5771" spans="1:24" x14ac:dyDescent="0.25">
      <c r="A5771">
        <v>1380089</v>
      </c>
      <c r="B5771" t="s">
        <v>16426</v>
      </c>
      <c r="C5771" t="s">
        <v>16427</v>
      </c>
      <c r="F5771" t="s">
        <v>8703</v>
      </c>
      <c r="G5771" t="e">
        <f>-casan</f>
        <v>#NAME?</v>
      </c>
      <c r="H5771" t="s">
        <v>12747</v>
      </c>
      <c r="I5771">
        <v>2012</v>
      </c>
      <c r="N5771" t="s">
        <v>45</v>
      </c>
      <c r="O5771" t="s">
        <v>30</v>
      </c>
      <c r="P5771" t="s">
        <v>30</v>
      </c>
      <c r="Q5771" t="s">
        <v>31</v>
      </c>
      <c r="R5771" t="s">
        <v>30</v>
      </c>
      <c r="X5771" t="s">
        <v>16428</v>
      </c>
    </row>
    <row r="5772" spans="1:24" x14ac:dyDescent="0.25">
      <c r="A5772">
        <v>1383563</v>
      </c>
      <c r="B5772" t="s">
        <v>16435</v>
      </c>
      <c r="C5772" t="s">
        <v>16436</v>
      </c>
      <c r="E5772" t="s">
        <v>16437</v>
      </c>
      <c r="F5772" t="s">
        <v>36</v>
      </c>
      <c r="I5772">
        <v>1966</v>
      </c>
      <c r="M5772" t="s">
        <v>367</v>
      </c>
      <c r="N5772" t="s">
        <v>45</v>
      </c>
      <c r="O5772" t="s">
        <v>40</v>
      </c>
      <c r="P5772" t="s">
        <v>30</v>
      </c>
      <c r="Q5772" t="s">
        <v>46</v>
      </c>
      <c r="R5772" t="s">
        <v>30</v>
      </c>
      <c r="X5772" t="s">
        <v>16438</v>
      </c>
    </row>
    <row r="5773" spans="1:24" x14ac:dyDescent="0.25">
      <c r="A5773">
        <v>1383190</v>
      </c>
      <c r="B5773" t="s">
        <v>16439</v>
      </c>
      <c r="C5773" t="s">
        <v>16440</v>
      </c>
      <c r="E5773">
        <v>36781</v>
      </c>
      <c r="F5773" t="s">
        <v>313</v>
      </c>
      <c r="G5773" t="s">
        <v>789</v>
      </c>
      <c r="H5773" t="s">
        <v>790</v>
      </c>
      <c r="I5773">
        <v>1962</v>
      </c>
      <c r="M5773" t="s">
        <v>793</v>
      </c>
      <c r="N5773" t="s">
        <v>29</v>
      </c>
      <c r="O5773" t="s">
        <v>30</v>
      </c>
      <c r="P5773" t="s">
        <v>30</v>
      </c>
      <c r="Q5773" t="s">
        <v>46</v>
      </c>
      <c r="R5773" t="s">
        <v>30</v>
      </c>
      <c r="X5773" t="s">
        <v>16441</v>
      </c>
    </row>
    <row r="5774" spans="1:24" x14ac:dyDescent="0.25">
      <c r="A5774">
        <v>1381486</v>
      </c>
      <c r="B5774" t="s">
        <v>16442</v>
      </c>
      <c r="C5774" t="s">
        <v>16443</v>
      </c>
      <c r="F5774" t="s">
        <v>16444</v>
      </c>
      <c r="M5774" t="s">
        <v>1664</v>
      </c>
      <c r="N5774" t="s">
        <v>75</v>
      </c>
      <c r="O5774" t="s">
        <v>30</v>
      </c>
      <c r="P5774" t="s">
        <v>30</v>
      </c>
      <c r="Q5774" t="s">
        <v>31</v>
      </c>
      <c r="R5774" t="s">
        <v>30</v>
      </c>
    </row>
    <row r="5775" spans="1:24" x14ac:dyDescent="0.25">
      <c r="A5775">
        <v>1540520</v>
      </c>
      <c r="B5775" t="s">
        <v>16448</v>
      </c>
      <c r="C5775" t="s">
        <v>16449</v>
      </c>
      <c r="E5775" t="s">
        <v>16450</v>
      </c>
      <c r="F5775" t="s">
        <v>16451</v>
      </c>
      <c r="G5775" t="e">
        <f>-mab</f>
        <v>#NAME?</v>
      </c>
      <c r="H5775" t="s">
        <v>546</v>
      </c>
      <c r="I5775">
        <v>2012</v>
      </c>
      <c r="N5775" t="s">
        <v>547</v>
      </c>
      <c r="O5775" t="s">
        <v>30</v>
      </c>
      <c r="P5775" t="s">
        <v>30</v>
      </c>
      <c r="Q5775" t="s">
        <v>31</v>
      </c>
      <c r="R5775" t="s">
        <v>30</v>
      </c>
    </row>
    <row r="5776" spans="1:24" x14ac:dyDescent="0.25">
      <c r="A5776">
        <v>842066</v>
      </c>
      <c r="B5776" t="s">
        <v>16466</v>
      </c>
      <c r="C5776" t="s">
        <v>16467</v>
      </c>
      <c r="E5776" t="s">
        <v>16468</v>
      </c>
      <c r="F5776" t="s">
        <v>16280</v>
      </c>
      <c r="I5776">
        <v>1971</v>
      </c>
      <c r="M5776" t="s">
        <v>314</v>
      </c>
      <c r="N5776" t="s">
        <v>45</v>
      </c>
      <c r="O5776" t="s">
        <v>40</v>
      </c>
      <c r="P5776" t="s">
        <v>30</v>
      </c>
      <c r="Q5776" t="s">
        <v>63</v>
      </c>
      <c r="R5776" t="s">
        <v>30</v>
      </c>
      <c r="X5776" t="s">
        <v>16469</v>
      </c>
    </row>
    <row r="5777" spans="1:24" x14ac:dyDescent="0.25">
      <c r="A5777">
        <v>164806</v>
      </c>
      <c r="B5777" t="s">
        <v>16470</v>
      </c>
      <c r="C5777" t="s">
        <v>16471</v>
      </c>
      <c r="E5777" t="s">
        <v>16472</v>
      </c>
      <c r="G5777" t="e">
        <f>-prilat</f>
        <v>#NAME?</v>
      </c>
      <c r="H5777" t="s">
        <v>1467</v>
      </c>
      <c r="N5777" t="s">
        <v>45</v>
      </c>
      <c r="O5777" t="s">
        <v>40</v>
      </c>
      <c r="P5777" t="s">
        <v>30</v>
      </c>
      <c r="Q5777" t="s">
        <v>31</v>
      </c>
      <c r="R5777" t="s">
        <v>30</v>
      </c>
      <c r="X5777" t="s">
        <v>16473</v>
      </c>
    </row>
    <row r="5778" spans="1:24" x14ac:dyDescent="0.25">
      <c r="A5778">
        <v>223511</v>
      </c>
      <c r="B5778" t="s">
        <v>16474</v>
      </c>
      <c r="C5778" t="s">
        <v>16475</v>
      </c>
      <c r="N5778" t="s">
        <v>45</v>
      </c>
      <c r="O5778" t="s">
        <v>40</v>
      </c>
      <c r="P5778" t="s">
        <v>30</v>
      </c>
      <c r="Q5778" t="s">
        <v>46</v>
      </c>
      <c r="R5778" t="s">
        <v>30</v>
      </c>
      <c r="X5778" t="s">
        <v>16476</v>
      </c>
    </row>
    <row r="5779" spans="1:24" x14ac:dyDescent="0.25">
      <c r="A5779">
        <v>231249</v>
      </c>
      <c r="B5779" t="s">
        <v>16477</v>
      </c>
      <c r="C5779" t="s">
        <v>16478</v>
      </c>
      <c r="G5779" t="e">
        <f>-prilat</f>
        <v>#NAME?</v>
      </c>
      <c r="H5779" t="s">
        <v>1467</v>
      </c>
      <c r="N5779" t="s">
        <v>45</v>
      </c>
      <c r="O5779" t="s">
        <v>40</v>
      </c>
      <c r="P5779" t="s">
        <v>30</v>
      </c>
      <c r="Q5779" t="s">
        <v>31</v>
      </c>
      <c r="R5779" t="s">
        <v>30</v>
      </c>
      <c r="X5779" t="s">
        <v>16479</v>
      </c>
    </row>
    <row r="5780" spans="1:24" x14ac:dyDescent="0.25">
      <c r="A5780">
        <v>16457</v>
      </c>
      <c r="B5780" t="s">
        <v>16480</v>
      </c>
      <c r="C5780" t="s">
        <v>16481</v>
      </c>
      <c r="M5780" t="s">
        <v>16482</v>
      </c>
      <c r="N5780" t="s">
        <v>45</v>
      </c>
      <c r="O5780" t="s">
        <v>40</v>
      </c>
      <c r="P5780" t="s">
        <v>30</v>
      </c>
      <c r="Q5780" t="s">
        <v>63</v>
      </c>
      <c r="R5780" t="s">
        <v>30</v>
      </c>
      <c r="X5780" t="s">
        <v>16483</v>
      </c>
    </row>
    <row r="5781" spans="1:24" x14ac:dyDescent="0.25">
      <c r="A5781">
        <v>680641</v>
      </c>
      <c r="B5781" t="s">
        <v>16484</v>
      </c>
      <c r="C5781" t="s">
        <v>16485</v>
      </c>
      <c r="E5781" t="s">
        <v>16486</v>
      </c>
      <c r="F5781" t="s">
        <v>7354</v>
      </c>
      <c r="G5781" t="e">
        <f>-coxib</f>
        <v>#NAME?</v>
      </c>
      <c r="H5781" t="s">
        <v>7424</v>
      </c>
      <c r="I5781">
        <v>1998</v>
      </c>
      <c r="K5781" t="s">
        <v>16487</v>
      </c>
      <c r="L5781" t="s">
        <v>16488</v>
      </c>
      <c r="N5781" t="s">
        <v>45</v>
      </c>
      <c r="O5781" t="s">
        <v>40</v>
      </c>
      <c r="P5781" t="s">
        <v>30</v>
      </c>
      <c r="Q5781" t="s">
        <v>63</v>
      </c>
      <c r="R5781" t="s">
        <v>30</v>
      </c>
      <c r="X5781" t="s">
        <v>16489</v>
      </c>
    </row>
    <row r="5782" spans="1:24" x14ac:dyDescent="0.25">
      <c r="A5782">
        <v>253572</v>
      </c>
      <c r="B5782" t="s">
        <v>16490</v>
      </c>
      <c r="C5782" t="s">
        <v>16491</v>
      </c>
      <c r="E5782" t="s">
        <v>16492</v>
      </c>
      <c r="K5782" t="s">
        <v>16493</v>
      </c>
      <c r="L5782" t="s">
        <v>16494</v>
      </c>
      <c r="N5782" t="s">
        <v>45</v>
      </c>
      <c r="O5782" t="s">
        <v>40</v>
      </c>
      <c r="P5782" t="s">
        <v>30</v>
      </c>
      <c r="Q5782" t="s">
        <v>46</v>
      </c>
      <c r="R5782" t="s">
        <v>30</v>
      </c>
      <c r="X5782" t="s">
        <v>16495</v>
      </c>
    </row>
    <row r="5783" spans="1:24" x14ac:dyDescent="0.25">
      <c r="A5783">
        <v>29831</v>
      </c>
      <c r="B5783" t="s">
        <v>16496</v>
      </c>
      <c r="C5783" t="s">
        <v>16497</v>
      </c>
      <c r="E5783" t="s">
        <v>16498</v>
      </c>
      <c r="N5783" t="s">
        <v>45</v>
      </c>
      <c r="O5783" t="s">
        <v>40</v>
      </c>
      <c r="P5783" t="s">
        <v>30</v>
      </c>
      <c r="Q5783" t="s">
        <v>63</v>
      </c>
      <c r="R5783" t="s">
        <v>30</v>
      </c>
      <c r="X5783" t="s">
        <v>16499</v>
      </c>
    </row>
    <row r="5784" spans="1:24" x14ac:dyDescent="0.25">
      <c r="A5784">
        <v>454214</v>
      </c>
      <c r="B5784" t="s">
        <v>16500</v>
      </c>
      <c r="C5784" t="s">
        <v>16501</v>
      </c>
      <c r="E5784" t="s">
        <v>16502</v>
      </c>
      <c r="N5784" t="s">
        <v>45</v>
      </c>
      <c r="O5784" t="s">
        <v>40</v>
      </c>
      <c r="P5784" t="s">
        <v>30</v>
      </c>
      <c r="Q5784" t="s">
        <v>46</v>
      </c>
      <c r="R5784" t="s">
        <v>30</v>
      </c>
      <c r="X5784" t="s">
        <v>16503</v>
      </c>
    </row>
    <row r="5785" spans="1:24" x14ac:dyDescent="0.25">
      <c r="A5785">
        <v>582954</v>
      </c>
      <c r="B5785" t="s">
        <v>16504</v>
      </c>
      <c r="C5785" t="s">
        <v>16505</v>
      </c>
      <c r="E5785" t="s">
        <v>16506</v>
      </c>
      <c r="F5785" t="s">
        <v>16507</v>
      </c>
      <c r="I5785">
        <v>2008</v>
      </c>
      <c r="N5785" t="s">
        <v>45</v>
      </c>
      <c r="O5785" t="s">
        <v>40</v>
      </c>
      <c r="P5785" t="s">
        <v>30</v>
      </c>
      <c r="Q5785" t="s">
        <v>63</v>
      </c>
      <c r="R5785" t="s">
        <v>30</v>
      </c>
      <c r="X5785" t="s">
        <v>16508</v>
      </c>
    </row>
    <row r="5786" spans="1:24" x14ac:dyDescent="0.25">
      <c r="A5786">
        <v>712102</v>
      </c>
      <c r="B5786" t="s">
        <v>16509</v>
      </c>
      <c r="C5786" t="s">
        <v>16510</v>
      </c>
      <c r="E5786" t="s">
        <v>16511</v>
      </c>
      <c r="G5786" t="e">
        <f>-ampa</f>
        <v>#NAME?</v>
      </c>
      <c r="H5786" t="s">
        <v>16512</v>
      </c>
      <c r="I5786">
        <v>2000</v>
      </c>
      <c r="N5786" t="s">
        <v>45</v>
      </c>
      <c r="O5786" t="s">
        <v>40</v>
      </c>
      <c r="P5786" t="s">
        <v>30</v>
      </c>
      <c r="Q5786" t="s">
        <v>63</v>
      </c>
      <c r="R5786" t="s">
        <v>30</v>
      </c>
      <c r="X5786" t="s">
        <v>16513</v>
      </c>
    </row>
    <row r="5787" spans="1:24" x14ac:dyDescent="0.25">
      <c r="A5787">
        <v>905341</v>
      </c>
      <c r="B5787" t="s">
        <v>16514</v>
      </c>
      <c r="C5787" t="s">
        <v>16515</v>
      </c>
      <c r="N5787" t="s">
        <v>45</v>
      </c>
      <c r="O5787" t="s">
        <v>40</v>
      </c>
      <c r="P5787" t="s">
        <v>30</v>
      </c>
      <c r="Q5787" t="s">
        <v>63</v>
      </c>
      <c r="R5787" t="s">
        <v>30</v>
      </c>
      <c r="X5787" t="s">
        <v>16516</v>
      </c>
    </row>
    <row r="5788" spans="1:24" x14ac:dyDescent="0.25">
      <c r="A5788">
        <v>1098132</v>
      </c>
      <c r="B5788" t="s">
        <v>16517</v>
      </c>
      <c r="C5788" t="s">
        <v>16518</v>
      </c>
      <c r="N5788" t="s">
        <v>45</v>
      </c>
      <c r="O5788" t="s">
        <v>30</v>
      </c>
      <c r="P5788" t="s">
        <v>30</v>
      </c>
      <c r="Q5788" t="s">
        <v>46</v>
      </c>
      <c r="R5788" t="s">
        <v>30</v>
      </c>
      <c r="X5788" t="s">
        <v>16519</v>
      </c>
    </row>
    <row r="5789" spans="1:24" x14ac:dyDescent="0.25">
      <c r="A5789">
        <v>15521</v>
      </c>
      <c r="B5789" t="s">
        <v>16520</v>
      </c>
      <c r="C5789" t="s">
        <v>16521</v>
      </c>
      <c r="E5789" t="s">
        <v>16522</v>
      </c>
      <c r="F5789" t="s">
        <v>4573</v>
      </c>
      <c r="G5789" t="e">
        <f>-oxacin</f>
        <v>#NAME?</v>
      </c>
      <c r="H5789" t="s">
        <v>1472</v>
      </c>
      <c r="I5789">
        <v>1988</v>
      </c>
      <c r="M5789" t="s">
        <v>4104</v>
      </c>
      <c r="N5789" t="s">
        <v>45</v>
      </c>
      <c r="O5789" t="s">
        <v>40</v>
      </c>
      <c r="P5789" t="s">
        <v>30</v>
      </c>
      <c r="Q5789" t="s">
        <v>63</v>
      </c>
      <c r="R5789" t="s">
        <v>30</v>
      </c>
      <c r="X5789" t="s">
        <v>16523</v>
      </c>
    </row>
    <row r="5790" spans="1:24" x14ac:dyDescent="0.25">
      <c r="A5790">
        <v>421051</v>
      </c>
      <c r="B5790" t="s">
        <v>16524</v>
      </c>
      <c r="C5790" t="s">
        <v>16525</v>
      </c>
      <c r="N5790" t="s">
        <v>45</v>
      </c>
      <c r="O5790" t="s">
        <v>40</v>
      </c>
      <c r="P5790" t="s">
        <v>30</v>
      </c>
      <c r="Q5790" t="s">
        <v>31</v>
      </c>
      <c r="R5790" t="s">
        <v>30</v>
      </c>
      <c r="X5790" t="s">
        <v>16526</v>
      </c>
    </row>
    <row r="5791" spans="1:24" x14ac:dyDescent="0.25">
      <c r="A5791">
        <v>196398</v>
      </c>
      <c r="B5791" t="s">
        <v>16527</v>
      </c>
      <c r="C5791" t="s">
        <v>16528</v>
      </c>
      <c r="E5791" t="s">
        <v>16529</v>
      </c>
      <c r="G5791" t="e">
        <f>-tide</f>
        <v>#NAME?</v>
      </c>
      <c r="H5791" t="s">
        <v>107</v>
      </c>
      <c r="I5791">
        <v>2005</v>
      </c>
      <c r="N5791" t="s">
        <v>108</v>
      </c>
      <c r="O5791" t="s">
        <v>30</v>
      </c>
      <c r="P5791" t="s">
        <v>30</v>
      </c>
      <c r="Q5791" t="s">
        <v>31</v>
      </c>
      <c r="R5791" t="s">
        <v>30</v>
      </c>
      <c r="X5791" t="s">
        <v>16530</v>
      </c>
    </row>
    <row r="5792" spans="1:24" x14ac:dyDescent="0.25">
      <c r="A5792">
        <v>12418</v>
      </c>
      <c r="B5792" t="s">
        <v>16531</v>
      </c>
      <c r="C5792" t="s">
        <v>16532</v>
      </c>
      <c r="E5792" t="s">
        <v>16533</v>
      </c>
      <c r="F5792" t="s">
        <v>869</v>
      </c>
      <c r="I5792">
        <v>1971</v>
      </c>
      <c r="K5792" t="s">
        <v>16534</v>
      </c>
      <c r="L5792" t="s">
        <v>16535</v>
      </c>
      <c r="M5792" t="s">
        <v>1025</v>
      </c>
      <c r="N5792" t="s">
        <v>45</v>
      </c>
      <c r="O5792" t="s">
        <v>40</v>
      </c>
      <c r="P5792" t="s">
        <v>30</v>
      </c>
      <c r="Q5792" t="s">
        <v>63</v>
      </c>
      <c r="R5792" t="s">
        <v>30</v>
      </c>
      <c r="X5792" t="s">
        <v>16536</v>
      </c>
    </row>
    <row r="5793" spans="1:24" x14ac:dyDescent="0.25">
      <c r="A5793">
        <v>510147</v>
      </c>
      <c r="B5793" t="s">
        <v>16537</v>
      </c>
      <c r="C5793" t="s">
        <v>16538</v>
      </c>
      <c r="F5793" t="s">
        <v>178</v>
      </c>
      <c r="I5793">
        <v>1978</v>
      </c>
      <c r="M5793" t="s">
        <v>2468</v>
      </c>
      <c r="N5793" t="s">
        <v>229</v>
      </c>
      <c r="O5793" t="s">
        <v>40</v>
      </c>
      <c r="P5793" t="s">
        <v>30</v>
      </c>
      <c r="Q5793" t="s">
        <v>63</v>
      </c>
      <c r="R5793" t="s">
        <v>30</v>
      </c>
      <c r="X5793" t="s">
        <v>16539</v>
      </c>
    </row>
    <row r="5794" spans="1:24" x14ac:dyDescent="0.25">
      <c r="A5794">
        <v>516838</v>
      </c>
      <c r="B5794" t="s">
        <v>16540</v>
      </c>
      <c r="C5794" t="s">
        <v>16541</v>
      </c>
      <c r="K5794" t="s">
        <v>16542</v>
      </c>
      <c r="L5794" t="s">
        <v>16543</v>
      </c>
      <c r="M5794" t="s">
        <v>16544</v>
      </c>
      <c r="N5794" t="s">
        <v>45</v>
      </c>
      <c r="O5794" t="s">
        <v>40</v>
      </c>
      <c r="P5794" t="s">
        <v>30</v>
      </c>
      <c r="Q5794" t="s">
        <v>63</v>
      </c>
      <c r="R5794" t="s">
        <v>30</v>
      </c>
      <c r="X5794" t="s">
        <v>16545</v>
      </c>
    </row>
    <row r="5795" spans="1:24" x14ac:dyDescent="0.25">
      <c r="A5795">
        <v>33153</v>
      </c>
      <c r="B5795" t="s">
        <v>16554</v>
      </c>
      <c r="C5795" t="s">
        <v>16555</v>
      </c>
      <c r="M5795" t="s">
        <v>16556</v>
      </c>
      <c r="N5795" t="s">
        <v>45</v>
      </c>
      <c r="O5795" t="s">
        <v>30</v>
      </c>
      <c r="P5795" t="s">
        <v>30</v>
      </c>
      <c r="Q5795" t="s">
        <v>63</v>
      </c>
      <c r="R5795" t="s">
        <v>30</v>
      </c>
      <c r="X5795" t="s">
        <v>16557</v>
      </c>
    </row>
    <row r="5796" spans="1:24" x14ac:dyDescent="0.25">
      <c r="A5796">
        <v>252123</v>
      </c>
      <c r="B5796" t="s">
        <v>16564</v>
      </c>
      <c r="C5796" t="s">
        <v>16565</v>
      </c>
      <c r="E5796" t="s">
        <v>16566</v>
      </c>
      <c r="G5796" t="s">
        <v>658</v>
      </c>
      <c r="H5796" t="s">
        <v>183</v>
      </c>
      <c r="I5796">
        <v>1981</v>
      </c>
      <c r="M5796" t="s">
        <v>6162</v>
      </c>
      <c r="N5796" t="s">
        <v>45</v>
      </c>
      <c r="O5796" t="s">
        <v>40</v>
      </c>
      <c r="P5796" t="s">
        <v>30</v>
      </c>
      <c r="Q5796" t="s">
        <v>63</v>
      </c>
      <c r="R5796" t="s">
        <v>30</v>
      </c>
      <c r="X5796" t="s">
        <v>16567</v>
      </c>
    </row>
    <row r="5797" spans="1:24" x14ac:dyDescent="0.25">
      <c r="A5797">
        <v>217012</v>
      </c>
      <c r="B5797" t="s">
        <v>16568</v>
      </c>
      <c r="C5797" t="s">
        <v>16569</v>
      </c>
      <c r="E5797" t="s">
        <v>16570</v>
      </c>
      <c r="I5797">
        <v>1985</v>
      </c>
      <c r="M5797" t="s">
        <v>4267</v>
      </c>
      <c r="N5797" t="s">
        <v>45</v>
      </c>
      <c r="O5797" t="s">
        <v>40</v>
      </c>
      <c r="P5797" t="s">
        <v>30</v>
      </c>
      <c r="Q5797" t="s">
        <v>63</v>
      </c>
      <c r="R5797" t="s">
        <v>30</v>
      </c>
      <c r="X5797" t="s">
        <v>16571</v>
      </c>
    </row>
    <row r="5798" spans="1:24" x14ac:dyDescent="0.25">
      <c r="A5798">
        <v>122636</v>
      </c>
      <c r="B5798" t="s">
        <v>16572</v>
      </c>
      <c r="C5798" t="s">
        <v>16573</v>
      </c>
      <c r="E5798" t="s">
        <v>16574</v>
      </c>
      <c r="F5798" t="s">
        <v>480</v>
      </c>
      <c r="I5798">
        <v>1980</v>
      </c>
      <c r="M5798" t="s">
        <v>896</v>
      </c>
      <c r="N5798" t="s">
        <v>45</v>
      </c>
      <c r="O5798" t="s">
        <v>40</v>
      </c>
      <c r="P5798" t="s">
        <v>30</v>
      </c>
      <c r="Q5798" t="s">
        <v>63</v>
      </c>
      <c r="R5798" t="s">
        <v>30</v>
      </c>
      <c r="X5798" t="s">
        <v>16575</v>
      </c>
    </row>
    <row r="5799" spans="1:24" x14ac:dyDescent="0.25">
      <c r="A5799">
        <v>46047</v>
      </c>
      <c r="B5799" t="s">
        <v>16587</v>
      </c>
      <c r="C5799" t="s">
        <v>16588</v>
      </c>
      <c r="E5799" t="s">
        <v>16589</v>
      </c>
      <c r="F5799" t="s">
        <v>341</v>
      </c>
      <c r="G5799" t="e">
        <f>-ac</f>
        <v>#NAME?</v>
      </c>
      <c r="H5799" t="s">
        <v>1022</v>
      </c>
      <c r="I5799">
        <v>1977</v>
      </c>
      <c r="M5799" t="s">
        <v>1025</v>
      </c>
      <c r="N5799" t="s">
        <v>45</v>
      </c>
      <c r="O5799" t="s">
        <v>40</v>
      </c>
      <c r="P5799" t="s">
        <v>30</v>
      </c>
      <c r="Q5799" t="s">
        <v>63</v>
      </c>
      <c r="R5799" t="s">
        <v>30</v>
      </c>
      <c r="X5799" t="s">
        <v>16590</v>
      </c>
    </row>
    <row r="5800" spans="1:24" x14ac:dyDescent="0.25">
      <c r="A5800">
        <v>88180</v>
      </c>
      <c r="B5800" t="s">
        <v>16591</v>
      </c>
      <c r="C5800" t="s">
        <v>16592</v>
      </c>
      <c r="G5800" t="e">
        <f>-relin</f>
        <v>#NAME?</v>
      </c>
      <c r="H5800" t="s">
        <v>5143</v>
      </c>
      <c r="N5800" t="s">
        <v>108</v>
      </c>
      <c r="O5800" t="s">
        <v>30</v>
      </c>
      <c r="P5800" t="s">
        <v>30</v>
      </c>
      <c r="Q5800" t="s">
        <v>31</v>
      </c>
      <c r="R5800" t="s">
        <v>30</v>
      </c>
      <c r="X5800" t="s">
        <v>16593</v>
      </c>
    </row>
    <row r="5801" spans="1:24" x14ac:dyDescent="0.25">
      <c r="A5801">
        <v>3683</v>
      </c>
      <c r="B5801" t="s">
        <v>16594</v>
      </c>
      <c r="C5801" t="s">
        <v>16595</v>
      </c>
      <c r="E5801" t="s">
        <v>16596</v>
      </c>
      <c r="F5801" t="s">
        <v>3897</v>
      </c>
      <c r="G5801" t="e">
        <f>-anserin</f>
        <v>#NAME?</v>
      </c>
      <c r="H5801" t="s">
        <v>5375</v>
      </c>
      <c r="I5801">
        <v>1981</v>
      </c>
      <c r="K5801" t="s">
        <v>16597</v>
      </c>
      <c r="L5801" t="s">
        <v>16598</v>
      </c>
      <c r="M5801" t="s">
        <v>6570</v>
      </c>
      <c r="N5801" t="s">
        <v>45</v>
      </c>
      <c r="O5801" t="s">
        <v>40</v>
      </c>
      <c r="P5801" t="s">
        <v>30</v>
      </c>
      <c r="Q5801" t="s">
        <v>63</v>
      </c>
      <c r="R5801" t="s">
        <v>30</v>
      </c>
      <c r="X5801" t="s">
        <v>16599</v>
      </c>
    </row>
    <row r="5802" spans="1:24" x14ac:dyDescent="0.25">
      <c r="A5802">
        <v>453189</v>
      </c>
      <c r="B5802" t="s">
        <v>16600</v>
      </c>
      <c r="C5802" t="s">
        <v>16601</v>
      </c>
      <c r="N5802" t="s">
        <v>29</v>
      </c>
      <c r="O5802" t="s">
        <v>40</v>
      </c>
      <c r="P5802" t="s">
        <v>30</v>
      </c>
      <c r="Q5802" t="s">
        <v>31</v>
      </c>
      <c r="R5802" t="s">
        <v>30</v>
      </c>
      <c r="X5802" t="s">
        <v>16602</v>
      </c>
    </row>
    <row r="5803" spans="1:24" x14ac:dyDescent="0.25">
      <c r="A5803">
        <v>612113</v>
      </c>
      <c r="B5803" t="s">
        <v>16603</v>
      </c>
      <c r="C5803" t="s">
        <v>16604</v>
      </c>
      <c r="N5803" t="s">
        <v>45</v>
      </c>
      <c r="O5803" t="s">
        <v>40</v>
      </c>
      <c r="P5803" t="s">
        <v>30</v>
      </c>
      <c r="Q5803" t="s">
        <v>63</v>
      </c>
      <c r="R5803" t="s">
        <v>30</v>
      </c>
      <c r="X5803" t="s">
        <v>16605</v>
      </c>
    </row>
    <row r="5804" spans="1:24" x14ac:dyDescent="0.25">
      <c r="A5804">
        <v>630322</v>
      </c>
      <c r="B5804" t="s">
        <v>16606</v>
      </c>
      <c r="C5804" t="s">
        <v>16607</v>
      </c>
      <c r="E5804" t="s">
        <v>16608</v>
      </c>
      <c r="F5804" t="s">
        <v>16609</v>
      </c>
      <c r="I5804">
        <v>2010</v>
      </c>
      <c r="N5804" t="s">
        <v>45</v>
      </c>
      <c r="O5804" t="s">
        <v>40</v>
      </c>
      <c r="P5804" t="s">
        <v>30</v>
      </c>
      <c r="Q5804" t="s">
        <v>31</v>
      </c>
      <c r="R5804" t="s">
        <v>30</v>
      </c>
      <c r="X5804" t="s">
        <v>16610</v>
      </c>
    </row>
    <row r="5805" spans="1:24" x14ac:dyDescent="0.25">
      <c r="A5805">
        <v>935964</v>
      </c>
      <c r="B5805" t="s">
        <v>16611</v>
      </c>
      <c r="C5805" t="s">
        <v>16612</v>
      </c>
      <c r="E5805" t="s">
        <v>16613</v>
      </c>
      <c r="I5805">
        <v>1964</v>
      </c>
      <c r="K5805" t="s">
        <v>16614</v>
      </c>
      <c r="L5805" t="s">
        <v>16615</v>
      </c>
      <c r="M5805" t="s">
        <v>250</v>
      </c>
      <c r="N5805" t="s">
        <v>45</v>
      </c>
      <c r="O5805" t="s">
        <v>40</v>
      </c>
      <c r="P5805" t="s">
        <v>30</v>
      </c>
      <c r="Q5805" t="s">
        <v>63</v>
      </c>
      <c r="R5805" t="s">
        <v>30</v>
      </c>
      <c r="X5805" t="s">
        <v>16616</v>
      </c>
    </row>
    <row r="5806" spans="1:24" x14ac:dyDescent="0.25">
      <c r="A5806">
        <v>49605</v>
      </c>
      <c r="B5806" t="s">
        <v>16617</v>
      </c>
      <c r="C5806" t="s">
        <v>16618</v>
      </c>
      <c r="N5806" t="s">
        <v>45</v>
      </c>
      <c r="O5806" t="s">
        <v>40</v>
      </c>
      <c r="P5806" t="s">
        <v>30</v>
      </c>
      <c r="Q5806" t="s">
        <v>63</v>
      </c>
      <c r="R5806" t="s">
        <v>30</v>
      </c>
      <c r="X5806" t="s">
        <v>16619</v>
      </c>
    </row>
    <row r="5807" spans="1:24" x14ac:dyDescent="0.25">
      <c r="A5807">
        <v>9545</v>
      </c>
      <c r="B5807" t="s">
        <v>16620</v>
      </c>
      <c r="C5807" t="s">
        <v>16621</v>
      </c>
      <c r="G5807" t="e">
        <f>-trexate</f>
        <v>#NAME?</v>
      </c>
      <c r="H5807" t="s">
        <v>12757</v>
      </c>
      <c r="N5807" t="s">
        <v>29</v>
      </c>
      <c r="O5807" t="s">
        <v>30</v>
      </c>
      <c r="P5807" t="s">
        <v>30</v>
      </c>
      <c r="Q5807" t="s">
        <v>46</v>
      </c>
      <c r="R5807" t="s">
        <v>30</v>
      </c>
      <c r="X5807" t="s">
        <v>16622</v>
      </c>
    </row>
    <row r="5808" spans="1:24" x14ac:dyDescent="0.25">
      <c r="A5808">
        <v>255046</v>
      </c>
      <c r="B5808" t="s">
        <v>16623</v>
      </c>
      <c r="C5808" t="s">
        <v>16624</v>
      </c>
      <c r="N5808" t="s">
        <v>45</v>
      </c>
      <c r="O5808" t="s">
        <v>40</v>
      </c>
      <c r="P5808" t="s">
        <v>30</v>
      </c>
      <c r="Q5808" t="s">
        <v>63</v>
      </c>
      <c r="R5808" t="s">
        <v>30</v>
      </c>
      <c r="X5808" t="s">
        <v>16625</v>
      </c>
    </row>
    <row r="5809" spans="1:24" x14ac:dyDescent="0.25">
      <c r="A5809">
        <v>457258</v>
      </c>
      <c r="B5809" t="s">
        <v>16744</v>
      </c>
      <c r="C5809" t="s">
        <v>16745</v>
      </c>
      <c r="E5809" t="s">
        <v>16746</v>
      </c>
      <c r="G5809" t="s">
        <v>16747</v>
      </c>
      <c r="H5809" t="s">
        <v>16748</v>
      </c>
      <c r="N5809" t="s">
        <v>45</v>
      </c>
      <c r="O5809" t="s">
        <v>30</v>
      </c>
      <c r="P5809" t="s">
        <v>30</v>
      </c>
      <c r="Q5809" t="s">
        <v>63</v>
      </c>
      <c r="R5809" t="s">
        <v>30</v>
      </c>
      <c r="X5809" t="s">
        <v>16749</v>
      </c>
    </row>
    <row r="5810" spans="1:24" x14ac:dyDescent="0.25">
      <c r="A5810">
        <v>1041230</v>
      </c>
      <c r="B5810" t="s">
        <v>16750</v>
      </c>
      <c r="C5810" t="s">
        <v>16751</v>
      </c>
      <c r="E5810" t="s">
        <v>16752</v>
      </c>
      <c r="F5810" t="s">
        <v>16753</v>
      </c>
      <c r="G5810" t="e">
        <f>-prazan</f>
        <v>#NAME?</v>
      </c>
      <c r="H5810" t="s">
        <v>2472</v>
      </c>
      <c r="I5810">
        <v>2003</v>
      </c>
      <c r="N5810" t="s">
        <v>45</v>
      </c>
      <c r="O5810" t="s">
        <v>30</v>
      </c>
      <c r="P5810" t="s">
        <v>30</v>
      </c>
      <c r="Q5810" t="s">
        <v>46</v>
      </c>
      <c r="R5810" t="s">
        <v>30</v>
      </c>
      <c r="X5810" t="s">
        <v>16754</v>
      </c>
    </row>
    <row r="5811" spans="1:24" x14ac:dyDescent="0.25">
      <c r="A5811">
        <v>418413</v>
      </c>
      <c r="B5811" t="s">
        <v>16755</v>
      </c>
      <c r="C5811" t="s">
        <v>16756</v>
      </c>
      <c r="G5811" t="e">
        <f>-verine</f>
        <v>#NAME?</v>
      </c>
      <c r="H5811" t="s">
        <v>2084</v>
      </c>
      <c r="I5811">
        <v>1965</v>
      </c>
      <c r="K5811" t="s">
        <v>16757</v>
      </c>
      <c r="L5811" t="s">
        <v>16758</v>
      </c>
      <c r="M5811" t="s">
        <v>2544</v>
      </c>
      <c r="N5811" t="s">
        <v>45</v>
      </c>
      <c r="O5811" t="s">
        <v>30</v>
      </c>
      <c r="P5811" t="s">
        <v>30</v>
      </c>
      <c r="Q5811" t="s">
        <v>63</v>
      </c>
      <c r="R5811" t="s">
        <v>30</v>
      </c>
      <c r="X5811" t="s">
        <v>16759</v>
      </c>
    </row>
    <row r="5812" spans="1:24" x14ac:dyDescent="0.25">
      <c r="A5812">
        <v>193003</v>
      </c>
      <c r="B5812" t="s">
        <v>16771</v>
      </c>
      <c r="C5812" t="s">
        <v>16772</v>
      </c>
      <c r="N5812" t="s">
        <v>45</v>
      </c>
      <c r="O5812" t="s">
        <v>40</v>
      </c>
      <c r="P5812" t="s">
        <v>30</v>
      </c>
      <c r="Q5812" t="s">
        <v>46</v>
      </c>
      <c r="R5812" t="s">
        <v>30</v>
      </c>
      <c r="X5812" t="s">
        <v>16773</v>
      </c>
    </row>
    <row r="5813" spans="1:24" x14ac:dyDescent="0.25">
      <c r="A5813">
        <v>248228</v>
      </c>
      <c r="B5813" t="s">
        <v>16774</v>
      </c>
      <c r="C5813" t="s">
        <v>16775</v>
      </c>
      <c r="N5813" t="s">
        <v>45</v>
      </c>
      <c r="O5813" t="s">
        <v>40</v>
      </c>
      <c r="P5813" t="s">
        <v>30</v>
      </c>
      <c r="Q5813" t="s">
        <v>63</v>
      </c>
      <c r="R5813" t="s">
        <v>30</v>
      </c>
      <c r="X5813" t="s">
        <v>16776</v>
      </c>
    </row>
    <row r="5814" spans="1:24" x14ac:dyDescent="0.25">
      <c r="A5814">
        <v>1078586</v>
      </c>
      <c r="B5814" t="s">
        <v>16777</v>
      </c>
      <c r="C5814" t="s">
        <v>16778</v>
      </c>
      <c r="E5814" t="s">
        <v>16779</v>
      </c>
      <c r="N5814" t="s">
        <v>45</v>
      </c>
      <c r="O5814" t="s">
        <v>40</v>
      </c>
      <c r="P5814" t="s">
        <v>30</v>
      </c>
      <c r="Q5814" t="s">
        <v>63</v>
      </c>
      <c r="R5814" t="s">
        <v>30</v>
      </c>
      <c r="X5814" t="s">
        <v>16780</v>
      </c>
    </row>
    <row r="5815" spans="1:24" x14ac:dyDescent="0.25">
      <c r="A5815">
        <v>820510</v>
      </c>
      <c r="B5815" t="s">
        <v>16781</v>
      </c>
      <c r="C5815" t="s">
        <v>16782</v>
      </c>
      <c r="E5815" t="s">
        <v>16783</v>
      </c>
      <c r="N5815" t="s">
        <v>45</v>
      </c>
      <c r="O5815" t="s">
        <v>40</v>
      </c>
      <c r="P5815" t="s">
        <v>30</v>
      </c>
      <c r="Q5815" t="s">
        <v>63</v>
      </c>
      <c r="R5815" t="s">
        <v>30</v>
      </c>
      <c r="X5815" t="s">
        <v>16784</v>
      </c>
    </row>
    <row r="5816" spans="1:24" x14ac:dyDescent="0.25">
      <c r="A5816">
        <v>150847</v>
      </c>
      <c r="B5816" t="s">
        <v>16785</v>
      </c>
      <c r="C5816" t="s">
        <v>16786</v>
      </c>
      <c r="N5816" t="s">
        <v>45</v>
      </c>
      <c r="O5816" t="s">
        <v>40</v>
      </c>
      <c r="P5816" t="s">
        <v>30</v>
      </c>
      <c r="Q5816" t="s">
        <v>46</v>
      </c>
      <c r="R5816" t="s">
        <v>30</v>
      </c>
      <c r="X5816" t="s">
        <v>16787</v>
      </c>
    </row>
    <row r="5817" spans="1:24" x14ac:dyDescent="0.25">
      <c r="A5817">
        <v>56945</v>
      </c>
      <c r="B5817" t="s">
        <v>16788</v>
      </c>
      <c r="C5817" t="s">
        <v>16789</v>
      </c>
      <c r="G5817" t="e">
        <f>-oxacin</f>
        <v>#NAME?</v>
      </c>
      <c r="H5817" t="s">
        <v>1472</v>
      </c>
      <c r="N5817" t="s">
        <v>45</v>
      </c>
      <c r="O5817" t="s">
        <v>40</v>
      </c>
      <c r="P5817" t="s">
        <v>30</v>
      </c>
      <c r="Q5817" t="s">
        <v>46</v>
      </c>
      <c r="R5817" t="s">
        <v>30</v>
      </c>
      <c r="X5817" t="s">
        <v>16790</v>
      </c>
    </row>
    <row r="5818" spans="1:24" x14ac:dyDescent="0.25">
      <c r="A5818">
        <v>116301</v>
      </c>
      <c r="B5818" t="s">
        <v>16791</v>
      </c>
      <c r="C5818" t="s">
        <v>16792</v>
      </c>
      <c r="N5818" t="s">
        <v>45</v>
      </c>
      <c r="O5818" t="s">
        <v>40</v>
      </c>
      <c r="P5818" t="s">
        <v>30</v>
      </c>
      <c r="Q5818" t="s">
        <v>31</v>
      </c>
      <c r="R5818" t="s">
        <v>30</v>
      </c>
      <c r="X5818" t="s">
        <v>16793</v>
      </c>
    </row>
    <row r="5819" spans="1:24" x14ac:dyDescent="0.25">
      <c r="A5819">
        <v>903732</v>
      </c>
      <c r="B5819" t="s">
        <v>16794</v>
      </c>
      <c r="C5819" t="s">
        <v>16795</v>
      </c>
      <c r="N5819" t="s">
        <v>45</v>
      </c>
      <c r="O5819" t="s">
        <v>40</v>
      </c>
      <c r="P5819" t="s">
        <v>30</v>
      </c>
      <c r="Q5819" t="s">
        <v>63</v>
      </c>
      <c r="R5819" t="s">
        <v>30</v>
      </c>
      <c r="X5819" t="s">
        <v>16796</v>
      </c>
    </row>
    <row r="5820" spans="1:24" x14ac:dyDescent="0.25">
      <c r="A5820">
        <v>13437</v>
      </c>
      <c r="B5820" t="s">
        <v>16797</v>
      </c>
      <c r="C5820" t="s">
        <v>16798</v>
      </c>
      <c r="N5820" t="s">
        <v>45</v>
      </c>
      <c r="O5820" t="s">
        <v>40</v>
      </c>
      <c r="P5820" t="s">
        <v>30</v>
      </c>
      <c r="Q5820" t="s">
        <v>63</v>
      </c>
      <c r="R5820" t="s">
        <v>30</v>
      </c>
      <c r="X5820" t="s">
        <v>16799</v>
      </c>
    </row>
    <row r="5821" spans="1:24" x14ac:dyDescent="0.25">
      <c r="A5821">
        <v>403276</v>
      </c>
      <c r="B5821" t="s">
        <v>16800</v>
      </c>
      <c r="C5821" t="s">
        <v>16801</v>
      </c>
      <c r="E5821" t="s">
        <v>16802</v>
      </c>
      <c r="F5821" t="s">
        <v>301</v>
      </c>
      <c r="G5821" t="e">
        <f>-oxanide</f>
        <v>#NAME?</v>
      </c>
      <c r="H5821" t="s">
        <v>1689</v>
      </c>
      <c r="I5821">
        <v>1968</v>
      </c>
      <c r="M5821" t="s">
        <v>948</v>
      </c>
      <c r="N5821" t="s">
        <v>45</v>
      </c>
      <c r="O5821" t="s">
        <v>30</v>
      </c>
      <c r="P5821" t="s">
        <v>30</v>
      </c>
      <c r="Q5821" t="s">
        <v>63</v>
      </c>
      <c r="R5821" t="s">
        <v>30</v>
      </c>
      <c r="X5821" t="s">
        <v>16803</v>
      </c>
    </row>
    <row r="5822" spans="1:24" x14ac:dyDescent="0.25">
      <c r="A5822">
        <v>387585</v>
      </c>
      <c r="B5822" t="s">
        <v>16804</v>
      </c>
      <c r="C5822" t="s">
        <v>16805</v>
      </c>
      <c r="E5822" t="s">
        <v>16806</v>
      </c>
      <c r="G5822" t="e">
        <f>-olone</f>
        <v>#NAME?</v>
      </c>
      <c r="H5822" t="s">
        <v>754</v>
      </c>
      <c r="K5822" t="s">
        <v>16807</v>
      </c>
      <c r="L5822" t="s">
        <v>16808</v>
      </c>
      <c r="N5822" t="s">
        <v>45</v>
      </c>
      <c r="O5822" t="s">
        <v>30</v>
      </c>
      <c r="P5822" t="s">
        <v>30</v>
      </c>
      <c r="Q5822" t="s">
        <v>31</v>
      </c>
      <c r="R5822" t="s">
        <v>30</v>
      </c>
      <c r="X5822" t="s">
        <v>16809</v>
      </c>
    </row>
    <row r="5823" spans="1:24" x14ac:dyDescent="0.25">
      <c r="A5823">
        <v>51641</v>
      </c>
      <c r="B5823" t="s">
        <v>16810</v>
      </c>
      <c r="C5823" t="s">
        <v>16811</v>
      </c>
      <c r="E5823" t="s">
        <v>16812</v>
      </c>
      <c r="I5823">
        <v>1968</v>
      </c>
      <c r="M5823" t="s">
        <v>1029</v>
      </c>
      <c r="N5823" t="s">
        <v>45</v>
      </c>
      <c r="O5823" t="s">
        <v>30</v>
      </c>
      <c r="P5823" t="s">
        <v>30</v>
      </c>
      <c r="Q5823" t="s">
        <v>63</v>
      </c>
      <c r="R5823" t="s">
        <v>30</v>
      </c>
      <c r="X5823" t="s">
        <v>16813</v>
      </c>
    </row>
    <row r="5824" spans="1:24" x14ac:dyDescent="0.25">
      <c r="A5824">
        <v>317367</v>
      </c>
      <c r="B5824" t="s">
        <v>16814</v>
      </c>
      <c r="C5824" t="s">
        <v>16815</v>
      </c>
      <c r="E5824" t="s">
        <v>16816</v>
      </c>
      <c r="K5824" t="s">
        <v>16817</v>
      </c>
      <c r="L5824" t="s">
        <v>16818</v>
      </c>
      <c r="N5824" t="s">
        <v>45</v>
      </c>
      <c r="O5824" t="s">
        <v>40</v>
      </c>
      <c r="P5824" t="s">
        <v>30</v>
      </c>
      <c r="Q5824" t="s">
        <v>46</v>
      </c>
      <c r="R5824" t="s">
        <v>30</v>
      </c>
      <c r="X5824" t="s">
        <v>16819</v>
      </c>
    </row>
    <row r="5825" spans="1:24" x14ac:dyDescent="0.25">
      <c r="A5825">
        <v>519284</v>
      </c>
      <c r="B5825" t="s">
        <v>16820</v>
      </c>
      <c r="C5825" t="s">
        <v>16821</v>
      </c>
      <c r="E5825" t="s">
        <v>16822</v>
      </c>
      <c r="F5825" t="s">
        <v>14218</v>
      </c>
      <c r="G5825" t="e">
        <f>-vir</f>
        <v>#NAME?</v>
      </c>
      <c r="H5825" t="s">
        <v>1259</v>
      </c>
      <c r="I5825">
        <v>1998</v>
      </c>
      <c r="K5825" t="s">
        <v>16823</v>
      </c>
      <c r="L5825" t="s">
        <v>16824</v>
      </c>
      <c r="N5825" t="s">
        <v>29</v>
      </c>
      <c r="O5825" t="s">
        <v>40</v>
      </c>
      <c r="P5825" t="s">
        <v>30</v>
      </c>
      <c r="Q5825" t="s">
        <v>31</v>
      </c>
      <c r="R5825" t="s">
        <v>30</v>
      </c>
      <c r="X5825" t="s">
        <v>16825</v>
      </c>
    </row>
    <row r="5826" spans="1:24" x14ac:dyDescent="0.25">
      <c r="A5826">
        <v>561038</v>
      </c>
      <c r="B5826" t="s">
        <v>16826</v>
      </c>
      <c r="C5826" t="s">
        <v>16827</v>
      </c>
      <c r="E5826" t="s">
        <v>16828</v>
      </c>
      <c r="G5826" t="e">
        <f>-mustine</f>
        <v>#NAME?</v>
      </c>
      <c r="H5826" t="s">
        <v>631</v>
      </c>
      <c r="K5826" t="s">
        <v>16829</v>
      </c>
      <c r="L5826" t="s">
        <v>16830</v>
      </c>
      <c r="N5826" t="s">
        <v>45</v>
      </c>
      <c r="O5826" t="s">
        <v>40</v>
      </c>
      <c r="P5826" t="s">
        <v>30</v>
      </c>
      <c r="Q5826" t="s">
        <v>46</v>
      </c>
      <c r="R5826" t="s">
        <v>30</v>
      </c>
      <c r="X5826" t="s">
        <v>16831</v>
      </c>
    </row>
    <row r="5827" spans="1:24" x14ac:dyDescent="0.25">
      <c r="A5827">
        <v>1037712</v>
      </c>
      <c r="B5827" t="s">
        <v>16832</v>
      </c>
      <c r="C5827" t="s">
        <v>16833</v>
      </c>
      <c r="E5827" t="s">
        <v>16834</v>
      </c>
      <c r="F5827" t="s">
        <v>2818</v>
      </c>
      <c r="G5827" t="e">
        <f>-tinib</f>
        <v>#NAME?</v>
      </c>
      <c r="H5827" t="s">
        <v>1371</v>
      </c>
      <c r="I5827">
        <v>2009</v>
      </c>
      <c r="N5827" t="s">
        <v>45</v>
      </c>
      <c r="O5827" t="s">
        <v>40</v>
      </c>
      <c r="P5827" t="s">
        <v>30</v>
      </c>
      <c r="Q5827" t="s">
        <v>63</v>
      </c>
      <c r="R5827" t="s">
        <v>30</v>
      </c>
      <c r="X5827" t="s">
        <v>16835</v>
      </c>
    </row>
    <row r="5828" spans="1:24" x14ac:dyDescent="0.25">
      <c r="A5828">
        <v>621368</v>
      </c>
      <c r="B5828" t="s">
        <v>16836</v>
      </c>
      <c r="C5828" t="s">
        <v>16837</v>
      </c>
      <c r="K5828" t="s">
        <v>16838</v>
      </c>
      <c r="L5828" t="s">
        <v>16839</v>
      </c>
      <c r="N5828" t="s">
        <v>29</v>
      </c>
      <c r="O5828" t="s">
        <v>40</v>
      </c>
      <c r="P5828" t="s">
        <v>30</v>
      </c>
      <c r="Q5828" t="s">
        <v>46</v>
      </c>
      <c r="R5828" t="s">
        <v>30</v>
      </c>
      <c r="X5828" t="s">
        <v>16840</v>
      </c>
    </row>
    <row r="5829" spans="1:24" x14ac:dyDescent="0.25">
      <c r="A5829">
        <v>49885</v>
      </c>
      <c r="B5829" t="s">
        <v>16841</v>
      </c>
      <c r="C5829" t="s">
        <v>16842</v>
      </c>
      <c r="F5829" t="s">
        <v>313</v>
      </c>
      <c r="I5829">
        <v>1983</v>
      </c>
      <c r="M5829" t="s">
        <v>1273</v>
      </c>
      <c r="N5829" t="s">
        <v>45</v>
      </c>
      <c r="O5829" t="s">
        <v>40</v>
      </c>
      <c r="P5829" t="s">
        <v>30</v>
      </c>
      <c r="Q5829" t="s">
        <v>63</v>
      </c>
      <c r="R5829" t="s">
        <v>30</v>
      </c>
      <c r="X5829" t="s">
        <v>16843</v>
      </c>
    </row>
    <row r="5830" spans="1:24" x14ac:dyDescent="0.25">
      <c r="A5830">
        <v>146390</v>
      </c>
      <c r="B5830" t="s">
        <v>16844</v>
      </c>
      <c r="C5830" t="s">
        <v>16845</v>
      </c>
      <c r="E5830" t="s">
        <v>16846</v>
      </c>
      <c r="F5830" t="s">
        <v>480</v>
      </c>
      <c r="I5830">
        <v>1977</v>
      </c>
      <c r="M5830" t="s">
        <v>5754</v>
      </c>
      <c r="N5830" t="s">
        <v>45</v>
      </c>
      <c r="O5830" t="s">
        <v>40</v>
      </c>
      <c r="P5830" t="s">
        <v>30</v>
      </c>
      <c r="Q5830" t="s">
        <v>63</v>
      </c>
      <c r="R5830" t="s">
        <v>30</v>
      </c>
      <c r="X5830" t="s">
        <v>16847</v>
      </c>
    </row>
    <row r="5831" spans="1:24" x14ac:dyDescent="0.25">
      <c r="A5831">
        <v>1078505</v>
      </c>
      <c r="B5831" t="s">
        <v>16848</v>
      </c>
      <c r="C5831" t="s">
        <v>16849</v>
      </c>
      <c r="E5831" t="s">
        <v>16850</v>
      </c>
      <c r="K5831" t="s">
        <v>16851</v>
      </c>
      <c r="L5831" t="s">
        <v>16852</v>
      </c>
      <c r="N5831" t="s">
        <v>45</v>
      </c>
      <c r="O5831" t="s">
        <v>40</v>
      </c>
      <c r="P5831" t="s">
        <v>30</v>
      </c>
      <c r="Q5831" t="s">
        <v>31</v>
      </c>
      <c r="R5831" t="s">
        <v>30</v>
      </c>
      <c r="X5831" t="s">
        <v>16853</v>
      </c>
    </row>
    <row r="5832" spans="1:24" x14ac:dyDescent="0.25">
      <c r="A5832">
        <v>75998</v>
      </c>
      <c r="B5832" t="s">
        <v>16854</v>
      </c>
      <c r="C5832" t="s">
        <v>16855</v>
      </c>
      <c r="N5832" t="s">
        <v>45</v>
      </c>
      <c r="O5832" t="s">
        <v>40</v>
      </c>
      <c r="P5832" t="s">
        <v>30</v>
      </c>
      <c r="Q5832" t="s">
        <v>46</v>
      </c>
      <c r="R5832" t="s">
        <v>30</v>
      </c>
      <c r="X5832" t="s">
        <v>16856</v>
      </c>
    </row>
    <row r="5833" spans="1:24" x14ac:dyDescent="0.25">
      <c r="A5833">
        <v>44882</v>
      </c>
      <c r="B5833" t="s">
        <v>16857</v>
      </c>
      <c r="C5833" t="s">
        <v>16858</v>
      </c>
      <c r="E5833" t="s">
        <v>16859</v>
      </c>
      <c r="G5833" t="e">
        <f>-arone</f>
        <v>#NAME?</v>
      </c>
      <c r="H5833" t="s">
        <v>3497</v>
      </c>
      <c r="N5833" t="s">
        <v>45</v>
      </c>
      <c r="O5833" t="s">
        <v>30</v>
      </c>
      <c r="P5833" t="s">
        <v>30</v>
      </c>
      <c r="Q5833" t="s">
        <v>63</v>
      </c>
      <c r="R5833" t="s">
        <v>30</v>
      </c>
      <c r="X5833" t="s">
        <v>16860</v>
      </c>
    </row>
    <row r="5834" spans="1:24" x14ac:dyDescent="0.25">
      <c r="A5834">
        <v>41256</v>
      </c>
      <c r="B5834" t="s">
        <v>16861</v>
      </c>
      <c r="C5834" t="s">
        <v>16862</v>
      </c>
      <c r="G5834" t="e">
        <f>-dil</f>
        <v>#NAME?</v>
      </c>
      <c r="H5834" t="s">
        <v>707</v>
      </c>
      <c r="N5834" t="s">
        <v>45</v>
      </c>
      <c r="O5834" t="s">
        <v>40</v>
      </c>
      <c r="P5834" t="s">
        <v>30</v>
      </c>
      <c r="Q5834" t="s">
        <v>46</v>
      </c>
      <c r="R5834" t="s">
        <v>30</v>
      </c>
      <c r="X5834" t="s">
        <v>16863</v>
      </c>
    </row>
    <row r="5835" spans="1:24" x14ac:dyDescent="0.25">
      <c r="A5835">
        <v>834627</v>
      </c>
      <c r="B5835" t="s">
        <v>16864</v>
      </c>
      <c r="C5835" t="s">
        <v>16865</v>
      </c>
      <c r="F5835" t="s">
        <v>4910</v>
      </c>
      <c r="K5835" t="s">
        <v>16866</v>
      </c>
      <c r="L5835" t="s">
        <v>16867</v>
      </c>
      <c r="M5835" t="s">
        <v>693</v>
      </c>
      <c r="N5835" t="s">
        <v>45</v>
      </c>
      <c r="O5835" t="s">
        <v>40</v>
      </c>
      <c r="P5835" t="s">
        <v>30</v>
      </c>
      <c r="Q5835" t="s">
        <v>63</v>
      </c>
      <c r="R5835" t="s">
        <v>30</v>
      </c>
      <c r="X5835" t="s">
        <v>16868</v>
      </c>
    </row>
    <row r="5836" spans="1:24" x14ac:dyDescent="0.25">
      <c r="A5836">
        <v>608451</v>
      </c>
      <c r="B5836" t="s">
        <v>16869</v>
      </c>
      <c r="C5836" t="s">
        <v>16870</v>
      </c>
      <c r="K5836" t="s">
        <v>16871</v>
      </c>
      <c r="L5836" t="s">
        <v>16872</v>
      </c>
      <c r="N5836" t="s">
        <v>45</v>
      </c>
      <c r="O5836" t="s">
        <v>40</v>
      </c>
      <c r="P5836" t="s">
        <v>30</v>
      </c>
      <c r="Q5836" t="s">
        <v>63</v>
      </c>
      <c r="R5836" t="s">
        <v>30</v>
      </c>
      <c r="X5836" t="s">
        <v>16873</v>
      </c>
    </row>
    <row r="5837" spans="1:24" x14ac:dyDescent="0.25">
      <c r="A5837">
        <v>1037669</v>
      </c>
      <c r="B5837" t="s">
        <v>16874</v>
      </c>
      <c r="C5837" t="s">
        <v>16875</v>
      </c>
      <c r="G5837" t="e">
        <f>-verine</f>
        <v>#NAME?</v>
      </c>
      <c r="H5837" t="s">
        <v>2084</v>
      </c>
      <c r="N5837" t="s">
        <v>45</v>
      </c>
      <c r="O5837" t="s">
        <v>30</v>
      </c>
      <c r="P5837" t="s">
        <v>30</v>
      </c>
      <c r="Q5837" t="s">
        <v>63</v>
      </c>
      <c r="R5837" t="s">
        <v>30</v>
      </c>
      <c r="X5837" t="s">
        <v>16876</v>
      </c>
    </row>
    <row r="5838" spans="1:24" x14ac:dyDescent="0.25">
      <c r="A5838">
        <v>185197</v>
      </c>
      <c r="B5838" t="s">
        <v>16877</v>
      </c>
      <c r="C5838" t="s">
        <v>16878</v>
      </c>
      <c r="N5838" t="s">
        <v>45</v>
      </c>
      <c r="O5838" t="s">
        <v>40</v>
      </c>
      <c r="P5838" t="s">
        <v>30</v>
      </c>
      <c r="Q5838" t="s">
        <v>63</v>
      </c>
      <c r="R5838" t="s">
        <v>30</v>
      </c>
      <c r="X5838" t="s">
        <v>16879</v>
      </c>
    </row>
    <row r="5839" spans="1:24" x14ac:dyDescent="0.25">
      <c r="A5839">
        <v>1078551</v>
      </c>
      <c r="B5839" t="s">
        <v>16880</v>
      </c>
      <c r="C5839" t="s">
        <v>16881</v>
      </c>
      <c r="G5839" t="s">
        <v>2823</v>
      </c>
      <c r="H5839" t="s">
        <v>2824</v>
      </c>
      <c r="N5839" t="s">
        <v>29</v>
      </c>
      <c r="O5839" t="s">
        <v>30</v>
      </c>
      <c r="P5839" t="s">
        <v>30</v>
      </c>
      <c r="Q5839" t="s">
        <v>31</v>
      </c>
      <c r="R5839" t="s">
        <v>30</v>
      </c>
      <c r="X5839" t="s">
        <v>16882</v>
      </c>
    </row>
    <row r="5840" spans="1:24" x14ac:dyDescent="0.25">
      <c r="A5840">
        <v>271998</v>
      </c>
      <c r="B5840" t="s">
        <v>16883</v>
      </c>
      <c r="C5840" t="s">
        <v>16884</v>
      </c>
      <c r="G5840" t="e">
        <f>-azocine</f>
        <v>#NAME?</v>
      </c>
      <c r="H5840" t="s">
        <v>2175</v>
      </c>
      <c r="N5840" t="s">
        <v>45</v>
      </c>
      <c r="O5840" t="s">
        <v>40</v>
      </c>
      <c r="P5840" t="s">
        <v>30</v>
      </c>
      <c r="Q5840" t="s">
        <v>46</v>
      </c>
      <c r="R5840" t="s">
        <v>30</v>
      </c>
      <c r="X5840" t="s">
        <v>16885</v>
      </c>
    </row>
    <row r="5841" spans="1:24" x14ac:dyDescent="0.25">
      <c r="A5841">
        <v>866544</v>
      </c>
      <c r="B5841" t="s">
        <v>16886</v>
      </c>
      <c r="C5841" t="s">
        <v>16887</v>
      </c>
      <c r="N5841" t="s">
        <v>45</v>
      </c>
      <c r="O5841" t="s">
        <v>40</v>
      </c>
      <c r="P5841" t="s">
        <v>30</v>
      </c>
      <c r="Q5841" t="s">
        <v>63</v>
      </c>
      <c r="R5841" t="s">
        <v>30</v>
      </c>
      <c r="X5841" t="s">
        <v>16888</v>
      </c>
    </row>
    <row r="5842" spans="1:24" x14ac:dyDescent="0.25">
      <c r="A5842">
        <v>491</v>
      </c>
      <c r="B5842" t="s">
        <v>16889</v>
      </c>
      <c r="C5842" t="s">
        <v>16890</v>
      </c>
      <c r="E5842" t="s">
        <v>16891</v>
      </c>
      <c r="F5842" t="s">
        <v>442</v>
      </c>
      <c r="G5842" t="e">
        <f ca="1">-ifen(e)</f>
        <v>#NAME?</v>
      </c>
      <c r="H5842" t="s">
        <v>4990</v>
      </c>
      <c r="I5842">
        <v>1996</v>
      </c>
      <c r="M5842" t="s">
        <v>16892</v>
      </c>
      <c r="N5842" t="s">
        <v>45</v>
      </c>
      <c r="O5842" t="s">
        <v>30</v>
      </c>
      <c r="P5842" t="s">
        <v>30</v>
      </c>
      <c r="Q5842" t="s">
        <v>63</v>
      </c>
      <c r="R5842" t="s">
        <v>30</v>
      </c>
      <c r="X5842" t="s">
        <v>16893</v>
      </c>
    </row>
    <row r="5843" spans="1:24" x14ac:dyDescent="0.25">
      <c r="A5843">
        <v>199490</v>
      </c>
      <c r="B5843" t="s">
        <v>16894</v>
      </c>
      <c r="C5843" t="s">
        <v>16895</v>
      </c>
      <c r="K5843" t="s">
        <v>16896</v>
      </c>
      <c r="L5843" t="s">
        <v>16897</v>
      </c>
      <c r="N5843" t="s">
        <v>45</v>
      </c>
      <c r="O5843" t="s">
        <v>40</v>
      </c>
      <c r="P5843" t="s">
        <v>30</v>
      </c>
      <c r="Q5843" t="s">
        <v>63</v>
      </c>
      <c r="R5843" t="s">
        <v>30</v>
      </c>
      <c r="X5843" t="s">
        <v>16898</v>
      </c>
    </row>
    <row r="5844" spans="1:24" x14ac:dyDescent="0.25">
      <c r="A5844">
        <v>1070481</v>
      </c>
      <c r="B5844" t="s">
        <v>16899</v>
      </c>
      <c r="C5844" t="s">
        <v>16900</v>
      </c>
      <c r="E5844" t="s">
        <v>16901</v>
      </c>
      <c r="F5844" t="s">
        <v>16609</v>
      </c>
      <c r="I5844">
        <v>2010</v>
      </c>
      <c r="N5844" t="s">
        <v>45</v>
      </c>
      <c r="O5844" t="s">
        <v>30</v>
      </c>
      <c r="P5844" t="s">
        <v>30</v>
      </c>
      <c r="Q5844" t="s">
        <v>31</v>
      </c>
      <c r="R5844" t="s">
        <v>30</v>
      </c>
      <c r="X5844" t="s">
        <v>16902</v>
      </c>
    </row>
    <row r="5845" spans="1:24" x14ac:dyDescent="0.25">
      <c r="A5845">
        <v>474601</v>
      </c>
      <c r="B5845" t="s">
        <v>16903</v>
      </c>
      <c r="C5845" t="s">
        <v>16904</v>
      </c>
      <c r="E5845" t="s">
        <v>16905</v>
      </c>
      <c r="F5845" t="s">
        <v>452</v>
      </c>
      <c r="G5845" t="e">
        <f>-catib</f>
        <v>#NAME?</v>
      </c>
      <c r="H5845" t="s">
        <v>14599</v>
      </c>
      <c r="I5845">
        <v>2007</v>
      </c>
      <c r="N5845" t="s">
        <v>45</v>
      </c>
      <c r="O5845" t="s">
        <v>30</v>
      </c>
      <c r="P5845" t="s">
        <v>30</v>
      </c>
      <c r="Q5845" t="s">
        <v>31</v>
      </c>
      <c r="R5845" t="s">
        <v>30</v>
      </c>
      <c r="X5845" t="s">
        <v>16906</v>
      </c>
    </row>
    <row r="5846" spans="1:24" x14ac:dyDescent="0.25">
      <c r="A5846">
        <v>11763</v>
      </c>
      <c r="B5846" t="s">
        <v>16907</v>
      </c>
      <c r="C5846" t="s">
        <v>16908</v>
      </c>
      <c r="G5846" t="e">
        <f>-azepam</f>
        <v>#NAME?</v>
      </c>
      <c r="H5846" t="s">
        <v>1171</v>
      </c>
      <c r="K5846" t="s">
        <v>16909</v>
      </c>
      <c r="L5846" t="s">
        <v>16910</v>
      </c>
      <c r="N5846" t="s">
        <v>45</v>
      </c>
      <c r="O5846" t="s">
        <v>40</v>
      </c>
      <c r="P5846" t="s">
        <v>30</v>
      </c>
      <c r="Q5846" t="s">
        <v>63</v>
      </c>
      <c r="R5846" t="s">
        <v>30</v>
      </c>
      <c r="X5846" t="s">
        <v>16911</v>
      </c>
    </row>
    <row r="5847" spans="1:24" x14ac:dyDescent="0.25">
      <c r="A5847">
        <v>596524</v>
      </c>
      <c r="B5847" t="s">
        <v>16912</v>
      </c>
      <c r="C5847" t="s">
        <v>16913</v>
      </c>
      <c r="E5847" t="s">
        <v>16914</v>
      </c>
      <c r="F5847" t="s">
        <v>16915</v>
      </c>
      <c r="I5847">
        <v>2010</v>
      </c>
      <c r="N5847" t="s">
        <v>45</v>
      </c>
      <c r="O5847" t="s">
        <v>40</v>
      </c>
      <c r="P5847" t="s">
        <v>30</v>
      </c>
      <c r="Q5847" t="s">
        <v>63</v>
      </c>
      <c r="R5847" t="s">
        <v>30</v>
      </c>
      <c r="X5847" t="s">
        <v>16916</v>
      </c>
    </row>
    <row r="5848" spans="1:24" x14ac:dyDescent="0.25">
      <c r="A5848">
        <v>461703</v>
      </c>
      <c r="B5848" t="s">
        <v>16917</v>
      </c>
      <c r="C5848" t="s">
        <v>16918</v>
      </c>
      <c r="E5848" t="s">
        <v>16919</v>
      </c>
      <c r="F5848" t="s">
        <v>16920</v>
      </c>
      <c r="I5848">
        <v>1969</v>
      </c>
      <c r="M5848" t="s">
        <v>1348</v>
      </c>
      <c r="N5848" t="s">
        <v>29</v>
      </c>
      <c r="O5848" t="s">
        <v>40</v>
      </c>
      <c r="P5848" t="s">
        <v>30</v>
      </c>
      <c r="Q5848" t="s">
        <v>31</v>
      </c>
      <c r="R5848" t="s">
        <v>30</v>
      </c>
      <c r="X5848" t="s">
        <v>16921</v>
      </c>
    </row>
    <row r="5849" spans="1:24" x14ac:dyDescent="0.25">
      <c r="A5849">
        <v>314378</v>
      </c>
      <c r="B5849" t="s">
        <v>17029</v>
      </c>
      <c r="C5849" t="s">
        <v>17030</v>
      </c>
      <c r="E5849" t="s">
        <v>17031</v>
      </c>
      <c r="I5849">
        <v>1982</v>
      </c>
      <c r="M5849" t="s">
        <v>793</v>
      </c>
      <c r="N5849" t="s">
        <v>45</v>
      </c>
      <c r="O5849" t="s">
        <v>40</v>
      </c>
      <c r="P5849" t="s">
        <v>30</v>
      </c>
      <c r="Q5849" t="s">
        <v>63</v>
      </c>
      <c r="R5849" t="s">
        <v>30</v>
      </c>
      <c r="X5849" t="s">
        <v>17032</v>
      </c>
    </row>
    <row r="5850" spans="1:24" x14ac:dyDescent="0.25">
      <c r="A5850">
        <v>1352918</v>
      </c>
      <c r="B5850" t="s">
        <v>17033</v>
      </c>
      <c r="C5850" t="s">
        <v>17034</v>
      </c>
      <c r="K5850" t="s">
        <v>17035</v>
      </c>
      <c r="L5850" t="s">
        <v>17036</v>
      </c>
      <c r="N5850" t="s">
        <v>45</v>
      </c>
      <c r="O5850" t="s">
        <v>40</v>
      </c>
      <c r="P5850" t="s">
        <v>30</v>
      </c>
      <c r="Q5850" t="s">
        <v>46</v>
      </c>
      <c r="R5850" t="s">
        <v>30</v>
      </c>
      <c r="X5850" t="s">
        <v>17037</v>
      </c>
    </row>
    <row r="5851" spans="1:24" x14ac:dyDescent="0.25">
      <c r="A5851">
        <v>243487</v>
      </c>
      <c r="B5851" t="s">
        <v>17038</v>
      </c>
      <c r="C5851" t="s">
        <v>17039</v>
      </c>
      <c r="E5851" t="s">
        <v>17040</v>
      </c>
      <c r="F5851" t="s">
        <v>341</v>
      </c>
      <c r="G5851" t="s">
        <v>581</v>
      </c>
      <c r="H5851" t="s">
        <v>582</v>
      </c>
      <c r="I5851">
        <v>1982</v>
      </c>
      <c r="M5851" t="s">
        <v>179</v>
      </c>
      <c r="N5851" t="s">
        <v>45</v>
      </c>
      <c r="O5851" t="s">
        <v>40</v>
      </c>
      <c r="P5851" t="s">
        <v>30</v>
      </c>
      <c r="Q5851" t="s">
        <v>63</v>
      </c>
      <c r="R5851" t="s">
        <v>30</v>
      </c>
      <c r="X5851" t="s">
        <v>17041</v>
      </c>
    </row>
    <row r="5852" spans="1:24" x14ac:dyDescent="0.25">
      <c r="A5852">
        <v>1383048</v>
      </c>
      <c r="B5852" t="s">
        <v>17042</v>
      </c>
      <c r="C5852" t="s">
        <v>17043</v>
      </c>
      <c r="E5852" t="s">
        <v>17044</v>
      </c>
      <c r="F5852" t="s">
        <v>626</v>
      </c>
      <c r="G5852" t="e">
        <f>-rocin</f>
        <v>#NAME?</v>
      </c>
      <c r="H5852" t="s">
        <v>4596</v>
      </c>
      <c r="I5852">
        <v>1969</v>
      </c>
      <c r="M5852" t="s">
        <v>727</v>
      </c>
      <c r="N5852" t="s">
        <v>29</v>
      </c>
      <c r="O5852" t="s">
        <v>40</v>
      </c>
      <c r="P5852" t="s">
        <v>30</v>
      </c>
      <c r="Q5852" t="s">
        <v>31</v>
      </c>
      <c r="R5852" t="s">
        <v>30</v>
      </c>
      <c r="X5852" t="s">
        <v>17045</v>
      </c>
    </row>
    <row r="5853" spans="1:24" x14ac:dyDescent="0.25">
      <c r="A5853">
        <v>1449552</v>
      </c>
      <c r="B5853" t="s">
        <v>17046</v>
      </c>
      <c r="C5853" t="s">
        <v>17047</v>
      </c>
      <c r="E5853" t="s">
        <v>17048</v>
      </c>
      <c r="F5853" t="s">
        <v>36</v>
      </c>
      <c r="I5853">
        <v>1982</v>
      </c>
      <c r="M5853" t="s">
        <v>1453</v>
      </c>
      <c r="N5853" t="s">
        <v>45</v>
      </c>
      <c r="O5853" t="s">
        <v>30</v>
      </c>
      <c r="P5853" t="s">
        <v>30</v>
      </c>
      <c r="Q5853" t="s">
        <v>75</v>
      </c>
      <c r="R5853" t="s">
        <v>30</v>
      </c>
      <c r="X5853" t="s">
        <v>17049</v>
      </c>
    </row>
    <row r="5854" spans="1:24" x14ac:dyDescent="0.25">
      <c r="A5854">
        <v>1383509</v>
      </c>
      <c r="B5854" t="s">
        <v>17050</v>
      </c>
      <c r="C5854" t="s">
        <v>17051</v>
      </c>
      <c r="G5854" t="e">
        <f>-caine</f>
        <v>#NAME?</v>
      </c>
      <c r="H5854" t="s">
        <v>394</v>
      </c>
      <c r="N5854" t="s">
        <v>45</v>
      </c>
      <c r="O5854" t="s">
        <v>40</v>
      </c>
      <c r="P5854" t="s">
        <v>30</v>
      </c>
      <c r="Q5854" t="s">
        <v>63</v>
      </c>
      <c r="R5854" t="s">
        <v>30</v>
      </c>
      <c r="X5854" t="s">
        <v>17052</v>
      </c>
    </row>
    <row r="5855" spans="1:24" x14ac:dyDescent="0.25">
      <c r="A5855">
        <v>1383390</v>
      </c>
      <c r="B5855" t="s">
        <v>17053</v>
      </c>
      <c r="C5855" t="s">
        <v>17054</v>
      </c>
      <c r="E5855" t="s">
        <v>17055</v>
      </c>
      <c r="F5855" t="s">
        <v>442</v>
      </c>
      <c r="I5855">
        <v>1977</v>
      </c>
      <c r="M5855" t="s">
        <v>889</v>
      </c>
      <c r="N5855" t="s">
        <v>45</v>
      </c>
      <c r="O5855" t="s">
        <v>30</v>
      </c>
      <c r="P5855" t="s">
        <v>30</v>
      </c>
      <c r="Q5855" t="s">
        <v>46</v>
      </c>
      <c r="R5855" t="s">
        <v>30</v>
      </c>
      <c r="X5855" t="s">
        <v>17056</v>
      </c>
    </row>
    <row r="5856" spans="1:24" x14ac:dyDescent="0.25">
      <c r="A5856">
        <v>1376098</v>
      </c>
      <c r="B5856" t="s">
        <v>17057</v>
      </c>
      <c r="C5856" t="s">
        <v>17058</v>
      </c>
      <c r="E5856" t="s">
        <v>17059</v>
      </c>
      <c r="F5856" t="s">
        <v>7084</v>
      </c>
      <c r="G5856" t="e">
        <f>-grel</f>
        <v>#NAME?</v>
      </c>
      <c r="H5856" t="s">
        <v>183</v>
      </c>
      <c r="I5856">
        <v>2008</v>
      </c>
      <c r="N5856" t="s">
        <v>45</v>
      </c>
      <c r="O5856" t="s">
        <v>30</v>
      </c>
      <c r="P5856" t="s">
        <v>30</v>
      </c>
      <c r="Q5856" t="s">
        <v>63</v>
      </c>
      <c r="R5856" t="s">
        <v>30</v>
      </c>
      <c r="X5856" t="s">
        <v>17060</v>
      </c>
    </row>
    <row r="5857" spans="1:24" x14ac:dyDescent="0.25">
      <c r="A5857">
        <v>1379245</v>
      </c>
      <c r="B5857" t="s">
        <v>17061</v>
      </c>
      <c r="C5857" t="s">
        <v>17062</v>
      </c>
      <c r="F5857" t="s">
        <v>17063</v>
      </c>
      <c r="M5857" t="s">
        <v>17064</v>
      </c>
      <c r="N5857" t="s">
        <v>45</v>
      </c>
      <c r="O5857" t="s">
        <v>30</v>
      </c>
      <c r="P5857" t="s">
        <v>30</v>
      </c>
      <c r="Q5857" t="s">
        <v>75</v>
      </c>
      <c r="R5857" t="s">
        <v>30</v>
      </c>
      <c r="X5857" t="s">
        <v>17065</v>
      </c>
    </row>
    <row r="5858" spans="1:24" x14ac:dyDescent="0.25">
      <c r="A5858">
        <v>143943</v>
      </c>
      <c r="B5858" t="s">
        <v>17066</v>
      </c>
      <c r="C5858" t="s">
        <v>17067</v>
      </c>
      <c r="F5858" t="s">
        <v>17068</v>
      </c>
      <c r="I5858">
        <v>1988</v>
      </c>
      <c r="N5858" t="s">
        <v>29</v>
      </c>
      <c r="O5858" t="s">
        <v>40</v>
      </c>
      <c r="P5858" t="s">
        <v>30</v>
      </c>
      <c r="Q5858" t="s">
        <v>63</v>
      </c>
      <c r="R5858" t="s">
        <v>30</v>
      </c>
      <c r="X5858" t="s">
        <v>17069</v>
      </c>
    </row>
    <row r="5859" spans="1:24" x14ac:dyDescent="0.25">
      <c r="A5859">
        <v>1378205</v>
      </c>
      <c r="B5859" t="s">
        <v>17070</v>
      </c>
      <c r="C5859" t="s">
        <v>17071</v>
      </c>
      <c r="F5859" t="s">
        <v>17072</v>
      </c>
      <c r="N5859" t="s">
        <v>45</v>
      </c>
      <c r="O5859" t="s">
        <v>30</v>
      </c>
      <c r="P5859" t="s">
        <v>30</v>
      </c>
      <c r="Q5859" t="s">
        <v>75</v>
      </c>
      <c r="R5859" t="s">
        <v>30</v>
      </c>
      <c r="X5859" t="s">
        <v>17073</v>
      </c>
    </row>
    <row r="5860" spans="1:24" x14ac:dyDescent="0.25">
      <c r="A5860">
        <v>1383096</v>
      </c>
      <c r="B5860" t="s">
        <v>17074</v>
      </c>
      <c r="C5860" t="s">
        <v>17075</v>
      </c>
      <c r="I5860">
        <v>1988</v>
      </c>
      <c r="N5860" t="s">
        <v>45</v>
      </c>
      <c r="O5860" t="s">
        <v>40</v>
      </c>
      <c r="P5860" t="s">
        <v>30</v>
      </c>
      <c r="Q5860" t="s">
        <v>31</v>
      </c>
      <c r="R5860" t="s">
        <v>30</v>
      </c>
      <c r="X5860" t="s">
        <v>17076</v>
      </c>
    </row>
    <row r="5861" spans="1:24" x14ac:dyDescent="0.25">
      <c r="A5861">
        <v>83217</v>
      </c>
      <c r="B5861" t="s">
        <v>17077</v>
      </c>
      <c r="C5861" t="s">
        <v>17078</v>
      </c>
      <c r="E5861" t="s">
        <v>17079</v>
      </c>
      <c r="I5861">
        <v>2000</v>
      </c>
      <c r="N5861" t="s">
        <v>45</v>
      </c>
      <c r="O5861" t="s">
        <v>30</v>
      </c>
      <c r="P5861" t="s">
        <v>30</v>
      </c>
      <c r="Q5861" t="s">
        <v>63</v>
      </c>
      <c r="R5861" t="s">
        <v>30</v>
      </c>
      <c r="X5861" t="s">
        <v>17080</v>
      </c>
    </row>
    <row r="5862" spans="1:24" x14ac:dyDescent="0.25">
      <c r="A5862">
        <v>1383047</v>
      </c>
      <c r="B5862" t="s">
        <v>17081</v>
      </c>
      <c r="C5862" t="s">
        <v>17082</v>
      </c>
      <c r="E5862" t="s">
        <v>17083</v>
      </c>
      <c r="F5862" t="s">
        <v>626</v>
      </c>
      <c r="I5862">
        <v>1972</v>
      </c>
      <c r="M5862" t="s">
        <v>367</v>
      </c>
      <c r="N5862" t="s">
        <v>45</v>
      </c>
      <c r="O5862" t="s">
        <v>40</v>
      </c>
      <c r="P5862" t="s">
        <v>30</v>
      </c>
      <c r="Q5862" t="s">
        <v>46</v>
      </c>
      <c r="R5862" t="s">
        <v>30</v>
      </c>
      <c r="X5862" t="s">
        <v>17084</v>
      </c>
    </row>
    <row r="5863" spans="1:24" x14ac:dyDescent="0.25">
      <c r="A5863">
        <v>1383606</v>
      </c>
      <c r="B5863" t="s">
        <v>17085</v>
      </c>
      <c r="C5863" t="s">
        <v>17086</v>
      </c>
      <c r="G5863" t="e">
        <f>-ium</f>
        <v>#NAME?</v>
      </c>
      <c r="H5863" t="s">
        <v>288</v>
      </c>
      <c r="N5863" t="s">
        <v>45</v>
      </c>
      <c r="O5863" t="s">
        <v>40</v>
      </c>
      <c r="P5863" t="s">
        <v>30</v>
      </c>
      <c r="Q5863" t="s">
        <v>46</v>
      </c>
      <c r="R5863" t="s">
        <v>30</v>
      </c>
      <c r="X5863" t="s">
        <v>17087</v>
      </c>
    </row>
    <row r="5864" spans="1:24" x14ac:dyDescent="0.25">
      <c r="A5864">
        <v>1383528</v>
      </c>
      <c r="B5864" t="s">
        <v>17088</v>
      </c>
      <c r="C5864" t="s">
        <v>17089</v>
      </c>
      <c r="E5864" t="s">
        <v>17090</v>
      </c>
      <c r="G5864" t="e">
        <f>-bulin</f>
        <v>#NAME?</v>
      </c>
      <c r="H5864" t="s">
        <v>2900</v>
      </c>
      <c r="I5864">
        <v>2005</v>
      </c>
      <c r="N5864" t="s">
        <v>45</v>
      </c>
      <c r="O5864" t="s">
        <v>40</v>
      </c>
      <c r="P5864" t="s">
        <v>30</v>
      </c>
      <c r="Q5864" t="s">
        <v>31</v>
      </c>
      <c r="R5864" t="s">
        <v>30</v>
      </c>
      <c r="X5864" t="s">
        <v>17091</v>
      </c>
    </row>
    <row r="5865" spans="1:24" x14ac:dyDescent="0.25">
      <c r="A5865">
        <v>1380977</v>
      </c>
      <c r="B5865" t="s">
        <v>17092</v>
      </c>
      <c r="C5865" t="s">
        <v>17093</v>
      </c>
      <c r="E5865" t="s">
        <v>17094</v>
      </c>
      <c r="F5865" t="s">
        <v>17095</v>
      </c>
      <c r="I5865">
        <v>2009</v>
      </c>
      <c r="N5865" t="s">
        <v>75</v>
      </c>
      <c r="O5865" t="s">
        <v>30</v>
      </c>
      <c r="P5865" t="s">
        <v>30</v>
      </c>
      <c r="Q5865" t="s">
        <v>31</v>
      </c>
      <c r="R5865" t="s">
        <v>30</v>
      </c>
    </row>
    <row r="5866" spans="1:24" x14ac:dyDescent="0.25">
      <c r="A5866">
        <v>1380600</v>
      </c>
      <c r="B5866" t="s">
        <v>17099</v>
      </c>
      <c r="C5866" t="s">
        <v>17100</v>
      </c>
      <c r="G5866" t="e">
        <f>-cog</f>
        <v>#NAME?</v>
      </c>
      <c r="H5866" t="s">
        <v>6594</v>
      </c>
      <c r="K5866" t="s">
        <v>17101</v>
      </c>
      <c r="L5866" t="s">
        <v>17102</v>
      </c>
      <c r="N5866" t="s">
        <v>75</v>
      </c>
      <c r="O5866" t="s">
        <v>30</v>
      </c>
      <c r="P5866" t="s">
        <v>30</v>
      </c>
      <c r="Q5866" t="s">
        <v>31</v>
      </c>
      <c r="R5866" t="s">
        <v>30</v>
      </c>
    </row>
    <row r="5867" spans="1:24" x14ac:dyDescent="0.25">
      <c r="A5867">
        <v>1380672</v>
      </c>
      <c r="B5867" t="s">
        <v>17103</v>
      </c>
      <c r="C5867" t="s">
        <v>17104</v>
      </c>
      <c r="N5867" t="s">
        <v>75</v>
      </c>
      <c r="O5867" t="s">
        <v>30</v>
      </c>
      <c r="P5867" t="s">
        <v>30</v>
      </c>
      <c r="Q5867" t="s">
        <v>31</v>
      </c>
      <c r="R5867" t="s">
        <v>30</v>
      </c>
    </row>
    <row r="5868" spans="1:24" x14ac:dyDescent="0.25">
      <c r="A5868">
        <v>1380980</v>
      </c>
      <c r="B5868" t="s">
        <v>17105</v>
      </c>
      <c r="C5868" t="s">
        <v>17106</v>
      </c>
      <c r="E5868" t="s">
        <v>17107</v>
      </c>
      <c r="F5868" t="s">
        <v>3302</v>
      </c>
      <c r="I5868">
        <v>2009</v>
      </c>
      <c r="N5868" t="s">
        <v>75</v>
      </c>
      <c r="O5868" t="s">
        <v>30</v>
      </c>
      <c r="P5868" t="s">
        <v>30</v>
      </c>
      <c r="Q5868" t="s">
        <v>31</v>
      </c>
      <c r="R5868" t="s">
        <v>30</v>
      </c>
    </row>
    <row r="5869" spans="1:24" x14ac:dyDescent="0.25">
      <c r="A5869">
        <v>1381010</v>
      </c>
      <c r="B5869" t="s">
        <v>17108</v>
      </c>
      <c r="C5869" t="s">
        <v>17109</v>
      </c>
      <c r="M5869" t="s">
        <v>8128</v>
      </c>
      <c r="N5869" t="s">
        <v>75</v>
      </c>
      <c r="O5869" t="s">
        <v>30</v>
      </c>
      <c r="P5869" t="s">
        <v>30</v>
      </c>
      <c r="Q5869" t="s">
        <v>31</v>
      </c>
      <c r="R5869" t="s">
        <v>30</v>
      </c>
    </row>
    <row r="5870" spans="1:24" x14ac:dyDescent="0.25">
      <c r="A5870">
        <v>1381071</v>
      </c>
      <c r="B5870" t="s">
        <v>17116</v>
      </c>
      <c r="C5870" t="s">
        <v>17117</v>
      </c>
      <c r="N5870" t="s">
        <v>75</v>
      </c>
      <c r="O5870" t="s">
        <v>30</v>
      </c>
      <c r="P5870" t="s">
        <v>30</v>
      </c>
      <c r="Q5870" t="s">
        <v>31</v>
      </c>
      <c r="R5870" t="s">
        <v>30</v>
      </c>
    </row>
    <row r="5871" spans="1:24" x14ac:dyDescent="0.25">
      <c r="A5871">
        <v>1380478</v>
      </c>
      <c r="B5871" t="s">
        <v>17118</v>
      </c>
      <c r="C5871" t="s">
        <v>17119</v>
      </c>
      <c r="E5871" t="s">
        <v>17120</v>
      </c>
      <c r="F5871" t="s">
        <v>313</v>
      </c>
      <c r="G5871" t="e">
        <f>-planin</f>
        <v>#NAME?</v>
      </c>
      <c r="H5871" t="s">
        <v>9222</v>
      </c>
      <c r="I5871">
        <v>1975</v>
      </c>
      <c r="M5871" t="s">
        <v>9589</v>
      </c>
      <c r="N5871" t="s">
        <v>75</v>
      </c>
      <c r="O5871" t="s">
        <v>30</v>
      </c>
      <c r="P5871" t="s">
        <v>30</v>
      </c>
      <c r="Q5871" t="s">
        <v>31</v>
      </c>
      <c r="R5871" t="s">
        <v>30</v>
      </c>
    </row>
    <row r="5872" spans="1:24" x14ac:dyDescent="0.25">
      <c r="A5872">
        <v>1381346</v>
      </c>
      <c r="B5872" t="s">
        <v>17121</v>
      </c>
      <c r="C5872" t="s">
        <v>17122</v>
      </c>
      <c r="N5872" t="s">
        <v>75</v>
      </c>
      <c r="O5872" t="s">
        <v>30</v>
      </c>
      <c r="P5872" t="s">
        <v>30</v>
      </c>
      <c r="Q5872" t="s">
        <v>31</v>
      </c>
      <c r="R5872" t="s">
        <v>30</v>
      </c>
    </row>
    <row r="5873" spans="1:24" x14ac:dyDescent="0.25">
      <c r="A5873">
        <v>1381150</v>
      </c>
      <c r="B5873" t="s">
        <v>17123</v>
      </c>
      <c r="C5873" t="s">
        <v>17124</v>
      </c>
      <c r="N5873" t="s">
        <v>75</v>
      </c>
      <c r="O5873" t="s">
        <v>30</v>
      </c>
      <c r="P5873" t="s">
        <v>30</v>
      </c>
      <c r="Q5873" t="s">
        <v>31</v>
      </c>
      <c r="R5873" t="s">
        <v>30</v>
      </c>
    </row>
    <row r="5874" spans="1:24" x14ac:dyDescent="0.25">
      <c r="A5874">
        <v>1380598</v>
      </c>
      <c r="B5874" t="s">
        <v>17125</v>
      </c>
      <c r="C5874" t="s">
        <v>17126</v>
      </c>
      <c r="N5874" t="s">
        <v>75</v>
      </c>
      <c r="O5874" t="s">
        <v>30</v>
      </c>
      <c r="P5874" t="s">
        <v>30</v>
      </c>
      <c r="Q5874" t="s">
        <v>31</v>
      </c>
      <c r="R5874" t="s">
        <v>30</v>
      </c>
    </row>
    <row r="5875" spans="1:24" x14ac:dyDescent="0.25">
      <c r="A5875">
        <v>1380889</v>
      </c>
      <c r="B5875" t="s">
        <v>17130</v>
      </c>
      <c r="C5875" t="s">
        <v>17131</v>
      </c>
      <c r="N5875" t="s">
        <v>75</v>
      </c>
      <c r="O5875" t="s">
        <v>30</v>
      </c>
      <c r="P5875" t="s">
        <v>30</v>
      </c>
      <c r="Q5875" t="s">
        <v>31</v>
      </c>
      <c r="R5875" t="s">
        <v>30</v>
      </c>
    </row>
    <row r="5876" spans="1:24" x14ac:dyDescent="0.25">
      <c r="A5876">
        <v>1381373</v>
      </c>
      <c r="B5876" t="s">
        <v>17132</v>
      </c>
      <c r="C5876" t="s">
        <v>17133</v>
      </c>
      <c r="N5876" t="s">
        <v>75</v>
      </c>
      <c r="O5876" t="s">
        <v>30</v>
      </c>
      <c r="P5876" t="s">
        <v>30</v>
      </c>
      <c r="Q5876" t="s">
        <v>31</v>
      </c>
      <c r="R5876" t="s">
        <v>30</v>
      </c>
    </row>
    <row r="5877" spans="1:24" x14ac:dyDescent="0.25">
      <c r="A5877">
        <v>1380121</v>
      </c>
      <c r="B5877" t="s">
        <v>17137</v>
      </c>
      <c r="C5877" t="s">
        <v>17138</v>
      </c>
      <c r="E5877" t="s">
        <v>17139</v>
      </c>
      <c r="F5877" t="s">
        <v>17140</v>
      </c>
      <c r="G5877" t="e">
        <f>-kin</f>
        <v>#NAME?</v>
      </c>
      <c r="H5877" t="s">
        <v>17141</v>
      </c>
      <c r="I5877">
        <v>2008</v>
      </c>
      <c r="N5877" t="s">
        <v>108</v>
      </c>
      <c r="O5877" t="s">
        <v>30</v>
      </c>
      <c r="P5877" t="s">
        <v>30</v>
      </c>
      <c r="Q5877" t="s">
        <v>31</v>
      </c>
      <c r="R5877" t="s">
        <v>30</v>
      </c>
    </row>
    <row r="5878" spans="1:24" x14ac:dyDescent="0.25">
      <c r="A5878">
        <v>1380797</v>
      </c>
      <c r="B5878" t="s">
        <v>17142</v>
      </c>
      <c r="C5878" t="s">
        <v>17143</v>
      </c>
      <c r="F5878" t="s">
        <v>13581</v>
      </c>
      <c r="I5878">
        <v>1991</v>
      </c>
      <c r="M5878" t="s">
        <v>3218</v>
      </c>
      <c r="N5878" t="s">
        <v>229</v>
      </c>
      <c r="O5878" t="s">
        <v>30</v>
      </c>
      <c r="P5878" t="s">
        <v>30</v>
      </c>
      <c r="Q5878" t="s">
        <v>31</v>
      </c>
      <c r="R5878" t="s">
        <v>30</v>
      </c>
    </row>
    <row r="5879" spans="1:24" x14ac:dyDescent="0.25">
      <c r="A5879">
        <v>1381186</v>
      </c>
      <c r="B5879" t="s">
        <v>17147</v>
      </c>
      <c r="C5879" t="s">
        <v>17148</v>
      </c>
      <c r="F5879" t="s">
        <v>17149</v>
      </c>
      <c r="N5879" t="s">
        <v>75</v>
      </c>
      <c r="O5879" t="s">
        <v>30</v>
      </c>
      <c r="P5879" t="s">
        <v>30</v>
      </c>
      <c r="Q5879" t="s">
        <v>31</v>
      </c>
      <c r="R5879" t="s">
        <v>30</v>
      </c>
    </row>
    <row r="5880" spans="1:24" x14ac:dyDescent="0.25">
      <c r="A5880">
        <v>1380248</v>
      </c>
      <c r="B5880" t="s">
        <v>17153</v>
      </c>
      <c r="C5880" t="s">
        <v>17154</v>
      </c>
      <c r="N5880" t="s">
        <v>75</v>
      </c>
      <c r="O5880" t="s">
        <v>30</v>
      </c>
      <c r="P5880" t="s">
        <v>30</v>
      </c>
      <c r="Q5880" t="s">
        <v>31</v>
      </c>
      <c r="R5880" t="s">
        <v>30</v>
      </c>
    </row>
    <row r="5881" spans="1:24" x14ac:dyDescent="0.25">
      <c r="A5881">
        <v>23198</v>
      </c>
      <c r="B5881" t="s">
        <v>17155</v>
      </c>
      <c r="C5881" t="s">
        <v>17156</v>
      </c>
      <c r="G5881" t="e">
        <f ca="1">-fetamin(e)</f>
        <v>#NAME?</v>
      </c>
      <c r="H5881" t="s">
        <v>5292</v>
      </c>
      <c r="I5881">
        <v>1962</v>
      </c>
      <c r="M5881" t="s">
        <v>296</v>
      </c>
      <c r="N5881" t="s">
        <v>45</v>
      </c>
      <c r="O5881" t="s">
        <v>40</v>
      </c>
      <c r="P5881" t="s">
        <v>30</v>
      </c>
      <c r="Q5881" t="s">
        <v>31</v>
      </c>
      <c r="R5881" t="s">
        <v>30</v>
      </c>
      <c r="X5881" t="s">
        <v>17157</v>
      </c>
    </row>
    <row r="5882" spans="1:24" x14ac:dyDescent="0.25">
      <c r="A5882">
        <v>1383248</v>
      </c>
      <c r="B5882" t="s">
        <v>17158</v>
      </c>
      <c r="C5882" t="s">
        <v>17159</v>
      </c>
      <c r="E5882" t="s">
        <v>17160</v>
      </c>
      <c r="N5882" t="s">
        <v>45</v>
      </c>
      <c r="O5882" t="s">
        <v>40</v>
      </c>
      <c r="P5882" t="s">
        <v>30</v>
      </c>
      <c r="Q5882" t="s">
        <v>63</v>
      </c>
      <c r="R5882" t="s">
        <v>30</v>
      </c>
      <c r="X5882" t="s">
        <v>17161</v>
      </c>
    </row>
    <row r="5883" spans="1:24" x14ac:dyDescent="0.25">
      <c r="A5883">
        <v>1383607</v>
      </c>
      <c r="B5883" t="s">
        <v>17162</v>
      </c>
      <c r="C5883" t="s">
        <v>17163</v>
      </c>
      <c r="N5883" t="s">
        <v>45</v>
      </c>
      <c r="O5883" t="s">
        <v>40</v>
      </c>
      <c r="P5883" t="s">
        <v>30</v>
      </c>
      <c r="Q5883" t="s">
        <v>63</v>
      </c>
      <c r="R5883" t="s">
        <v>30</v>
      </c>
      <c r="X5883" t="s">
        <v>17164</v>
      </c>
    </row>
    <row r="5884" spans="1:24" x14ac:dyDescent="0.25">
      <c r="A5884">
        <v>1378098</v>
      </c>
      <c r="B5884" t="s">
        <v>17165</v>
      </c>
      <c r="C5884" t="s">
        <v>17166</v>
      </c>
      <c r="N5884" t="s">
        <v>45</v>
      </c>
      <c r="O5884" t="s">
        <v>40</v>
      </c>
      <c r="P5884" t="s">
        <v>30</v>
      </c>
      <c r="Q5884" t="s">
        <v>63</v>
      </c>
      <c r="R5884" t="s">
        <v>30</v>
      </c>
      <c r="X5884" t="s">
        <v>17167</v>
      </c>
    </row>
    <row r="5885" spans="1:24" x14ac:dyDescent="0.25">
      <c r="A5885">
        <v>1377739</v>
      </c>
      <c r="B5885" t="s">
        <v>17168</v>
      </c>
      <c r="C5885" t="s">
        <v>17169</v>
      </c>
      <c r="G5885" t="e">
        <f>-pred</f>
        <v>#NAME?</v>
      </c>
      <c r="H5885" t="s">
        <v>38</v>
      </c>
      <c r="N5885" t="s">
        <v>45</v>
      </c>
      <c r="O5885" t="s">
        <v>40</v>
      </c>
      <c r="P5885" t="s">
        <v>30</v>
      </c>
      <c r="Q5885" t="s">
        <v>46</v>
      </c>
      <c r="R5885" t="s">
        <v>30</v>
      </c>
      <c r="X5885" t="s">
        <v>17170</v>
      </c>
    </row>
    <row r="5886" spans="1:24" x14ac:dyDescent="0.25">
      <c r="A5886">
        <v>1376457</v>
      </c>
      <c r="B5886" t="s">
        <v>17171</v>
      </c>
      <c r="C5886" t="s">
        <v>17172</v>
      </c>
      <c r="N5886" t="s">
        <v>29</v>
      </c>
      <c r="O5886" t="s">
        <v>40</v>
      </c>
      <c r="P5886" t="s">
        <v>30</v>
      </c>
      <c r="Q5886" t="s">
        <v>31</v>
      </c>
      <c r="R5886" t="s">
        <v>30</v>
      </c>
      <c r="X5886" t="s">
        <v>17173</v>
      </c>
    </row>
    <row r="5887" spans="1:24" x14ac:dyDescent="0.25">
      <c r="A5887">
        <v>1378212</v>
      </c>
      <c r="B5887" t="s">
        <v>17174</v>
      </c>
      <c r="C5887" t="s">
        <v>17175</v>
      </c>
      <c r="G5887" t="e">
        <f>-racetam</f>
        <v>#NAME?</v>
      </c>
      <c r="H5887" t="s">
        <v>1139</v>
      </c>
      <c r="N5887" t="s">
        <v>108</v>
      </c>
      <c r="O5887" t="s">
        <v>40</v>
      </c>
      <c r="P5887" t="s">
        <v>30</v>
      </c>
      <c r="Q5887" t="s">
        <v>46</v>
      </c>
      <c r="R5887" t="s">
        <v>30</v>
      </c>
      <c r="X5887" t="s">
        <v>17176</v>
      </c>
    </row>
    <row r="5888" spans="1:24" x14ac:dyDescent="0.25">
      <c r="A5888">
        <v>1378483</v>
      </c>
      <c r="B5888" t="s">
        <v>17177</v>
      </c>
      <c r="C5888" t="s">
        <v>17178</v>
      </c>
      <c r="N5888" t="s">
        <v>45</v>
      </c>
      <c r="O5888" t="s">
        <v>40</v>
      </c>
      <c r="P5888" t="s">
        <v>30</v>
      </c>
      <c r="Q5888" t="s">
        <v>63</v>
      </c>
      <c r="R5888" t="s">
        <v>30</v>
      </c>
      <c r="X5888" t="s">
        <v>17179</v>
      </c>
    </row>
    <row r="5889" spans="1:24" x14ac:dyDescent="0.25">
      <c r="A5889">
        <v>1376979</v>
      </c>
      <c r="B5889" t="s">
        <v>17180</v>
      </c>
      <c r="C5889" t="s">
        <v>17181</v>
      </c>
      <c r="N5889" t="s">
        <v>45</v>
      </c>
      <c r="O5889" t="s">
        <v>40</v>
      </c>
      <c r="P5889" t="s">
        <v>30</v>
      </c>
      <c r="Q5889" t="s">
        <v>31</v>
      </c>
      <c r="R5889" t="s">
        <v>30</v>
      </c>
      <c r="X5889" t="s">
        <v>17182</v>
      </c>
    </row>
    <row r="5890" spans="1:24" x14ac:dyDescent="0.25">
      <c r="A5890">
        <v>1378368</v>
      </c>
      <c r="B5890" t="s">
        <v>17183</v>
      </c>
      <c r="C5890" t="s">
        <v>17184</v>
      </c>
      <c r="N5890" t="s">
        <v>45</v>
      </c>
      <c r="O5890" t="s">
        <v>40</v>
      </c>
      <c r="P5890" t="s">
        <v>30</v>
      </c>
      <c r="Q5890" t="s">
        <v>46</v>
      </c>
      <c r="R5890" t="s">
        <v>30</v>
      </c>
      <c r="X5890" t="s">
        <v>17185</v>
      </c>
    </row>
    <row r="5891" spans="1:24" x14ac:dyDescent="0.25">
      <c r="A5891">
        <v>1377307</v>
      </c>
      <c r="B5891" t="s">
        <v>17186</v>
      </c>
      <c r="C5891" t="s">
        <v>17187</v>
      </c>
      <c r="G5891" t="e">
        <f>-fenin</f>
        <v>#NAME?</v>
      </c>
      <c r="H5891" t="s">
        <v>7474</v>
      </c>
      <c r="I5891">
        <v>1978</v>
      </c>
      <c r="M5891" t="s">
        <v>7475</v>
      </c>
      <c r="N5891" t="s">
        <v>45</v>
      </c>
      <c r="O5891" t="s">
        <v>40</v>
      </c>
      <c r="P5891" t="s">
        <v>30</v>
      </c>
      <c r="Q5891" t="s">
        <v>63</v>
      </c>
      <c r="R5891" t="s">
        <v>30</v>
      </c>
      <c r="X5891" t="s">
        <v>17188</v>
      </c>
    </row>
    <row r="5892" spans="1:24" x14ac:dyDescent="0.25">
      <c r="A5892">
        <v>1377546</v>
      </c>
      <c r="B5892" t="s">
        <v>17189</v>
      </c>
      <c r="C5892" t="s">
        <v>17190</v>
      </c>
      <c r="N5892" t="s">
        <v>45</v>
      </c>
      <c r="O5892" t="s">
        <v>40</v>
      </c>
      <c r="P5892" t="s">
        <v>30</v>
      </c>
      <c r="Q5892" t="s">
        <v>46</v>
      </c>
      <c r="R5892" t="s">
        <v>30</v>
      </c>
      <c r="X5892" t="s">
        <v>17191</v>
      </c>
    </row>
    <row r="5893" spans="1:24" x14ac:dyDescent="0.25">
      <c r="A5893">
        <v>1379252</v>
      </c>
      <c r="B5893" t="s">
        <v>17192</v>
      </c>
      <c r="C5893" t="s">
        <v>17193</v>
      </c>
      <c r="N5893" t="s">
        <v>29</v>
      </c>
      <c r="O5893" t="s">
        <v>40</v>
      </c>
      <c r="P5893" t="s">
        <v>30</v>
      </c>
      <c r="Q5893" t="s">
        <v>31</v>
      </c>
      <c r="R5893" t="s">
        <v>30</v>
      </c>
      <c r="X5893" t="s">
        <v>17194</v>
      </c>
    </row>
    <row r="5894" spans="1:24" x14ac:dyDescent="0.25">
      <c r="A5894">
        <v>1376729</v>
      </c>
      <c r="B5894" t="s">
        <v>17195</v>
      </c>
      <c r="C5894" t="s">
        <v>17196</v>
      </c>
      <c r="G5894" t="e">
        <f>-conazole</f>
        <v>#NAME?</v>
      </c>
      <c r="H5894" t="s">
        <v>917</v>
      </c>
      <c r="N5894" t="s">
        <v>45</v>
      </c>
      <c r="O5894" t="s">
        <v>40</v>
      </c>
      <c r="P5894" t="s">
        <v>30</v>
      </c>
      <c r="Q5894" t="s">
        <v>46</v>
      </c>
      <c r="R5894" t="s">
        <v>30</v>
      </c>
      <c r="X5894" t="s">
        <v>17197</v>
      </c>
    </row>
    <row r="5895" spans="1:24" x14ac:dyDescent="0.25">
      <c r="A5895">
        <v>1379676</v>
      </c>
      <c r="B5895" t="s">
        <v>17198</v>
      </c>
      <c r="C5895" t="s">
        <v>17199</v>
      </c>
      <c r="G5895" t="e">
        <f>-butan</f>
        <v>#NAME?</v>
      </c>
      <c r="H5895" t="s">
        <v>17200</v>
      </c>
      <c r="N5895" t="s">
        <v>45</v>
      </c>
      <c r="O5895" t="s">
        <v>40</v>
      </c>
      <c r="P5895" t="s">
        <v>30</v>
      </c>
      <c r="Q5895" t="s">
        <v>46</v>
      </c>
      <c r="R5895" t="s">
        <v>30</v>
      </c>
      <c r="X5895" t="s">
        <v>17201</v>
      </c>
    </row>
    <row r="5896" spans="1:24" x14ac:dyDescent="0.25">
      <c r="A5896">
        <v>1379055</v>
      </c>
      <c r="B5896" t="s">
        <v>17202</v>
      </c>
      <c r="C5896" t="s">
        <v>17203</v>
      </c>
      <c r="G5896" t="e">
        <f>-otilate</f>
        <v>#NAME?</v>
      </c>
      <c r="H5896" t="s">
        <v>17204</v>
      </c>
      <c r="N5896" t="s">
        <v>45</v>
      </c>
      <c r="O5896" t="s">
        <v>40</v>
      </c>
      <c r="P5896" t="s">
        <v>30</v>
      </c>
      <c r="Q5896" t="s">
        <v>63</v>
      </c>
      <c r="R5896" t="s">
        <v>30</v>
      </c>
      <c r="X5896" t="s">
        <v>17205</v>
      </c>
    </row>
    <row r="5897" spans="1:24" x14ac:dyDescent="0.25">
      <c r="A5897">
        <v>1377758</v>
      </c>
      <c r="B5897" t="s">
        <v>17206</v>
      </c>
      <c r="C5897" t="s">
        <v>17207</v>
      </c>
      <c r="N5897" t="s">
        <v>108</v>
      </c>
      <c r="O5897" t="s">
        <v>30</v>
      </c>
      <c r="P5897" t="s">
        <v>30</v>
      </c>
      <c r="Q5897" t="s">
        <v>31</v>
      </c>
      <c r="R5897" t="s">
        <v>30</v>
      </c>
      <c r="X5897" t="s">
        <v>17208</v>
      </c>
    </row>
    <row r="5898" spans="1:24" x14ac:dyDescent="0.25">
      <c r="A5898">
        <v>1377823</v>
      </c>
      <c r="B5898" t="s">
        <v>17209</v>
      </c>
      <c r="C5898" t="s">
        <v>17210</v>
      </c>
      <c r="N5898" t="s">
        <v>45</v>
      </c>
      <c r="O5898" t="s">
        <v>40</v>
      </c>
      <c r="P5898" t="s">
        <v>30</v>
      </c>
      <c r="Q5898" t="s">
        <v>46</v>
      </c>
      <c r="R5898" t="s">
        <v>30</v>
      </c>
      <c r="X5898" t="s">
        <v>17211</v>
      </c>
    </row>
    <row r="5899" spans="1:24" x14ac:dyDescent="0.25">
      <c r="A5899">
        <v>1379262</v>
      </c>
      <c r="B5899" t="s">
        <v>17212</v>
      </c>
      <c r="C5899" t="s">
        <v>17213</v>
      </c>
      <c r="N5899" t="s">
        <v>45</v>
      </c>
      <c r="O5899" t="s">
        <v>40</v>
      </c>
      <c r="P5899" t="s">
        <v>30</v>
      </c>
      <c r="Q5899" t="s">
        <v>63</v>
      </c>
      <c r="R5899" t="s">
        <v>30</v>
      </c>
      <c r="X5899" t="s">
        <v>17214</v>
      </c>
    </row>
    <row r="5900" spans="1:24" x14ac:dyDescent="0.25">
      <c r="A5900">
        <v>1380058</v>
      </c>
      <c r="B5900" t="s">
        <v>17215</v>
      </c>
      <c r="C5900" t="s">
        <v>17216</v>
      </c>
      <c r="N5900" t="s">
        <v>45</v>
      </c>
      <c r="O5900" t="s">
        <v>40</v>
      </c>
      <c r="P5900" t="s">
        <v>30</v>
      </c>
      <c r="Q5900" t="s">
        <v>46</v>
      </c>
      <c r="R5900" t="s">
        <v>30</v>
      </c>
      <c r="X5900" t="s">
        <v>17217</v>
      </c>
    </row>
    <row r="5901" spans="1:24" x14ac:dyDescent="0.25">
      <c r="A5901">
        <v>1383119</v>
      </c>
      <c r="B5901" t="s">
        <v>17218</v>
      </c>
      <c r="C5901" t="s">
        <v>17219</v>
      </c>
      <c r="G5901" t="s">
        <v>17220</v>
      </c>
      <c r="H5901" t="s">
        <v>17221</v>
      </c>
      <c r="N5901" t="s">
        <v>45</v>
      </c>
      <c r="O5901" t="s">
        <v>40</v>
      </c>
      <c r="P5901" t="s">
        <v>30</v>
      </c>
      <c r="Q5901" t="s">
        <v>63</v>
      </c>
      <c r="R5901" t="s">
        <v>30</v>
      </c>
      <c r="X5901" t="s">
        <v>17222</v>
      </c>
    </row>
    <row r="5902" spans="1:24" x14ac:dyDescent="0.25">
      <c r="A5902">
        <v>1377340</v>
      </c>
      <c r="B5902" t="s">
        <v>17223</v>
      </c>
      <c r="C5902" t="s">
        <v>17224</v>
      </c>
      <c r="G5902" t="e">
        <f>-prost</f>
        <v>#NAME?</v>
      </c>
      <c r="H5902" t="s">
        <v>238</v>
      </c>
      <c r="N5902" t="s">
        <v>45</v>
      </c>
      <c r="O5902" t="s">
        <v>40</v>
      </c>
      <c r="P5902" t="s">
        <v>30</v>
      </c>
      <c r="Q5902" t="s">
        <v>31</v>
      </c>
      <c r="R5902" t="s">
        <v>30</v>
      </c>
      <c r="X5902" t="s">
        <v>17225</v>
      </c>
    </row>
    <row r="5903" spans="1:24" x14ac:dyDescent="0.25">
      <c r="A5903">
        <v>1379285</v>
      </c>
      <c r="B5903" t="s">
        <v>17226</v>
      </c>
      <c r="C5903" t="s">
        <v>17227</v>
      </c>
      <c r="G5903" t="e">
        <f>-azoline</f>
        <v>#NAME?</v>
      </c>
      <c r="H5903" t="s">
        <v>618</v>
      </c>
      <c r="N5903" t="s">
        <v>45</v>
      </c>
      <c r="O5903" t="s">
        <v>40</v>
      </c>
      <c r="P5903" t="s">
        <v>30</v>
      </c>
      <c r="Q5903" t="s">
        <v>63</v>
      </c>
      <c r="R5903" t="s">
        <v>30</v>
      </c>
      <c r="X5903" t="s">
        <v>17228</v>
      </c>
    </row>
    <row r="5904" spans="1:24" x14ac:dyDescent="0.25">
      <c r="A5904">
        <v>1377426</v>
      </c>
      <c r="B5904" t="s">
        <v>17229</v>
      </c>
      <c r="C5904" t="s">
        <v>17230</v>
      </c>
      <c r="E5904" t="s">
        <v>17231</v>
      </c>
      <c r="F5904" t="s">
        <v>313</v>
      </c>
      <c r="I5904">
        <v>1976</v>
      </c>
      <c r="M5904" t="s">
        <v>4191</v>
      </c>
      <c r="N5904" t="s">
        <v>45</v>
      </c>
      <c r="O5904" t="s">
        <v>40</v>
      </c>
      <c r="P5904" t="s">
        <v>30</v>
      </c>
      <c r="Q5904" t="s">
        <v>63</v>
      </c>
      <c r="R5904" t="s">
        <v>30</v>
      </c>
      <c r="X5904" t="s">
        <v>17232</v>
      </c>
    </row>
    <row r="5905" spans="1:24" x14ac:dyDescent="0.25">
      <c r="A5905">
        <v>1376091</v>
      </c>
      <c r="B5905" t="s">
        <v>17233</v>
      </c>
      <c r="C5905" t="s">
        <v>17234</v>
      </c>
      <c r="E5905" t="s">
        <v>17235</v>
      </c>
      <c r="F5905" t="s">
        <v>17236</v>
      </c>
      <c r="G5905" t="e">
        <f>-uridine</f>
        <v>#NAME?</v>
      </c>
      <c r="H5905" t="s">
        <v>16654</v>
      </c>
      <c r="I5905">
        <v>2007</v>
      </c>
      <c r="N5905" t="s">
        <v>45</v>
      </c>
      <c r="O5905" t="s">
        <v>40</v>
      </c>
      <c r="P5905" t="s">
        <v>30</v>
      </c>
      <c r="Q5905" t="s">
        <v>31</v>
      </c>
      <c r="R5905" t="s">
        <v>30</v>
      </c>
      <c r="X5905" t="s">
        <v>17237</v>
      </c>
    </row>
    <row r="5906" spans="1:24" x14ac:dyDescent="0.25">
      <c r="A5906">
        <v>1378384</v>
      </c>
      <c r="B5906" t="s">
        <v>17238</v>
      </c>
      <c r="C5906" t="s">
        <v>17239</v>
      </c>
      <c r="N5906" t="s">
        <v>45</v>
      </c>
      <c r="O5906" t="s">
        <v>40</v>
      </c>
      <c r="P5906" t="s">
        <v>30</v>
      </c>
      <c r="Q5906" t="s">
        <v>63</v>
      </c>
      <c r="R5906" t="s">
        <v>30</v>
      </c>
      <c r="X5906" t="s">
        <v>17240</v>
      </c>
    </row>
    <row r="5907" spans="1:24" x14ac:dyDescent="0.25">
      <c r="A5907">
        <v>1449152</v>
      </c>
      <c r="B5907" t="s">
        <v>17241</v>
      </c>
      <c r="C5907" t="s">
        <v>17242</v>
      </c>
      <c r="G5907" t="e">
        <f>-tocin</f>
        <v>#NAME?</v>
      </c>
      <c r="H5907" t="s">
        <v>1730</v>
      </c>
      <c r="N5907" t="s">
        <v>108</v>
      </c>
      <c r="O5907" t="s">
        <v>30</v>
      </c>
      <c r="P5907" t="s">
        <v>30</v>
      </c>
      <c r="Q5907" t="s">
        <v>31</v>
      </c>
      <c r="R5907" t="s">
        <v>30</v>
      </c>
      <c r="X5907" t="s">
        <v>17243</v>
      </c>
    </row>
    <row r="5908" spans="1:24" x14ac:dyDescent="0.25">
      <c r="A5908">
        <v>1449228</v>
      </c>
      <c r="B5908" t="s">
        <v>17244</v>
      </c>
      <c r="C5908" t="s">
        <v>17245</v>
      </c>
      <c r="E5908" t="s">
        <v>17246</v>
      </c>
      <c r="F5908" t="s">
        <v>13357</v>
      </c>
      <c r="G5908" t="e">
        <f>-prazole</f>
        <v>#NAME?</v>
      </c>
      <c r="H5908" t="s">
        <v>260</v>
      </c>
      <c r="I5908">
        <v>2012</v>
      </c>
      <c r="N5908" t="s">
        <v>75</v>
      </c>
      <c r="O5908" t="s">
        <v>30</v>
      </c>
      <c r="P5908" t="s">
        <v>30</v>
      </c>
      <c r="Q5908" t="s">
        <v>31</v>
      </c>
      <c r="R5908" t="s">
        <v>40</v>
      </c>
      <c r="X5908" t="s">
        <v>17247</v>
      </c>
    </row>
    <row r="5909" spans="1:24" x14ac:dyDescent="0.25">
      <c r="A5909">
        <v>1383452</v>
      </c>
      <c r="B5909" t="s">
        <v>17248</v>
      </c>
      <c r="C5909" t="s">
        <v>17249</v>
      </c>
      <c r="F5909" t="s">
        <v>452</v>
      </c>
      <c r="I5909">
        <v>1977</v>
      </c>
      <c r="M5909" t="s">
        <v>453</v>
      </c>
      <c r="N5909" t="s">
        <v>45</v>
      </c>
      <c r="O5909" t="s">
        <v>40</v>
      </c>
      <c r="P5909" t="s">
        <v>30</v>
      </c>
      <c r="Q5909" t="s">
        <v>31</v>
      </c>
      <c r="R5909" t="s">
        <v>30</v>
      </c>
      <c r="X5909" t="s">
        <v>17250</v>
      </c>
    </row>
    <row r="5910" spans="1:24" x14ac:dyDescent="0.25">
      <c r="A5910">
        <v>1540515</v>
      </c>
      <c r="B5910" t="s">
        <v>17251</v>
      </c>
      <c r="C5910" t="s">
        <v>17252</v>
      </c>
      <c r="E5910" t="s">
        <v>17253</v>
      </c>
      <c r="F5910" t="s">
        <v>17254</v>
      </c>
      <c r="I5910">
        <v>2012</v>
      </c>
      <c r="N5910" t="s">
        <v>108</v>
      </c>
      <c r="O5910" t="s">
        <v>30</v>
      </c>
      <c r="P5910" t="s">
        <v>30</v>
      </c>
      <c r="Q5910" t="s">
        <v>31</v>
      </c>
      <c r="R5910" t="s">
        <v>30</v>
      </c>
    </row>
    <row r="5911" spans="1:24" x14ac:dyDescent="0.25">
      <c r="A5911">
        <v>1540526</v>
      </c>
      <c r="B5911" t="s">
        <v>17255</v>
      </c>
      <c r="C5911" t="s">
        <v>17256</v>
      </c>
      <c r="F5911" t="s">
        <v>16609</v>
      </c>
      <c r="G5911" t="e">
        <f>-mab</f>
        <v>#NAME?</v>
      </c>
      <c r="H5911" t="s">
        <v>546</v>
      </c>
      <c r="I5911">
        <v>2013</v>
      </c>
      <c r="N5911" t="s">
        <v>547</v>
      </c>
      <c r="O5911" t="s">
        <v>30</v>
      </c>
      <c r="P5911" t="s">
        <v>30</v>
      </c>
      <c r="Q5911" t="s">
        <v>31</v>
      </c>
      <c r="R5911" t="s">
        <v>30</v>
      </c>
    </row>
    <row r="5912" spans="1:24" x14ac:dyDescent="0.25">
      <c r="A5912">
        <v>1380696</v>
      </c>
      <c r="B5912" t="s">
        <v>17271</v>
      </c>
      <c r="C5912" t="s">
        <v>17272</v>
      </c>
      <c r="E5912" t="s">
        <v>17273</v>
      </c>
      <c r="G5912" t="e">
        <f>-filcon</f>
        <v>#NAME?</v>
      </c>
      <c r="H5912" t="s">
        <v>276</v>
      </c>
      <c r="I5912">
        <v>1980</v>
      </c>
      <c r="M5912" t="s">
        <v>277</v>
      </c>
      <c r="N5912" t="s">
        <v>229</v>
      </c>
      <c r="O5912" t="s">
        <v>30</v>
      </c>
      <c r="P5912" t="s">
        <v>30</v>
      </c>
      <c r="Q5912" t="s">
        <v>31</v>
      </c>
      <c r="R5912" t="s">
        <v>30</v>
      </c>
    </row>
    <row r="5913" spans="1:24" x14ac:dyDescent="0.25">
      <c r="A5913">
        <v>1380880</v>
      </c>
      <c r="B5913" t="s">
        <v>17274</v>
      </c>
      <c r="C5913" t="s">
        <v>17275</v>
      </c>
      <c r="G5913" t="e">
        <f>-stim</f>
        <v>#NAME?</v>
      </c>
      <c r="H5913" t="s">
        <v>17276</v>
      </c>
      <c r="I5913">
        <v>2004</v>
      </c>
      <c r="N5913" t="s">
        <v>108</v>
      </c>
      <c r="O5913" t="s">
        <v>30</v>
      </c>
      <c r="P5913" t="s">
        <v>30</v>
      </c>
      <c r="Q5913" t="s">
        <v>31</v>
      </c>
      <c r="R5913" t="s">
        <v>30</v>
      </c>
    </row>
    <row r="5914" spans="1:24" x14ac:dyDescent="0.25">
      <c r="A5914">
        <v>1381456</v>
      </c>
      <c r="B5914" t="s">
        <v>17277</v>
      </c>
      <c r="C5914" t="s">
        <v>17278</v>
      </c>
      <c r="F5914" t="s">
        <v>3624</v>
      </c>
      <c r="G5914" t="s">
        <v>12964</v>
      </c>
      <c r="H5914" t="s">
        <v>12965</v>
      </c>
      <c r="I5914">
        <v>1997</v>
      </c>
      <c r="M5914" t="s">
        <v>8966</v>
      </c>
      <c r="N5914" t="s">
        <v>75</v>
      </c>
      <c r="O5914" t="s">
        <v>30</v>
      </c>
      <c r="P5914" t="s">
        <v>30</v>
      </c>
      <c r="Q5914" t="s">
        <v>31</v>
      </c>
      <c r="R5914" t="s">
        <v>30</v>
      </c>
    </row>
    <row r="5915" spans="1:24" x14ac:dyDescent="0.25">
      <c r="A5915">
        <v>658310</v>
      </c>
      <c r="B5915" t="s">
        <v>17315</v>
      </c>
      <c r="C5915" t="s">
        <v>17316</v>
      </c>
      <c r="F5915" t="s">
        <v>922</v>
      </c>
      <c r="K5915" t="s">
        <v>17317</v>
      </c>
      <c r="L5915" t="s">
        <v>17318</v>
      </c>
      <c r="N5915" t="s">
        <v>45</v>
      </c>
      <c r="O5915" t="s">
        <v>40</v>
      </c>
      <c r="P5915" t="s">
        <v>30</v>
      </c>
      <c r="Q5915" t="s">
        <v>63</v>
      </c>
      <c r="R5915" t="s">
        <v>30</v>
      </c>
      <c r="X5915" t="s">
        <v>17319</v>
      </c>
    </row>
    <row r="5916" spans="1:24" x14ac:dyDescent="0.25">
      <c r="A5916">
        <v>479621</v>
      </c>
      <c r="B5916" t="s">
        <v>17320</v>
      </c>
      <c r="C5916" t="s">
        <v>17321</v>
      </c>
      <c r="F5916" t="s">
        <v>17322</v>
      </c>
      <c r="K5916" t="s">
        <v>17323</v>
      </c>
      <c r="L5916" t="s">
        <v>17324</v>
      </c>
      <c r="M5916" t="s">
        <v>1448</v>
      </c>
      <c r="N5916" t="s">
        <v>45</v>
      </c>
      <c r="O5916" t="s">
        <v>30</v>
      </c>
      <c r="P5916" t="s">
        <v>30</v>
      </c>
      <c r="Q5916" t="s">
        <v>63</v>
      </c>
      <c r="R5916" t="s">
        <v>30</v>
      </c>
      <c r="X5916" t="s">
        <v>17325</v>
      </c>
    </row>
    <row r="5917" spans="1:24" x14ac:dyDescent="0.25">
      <c r="A5917">
        <v>453652</v>
      </c>
      <c r="B5917" t="s">
        <v>17326</v>
      </c>
      <c r="C5917" t="s">
        <v>17327</v>
      </c>
      <c r="F5917" t="s">
        <v>17328</v>
      </c>
      <c r="K5917" t="s">
        <v>17329</v>
      </c>
      <c r="L5917" t="s">
        <v>17330</v>
      </c>
      <c r="M5917" t="s">
        <v>693</v>
      </c>
      <c r="N5917" t="s">
        <v>45</v>
      </c>
      <c r="O5917" t="s">
        <v>40</v>
      </c>
      <c r="P5917" t="s">
        <v>30</v>
      </c>
      <c r="Q5917" t="s">
        <v>63</v>
      </c>
      <c r="R5917" t="s">
        <v>30</v>
      </c>
      <c r="X5917" t="s">
        <v>17331</v>
      </c>
    </row>
    <row r="5918" spans="1:24" x14ac:dyDescent="0.25">
      <c r="A5918">
        <v>487855</v>
      </c>
      <c r="B5918" t="s">
        <v>17332</v>
      </c>
      <c r="C5918" t="s">
        <v>17333</v>
      </c>
      <c r="G5918" t="s">
        <v>205</v>
      </c>
      <c r="H5918" t="s">
        <v>206</v>
      </c>
      <c r="K5918" t="s">
        <v>17334</v>
      </c>
      <c r="L5918" t="s">
        <v>17335</v>
      </c>
      <c r="N5918" t="s">
        <v>45</v>
      </c>
      <c r="O5918" t="s">
        <v>40</v>
      </c>
      <c r="P5918" t="s">
        <v>30</v>
      </c>
      <c r="Q5918" t="s">
        <v>63</v>
      </c>
      <c r="R5918" t="s">
        <v>30</v>
      </c>
      <c r="X5918" t="s">
        <v>17336</v>
      </c>
    </row>
    <row r="5919" spans="1:24" x14ac:dyDescent="0.25">
      <c r="A5919">
        <v>793780</v>
      </c>
      <c r="B5919" t="s">
        <v>17343</v>
      </c>
      <c r="C5919" t="s">
        <v>17344</v>
      </c>
      <c r="F5919" t="s">
        <v>3897</v>
      </c>
      <c r="I5919">
        <v>1974</v>
      </c>
      <c r="M5919" t="s">
        <v>367</v>
      </c>
      <c r="N5919" t="s">
        <v>45</v>
      </c>
      <c r="O5919" t="s">
        <v>40</v>
      </c>
      <c r="P5919" t="s">
        <v>30</v>
      </c>
      <c r="Q5919" t="s">
        <v>31</v>
      </c>
      <c r="R5919" t="s">
        <v>30</v>
      </c>
      <c r="X5919" t="s">
        <v>17345</v>
      </c>
    </row>
    <row r="5920" spans="1:24" x14ac:dyDescent="0.25">
      <c r="A5920">
        <v>150905</v>
      </c>
      <c r="B5920" t="s">
        <v>17346</v>
      </c>
      <c r="C5920" t="s">
        <v>17347</v>
      </c>
      <c r="I5920">
        <v>1977</v>
      </c>
      <c r="M5920" t="s">
        <v>871</v>
      </c>
      <c r="N5920" t="s">
        <v>45</v>
      </c>
      <c r="O5920" t="s">
        <v>40</v>
      </c>
      <c r="P5920" t="s">
        <v>30</v>
      </c>
      <c r="Q5920" t="s">
        <v>63</v>
      </c>
      <c r="R5920" t="s">
        <v>30</v>
      </c>
      <c r="X5920" t="s">
        <v>17348</v>
      </c>
    </row>
    <row r="5921" spans="1:24" x14ac:dyDescent="0.25">
      <c r="A5921">
        <v>305011</v>
      </c>
      <c r="B5921" t="s">
        <v>17349</v>
      </c>
      <c r="C5921" t="s">
        <v>17350</v>
      </c>
      <c r="G5921" t="s">
        <v>2404</v>
      </c>
      <c r="H5921" t="s">
        <v>2405</v>
      </c>
      <c r="I5921">
        <v>1966</v>
      </c>
      <c r="M5921" t="s">
        <v>17351</v>
      </c>
      <c r="N5921" t="s">
        <v>45</v>
      </c>
      <c r="O5921" t="s">
        <v>40</v>
      </c>
      <c r="P5921" t="s">
        <v>30</v>
      </c>
      <c r="Q5921" t="s">
        <v>63</v>
      </c>
      <c r="R5921" t="s">
        <v>30</v>
      </c>
      <c r="X5921" t="s">
        <v>17352</v>
      </c>
    </row>
    <row r="5922" spans="1:24" x14ac:dyDescent="0.25">
      <c r="A5922">
        <v>693163</v>
      </c>
      <c r="B5922" t="s">
        <v>17353</v>
      </c>
      <c r="C5922" t="s">
        <v>17354</v>
      </c>
      <c r="N5922" t="s">
        <v>29</v>
      </c>
      <c r="O5922" t="s">
        <v>30</v>
      </c>
      <c r="P5922" t="s">
        <v>30</v>
      </c>
      <c r="Q5922" t="s">
        <v>31</v>
      </c>
      <c r="R5922" t="s">
        <v>30</v>
      </c>
      <c r="X5922" t="s">
        <v>17355</v>
      </c>
    </row>
    <row r="5923" spans="1:24" x14ac:dyDescent="0.25">
      <c r="A5923">
        <v>13429</v>
      </c>
      <c r="B5923" t="s">
        <v>17356</v>
      </c>
      <c r="C5923" t="s">
        <v>17357</v>
      </c>
      <c r="N5923" t="s">
        <v>45</v>
      </c>
      <c r="O5923" t="s">
        <v>40</v>
      </c>
      <c r="P5923" t="s">
        <v>30</v>
      </c>
      <c r="Q5923" t="s">
        <v>63</v>
      </c>
      <c r="R5923" t="s">
        <v>30</v>
      </c>
      <c r="X5923" t="s">
        <v>17358</v>
      </c>
    </row>
    <row r="5924" spans="1:24" x14ac:dyDescent="0.25">
      <c r="A5924">
        <v>216928</v>
      </c>
      <c r="B5924" t="s">
        <v>17359</v>
      </c>
      <c r="C5924" t="s">
        <v>17360</v>
      </c>
      <c r="N5924" t="s">
        <v>45</v>
      </c>
      <c r="O5924" t="s">
        <v>40</v>
      </c>
      <c r="P5924" t="s">
        <v>30</v>
      </c>
      <c r="Q5924" t="s">
        <v>63</v>
      </c>
      <c r="R5924" t="s">
        <v>30</v>
      </c>
      <c r="X5924" t="s">
        <v>17361</v>
      </c>
    </row>
    <row r="5925" spans="1:24" x14ac:dyDescent="0.25">
      <c r="A5925">
        <v>332253</v>
      </c>
      <c r="B5925" t="s">
        <v>17362</v>
      </c>
      <c r="C5925" t="s">
        <v>17363</v>
      </c>
      <c r="G5925" t="e">
        <f>-catib</f>
        <v>#NAME?</v>
      </c>
      <c r="H5925" t="s">
        <v>14599</v>
      </c>
      <c r="N5925" t="s">
        <v>45</v>
      </c>
      <c r="O5925" t="s">
        <v>40</v>
      </c>
      <c r="P5925" t="s">
        <v>30</v>
      </c>
      <c r="Q5925" t="s">
        <v>63</v>
      </c>
      <c r="R5925" t="s">
        <v>30</v>
      </c>
      <c r="X5925" t="s">
        <v>17364</v>
      </c>
    </row>
    <row r="5926" spans="1:24" x14ac:dyDescent="0.25">
      <c r="A5926">
        <v>268617</v>
      </c>
      <c r="B5926" t="s">
        <v>17365</v>
      </c>
      <c r="C5926" t="s">
        <v>17366</v>
      </c>
      <c r="G5926" t="e">
        <f>-adol</f>
        <v>#NAME?</v>
      </c>
      <c r="H5926" t="s">
        <v>582</v>
      </c>
      <c r="N5926" t="s">
        <v>45</v>
      </c>
      <c r="O5926" t="s">
        <v>40</v>
      </c>
      <c r="P5926" t="s">
        <v>30</v>
      </c>
      <c r="Q5926" t="s">
        <v>31</v>
      </c>
      <c r="R5926" t="s">
        <v>30</v>
      </c>
      <c r="X5926" t="s">
        <v>17367</v>
      </c>
    </row>
    <row r="5927" spans="1:24" x14ac:dyDescent="0.25">
      <c r="A5927">
        <v>11542</v>
      </c>
      <c r="B5927" t="s">
        <v>17368</v>
      </c>
      <c r="C5927" t="s">
        <v>17369</v>
      </c>
      <c r="E5927" t="s">
        <v>17370</v>
      </c>
      <c r="I5927">
        <v>1980</v>
      </c>
      <c r="M5927" t="s">
        <v>314</v>
      </c>
      <c r="N5927" t="s">
        <v>45</v>
      </c>
      <c r="O5927" t="s">
        <v>40</v>
      </c>
      <c r="P5927" t="s">
        <v>30</v>
      </c>
      <c r="Q5927" t="s">
        <v>46</v>
      </c>
      <c r="R5927" t="s">
        <v>30</v>
      </c>
      <c r="X5927" t="s">
        <v>17371</v>
      </c>
    </row>
    <row r="5928" spans="1:24" x14ac:dyDescent="0.25">
      <c r="A5928">
        <v>364069</v>
      </c>
      <c r="B5928" t="s">
        <v>17372</v>
      </c>
      <c r="C5928" t="s">
        <v>17373</v>
      </c>
      <c r="M5928" t="s">
        <v>2119</v>
      </c>
      <c r="N5928" t="s">
        <v>29</v>
      </c>
      <c r="O5928" t="s">
        <v>30</v>
      </c>
      <c r="P5928" t="s">
        <v>30</v>
      </c>
      <c r="Q5928" t="s">
        <v>31</v>
      </c>
      <c r="R5928" t="s">
        <v>30</v>
      </c>
      <c r="X5928" t="s">
        <v>17374</v>
      </c>
    </row>
    <row r="5929" spans="1:24" x14ac:dyDescent="0.25">
      <c r="A5929">
        <v>373953</v>
      </c>
      <c r="B5929" t="s">
        <v>17375</v>
      </c>
      <c r="C5929" t="s">
        <v>17376</v>
      </c>
      <c r="K5929" t="s">
        <v>17377</v>
      </c>
      <c r="L5929" t="s">
        <v>17378</v>
      </c>
      <c r="N5929" t="s">
        <v>45</v>
      </c>
      <c r="O5929" t="s">
        <v>40</v>
      </c>
      <c r="P5929" t="s">
        <v>30</v>
      </c>
      <c r="Q5929" t="s">
        <v>63</v>
      </c>
      <c r="R5929" t="s">
        <v>30</v>
      </c>
      <c r="X5929" t="s">
        <v>17379</v>
      </c>
    </row>
    <row r="5930" spans="1:24" x14ac:dyDescent="0.25">
      <c r="A5930">
        <v>14855</v>
      </c>
      <c r="B5930" t="s">
        <v>17380</v>
      </c>
      <c r="C5930" t="s">
        <v>17381</v>
      </c>
      <c r="G5930" t="e">
        <f ca="1">-pin(e)</f>
        <v>#NAME?</v>
      </c>
      <c r="H5930" t="s">
        <v>272</v>
      </c>
      <c r="N5930" t="s">
        <v>45</v>
      </c>
      <c r="O5930" t="s">
        <v>40</v>
      </c>
      <c r="P5930" t="s">
        <v>30</v>
      </c>
      <c r="Q5930" t="s">
        <v>63</v>
      </c>
      <c r="R5930" t="s">
        <v>30</v>
      </c>
      <c r="X5930" t="s">
        <v>17382</v>
      </c>
    </row>
    <row r="5931" spans="1:24" x14ac:dyDescent="0.25">
      <c r="A5931">
        <v>138088</v>
      </c>
      <c r="B5931" t="s">
        <v>17383</v>
      </c>
      <c r="C5931" t="s">
        <v>17384</v>
      </c>
      <c r="E5931" t="s">
        <v>17385</v>
      </c>
      <c r="F5931" t="s">
        <v>1125</v>
      </c>
      <c r="I5931">
        <v>1980</v>
      </c>
      <c r="M5931" t="s">
        <v>693</v>
      </c>
      <c r="N5931" t="s">
        <v>45</v>
      </c>
      <c r="O5931" t="s">
        <v>40</v>
      </c>
      <c r="P5931" t="s">
        <v>30</v>
      </c>
      <c r="Q5931" t="s">
        <v>63</v>
      </c>
      <c r="R5931" t="s">
        <v>30</v>
      </c>
      <c r="X5931" t="s">
        <v>17386</v>
      </c>
    </row>
    <row r="5932" spans="1:24" x14ac:dyDescent="0.25">
      <c r="A5932">
        <v>1090</v>
      </c>
      <c r="B5932" t="s">
        <v>17387</v>
      </c>
      <c r="C5932" t="s">
        <v>17388</v>
      </c>
      <c r="G5932" t="e">
        <f ca="1">-fetamin(e)</f>
        <v>#NAME?</v>
      </c>
      <c r="H5932" t="s">
        <v>5292</v>
      </c>
      <c r="N5932" t="s">
        <v>45</v>
      </c>
      <c r="O5932" t="s">
        <v>40</v>
      </c>
      <c r="P5932" t="s">
        <v>30</v>
      </c>
      <c r="Q5932" t="s">
        <v>46</v>
      </c>
      <c r="R5932" t="s">
        <v>30</v>
      </c>
      <c r="X5932" t="s">
        <v>17389</v>
      </c>
    </row>
    <row r="5933" spans="1:24" x14ac:dyDescent="0.25">
      <c r="A5933">
        <v>93586</v>
      </c>
      <c r="B5933" t="s">
        <v>17390</v>
      </c>
      <c r="C5933" t="s">
        <v>17391</v>
      </c>
      <c r="N5933" t="s">
        <v>45</v>
      </c>
      <c r="O5933" t="s">
        <v>40</v>
      </c>
      <c r="P5933" t="s">
        <v>30</v>
      </c>
      <c r="Q5933" t="s">
        <v>31</v>
      </c>
      <c r="R5933" t="s">
        <v>30</v>
      </c>
      <c r="X5933" t="s">
        <v>17392</v>
      </c>
    </row>
    <row r="5934" spans="1:24" x14ac:dyDescent="0.25">
      <c r="A5934">
        <v>624366</v>
      </c>
      <c r="B5934" t="s">
        <v>17393</v>
      </c>
      <c r="C5934" t="s">
        <v>17394</v>
      </c>
      <c r="N5934" t="s">
        <v>45</v>
      </c>
      <c r="O5934" t="s">
        <v>40</v>
      </c>
      <c r="P5934" t="s">
        <v>30</v>
      </c>
      <c r="Q5934" t="s">
        <v>63</v>
      </c>
      <c r="R5934" t="s">
        <v>30</v>
      </c>
      <c r="X5934" t="s">
        <v>17395</v>
      </c>
    </row>
    <row r="5935" spans="1:24" x14ac:dyDescent="0.25">
      <c r="A5935">
        <v>139810</v>
      </c>
      <c r="B5935" t="s">
        <v>17396</v>
      </c>
      <c r="C5935" t="s">
        <v>17397</v>
      </c>
      <c r="K5935" t="s">
        <v>17398</v>
      </c>
      <c r="L5935" t="s">
        <v>17399</v>
      </c>
      <c r="N5935" t="s">
        <v>45</v>
      </c>
      <c r="O5935" t="s">
        <v>40</v>
      </c>
      <c r="P5935" t="s">
        <v>30</v>
      </c>
      <c r="Q5935" t="s">
        <v>63</v>
      </c>
      <c r="R5935" t="s">
        <v>30</v>
      </c>
      <c r="X5935" t="s">
        <v>17400</v>
      </c>
    </row>
    <row r="5936" spans="1:24" x14ac:dyDescent="0.25">
      <c r="A5936">
        <v>430012</v>
      </c>
      <c r="B5936" t="s">
        <v>17401</v>
      </c>
      <c r="C5936" t="s">
        <v>17402</v>
      </c>
      <c r="G5936" t="e">
        <f>-fylline</f>
        <v>#NAME?</v>
      </c>
      <c r="H5936" t="s">
        <v>155</v>
      </c>
      <c r="N5936" t="s">
        <v>29</v>
      </c>
      <c r="O5936" t="s">
        <v>40</v>
      </c>
      <c r="P5936" t="s">
        <v>30</v>
      </c>
      <c r="Q5936" t="s">
        <v>63</v>
      </c>
      <c r="R5936" t="s">
        <v>30</v>
      </c>
      <c r="X5936" t="s">
        <v>17403</v>
      </c>
    </row>
    <row r="5937" spans="1:24" x14ac:dyDescent="0.25">
      <c r="A5937">
        <v>454579</v>
      </c>
      <c r="B5937" t="s">
        <v>17404</v>
      </c>
      <c r="C5937" t="s">
        <v>17405</v>
      </c>
      <c r="G5937" t="e">
        <f>-fosfamide</f>
        <v>#NAME?</v>
      </c>
      <c r="H5937" t="s">
        <v>6319</v>
      </c>
      <c r="N5937" t="s">
        <v>45</v>
      </c>
      <c r="O5937" t="s">
        <v>40</v>
      </c>
      <c r="P5937" t="s">
        <v>30</v>
      </c>
      <c r="Q5937" t="s">
        <v>46</v>
      </c>
      <c r="R5937" t="s">
        <v>30</v>
      </c>
      <c r="X5937" t="s">
        <v>17406</v>
      </c>
    </row>
    <row r="5938" spans="1:24" x14ac:dyDescent="0.25">
      <c r="A5938">
        <v>739020</v>
      </c>
      <c r="B5938" t="s">
        <v>17407</v>
      </c>
      <c r="C5938" t="s">
        <v>17408</v>
      </c>
      <c r="I5938">
        <v>1967</v>
      </c>
      <c r="M5938" t="s">
        <v>942</v>
      </c>
      <c r="N5938" t="s">
        <v>45</v>
      </c>
      <c r="O5938" t="s">
        <v>40</v>
      </c>
      <c r="P5938" t="s">
        <v>30</v>
      </c>
      <c r="Q5938" t="s">
        <v>63</v>
      </c>
      <c r="R5938" t="s">
        <v>30</v>
      </c>
      <c r="X5938" t="s">
        <v>17409</v>
      </c>
    </row>
    <row r="5939" spans="1:24" x14ac:dyDescent="0.25">
      <c r="A5939">
        <v>685428</v>
      </c>
      <c r="B5939" t="s">
        <v>17410</v>
      </c>
      <c r="C5939" t="s">
        <v>17411</v>
      </c>
      <c r="E5939" t="s">
        <v>17412</v>
      </c>
      <c r="F5939" t="s">
        <v>6813</v>
      </c>
      <c r="G5939" t="s">
        <v>2639</v>
      </c>
      <c r="H5939" t="s">
        <v>2640</v>
      </c>
      <c r="I5939">
        <v>1977</v>
      </c>
      <c r="M5939" t="s">
        <v>905</v>
      </c>
      <c r="N5939" t="s">
        <v>29</v>
      </c>
      <c r="O5939" t="s">
        <v>40</v>
      </c>
      <c r="P5939" t="s">
        <v>30</v>
      </c>
      <c r="Q5939" t="s">
        <v>31</v>
      </c>
      <c r="R5939" t="s">
        <v>30</v>
      </c>
      <c r="X5939" t="s">
        <v>17413</v>
      </c>
    </row>
    <row r="5940" spans="1:24" x14ac:dyDescent="0.25">
      <c r="A5940">
        <v>460510</v>
      </c>
      <c r="B5940" t="s">
        <v>17414</v>
      </c>
      <c r="C5940" t="s">
        <v>17415</v>
      </c>
      <c r="E5940" t="s">
        <v>17416</v>
      </c>
      <c r="G5940" t="e">
        <f>-tecarin</f>
        <v>#NAME?</v>
      </c>
      <c r="H5940" t="s">
        <v>17417</v>
      </c>
      <c r="I5940">
        <v>2005</v>
      </c>
      <c r="N5940" t="s">
        <v>29</v>
      </c>
      <c r="O5940" t="s">
        <v>30</v>
      </c>
      <c r="P5940" t="s">
        <v>30</v>
      </c>
      <c r="Q5940" t="s">
        <v>31</v>
      </c>
      <c r="R5940" t="s">
        <v>30</v>
      </c>
      <c r="X5940" t="s">
        <v>17418</v>
      </c>
    </row>
    <row r="5941" spans="1:24" x14ac:dyDescent="0.25">
      <c r="A5941">
        <v>19569</v>
      </c>
      <c r="B5941" t="s">
        <v>17419</v>
      </c>
      <c r="C5941" t="s">
        <v>17420</v>
      </c>
      <c r="E5941" t="s">
        <v>17421</v>
      </c>
      <c r="F5941" t="s">
        <v>17422</v>
      </c>
      <c r="I5941">
        <v>1975</v>
      </c>
      <c r="K5941" t="s">
        <v>17423</v>
      </c>
      <c r="L5941" t="s">
        <v>17424</v>
      </c>
      <c r="M5941" t="s">
        <v>1395</v>
      </c>
      <c r="N5941" t="s">
        <v>45</v>
      </c>
      <c r="O5941" t="s">
        <v>30</v>
      </c>
      <c r="P5941" t="s">
        <v>30</v>
      </c>
      <c r="Q5941" t="s">
        <v>46</v>
      </c>
      <c r="R5941" t="s">
        <v>30</v>
      </c>
      <c r="X5941" t="s">
        <v>17425</v>
      </c>
    </row>
    <row r="5942" spans="1:24" x14ac:dyDescent="0.25">
      <c r="A5942">
        <v>451253</v>
      </c>
      <c r="B5942" t="s">
        <v>17426</v>
      </c>
      <c r="C5942" t="s">
        <v>17427</v>
      </c>
      <c r="E5942" t="s">
        <v>17428</v>
      </c>
      <c r="F5942" t="s">
        <v>442</v>
      </c>
      <c r="G5942" t="e">
        <f>-ast</f>
        <v>#NAME?</v>
      </c>
      <c r="H5942" t="s">
        <v>14969</v>
      </c>
      <c r="I5942">
        <v>1999</v>
      </c>
      <c r="N5942" t="s">
        <v>45</v>
      </c>
      <c r="O5942" t="s">
        <v>40</v>
      </c>
      <c r="P5942" t="s">
        <v>30</v>
      </c>
      <c r="Q5942" t="s">
        <v>31</v>
      </c>
      <c r="R5942" t="s">
        <v>30</v>
      </c>
      <c r="X5942" t="s">
        <v>17429</v>
      </c>
    </row>
    <row r="5943" spans="1:24" x14ac:dyDescent="0.25">
      <c r="A5943">
        <v>31973</v>
      </c>
      <c r="B5943" t="s">
        <v>17430</v>
      </c>
      <c r="C5943" t="s">
        <v>17431</v>
      </c>
      <c r="N5943" t="s">
        <v>45</v>
      </c>
      <c r="O5943" t="s">
        <v>30</v>
      </c>
      <c r="P5943" t="s">
        <v>30</v>
      </c>
      <c r="Q5943" t="s">
        <v>46</v>
      </c>
      <c r="R5943" t="s">
        <v>30</v>
      </c>
      <c r="X5943" t="s">
        <v>17432</v>
      </c>
    </row>
    <row r="5944" spans="1:24" x14ac:dyDescent="0.25">
      <c r="A5944">
        <v>293786</v>
      </c>
      <c r="B5944" t="s">
        <v>17433</v>
      </c>
      <c r="C5944" t="s">
        <v>17434</v>
      </c>
      <c r="E5944" t="s">
        <v>17435</v>
      </c>
      <c r="N5944" t="s">
        <v>45</v>
      </c>
      <c r="O5944" t="s">
        <v>40</v>
      </c>
      <c r="P5944" t="s">
        <v>30</v>
      </c>
      <c r="Q5944" t="s">
        <v>63</v>
      </c>
      <c r="R5944" t="s">
        <v>30</v>
      </c>
      <c r="X5944" t="s">
        <v>17436</v>
      </c>
    </row>
    <row r="5945" spans="1:24" x14ac:dyDescent="0.25">
      <c r="A5945">
        <v>122567</v>
      </c>
      <c r="B5945" t="s">
        <v>17437</v>
      </c>
      <c r="C5945" t="s">
        <v>17438</v>
      </c>
      <c r="N5945" t="s">
        <v>45</v>
      </c>
      <c r="O5945" t="s">
        <v>40</v>
      </c>
      <c r="P5945" t="s">
        <v>30</v>
      </c>
      <c r="Q5945" t="s">
        <v>63</v>
      </c>
      <c r="R5945" t="s">
        <v>30</v>
      </c>
      <c r="X5945" t="s">
        <v>17439</v>
      </c>
    </row>
    <row r="5946" spans="1:24" x14ac:dyDescent="0.25">
      <c r="A5946">
        <v>499179</v>
      </c>
      <c r="B5946" t="s">
        <v>17440</v>
      </c>
      <c r="C5946" t="s">
        <v>17441</v>
      </c>
      <c r="E5946" t="s">
        <v>17442</v>
      </c>
      <c r="F5946" t="s">
        <v>17443</v>
      </c>
      <c r="G5946" t="e">
        <f>-stat</f>
        <v>#NAME?</v>
      </c>
      <c r="H5946" t="s">
        <v>2078</v>
      </c>
      <c r="I5946">
        <v>2011</v>
      </c>
      <c r="K5946" t="s">
        <v>17444</v>
      </c>
      <c r="L5946" t="s">
        <v>17445</v>
      </c>
      <c r="N5946" t="s">
        <v>45</v>
      </c>
      <c r="O5946" t="s">
        <v>40</v>
      </c>
      <c r="P5946" t="s">
        <v>30</v>
      </c>
      <c r="Q5946" t="s">
        <v>63</v>
      </c>
      <c r="R5946" t="s">
        <v>30</v>
      </c>
      <c r="X5946" t="s">
        <v>17446</v>
      </c>
    </row>
    <row r="5947" spans="1:24" x14ac:dyDescent="0.25">
      <c r="A5947">
        <v>597302</v>
      </c>
      <c r="B5947" t="s">
        <v>17447</v>
      </c>
      <c r="C5947" t="s">
        <v>17448</v>
      </c>
      <c r="E5947" t="s">
        <v>17449</v>
      </c>
      <c r="G5947" t="e">
        <f>-vir</f>
        <v>#NAME?</v>
      </c>
      <c r="H5947" t="s">
        <v>6167</v>
      </c>
      <c r="I5947">
        <v>2009</v>
      </c>
      <c r="N5947" t="s">
        <v>29</v>
      </c>
      <c r="O5947" t="s">
        <v>30</v>
      </c>
      <c r="P5947" t="s">
        <v>30</v>
      </c>
      <c r="Q5947" t="s">
        <v>31</v>
      </c>
      <c r="R5947" t="s">
        <v>30</v>
      </c>
      <c r="X5947" t="s">
        <v>17450</v>
      </c>
    </row>
    <row r="5948" spans="1:24" x14ac:dyDescent="0.25">
      <c r="A5948">
        <v>659653</v>
      </c>
      <c r="B5948" t="s">
        <v>17451</v>
      </c>
      <c r="C5948" t="s">
        <v>17452</v>
      </c>
      <c r="G5948" t="e">
        <f>-ast</f>
        <v>#NAME?</v>
      </c>
      <c r="H5948" t="s">
        <v>10401</v>
      </c>
      <c r="N5948" t="s">
        <v>45</v>
      </c>
      <c r="O5948" t="s">
        <v>40</v>
      </c>
      <c r="P5948" t="s">
        <v>30</v>
      </c>
      <c r="Q5948" t="s">
        <v>63</v>
      </c>
      <c r="R5948" t="s">
        <v>30</v>
      </c>
      <c r="X5948" t="s">
        <v>17453</v>
      </c>
    </row>
    <row r="5949" spans="1:24" x14ac:dyDescent="0.25">
      <c r="A5949">
        <v>316462</v>
      </c>
      <c r="B5949" t="s">
        <v>17454</v>
      </c>
      <c r="C5949" t="s">
        <v>17455</v>
      </c>
      <c r="G5949" t="e">
        <f>-pamil</f>
        <v>#NAME?</v>
      </c>
      <c r="H5949" t="s">
        <v>6671</v>
      </c>
      <c r="N5949" t="s">
        <v>45</v>
      </c>
      <c r="O5949" t="s">
        <v>30</v>
      </c>
      <c r="P5949" t="s">
        <v>30</v>
      </c>
      <c r="Q5949" t="s">
        <v>31</v>
      </c>
      <c r="R5949" t="s">
        <v>30</v>
      </c>
      <c r="X5949" t="s">
        <v>17456</v>
      </c>
    </row>
    <row r="5950" spans="1:24" x14ac:dyDescent="0.25">
      <c r="A5950">
        <v>618127</v>
      </c>
      <c r="B5950" t="s">
        <v>17534</v>
      </c>
      <c r="C5950" t="s">
        <v>17535</v>
      </c>
      <c r="G5950" t="e">
        <f>-verine</f>
        <v>#NAME?</v>
      </c>
      <c r="H5950" t="s">
        <v>2084</v>
      </c>
      <c r="K5950" t="s">
        <v>17536</v>
      </c>
      <c r="L5950" t="s">
        <v>17537</v>
      </c>
      <c r="N5950" t="s">
        <v>45</v>
      </c>
      <c r="O5950" t="s">
        <v>40</v>
      </c>
      <c r="P5950" t="s">
        <v>30</v>
      </c>
      <c r="Q5950" t="s">
        <v>63</v>
      </c>
      <c r="R5950" t="s">
        <v>30</v>
      </c>
      <c r="X5950" t="s">
        <v>17538</v>
      </c>
    </row>
    <row r="5951" spans="1:24" x14ac:dyDescent="0.25">
      <c r="A5951">
        <v>1060896</v>
      </c>
      <c r="B5951" t="s">
        <v>17539</v>
      </c>
      <c r="C5951" t="s">
        <v>17540</v>
      </c>
      <c r="E5951" t="s">
        <v>17541</v>
      </c>
      <c r="N5951" t="s">
        <v>45</v>
      </c>
      <c r="O5951" t="s">
        <v>40</v>
      </c>
      <c r="P5951" t="s">
        <v>30</v>
      </c>
      <c r="Q5951" t="s">
        <v>63</v>
      </c>
      <c r="R5951" t="s">
        <v>30</v>
      </c>
      <c r="X5951" t="s">
        <v>17542</v>
      </c>
    </row>
    <row r="5952" spans="1:24" x14ac:dyDescent="0.25">
      <c r="A5952">
        <v>10427</v>
      </c>
      <c r="B5952" t="s">
        <v>17543</v>
      </c>
      <c r="C5952" t="s">
        <v>17544</v>
      </c>
      <c r="E5952" t="s">
        <v>17545</v>
      </c>
      <c r="F5952" t="s">
        <v>1046</v>
      </c>
      <c r="I5952">
        <v>1982</v>
      </c>
      <c r="M5952" t="s">
        <v>672</v>
      </c>
      <c r="N5952" t="s">
        <v>45</v>
      </c>
      <c r="O5952" t="s">
        <v>30</v>
      </c>
      <c r="P5952" t="s">
        <v>30</v>
      </c>
      <c r="Q5952" t="s">
        <v>46</v>
      </c>
      <c r="R5952" t="s">
        <v>30</v>
      </c>
      <c r="X5952" t="s">
        <v>17546</v>
      </c>
    </row>
    <row r="5953" spans="1:24" x14ac:dyDescent="0.25">
      <c r="A5953">
        <v>904871</v>
      </c>
      <c r="B5953" t="s">
        <v>17547</v>
      </c>
      <c r="C5953" t="s">
        <v>17548</v>
      </c>
      <c r="F5953" t="s">
        <v>519</v>
      </c>
      <c r="K5953" t="s">
        <v>17549</v>
      </c>
      <c r="L5953" t="s">
        <v>17550</v>
      </c>
      <c r="N5953" t="s">
        <v>45</v>
      </c>
      <c r="O5953" t="s">
        <v>40</v>
      </c>
      <c r="P5953" t="s">
        <v>30</v>
      </c>
      <c r="Q5953" t="s">
        <v>46</v>
      </c>
      <c r="R5953" t="s">
        <v>30</v>
      </c>
      <c r="X5953" t="s">
        <v>17551</v>
      </c>
    </row>
    <row r="5954" spans="1:24" x14ac:dyDescent="0.25">
      <c r="A5954">
        <v>1101668</v>
      </c>
      <c r="B5954" t="s">
        <v>17552</v>
      </c>
      <c r="C5954" t="s">
        <v>17553</v>
      </c>
      <c r="N5954" t="s">
        <v>45</v>
      </c>
      <c r="O5954" t="s">
        <v>40</v>
      </c>
      <c r="P5954" t="s">
        <v>30</v>
      </c>
      <c r="Q5954" t="s">
        <v>63</v>
      </c>
      <c r="R5954" t="s">
        <v>30</v>
      </c>
      <c r="X5954" t="s">
        <v>17554</v>
      </c>
    </row>
    <row r="5955" spans="1:24" x14ac:dyDescent="0.25">
      <c r="A5955">
        <v>1078459</v>
      </c>
      <c r="B5955" t="s">
        <v>17555</v>
      </c>
      <c r="C5955" t="s">
        <v>17556</v>
      </c>
      <c r="E5955" t="s">
        <v>17557</v>
      </c>
      <c r="N5955" t="s">
        <v>45</v>
      </c>
      <c r="O5955" t="s">
        <v>40</v>
      </c>
      <c r="P5955" t="s">
        <v>30</v>
      </c>
      <c r="Q5955" t="s">
        <v>63</v>
      </c>
      <c r="R5955" t="s">
        <v>30</v>
      </c>
      <c r="X5955" t="s">
        <v>17558</v>
      </c>
    </row>
    <row r="5956" spans="1:24" x14ac:dyDescent="0.25">
      <c r="A5956">
        <v>196236</v>
      </c>
      <c r="B5956" t="s">
        <v>17559</v>
      </c>
      <c r="C5956" t="s">
        <v>17560</v>
      </c>
      <c r="N5956" t="s">
        <v>45</v>
      </c>
      <c r="O5956" t="s">
        <v>40</v>
      </c>
      <c r="P5956" t="s">
        <v>30</v>
      </c>
      <c r="Q5956" t="s">
        <v>63</v>
      </c>
      <c r="R5956" t="s">
        <v>30</v>
      </c>
      <c r="X5956" t="s">
        <v>17561</v>
      </c>
    </row>
    <row r="5957" spans="1:24" x14ac:dyDescent="0.25">
      <c r="A5957">
        <v>14665</v>
      </c>
      <c r="B5957" t="s">
        <v>17562</v>
      </c>
      <c r="C5957" t="s">
        <v>17563</v>
      </c>
      <c r="E5957" t="s">
        <v>17564</v>
      </c>
      <c r="G5957" t="e">
        <f>-ampanel</f>
        <v>#NAME?</v>
      </c>
      <c r="H5957" t="s">
        <v>14659</v>
      </c>
      <c r="I5957">
        <v>2006</v>
      </c>
      <c r="N5957" t="s">
        <v>45</v>
      </c>
      <c r="O5957" t="s">
        <v>40</v>
      </c>
      <c r="P5957" t="s">
        <v>30</v>
      </c>
      <c r="Q5957" t="s">
        <v>31</v>
      </c>
      <c r="R5957" t="s">
        <v>30</v>
      </c>
      <c r="X5957" t="s">
        <v>17565</v>
      </c>
    </row>
    <row r="5958" spans="1:24" x14ac:dyDescent="0.25">
      <c r="A5958">
        <v>138792</v>
      </c>
      <c r="B5958" t="s">
        <v>17566</v>
      </c>
      <c r="C5958" t="s">
        <v>17567</v>
      </c>
      <c r="N5958" t="s">
        <v>45</v>
      </c>
      <c r="O5958" t="s">
        <v>40</v>
      </c>
      <c r="P5958" t="s">
        <v>30</v>
      </c>
      <c r="Q5958" t="s">
        <v>63</v>
      </c>
      <c r="R5958" t="s">
        <v>30</v>
      </c>
      <c r="X5958" t="s">
        <v>17568</v>
      </c>
    </row>
    <row r="5959" spans="1:24" x14ac:dyDescent="0.25">
      <c r="A5959">
        <v>153104</v>
      </c>
      <c r="B5959" t="s">
        <v>17569</v>
      </c>
      <c r="C5959" t="s">
        <v>17570</v>
      </c>
      <c r="E5959" t="s">
        <v>17571</v>
      </c>
      <c r="G5959" t="e">
        <f>-kalant</f>
        <v>#NAME?</v>
      </c>
      <c r="H5959" t="s">
        <v>1639</v>
      </c>
      <c r="N5959" t="s">
        <v>45</v>
      </c>
      <c r="O5959" t="s">
        <v>40</v>
      </c>
      <c r="P5959" t="s">
        <v>30</v>
      </c>
      <c r="Q5959" t="s">
        <v>31</v>
      </c>
      <c r="R5959" t="s">
        <v>30</v>
      </c>
      <c r="X5959" t="s">
        <v>17572</v>
      </c>
    </row>
    <row r="5960" spans="1:24" x14ac:dyDescent="0.25">
      <c r="A5960">
        <v>314827</v>
      </c>
      <c r="B5960" t="s">
        <v>17573</v>
      </c>
      <c r="C5960" t="s">
        <v>17574</v>
      </c>
      <c r="E5960" t="s">
        <v>17575</v>
      </c>
      <c r="G5960" t="e">
        <f>-profen</f>
        <v>#NAME?</v>
      </c>
      <c r="H5960" t="s">
        <v>875</v>
      </c>
      <c r="I5960">
        <v>1974</v>
      </c>
      <c r="K5960" t="s">
        <v>17576</v>
      </c>
      <c r="L5960" t="s">
        <v>17577</v>
      </c>
      <c r="M5960" t="s">
        <v>1025</v>
      </c>
      <c r="N5960" t="s">
        <v>45</v>
      </c>
      <c r="O5960" t="s">
        <v>40</v>
      </c>
      <c r="P5960" t="s">
        <v>30</v>
      </c>
      <c r="Q5960" t="s">
        <v>46</v>
      </c>
      <c r="R5960" t="s">
        <v>30</v>
      </c>
      <c r="X5960" t="s">
        <v>17578</v>
      </c>
    </row>
    <row r="5961" spans="1:24" x14ac:dyDescent="0.25">
      <c r="A5961">
        <v>1041611</v>
      </c>
      <c r="B5961" t="s">
        <v>17579</v>
      </c>
      <c r="C5961" t="s">
        <v>17580</v>
      </c>
      <c r="G5961" t="s">
        <v>1566</v>
      </c>
      <c r="H5961" t="s">
        <v>1567</v>
      </c>
      <c r="M5961" t="s">
        <v>2544</v>
      </c>
      <c r="N5961" t="s">
        <v>45</v>
      </c>
      <c r="O5961" t="s">
        <v>40</v>
      </c>
      <c r="P5961" t="s">
        <v>30</v>
      </c>
      <c r="Q5961" t="s">
        <v>46</v>
      </c>
      <c r="R5961" t="s">
        <v>30</v>
      </c>
      <c r="X5961" t="s">
        <v>17581</v>
      </c>
    </row>
    <row r="5962" spans="1:24" x14ac:dyDescent="0.25">
      <c r="A5962">
        <v>121457</v>
      </c>
      <c r="B5962" t="s">
        <v>17582</v>
      </c>
      <c r="C5962" t="s">
        <v>17583</v>
      </c>
      <c r="E5962" t="s">
        <v>17584</v>
      </c>
      <c r="F5962" t="s">
        <v>17585</v>
      </c>
      <c r="I5962">
        <v>2002</v>
      </c>
      <c r="N5962" t="s">
        <v>45</v>
      </c>
      <c r="O5962" t="s">
        <v>40</v>
      </c>
      <c r="P5962" t="s">
        <v>30</v>
      </c>
      <c r="Q5962" t="s">
        <v>63</v>
      </c>
      <c r="R5962" t="s">
        <v>30</v>
      </c>
      <c r="X5962" t="s">
        <v>17586</v>
      </c>
    </row>
    <row r="5963" spans="1:24" x14ac:dyDescent="0.25">
      <c r="A5963">
        <v>396101</v>
      </c>
      <c r="B5963" t="s">
        <v>17587</v>
      </c>
      <c r="C5963" t="s">
        <v>17588</v>
      </c>
      <c r="N5963" t="s">
        <v>45</v>
      </c>
      <c r="O5963" t="s">
        <v>40</v>
      </c>
      <c r="P5963" t="s">
        <v>30</v>
      </c>
      <c r="Q5963" t="s">
        <v>46</v>
      </c>
      <c r="R5963" t="s">
        <v>30</v>
      </c>
      <c r="X5963" t="s">
        <v>17589</v>
      </c>
    </row>
    <row r="5964" spans="1:24" x14ac:dyDescent="0.25">
      <c r="A5964">
        <v>671001</v>
      </c>
      <c r="B5964" t="s">
        <v>17590</v>
      </c>
      <c r="C5964" t="s">
        <v>17591</v>
      </c>
      <c r="F5964" t="s">
        <v>17592</v>
      </c>
      <c r="K5964" t="s">
        <v>17593</v>
      </c>
      <c r="L5964" t="s">
        <v>17594</v>
      </c>
      <c r="M5964" t="s">
        <v>1448</v>
      </c>
      <c r="N5964" t="s">
        <v>45</v>
      </c>
      <c r="O5964" t="s">
        <v>40</v>
      </c>
      <c r="P5964" t="s">
        <v>30</v>
      </c>
      <c r="Q5964" t="s">
        <v>46</v>
      </c>
      <c r="R5964" t="s">
        <v>30</v>
      </c>
      <c r="X5964" t="s">
        <v>17595</v>
      </c>
    </row>
    <row r="5965" spans="1:24" x14ac:dyDescent="0.25">
      <c r="A5965">
        <v>654106</v>
      </c>
      <c r="B5965" t="s">
        <v>17596</v>
      </c>
      <c r="C5965" t="s">
        <v>17597</v>
      </c>
      <c r="G5965" t="e">
        <f>-ast</f>
        <v>#NAME?</v>
      </c>
      <c r="H5965" t="s">
        <v>10401</v>
      </c>
      <c r="N5965" t="s">
        <v>45</v>
      </c>
      <c r="O5965" t="s">
        <v>40</v>
      </c>
      <c r="P5965" t="s">
        <v>30</v>
      </c>
      <c r="Q5965" t="s">
        <v>46</v>
      </c>
      <c r="R5965" t="s">
        <v>30</v>
      </c>
      <c r="X5965" t="s">
        <v>17598</v>
      </c>
    </row>
    <row r="5966" spans="1:24" x14ac:dyDescent="0.25">
      <c r="A5966">
        <v>377156</v>
      </c>
      <c r="B5966" t="s">
        <v>17599</v>
      </c>
      <c r="C5966" t="s">
        <v>17600</v>
      </c>
      <c r="N5966" t="s">
        <v>29</v>
      </c>
      <c r="O5966" t="s">
        <v>40</v>
      </c>
      <c r="P5966" t="s">
        <v>30</v>
      </c>
      <c r="Q5966" t="s">
        <v>31</v>
      </c>
      <c r="R5966" t="s">
        <v>30</v>
      </c>
      <c r="X5966" t="s">
        <v>17601</v>
      </c>
    </row>
    <row r="5967" spans="1:24" x14ac:dyDescent="0.25">
      <c r="A5967">
        <v>627070</v>
      </c>
      <c r="B5967" t="s">
        <v>17602</v>
      </c>
      <c r="C5967" t="s">
        <v>17603</v>
      </c>
      <c r="E5967" t="s">
        <v>17604</v>
      </c>
      <c r="F5967" t="s">
        <v>922</v>
      </c>
      <c r="I5967">
        <v>1976</v>
      </c>
      <c r="M5967" t="s">
        <v>935</v>
      </c>
      <c r="N5967" t="s">
        <v>45</v>
      </c>
      <c r="O5967" t="s">
        <v>30</v>
      </c>
      <c r="P5967" t="s">
        <v>30</v>
      </c>
      <c r="Q5967" t="s">
        <v>46</v>
      </c>
      <c r="R5967" t="s">
        <v>30</v>
      </c>
      <c r="X5967" t="s">
        <v>17605</v>
      </c>
    </row>
    <row r="5968" spans="1:24" x14ac:dyDescent="0.25">
      <c r="A5968">
        <v>430493</v>
      </c>
      <c r="B5968" t="s">
        <v>17606</v>
      </c>
      <c r="C5968" t="s">
        <v>17607</v>
      </c>
      <c r="N5968" t="s">
        <v>45</v>
      </c>
      <c r="O5968" t="s">
        <v>40</v>
      </c>
      <c r="P5968" t="s">
        <v>30</v>
      </c>
      <c r="Q5968" t="s">
        <v>63</v>
      </c>
      <c r="R5968" t="s">
        <v>30</v>
      </c>
      <c r="X5968" t="s">
        <v>17608</v>
      </c>
    </row>
    <row r="5969" spans="1:24" x14ac:dyDescent="0.25">
      <c r="A5969">
        <v>452468</v>
      </c>
      <c r="B5969" t="s">
        <v>17609</v>
      </c>
      <c r="C5969" t="s">
        <v>17610</v>
      </c>
      <c r="N5969" t="s">
        <v>45</v>
      </c>
      <c r="O5969" t="s">
        <v>40</v>
      </c>
      <c r="P5969" t="s">
        <v>30</v>
      </c>
      <c r="Q5969" t="s">
        <v>63</v>
      </c>
      <c r="R5969" t="s">
        <v>30</v>
      </c>
      <c r="X5969" t="s">
        <v>17611</v>
      </c>
    </row>
    <row r="5970" spans="1:24" x14ac:dyDescent="0.25">
      <c r="A5970">
        <v>488074</v>
      </c>
      <c r="B5970" t="s">
        <v>17612</v>
      </c>
      <c r="C5970" t="s">
        <v>17613</v>
      </c>
      <c r="G5970" t="s">
        <v>205</v>
      </c>
      <c r="H5970" t="s">
        <v>206</v>
      </c>
      <c r="K5970" t="s">
        <v>17614</v>
      </c>
      <c r="L5970" t="s">
        <v>17615</v>
      </c>
      <c r="N5970" t="s">
        <v>45</v>
      </c>
      <c r="O5970" t="s">
        <v>40</v>
      </c>
      <c r="P5970" t="s">
        <v>30</v>
      </c>
      <c r="Q5970" t="s">
        <v>63</v>
      </c>
      <c r="R5970" t="s">
        <v>30</v>
      </c>
      <c r="X5970" t="s">
        <v>17616</v>
      </c>
    </row>
    <row r="5971" spans="1:24" x14ac:dyDescent="0.25">
      <c r="A5971">
        <v>756855</v>
      </c>
      <c r="B5971" t="s">
        <v>17617</v>
      </c>
      <c r="C5971" t="s">
        <v>17618</v>
      </c>
      <c r="E5971" t="s">
        <v>17619</v>
      </c>
      <c r="F5971" t="s">
        <v>626</v>
      </c>
      <c r="G5971" t="e">
        <f>-nixin</f>
        <v>#NAME?</v>
      </c>
      <c r="H5971" t="s">
        <v>8713</v>
      </c>
      <c r="I5971">
        <v>1969</v>
      </c>
      <c r="M5971" t="s">
        <v>179</v>
      </c>
      <c r="N5971" t="s">
        <v>45</v>
      </c>
      <c r="O5971" t="s">
        <v>40</v>
      </c>
      <c r="P5971" t="s">
        <v>30</v>
      </c>
      <c r="Q5971" t="s">
        <v>63</v>
      </c>
      <c r="R5971" t="s">
        <v>30</v>
      </c>
      <c r="X5971" t="s">
        <v>17620</v>
      </c>
    </row>
    <row r="5972" spans="1:24" x14ac:dyDescent="0.25">
      <c r="A5972">
        <v>23473</v>
      </c>
      <c r="B5972" t="s">
        <v>17621</v>
      </c>
      <c r="C5972" t="s">
        <v>17622</v>
      </c>
      <c r="N5972" t="s">
        <v>45</v>
      </c>
      <c r="O5972" t="s">
        <v>30</v>
      </c>
      <c r="P5972" t="s">
        <v>30</v>
      </c>
      <c r="Q5972" t="s">
        <v>63</v>
      </c>
      <c r="R5972" t="s">
        <v>30</v>
      </c>
      <c r="X5972" t="s">
        <v>17623</v>
      </c>
    </row>
    <row r="5973" spans="1:24" x14ac:dyDescent="0.25">
      <c r="A5973">
        <v>149325</v>
      </c>
      <c r="B5973" t="s">
        <v>17624</v>
      </c>
      <c r="C5973" t="s">
        <v>17625</v>
      </c>
      <c r="N5973" t="s">
        <v>45</v>
      </c>
      <c r="O5973" t="s">
        <v>40</v>
      </c>
      <c r="P5973" t="s">
        <v>30</v>
      </c>
      <c r="Q5973" t="s">
        <v>46</v>
      </c>
      <c r="R5973" t="s">
        <v>30</v>
      </c>
      <c r="X5973" t="s">
        <v>17626</v>
      </c>
    </row>
    <row r="5974" spans="1:24" x14ac:dyDescent="0.25">
      <c r="A5974">
        <v>136100</v>
      </c>
      <c r="B5974" t="s">
        <v>17627</v>
      </c>
      <c r="C5974" t="s">
        <v>17628</v>
      </c>
      <c r="G5974" t="e">
        <f>-astine</f>
        <v>#NAME?</v>
      </c>
      <c r="H5974" t="s">
        <v>1231</v>
      </c>
      <c r="N5974" t="s">
        <v>45</v>
      </c>
      <c r="O5974" t="s">
        <v>30</v>
      </c>
      <c r="P5974" t="s">
        <v>30</v>
      </c>
      <c r="Q5974" t="s">
        <v>63</v>
      </c>
      <c r="R5974" t="s">
        <v>30</v>
      </c>
      <c r="X5974" t="s">
        <v>17629</v>
      </c>
    </row>
    <row r="5975" spans="1:24" x14ac:dyDescent="0.25">
      <c r="A5975">
        <v>258826</v>
      </c>
      <c r="B5975" t="s">
        <v>17630</v>
      </c>
      <c r="C5975" t="s">
        <v>17631</v>
      </c>
      <c r="G5975" t="e">
        <f ca="1">-ifen(e)</f>
        <v>#NAME?</v>
      </c>
      <c r="H5975" t="s">
        <v>4990</v>
      </c>
      <c r="K5975" t="s">
        <v>17632</v>
      </c>
      <c r="L5975" t="s">
        <v>17633</v>
      </c>
      <c r="N5975" t="s">
        <v>45</v>
      </c>
      <c r="O5975" t="s">
        <v>30</v>
      </c>
      <c r="P5975" t="s">
        <v>30</v>
      </c>
      <c r="Q5975" t="s">
        <v>46</v>
      </c>
      <c r="R5975" t="s">
        <v>30</v>
      </c>
      <c r="X5975" t="s">
        <v>17634</v>
      </c>
    </row>
    <row r="5976" spans="1:24" x14ac:dyDescent="0.25">
      <c r="A5976">
        <v>82934</v>
      </c>
      <c r="B5976" t="s">
        <v>17635</v>
      </c>
      <c r="C5976" t="s">
        <v>17636</v>
      </c>
      <c r="E5976" t="s">
        <v>17637</v>
      </c>
      <c r="K5976" t="s">
        <v>17638</v>
      </c>
      <c r="L5976" t="s">
        <v>17639</v>
      </c>
      <c r="N5976" t="s">
        <v>45</v>
      </c>
      <c r="O5976" t="s">
        <v>40</v>
      </c>
      <c r="P5976" t="s">
        <v>30</v>
      </c>
      <c r="Q5976" t="s">
        <v>46</v>
      </c>
      <c r="R5976" t="s">
        <v>30</v>
      </c>
      <c r="X5976" t="s">
        <v>17640</v>
      </c>
    </row>
    <row r="5977" spans="1:24" x14ac:dyDescent="0.25">
      <c r="A5977">
        <v>230781</v>
      </c>
      <c r="B5977" t="s">
        <v>17641</v>
      </c>
      <c r="C5977" t="s">
        <v>17642</v>
      </c>
      <c r="G5977" t="e">
        <f>-pril</f>
        <v>#NAME?</v>
      </c>
      <c r="H5977" t="s">
        <v>1992</v>
      </c>
      <c r="N5977" t="s">
        <v>45</v>
      </c>
      <c r="O5977" t="s">
        <v>40</v>
      </c>
      <c r="P5977" t="s">
        <v>30</v>
      </c>
      <c r="Q5977" t="s">
        <v>31</v>
      </c>
      <c r="R5977" t="s">
        <v>30</v>
      </c>
      <c r="X5977" t="s">
        <v>17643</v>
      </c>
    </row>
    <row r="5978" spans="1:24" x14ac:dyDescent="0.25">
      <c r="A5978">
        <v>36237</v>
      </c>
      <c r="B5978" t="s">
        <v>17644</v>
      </c>
      <c r="C5978" t="s">
        <v>17645</v>
      </c>
      <c r="E5978" t="s">
        <v>17646</v>
      </c>
      <c r="F5978" t="s">
        <v>17647</v>
      </c>
      <c r="G5978" t="e">
        <f>-stat</f>
        <v>#NAME?</v>
      </c>
      <c r="H5978" t="s">
        <v>2078</v>
      </c>
      <c r="I5978">
        <v>2008</v>
      </c>
      <c r="N5978" t="s">
        <v>45</v>
      </c>
      <c r="O5978" t="s">
        <v>40</v>
      </c>
      <c r="P5978" t="s">
        <v>30</v>
      </c>
      <c r="Q5978" t="s">
        <v>63</v>
      </c>
      <c r="R5978" t="s">
        <v>30</v>
      </c>
      <c r="X5978" t="s">
        <v>17648</v>
      </c>
    </row>
    <row r="5979" spans="1:24" x14ac:dyDescent="0.25">
      <c r="A5979">
        <v>26451</v>
      </c>
      <c r="B5979" t="s">
        <v>17649</v>
      </c>
      <c r="C5979" t="s">
        <v>17650</v>
      </c>
      <c r="E5979" t="s">
        <v>17651</v>
      </c>
      <c r="G5979" t="e">
        <f>-ast</f>
        <v>#NAME?</v>
      </c>
      <c r="H5979" t="s">
        <v>13629</v>
      </c>
      <c r="K5979" t="s">
        <v>17652</v>
      </c>
      <c r="L5979" t="s">
        <v>17653</v>
      </c>
      <c r="N5979" t="s">
        <v>45</v>
      </c>
      <c r="O5979" t="s">
        <v>40</v>
      </c>
      <c r="P5979" t="s">
        <v>30</v>
      </c>
      <c r="Q5979" t="s">
        <v>63</v>
      </c>
      <c r="R5979" t="s">
        <v>30</v>
      </c>
      <c r="X5979" t="s">
        <v>17654</v>
      </c>
    </row>
    <row r="5980" spans="1:24" x14ac:dyDescent="0.25">
      <c r="A5980">
        <v>134040</v>
      </c>
      <c r="B5980" t="s">
        <v>17655</v>
      </c>
      <c r="C5980" t="s">
        <v>17656</v>
      </c>
      <c r="E5980" t="s">
        <v>17657</v>
      </c>
      <c r="F5980" t="s">
        <v>17658</v>
      </c>
      <c r="I5980">
        <v>1963</v>
      </c>
      <c r="K5980" t="s">
        <v>17659</v>
      </c>
      <c r="L5980" t="s">
        <v>17660</v>
      </c>
      <c r="M5980" t="s">
        <v>268</v>
      </c>
      <c r="N5980" t="s">
        <v>45</v>
      </c>
      <c r="O5980" t="s">
        <v>30</v>
      </c>
      <c r="P5980" t="s">
        <v>30</v>
      </c>
      <c r="Q5980" t="s">
        <v>63</v>
      </c>
      <c r="R5980" t="s">
        <v>30</v>
      </c>
      <c r="X5980" t="s">
        <v>17661</v>
      </c>
    </row>
    <row r="5981" spans="1:24" x14ac:dyDescent="0.25">
      <c r="A5981">
        <v>898013</v>
      </c>
      <c r="B5981" t="s">
        <v>17662</v>
      </c>
      <c r="C5981" t="s">
        <v>17663</v>
      </c>
      <c r="E5981" t="s">
        <v>17664</v>
      </c>
      <c r="F5981" t="s">
        <v>9382</v>
      </c>
      <c r="I5981">
        <v>1983</v>
      </c>
      <c r="M5981" t="s">
        <v>17665</v>
      </c>
      <c r="N5981" t="s">
        <v>45</v>
      </c>
      <c r="O5981" t="s">
        <v>40</v>
      </c>
      <c r="P5981" t="s">
        <v>30</v>
      </c>
      <c r="Q5981" t="s">
        <v>63</v>
      </c>
      <c r="R5981" t="s">
        <v>30</v>
      </c>
      <c r="X5981" t="s">
        <v>17666</v>
      </c>
    </row>
    <row r="5982" spans="1:24" x14ac:dyDescent="0.25">
      <c r="A5982">
        <v>794486</v>
      </c>
      <c r="B5982" t="s">
        <v>17667</v>
      </c>
      <c r="C5982" t="s">
        <v>17668</v>
      </c>
      <c r="N5982" t="s">
        <v>45</v>
      </c>
      <c r="O5982" t="s">
        <v>40</v>
      </c>
      <c r="P5982" t="s">
        <v>30</v>
      </c>
      <c r="Q5982" t="s">
        <v>63</v>
      </c>
      <c r="R5982" t="s">
        <v>30</v>
      </c>
      <c r="X5982" t="s">
        <v>17669</v>
      </c>
    </row>
    <row r="5983" spans="1:24" x14ac:dyDescent="0.25">
      <c r="A5983">
        <v>9311</v>
      </c>
      <c r="B5983" t="s">
        <v>17670</v>
      </c>
      <c r="C5983" t="s">
        <v>17671</v>
      </c>
      <c r="I5983">
        <v>1979</v>
      </c>
      <c r="M5983" t="s">
        <v>1041</v>
      </c>
      <c r="N5983" t="s">
        <v>45</v>
      </c>
      <c r="O5983" t="s">
        <v>40</v>
      </c>
      <c r="P5983" t="s">
        <v>30</v>
      </c>
      <c r="Q5983" t="s">
        <v>31</v>
      </c>
      <c r="R5983" t="s">
        <v>30</v>
      </c>
      <c r="X5983" t="s">
        <v>17672</v>
      </c>
    </row>
    <row r="5984" spans="1:24" x14ac:dyDescent="0.25">
      <c r="A5984">
        <v>343064</v>
      </c>
      <c r="B5984" t="s">
        <v>17673</v>
      </c>
      <c r="C5984" t="s">
        <v>17674</v>
      </c>
      <c r="G5984" t="e">
        <f>-glumide</f>
        <v>#NAME?</v>
      </c>
      <c r="H5984" t="s">
        <v>9513</v>
      </c>
      <c r="N5984" t="s">
        <v>45</v>
      </c>
      <c r="O5984" t="s">
        <v>40</v>
      </c>
      <c r="P5984" t="s">
        <v>30</v>
      </c>
      <c r="Q5984" t="s">
        <v>46</v>
      </c>
      <c r="R5984" t="s">
        <v>30</v>
      </c>
      <c r="X5984" t="s">
        <v>17675</v>
      </c>
    </row>
    <row r="5985" spans="1:24" x14ac:dyDescent="0.25">
      <c r="A5985">
        <v>1248825</v>
      </c>
      <c r="B5985" t="s">
        <v>17676</v>
      </c>
      <c r="C5985" t="s">
        <v>17677</v>
      </c>
      <c r="E5985" t="s">
        <v>17678</v>
      </c>
      <c r="F5985" t="s">
        <v>15691</v>
      </c>
      <c r="I5985">
        <v>2013</v>
      </c>
      <c r="N5985" t="s">
        <v>45</v>
      </c>
      <c r="O5985" t="s">
        <v>40</v>
      </c>
      <c r="P5985" t="s">
        <v>30</v>
      </c>
      <c r="Q5985" t="s">
        <v>63</v>
      </c>
      <c r="R5985" t="s">
        <v>30</v>
      </c>
      <c r="X5985" t="s">
        <v>17679</v>
      </c>
    </row>
    <row r="5986" spans="1:24" x14ac:dyDescent="0.25">
      <c r="A5986">
        <v>619010</v>
      </c>
      <c r="B5986" t="s">
        <v>17680</v>
      </c>
      <c r="C5986" t="s">
        <v>17681</v>
      </c>
      <c r="E5986" t="s">
        <v>17682</v>
      </c>
      <c r="F5986" t="s">
        <v>36</v>
      </c>
      <c r="G5986" t="e">
        <f>-stat</f>
        <v>#NAME?</v>
      </c>
      <c r="H5986" t="s">
        <v>13987</v>
      </c>
      <c r="I5986">
        <v>2010</v>
      </c>
      <c r="N5986" t="s">
        <v>45</v>
      </c>
      <c r="O5986" t="s">
        <v>30</v>
      </c>
      <c r="P5986" t="s">
        <v>30</v>
      </c>
      <c r="Q5986" t="s">
        <v>31</v>
      </c>
      <c r="R5986" t="s">
        <v>30</v>
      </c>
      <c r="X5986" t="s">
        <v>17683</v>
      </c>
    </row>
    <row r="5987" spans="1:24" x14ac:dyDescent="0.25">
      <c r="A5987">
        <v>253571</v>
      </c>
      <c r="B5987" t="s">
        <v>17684</v>
      </c>
      <c r="C5987" t="s">
        <v>17685</v>
      </c>
      <c r="K5987" t="s">
        <v>17686</v>
      </c>
      <c r="L5987" t="s">
        <v>17687</v>
      </c>
      <c r="N5987" t="s">
        <v>45</v>
      </c>
      <c r="O5987" t="s">
        <v>40</v>
      </c>
      <c r="P5987" t="s">
        <v>30</v>
      </c>
      <c r="Q5987" t="s">
        <v>31</v>
      </c>
      <c r="R5987" t="s">
        <v>30</v>
      </c>
      <c r="X5987" t="s">
        <v>17688</v>
      </c>
    </row>
    <row r="5988" spans="1:24" x14ac:dyDescent="0.25">
      <c r="A5988">
        <v>694933</v>
      </c>
      <c r="B5988" t="s">
        <v>17689</v>
      </c>
      <c r="C5988" t="s">
        <v>17690</v>
      </c>
      <c r="E5988" t="s">
        <v>17691</v>
      </c>
      <c r="F5988" t="s">
        <v>6339</v>
      </c>
      <c r="G5988" t="e">
        <f>-glitazar</f>
        <v>#NAME?</v>
      </c>
      <c r="H5988" t="s">
        <v>7402</v>
      </c>
      <c r="I5988">
        <v>2008</v>
      </c>
      <c r="N5988" t="s">
        <v>45</v>
      </c>
      <c r="O5988" t="s">
        <v>40</v>
      </c>
      <c r="P5988" t="s">
        <v>30</v>
      </c>
      <c r="Q5988" t="s">
        <v>63</v>
      </c>
      <c r="R5988" t="s">
        <v>30</v>
      </c>
      <c r="X5988" t="s">
        <v>17692</v>
      </c>
    </row>
    <row r="5989" spans="1:24" x14ac:dyDescent="0.25">
      <c r="A5989">
        <v>796834</v>
      </c>
      <c r="B5989" t="s">
        <v>17693</v>
      </c>
      <c r="C5989" t="s">
        <v>17694</v>
      </c>
      <c r="F5989" t="s">
        <v>10196</v>
      </c>
      <c r="G5989" t="s">
        <v>447</v>
      </c>
      <c r="H5989" t="s">
        <v>448</v>
      </c>
      <c r="I5989">
        <v>1976</v>
      </c>
      <c r="K5989" t="s">
        <v>17695</v>
      </c>
      <c r="L5989" t="s">
        <v>17696</v>
      </c>
      <c r="M5989" t="s">
        <v>1448</v>
      </c>
      <c r="N5989" t="s">
        <v>29</v>
      </c>
      <c r="O5989" t="s">
        <v>40</v>
      </c>
      <c r="P5989" t="s">
        <v>30</v>
      </c>
      <c r="Q5989" t="s">
        <v>31</v>
      </c>
      <c r="R5989" t="s">
        <v>30</v>
      </c>
      <c r="X5989" t="s">
        <v>17697</v>
      </c>
    </row>
    <row r="5990" spans="1:24" x14ac:dyDescent="0.25">
      <c r="A5990">
        <v>950442</v>
      </c>
      <c r="B5990" t="s">
        <v>17698</v>
      </c>
      <c r="C5990" t="s">
        <v>17699</v>
      </c>
      <c r="N5990" t="s">
        <v>45</v>
      </c>
      <c r="O5990" t="s">
        <v>40</v>
      </c>
      <c r="P5990" t="s">
        <v>30</v>
      </c>
      <c r="Q5990" t="s">
        <v>63</v>
      </c>
      <c r="R5990" t="s">
        <v>30</v>
      </c>
      <c r="X5990" t="s">
        <v>17700</v>
      </c>
    </row>
    <row r="5991" spans="1:24" x14ac:dyDescent="0.25">
      <c r="A5991">
        <v>150717</v>
      </c>
      <c r="B5991" t="s">
        <v>17701</v>
      </c>
      <c r="C5991" t="s">
        <v>17702</v>
      </c>
      <c r="E5991" t="s">
        <v>17703</v>
      </c>
      <c r="K5991" t="s">
        <v>17704</v>
      </c>
      <c r="L5991" t="s">
        <v>17705</v>
      </c>
      <c r="N5991" t="s">
        <v>45</v>
      </c>
      <c r="O5991" t="s">
        <v>40</v>
      </c>
      <c r="P5991" t="s">
        <v>30</v>
      </c>
      <c r="Q5991" t="s">
        <v>63</v>
      </c>
      <c r="R5991" t="s">
        <v>30</v>
      </c>
      <c r="X5991" t="s">
        <v>17706</v>
      </c>
    </row>
    <row r="5992" spans="1:24" x14ac:dyDescent="0.25">
      <c r="A5992">
        <v>453570</v>
      </c>
      <c r="B5992" t="s">
        <v>17707</v>
      </c>
      <c r="C5992" t="s">
        <v>17708</v>
      </c>
      <c r="E5992" t="s">
        <v>17709</v>
      </c>
      <c r="F5992" t="s">
        <v>4276</v>
      </c>
      <c r="G5992" t="e">
        <f>-dipine</f>
        <v>#NAME?</v>
      </c>
      <c r="H5992" t="s">
        <v>318</v>
      </c>
      <c r="I5992">
        <v>1981</v>
      </c>
      <c r="K5992" t="s">
        <v>17710</v>
      </c>
      <c r="L5992" t="s">
        <v>17711</v>
      </c>
      <c r="M5992" t="s">
        <v>627</v>
      </c>
      <c r="N5992" t="s">
        <v>45</v>
      </c>
      <c r="O5992" t="s">
        <v>40</v>
      </c>
      <c r="P5992" t="s">
        <v>30</v>
      </c>
      <c r="Q5992" t="s">
        <v>46</v>
      </c>
      <c r="R5992" t="s">
        <v>30</v>
      </c>
      <c r="X5992" t="s">
        <v>17712</v>
      </c>
    </row>
    <row r="5993" spans="1:24" x14ac:dyDescent="0.25">
      <c r="A5993">
        <v>1018892</v>
      </c>
      <c r="B5993" t="s">
        <v>17713</v>
      </c>
      <c r="C5993" t="s">
        <v>17714</v>
      </c>
      <c r="N5993" t="s">
        <v>45</v>
      </c>
      <c r="O5993" t="s">
        <v>40</v>
      </c>
      <c r="P5993" t="s">
        <v>30</v>
      </c>
      <c r="Q5993" t="s">
        <v>46</v>
      </c>
      <c r="R5993" t="s">
        <v>30</v>
      </c>
      <c r="X5993" t="s">
        <v>17715</v>
      </c>
    </row>
    <row r="5994" spans="1:24" x14ac:dyDescent="0.25">
      <c r="A5994">
        <v>1064694</v>
      </c>
      <c r="B5994" t="s">
        <v>17744</v>
      </c>
      <c r="C5994" t="s">
        <v>17745</v>
      </c>
      <c r="E5994" t="s">
        <v>17746</v>
      </c>
      <c r="F5994" t="s">
        <v>16507</v>
      </c>
      <c r="G5994" t="e">
        <f>-vir</f>
        <v>#NAME?</v>
      </c>
      <c r="H5994" t="s">
        <v>1259</v>
      </c>
      <c r="I5994">
        <v>2011</v>
      </c>
      <c r="N5994" t="s">
        <v>108</v>
      </c>
      <c r="O5994" t="s">
        <v>30</v>
      </c>
      <c r="P5994" t="s">
        <v>30</v>
      </c>
      <c r="Q5994" t="s">
        <v>31</v>
      </c>
      <c r="R5994" t="s">
        <v>30</v>
      </c>
      <c r="X5994" t="s">
        <v>17747</v>
      </c>
    </row>
    <row r="5995" spans="1:24" x14ac:dyDescent="0.25">
      <c r="A5995">
        <v>486353</v>
      </c>
      <c r="B5995" t="s">
        <v>17748</v>
      </c>
      <c r="C5995" t="s">
        <v>17749</v>
      </c>
      <c r="G5995" t="s">
        <v>2404</v>
      </c>
      <c r="H5995" t="s">
        <v>2405</v>
      </c>
      <c r="I5995">
        <v>1964</v>
      </c>
      <c r="M5995" t="s">
        <v>17351</v>
      </c>
      <c r="N5995" t="s">
        <v>45</v>
      </c>
      <c r="O5995" t="s">
        <v>40</v>
      </c>
      <c r="P5995" t="s">
        <v>30</v>
      </c>
      <c r="Q5995" t="s">
        <v>63</v>
      </c>
      <c r="R5995" t="s">
        <v>30</v>
      </c>
      <c r="X5995" t="s">
        <v>17750</v>
      </c>
    </row>
    <row r="5996" spans="1:24" x14ac:dyDescent="0.25">
      <c r="A5996">
        <v>695878</v>
      </c>
      <c r="B5996" t="s">
        <v>17764</v>
      </c>
      <c r="C5996" t="s">
        <v>17765</v>
      </c>
      <c r="E5996" t="s">
        <v>17766</v>
      </c>
      <c r="F5996" t="s">
        <v>12907</v>
      </c>
      <c r="G5996" t="e">
        <f>-sertib</f>
        <v>#NAME?</v>
      </c>
      <c r="H5996" t="s">
        <v>3928</v>
      </c>
      <c r="I5996">
        <v>2011</v>
      </c>
      <c r="N5996" t="s">
        <v>45</v>
      </c>
      <c r="O5996" t="s">
        <v>30</v>
      </c>
      <c r="P5996" t="s">
        <v>30</v>
      </c>
      <c r="Q5996" t="s">
        <v>31</v>
      </c>
      <c r="R5996" t="s">
        <v>30</v>
      </c>
      <c r="X5996" t="s">
        <v>17767</v>
      </c>
    </row>
    <row r="5997" spans="1:24" x14ac:dyDescent="0.25">
      <c r="A5997">
        <v>912049</v>
      </c>
      <c r="B5997" t="s">
        <v>17768</v>
      </c>
      <c r="C5997" t="s">
        <v>17769</v>
      </c>
      <c r="G5997" t="e">
        <f>-imod</f>
        <v>#NAME?</v>
      </c>
      <c r="H5997" t="s">
        <v>2070</v>
      </c>
      <c r="K5997" t="s">
        <v>17770</v>
      </c>
      <c r="L5997" t="s">
        <v>17771</v>
      </c>
      <c r="N5997" t="s">
        <v>108</v>
      </c>
      <c r="O5997" t="s">
        <v>40</v>
      </c>
      <c r="P5997" t="s">
        <v>30</v>
      </c>
      <c r="Q5997" t="s">
        <v>31</v>
      </c>
      <c r="R5997" t="s">
        <v>30</v>
      </c>
      <c r="X5997" t="s">
        <v>17772</v>
      </c>
    </row>
    <row r="5998" spans="1:24" x14ac:dyDescent="0.25">
      <c r="A5998">
        <v>981773</v>
      </c>
      <c r="B5998" t="s">
        <v>17773</v>
      </c>
      <c r="C5998" t="s">
        <v>17774</v>
      </c>
      <c r="G5998" t="e">
        <f>-kalant</f>
        <v>#NAME?</v>
      </c>
      <c r="H5998" t="s">
        <v>1639</v>
      </c>
      <c r="N5998" t="s">
        <v>45</v>
      </c>
      <c r="O5998" t="s">
        <v>30</v>
      </c>
      <c r="P5998" t="s">
        <v>30</v>
      </c>
      <c r="Q5998" t="s">
        <v>46</v>
      </c>
      <c r="R5998" t="s">
        <v>30</v>
      </c>
      <c r="X5998" t="s">
        <v>17775</v>
      </c>
    </row>
    <row r="5999" spans="1:24" x14ac:dyDescent="0.25">
      <c r="A5999">
        <v>1029327</v>
      </c>
      <c r="B5999" t="s">
        <v>17776</v>
      </c>
      <c r="C5999" t="s">
        <v>17777</v>
      </c>
      <c r="E5999" t="s">
        <v>17778</v>
      </c>
      <c r="G5999" t="e">
        <f>-fenin</f>
        <v>#NAME?</v>
      </c>
      <c r="H5999" t="s">
        <v>7474</v>
      </c>
      <c r="I5999">
        <v>1981</v>
      </c>
      <c r="M5999" t="s">
        <v>17779</v>
      </c>
      <c r="N5999" t="s">
        <v>45</v>
      </c>
      <c r="O5999" t="s">
        <v>40</v>
      </c>
      <c r="P5999" t="s">
        <v>30</v>
      </c>
      <c r="Q5999" t="s">
        <v>63</v>
      </c>
      <c r="R5999" t="s">
        <v>30</v>
      </c>
      <c r="X5999" t="s">
        <v>17780</v>
      </c>
    </row>
    <row r="6000" spans="1:24" x14ac:dyDescent="0.25">
      <c r="A6000">
        <v>255910</v>
      </c>
      <c r="B6000" t="s">
        <v>17781</v>
      </c>
      <c r="C6000" t="s">
        <v>17782</v>
      </c>
      <c r="G6000" t="e">
        <f>-fibrate</f>
        <v>#NAME?</v>
      </c>
      <c r="H6000" t="s">
        <v>325</v>
      </c>
      <c r="K6000" t="s">
        <v>17783</v>
      </c>
      <c r="L6000" t="s">
        <v>17784</v>
      </c>
      <c r="N6000" t="s">
        <v>45</v>
      </c>
      <c r="O6000" t="s">
        <v>40</v>
      </c>
      <c r="P6000" t="s">
        <v>30</v>
      </c>
      <c r="Q6000" t="s">
        <v>63</v>
      </c>
      <c r="R6000" t="s">
        <v>30</v>
      </c>
      <c r="X6000" t="s">
        <v>17785</v>
      </c>
    </row>
    <row r="6001" spans="1:24" x14ac:dyDescent="0.25">
      <c r="A6001">
        <v>314587</v>
      </c>
      <c r="B6001" t="s">
        <v>17786</v>
      </c>
      <c r="C6001" t="s">
        <v>17787</v>
      </c>
      <c r="G6001" t="e">
        <f>-metacin</f>
        <v>#NAME?</v>
      </c>
      <c r="H6001" t="s">
        <v>9280</v>
      </c>
      <c r="K6001" t="s">
        <v>17788</v>
      </c>
      <c r="L6001" t="s">
        <v>17789</v>
      </c>
      <c r="N6001" t="s">
        <v>45</v>
      </c>
      <c r="O6001" t="s">
        <v>40</v>
      </c>
      <c r="P6001" t="s">
        <v>30</v>
      </c>
      <c r="Q6001" t="s">
        <v>63</v>
      </c>
      <c r="R6001" t="s">
        <v>30</v>
      </c>
      <c r="X6001" t="s">
        <v>17790</v>
      </c>
    </row>
    <row r="6002" spans="1:24" x14ac:dyDescent="0.25">
      <c r="A6002">
        <v>59756</v>
      </c>
      <c r="B6002" t="s">
        <v>17797</v>
      </c>
      <c r="C6002" t="s">
        <v>17798</v>
      </c>
      <c r="E6002" t="s">
        <v>17799</v>
      </c>
      <c r="F6002" t="s">
        <v>36</v>
      </c>
      <c r="G6002" t="e">
        <f>-trilat</f>
        <v>#NAME?</v>
      </c>
      <c r="H6002" t="s">
        <v>12425</v>
      </c>
      <c r="I6002">
        <v>1997</v>
      </c>
      <c r="N6002" t="s">
        <v>45</v>
      </c>
      <c r="O6002" t="s">
        <v>40</v>
      </c>
      <c r="P6002" t="s">
        <v>30</v>
      </c>
      <c r="Q6002" t="s">
        <v>31</v>
      </c>
      <c r="R6002" t="s">
        <v>30</v>
      </c>
      <c r="X6002" t="s">
        <v>17800</v>
      </c>
    </row>
    <row r="6003" spans="1:24" x14ac:dyDescent="0.25">
      <c r="A6003">
        <v>14641</v>
      </c>
      <c r="B6003" t="s">
        <v>17801</v>
      </c>
      <c r="C6003" t="s">
        <v>17802</v>
      </c>
      <c r="G6003" t="e">
        <f>-ectin</f>
        <v>#NAME?</v>
      </c>
      <c r="H6003" t="s">
        <v>3872</v>
      </c>
      <c r="N6003" t="s">
        <v>29</v>
      </c>
      <c r="O6003" t="s">
        <v>30</v>
      </c>
      <c r="P6003" t="s">
        <v>30</v>
      </c>
      <c r="Q6003" t="s">
        <v>31</v>
      </c>
      <c r="R6003" t="s">
        <v>30</v>
      </c>
      <c r="X6003" t="s">
        <v>17803</v>
      </c>
    </row>
    <row r="6004" spans="1:24" x14ac:dyDescent="0.25">
      <c r="A6004">
        <v>93231</v>
      </c>
      <c r="B6004" t="s">
        <v>17804</v>
      </c>
      <c r="C6004" t="s">
        <v>17805</v>
      </c>
      <c r="G6004" t="e">
        <f>-oxan</f>
        <v>#NAME?</v>
      </c>
      <c r="H6004" t="s">
        <v>3282</v>
      </c>
      <c r="N6004" t="s">
        <v>45</v>
      </c>
      <c r="O6004" t="s">
        <v>40</v>
      </c>
      <c r="P6004" t="s">
        <v>30</v>
      </c>
      <c r="Q6004" t="s">
        <v>46</v>
      </c>
      <c r="R6004" t="s">
        <v>30</v>
      </c>
      <c r="X6004" t="s">
        <v>17806</v>
      </c>
    </row>
    <row r="6005" spans="1:24" x14ac:dyDescent="0.25">
      <c r="A6005">
        <v>244636</v>
      </c>
      <c r="B6005" t="s">
        <v>17807</v>
      </c>
      <c r="C6005" t="s">
        <v>17808</v>
      </c>
      <c r="G6005" t="e">
        <f>-arotene</f>
        <v>#NAME?</v>
      </c>
      <c r="H6005" t="s">
        <v>10422</v>
      </c>
      <c r="N6005" t="s">
        <v>45</v>
      </c>
      <c r="O6005" t="s">
        <v>30</v>
      </c>
      <c r="P6005" t="s">
        <v>30</v>
      </c>
      <c r="Q6005" t="s">
        <v>63</v>
      </c>
      <c r="R6005" t="s">
        <v>30</v>
      </c>
      <c r="X6005" t="s">
        <v>17809</v>
      </c>
    </row>
    <row r="6006" spans="1:24" x14ac:dyDescent="0.25">
      <c r="A6006">
        <v>664149</v>
      </c>
      <c r="B6006" t="s">
        <v>17810</v>
      </c>
      <c r="C6006" t="s">
        <v>17811</v>
      </c>
      <c r="E6006" t="s">
        <v>17812</v>
      </c>
      <c r="G6006" t="s">
        <v>581</v>
      </c>
      <c r="H6006" t="s">
        <v>582</v>
      </c>
      <c r="N6006" t="s">
        <v>45</v>
      </c>
      <c r="O6006" t="s">
        <v>40</v>
      </c>
      <c r="P6006" t="s">
        <v>30</v>
      </c>
      <c r="Q6006" t="s">
        <v>31</v>
      </c>
      <c r="R6006" t="s">
        <v>30</v>
      </c>
      <c r="X6006" t="s">
        <v>17813</v>
      </c>
    </row>
    <row r="6007" spans="1:24" x14ac:dyDescent="0.25">
      <c r="A6007">
        <v>516057</v>
      </c>
      <c r="B6007" t="s">
        <v>17814</v>
      </c>
      <c r="C6007" t="s">
        <v>17815</v>
      </c>
      <c r="G6007" t="s">
        <v>2404</v>
      </c>
      <c r="H6007" t="s">
        <v>2405</v>
      </c>
      <c r="K6007" t="s">
        <v>17816</v>
      </c>
      <c r="L6007" t="s">
        <v>17817</v>
      </c>
      <c r="N6007" t="s">
        <v>45</v>
      </c>
      <c r="O6007" t="s">
        <v>40</v>
      </c>
      <c r="P6007" t="s">
        <v>30</v>
      </c>
      <c r="Q6007" t="s">
        <v>63</v>
      </c>
      <c r="R6007" t="s">
        <v>30</v>
      </c>
      <c r="X6007" t="s">
        <v>17818</v>
      </c>
    </row>
    <row r="6008" spans="1:24" x14ac:dyDescent="0.25">
      <c r="A6008">
        <v>455243</v>
      </c>
      <c r="B6008" t="s">
        <v>17819</v>
      </c>
      <c r="C6008" t="s">
        <v>17820</v>
      </c>
      <c r="E6008" t="s">
        <v>17821</v>
      </c>
      <c r="F6008" t="s">
        <v>6339</v>
      </c>
      <c r="G6008" t="e">
        <f>-fexorate</f>
        <v>#NAME?</v>
      </c>
      <c r="H6008" t="s">
        <v>17822</v>
      </c>
      <c r="I6008">
        <v>2008</v>
      </c>
      <c r="N6008" t="s">
        <v>45</v>
      </c>
      <c r="O6008" t="s">
        <v>40</v>
      </c>
      <c r="P6008" t="s">
        <v>30</v>
      </c>
      <c r="Q6008" t="s">
        <v>63</v>
      </c>
      <c r="R6008" t="s">
        <v>30</v>
      </c>
      <c r="X6008" t="s">
        <v>17823</v>
      </c>
    </row>
    <row r="6009" spans="1:24" x14ac:dyDescent="0.25">
      <c r="A6009">
        <v>452683</v>
      </c>
      <c r="B6009" t="s">
        <v>17824</v>
      </c>
      <c r="C6009" t="s">
        <v>17825</v>
      </c>
      <c r="E6009" t="s">
        <v>17826</v>
      </c>
      <c r="F6009" t="s">
        <v>922</v>
      </c>
      <c r="G6009" t="e">
        <f>-citabine</f>
        <v>#NAME?</v>
      </c>
      <c r="H6009" t="s">
        <v>7920</v>
      </c>
      <c r="I6009">
        <v>1977</v>
      </c>
      <c r="M6009" t="s">
        <v>793</v>
      </c>
      <c r="N6009" t="s">
        <v>29</v>
      </c>
      <c r="O6009" t="s">
        <v>40</v>
      </c>
      <c r="P6009" t="s">
        <v>30</v>
      </c>
      <c r="Q6009" t="s">
        <v>31</v>
      </c>
      <c r="R6009" t="s">
        <v>30</v>
      </c>
      <c r="X6009" t="s">
        <v>17827</v>
      </c>
    </row>
    <row r="6010" spans="1:24" x14ac:dyDescent="0.25">
      <c r="A6010">
        <v>205165</v>
      </c>
      <c r="B6010" t="s">
        <v>17828</v>
      </c>
      <c r="C6010" t="s">
        <v>17829</v>
      </c>
      <c r="E6010" t="s">
        <v>17830</v>
      </c>
      <c r="G6010" t="e">
        <f>-tinib</f>
        <v>#NAME?</v>
      </c>
      <c r="H6010" t="s">
        <v>1371</v>
      </c>
      <c r="I6010">
        <v>2000</v>
      </c>
      <c r="N6010" t="s">
        <v>45</v>
      </c>
      <c r="O6010" t="s">
        <v>30</v>
      </c>
      <c r="P6010" t="s">
        <v>30</v>
      </c>
      <c r="Q6010" t="s">
        <v>63</v>
      </c>
      <c r="R6010" t="s">
        <v>30</v>
      </c>
      <c r="X6010" t="s">
        <v>17831</v>
      </c>
    </row>
    <row r="6011" spans="1:24" x14ac:dyDescent="0.25">
      <c r="A6011">
        <v>231925</v>
      </c>
      <c r="B6011" t="s">
        <v>17832</v>
      </c>
      <c r="C6011" t="s">
        <v>17833</v>
      </c>
      <c r="E6011" t="s">
        <v>17834</v>
      </c>
      <c r="G6011" t="e">
        <f>-nil</f>
        <v>#NAME?</v>
      </c>
      <c r="H6011" t="s">
        <v>336</v>
      </c>
      <c r="K6011" t="s">
        <v>17835</v>
      </c>
      <c r="L6011" t="s">
        <v>17836</v>
      </c>
      <c r="N6011" t="s">
        <v>45</v>
      </c>
      <c r="O6011" t="s">
        <v>30</v>
      </c>
      <c r="P6011" t="s">
        <v>30</v>
      </c>
      <c r="Q6011" t="s">
        <v>63</v>
      </c>
      <c r="R6011" t="s">
        <v>30</v>
      </c>
      <c r="X6011" t="s">
        <v>17837</v>
      </c>
    </row>
    <row r="6012" spans="1:24" x14ac:dyDescent="0.25">
      <c r="A6012">
        <v>345157</v>
      </c>
      <c r="B6012" t="s">
        <v>17838</v>
      </c>
      <c r="C6012" t="s">
        <v>17839</v>
      </c>
      <c r="E6012" t="s">
        <v>17840</v>
      </c>
      <c r="G6012" t="e">
        <f>-vir</f>
        <v>#NAME?</v>
      </c>
      <c r="H6012" t="s">
        <v>7289</v>
      </c>
      <c r="I6012">
        <v>2005</v>
      </c>
      <c r="N6012" t="s">
        <v>29</v>
      </c>
      <c r="O6012" t="s">
        <v>30</v>
      </c>
      <c r="P6012" t="s">
        <v>30</v>
      </c>
      <c r="Q6012" t="s">
        <v>31</v>
      </c>
      <c r="R6012" t="s">
        <v>30</v>
      </c>
      <c r="X6012" t="s">
        <v>17841</v>
      </c>
    </row>
    <row r="6013" spans="1:24" x14ac:dyDescent="0.25">
      <c r="A6013">
        <v>271646</v>
      </c>
      <c r="B6013" t="s">
        <v>17842</v>
      </c>
      <c r="C6013" t="s">
        <v>17843</v>
      </c>
      <c r="G6013" t="e">
        <f>-peridone</f>
        <v>#NAME?</v>
      </c>
      <c r="H6013" t="s">
        <v>3531</v>
      </c>
      <c r="N6013" t="s">
        <v>45</v>
      </c>
      <c r="O6013" t="s">
        <v>40</v>
      </c>
      <c r="P6013" t="s">
        <v>30</v>
      </c>
      <c r="Q6013" t="s">
        <v>63</v>
      </c>
      <c r="R6013" t="s">
        <v>30</v>
      </c>
      <c r="X6013" t="s">
        <v>17844</v>
      </c>
    </row>
    <row r="6014" spans="1:24" x14ac:dyDescent="0.25">
      <c r="A6014">
        <v>421305</v>
      </c>
      <c r="B6014" t="s">
        <v>17845</v>
      </c>
      <c r="C6014" t="s">
        <v>17846</v>
      </c>
      <c r="G6014" t="e">
        <f ca="1">-pin(e)</f>
        <v>#NAME?</v>
      </c>
      <c r="H6014" t="s">
        <v>272</v>
      </c>
      <c r="N6014" t="s">
        <v>45</v>
      </c>
      <c r="O6014" t="s">
        <v>40</v>
      </c>
      <c r="P6014" t="s">
        <v>30</v>
      </c>
      <c r="Q6014" t="s">
        <v>63</v>
      </c>
      <c r="R6014" t="s">
        <v>30</v>
      </c>
      <c r="X6014" t="s">
        <v>17847</v>
      </c>
    </row>
    <row r="6015" spans="1:24" x14ac:dyDescent="0.25">
      <c r="A6015">
        <v>9953</v>
      </c>
      <c r="B6015" t="s">
        <v>17855</v>
      </c>
      <c r="C6015" t="s">
        <v>17856</v>
      </c>
      <c r="G6015" t="e">
        <f>-ilide</f>
        <v>#NAME?</v>
      </c>
      <c r="H6015" t="s">
        <v>6676</v>
      </c>
      <c r="N6015" t="s">
        <v>45</v>
      </c>
      <c r="O6015" t="s">
        <v>40</v>
      </c>
      <c r="P6015" t="s">
        <v>30</v>
      </c>
      <c r="Q6015" t="s">
        <v>63</v>
      </c>
      <c r="R6015" t="s">
        <v>30</v>
      </c>
      <c r="X6015" t="s">
        <v>17857</v>
      </c>
    </row>
    <row r="6016" spans="1:24" x14ac:dyDescent="0.25">
      <c r="A6016">
        <v>1100129</v>
      </c>
      <c r="B6016" t="s">
        <v>17858</v>
      </c>
      <c r="C6016" t="s">
        <v>17859</v>
      </c>
      <c r="G6016" t="e">
        <f>-clidine</f>
        <v>#NAME?</v>
      </c>
      <c r="H6016" t="s">
        <v>1509</v>
      </c>
      <c r="N6016" t="s">
        <v>45</v>
      </c>
      <c r="O6016" t="s">
        <v>40</v>
      </c>
      <c r="P6016" t="s">
        <v>30</v>
      </c>
      <c r="Q6016" t="s">
        <v>63</v>
      </c>
      <c r="R6016" t="s">
        <v>30</v>
      </c>
      <c r="X6016" t="s">
        <v>17860</v>
      </c>
    </row>
    <row r="6017" spans="1:24" x14ac:dyDescent="0.25">
      <c r="A6017">
        <v>280181</v>
      </c>
      <c r="B6017" t="s">
        <v>17867</v>
      </c>
      <c r="C6017" t="s">
        <v>17868</v>
      </c>
      <c r="E6017" t="s">
        <v>17869</v>
      </c>
      <c r="F6017" t="s">
        <v>17870</v>
      </c>
      <c r="G6017" t="s">
        <v>16059</v>
      </c>
      <c r="H6017" t="s">
        <v>16060</v>
      </c>
      <c r="I6017">
        <v>2003</v>
      </c>
      <c r="K6017" t="s">
        <v>17871</v>
      </c>
      <c r="L6017" t="s">
        <v>17872</v>
      </c>
      <c r="N6017" t="s">
        <v>45</v>
      </c>
      <c r="O6017" t="s">
        <v>40</v>
      </c>
      <c r="P6017" t="s">
        <v>30</v>
      </c>
      <c r="Q6017" t="s">
        <v>63</v>
      </c>
      <c r="R6017" t="s">
        <v>30</v>
      </c>
      <c r="X6017" t="s">
        <v>17873</v>
      </c>
    </row>
    <row r="6018" spans="1:24" x14ac:dyDescent="0.25">
      <c r="A6018">
        <v>221223</v>
      </c>
      <c r="B6018" t="s">
        <v>17874</v>
      </c>
      <c r="C6018" t="s">
        <v>17875</v>
      </c>
      <c r="E6018" t="s">
        <v>17876</v>
      </c>
      <c r="G6018" t="e">
        <f>-nicline</f>
        <v>#NAME?</v>
      </c>
      <c r="H6018" t="s">
        <v>12703</v>
      </c>
      <c r="I6018">
        <v>2005</v>
      </c>
      <c r="N6018" t="s">
        <v>45</v>
      </c>
      <c r="O6018" t="s">
        <v>40</v>
      </c>
      <c r="P6018" t="s">
        <v>30</v>
      </c>
      <c r="Q6018" t="s">
        <v>63</v>
      </c>
      <c r="R6018" t="s">
        <v>30</v>
      </c>
      <c r="X6018" t="s">
        <v>17877</v>
      </c>
    </row>
    <row r="6019" spans="1:24" x14ac:dyDescent="0.25">
      <c r="A6019">
        <v>30255</v>
      </c>
      <c r="B6019" t="s">
        <v>17878</v>
      </c>
      <c r="C6019" t="s">
        <v>17879</v>
      </c>
      <c r="E6019" t="s">
        <v>17880</v>
      </c>
      <c r="G6019" t="e">
        <f>-entan</f>
        <v>#NAME?</v>
      </c>
      <c r="H6019" t="s">
        <v>702</v>
      </c>
      <c r="N6019" t="s">
        <v>45</v>
      </c>
      <c r="O6019" t="s">
        <v>40</v>
      </c>
      <c r="P6019" t="s">
        <v>30</v>
      </c>
      <c r="Q6019" t="s">
        <v>31</v>
      </c>
      <c r="R6019" t="s">
        <v>30</v>
      </c>
      <c r="X6019" t="s">
        <v>17881</v>
      </c>
    </row>
    <row r="6020" spans="1:24" x14ac:dyDescent="0.25">
      <c r="A6020">
        <v>374182</v>
      </c>
      <c r="B6020" t="s">
        <v>17882</v>
      </c>
      <c r="C6020" t="s">
        <v>17883</v>
      </c>
      <c r="E6020" t="s">
        <v>17884</v>
      </c>
      <c r="G6020" t="e">
        <f>-arone</f>
        <v>#NAME?</v>
      </c>
      <c r="H6020" t="s">
        <v>3497</v>
      </c>
      <c r="I6020">
        <v>1976</v>
      </c>
      <c r="K6020" t="s">
        <v>17885</v>
      </c>
      <c r="L6020" t="s">
        <v>17886</v>
      </c>
      <c r="M6020" t="s">
        <v>10053</v>
      </c>
      <c r="N6020" t="s">
        <v>45</v>
      </c>
      <c r="O6020" t="s">
        <v>30</v>
      </c>
      <c r="P6020" t="s">
        <v>30</v>
      </c>
      <c r="Q6020" t="s">
        <v>63</v>
      </c>
      <c r="R6020" t="s">
        <v>30</v>
      </c>
      <c r="X6020" t="s">
        <v>17887</v>
      </c>
    </row>
    <row r="6021" spans="1:24" x14ac:dyDescent="0.25">
      <c r="A6021">
        <v>462845</v>
      </c>
      <c r="B6021" t="s">
        <v>17892</v>
      </c>
      <c r="C6021" t="s">
        <v>17893</v>
      </c>
      <c r="F6021" t="s">
        <v>36</v>
      </c>
      <c r="G6021" t="e">
        <f>-rubicin</f>
        <v>#NAME?</v>
      </c>
      <c r="H6021" t="s">
        <v>2415</v>
      </c>
      <c r="I6021">
        <v>1981</v>
      </c>
      <c r="K6021" t="s">
        <v>17894</v>
      </c>
      <c r="L6021" t="s">
        <v>17895</v>
      </c>
      <c r="M6021" t="s">
        <v>793</v>
      </c>
      <c r="N6021" t="s">
        <v>29</v>
      </c>
      <c r="O6021" t="s">
        <v>30</v>
      </c>
      <c r="P6021" t="s">
        <v>30</v>
      </c>
      <c r="Q6021" t="s">
        <v>31</v>
      </c>
      <c r="R6021" t="s">
        <v>30</v>
      </c>
      <c r="X6021" t="s">
        <v>17896</v>
      </c>
    </row>
    <row r="6022" spans="1:24" x14ac:dyDescent="0.25">
      <c r="A6022">
        <v>132450</v>
      </c>
      <c r="B6022" t="s">
        <v>17897</v>
      </c>
      <c r="C6022" t="s">
        <v>17898</v>
      </c>
      <c r="G6022" t="e">
        <f>-stat</f>
        <v>#NAME?</v>
      </c>
      <c r="H6022" t="s">
        <v>7961</v>
      </c>
      <c r="N6022" t="s">
        <v>45</v>
      </c>
      <c r="O6022" t="s">
        <v>40</v>
      </c>
      <c r="P6022" t="s">
        <v>30</v>
      </c>
      <c r="Q6022" t="s">
        <v>31</v>
      </c>
      <c r="R6022" t="s">
        <v>30</v>
      </c>
      <c r="X6022" t="s">
        <v>17899</v>
      </c>
    </row>
    <row r="6023" spans="1:24" x14ac:dyDescent="0.25">
      <c r="A6023">
        <v>111134</v>
      </c>
      <c r="B6023" t="s">
        <v>17900</v>
      </c>
      <c r="C6023" t="s">
        <v>17901</v>
      </c>
      <c r="G6023" t="e">
        <f>-astine</f>
        <v>#NAME?</v>
      </c>
      <c r="H6023" t="s">
        <v>1231</v>
      </c>
      <c r="N6023" t="s">
        <v>45</v>
      </c>
      <c r="O6023" t="s">
        <v>40</v>
      </c>
      <c r="P6023" t="s">
        <v>30</v>
      </c>
      <c r="Q6023" t="s">
        <v>63</v>
      </c>
      <c r="R6023" t="s">
        <v>30</v>
      </c>
      <c r="X6023" t="s">
        <v>17902</v>
      </c>
    </row>
    <row r="6024" spans="1:24" x14ac:dyDescent="0.25">
      <c r="A6024">
        <v>10297</v>
      </c>
      <c r="B6024" t="s">
        <v>17903</v>
      </c>
      <c r="C6024" t="s">
        <v>17904</v>
      </c>
      <c r="G6024" t="s">
        <v>668</v>
      </c>
      <c r="H6024" t="s">
        <v>669</v>
      </c>
      <c r="N6024" t="s">
        <v>45</v>
      </c>
      <c r="O6024" t="s">
        <v>40</v>
      </c>
      <c r="P6024" t="s">
        <v>30</v>
      </c>
      <c r="Q6024" t="s">
        <v>63</v>
      </c>
      <c r="R6024" t="s">
        <v>30</v>
      </c>
      <c r="X6024" t="s">
        <v>17905</v>
      </c>
    </row>
    <row r="6025" spans="1:24" x14ac:dyDescent="0.25">
      <c r="A6025">
        <v>136743</v>
      </c>
      <c r="B6025" t="s">
        <v>17906</v>
      </c>
      <c r="C6025" t="s">
        <v>17907</v>
      </c>
      <c r="G6025" t="e">
        <f>-fylline</f>
        <v>#NAME?</v>
      </c>
      <c r="H6025" t="s">
        <v>155</v>
      </c>
      <c r="N6025" t="s">
        <v>29</v>
      </c>
      <c r="O6025" t="s">
        <v>40</v>
      </c>
      <c r="P6025" t="s">
        <v>30</v>
      </c>
      <c r="Q6025" t="s">
        <v>63</v>
      </c>
      <c r="R6025" t="s">
        <v>30</v>
      </c>
      <c r="X6025" t="s">
        <v>17908</v>
      </c>
    </row>
    <row r="6026" spans="1:24" x14ac:dyDescent="0.25">
      <c r="A6026">
        <v>521768</v>
      </c>
      <c r="B6026" t="s">
        <v>17909</v>
      </c>
      <c r="C6026" t="s">
        <v>17910</v>
      </c>
      <c r="G6026" t="e">
        <f>-oxetine</f>
        <v>#NAME?</v>
      </c>
      <c r="H6026" t="s">
        <v>3046</v>
      </c>
      <c r="N6026" t="s">
        <v>45</v>
      </c>
      <c r="O6026" t="s">
        <v>40</v>
      </c>
      <c r="P6026" t="s">
        <v>30</v>
      </c>
      <c r="Q6026" t="s">
        <v>63</v>
      </c>
      <c r="R6026" t="s">
        <v>30</v>
      </c>
      <c r="X6026" t="s">
        <v>17911</v>
      </c>
    </row>
    <row r="6027" spans="1:24" x14ac:dyDescent="0.25">
      <c r="A6027">
        <v>478117</v>
      </c>
      <c r="B6027" t="s">
        <v>17912</v>
      </c>
      <c r="C6027" t="s">
        <v>17913</v>
      </c>
      <c r="E6027" t="s">
        <v>17914</v>
      </c>
      <c r="F6027" t="s">
        <v>922</v>
      </c>
      <c r="G6027" t="e">
        <f>-prim</f>
        <v>#NAME?</v>
      </c>
      <c r="H6027" t="s">
        <v>2030</v>
      </c>
      <c r="I6027">
        <v>1969</v>
      </c>
      <c r="M6027" t="s">
        <v>453</v>
      </c>
      <c r="N6027" t="s">
        <v>45</v>
      </c>
      <c r="O6027" t="s">
        <v>40</v>
      </c>
      <c r="P6027" t="s">
        <v>30</v>
      </c>
      <c r="Q6027" t="s">
        <v>63</v>
      </c>
      <c r="R6027" t="s">
        <v>30</v>
      </c>
      <c r="X6027" t="s">
        <v>17915</v>
      </c>
    </row>
    <row r="6028" spans="1:24" x14ac:dyDescent="0.25">
      <c r="A6028">
        <v>46656</v>
      </c>
      <c r="B6028" t="s">
        <v>17921</v>
      </c>
      <c r="C6028" t="s">
        <v>17922</v>
      </c>
      <c r="F6028" t="s">
        <v>366</v>
      </c>
      <c r="I6028">
        <v>1962</v>
      </c>
      <c r="K6028" t="s">
        <v>17923</v>
      </c>
      <c r="L6028" t="s">
        <v>17924</v>
      </c>
      <c r="M6028" t="s">
        <v>2484</v>
      </c>
      <c r="N6028" t="s">
        <v>45</v>
      </c>
      <c r="O6028" t="s">
        <v>30</v>
      </c>
      <c r="P6028" t="s">
        <v>30</v>
      </c>
      <c r="Q6028" t="s">
        <v>63</v>
      </c>
      <c r="R6028" t="s">
        <v>30</v>
      </c>
      <c r="X6028" t="s">
        <v>17925</v>
      </c>
    </row>
    <row r="6029" spans="1:24" x14ac:dyDescent="0.25">
      <c r="A6029">
        <v>1078602</v>
      </c>
      <c r="B6029" t="s">
        <v>17932</v>
      </c>
      <c r="C6029" t="s">
        <v>17933</v>
      </c>
      <c r="F6029" t="s">
        <v>366</v>
      </c>
      <c r="N6029" t="s">
        <v>45</v>
      </c>
      <c r="O6029" t="s">
        <v>40</v>
      </c>
      <c r="P6029" t="s">
        <v>30</v>
      </c>
      <c r="Q6029" t="s">
        <v>63</v>
      </c>
      <c r="R6029" t="s">
        <v>30</v>
      </c>
      <c r="X6029" t="s">
        <v>17934</v>
      </c>
    </row>
    <row r="6030" spans="1:24" x14ac:dyDescent="0.25">
      <c r="A6030">
        <v>241923</v>
      </c>
      <c r="B6030" t="s">
        <v>17935</v>
      </c>
      <c r="C6030" t="s">
        <v>17936</v>
      </c>
      <c r="E6030" t="s">
        <v>17937</v>
      </c>
      <c r="F6030" t="s">
        <v>922</v>
      </c>
      <c r="G6030" t="s">
        <v>3021</v>
      </c>
      <c r="H6030" t="s">
        <v>1459</v>
      </c>
      <c r="I6030">
        <v>1973</v>
      </c>
      <c r="M6030" t="s">
        <v>1029</v>
      </c>
      <c r="N6030" t="s">
        <v>45</v>
      </c>
      <c r="O6030" t="s">
        <v>30</v>
      </c>
      <c r="P6030" t="s">
        <v>30</v>
      </c>
      <c r="Q6030" t="s">
        <v>31</v>
      </c>
      <c r="R6030" t="s">
        <v>30</v>
      </c>
      <c r="X6030" t="s">
        <v>17938</v>
      </c>
    </row>
    <row r="6031" spans="1:24" x14ac:dyDescent="0.25">
      <c r="A6031">
        <v>65455</v>
      </c>
      <c r="B6031" t="s">
        <v>17939</v>
      </c>
      <c r="C6031" t="s">
        <v>17940</v>
      </c>
      <c r="E6031" t="s">
        <v>17941</v>
      </c>
      <c r="F6031" t="s">
        <v>5193</v>
      </c>
      <c r="G6031" t="e">
        <f>-peridol</f>
        <v>#NAME?</v>
      </c>
      <c r="H6031" t="s">
        <v>736</v>
      </c>
      <c r="I6031">
        <v>1963</v>
      </c>
      <c r="K6031" t="s">
        <v>17942</v>
      </c>
      <c r="L6031" t="s">
        <v>17943</v>
      </c>
      <c r="M6031" t="s">
        <v>342</v>
      </c>
      <c r="N6031" t="s">
        <v>45</v>
      </c>
      <c r="O6031" t="s">
        <v>40</v>
      </c>
      <c r="P6031" t="s">
        <v>30</v>
      </c>
      <c r="Q6031" t="s">
        <v>63</v>
      </c>
      <c r="R6031" t="s">
        <v>30</v>
      </c>
      <c r="X6031" t="s">
        <v>17944</v>
      </c>
    </row>
    <row r="6032" spans="1:24" x14ac:dyDescent="0.25">
      <c r="A6032">
        <v>316564</v>
      </c>
      <c r="B6032" t="s">
        <v>17959</v>
      </c>
      <c r="C6032" t="s">
        <v>17960</v>
      </c>
      <c r="E6032" t="s">
        <v>17961</v>
      </c>
      <c r="F6032" t="s">
        <v>5885</v>
      </c>
      <c r="G6032" t="e">
        <f>-ium</f>
        <v>#NAME?</v>
      </c>
      <c r="H6032" t="s">
        <v>288</v>
      </c>
      <c r="I6032">
        <v>1981</v>
      </c>
      <c r="M6032" t="s">
        <v>7299</v>
      </c>
      <c r="N6032" t="s">
        <v>45</v>
      </c>
      <c r="O6032" t="s">
        <v>40</v>
      </c>
      <c r="P6032" t="s">
        <v>30</v>
      </c>
      <c r="Q6032" t="s">
        <v>63</v>
      </c>
      <c r="R6032" t="s">
        <v>30</v>
      </c>
      <c r="X6032" t="s">
        <v>17962</v>
      </c>
    </row>
    <row r="6033" spans="1:24" x14ac:dyDescent="0.25">
      <c r="A6033">
        <v>1381347</v>
      </c>
      <c r="B6033" t="s">
        <v>17977</v>
      </c>
      <c r="C6033" t="s">
        <v>17978</v>
      </c>
      <c r="E6033" t="s">
        <v>17979</v>
      </c>
      <c r="F6033" t="s">
        <v>17980</v>
      </c>
      <c r="G6033" t="e">
        <f>-parin</f>
        <v>#NAME?</v>
      </c>
      <c r="H6033" t="s">
        <v>13103</v>
      </c>
      <c r="I6033">
        <v>2002</v>
      </c>
      <c r="N6033" t="s">
        <v>133</v>
      </c>
      <c r="O6033" t="s">
        <v>30</v>
      </c>
      <c r="P6033" t="s">
        <v>30</v>
      </c>
      <c r="Q6033" t="s">
        <v>31</v>
      </c>
      <c r="R6033" t="s">
        <v>30</v>
      </c>
    </row>
    <row r="6034" spans="1:24" x14ac:dyDescent="0.25">
      <c r="A6034">
        <v>696150</v>
      </c>
      <c r="B6034" t="s">
        <v>17983</v>
      </c>
      <c r="C6034" t="s">
        <v>17984</v>
      </c>
      <c r="E6034" t="s">
        <v>17985</v>
      </c>
      <c r="F6034" t="s">
        <v>301</v>
      </c>
      <c r="G6034" t="e">
        <f>-bulin</f>
        <v>#NAME?</v>
      </c>
      <c r="H6034" t="s">
        <v>2900</v>
      </c>
      <c r="I6034">
        <v>1997</v>
      </c>
      <c r="M6034" t="s">
        <v>17986</v>
      </c>
      <c r="N6034" t="s">
        <v>45</v>
      </c>
      <c r="O6034" t="s">
        <v>40</v>
      </c>
      <c r="P6034" t="s">
        <v>30</v>
      </c>
      <c r="Q6034" t="s">
        <v>31</v>
      </c>
      <c r="R6034" t="s">
        <v>30</v>
      </c>
      <c r="X6034" t="s">
        <v>17987</v>
      </c>
    </row>
    <row r="6035" spans="1:24" x14ac:dyDescent="0.25">
      <c r="A6035">
        <v>1377122</v>
      </c>
      <c r="B6035" t="s">
        <v>17995</v>
      </c>
      <c r="C6035" t="s">
        <v>17996</v>
      </c>
      <c r="E6035" t="s">
        <v>17997</v>
      </c>
      <c r="F6035" t="s">
        <v>3897</v>
      </c>
      <c r="G6035" t="e">
        <f>-perone</f>
        <v>#NAME?</v>
      </c>
      <c r="H6035" t="s">
        <v>5115</v>
      </c>
      <c r="I6035">
        <v>1989</v>
      </c>
      <c r="M6035" t="s">
        <v>17998</v>
      </c>
      <c r="N6035" t="s">
        <v>45</v>
      </c>
      <c r="O6035" t="s">
        <v>40</v>
      </c>
      <c r="P6035" t="s">
        <v>30</v>
      </c>
      <c r="Q6035" t="s">
        <v>63</v>
      </c>
      <c r="R6035" t="s">
        <v>30</v>
      </c>
      <c r="X6035" t="s">
        <v>17999</v>
      </c>
    </row>
    <row r="6036" spans="1:24" x14ac:dyDescent="0.25">
      <c r="A6036">
        <v>1376126</v>
      </c>
      <c r="B6036" t="s">
        <v>18000</v>
      </c>
      <c r="C6036" t="s">
        <v>18001</v>
      </c>
      <c r="E6036" t="s">
        <v>18002</v>
      </c>
      <c r="F6036" t="s">
        <v>16123</v>
      </c>
      <c r="G6036" t="e">
        <f>-paxar</f>
        <v>#NAME?</v>
      </c>
      <c r="H6036" t="s">
        <v>18003</v>
      </c>
      <c r="I6036">
        <v>2010</v>
      </c>
      <c r="N6036" t="s">
        <v>45</v>
      </c>
      <c r="O6036" t="s">
        <v>30</v>
      </c>
      <c r="P6036" t="s">
        <v>30</v>
      </c>
      <c r="Q6036" t="s">
        <v>63</v>
      </c>
      <c r="R6036" t="s">
        <v>30</v>
      </c>
      <c r="X6036" t="s">
        <v>18004</v>
      </c>
    </row>
    <row r="6037" spans="1:24" x14ac:dyDescent="0.25">
      <c r="A6037">
        <v>1377773</v>
      </c>
      <c r="B6037" t="s">
        <v>18005</v>
      </c>
      <c r="C6037" t="s">
        <v>18006</v>
      </c>
      <c r="G6037" t="e">
        <f>-vir</f>
        <v>#NAME?</v>
      </c>
      <c r="H6037" t="s">
        <v>10689</v>
      </c>
      <c r="N6037" t="s">
        <v>45</v>
      </c>
      <c r="O6037" t="s">
        <v>40</v>
      </c>
      <c r="P6037" t="s">
        <v>30</v>
      </c>
      <c r="Q6037" t="s">
        <v>63</v>
      </c>
      <c r="R6037" t="s">
        <v>30</v>
      </c>
      <c r="X6037" t="s">
        <v>18007</v>
      </c>
    </row>
    <row r="6038" spans="1:24" x14ac:dyDescent="0.25">
      <c r="A6038">
        <v>1376459</v>
      </c>
      <c r="B6038" t="s">
        <v>18008</v>
      </c>
      <c r="C6038" t="s">
        <v>18009</v>
      </c>
      <c r="G6038" t="e">
        <f>-fibrate</f>
        <v>#NAME?</v>
      </c>
      <c r="H6038" t="s">
        <v>325</v>
      </c>
      <c r="N6038" t="s">
        <v>45</v>
      </c>
      <c r="O6038" t="s">
        <v>30</v>
      </c>
      <c r="P6038" t="s">
        <v>30</v>
      </c>
      <c r="Q6038" t="s">
        <v>46</v>
      </c>
      <c r="R6038" t="s">
        <v>30</v>
      </c>
      <c r="X6038" t="s">
        <v>18010</v>
      </c>
    </row>
    <row r="6039" spans="1:24" x14ac:dyDescent="0.25">
      <c r="A6039">
        <v>1377027</v>
      </c>
      <c r="B6039" t="s">
        <v>18011</v>
      </c>
      <c r="C6039" t="s">
        <v>18012</v>
      </c>
      <c r="G6039" t="e">
        <f>-racetam</f>
        <v>#NAME?</v>
      </c>
      <c r="H6039" t="s">
        <v>1139</v>
      </c>
      <c r="N6039" t="s">
        <v>45</v>
      </c>
      <c r="O6039" t="s">
        <v>40</v>
      </c>
      <c r="P6039" t="s">
        <v>30</v>
      </c>
      <c r="Q6039" t="s">
        <v>63</v>
      </c>
      <c r="R6039" t="s">
        <v>30</v>
      </c>
      <c r="X6039" t="s">
        <v>18013</v>
      </c>
    </row>
    <row r="6040" spans="1:24" x14ac:dyDescent="0.25">
      <c r="A6040">
        <v>1378427</v>
      </c>
      <c r="B6040" t="s">
        <v>18014</v>
      </c>
      <c r="C6040" t="s">
        <v>18015</v>
      </c>
      <c r="E6040" t="s">
        <v>18016</v>
      </c>
      <c r="G6040" t="e">
        <f>-verine</f>
        <v>#NAME?</v>
      </c>
      <c r="H6040" t="s">
        <v>2084</v>
      </c>
      <c r="N6040" t="s">
        <v>45</v>
      </c>
      <c r="O6040" t="s">
        <v>30</v>
      </c>
      <c r="P6040" t="s">
        <v>30</v>
      </c>
      <c r="Q6040" t="s">
        <v>46</v>
      </c>
      <c r="R6040" t="s">
        <v>30</v>
      </c>
      <c r="X6040" t="s">
        <v>18017</v>
      </c>
    </row>
    <row r="6041" spans="1:24" x14ac:dyDescent="0.25">
      <c r="A6041">
        <v>1376143</v>
      </c>
      <c r="B6041" t="s">
        <v>18018</v>
      </c>
      <c r="C6041" t="s">
        <v>18019</v>
      </c>
      <c r="E6041" t="s">
        <v>18020</v>
      </c>
      <c r="F6041" t="s">
        <v>11706</v>
      </c>
      <c r="G6041" t="e">
        <f>-entan</f>
        <v>#NAME?</v>
      </c>
      <c r="H6041" t="s">
        <v>702</v>
      </c>
      <c r="I6041">
        <v>2011</v>
      </c>
      <c r="N6041" t="s">
        <v>45</v>
      </c>
      <c r="O6041" t="s">
        <v>30</v>
      </c>
      <c r="P6041" t="s">
        <v>30</v>
      </c>
      <c r="Q6041" t="s">
        <v>63</v>
      </c>
      <c r="R6041" t="s">
        <v>30</v>
      </c>
      <c r="X6041" t="s">
        <v>18021</v>
      </c>
    </row>
    <row r="6042" spans="1:24" x14ac:dyDescent="0.25">
      <c r="A6042">
        <v>1380028</v>
      </c>
      <c r="B6042" t="s">
        <v>18022</v>
      </c>
      <c r="C6042" t="s">
        <v>18023</v>
      </c>
      <c r="G6042" t="e">
        <f>-begron</f>
        <v>#NAME?</v>
      </c>
      <c r="H6042" t="s">
        <v>10261</v>
      </c>
      <c r="N6042" t="s">
        <v>45</v>
      </c>
      <c r="O6042" t="s">
        <v>40</v>
      </c>
      <c r="P6042" t="s">
        <v>30</v>
      </c>
      <c r="Q6042" t="s">
        <v>46</v>
      </c>
      <c r="R6042" t="s">
        <v>30</v>
      </c>
      <c r="X6042" t="s">
        <v>18024</v>
      </c>
    </row>
    <row r="6043" spans="1:24" x14ac:dyDescent="0.25">
      <c r="A6043">
        <v>1378281</v>
      </c>
      <c r="B6043" t="s">
        <v>18025</v>
      </c>
      <c r="C6043" t="s">
        <v>18026</v>
      </c>
      <c r="E6043" t="s">
        <v>18027</v>
      </c>
      <c r="F6043" t="s">
        <v>6813</v>
      </c>
      <c r="G6043" t="e">
        <f>-olone</f>
        <v>#NAME?</v>
      </c>
      <c r="H6043" t="s">
        <v>754</v>
      </c>
      <c r="I6043">
        <v>1965</v>
      </c>
      <c r="K6043" t="s">
        <v>18028</v>
      </c>
      <c r="L6043" t="s">
        <v>18029</v>
      </c>
      <c r="M6043" t="s">
        <v>4208</v>
      </c>
      <c r="N6043" t="s">
        <v>29</v>
      </c>
      <c r="O6043" t="s">
        <v>40</v>
      </c>
      <c r="P6043" t="s">
        <v>30</v>
      </c>
      <c r="Q6043" t="s">
        <v>31</v>
      </c>
      <c r="R6043" t="s">
        <v>30</v>
      </c>
      <c r="X6043" t="s">
        <v>18030</v>
      </c>
    </row>
    <row r="6044" spans="1:24" x14ac:dyDescent="0.25">
      <c r="A6044">
        <v>1377507</v>
      </c>
      <c r="B6044" t="s">
        <v>18031</v>
      </c>
      <c r="C6044" t="s">
        <v>18032</v>
      </c>
      <c r="G6044" t="e">
        <f>-fenamate</f>
        <v>#NAME?</v>
      </c>
      <c r="H6044" t="s">
        <v>382</v>
      </c>
      <c r="N6044" t="s">
        <v>45</v>
      </c>
      <c r="O6044" t="s">
        <v>30</v>
      </c>
      <c r="P6044" t="s">
        <v>30</v>
      </c>
      <c r="Q6044" t="s">
        <v>63</v>
      </c>
      <c r="R6044" t="s">
        <v>30</v>
      </c>
      <c r="X6044" t="s">
        <v>18033</v>
      </c>
    </row>
    <row r="6045" spans="1:24" x14ac:dyDescent="0.25">
      <c r="A6045">
        <v>1379562</v>
      </c>
      <c r="B6045" t="s">
        <v>18034</v>
      </c>
      <c r="C6045" t="s">
        <v>18035</v>
      </c>
      <c r="E6045" t="s">
        <v>18036</v>
      </c>
      <c r="F6045" t="s">
        <v>366</v>
      </c>
      <c r="G6045" t="e">
        <f>-azocine</f>
        <v>#NAME?</v>
      </c>
      <c r="H6045" t="s">
        <v>2175</v>
      </c>
      <c r="I6045">
        <v>1976</v>
      </c>
      <c r="M6045" t="s">
        <v>179</v>
      </c>
      <c r="N6045" t="s">
        <v>45</v>
      </c>
      <c r="O6045" t="s">
        <v>40</v>
      </c>
      <c r="P6045" t="s">
        <v>30</v>
      </c>
      <c r="Q6045" t="s">
        <v>31</v>
      </c>
      <c r="R6045" t="s">
        <v>30</v>
      </c>
      <c r="X6045" t="s">
        <v>18037</v>
      </c>
    </row>
    <row r="6046" spans="1:24" x14ac:dyDescent="0.25">
      <c r="A6046">
        <v>1378830</v>
      </c>
      <c r="B6046" t="s">
        <v>18038</v>
      </c>
      <c r="C6046" t="s">
        <v>18039</v>
      </c>
      <c r="G6046" t="e">
        <f>-oxacin</f>
        <v>#NAME?</v>
      </c>
      <c r="H6046" t="s">
        <v>1472</v>
      </c>
      <c r="N6046" t="s">
        <v>45</v>
      </c>
      <c r="O6046" t="s">
        <v>40</v>
      </c>
      <c r="P6046" t="s">
        <v>30</v>
      </c>
      <c r="Q6046" t="s">
        <v>63</v>
      </c>
      <c r="R6046" t="s">
        <v>30</v>
      </c>
      <c r="X6046" t="s">
        <v>18040</v>
      </c>
    </row>
    <row r="6047" spans="1:24" x14ac:dyDescent="0.25">
      <c r="A6047">
        <v>1377315</v>
      </c>
      <c r="B6047" t="s">
        <v>18041</v>
      </c>
      <c r="C6047" t="s">
        <v>18042</v>
      </c>
      <c r="G6047" t="e">
        <f>-profen</f>
        <v>#NAME?</v>
      </c>
      <c r="H6047" t="s">
        <v>875</v>
      </c>
      <c r="N6047" t="s">
        <v>45</v>
      </c>
      <c r="O6047" t="s">
        <v>40</v>
      </c>
      <c r="P6047" t="s">
        <v>30</v>
      </c>
      <c r="Q6047" t="s">
        <v>46</v>
      </c>
      <c r="R6047" t="s">
        <v>30</v>
      </c>
      <c r="X6047" t="s">
        <v>18043</v>
      </c>
    </row>
    <row r="6048" spans="1:24" x14ac:dyDescent="0.25">
      <c r="A6048">
        <v>1379939</v>
      </c>
      <c r="B6048" t="s">
        <v>18044</v>
      </c>
      <c r="C6048" t="s">
        <v>18045</v>
      </c>
      <c r="E6048" t="s">
        <v>18046</v>
      </c>
      <c r="G6048" t="s">
        <v>237</v>
      </c>
      <c r="H6048" t="s">
        <v>238</v>
      </c>
      <c r="I6048">
        <v>1985</v>
      </c>
      <c r="M6048" t="s">
        <v>18047</v>
      </c>
      <c r="N6048" t="s">
        <v>29</v>
      </c>
      <c r="O6048" t="s">
        <v>40</v>
      </c>
      <c r="P6048" t="s">
        <v>30</v>
      </c>
      <c r="Q6048" t="s">
        <v>46</v>
      </c>
      <c r="R6048" t="s">
        <v>30</v>
      </c>
      <c r="X6048" t="s">
        <v>18048</v>
      </c>
    </row>
    <row r="6049" spans="1:24" x14ac:dyDescent="0.25">
      <c r="A6049">
        <v>1380392</v>
      </c>
      <c r="B6049" t="s">
        <v>18049</v>
      </c>
      <c r="C6049" t="s">
        <v>18050</v>
      </c>
      <c r="F6049" t="s">
        <v>18051</v>
      </c>
      <c r="G6049" t="e">
        <f>-ium</f>
        <v>#NAME?</v>
      </c>
      <c r="H6049" t="s">
        <v>288</v>
      </c>
      <c r="M6049" t="s">
        <v>88</v>
      </c>
      <c r="N6049" t="s">
        <v>75</v>
      </c>
      <c r="O6049" t="s">
        <v>30</v>
      </c>
      <c r="P6049" t="s">
        <v>30</v>
      </c>
      <c r="Q6049" t="s">
        <v>31</v>
      </c>
      <c r="R6049" t="s">
        <v>30</v>
      </c>
    </row>
    <row r="6050" spans="1:24" x14ac:dyDescent="0.25">
      <c r="A6050">
        <v>1380957</v>
      </c>
      <c r="B6050" t="s">
        <v>18052</v>
      </c>
      <c r="C6050" t="s">
        <v>18053</v>
      </c>
      <c r="E6050" t="s">
        <v>18054</v>
      </c>
      <c r="F6050" t="s">
        <v>313</v>
      </c>
      <c r="G6050" t="s">
        <v>13217</v>
      </c>
      <c r="H6050" t="s">
        <v>14258</v>
      </c>
      <c r="I6050">
        <v>1989</v>
      </c>
      <c r="M6050" t="s">
        <v>18055</v>
      </c>
      <c r="N6050" t="s">
        <v>108</v>
      </c>
      <c r="O6050" t="s">
        <v>30</v>
      </c>
      <c r="P6050" t="s">
        <v>30</v>
      </c>
      <c r="Q6050" t="s">
        <v>31</v>
      </c>
      <c r="R6050" t="s">
        <v>30</v>
      </c>
    </row>
    <row r="6051" spans="1:24" x14ac:dyDescent="0.25">
      <c r="A6051">
        <v>1380139</v>
      </c>
      <c r="B6051" t="s">
        <v>18056</v>
      </c>
      <c r="C6051" t="s">
        <v>18057</v>
      </c>
      <c r="E6051" t="s">
        <v>18058</v>
      </c>
      <c r="F6051" t="s">
        <v>18059</v>
      </c>
      <c r="G6051" t="e">
        <f>-cog</f>
        <v>#NAME?</v>
      </c>
      <c r="H6051" t="s">
        <v>6594</v>
      </c>
      <c r="I6051">
        <v>2011</v>
      </c>
      <c r="N6051" t="s">
        <v>75</v>
      </c>
      <c r="O6051" t="s">
        <v>30</v>
      </c>
      <c r="P6051" t="s">
        <v>30</v>
      </c>
      <c r="Q6051" t="s">
        <v>31</v>
      </c>
      <c r="R6051" t="s">
        <v>30</v>
      </c>
    </row>
    <row r="6052" spans="1:24" x14ac:dyDescent="0.25">
      <c r="A6052">
        <v>1380107</v>
      </c>
      <c r="B6052" t="s">
        <v>18066</v>
      </c>
      <c r="C6052" t="s">
        <v>18067</v>
      </c>
      <c r="E6052" t="s">
        <v>18068</v>
      </c>
      <c r="F6052" t="s">
        <v>1370</v>
      </c>
      <c r="G6052" t="e">
        <f>-tide</f>
        <v>#NAME?</v>
      </c>
      <c r="H6052" t="s">
        <v>11800</v>
      </c>
      <c r="I6052">
        <v>2007</v>
      </c>
      <c r="N6052" t="s">
        <v>108</v>
      </c>
      <c r="O6052" t="s">
        <v>30</v>
      </c>
      <c r="P6052" t="s">
        <v>30</v>
      </c>
      <c r="Q6052" t="s">
        <v>31</v>
      </c>
      <c r="R6052" t="s">
        <v>30</v>
      </c>
    </row>
    <row r="6053" spans="1:24" x14ac:dyDescent="0.25">
      <c r="A6053">
        <v>1380903</v>
      </c>
      <c r="B6053" t="s">
        <v>18069</v>
      </c>
      <c r="C6053" t="s">
        <v>18070</v>
      </c>
      <c r="G6053" t="e">
        <f>-ermin</f>
        <v>#NAME?</v>
      </c>
      <c r="H6053" t="s">
        <v>14446</v>
      </c>
      <c r="N6053" t="s">
        <v>108</v>
      </c>
      <c r="O6053" t="s">
        <v>30</v>
      </c>
      <c r="P6053" t="s">
        <v>30</v>
      </c>
      <c r="Q6053" t="s">
        <v>31</v>
      </c>
      <c r="R6053" t="s">
        <v>30</v>
      </c>
    </row>
    <row r="6054" spans="1:24" x14ac:dyDescent="0.25">
      <c r="A6054">
        <v>1379086</v>
      </c>
      <c r="B6054" t="s">
        <v>18071</v>
      </c>
      <c r="C6054" t="s">
        <v>18072</v>
      </c>
      <c r="G6054" t="e">
        <f>-prost</f>
        <v>#NAME?</v>
      </c>
      <c r="H6054" t="s">
        <v>238</v>
      </c>
      <c r="N6054" t="s">
        <v>45</v>
      </c>
      <c r="O6054" t="s">
        <v>40</v>
      </c>
      <c r="P6054" t="s">
        <v>30</v>
      </c>
      <c r="Q6054" t="s">
        <v>31</v>
      </c>
      <c r="R6054" t="s">
        <v>30</v>
      </c>
      <c r="X6054" t="s">
        <v>18073</v>
      </c>
    </row>
    <row r="6055" spans="1:24" x14ac:dyDescent="0.25">
      <c r="A6055">
        <v>1376712</v>
      </c>
      <c r="B6055" t="s">
        <v>18074</v>
      </c>
      <c r="C6055" t="s">
        <v>18075</v>
      </c>
      <c r="G6055" t="s">
        <v>18076</v>
      </c>
      <c r="H6055" t="s">
        <v>18077</v>
      </c>
      <c r="N6055" t="s">
        <v>29</v>
      </c>
      <c r="O6055" t="s">
        <v>30</v>
      </c>
      <c r="P6055" t="s">
        <v>30</v>
      </c>
      <c r="Q6055" t="s">
        <v>31</v>
      </c>
      <c r="R6055" t="s">
        <v>30</v>
      </c>
      <c r="X6055" t="s">
        <v>18078</v>
      </c>
    </row>
    <row r="6056" spans="1:24" x14ac:dyDescent="0.25">
      <c r="A6056">
        <v>1377707</v>
      </c>
      <c r="B6056" t="s">
        <v>18079</v>
      </c>
      <c r="C6056" t="s">
        <v>18080</v>
      </c>
      <c r="E6056" t="s">
        <v>18081</v>
      </c>
      <c r="F6056" t="s">
        <v>3897</v>
      </c>
      <c r="G6056" t="e">
        <f>-perone</f>
        <v>#NAME?</v>
      </c>
      <c r="H6056" t="s">
        <v>5115</v>
      </c>
      <c r="I6056">
        <v>1985</v>
      </c>
      <c r="M6056" t="s">
        <v>342</v>
      </c>
      <c r="N6056" t="s">
        <v>45</v>
      </c>
      <c r="O6056" t="s">
        <v>40</v>
      </c>
      <c r="P6056" t="s">
        <v>30</v>
      </c>
      <c r="Q6056" t="s">
        <v>63</v>
      </c>
      <c r="R6056" t="s">
        <v>30</v>
      </c>
      <c r="X6056" t="s">
        <v>18082</v>
      </c>
    </row>
    <row r="6057" spans="1:24" x14ac:dyDescent="0.25">
      <c r="A6057">
        <v>1376599</v>
      </c>
      <c r="B6057" t="s">
        <v>18083</v>
      </c>
      <c r="C6057" t="s">
        <v>18084</v>
      </c>
      <c r="G6057" t="e">
        <f>-ast</f>
        <v>#NAME?</v>
      </c>
      <c r="H6057" t="s">
        <v>10401</v>
      </c>
      <c r="N6057" t="s">
        <v>45</v>
      </c>
      <c r="O6057" t="s">
        <v>30</v>
      </c>
      <c r="P6057" t="s">
        <v>30</v>
      </c>
      <c r="Q6057" t="s">
        <v>63</v>
      </c>
      <c r="R6057" t="s">
        <v>30</v>
      </c>
      <c r="X6057" t="s">
        <v>18085</v>
      </c>
    </row>
    <row r="6058" spans="1:24" x14ac:dyDescent="0.25">
      <c r="A6058">
        <v>255935</v>
      </c>
      <c r="B6058" t="s">
        <v>18163</v>
      </c>
      <c r="C6058" t="s">
        <v>18164</v>
      </c>
      <c r="E6058" t="s">
        <v>18165</v>
      </c>
      <c r="F6058" t="s">
        <v>3897</v>
      </c>
      <c r="G6058" t="e">
        <f>-conazole</f>
        <v>#NAME?</v>
      </c>
      <c r="H6058" t="s">
        <v>917</v>
      </c>
      <c r="I6058">
        <v>1980</v>
      </c>
      <c r="M6058" t="s">
        <v>268</v>
      </c>
      <c r="N6058" t="s">
        <v>45</v>
      </c>
      <c r="O6058" t="s">
        <v>40</v>
      </c>
      <c r="P6058" t="s">
        <v>30</v>
      </c>
      <c r="Q6058" t="s">
        <v>46</v>
      </c>
      <c r="R6058" t="s">
        <v>30</v>
      </c>
      <c r="X6058" t="s">
        <v>18166</v>
      </c>
    </row>
    <row r="6059" spans="1:24" x14ac:dyDescent="0.25">
      <c r="A6059">
        <v>69785</v>
      </c>
      <c r="B6059" t="s">
        <v>18167</v>
      </c>
      <c r="C6059" t="s">
        <v>18168</v>
      </c>
      <c r="E6059" t="s">
        <v>18169</v>
      </c>
      <c r="F6059" t="s">
        <v>3908</v>
      </c>
      <c r="G6059" t="e">
        <f>-zolid</f>
        <v>#NAME?</v>
      </c>
      <c r="H6059" t="s">
        <v>3764</v>
      </c>
      <c r="I6059">
        <v>1997</v>
      </c>
      <c r="M6059" t="s">
        <v>453</v>
      </c>
      <c r="N6059" t="s">
        <v>45</v>
      </c>
      <c r="O6059" t="s">
        <v>40</v>
      </c>
      <c r="P6059" t="s">
        <v>30</v>
      </c>
      <c r="Q6059" t="s">
        <v>31</v>
      </c>
      <c r="R6059" t="s">
        <v>30</v>
      </c>
      <c r="X6059" t="s">
        <v>18170</v>
      </c>
    </row>
    <row r="6060" spans="1:24" x14ac:dyDescent="0.25">
      <c r="A6060">
        <v>453275</v>
      </c>
      <c r="B6060" t="s">
        <v>18171</v>
      </c>
      <c r="C6060" t="s">
        <v>18172</v>
      </c>
      <c r="E6060" t="s">
        <v>18173</v>
      </c>
      <c r="F6060" t="s">
        <v>18174</v>
      </c>
      <c r="G6060" t="e">
        <f>-zolid</f>
        <v>#NAME?</v>
      </c>
      <c r="H6060" t="s">
        <v>3764</v>
      </c>
      <c r="I6060">
        <v>2008</v>
      </c>
      <c r="N6060" t="s">
        <v>45</v>
      </c>
      <c r="O6060" t="s">
        <v>40</v>
      </c>
      <c r="P6060" t="s">
        <v>30</v>
      </c>
      <c r="Q6060" t="s">
        <v>31</v>
      </c>
      <c r="R6060" t="s">
        <v>30</v>
      </c>
      <c r="X6060" t="s">
        <v>18175</v>
      </c>
    </row>
    <row r="6061" spans="1:24" x14ac:dyDescent="0.25">
      <c r="A6061">
        <v>92435</v>
      </c>
      <c r="B6061" t="s">
        <v>18176</v>
      </c>
      <c r="C6061" t="s">
        <v>18177</v>
      </c>
      <c r="E6061" t="s">
        <v>18178</v>
      </c>
      <c r="F6061" t="s">
        <v>489</v>
      </c>
      <c r="I6061">
        <v>1985</v>
      </c>
      <c r="M6061" t="s">
        <v>896</v>
      </c>
      <c r="N6061" t="s">
        <v>45</v>
      </c>
      <c r="O6061" t="s">
        <v>40</v>
      </c>
      <c r="P6061" t="s">
        <v>30</v>
      </c>
      <c r="Q6061" t="s">
        <v>63</v>
      </c>
      <c r="R6061" t="s">
        <v>30</v>
      </c>
      <c r="X6061" t="s">
        <v>18179</v>
      </c>
    </row>
    <row r="6062" spans="1:24" x14ac:dyDescent="0.25">
      <c r="A6062">
        <v>26237</v>
      </c>
      <c r="B6062" t="s">
        <v>18180</v>
      </c>
      <c r="C6062" t="s">
        <v>18181</v>
      </c>
      <c r="E6062" t="s">
        <v>18182</v>
      </c>
      <c r="F6062" t="s">
        <v>18183</v>
      </c>
      <c r="G6062" t="e">
        <f>-fylline</f>
        <v>#NAME?</v>
      </c>
      <c r="H6062" t="s">
        <v>155</v>
      </c>
      <c r="I6062">
        <v>1985</v>
      </c>
      <c r="M6062" t="s">
        <v>1310</v>
      </c>
      <c r="N6062" t="s">
        <v>29</v>
      </c>
      <c r="O6062" t="s">
        <v>40</v>
      </c>
      <c r="P6062" t="s">
        <v>30</v>
      </c>
      <c r="Q6062" t="s">
        <v>63</v>
      </c>
      <c r="R6062" t="s">
        <v>30</v>
      </c>
      <c r="X6062" t="s">
        <v>18184</v>
      </c>
    </row>
    <row r="6063" spans="1:24" x14ac:dyDescent="0.25">
      <c r="A6063">
        <v>1378096</v>
      </c>
      <c r="B6063" t="s">
        <v>18207</v>
      </c>
      <c r="C6063" t="s">
        <v>18208</v>
      </c>
      <c r="E6063" t="s">
        <v>18209</v>
      </c>
      <c r="F6063" t="s">
        <v>489</v>
      </c>
      <c r="G6063" t="e">
        <f>-flurane</f>
        <v>#NAME?</v>
      </c>
      <c r="H6063" t="s">
        <v>6047</v>
      </c>
      <c r="I6063">
        <v>1962</v>
      </c>
      <c r="M6063" t="s">
        <v>1804</v>
      </c>
      <c r="N6063" t="s">
        <v>45</v>
      </c>
      <c r="O6063" t="s">
        <v>40</v>
      </c>
      <c r="P6063" t="s">
        <v>30</v>
      </c>
      <c r="Q6063" t="s">
        <v>46</v>
      </c>
      <c r="R6063" t="s">
        <v>30</v>
      </c>
      <c r="X6063" t="s">
        <v>18210</v>
      </c>
    </row>
    <row r="6064" spans="1:24" x14ac:dyDescent="0.25">
      <c r="A6064">
        <v>1330947</v>
      </c>
      <c r="B6064" t="s">
        <v>18211</v>
      </c>
      <c r="C6064" t="s">
        <v>18212</v>
      </c>
      <c r="G6064" t="e">
        <f>-xanox</f>
        <v>#NAME?</v>
      </c>
      <c r="H6064" t="s">
        <v>18213</v>
      </c>
      <c r="N6064" t="s">
        <v>45</v>
      </c>
      <c r="O6064" t="s">
        <v>40</v>
      </c>
      <c r="P6064" t="s">
        <v>30</v>
      </c>
      <c r="Q6064" t="s">
        <v>63</v>
      </c>
      <c r="R6064" t="s">
        <v>30</v>
      </c>
      <c r="X6064" t="s">
        <v>18214</v>
      </c>
    </row>
    <row r="6065" spans="1:24" x14ac:dyDescent="0.25">
      <c r="A6065">
        <v>1380012</v>
      </c>
      <c r="B6065" t="s">
        <v>18215</v>
      </c>
      <c r="C6065" t="s">
        <v>18216</v>
      </c>
      <c r="G6065" t="s">
        <v>1015</v>
      </c>
      <c r="H6065" t="s">
        <v>1016</v>
      </c>
      <c r="I6065">
        <v>2001</v>
      </c>
      <c r="N6065" t="s">
        <v>29</v>
      </c>
      <c r="O6065" t="s">
        <v>40</v>
      </c>
      <c r="P6065" t="s">
        <v>30</v>
      </c>
      <c r="Q6065" t="s">
        <v>46</v>
      </c>
      <c r="R6065" t="s">
        <v>30</v>
      </c>
      <c r="X6065" t="s">
        <v>18217</v>
      </c>
    </row>
    <row r="6066" spans="1:24" x14ac:dyDescent="0.25">
      <c r="A6066">
        <v>1377684</v>
      </c>
      <c r="B6066" t="s">
        <v>18218</v>
      </c>
      <c r="C6066" t="s">
        <v>18219</v>
      </c>
      <c r="G6066" t="e">
        <f>-verine</f>
        <v>#NAME?</v>
      </c>
      <c r="H6066" t="s">
        <v>2084</v>
      </c>
      <c r="N6066" t="s">
        <v>45</v>
      </c>
      <c r="O6066" t="s">
        <v>30</v>
      </c>
      <c r="P6066" t="s">
        <v>30</v>
      </c>
      <c r="Q6066" t="s">
        <v>46</v>
      </c>
      <c r="R6066" t="s">
        <v>30</v>
      </c>
      <c r="X6066" t="s">
        <v>18220</v>
      </c>
    </row>
    <row r="6067" spans="1:24" x14ac:dyDescent="0.25">
      <c r="A6067">
        <v>1378966</v>
      </c>
      <c r="B6067" t="s">
        <v>18221</v>
      </c>
      <c r="C6067" t="s">
        <v>18222</v>
      </c>
      <c r="G6067" t="s">
        <v>2639</v>
      </c>
      <c r="H6067" t="s">
        <v>2640</v>
      </c>
      <c r="N6067" t="s">
        <v>29</v>
      </c>
      <c r="O6067" t="s">
        <v>40</v>
      </c>
      <c r="P6067" t="s">
        <v>30</v>
      </c>
      <c r="Q6067" t="s">
        <v>46</v>
      </c>
      <c r="R6067" t="s">
        <v>30</v>
      </c>
      <c r="X6067" t="s">
        <v>18223</v>
      </c>
    </row>
    <row r="6068" spans="1:24" x14ac:dyDescent="0.25">
      <c r="A6068">
        <v>1376578</v>
      </c>
      <c r="B6068" t="s">
        <v>18224</v>
      </c>
      <c r="C6068" t="s">
        <v>18225</v>
      </c>
      <c r="G6068" t="e">
        <f ca="1">-ifen(e)</f>
        <v>#NAME?</v>
      </c>
      <c r="H6068" t="s">
        <v>4990</v>
      </c>
      <c r="N6068" t="s">
        <v>45</v>
      </c>
      <c r="O6068" t="s">
        <v>40</v>
      </c>
      <c r="P6068" t="s">
        <v>30</v>
      </c>
      <c r="Q6068" t="s">
        <v>63</v>
      </c>
      <c r="R6068" t="s">
        <v>30</v>
      </c>
      <c r="X6068" t="s">
        <v>18226</v>
      </c>
    </row>
    <row r="6069" spans="1:24" x14ac:dyDescent="0.25">
      <c r="A6069">
        <v>1379650</v>
      </c>
      <c r="B6069" t="s">
        <v>18227</v>
      </c>
      <c r="C6069" t="s">
        <v>18228</v>
      </c>
      <c r="G6069" t="e">
        <f>-imus</f>
        <v>#NAME?</v>
      </c>
      <c r="H6069" t="s">
        <v>9376</v>
      </c>
      <c r="I6069">
        <v>2009</v>
      </c>
      <c r="N6069" t="s">
        <v>29</v>
      </c>
      <c r="O6069" t="s">
        <v>30</v>
      </c>
      <c r="P6069" t="s">
        <v>30</v>
      </c>
      <c r="Q6069" t="s">
        <v>31</v>
      </c>
      <c r="R6069" t="s">
        <v>30</v>
      </c>
      <c r="X6069" t="s">
        <v>18229</v>
      </c>
    </row>
    <row r="6070" spans="1:24" x14ac:dyDescent="0.25">
      <c r="A6070">
        <v>1377362</v>
      </c>
      <c r="B6070" t="s">
        <v>18230</v>
      </c>
      <c r="C6070" t="s">
        <v>18231</v>
      </c>
      <c r="G6070" t="e">
        <f>-meline</f>
        <v>#NAME?</v>
      </c>
      <c r="H6070" t="s">
        <v>16053</v>
      </c>
      <c r="N6070" t="s">
        <v>45</v>
      </c>
      <c r="O6070" t="s">
        <v>40</v>
      </c>
      <c r="P6070" t="s">
        <v>30</v>
      </c>
      <c r="Q6070" t="s">
        <v>63</v>
      </c>
      <c r="R6070" t="s">
        <v>30</v>
      </c>
      <c r="X6070" t="s">
        <v>18232</v>
      </c>
    </row>
    <row r="6071" spans="1:24" x14ac:dyDescent="0.25">
      <c r="A6071">
        <v>1376739</v>
      </c>
      <c r="B6071" t="s">
        <v>18233</v>
      </c>
      <c r="C6071" t="s">
        <v>18234</v>
      </c>
      <c r="G6071" t="s">
        <v>460</v>
      </c>
      <c r="H6071" t="s">
        <v>461</v>
      </c>
      <c r="N6071" t="s">
        <v>29</v>
      </c>
      <c r="O6071" t="s">
        <v>40</v>
      </c>
      <c r="P6071" t="s">
        <v>30</v>
      </c>
      <c r="Q6071" t="s">
        <v>31</v>
      </c>
      <c r="R6071" t="s">
        <v>30</v>
      </c>
      <c r="X6071" t="s">
        <v>18235</v>
      </c>
    </row>
    <row r="6072" spans="1:24" x14ac:dyDescent="0.25">
      <c r="A6072">
        <v>1362772</v>
      </c>
      <c r="B6072" t="s">
        <v>18236</v>
      </c>
      <c r="C6072" t="s">
        <v>18237</v>
      </c>
      <c r="G6072" t="e">
        <f ca="1">-ifen(e)</f>
        <v>#NAME?</v>
      </c>
      <c r="H6072" t="s">
        <v>4990</v>
      </c>
      <c r="N6072" t="s">
        <v>45</v>
      </c>
      <c r="O6072" t="s">
        <v>30</v>
      </c>
      <c r="P6072" t="s">
        <v>30</v>
      </c>
      <c r="Q6072" t="s">
        <v>63</v>
      </c>
      <c r="R6072" t="s">
        <v>30</v>
      </c>
      <c r="X6072" t="s">
        <v>18238</v>
      </c>
    </row>
    <row r="6073" spans="1:24" x14ac:dyDescent="0.25">
      <c r="A6073">
        <v>1418083</v>
      </c>
      <c r="B6073" t="s">
        <v>18239</v>
      </c>
      <c r="C6073" t="s">
        <v>18240</v>
      </c>
      <c r="G6073" t="s">
        <v>1566</v>
      </c>
      <c r="H6073" t="s">
        <v>1567</v>
      </c>
      <c r="N6073" t="s">
        <v>45</v>
      </c>
      <c r="O6073" t="s">
        <v>40</v>
      </c>
      <c r="P6073" t="s">
        <v>30</v>
      </c>
      <c r="Q6073" t="s">
        <v>46</v>
      </c>
      <c r="R6073" t="s">
        <v>30</v>
      </c>
      <c r="X6073" t="s">
        <v>18241</v>
      </c>
    </row>
    <row r="6074" spans="1:24" x14ac:dyDescent="0.25">
      <c r="A6074">
        <v>1383318</v>
      </c>
      <c r="B6074" t="s">
        <v>18242</v>
      </c>
      <c r="C6074" t="s">
        <v>18243</v>
      </c>
      <c r="E6074" t="s">
        <v>18244</v>
      </c>
      <c r="G6074" t="e">
        <f>-vir</f>
        <v>#NAME?</v>
      </c>
      <c r="H6074" t="s">
        <v>7289</v>
      </c>
      <c r="I6074">
        <v>1995</v>
      </c>
      <c r="M6074" t="s">
        <v>250</v>
      </c>
      <c r="N6074" t="s">
        <v>45</v>
      </c>
      <c r="O6074" t="s">
        <v>30</v>
      </c>
      <c r="P6074" t="s">
        <v>30</v>
      </c>
      <c r="Q6074" t="s">
        <v>46</v>
      </c>
      <c r="R6074" t="s">
        <v>30</v>
      </c>
      <c r="X6074" t="s">
        <v>18245</v>
      </c>
    </row>
    <row r="6075" spans="1:24" x14ac:dyDescent="0.25">
      <c r="A6075">
        <v>1383351</v>
      </c>
      <c r="B6075" t="s">
        <v>18246</v>
      </c>
      <c r="C6075" t="s">
        <v>18247</v>
      </c>
      <c r="E6075" t="s">
        <v>18248</v>
      </c>
      <c r="F6075" t="s">
        <v>3897</v>
      </c>
      <c r="G6075" t="e">
        <f>-caine</f>
        <v>#NAME?</v>
      </c>
      <c r="H6075" t="s">
        <v>394</v>
      </c>
      <c r="I6075">
        <v>1969</v>
      </c>
      <c r="M6075" t="s">
        <v>1522</v>
      </c>
      <c r="N6075" t="s">
        <v>45</v>
      </c>
      <c r="O6075" t="s">
        <v>40</v>
      </c>
      <c r="P6075" t="s">
        <v>30</v>
      </c>
      <c r="Q6075" t="s">
        <v>63</v>
      </c>
      <c r="R6075" t="s">
        <v>30</v>
      </c>
      <c r="X6075" t="s">
        <v>18249</v>
      </c>
    </row>
    <row r="6076" spans="1:24" x14ac:dyDescent="0.25">
      <c r="A6076">
        <v>1383526</v>
      </c>
      <c r="B6076" t="s">
        <v>18250</v>
      </c>
      <c r="C6076" t="s">
        <v>18251</v>
      </c>
      <c r="E6076" t="s">
        <v>18252</v>
      </c>
      <c r="G6076" t="e">
        <f>-fosfamide</f>
        <v>#NAME?</v>
      </c>
      <c r="H6076" t="s">
        <v>6319</v>
      </c>
      <c r="I6076">
        <v>2000</v>
      </c>
      <c r="N6076" t="s">
        <v>45</v>
      </c>
      <c r="O6076" t="s">
        <v>30</v>
      </c>
      <c r="P6076" t="s">
        <v>30</v>
      </c>
      <c r="Q6076" t="s">
        <v>31</v>
      </c>
      <c r="R6076" t="s">
        <v>30</v>
      </c>
      <c r="X6076" t="s">
        <v>18253</v>
      </c>
    </row>
    <row r="6077" spans="1:24" x14ac:dyDescent="0.25">
      <c r="A6077">
        <v>1383182</v>
      </c>
      <c r="B6077" t="s">
        <v>18254</v>
      </c>
      <c r="C6077" t="s">
        <v>18255</v>
      </c>
      <c r="E6077" t="s">
        <v>18256</v>
      </c>
      <c r="F6077" t="s">
        <v>626</v>
      </c>
      <c r="G6077" t="e">
        <f>-micin</f>
        <v>#NAME?</v>
      </c>
      <c r="H6077" t="s">
        <v>256</v>
      </c>
      <c r="I6077">
        <v>1977</v>
      </c>
      <c r="M6077" t="s">
        <v>453</v>
      </c>
      <c r="N6077" t="s">
        <v>29</v>
      </c>
      <c r="O6077" t="s">
        <v>30</v>
      </c>
      <c r="P6077" t="s">
        <v>30</v>
      </c>
      <c r="Q6077" t="s">
        <v>31</v>
      </c>
      <c r="R6077" t="s">
        <v>30</v>
      </c>
      <c r="X6077" t="s">
        <v>18257</v>
      </c>
    </row>
    <row r="6078" spans="1:24" x14ac:dyDescent="0.25">
      <c r="A6078">
        <v>1383493</v>
      </c>
      <c r="B6078" t="s">
        <v>18258</v>
      </c>
      <c r="C6078" t="s">
        <v>18259</v>
      </c>
      <c r="G6078" t="e">
        <f>-ium</f>
        <v>#NAME?</v>
      </c>
      <c r="H6078" t="s">
        <v>288</v>
      </c>
      <c r="N6078" t="s">
        <v>45</v>
      </c>
      <c r="O6078" t="s">
        <v>40</v>
      </c>
      <c r="P6078" t="s">
        <v>30</v>
      </c>
      <c r="Q6078" t="s">
        <v>46</v>
      </c>
      <c r="R6078" t="s">
        <v>30</v>
      </c>
      <c r="X6078" t="s">
        <v>18260</v>
      </c>
    </row>
    <row r="6079" spans="1:24" x14ac:dyDescent="0.25">
      <c r="A6079">
        <v>1383150</v>
      </c>
      <c r="B6079" t="s">
        <v>18261</v>
      </c>
      <c r="C6079" t="s">
        <v>18262</v>
      </c>
      <c r="E6079" t="s">
        <v>18263</v>
      </c>
      <c r="G6079" t="e">
        <f>-olol</f>
        <v>#NAME?</v>
      </c>
      <c r="H6079" t="s">
        <v>475</v>
      </c>
      <c r="I6079">
        <v>1977</v>
      </c>
      <c r="M6079" t="s">
        <v>476</v>
      </c>
      <c r="N6079" t="s">
        <v>45</v>
      </c>
      <c r="O6079" t="s">
        <v>40</v>
      </c>
      <c r="P6079" t="s">
        <v>30</v>
      </c>
      <c r="Q6079" t="s">
        <v>46</v>
      </c>
      <c r="R6079" t="s">
        <v>30</v>
      </c>
      <c r="X6079" t="s">
        <v>18264</v>
      </c>
    </row>
    <row r="6080" spans="1:24" x14ac:dyDescent="0.25">
      <c r="A6080">
        <v>1380622</v>
      </c>
      <c r="B6080" t="s">
        <v>18265</v>
      </c>
      <c r="C6080" t="s">
        <v>18266</v>
      </c>
      <c r="G6080" t="s">
        <v>13209</v>
      </c>
      <c r="H6080" t="s">
        <v>13210</v>
      </c>
      <c r="I6080">
        <v>2010</v>
      </c>
      <c r="N6080" t="s">
        <v>75</v>
      </c>
      <c r="O6080" t="s">
        <v>30</v>
      </c>
      <c r="P6080" t="s">
        <v>30</v>
      </c>
      <c r="Q6080" t="s">
        <v>31</v>
      </c>
      <c r="R6080" t="s">
        <v>30</v>
      </c>
    </row>
    <row r="6081" spans="1:24" x14ac:dyDescent="0.25">
      <c r="A6081">
        <v>1380548</v>
      </c>
      <c r="B6081" t="s">
        <v>18271</v>
      </c>
      <c r="C6081" t="s">
        <v>18272</v>
      </c>
      <c r="G6081" t="e">
        <f>-cog</f>
        <v>#NAME?</v>
      </c>
      <c r="H6081" t="s">
        <v>6594</v>
      </c>
      <c r="K6081" t="s">
        <v>18273</v>
      </c>
      <c r="L6081" t="s">
        <v>18274</v>
      </c>
      <c r="N6081" t="s">
        <v>75</v>
      </c>
      <c r="O6081" t="s">
        <v>30</v>
      </c>
      <c r="P6081" t="s">
        <v>30</v>
      </c>
      <c r="Q6081" t="s">
        <v>31</v>
      </c>
      <c r="R6081" t="s">
        <v>30</v>
      </c>
    </row>
    <row r="6082" spans="1:24" x14ac:dyDescent="0.25">
      <c r="A6082">
        <v>1380573</v>
      </c>
      <c r="B6082" t="s">
        <v>18275</v>
      </c>
      <c r="C6082" t="s">
        <v>18276</v>
      </c>
      <c r="G6082" t="e">
        <f>-tecan</f>
        <v>#NAME?</v>
      </c>
      <c r="H6082" t="s">
        <v>8275</v>
      </c>
      <c r="N6082" t="s">
        <v>229</v>
      </c>
      <c r="O6082" t="s">
        <v>30</v>
      </c>
      <c r="P6082" t="s">
        <v>30</v>
      </c>
      <c r="Q6082" t="s">
        <v>31</v>
      </c>
      <c r="R6082" t="s">
        <v>30</v>
      </c>
    </row>
    <row r="6083" spans="1:24" x14ac:dyDescent="0.25">
      <c r="A6083">
        <v>1380838</v>
      </c>
      <c r="B6083" t="s">
        <v>18277</v>
      </c>
      <c r="C6083" t="s">
        <v>18278</v>
      </c>
      <c r="E6083" t="s">
        <v>18279</v>
      </c>
      <c r="F6083" t="s">
        <v>18280</v>
      </c>
      <c r="G6083" t="e">
        <f>-stim</f>
        <v>#NAME?</v>
      </c>
      <c r="H6083" t="s">
        <v>16971</v>
      </c>
      <c r="I6083">
        <v>2011</v>
      </c>
      <c r="N6083" t="s">
        <v>108</v>
      </c>
      <c r="O6083" t="s">
        <v>30</v>
      </c>
      <c r="P6083" t="s">
        <v>30</v>
      </c>
      <c r="Q6083" t="s">
        <v>31</v>
      </c>
      <c r="R6083" t="s">
        <v>30</v>
      </c>
    </row>
    <row r="6084" spans="1:24" x14ac:dyDescent="0.25">
      <c r="A6084">
        <v>1380593</v>
      </c>
      <c r="B6084" t="s">
        <v>18281</v>
      </c>
      <c r="C6084" t="s">
        <v>18282</v>
      </c>
      <c r="G6084" t="e">
        <f>-tide</f>
        <v>#NAME?</v>
      </c>
      <c r="H6084" t="s">
        <v>107</v>
      </c>
      <c r="N6084" t="s">
        <v>108</v>
      </c>
      <c r="O6084" t="s">
        <v>30</v>
      </c>
      <c r="P6084" t="s">
        <v>30</v>
      </c>
      <c r="Q6084" t="s">
        <v>31</v>
      </c>
      <c r="R6084" t="s">
        <v>30</v>
      </c>
    </row>
    <row r="6085" spans="1:24" x14ac:dyDescent="0.25">
      <c r="A6085">
        <v>574221</v>
      </c>
      <c r="B6085" t="s">
        <v>18290</v>
      </c>
      <c r="C6085" t="s">
        <v>18291</v>
      </c>
      <c r="E6085" t="s">
        <v>18292</v>
      </c>
      <c r="F6085" t="s">
        <v>18293</v>
      </c>
      <c r="I6085">
        <v>2008</v>
      </c>
      <c r="N6085" t="s">
        <v>29</v>
      </c>
      <c r="O6085" t="s">
        <v>40</v>
      </c>
      <c r="P6085" t="s">
        <v>30</v>
      </c>
      <c r="Q6085" t="s">
        <v>31</v>
      </c>
      <c r="R6085" t="s">
        <v>30</v>
      </c>
      <c r="X6085" t="s">
        <v>18294</v>
      </c>
    </row>
    <row r="6086" spans="1:24" x14ac:dyDescent="0.25">
      <c r="A6086">
        <v>445067</v>
      </c>
      <c r="B6086" t="s">
        <v>18345</v>
      </c>
      <c r="C6086" t="s">
        <v>18346</v>
      </c>
      <c r="F6086" t="s">
        <v>18347</v>
      </c>
      <c r="M6086" t="s">
        <v>17269</v>
      </c>
      <c r="N6086" t="s">
        <v>45</v>
      </c>
      <c r="O6086" t="s">
        <v>40</v>
      </c>
      <c r="P6086" t="s">
        <v>30</v>
      </c>
      <c r="Q6086" t="s">
        <v>31</v>
      </c>
      <c r="R6086" t="s">
        <v>30</v>
      </c>
      <c r="X6086" t="s">
        <v>18348</v>
      </c>
    </row>
    <row r="6087" spans="1:24" x14ac:dyDescent="0.25">
      <c r="A6087">
        <v>222957</v>
      </c>
      <c r="B6087" t="s">
        <v>18357</v>
      </c>
      <c r="C6087" t="s">
        <v>18358</v>
      </c>
      <c r="E6087" t="s">
        <v>18359</v>
      </c>
      <c r="F6087" t="s">
        <v>922</v>
      </c>
      <c r="G6087" t="e">
        <f>-nidazole</f>
        <v>#NAME?</v>
      </c>
      <c r="H6087" t="s">
        <v>10182</v>
      </c>
      <c r="I6087">
        <v>1969</v>
      </c>
      <c r="M6087" t="s">
        <v>18360</v>
      </c>
      <c r="N6087" t="s">
        <v>45</v>
      </c>
      <c r="O6087" t="s">
        <v>40</v>
      </c>
      <c r="P6087" t="s">
        <v>30</v>
      </c>
      <c r="Q6087" t="s">
        <v>63</v>
      </c>
      <c r="R6087" t="s">
        <v>30</v>
      </c>
      <c r="X6087" t="s">
        <v>18361</v>
      </c>
    </row>
    <row r="6088" spans="1:24" x14ac:dyDescent="0.25">
      <c r="A6088">
        <v>1381025</v>
      </c>
      <c r="B6088" t="s">
        <v>18410</v>
      </c>
      <c r="C6088" t="s">
        <v>18411</v>
      </c>
      <c r="F6088" t="s">
        <v>18412</v>
      </c>
      <c r="K6088" t="s">
        <v>18413</v>
      </c>
      <c r="L6088" t="s">
        <v>18414</v>
      </c>
      <c r="M6088" t="s">
        <v>102</v>
      </c>
      <c r="N6088" t="s">
        <v>75</v>
      </c>
      <c r="O6088" t="s">
        <v>30</v>
      </c>
      <c r="P6088" t="s">
        <v>30</v>
      </c>
      <c r="Q6088" t="s">
        <v>31</v>
      </c>
      <c r="R6088" t="s">
        <v>30</v>
      </c>
    </row>
    <row r="6089" spans="1:24" x14ac:dyDescent="0.25">
      <c r="A6089">
        <v>1376838</v>
      </c>
      <c r="B6089" t="s">
        <v>18415</v>
      </c>
      <c r="C6089" t="s">
        <v>18416</v>
      </c>
      <c r="E6089" t="s">
        <v>18417</v>
      </c>
      <c r="F6089" t="s">
        <v>301</v>
      </c>
      <c r="G6089" t="s">
        <v>2639</v>
      </c>
      <c r="H6089" t="s">
        <v>2640</v>
      </c>
      <c r="I6089">
        <v>1963</v>
      </c>
      <c r="M6089" t="s">
        <v>905</v>
      </c>
      <c r="N6089" t="s">
        <v>29</v>
      </c>
      <c r="O6089" t="s">
        <v>30</v>
      </c>
      <c r="P6089" t="s">
        <v>30</v>
      </c>
      <c r="Q6089" t="s">
        <v>31</v>
      </c>
      <c r="R6089" t="s">
        <v>30</v>
      </c>
      <c r="X6089" t="s">
        <v>18418</v>
      </c>
    </row>
    <row r="6090" spans="1:24" x14ac:dyDescent="0.25">
      <c r="A6090">
        <v>1377545</v>
      </c>
      <c r="B6090" t="s">
        <v>18419</v>
      </c>
      <c r="C6090" t="s">
        <v>18420</v>
      </c>
      <c r="F6090" t="s">
        <v>18421</v>
      </c>
      <c r="M6090" t="s">
        <v>18408</v>
      </c>
      <c r="N6090" t="s">
        <v>45</v>
      </c>
      <c r="O6090" t="s">
        <v>40</v>
      </c>
      <c r="P6090" t="s">
        <v>30</v>
      </c>
      <c r="Q6090" t="s">
        <v>46</v>
      </c>
      <c r="R6090" t="s">
        <v>30</v>
      </c>
      <c r="X6090" t="s">
        <v>18422</v>
      </c>
    </row>
    <row r="6091" spans="1:24" x14ac:dyDescent="0.25">
      <c r="A6091">
        <v>434834</v>
      </c>
      <c r="B6091" t="s">
        <v>18483</v>
      </c>
      <c r="C6091" t="s">
        <v>18484</v>
      </c>
      <c r="E6091" t="s">
        <v>18485</v>
      </c>
      <c r="F6091" t="s">
        <v>18486</v>
      </c>
      <c r="G6091" t="e">
        <f>-stat</f>
        <v>#NAME?</v>
      </c>
      <c r="H6091" t="s">
        <v>2078</v>
      </c>
      <c r="I6091">
        <v>2008</v>
      </c>
      <c r="N6091" t="s">
        <v>45</v>
      </c>
      <c r="O6091" t="s">
        <v>40</v>
      </c>
      <c r="P6091" t="s">
        <v>30</v>
      </c>
      <c r="Q6091" t="s">
        <v>63</v>
      </c>
      <c r="R6091" t="s">
        <v>30</v>
      </c>
      <c r="X6091" t="s">
        <v>18487</v>
      </c>
    </row>
    <row r="6092" spans="1:24" x14ac:dyDescent="0.25">
      <c r="A6092">
        <v>79946</v>
      </c>
      <c r="B6092" t="s">
        <v>18488</v>
      </c>
      <c r="C6092" t="s">
        <v>18489</v>
      </c>
      <c r="E6092" t="s">
        <v>18490</v>
      </c>
      <c r="F6092" t="s">
        <v>341</v>
      </c>
      <c r="G6092" t="e">
        <f>-crine</f>
        <v>#NAME?</v>
      </c>
      <c r="H6092" t="s">
        <v>401</v>
      </c>
      <c r="I6092">
        <v>1989</v>
      </c>
      <c r="M6092" t="s">
        <v>5843</v>
      </c>
      <c r="N6092" t="s">
        <v>45</v>
      </c>
      <c r="O6092" t="s">
        <v>40</v>
      </c>
      <c r="P6092" t="s">
        <v>30</v>
      </c>
      <c r="Q6092" t="s">
        <v>46</v>
      </c>
      <c r="R6092" t="s">
        <v>30</v>
      </c>
      <c r="X6092" t="s">
        <v>18491</v>
      </c>
    </row>
    <row r="6093" spans="1:24" x14ac:dyDescent="0.25">
      <c r="A6093">
        <v>42689</v>
      </c>
      <c r="B6093" t="s">
        <v>18492</v>
      </c>
      <c r="C6093" t="s">
        <v>18493</v>
      </c>
      <c r="F6093" t="s">
        <v>18494</v>
      </c>
      <c r="M6093" t="s">
        <v>18495</v>
      </c>
      <c r="N6093" t="s">
        <v>45</v>
      </c>
      <c r="O6093" t="s">
        <v>40</v>
      </c>
      <c r="P6093" t="s">
        <v>30</v>
      </c>
      <c r="Q6093" t="s">
        <v>46</v>
      </c>
      <c r="R6093" t="s">
        <v>30</v>
      </c>
      <c r="X6093" t="s">
        <v>18496</v>
      </c>
    </row>
    <row r="6094" spans="1:24" x14ac:dyDescent="0.25">
      <c r="A6094">
        <v>14882</v>
      </c>
      <c r="B6094" t="s">
        <v>18527</v>
      </c>
      <c r="C6094" t="s">
        <v>18528</v>
      </c>
      <c r="E6094" t="s">
        <v>18529</v>
      </c>
      <c r="F6094" t="s">
        <v>5193</v>
      </c>
      <c r="G6094" t="e">
        <f>-peridol</f>
        <v>#NAME?</v>
      </c>
      <c r="H6094" t="s">
        <v>736</v>
      </c>
      <c r="I6094">
        <v>1965</v>
      </c>
      <c r="K6094" t="s">
        <v>18530</v>
      </c>
      <c r="L6094" t="s">
        <v>18531</v>
      </c>
      <c r="M6094" t="s">
        <v>342</v>
      </c>
      <c r="N6094" t="s">
        <v>45</v>
      </c>
      <c r="O6094" t="s">
        <v>40</v>
      </c>
      <c r="P6094" t="s">
        <v>30</v>
      </c>
      <c r="Q6094" t="s">
        <v>63</v>
      </c>
      <c r="R6094" t="s">
        <v>30</v>
      </c>
      <c r="X6094" t="s">
        <v>18532</v>
      </c>
    </row>
    <row r="6095" spans="1:24" x14ac:dyDescent="0.25">
      <c r="A6095">
        <v>896714</v>
      </c>
      <c r="B6095" t="s">
        <v>18533</v>
      </c>
      <c r="C6095" t="s">
        <v>18534</v>
      </c>
      <c r="E6095" t="s">
        <v>18535</v>
      </c>
      <c r="F6095" t="s">
        <v>18536</v>
      </c>
      <c r="G6095" t="s">
        <v>237</v>
      </c>
      <c r="H6095" t="s">
        <v>238</v>
      </c>
      <c r="I6095">
        <v>1977</v>
      </c>
      <c r="K6095" t="s">
        <v>18537</v>
      </c>
      <c r="L6095" t="s">
        <v>18538</v>
      </c>
      <c r="M6095" t="s">
        <v>8892</v>
      </c>
      <c r="N6095" t="s">
        <v>29</v>
      </c>
      <c r="O6095" t="s">
        <v>40</v>
      </c>
      <c r="P6095" t="s">
        <v>30</v>
      </c>
      <c r="Q6095" t="s">
        <v>31</v>
      </c>
      <c r="R6095" t="s">
        <v>30</v>
      </c>
      <c r="X6095" t="s">
        <v>18539</v>
      </c>
    </row>
    <row r="6096" spans="1:24" x14ac:dyDescent="0.25">
      <c r="A6096">
        <v>33463</v>
      </c>
      <c r="B6096" t="s">
        <v>18548</v>
      </c>
      <c r="C6096" t="s">
        <v>18549</v>
      </c>
      <c r="E6096" t="s">
        <v>18550</v>
      </c>
      <c r="F6096" t="s">
        <v>366</v>
      </c>
      <c r="I6096">
        <v>1979</v>
      </c>
      <c r="M6096" t="s">
        <v>1684</v>
      </c>
      <c r="N6096" t="s">
        <v>45</v>
      </c>
      <c r="O6096" t="s">
        <v>40</v>
      </c>
      <c r="P6096" t="s">
        <v>30</v>
      </c>
      <c r="Q6096" t="s">
        <v>63</v>
      </c>
      <c r="R6096" t="s">
        <v>30</v>
      </c>
      <c r="X6096" t="s">
        <v>18551</v>
      </c>
    </row>
    <row r="6097" spans="1:24" x14ac:dyDescent="0.25">
      <c r="A6097">
        <v>41379</v>
      </c>
      <c r="B6097" t="s">
        <v>18556</v>
      </c>
      <c r="C6097" t="s">
        <v>18557</v>
      </c>
      <c r="E6097" t="s">
        <v>18558</v>
      </c>
      <c r="F6097" t="s">
        <v>13766</v>
      </c>
      <c r="I6097">
        <v>1990</v>
      </c>
      <c r="M6097" t="s">
        <v>793</v>
      </c>
      <c r="N6097" t="s">
        <v>45</v>
      </c>
      <c r="O6097" t="s">
        <v>30</v>
      </c>
      <c r="P6097" t="s">
        <v>30</v>
      </c>
      <c r="Q6097" t="s">
        <v>46</v>
      </c>
      <c r="R6097" t="s">
        <v>30</v>
      </c>
      <c r="X6097" t="s">
        <v>18559</v>
      </c>
    </row>
    <row r="6098" spans="1:24" x14ac:dyDescent="0.25">
      <c r="A6098">
        <v>453508</v>
      </c>
      <c r="B6098" t="s">
        <v>18560</v>
      </c>
      <c r="C6098" t="s">
        <v>18561</v>
      </c>
      <c r="F6098" t="s">
        <v>18562</v>
      </c>
      <c r="I6098">
        <v>1962</v>
      </c>
      <c r="K6098" t="s">
        <v>18563</v>
      </c>
      <c r="L6098" t="s">
        <v>18564</v>
      </c>
      <c r="M6098" t="s">
        <v>18565</v>
      </c>
      <c r="N6098" t="s">
        <v>45</v>
      </c>
      <c r="O6098" t="s">
        <v>40</v>
      </c>
      <c r="P6098" t="s">
        <v>30</v>
      </c>
      <c r="Q6098" t="s">
        <v>63</v>
      </c>
      <c r="R6098" t="s">
        <v>30</v>
      </c>
      <c r="X6098" t="s">
        <v>18566</v>
      </c>
    </row>
    <row r="6099" spans="1:24" x14ac:dyDescent="0.25">
      <c r="A6099">
        <v>8667</v>
      </c>
      <c r="B6099" t="s">
        <v>18573</v>
      </c>
      <c r="C6099" t="s">
        <v>18574</v>
      </c>
      <c r="E6099" t="s">
        <v>18575</v>
      </c>
      <c r="F6099" t="s">
        <v>10196</v>
      </c>
      <c r="G6099" t="e">
        <f>-mycin</f>
        <v>#NAME?</v>
      </c>
      <c r="H6099" t="s">
        <v>26</v>
      </c>
      <c r="I6099">
        <v>1976</v>
      </c>
      <c r="M6099" t="s">
        <v>453</v>
      </c>
      <c r="N6099" t="s">
        <v>45</v>
      </c>
      <c r="O6099" t="s">
        <v>30</v>
      </c>
      <c r="P6099" t="s">
        <v>30</v>
      </c>
      <c r="Q6099" t="s">
        <v>63</v>
      </c>
      <c r="R6099" t="s">
        <v>30</v>
      </c>
      <c r="X6099" t="s">
        <v>18576</v>
      </c>
    </row>
    <row r="6100" spans="1:24" x14ac:dyDescent="0.25">
      <c r="A6100">
        <v>1380339</v>
      </c>
      <c r="B6100" t="s">
        <v>18577</v>
      </c>
      <c r="C6100" t="s">
        <v>18578</v>
      </c>
      <c r="F6100" t="s">
        <v>18579</v>
      </c>
      <c r="M6100" t="s">
        <v>14507</v>
      </c>
      <c r="N6100" t="s">
        <v>75</v>
      </c>
      <c r="O6100" t="s">
        <v>30</v>
      </c>
      <c r="P6100" t="s">
        <v>30</v>
      </c>
      <c r="Q6100" t="s">
        <v>31</v>
      </c>
      <c r="R6100" t="s">
        <v>30</v>
      </c>
    </row>
    <row r="6101" spans="1:24" x14ac:dyDescent="0.25">
      <c r="A6101">
        <v>1381256</v>
      </c>
      <c r="B6101" t="s">
        <v>18580</v>
      </c>
      <c r="C6101" t="s">
        <v>18581</v>
      </c>
      <c r="F6101" t="s">
        <v>442</v>
      </c>
      <c r="G6101" t="e">
        <f>-ase</f>
        <v>#NAME?</v>
      </c>
      <c r="H6101" t="s">
        <v>2359</v>
      </c>
      <c r="N6101" t="s">
        <v>2360</v>
      </c>
      <c r="O6101" t="s">
        <v>30</v>
      </c>
      <c r="P6101" t="s">
        <v>30</v>
      </c>
      <c r="Q6101" t="s">
        <v>31</v>
      </c>
      <c r="R6101" t="s">
        <v>30</v>
      </c>
    </row>
    <row r="6102" spans="1:24" x14ac:dyDescent="0.25">
      <c r="A6102">
        <v>1376569</v>
      </c>
      <c r="B6102" t="s">
        <v>18595</v>
      </c>
      <c r="C6102" t="s">
        <v>18596</v>
      </c>
      <c r="E6102" t="s">
        <v>18597</v>
      </c>
      <c r="F6102" t="s">
        <v>5885</v>
      </c>
      <c r="I6102">
        <v>1983</v>
      </c>
      <c r="M6102" t="s">
        <v>4527</v>
      </c>
      <c r="N6102" t="s">
        <v>45</v>
      </c>
      <c r="O6102" t="s">
        <v>40</v>
      </c>
      <c r="P6102" t="s">
        <v>30</v>
      </c>
      <c r="Q6102" t="s">
        <v>46</v>
      </c>
      <c r="R6102" t="s">
        <v>30</v>
      </c>
      <c r="X6102" t="s">
        <v>18598</v>
      </c>
    </row>
    <row r="6103" spans="1:24" x14ac:dyDescent="0.25">
      <c r="A6103">
        <v>57272</v>
      </c>
      <c r="B6103" t="s">
        <v>18599</v>
      </c>
      <c r="C6103" t="s">
        <v>18600</v>
      </c>
      <c r="E6103" t="s">
        <v>18601</v>
      </c>
      <c r="F6103" t="s">
        <v>18602</v>
      </c>
      <c r="I6103">
        <v>1981</v>
      </c>
      <c r="M6103" t="s">
        <v>793</v>
      </c>
      <c r="N6103" t="s">
        <v>45</v>
      </c>
      <c r="O6103" t="s">
        <v>40</v>
      </c>
      <c r="P6103" t="s">
        <v>30</v>
      </c>
      <c r="Q6103" t="s">
        <v>46</v>
      </c>
      <c r="R6103" t="s">
        <v>30</v>
      </c>
      <c r="X6103" t="s">
        <v>18603</v>
      </c>
    </row>
    <row r="6104" spans="1:24" x14ac:dyDescent="0.25">
      <c r="A6104">
        <v>28113</v>
      </c>
      <c r="B6104" t="s">
        <v>18604</v>
      </c>
      <c r="C6104" t="s">
        <v>18605</v>
      </c>
      <c r="F6104" t="s">
        <v>489</v>
      </c>
      <c r="N6104" t="s">
        <v>45</v>
      </c>
      <c r="O6104" t="s">
        <v>40</v>
      </c>
      <c r="P6104" t="s">
        <v>30</v>
      </c>
      <c r="Q6104" t="s">
        <v>46</v>
      </c>
      <c r="R6104" t="s">
        <v>30</v>
      </c>
      <c r="X6104" t="s">
        <v>18606</v>
      </c>
    </row>
    <row r="6105" spans="1:24" x14ac:dyDescent="0.25">
      <c r="A6105">
        <v>1376149</v>
      </c>
      <c r="B6105" t="s">
        <v>18607</v>
      </c>
      <c r="C6105" t="s">
        <v>18608</v>
      </c>
      <c r="E6105" t="s">
        <v>18609</v>
      </c>
      <c r="F6105" t="s">
        <v>18610</v>
      </c>
      <c r="I6105">
        <v>2011</v>
      </c>
      <c r="N6105" t="s">
        <v>45</v>
      </c>
      <c r="O6105" t="s">
        <v>40</v>
      </c>
      <c r="P6105" t="s">
        <v>30</v>
      </c>
      <c r="Q6105" t="s">
        <v>63</v>
      </c>
      <c r="R6105" t="s">
        <v>30</v>
      </c>
      <c r="X6105" t="s">
        <v>18611</v>
      </c>
    </row>
    <row r="6106" spans="1:24" x14ac:dyDescent="0.25">
      <c r="A6106">
        <v>1376235</v>
      </c>
      <c r="B6106" t="s">
        <v>18612</v>
      </c>
      <c r="C6106" t="s">
        <v>18613</v>
      </c>
      <c r="E6106" t="s">
        <v>18614</v>
      </c>
      <c r="F6106" t="s">
        <v>313</v>
      </c>
      <c r="G6106" t="e">
        <f>-mycin</f>
        <v>#NAME?</v>
      </c>
      <c r="H6106" t="s">
        <v>26</v>
      </c>
      <c r="I6106">
        <v>1963</v>
      </c>
      <c r="M6106" t="s">
        <v>268</v>
      </c>
      <c r="N6106" t="s">
        <v>29</v>
      </c>
      <c r="O6106" t="s">
        <v>30</v>
      </c>
      <c r="P6106" t="s">
        <v>30</v>
      </c>
      <c r="Q6106" t="s">
        <v>46</v>
      </c>
      <c r="R6106" t="s">
        <v>30</v>
      </c>
      <c r="X6106" t="s">
        <v>18615</v>
      </c>
    </row>
    <row r="6107" spans="1:24" x14ac:dyDescent="0.25">
      <c r="A6107">
        <v>1381298</v>
      </c>
      <c r="B6107" t="s">
        <v>18616</v>
      </c>
      <c r="C6107" t="s">
        <v>18617</v>
      </c>
      <c r="E6107" t="s">
        <v>18618</v>
      </c>
      <c r="F6107" t="s">
        <v>18619</v>
      </c>
      <c r="I6107">
        <v>1965</v>
      </c>
      <c r="M6107" t="s">
        <v>88</v>
      </c>
      <c r="N6107" t="s">
        <v>229</v>
      </c>
      <c r="O6107" t="s">
        <v>30</v>
      </c>
      <c r="P6107" t="s">
        <v>30</v>
      </c>
      <c r="Q6107" t="s">
        <v>31</v>
      </c>
      <c r="R6107" t="s">
        <v>30</v>
      </c>
    </row>
    <row r="6108" spans="1:24" x14ac:dyDescent="0.25">
      <c r="A6108">
        <v>1377880</v>
      </c>
      <c r="B6108" t="s">
        <v>18620</v>
      </c>
      <c r="C6108" t="s">
        <v>18621</v>
      </c>
      <c r="E6108" t="s">
        <v>18622</v>
      </c>
      <c r="F6108" t="s">
        <v>36</v>
      </c>
      <c r="G6108" t="e">
        <f>-pril</f>
        <v>#NAME?</v>
      </c>
      <c r="H6108" t="s">
        <v>1992</v>
      </c>
      <c r="I6108">
        <v>1990</v>
      </c>
      <c r="M6108" t="s">
        <v>627</v>
      </c>
      <c r="N6108" t="s">
        <v>45</v>
      </c>
      <c r="O6108" t="s">
        <v>40</v>
      </c>
      <c r="P6108" t="s">
        <v>30</v>
      </c>
      <c r="Q6108" t="s">
        <v>46</v>
      </c>
      <c r="R6108" t="s">
        <v>30</v>
      </c>
      <c r="X6108" t="s">
        <v>18623</v>
      </c>
    </row>
    <row r="6109" spans="1:24" x14ac:dyDescent="0.25">
      <c r="A6109">
        <v>1378393</v>
      </c>
      <c r="B6109" t="s">
        <v>18624</v>
      </c>
      <c r="C6109" t="s">
        <v>18625</v>
      </c>
      <c r="F6109" t="s">
        <v>18626</v>
      </c>
      <c r="M6109" t="s">
        <v>3646</v>
      </c>
      <c r="N6109" t="s">
        <v>45</v>
      </c>
      <c r="O6109" t="s">
        <v>30</v>
      </c>
      <c r="P6109" t="s">
        <v>30</v>
      </c>
      <c r="Q6109" t="s">
        <v>75</v>
      </c>
      <c r="R6109" t="s">
        <v>30</v>
      </c>
      <c r="X6109" t="s">
        <v>18627</v>
      </c>
    </row>
    <row r="6110" spans="1:24" x14ac:dyDescent="0.25">
      <c r="A6110">
        <v>1377110</v>
      </c>
      <c r="B6110" t="s">
        <v>18628</v>
      </c>
      <c r="C6110" t="s">
        <v>18629</v>
      </c>
      <c r="F6110" t="s">
        <v>18630</v>
      </c>
      <c r="I6110">
        <v>1981</v>
      </c>
      <c r="M6110" t="s">
        <v>18631</v>
      </c>
      <c r="N6110" t="s">
        <v>74</v>
      </c>
      <c r="O6110" t="s">
        <v>30</v>
      </c>
      <c r="P6110" t="s">
        <v>30</v>
      </c>
      <c r="Q6110" t="s">
        <v>75</v>
      </c>
      <c r="R6110" t="s">
        <v>30</v>
      </c>
      <c r="X6110" t="s">
        <v>18632</v>
      </c>
    </row>
    <row r="6111" spans="1:24" x14ac:dyDescent="0.25">
      <c r="A6111">
        <v>1378373</v>
      </c>
      <c r="B6111" t="s">
        <v>18637</v>
      </c>
      <c r="C6111" t="s">
        <v>18638</v>
      </c>
      <c r="N6111" t="s">
        <v>45</v>
      </c>
      <c r="O6111" t="s">
        <v>40</v>
      </c>
      <c r="P6111" t="s">
        <v>30</v>
      </c>
      <c r="Q6111" t="s">
        <v>63</v>
      </c>
      <c r="R6111" t="s">
        <v>30</v>
      </c>
      <c r="X6111" t="s">
        <v>18639</v>
      </c>
    </row>
    <row r="6112" spans="1:24" x14ac:dyDescent="0.25">
      <c r="A6112">
        <v>1380750</v>
      </c>
      <c r="B6112" t="s">
        <v>18640</v>
      </c>
      <c r="C6112" t="s">
        <v>18641</v>
      </c>
      <c r="M6112" t="s">
        <v>18642</v>
      </c>
      <c r="N6112" t="s">
        <v>75</v>
      </c>
      <c r="O6112" t="s">
        <v>30</v>
      </c>
      <c r="P6112" t="s">
        <v>30</v>
      </c>
      <c r="Q6112" t="s">
        <v>31</v>
      </c>
      <c r="R6112" t="s">
        <v>30</v>
      </c>
    </row>
    <row r="6113" spans="1:24" x14ac:dyDescent="0.25">
      <c r="A6113">
        <v>1380212</v>
      </c>
      <c r="B6113" t="s">
        <v>18643</v>
      </c>
      <c r="C6113" t="s">
        <v>18644</v>
      </c>
      <c r="F6113" t="s">
        <v>8624</v>
      </c>
      <c r="M6113" t="s">
        <v>18645</v>
      </c>
      <c r="N6113" t="s">
        <v>229</v>
      </c>
      <c r="O6113" t="s">
        <v>30</v>
      </c>
      <c r="P6113" t="s">
        <v>30</v>
      </c>
      <c r="Q6113" t="s">
        <v>31</v>
      </c>
      <c r="R6113" t="s">
        <v>30</v>
      </c>
    </row>
    <row r="6114" spans="1:24" x14ac:dyDescent="0.25">
      <c r="A6114">
        <v>1337289</v>
      </c>
      <c r="B6114" t="s">
        <v>18646</v>
      </c>
      <c r="C6114" t="s">
        <v>18647</v>
      </c>
      <c r="M6114" t="s">
        <v>2119</v>
      </c>
      <c r="N6114" t="s">
        <v>45</v>
      </c>
      <c r="O6114" t="s">
        <v>40</v>
      </c>
      <c r="P6114" t="s">
        <v>30</v>
      </c>
      <c r="Q6114" t="s">
        <v>46</v>
      </c>
      <c r="R6114" t="s">
        <v>30</v>
      </c>
      <c r="X6114" t="s">
        <v>18648</v>
      </c>
    </row>
    <row r="6115" spans="1:24" x14ac:dyDescent="0.25">
      <c r="A6115">
        <v>1377511</v>
      </c>
      <c r="B6115" t="s">
        <v>18649</v>
      </c>
      <c r="C6115" t="s">
        <v>18650</v>
      </c>
      <c r="M6115" t="s">
        <v>5896</v>
      </c>
      <c r="N6115" t="s">
        <v>45</v>
      </c>
      <c r="O6115" t="s">
        <v>30</v>
      </c>
      <c r="P6115" t="s">
        <v>30</v>
      </c>
      <c r="Q6115" t="s">
        <v>75</v>
      </c>
      <c r="R6115" t="s">
        <v>30</v>
      </c>
      <c r="X6115" t="s">
        <v>18651</v>
      </c>
    </row>
    <row r="6116" spans="1:24" x14ac:dyDescent="0.25">
      <c r="A6116">
        <v>737949</v>
      </c>
      <c r="B6116" t="s">
        <v>18671</v>
      </c>
      <c r="C6116" t="s">
        <v>18672</v>
      </c>
      <c r="F6116" t="s">
        <v>18673</v>
      </c>
      <c r="G6116" t="e">
        <f>-ium</f>
        <v>#NAME?</v>
      </c>
      <c r="H6116" t="s">
        <v>288</v>
      </c>
      <c r="M6116" t="s">
        <v>2484</v>
      </c>
      <c r="N6116" t="s">
        <v>45</v>
      </c>
      <c r="O6116" t="s">
        <v>30</v>
      </c>
      <c r="P6116" t="s">
        <v>30</v>
      </c>
      <c r="Q6116" t="s">
        <v>63</v>
      </c>
      <c r="R6116" t="s">
        <v>30</v>
      </c>
      <c r="X6116" t="s">
        <v>18674</v>
      </c>
    </row>
    <row r="6117" spans="1:24" x14ac:dyDescent="0.25">
      <c r="A6117">
        <v>66225</v>
      </c>
      <c r="B6117" t="s">
        <v>18707</v>
      </c>
      <c r="C6117" t="s">
        <v>18708</v>
      </c>
      <c r="E6117" t="s">
        <v>18709</v>
      </c>
      <c r="F6117" t="s">
        <v>341</v>
      </c>
      <c r="I6117">
        <v>1977</v>
      </c>
      <c r="M6117" t="s">
        <v>627</v>
      </c>
      <c r="N6117" t="s">
        <v>45</v>
      </c>
      <c r="O6117" t="s">
        <v>40</v>
      </c>
      <c r="P6117" t="s">
        <v>30</v>
      </c>
      <c r="Q6117" t="s">
        <v>63</v>
      </c>
      <c r="R6117" t="s">
        <v>30</v>
      </c>
      <c r="X6117" t="s">
        <v>18710</v>
      </c>
    </row>
    <row r="6118" spans="1:24" x14ac:dyDescent="0.25">
      <c r="A6118">
        <v>1248734</v>
      </c>
      <c r="B6118" t="s">
        <v>18741</v>
      </c>
      <c r="C6118" t="s">
        <v>18742</v>
      </c>
      <c r="E6118" t="s">
        <v>18743</v>
      </c>
      <c r="F6118" t="s">
        <v>366</v>
      </c>
      <c r="I6118">
        <v>1992</v>
      </c>
      <c r="M6118" t="s">
        <v>12189</v>
      </c>
      <c r="N6118" t="s">
        <v>29</v>
      </c>
      <c r="O6118" t="s">
        <v>40</v>
      </c>
      <c r="P6118" t="s">
        <v>30</v>
      </c>
      <c r="Q6118" t="s">
        <v>31</v>
      </c>
      <c r="R6118" t="s">
        <v>30</v>
      </c>
      <c r="X6118" t="s">
        <v>18744</v>
      </c>
    </row>
    <row r="6119" spans="1:24" x14ac:dyDescent="0.25">
      <c r="A6119">
        <v>1380498</v>
      </c>
      <c r="B6119" t="s">
        <v>18745</v>
      </c>
      <c r="C6119" t="s">
        <v>18746</v>
      </c>
      <c r="F6119" t="s">
        <v>18747</v>
      </c>
      <c r="M6119" t="s">
        <v>18748</v>
      </c>
      <c r="N6119" t="s">
        <v>75</v>
      </c>
      <c r="O6119" t="s">
        <v>30</v>
      </c>
      <c r="P6119" t="s">
        <v>30</v>
      </c>
      <c r="Q6119" t="s">
        <v>31</v>
      </c>
      <c r="R6119" t="s">
        <v>30</v>
      </c>
    </row>
    <row r="6120" spans="1:24" x14ac:dyDescent="0.25">
      <c r="A6120">
        <v>1376458</v>
      </c>
      <c r="B6120" t="s">
        <v>18749</v>
      </c>
      <c r="C6120" t="s">
        <v>18750</v>
      </c>
      <c r="E6120" t="s">
        <v>18751</v>
      </c>
      <c r="F6120" t="s">
        <v>442</v>
      </c>
      <c r="I6120">
        <v>1964</v>
      </c>
      <c r="M6120" t="s">
        <v>693</v>
      </c>
      <c r="N6120" t="s">
        <v>45</v>
      </c>
      <c r="O6120" t="s">
        <v>40</v>
      </c>
      <c r="P6120" t="s">
        <v>30</v>
      </c>
      <c r="Q6120" t="s">
        <v>63</v>
      </c>
      <c r="R6120" t="s">
        <v>30</v>
      </c>
      <c r="X6120" t="s">
        <v>18752</v>
      </c>
    </row>
    <row r="6121" spans="1:24" x14ac:dyDescent="0.25">
      <c r="A6121">
        <v>1376883</v>
      </c>
      <c r="B6121" t="s">
        <v>18753</v>
      </c>
      <c r="C6121" t="s">
        <v>18754</v>
      </c>
      <c r="F6121" t="s">
        <v>8624</v>
      </c>
      <c r="G6121" t="s">
        <v>122</v>
      </c>
      <c r="H6121" t="s">
        <v>123</v>
      </c>
      <c r="I6121">
        <v>1975</v>
      </c>
      <c r="M6121" t="s">
        <v>2468</v>
      </c>
      <c r="N6121" t="s">
        <v>45</v>
      </c>
      <c r="O6121" t="s">
        <v>30</v>
      </c>
      <c r="P6121" t="s">
        <v>30</v>
      </c>
      <c r="Q6121" t="s">
        <v>63</v>
      </c>
      <c r="R6121" t="s">
        <v>30</v>
      </c>
      <c r="X6121" t="s">
        <v>18755</v>
      </c>
    </row>
    <row r="6122" spans="1:24" x14ac:dyDescent="0.25">
      <c r="A6122">
        <v>1381488</v>
      </c>
      <c r="B6122" t="s">
        <v>18756</v>
      </c>
      <c r="C6122" t="s">
        <v>18757</v>
      </c>
      <c r="F6122" t="s">
        <v>18758</v>
      </c>
      <c r="M6122" t="s">
        <v>88</v>
      </c>
      <c r="N6122" t="s">
        <v>75</v>
      </c>
      <c r="O6122" t="s">
        <v>30</v>
      </c>
      <c r="P6122" t="s">
        <v>30</v>
      </c>
      <c r="Q6122" t="s">
        <v>31</v>
      </c>
      <c r="R6122" t="s">
        <v>30</v>
      </c>
    </row>
    <row r="6123" spans="1:24" x14ac:dyDescent="0.25">
      <c r="A6123">
        <v>1383554</v>
      </c>
      <c r="B6123" t="s">
        <v>18759</v>
      </c>
      <c r="C6123" t="s">
        <v>18760</v>
      </c>
      <c r="F6123" t="s">
        <v>18761</v>
      </c>
      <c r="I6123">
        <v>1984</v>
      </c>
      <c r="M6123" t="s">
        <v>4741</v>
      </c>
      <c r="N6123" t="s">
        <v>45</v>
      </c>
      <c r="O6123" t="s">
        <v>40</v>
      </c>
      <c r="P6123" t="s">
        <v>30</v>
      </c>
      <c r="Q6123" t="s">
        <v>63</v>
      </c>
      <c r="R6123" t="s">
        <v>30</v>
      </c>
      <c r="X6123" t="s">
        <v>18762</v>
      </c>
    </row>
    <row r="6124" spans="1:24" x14ac:dyDescent="0.25">
      <c r="A6124">
        <v>1377158</v>
      </c>
      <c r="B6124" t="s">
        <v>18763</v>
      </c>
      <c r="C6124" t="s">
        <v>18764</v>
      </c>
      <c r="E6124" t="s">
        <v>18765</v>
      </c>
      <c r="F6124" t="s">
        <v>480</v>
      </c>
      <c r="I6124">
        <v>2000</v>
      </c>
      <c r="N6124" t="s">
        <v>45</v>
      </c>
      <c r="O6124" t="s">
        <v>40</v>
      </c>
      <c r="P6124" t="s">
        <v>30</v>
      </c>
      <c r="Q6124" t="s">
        <v>31</v>
      </c>
      <c r="R6124" t="s">
        <v>30</v>
      </c>
      <c r="X6124" t="s">
        <v>18766</v>
      </c>
    </row>
    <row r="6125" spans="1:24" x14ac:dyDescent="0.25">
      <c r="A6125">
        <v>1377953</v>
      </c>
      <c r="B6125" t="s">
        <v>18767</v>
      </c>
      <c r="C6125" t="s">
        <v>18768</v>
      </c>
      <c r="E6125" t="s">
        <v>18769</v>
      </c>
      <c r="F6125" t="s">
        <v>18770</v>
      </c>
      <c r="I6125">
        <v>2009</v>
      </c>
      <c r="N6125" t="s">
        <v>45</v>
      </c>
      <c r="O6125" t="s">
        <v>40</v>
      </c>
      <c r="P6125" t="s">
        <v>30</v>
      </c>
      <c r="Q6125" t="s">
        <v>31</v>
      </c>
      <c r="R6125" t="s">
        <v>30</v>
      </c>
      <c r="X6125" t="s">
        <v>18771</v>
      </c>
    </row>
    <row r="6126" spans="1:24" x14ac:dyDescent="0.25">
      <c r="A6126">
        <v>1376551</v>
      </c>
      <c r="B6126" t="s">
        <v>18772</v>
      </c>
      <c r="C6126" t="s">
        <v>18773</v>
      </c>
      <c r="E6126" t="s">
        <v>18774</v>
      </c>
      <c r="F6126" t="s">
        <v>7955</v>
      </c>
      <c r="G6126" t="s">
        <v>4995</v>
      </c>
      <c r="H6126" t="s">
        <v>4996</v>
      </c>
      <c r="I6126">
        <v>1989</v>
      </c>
      <c r="M6126" t="s">
        <v>7956</v>
      </c>
      <c r="N6126" t="s">
        <v>45</v>
      </c>
      <c r="O6126" t="s">
        <v>40</v>
      </c>
      <c r="P6126" t="s">
        <v>30</v>
      </c>
      <c r="Q6126" t="s">
        <v>46</v>
      </c>
      <c r="R6126" t="s">
        <v>30</v>
      </c>
      <c r="X6126" t="s">
        <v>18775</v>
      </c>
    </row>
    <row r="6127" spans="1:24" x14ac:dyDescent="0.25">
      <c r="A6127">
        <v>34810</v>
      </c>
      <c r="B6127" t="s">
        <v>18776</v>
      </c>
      <c r="C6127" t="s">
        <v>18777</v>
      </c>
      <c r="F6127" t="s">
        <v>527</v>
      </c>
      <c r="G6127" t="s">
        <v>129</v>
      </c>
      <c r="H6127" t="s">
        <v>130</v>
      </c>
      <c r="I6127">
        <v>1963</v>
      </c>
      <c r="M6127" t="s">
        <v>1194</v>
      </c>
      <c r="N6127" t="s">
        <v>45</v>
      </c>
      <c r="O6127" t="s">
        <v>40</v>
      </c>
      <c r="P6127" t="s">
        <v>30</v>
      </c>
      <c r="Q6127" t="s">
        <v>63</v>
      </c>
      <c r="R6127" t="s">
        <v>30</v>
      </c>
      <c r="X6127" t="s">
        <v>18778</v>
      </c>
    </row>
    <row r="6128" spans="1:24" x14ac:dyDescent="0.25">
      <c r="A6128">
        <v>1379543</v>
      </c>
      <c r="B6128" t="s">
        <v>18779</v>
      </c>
      <c r="C6128" t="s">
        <v>18780</v>
      </c>
      <c r="E6128" t="s">
        <v>18781</v>
      </c>
      <c r="F6128" t="s">
        <v>489</v>
      </c>
      <c r="I6128">
        <v>1974</v>
      </c>
      <c r="M6128" t="s">
        <v>1025</v>
      </c>
      <c r="N6128" t="s">
        <v>29</v>
      </c>
      <c r="O6128" t="s">
        <v>40</v>
      </c>
      <c r="P6128" t="s">
        <v>30</v>
      </c>
      <c r="Q6128" t="s">
        <v>31</v>
      </c>
      <c r="R6128" t="s">
        <v>30</v>
      </c>
      <c r="X6128" t="s">
        <v>18782</v>
      </c>
    </row>
    <row r="6129" spans="1:24" x14ac:dyDescent="0.25">
      <c r="A6129">
        <v>1383583</v>
      </c>
      <c r="B6129" t="s">
        <v>18783</v>
      </c>
      <c r="C6129" t="s">
        <v>18784</v>
      </c>
      <c r="E6129" t="s">
        <v>18785</v>
      </c>
      <c r="F6129" t="s">
        <v>527</v>
      </c>
      <c r="I6129">
        <v>1966</v>
      </c>
      <c r="M6129" t="s">
        <v>12356</v>
      </c>
      <c r="N6129" t="s">
        <v>45</v>
      </c>
      <c r="O6129" t="s">
        <v>30</v>
      </c>
      <c r="P6129" t="s">
        <v>30</v>
      </c>
      <c r="Q6129" t="s">
        <v>63</v>
      </c>
      <c r="R6129" t="s">
        <v>30</v>
      </c>
      <c r="X6129" t="s">
        <v>18786</v>
      </c>
    </row>
    <row r="6130" spans="1:24" x14ac:dyDescent="0.25">
      <c r="A6130">
        <v>1380855</v>
      </c>
      <c r="B6130" t="s">
        <v>18787</v>
      </c>
      <c r="C6130" t="s">
        <v>18788</v>
      </c>
      <c r="E6130" t="s">
        <v>18789</v>
      </c>
      <c r="F6130" t="s">
        <v>36</v>
      </c>
      <c r="G6130" t="e">
        <f>-mab</f>
        <v>#NAME?</v>
      </c>
      <c r="H6130" t="s">
        <v>546</v>
      </c>
      <c r="I6130">
        <v>2011</v>
      </c>
      <c r="N6130" t="s">
        <v>547</v>
      </c>
      <c r="O6130" t="s">
        <v>30</v>
      </c>
      <c r="P6130" t="s">
        <v>30</v>
      </c>
      <c r="Q6130" t="s">
        <v>31</v>
      </c>
      <c r="R6130" t="s">
        <v>30</v>
      </c>
    </row>
    <row r="6131" spans="1:24" x14ac:dyDescent="0.25">
      <c r="A6131">
        <v>1383073</v>
      </c>
      <c r="B6131" t="s">
        <v>18790</v>
      </c>
      <c r="C6131" t="s">
        <v>18791</v>
      </c>
      <c r="F6131" t="s">
        <v>18792</v>
      </c>
      <c r="K6131" t="s">
        <v>18793</v>
      </c>
      <c r="L6131" t="s">
        <v>18794</v>
      </c>
      <c r="M6131" t="s">
        <v>18795</v>
      </c>
      <c r="N6131" t="s">
        <v>45</v>
      </c>
      <c r="O6131" t="s">
        <v>40</v>
      </c>
      <c r="P6131" t="s">
        <v>30</v>
      </c>
      <c r="Q6131" t="s">
        <v>46</v>
      </c>
      <c r="R6131" t="s">
        <v>30</v>
      </c>
      <c r="X6131" t="s">
        <v>18796</v>
      </c>
    </row>
    <row r="6132" spans="1:24" x14ac:dyDescent="0.25">
      <c r="A6132">
        <v>1450215</v>
      </c>
      <c r="B6132" t="s">
        <v>18797</v>
      </c>
      <c r="C6132" t="s">
        <v>18798</v>
      </c>
      <c r="E6132" t="s">
        <v>18799</v>
      </c>
      <c r="F6132" t="s">
        <v>18800</v>
      </c>
      <c r="G6132" t="s">
        <v>237</v>
      </c>
      <c r="H6132" t="s">
        <v>238</v>
      </c>
      <c r="I6132">
        <v>1976</v>
      </c>
      <c r="M6132" t="s">
        <v>8892</v>
      </c>
      <c r="N6132" t="s">
        <v>29</v>
      </c>
      <c r="O6132" t="s">
        <v>40</v>
      </c>
      <c r="P6132" t="s">
        <v>30</v>
      </c>
      <c r="Q6132" t="s">
        <v>46</v>
      </c>
      <c r="R6132" t="s">
        <v>30</v>
      </c>
      <c r="X6132" t="s">
        <v>18801</v>
      </c>
    </row>
    <row r="6133" spans="1:24" x14ac:dyDescent="0.25">
      <c r="A6133">
        <v>1450286</v>
      </c>
      <c r="B6133" t="s">
        <v>18802</v>
      </c>
      <c r="C6133" t="s">
        <v>18803</v>
      </c>
      <c r="E6133" t="s">
        <v>18804</v>
      </c>
      <c r="F6133" t="s">
        <v>3897</v>
      </c>
      <c r="I6133">
        <v>1985</v>
      </c>
      <c r="M6133" t="s">
        <v>17986</v>
      </c>
      <c r="N6133" t="s">
        <v>45</v>
      </c>
      <c r="O6133" t="s">
        <v>30</v>
      </c>
      <c r="P6133" t="s">
        <v>30</v>
      </c>
      <c r="Q6133" t="s">
        <v>46</v>
      </c>
      <c r="R6133" t="s">
        <v>30</v>
      </c>
      <c r="X6133" t="s">
        <v>18805</v>
      </c>
    </row>
    <row r="6134" spans="1:24" x14ac:dyDescent="0.25">
      <c r="A6134">
        <v>1380242</v>
      </c>
      <c r="B6134" t="s">
        <v>18809</v>
      </c>
      <c r="C6134" t="s">
        <v>18810</v>
      </c>
      <c r="N6134" t="s">
        <v>229</v>
      </c>
      <c r="O6134" t="s">
        <v>30</v>
      </c>
      <c r="P6134" t="s">
        <v>30</v>
      </c>
      <c r="Q6134" t="s">
        <v>31</v>
      </c>
      <c r="R6134" t="s">
        <v>30</v>
      </c>
    </row>
    <row r="6135" spans="1:24" x14ac:dyDescent="0.25">
      <c r="A6135">
        <v>1380493</v>
      </c>
      <c r="B6135" t="s">
        <v>18811</v>
      </c>
      <c r="C6135" t="s">
        <v>18812</v>
      </c>
      <c r="N6135" t="s">
        <v>75</v>
      </c>
      <c r="O6135" t="s">
        <v>30</v>
      </c>
      <c r="P6135" t="s">
        <v>30</v>
      </c>
      <c r="Q6135" t="s">
        <v>31</v>
      </c>
      <c r="R6135" t="s">
        <v>30</v>
      </c>
    </row>
    <row r="6136" spans="1:24" x14ac:dyDescent="0.25">
      <c r="A6136">
        <v>1380914</v>
      </c>
      <c r="B6136" t="s">
        <v>18813</v>
      </c>
      <c r="C6136" t="s">
        <v>18814</v>
      </c>
      <c r="N6136" t="s">
        <v>133</v>
      </c>
      <c r="O6136" t="s">
        <v>30</v>
      </c>
      <c r="P6136" t="s">
        <v>30</v>
      </c>
      <c r="Q6136" t="s">
        <v>31</v>
      </c>
      <c r="R6136" t="s">
        <v>30</v>
      </c>
    </row>
    <row r="6137" spans="1:24" x14ac:dyDescent="0.25">
      <c r="A6137">
        <v>1380250</v>
      </c>
      <c r="B6137" t="s">
        <v>18818</v>
      </c>
      <c r="C6137" t="s">
        <v>18819</v>
      </c>
      <c r="G6137" t="s">
        <v>18820</v>
      </c>
      <c r="H6137" t="s">
        <v>18821</v>
      </c>
      <c r="N6137" t="s">
        <v>108</v>
      </c>
      <c r="O6137" t="s">
        <v>30</v>
      </c>
      <c r="P6137" t="s">
        <v>30</v>
      </c>
      <c r="Q6137" t="s">
        <v>31</v>
      </c>
      <c r="R6137" t="s">
        <v>30</v>
      </c>
    </row>
    <row r="6138" spans="1:24" x14ac:dyDescent="0.25">
      <c r="A6138">
        <v>1380912</v>
      </c>
      <c r="B6138" t="s">
        <v>18825</v>
      </c>
      <c r="C6138" t="s">
        <v>18826</v>
      </c>
      <c r="N6138" t="s">
        <v>133</v>
      </c>
      <c r="O6138" t="s">
        <v>30</v>
      </c>
      <c r="P6138" t="s">
        <v>30</v>
      </c>
      <c r="Q6138" t="s">
        <v>31</v>
      </c>
      <c r="R6138" t="s">
        <v>30</v>
      </c>
    </row>
    <row r="6139" spans="1:24" x14ac:dyDescent="0.25">
      <c r="A6139">
        <v>1380851</v>
      </c>
      <c r="B6139" t="s">
        <v>18827</v>
      </c>
      <c r="C6139" t="s">
        <v>18828</v>
      </c>
      <c r="E6139" t="s">
        <v>18829</v>
      </c>
      <c r="I6139">
        <v>2006</v>
      </c>
      <c r="N6139" t="s">
        <v>75</v>
      </c>
      <c r="O6139" t="s">
        <v>30</v>
      </c>
      <c r="P6139" t="s">
        <v>30</v>
      </c>
      <c r="Q6139" t="s">
        <v>31</v>
      </c>
      <c r="R6139" t="s">
        <v>30</v>
      </c>
    </row>
    <row r="6140" spans="1:24" x14ac:dyDescent="0.25">
      <c r="A6140">
        <v>1380876</v>
      </c>
      <c r="B6140" t="s">
        <v>18830</v>
      </c>
      <c r="C6140" t="s">
        <v>18831</v>
      </c>
      <c r="N6140" t="s">
        <v>547</v>
      </c>
      <c r="O6140" t="s">
        <v>30</v>
      </c>
      <c r="P6140" t="s">
        <v>30</v>
      </c>
      <c r="Q6140" t="s">
        <v>31</v>
      </c>
      <c r="R6140" t="s">
        <v>30</v>
      </c>
    </row>
    <row r="6141" spans="1:24" x14ac:dyDescent="0.25">
      <c r="A6141">
        <v>1380504</v>
      </c>
      <c r="B6141" t="s">
        <v>18832</v>
      </c>
      <c r="C6141" t="s">
        <v>18833</v>
      </c>
      <c r="N6141" t="s">
        <v>75</v>
      </c>
      <c r="O6141" t="s">
        <v>30</v>
      </c>
      <c r="P6141" t="s">
        <v>30</v>
      </c>
      <c r="Q6141" t="s">
        <v>31</v>
      </c>
      <c r="R6141" t="s">
        <v>30</v>
      </c>
    </row>
    <row r="6142" spans="1:24" x14ac:dyDescent="0.25">
      <c r="A6142">
        <v>1381460</v>
      </c>
      <c r="B6142" t="s">
        <v>18834</v>
      </c>
      <c r="C6142" t="s">
        <v>18835</v>
      </c>
      <c r="F6142" t="s">
        <v>3908</v>
      </c>
      <c r="N6142" t="s">
        <v>75</v>
      </c>
      <c r="O6142" t="s">
        <v>30</v>
      </c>
      <c r="P6142" t="s">
        <v>30</v>
      </c>
      <c r="Q6142" t="s">
        <v>31</v>
      </c>
      <c r="R6142" t="s">
        <v>30</v>
      </c>
    </row>
    <row r="6143" spans="1:24" x14ac:dyDescent="0.25">
      <c r="A6143">
        <v>1380434</v>
      </c>
      <c r="B6143" t="s">
        <v>18836</v>
      </c>
      <c r="C6143" t="s">
        <v>18837</v>
      </c>
      <c r="E6143" t="s">
        <v>18838</v>
      </c>
      <c r="G6143" t="e">
        <f>-filcon</f>
        <v>#NAME?</v>
      </c>
      <c r="H6143" t="s">
        <v>276</v>
      </c>
      <c r="I6143">
        <v>1974</v>
      </c>
      <c r="M6143" t="s">
        <v>277</v>
      </c>
      <c r="N6143" t="s">
        <v>229</v>
      </c>
      <c r="O6143" t="s">
        <v>30</v>
      </c>
      <c r="P6143" t="s">
        <v>30</v>
      </c>
      <c r="Q6143" t="s">
        <v>31</v>
      </c>
      <c r="R6143" t="s">
        <v>30</v>
      </c>
    </row>
    <row r="6144" spans="1:24" x14ac:dyDescent="0.25">
      <c r="A6144">
        <v>1380907</v>
      </c>
      <c r="B6144" t="s">
        <v>18839</v>
      </c>
      <c r="C6144" t="s">
        <v>18840</v>
      </c>
      <c r="G6144" t="e">
        <f>-focon</f>
        <v>#NAME?</v>
      </c>
      <c r="H6144" t="s">
        <v>2685</v>
      </c>
      <c r="I6144">
        <v>2004</v>
      </c>
      <c r="N6144" t="s">
        <v>75</v>
      </c>
      <c r="O6144" t="s">
        <v>30</v>
      </c>
      <c r="P6144" t="s">
        <v>30</v>
      </c>
      <c r="Q6144" t="s">
        <v>31</v>
      </c>
      <c r="R6144" t="s">
        <v>30</v>
      </c>
    </row>
    <row r="6145" spans="1:24" x14ac:dyDescent="0.25">
      <c r="A6145">
        <v>1381487</v>
      </c>
      <c r="B6145" t="s">
        <v>18843</v>
      </c>
      <c r="C6145" t="s">
        <v>18844</v>
      </c>
      <c r="F6145" t="s">
        <v>18845</v>
      </c>
      <c r="G6145" t="e">
        <f>-filcon</f>
        <v>#NAME?</v>
      </c>
      <c r="H6145" t="s">
        <v>276</v>
      </c>
      <c r="I6145">
        <v>1977</v>
      </c>
      <c r="M6145" t="s">
        <v>277</v>
      </c>
      <c r="N6145" t="s">
        <v>229</v>
      </c>
      <c r="O6145" t="s">
        <v>30</v>
      </c>
      <c r="P6145" t="s">
        <v>30</v>
      </c>
      <c r="Q6145" t="s">
        <v>31</v>
      </c>
      <c r="R6145" t="s">
        <v>30</v>
      </c>
    </row>
    <row r="6146" spans="1:24" x14ac:dyDescent="0.25">
      <c r="A6146">
        <v>1381095</v>
      </c>
      <c r="B6146" t="s">
        <v>18846</v>
      </c>
      <c r="C6146" t="s">
        <v>18847</v>
      </c>
      <c r="M6146" t="s">
        <v>18848</v>
      </c>
      <c r="N6146" t="s">
        <v>75</v>
      </c>
      <c r="O6146" t="s">
        <v>30</v>
      </c>
      <c r="P6146" t="s">
        <v>30</v>
      </c>
      <c r="Q6146" t="s">
        <v>31</v>
      </c>
      <c r="R6146" t="s">
        <v>30</v>
      </c>
    </row>
    <row r="6147" spans="1:24" x14ac:dyDescent="0.25">
      <c r="A6147">
        <v>1380489</v>
      </c>
      <c r="B6147" t="s">
        <v>18849</v>
      </c>
      <c r="C6147" t="s">
        <v>18850</v>
      </c>
      <c r="N6147" t="s">
        <v>75</v>
      </c>
      <c r="O6147" t="s">
        <v>30</v>
      </c>
      <c r="P6147" t="s">
        <v>30</v>
      </c>
      <c r="Q6147" t="s">
        <v>31</v>
      </c>
      <c r="R6147" t="s">
        <v>30</v>
      </c>
    </row>
    <row r="6148" spans="1:24" x14ac:dyDescent="0.25">
      <c r="A6148">
        <v>1381394</v>
      </c>
      <c r="B6148" t="s">
        <v>18851</v>
      </c>
      <c r="C6148" t="s">
        <v>18852</v>
      </c>
      <c r="E6148" t="s">
        <v>18853</v>
      </c>
      <c r="F6148" t="s">
        <v>13871</v>
      </c>
      <c r="G6148" t="e">
        <f>-stim</f>
        <v>#NAME?</v>
      </c>
      <c r="H6148" t="s">
        <v>16971</v>
      </c>
      <c r="I6148">
        <v>1992</v>
      </c>
      <c r="K6148" t="s">
        <v>18854</v>
      </c>
      <c r="L6148" t="s">
        <v>18855</v>
      </c>
      <c r="M6148" t="s">
        <v>14365</v>
      </c>
      <c r="N6148" t="s">
        <v>108</v>
      </c>
      <c r="O6148" t="s">
        <v>30</v>
      </c>
      <c r="P6148" t="s">
        <v>30</v>
      </c>
      <c r="Q6148" t="s">
        <v>31</v>
      </c>
      <c r="R6148" t="s">
        <v>30</v>
      </c>
    </row>
    <row r="6149" spans="1:24" x14ac:dyDescent="0.25">
      <c r="A6149">
        <v>1381070</v>
      </c>
      <c r="B6149" t="s">
        <v>18859</v>
      </c>
      <c r="C6149" t="s">
        <v>18860</v>
      </c>
      <c r="N6149" t="s">
        <v>75</v>
      </c>
      <c r="O6149" t="s">
        <v>30</v>
      </c>
      <c r="P6149" t="s">
        <v>30</v>
      </c>
      <c r="Q6149" t="s">
        <v>31</v>
      </c>
      <c r="R6149" t="s">
        <v>30</v>
      </c>
    </row>
    <row r="6150" spans="1:24" x14ac:dyDescent="0.25">
      <c r="A6150">
        <v>698819</v>
      </c>
      <c r="B6150" t="s">
        <v>18861</v>
      </c>
      <c r="C6150" t="s">
        <v>18862</v>
      </c>
      <c r="F6150" t="s">
        <v>527</v>
      </c>
      <c r="I6150">
        <v>1963</v>
      </c>
      <c r="K6150" t="s">
        <v>18863</v>
      </c>
      <c r="L6150" t="s">
        <v>18864</v>
      </c>
      <c r="M6150" t="s">
        <v>1194</v>
      </c>
      <c r="N6150" t="s">
        <v>45</v>
      </c>
      <c r="O6150" t="s">
        <v>40</v>
      </c>
      <c r="P6150" t="s">
        <v>30</v>
      </c>
      <c r="Q6150" t="s">
        <v>31</v>
      </c>
      <c r="R6150" t="s">
        <v>30</v>
      </c>
      <c r="X6150" t="s">
        <v>18865</v>
      </c>
    </row>
    <row r="6151" spans="1:24" x14ac:dyDescent="0.25">
      <c r="A6151">
        <v>1383425</v>
      </c>
      <c r="B6151" t="s">
        <v>18866</v>
      </c>
      <c r="C6151" t="s">
        <v>18867</v>
      </c>
      <c r="E6151" t="s">
        <v>18868</v>
      </c>
      <c r="F6151" t="s">
        <v>4276</v>
      </c>
      <c r="I6151">
        <v>1967</v>
      </c>
      <c r="M6151" t="s">
        <v>179</v>
      </c>
      <c r="N6151" t="s">
        <v>45</v>
      </c>
      <c r="O6151" t="s">
        <v>40</v>
      </c>
      <c r="P6151" t="s">
        <v>30</v>
      </c>
      <c r="Q6151" t="s">
        <v>46</v>
      </c>
      <c r="R6151" t="s">
        <v>30</v>
      </c>
      <c r="X6151" t="s">
        <v>18869</v>
      </c>
    </row>
    <row r="6152" spans="1:24" x14ac:dyDescent="0.25">
      <c r="A6152">
        <v>706046</v>
      </c>
      <c r="B6152" t="s">
        <v>18904</v>
      </c>
      <c r="C6152" t="s">
        <v>18905</v>
      </c>
      <c r="E6152" t="s">
        <v>18906</v>
      </c>
      <c r="F6152" t="s">
        <v>14094</v>
      </c>
      <c r="G6152" t="e">
        <f>-zolid</f>
        <v>#NAME?</v>
      </c>
      <c r="H6152" t="s">
        <v>3764</v>
      </c>
      <c r="I6152">
        <v>2009</v>
      </c>
      <c r="N6152" t="s">
        <v>45</v>
      </c>
      <c r="O6152" t="s">
        <v>40</v>
      </c>
      <c r="P6152" t="s">
        <v>30</v>
      </c>
      <c r="Q6152" t="s">
        <v>31</v>
      </c>
      <c r="R6152" t="s">
        <v>30</v>
      </c>
      <c r="X6152" t="s">
        <v>18907</v>
      </c>
    </row>
    <row r="6153" spans="1:24" x14ac:dyDescent="0.25">
      <c r="A6153">
        <v>1381385</v>
      </c>
      <c r="B6153" t="s">
        <v>18926</v>
      </c>
      <c r="C6153" t="s">
        <v>18927</v>
      </c>
      <c r="F6153" t="s">
        <v>489</v>
      </c>
      <c r="N6153" t="s">
        <v>75</v>
      </c>
      <c r="O6153" t="s">
        <v>30</v>
      </c>
      <c r="P6153" t="s">
        <v>30</v>
      </c>
      <c r="Q6153" t="s">
        <v>31</v>
      </c>
      <c r="R6153" t="s">
        <v>30</v>
      </c>
    </row>
    <row r="6154" spans="1:24" x14ac:dyDescent="0.25">
      <c r="A6154">
        <v>1380944</v>
      </c>
      <c r="B6154" t="s">
        <v>18928</v>
      </c>
      <c r="C6154" t="s">
        <v>18929</v>
      </c>
      <c r="E6154" t="s">
        <v>18930</v>
      </c>
      <c r="F6154" t="s">
        <v>18931</v>
      </c>
      <c r="G6154" t="e">
        <f>-mab</f>
        <v>#NAME?</v>
      </c>
      <c r="H6154" t="s">
        <v>546</v>
      </c>
      <c r="I6154">
        <v>2012</v>
      </c>
      <c r="N6154" t="s">
        <v>547</v>
      </c>
      <c r="O6154" t="s">
        <v>30</v>
      </c>
      <c r="P6154" t="s">
        <v>30</v>
      </c>
      <c r="Q6154" t="s">
        <v>31</v>
      </c>
      <c r="R6154" t="s">
        <v>30</v>
      </c>
    </row>
    <row r="6155" spans="1:24" x14ac:dyDescent="0.25">
      <c r="A6155">
        <v>1378912</v>
      </c>
      <c r="B6155" t="s">
        <v>18937</v>
      </c>
      <c r="C6155" t="s">
        <v>18938</v>
      </c>
      <c r="F6155" t="s">
        <v>7523</v>
      </c>
      <c r="N6155" t="s">
        <v>29</v>
      </c>
      <c r="O6155" t="s">
        <v>40</v>
      </c>
      <c r="P6155" t="s">
        <v>30</v>
      </c>
      <c r="Q6155" t="s">
        <v>31</v>
      </c>
      <c r="R6155" t="s">
        <v>30</v>
      </c>
      <c r="X6155" t="s">
        <v>18939</v>
      </c>
    </row>
    <row r="6156" spans="1:24" x14ac:dyDescent="0.25">
      <c r="A6156">
        <v>1378352</v>
      </c>
      <c r="B6156" t="s">
        <v>18943</v>
      </c>
      <c r="C6156" t="s">
        <v>18944</v>
      </c>
      <c r="F6156" t="s">
        <v>366</v>
      </c>
      <c r="N6156" t="s">
        <v>45</v>
      </c>
      <c r="O6156" t="s">
        <v>40</v>
      </c>
      <c r="P6156" t="s">
        <v>30</v>
      </c>
      <c r="Q6156" t="s">
        <v>63</v>
      </c>
      <c r="R6156" t="s">
        <v>30</v>
      </c>
      <c r="X6156" t="s">
        <v>18945</v>
      </c>
    </row>
    <row r="6157" spans="1:24" x14ac:dyDescent="0.25">
      <c r="A6157">
        <v>1381364</v>
      </c>
      <c r="B6157" t="s">
        <v>18946</v>
      </c>
      <c r="C6157" t="s">
        <v>18947</v>
      </c>
      <c r="F6157" t="s">
        <v>18948</v>
      </c>
      <c r="M6157" t="s">
        <v>1844</v>
      </c>
      <c r="N6157" t="s">
        <v>75</v>
      </c>
      <c r="O6157" t="s">
        <v>30</v>
      </c>
      <c r="P6157" t="s">
        <v>30</v>
      </c>
      <c r="Q6157" t="s">
        <v>31</v>
      </c>
      <c r="R6157" t="s">
        <v>30</v>
      </c>
    </row>
    <row r="6158" spans="1:24" x14ac:dyDescent="0.25">
      <c r="A6158">
        <v>974763</v>
      </c>
      <c r="B6158" t="s">
        <v>18949</v>
      </c>
      <c r="C6158" t="s">
        <v>18950</v>
      </c>
      <c r="F6158" t="s">
        <v>18951</v>
      </c>
      <c r="G6158" t="e">
        <f>-ium</f>
        <v>#NAME?</v>
      </c>
      <c r="H6158" t="s">
        <v>288</v>
      </c>
      <c r="I6158">
        <v>1984</v>
      </c>
      <c r="M6158" t="s">
        <v>18952</v>
      </c>
      <c r="N6158" t="s">
        <v>45</v>
      </c>
      <c r="O6158" t="s">
        <v>30</v>
      </c>
      <c r="P6158" t="s">
        <v>30</v>
      </c>
      <c r="Q6158" t="s">
        <v>63</v>
      </c>
      <c r="R6158" t="s">
        <v>30</v>
      </c>
      <c r="X6158" t="s">
        <v>18953</v>
      </c>
    </row>
    <row r="6159" spans="1:24" x14ac:dyDescent="0.25">
      <c r="A6159">
        <v>1383136</v>
      </c>
      <c r="B6159" t="s">
        <v>18958</v>
      </c>
      <c r="C6159" t="s">
        <v>18959</v>
      </c>
      <c r="F6159" t="s">
        <v>36</v>
      </c>
      <c r="G6159" t="s">
        <v>205</v>
      </c>
      <c r="H6159" t="s">
        <v>206</v>
      </c>
      <c r="N6159" t="s">
        <v>45</v>
      </c>
      <c r="O6159" t="s">
        <v>40</v>
      </c>
      <c r="P6159" t="s">
        <v>30</v>
      </c>
      <c r="Q6159" t="s">
        <v>63</v>
      </c>
      <c r="R6159" t="s">
        <v>30</v>
      </c>
      <c r="X6159" t="s">
        <v>18960</v>
      </c>
    </row>
    <row r="6160" spans="1:24" x14ac:dyDescent="0.25">
      <c r="A6160">
        <v>1383075</v>
      </c>
      <c r="B6160" t="s">
        <v>18961</v>
      </c>
      <c r="C6160" t="s">
        <v>18962</v>
      </c>
      <c r="F6160" t="s">
        <v>313</v>
      </c>
      <c r="N6160" t="s">
        <v>45</v>
      </c>
      <c r="O6160" t="s">
        <v>40</v>
      </c>
      <c r="P6160" t="s">
        <v>30</v>
      </c>
      <c r="Q6160" t="s">
        <v>46</v>
      </c>
      <c r="R6160" t="s">
        <v>30</v>
      </c>
      <c r="X6160" t="s">
        <v>18963</v>
      </c>
    </row>
    <row r="6161" spans="1:24" x14ac:dyDescent="0.25">
      <c r="A6161">
        <v>1376965</v>
      </c>
      <c r="B6161" t="s">
        <v>18968</v>
      </c>
      <c r="C6161" t="s">
        <v>18969</v>
      </c>
      <c r="E6161" t="s">
        <v>18970</v>
      </c>
      <c r="F6161" t="s">
        <v>489</v>
      </c>
      <c r="I6161">
        <v>1968</v>
      </c>
      <c r="M6161" t="s">
        <v>1908</v>
      </c>
      <c r="N6161" t="s">
        <v>45</v>
      </c>
      <c r="O6161" t="s">
        <v>40</v>
      </c>
      <c r="P6161" t="s">
        <v>30</v>
      </c>
      <c r="Q6161" t="s">
        <v>63</v>
      </c>
      <c r="R6161" t="s">
        <v>30</v>
      </c>
      <c r="X6161" t="s">
        <v>18971</v>
      </c>
    </row>
    <row r="6162" spans="1:24" x14ac:dyDescent="0.25">
      <c r="A6162">
        <v>1379150</v>
      </c>
      <c r="B6162" t="s">
        <v>18972</v>
      </c>
      <c r="C6162" t="s">
        <v>18973</v>
      </c>
      <c r="E6162" t="s">
        <v>18974</v>
      </c>
      <c r="F6162" t="s">
        <v>6813</v>
      </c>
      <c r="G6162" t="e">
        <f>-olone</f>
        <v>#NAME?</v>
      </c>
      <c r="H6162" t="s">
        <v>754</v>
      </c>
      <c r="I6162">
        <v>1966</v>
      </c>
      <c r="K6162" t="s">
        <v>18975</v>
      </c>
      <c r="L6162" t="s">
        <v>18976</v>
      </c>
      <c r="M6162" t="s">
        <v>1348</v>
      </c>
      <c r="N6162" t="s">
        <v>29</v>
      </c>
      <c r="O6162" t="s">
        <v>40</v>
      </c>
      <c r="P6162" t="s">
        <v>30</v>
      </c>
      <c r="Q6162" t="s">
        <v>31</v>
      </c>
      <c r="R6162" t="s">
        <v>30</v>
      </c>
      <c r="X6162" t="s">
        <v>18977</v>
      </c>
    </row>
    <row r="6163" spans="1:24" x14ac:dyDescent="0.25">
      <c r="A6163">
        <v>32222</v>
      </c>
      <c r="B6163" t="s">
        <v>18978</v>
      </c>
      <c r="C6163" t="s">
        <v>18979</v>
      </c>
      <c r="G6163" t="e">
        <f>-relin</f>
        <v>#NAME?</v>
      </c>
      <c r="H6163" t="s">
        <v>5143</v>
      </c>
      <c r="N6163" t="s">
        <v>45</v>
      </c>
      <c r="O6163" t="s">
        <v>30</v>
      </c>
      <c r="P6163" t="s">
        <v>30</v>
      </c>
      <c r="Q6163" t="s">
        <v>31</v>
      </c>
      <c r="R6163" t="s">
        <v>30</v>
      </c>
      <c r="X6163" t="s">
        <v>18980</v>
      </c>
    </row>
    <row r="6164" spans="1:24" x14ac:dyDescent="0.25">
      <c r="A6164">
        <v>511003</v>
      </c>
      <c r="B6164" t="s">
        <v>18981</v>
      </c>
      <c r="C6164" t="s">
        <v>18982</v>
      </c>
      <c r="E6164" t="s">
        <v>18983</v>
      </c>
      <c r="F6164" t="s">
        <v>18984</v>
      </c>
      <c r="G6164" t="e">
        <f>-mulin</f>
        <v>#NAME?</v>
      </c>
      <c r="H6164" t="s">
        <v>16274</v>
      </c>
      <c r="I6164">
        <v>1979</v>
      </c>
      <c r="M6164" t="s">
        <v>4104</v>
      </c>
      <c r="N6164" t="s">
        <v>45</v>
      </c>
      <c r="O6164" t="s">
        <v>40</v>
      </c>
      <c r="P6164" t="s">
        <v>30</v>
      </c>
      <c r="Q6164" t="s">
        <v>31</v>
      </c>
      <c r="R6164" t="s">
        <v>30</v>
      </c>
      <c r="X6164" t="s">
        <v>18985</v>
      </c>
    </row>
    <row r="6165" spans="1:24" x14ac:dyDescent="0.25">
      <c r="A6165">
        <v>48218</v>
      </c>
      <c r="B6165" t="s">
        <v>18986</v>
      </c>
      <c r="C6165" t="s">
        <v>18987</v>
      </c>
      <c r="E6165" t="s">
        <v>18988</v>
      </c>
      <c r="I6165">
        <v>1990</v>
      </c>
      <c r="M6165" t="s">
        <v>793</v>
      </c>
      <c r="N6165" t="s">
        <v>45</v>
      </c>
      <c r="O6165" t="s">
        <v>30</v>
      </c>
      <c r="P6165" t="s">
        <v>30</v>
      </c>
      <c r="Q6165" t="s">
        <v>31</v>
      </c>
      <c r="R6165" t="s">
        <v>30</v>
      </c>
      <c r="X6165" t="s">
        <v>18989</v>
      </c>
    </row>
    <row r="6166" spans="1:24" x14ac:dyDescent="0.25">
      <c r="A6166">
        <v>318321</v>
      </c>
      <c r="B6166" t="s">
        <v>18990</v>
      </c>
      <c r="C6166" t="s">
        <v>18991</v>
      </c>
      <c r="E6166" t="s">
        <v>18992</v>
      </c>
      <c r="G6166" t="e">
        <f>-oxacin</f>
        <v>#NAME?</v>
      </c>
      <c r="H6166" t="s">
        <v>1472</v>
      </c>
      <c r="N6166" t="s">
        <v>45</v>
      </c>
      <c r="O6166" t="s">
        <v>40</v>
      </c>
      <c r="P6166" t="s">
        <v>30</v>
      </c>
      <c r="Q6166" t="s">
        <v>46</v>
      </c>
      <c r="R6166" t="s">
        <v>30</v>
      </c>
      <c r="X6166" t="s">
        <v>18993</v>
      </c>
    </row>
    <row r="6167" spans="1:24" x14ac:dyDescent="0.25">
      <c r="A6167">
        <v>97010</v>
      </c>
      <c r="B6167" t="s">
        <v>18994</v>
      </c>
      <c r="C6167" t="s">
        <v>18995</v>
      </c>
      <c r="E6167" t="s">
        <v>18996</v>
      </c>
      <c r="K6167" t="s">
        <v>18997</v>
      </c>
      <c r="L6167" t="s">
        <v>18998</v>
      </c>
      <c r="N6167" t="s">
        <v>45</v>
      </c>
      <c r="O6167" t="s">
        <v>40</v>
      </c>
      <c r="P6167" t="s">
        <v>30</v>
      </c>
      <c r="Q6167" t="s">
        <v>63</v>
      </c>
      <c r="R6167" t="s">
        <v>30</v>
      </c>
      <c r="X6167" t="s">
        <v>18999</v>
      </c>
    </row>
    <row r="6168" spans="1:24" x14ac:dyDescent="0.25">
      <c r="A6168">
        <v>122376</v>
      </c>
      <c r="B6168" t="s">
        <v>19000</v>
      </c>
      <c r="C6168" t="s">
        <v>19001</v>
      </c>
      <c r="E6168" t="s">
        <v>19002</v>
      </c>
      <c r="I6168">
        <v>1984</v>
      </c>
      <c r="M6168" t="s">
        <v>18645</v>
      </c>
      <c r="N6168" t="s">
        <v>45</v>
      </c>
      <c r="O6168" t="s">
        <v>30</v>
      </c>
      <c r="P6168" t="s">
        <v>30</v>
      </c>
      <c r="Q6168" t="s">
        <v>63</v>
      </c>
      <c r="R6168" t="s">
        <v>30</v>
      </c>
      <c r="X6168" t="s">
        <v>19003</v>
      </c>
    </row>
    <row r="6169" spans="1:24" x14ac:dyDescent="0.25">
      <c r="A6169">
        <v>85612</v>
      </c>
      <c r="B6169" t="s">
        <v>19004</v>
      </c>
      <c r="C6169" t="s">
        <v>19005</v>
      </c>
      <c r="E6169" t="s">
        <v>19006</v>
      </c>
      <c r="F6169" t="s">
        <v>19007</v>
      </c>
      <c r="G6169" t="e">
        <f>-conazole</f>
        <v>#NAME?</v>
      </c>
      <c r="H6169" t="s">
        <v>917</v>
      </c>
      <c r="I6169">
        <v>2008</v>
      </c>
      <c r="N6169" t="s">
        <v>45</v>
      </c>
      <c r="O6169" t="s">
        <v>40</v>
      </c>
      <c r="P6169" t="s">
        <v>30</v>
      </c>
      <c r="Q6169" t="s">
        <v>31</v>
      </c>
      <c r="R6169" t="s">
        <v>30</v>
      </c>
      <c r="X6169" t="s">
        <v>19008</v>
      </c>
    </row>
    <row r="6170" spans="1:24" x14ac:dyDescent="0.25">
      <c r="A6170">
        <v>55080</v>
      </c>
      <c r="B6170" t="s">
        <v>19009</v>
      </c>
      <c r="C6170" t="s">
        <v>19010</v>
      </c>
      <c r="F6170" t="s">
        <v>8624</v>
      </c>
      <c r="N6170" t="s">
        <v>45</v>
      </c>
      <c r="O6170" t="s">
        <v>40</v>
      </c>
      <c r="P6170" t="s">
        <v>30</v>
      </c>
      <c r="Q6170" t="s">
        <v>63</v>
      </c>
      <c r="R6170" t="s">
        <v>30</v>
      </c>
      <c r="X6170" t="s">
        <v>19011</v>
      </c>
    </row>
    <row r="6171" spans="1:24" x14ac:dyDescent="0.25">
      <c r="A6171">
        <v>99581</v>
      </c>
      <c r="B6171" t="s">
        <v>19012</v>
      </c>
      <c r="C6171" t="s">
        <v>19013</v>
      </c>
      <c r="K6171" t="s">
        <v>19014</v>
      </c>
      <c r="L6171" t="s">
        <v>19015</v>
      </c>
      <c r="N6171" t="s">
        <v>45</v>
      </c>
      <c r="O6171" t="s">
        <v>40</v>
      </c>
      <c r="P6171" t="s">
        <v>30</v>
      </c>
      <c r="Q6171" t="s">
        <v>63</v>
      </c>
      <c r="R6171" t="s">
        <v>30</v>
      </c>
      <c r="X6171" t="s">
        <v>19016</v>
      </c>
    </row>
    <row r="6172" spans="1:24" x14ac:dyDescent="0.25">
      <c r="A6172">
        <v>418410</v>
      </c>
      <c r="B6172" t="s">
        <v>19017</v>
      </c>
      <c r="C6172" t="s">
        <v>19018</v>
      </c>
      <c r="E6172" t="s">
        <v>19019</v>
      </c>
      <c r="K6172" t="s">
        <v>19020</v>
      </c>
      <c r="L6172" t="s">
        <v>19021</v>
      </c>
      <c r="N6172" t="s">
        <v>45</v>
      </c>
      <c r="O6172" t="s">
        <v>40</v>
      </c>
      <c r="P6172" t="s">
        <v>30</v>
      </c>
      <c r="Q6172" t="s">
        <v>63</v>
      </c>
      <c r="R6172" t="s">
        <v>30</v>
      </c>
      <c r="X6172" t="s">
        <v>19022</v>
      </c>
    </row>
    <row r="6173" spans="1:24" x14ac:dyDescent="0.25">
      <c r="A6173">
        <v>453482</v>
      </c>
      <c r="B6173" t="s">
        <v>19023</v>
      </c>
      <c r="C6173" t="s">
        <v>19024</v>
      </c>
      <c r="E6173">
        <v>28002</v>
      </c>
      <c r="F6173" t="s">
        <v>313</v>
      </c>
      <c r="I6173">
        <v>1962</v>
      </c>
      <c r="M6173" t="s">
        <v>793</v>
      </c>
      <c r="N6173" t="s">
        <v>45</v>
      </c>
      <c r="O6173" t="s">
        <v>40</v>
      </c>
      <c r="P6173" t="s">
        <v>30</v>
      </c>
      <c r="Q6173" t="s">
        <v>46</v>
      </c>
      <c r="R6173" t="s">
        <v>30</v>
      </c>
      <c r="X6173" t="s">
        <v>19025</v>
      </c>
    </row>
    <row r="6174" spans="1:24" x14ac:dyDescent="0.25">
      <c r="A6174">
        <v>110947</v>
      </c>
      <c r="B6174" t="s">
        <v>19026</v>
      </c>
      <c r="C6174" t="s">
        <v>19027</v>
      </c>
      <c r="E6174" t="s">
        <v>19028</v>
      </c>
      <c r="G6174" t="s">
        <v>789</v>
      </c>
      <c r="H6174" t="s">
        <v>790</v>
      </c>
      <c r="I6174">
        <v>1981</v>
      </c>
      <c r="K6174" t="s">
        <v>19029</v>
      </c>
      <c r="L6174" t="s">
        <v>19030</v>
      </c>
      <c r="N6174" t="s">
        <v>45</v>
      </c>
      <c r="O6174" t="s">
        <v>40</v>
      </c>
      <c r="P6174" t="s">
        <v>30</v>
      </c>
      <c r="Q6174" t="s">
        <v>31</v>
      </c>
      <c r="R6174" t="s">
        <v>30</v>
      </c>
      <c r="X6174" t="s">
        <v>19031</v>
      </c>
    </row>
    <row r="6175" spans="1:24" x14ac:dyDescent="0.25">
      <c r="A6175">
        <v>26484</v>
      </c>
      <c r="B6175" t="s">
        <v>19032</v>
      </c>
      <c r="C6175" t="s">
        <v>19033</v>
      </c>
      <c r="E6175" t="s">
        <v>19034</v>
      </c>
      <c r="F6175" t="s">
        <v>313</v>
      </c>
      <c r="G6175" t="e">
        <f>-ast</f>
        <v>#NAME?</v>
      </c>
      <c r="H6175" t="s">
        <v>13629</v>
      </c>
      <c r="I6175">
        <v>1990</v>
      </c>
      <c r="M6175" t="s">
        <v>13632</v>
      </c>
      <c r="N6175" t="s">
        <v>45</v>
      </c>
      <c r="O6175" t="s">
        <v>30</v>
      </c>
      <c r="P6175" t="s">
        <v>30</v>
      </c>
      <c r="Q6175" t="s">
        <v>31</v>
      </c>
      <c r="R6175" t="s">
        <v>30</v>
      </c>
      <c r="X6175" t="s">
        <v>19035</v>
      </c>
    </row>
    <row r="6176" spans="1:24" x14ac:dyDescent="0.25">
      <c r="A6176">
        <v>359952</v>
      </c>
      <c r="B6176" t="s">
        <v>19036</v>
      </c>
      <c r="C6176" t="s">
        <v>19037</v>
      </c>
      <c r="E6176" t="s">
        <v>19038</v>
      </c>
      <c r="K6176" t="s">
        <v>19039</v>
      </c>
      <c r="L6176" t="s">
        <v>19040</v>
      </c>
      <c r="N6176" t="s">
        <v>45</v>
      </c>
      <c r="O6176" t="s">
        <v>30</v>
      </c>
      <c r="P6176" t="s">
        <v>30</v>
      </c>
      <c r="Q6176" t="s">
        <v>63</v>
      </c>
      <c r="R6176" t="s">
        <v>30</v>
      </c>
      <c r="X6176" t="s">
        <v>19041</v>
      </c>
    </row>
    <row r="6177" spans="1:24" x14ac:dyDescent="0.25">
      <c r="A6177">
        <v>666467</v>
      </c>
      <c r="B6177" t="s">
        <v>19042</v>
      </c>
      <c r="C6177" t="s">
        <v>19043</v>
      </c>
      <c r="K6177" t="s">
        <v>19044</v>
      </c>
      <c r="L6177" t="s">
        <v>19045</v>
      </c>
      <c r="N6177" t="s">
        <v>45</v>
      </c>
      <c r="O6177" t="s">
        <v>40</v>
      </c>
      <c r="P6177" t="s">
        <v>30</v>
      </c>
      <c r="Q6177" t="s">
        <v>63</v>
      </c>
      <c r="R6177" t="s">
        <v>30</v>
      </c>
      <c r="X6177" t="s">
        <v>19046</v>
      </c>
    </row>
    <row r="6178" spans="1:24" x14ac:dyDescent="0.25">
      <c r="A6178">
        <v>598444</v>
      </c>
      <c r="B6178" t="s">
        <v>19047</v>
      </c>
      <c r="C6178" t="s">
        <v>19048</v>
      </c>
      <c r="G6178" t="e">
        <f>-stat</f>
        <v>#NAME?</v>
      </c>
      <c r="H6178" t="s">
        <v>19049</v>
      </c>
      <c r="K6178" t="s">
        <v>19050</v>
      </c>
      <c r="L6178" t="s">
        <v>19051</v>
      </c>
      <c r="N6178" t="s">
        <v>45</v>
      </c>
      <c r="O6178" t="s">
        <v>40</v>
      </c>
      <c r="P6178" t="s">
        <v>30</v>
      </c>
      <c r="Q6178" t="s">
        <v>63</v>
      </c>
      <c r="R6178" t="s">
        <v>30</v>
      </c>
      <c r="X6178" t="s">
        <v>19052</v>
      </c>
    </row>
    <row r="6179" spans="1:24" x14ac:dyDescent="0.25">
      <c r="A6179">
        <v>100926</v>
      </c>
      <c r="B6179" t="s">
        <v>19053</v>
      </c>
      <c r="C6179" t="s">
        <v>19054</v>
      </c>
      <c r="G6179" t="e">
        <f>-olol</f>
        <v>#NAME?</v>
      </c>
      <c r="H6179" t="s">
        <v>475</v>
      </c>
      <c r="K6179" t="s">
        <v>19055</v>
      </c>
      <c r="L6179" t="s">
        <v>19056</v>
      </c>
      <c r="N6179" t="s">
        <v>45</v>
      </c>
      <c r="O6179" t="s">
        <v>40</v>
      </c>
      <c r="P6179" t="s">
        <v>30</v>
      </c>
      <c r="Q6179" t="s">
        <v>46</v>
      </c>
      <c r="R6179" t="s">
        <v>30</v>
      </c>
      <c r="X6179" t="s">
        <v>19057</v>
      </c>
    </row>
    <row r="6180" spans="1:24" x14ac:dyDescent="0.25">
      <c r="A6180">
        <v>418422</v>
      </c>
      <c r="B6180" t="s">
        <v>19058</v>
      </c>
      <c r="C6180" t="s">
        <v>19059</v>
      </c>
      <c r="K6180" t="s">
        <v>19060</v>
      </c>
      <c r="L6180" t="s">
        <v>19061</v>
      </c>
      <c r="N6180" t="s">
        <v>45</v>
      </c>
      <c r="O6180" t="s">
        <v>40</v>
      </c>
      <c r="P6180" t="s">
        <v>30</v>
      </c>
      <c r="Q6180" t="s">
        <v>46</v>
      </c>
      <c r="R6180" t="s">
        <v>30</v>
      </c>
      <c r="X6180" t="s">
        <v>19062</v>
      </c>
    </row>
    <row r="6181" spans="1:24" x14ac:dyDescent="0.25">
      <c r="A6181">
        <v>1017758</v>
      </c>
      <c r="B6181" t="s">
        <v>19063</v>
      </c>
      <c r="C6181" t="s">
        <v>19064</v>
      </c>
      <c r="F6181" t="s">
        <v>19065</v>
      </c>
      <c r="M6181" t="s">
        <v>19066</v>
      </c>
      <c r="N6181" t="s">
        <v>45</v>
      </c>
      <c r="O6181" t="s">
        <v>40</v>
      </c>
      <c r="P6181" t="s">
        <v>30</v>
      </c>
      <c r="Q6181" t="s">
        <v>63</v>
      </c>
      <c r="R6181" t="s">
        <v>30</v>
      </c>
      <c r="X6181" t="s">
        <v>19067</v>
      </c>
    </row>
    <row r="6182" spans="1:24" x14ac:dyDescent="0.25">
      <c r="A6182">
        <v>10747</v>
      </c>
      <c r="B6182" t="s">
        <v>19068</v>
      </c>
      <c r="C6182" t="s">
        <v>19069</v>
      </c>
      <c r="E6182" t="s">
        <v>19070</v>
      </c>
      <c r="F6182" t="s">
        <v>1258</v>
      </c>
      <c r="G6182" t="e">
        <f>-anserin</f>
        <v>#NAME?</v>
      </c>
      <c r="H6182" t="s">
        <v>5375</v>
      </c>
      <c r="I6182">
        <v>1985</v>
      </c>
      <c r="M6182" t="s">
        <v>6570</v>
      </c>
      <c r="N6182" t="s">
        <v>45</v>
      </c>
      <c r="O6182" t="s">
        <v>30</v>
      </c>
      <c r="P6182" t="s">
        <v>30</v>
      </c>
      <c r="Q6182" t="s">
        <v>63</v>
      </c>
      <c r="R6182" t="s">
        <v>30</v>
      </c>
      <c r="X6182" t="s">
        <v>19071</v>
      </c>
    </row>
    <row r="6183" spans="1:24" x14ac:dyDescent="0.25">
      <c r="A6183">
        <v>92416</v>
      </c>
      <c r="B6183" t="s">
        <v>19072</v>
      </c>
      <c r="C6183" t="s">
        <v>19073</v>
      </c>
      <c r="E6183" t="s">
        <v>19074</v>
      </c>
      <c r="F6183" t="s">
        <v>527</v>
      </c>
      <c r="G6183" t="e">
        <f>-leuton</f>
        <v>#NAME?</v>
      </c>
      <c r="H6183" t="s">
        <v>13597</v>
      </c>
      <c r="I6183">
        <v>1994</v>
      </c>
      <c r="M6183" t="s">
        <v>19075</v>
      </c>
      <c r="N6183" t="s">
        <v>45</v>
      </c>
      <c r="O6183" t="s">
        <v>40</v>
      </c>
      <c r="P6183" t="s">
        <v>30</v>
      </c>
      <c r="Q6183" t="s">
        <v>46</v>
      </c>
      <c r="R6183" t="s">
        <v>30</v>
      </c>
      <c r="X6183" t="s">
        <v>19076</v>
      </c>
    </row>
    <row r="6184" spans="1:24" x14ac:dyDescent="0.25">
      <c r="A6184">
        <v>22979</v>
      </c>
      <c r="B6184" t="s">
        <v>19077</v>
      </c>
      <c r="C6184" t="s">
        <v>19078</v>
      </c>
      <c r="G6184" t="e">
        <f>-panel</f>
        <v>#NAME?</v>
      </c>
      <c r="H6184" t="s">
        <v>19079</v>
      </c>
      <c r="N6184" t="s">
        <v>45</v>
      </c>
      <c r="O6184" t="s">
        <v>40</v>
      </c>
      <c r="P6184" t="s">
        <v>30</v>
      </c>
      <c r="Q6184" t="s">
        <v>63</v>
      </c>
      <c r="R6184" t="s">
        <v>30</v>
      </c>
      <c r="X6184" t="s">
        <v>19080</v>
      </c>
    </row>
    <row r="6185" spans="1:24" x14ac:dyDescent="0.25">
      <c r="A6185">
        <v>453716</v>
      </c>
      <c r="B6185" t="s">
        <v>19081</v>
      </c>
      <c r="C6185" t="s">
        <v>19082</v>
      </c>
      <c r="E6185" t="s">
        <v>19083</v>
      </c>
      <c r="G6185" t="e">
        <f>-tepa</f>
        <v>#NAME?</v>
      </c>
      <c r="H6185" t="s">
        <v>9890</v>
      </c>
      <c r="I6185">
        <v>1962</v>
      </c>
      <c r="M6185" t="s">
        <v>793</v>
      </c>
      <c r="N6185" t="s">
        <v>45</v>
      </c>
      <c r="O6185" t="s">
        <v>40</v>
      </c>
      <c r="P6185" t="s">
        <v>30</v>
      </c>
      <c r="Q6185" t="s">
        <v>63</v>
      </c>
      <c r="R6185" t="s">
        <v>30</v>
      </c>
      <c r="X6185" t="s">
        <v>19084</v>
      </c>
    </row>
    <row r="6186" spans="1:24" x14ac:dyDescent="0.25">
      <c r="A6186">
        <v>35553</v>
      </c>
      <c r="B6186" t="s">
        <v>19085</v>
      </c>
      <c r="C6186" t="s">
        <v>19086</v>
      </c>
      <c r="E6186" t="s">
        <v>19087</v>
      </c>
      <c r="F6186" t="s">
        <v>480</v>
      </c>
      <c r="G6186" t="e">
        <f>-grel</f>
        <v>#NAME?</v>
      </c>
      <c r="H6186" t="s">
        <v>183</v>
      </c>
      <c r="I6186">
        <v>1984</v>
      </c>
      <c r="M6186" t="s">
        <v>7117</v>
      </c>
      <c r="N6186" t="s">
        <v>45</v>
      </c>
      <c r="O6186" t="s">
        <v>40</v>
      </c>
      <c r="P6186" t="s">
        <v>30</v>
      </c>
      <c r="Q6186" t="s">
        <v>63</v>
      </c>
      <c r="R6186" t="s">
        <v>30</v>
      </c>
      <c r="X6186" t="s">
        <v>19088</v>
      </c>
    </row>
    <row r="6187" spans="1:24" x14ac:dyDescent="0.25">
      <c r="A6187">
        <v>10423</v>
      </c>
      <c r="B6187" t="s">
        <v>19089</v>
      </c>
      <c r="C6187" t="s">
        <v>19090</v>
      </c>
      <c r="E6187" t="s">
        <v>19091</v>
      </c>
      <c r="F6187" t="s">
        <v>19092</v>
      </c>
      <c r="I6187">
        <v>1977</v>
      </c>
      <c r="K6187" t="s">
        <v>19093</v>
      </c>
      <c r="L6187" t="s">
        <v>19094</v>
      </c>
      <c r="M6187" t="s">
        <v>1017</v>
      </c>
      <c r="N6187" t="s">
        <v>45</v>
      </c>
      <c r="O6187" t="s">
        <v>40</v>
      </c>
      <c r="P6187" t="s">
        <v>30</v>
      </c>
      <c r="Q6187" t="s">
        <v>63</v>
      </c>
      <c r="R6187" t="s">
        <v>30</v>
      </c>
      <c r="X6187" t="s">
        <v>19095</v>
      </c>
    </row>
    <row r="6188" spans="1:24" x14ac:dyDescent="0.25">
      <c r="A6188">
        <v>28487</v>
      </c>
      <c r="B6188" t="s">
        <v>19096</v>
      </c>
      <c r="C6188" t="s">
        <v>19097</v>
      </c>
      <c r="E6188" t="s">
        <v>19098</v>
      </c>
      <c r="G6188" t="s">
        <v>10501</v>
      </c>
      <c r="H6188" t="s">
        <v>10502</v>
      </c>
      <c r="K6188" t="s">
        <v>19099</v>
      </c>
      <c r="L6188" t="s">
        <v>19100</v>
      </c>
      <c r="N6188" t="s">
        <v>45</v>
      </c>
      <c r="O6188" t="s">
        <v>40</v>
      </c>
      <c r="P6188" t="s">
        <v>30</v>
      </c>
      <c r="Q6188" t="s">
        <v>63</v>
      </c>
      <c r="R6188" t="s">
        <v>30</v>
      </c>
      <c r="X6188" t="s">
        <v>19101</v>
      </c>
    </row>
    <row r="6189" spans="1:24" x14ac:dyDescent="0.25">
      <c r="A6189">
        <v>1377347</v>
      </c>
      <c r="B6189" t="s">
        <v>19102</v>
      </c>
      <c r="C6189" t="s">
        <v>19103</v>
      </c>
      <c r="G6189" t="e">
        <f>-profen</f>
        <v>#NAME?</v>
      </c>
      <c r="H6189" t="s">
        <v>875</v>
      </c>
      <c r="N6189" t="s">
        <v>45</v>
      </c>
      <c r="O6189" t="s">
        <v>30</v>
      </c>
      <c r="P6189" t="s">
        <v>30</v>
      </c>
      <c r="Q6189" t="s">
        <v>46</v>
      </c>
      <c r="R6189" t="s">
        <v>30</v>
      </c>
      <c r="X6189" t="s">
        <v>19104</v>
      </c>
    </row>
    <row r="6190" spans="1:24" x14ac:dyDescent="0.25">
      <c r="A6190">
        <v>1379330</v>
      </c>
      <c r="B6190" t="s">
        <v>19105</v>
      </c>
      <c r="C6190" t="s">
        <v>19106</v>
      </c>
      <c r="N6190" t="s">
        <v>45</v>
      </c>
      <c r="O6190" t="s">
        <v>30</v>
      </c>
      <c r="P6190" t="s">
        <v>30</v>
      </c>
      <c r="Q6190" t="s">
        <v>63</v>
      </c>
      <c r="R6190" t="s">
        <v>30</v>
      </c>
      <c r="X6190" t="s">
        <v>19107</v>
      </c>
    </row>
    <row r="6191" spans="1:24" x14ac:dyDescent="0.25">
      <c r="A6191">
        <v>1380040</v>
      </c>
      <c r="B6191" t="s">
        <v>19108</v>
      </c>
      <c r="C6191" t="s">
        <v>19109</v>
      </c>
      <c r="G6191" t="e">
        <f>-depsin</f>
        <v>#NAME?</v>
      </c>
      <c r="H6191" t="s">
        <v>19110</v>
      </c>
      <c r="N6191" t="s">
        <v>29</v>
      </c>
      <c r="O6191" t="s">
        <v>30</v>
      </c>
      <c r="P6191" t="s">
        <v>30</v>
      </c>
      <c r="Q6191" t="s">
        <v>31</v>
      </c>
      <c r="R6191" t="s">
        <v>30</v>
      </c>
      <c r="X6191" t="s">
        <v>19111</v>
      </c>
    </row>
    <row r="6192" spans="1:24" x14ac:dyDescent="0.25">
      <c r="A6192">
        <v>1380235</v>
      </c>
      <c r="B6192" t="s">
        <v>19112</v>
      </c>
      <c r="C6192" t="s">
        <v>19113</v>
      </c>
      <c r="F6192" t="s">
        <v>178</v>
      </c>
      <c r="I6192">
        <v>1964</v>
      </c>
      <c r="M6192" t="s">
        <v>2468</v>
      </c>
      <c r="N6192" t="s">
        <v>229</v>
      </c>
      <c r="O6192" t="s">
        <v>30</v>
      </c>
      <c r="P6192" t="s">
        <v>30</v>
      </c>
      <c r="Q6192" t="s">
        <v>31</v>
      </c>
      <c r="R6192" t="s">
        <v>30</v>
      </c>
    </row>
    <row r="6193" spans="1:24" x14ac:dyDescent="0.25">
      <c r="A6193">
        <v>1383294</v>
      </c>
      <c r="B6193" t="s">
        <v>19114</v>
      </c>
      <c r="C6193" t="s">
        <v>19115</v>
      </c>
      <c r="E6193" t="s">
        <v>19116</v>
      </c>
      <c r="I6193">
        <v>1968</v>
      </c>
      <c r="M6193" t="s">
        <v>3826</v>
      </c>
      <c r="N6193" t="s">
        <v>45</v>
      </c>
      <c r="O6193" t="s">
        <v>40</v>
      </c>
      <c r="P6193" t="s">
        <v>30</v>
      </c>
      <c r="Q6193" t="s">
        <v>46</v>
      </c>
      <c r="R6193" t="s">
        <v>30</v>
      </c>
      <c r="X6193" t="s">
        <v>19117</v>
      </c>
    </row>
    <row r="6194" spans="1:24" x14ac:dyDescent="0.25">
      <c r="A6194">
        <v>1377007</v>
      </c>
      <c r="B6194" t="s">
        <v>19118</v>
      </c>
      <c r="C6194" t="s">
        <v>19119</v>
      </c>
      <c r="E6194" t="s">
        <v>19120</v>
      </c>
      <c r="I6194">
        <v>1987</v>
      </c>
      <c r="M6194" t="s">
        <v>1684</v>
      </c>
      <c r="N6194" t="s">
        <v>45</v>
      </c>
      <c r="O6194" t="s">
        <v>40</v>
      </c>
      <c r="P6194" t="s">
        <v>30</v>
      </c>
      <c r="Q6194" t="s">
        <v>63</v>
      </c>
      <c r="R6194" t="s">
        <v>30</v>
      </c>
      <c r="X6194" t="s">
        <v>19121</v>
      </c>
    </row>
    <row r="6195" spans="1:24" x14ac:dyDescent="0.25">
      <c r="A6195">
        <v>1383120</v>
      </c>
      <c r="B6195" t="s">
        <v>19122</v>
      </c>
      <c r="C6195" t="s">
        <v>19123</v>
      </c>
      <c r="F6195" t="s">
        <v>313</v>
      </c>
      <c r="I6195">
        <v>1986</v>
      </c>
      <c r="M6195" t="s">
        <v>896</v>
      </c>
      <c r="N6195" t="s">
        <v>45</v>
      </c>
      <c r="O6195" t="s">
        <v>40</v>
      </c>
      <c r="P6195" t="s">
        <v>30</v>
      </c>
      <c r="Q6195" t="s">
        <v>63</v>
      </c>
      <c r="R6195" t="s">
        <v>30</v>
      </c>
      <c r="X6195" t="s">
        <v>19124</v>
      </c>
    </row>
    <row r="6196" spans="1:24" x14ac:dyDescent="0.25">
      <c r="A6196">
        <v>1377871</v>
      </c>
      <c r="B6196" t="s">
        <v>19125</v>
      </c>
      <c r="C6196" t="s">
        <v>19126</v>
      </c>
      <c r="E6196" t="s">
        <v>19127</v>
      </c>
      <c r="F6196" t="s">
        <v>5885</v>
      </c>
      <c r="I6196">
        <v>1981</v>
      </c>
      <c r="M6196" t="s">
        <v>1266</v>
      </c>
      <c r="N6196" t="s">
        <v>45</v>
      </c>
      <c r="O6196" t="s">
        <v>40</v>
      </c>
      <c r="P6196" t="s">
        <v>30</v>
      </c>
      <c r="Q6196" t="s">
        <v>46</v>
      </c>
      <c r="R6196" t="s">
        <v>30</v>
      </c>
      <c r="X6196" t="s">
        <v>19128</v>
      </c>
    </row>
    <row r="6197" spans="1:24" x14ac:dyDescent="0.25">
      <c r="A6197">
        <v>1383590</v>
      </c>
      <c r="B6197" t="s">
        <v>19129</v>
      </c>
      <c r="C6197" t="s">
        <v>19130</v>
      </c>
      <c r="E6197" t="s">
        <v>19131</v>
      </c>
      <c r="F6197" t="s">
        <v>886</v>
      </c>
      <c r="I6197">
        <v>1992</v>
      </c>
      <c r="M6197" t="s">
        <v>871</v>
      </c>
      <c r="N6197" t="s">
        <v>45</v>
      </c>
      <c r="O6197" t="s">
        <v>40</v>
      </c>
      <c r="P6197" t="s">
        <v>30</v>
      </c>
      <c r="Q6197" t="s">
        <v>46</v>
      </c>
      <c r="R6197" t="s">
        <v>30</v>
      </c>
      <c r="X6197" t="s">
        <v>19132</v>
      </c>
    </row>
    <row r="6198" spans="1:24" x14ac:dyDescent="0.25">
      <c r="A6198">
        <v>1383337</v>
      </c>
      <c r="B6198" t="s">
        <v>19133</v>
      </c>
      <c r="C6198" t="s">
        <v>19134</v>
      </c>
      <c r="E6198" t="s">
        <v>19135</v>
      </c>
      <c r="F6198" t="s">
        <v>442</v>
      </c>
      <c r="I6198">
        <v>1973</v>
      </c>
      <c r="M6198" t="s">
        <v>4352</v>
      </c>
      <c r="N6198" t="s">
        <v>45</v>
      </c>
      <c r="O6198" t="s">
        <v>30</v>
      </c>
      <c r="P6198" t="s">
        <v>30</v>
      </c>
      <c r="Q6198" t="s">
        <v>63</v>
      </c>
      <c r="R6198" t="s">
        <v>30</v>
      </c>
      <c r="X6198" t="s">
        <v>19136</v>
      </c>
    </row>
    <row r="6199" spans="1:24" x14ac:dyDescent="0.25">
      <c r="A6199">
        <v>1383605</v>
      </c>
      <c r="B6199" t="s">
        <v>19137</v>
      </c>
      <c r="C6199" t="s">
        <v>19138</v>
      </c>
      <c r="E6199" t="s">
        <v>19139</v>
      </c>
      <c r="I6199">
        <v>1966</v>
      </c>
      <c r="M6199" t="s">
        <v>2544</v>
      </c>
      <c r="N6199" t="s">
        <v>45</v>
      </c>
      <c r="O6199" t="s">
        <v>40</v>
      </c>
      <c r="P6199" t="s">
        <v>30</v>
      </c>
      <c r="Q6199" t="s">
        <v>63</v>
      </c>
      <c r="R6199" t="s">
        <v>30</v>
      </c>
      <c r="X6199" t="s">
        <v>19140</v>
      </c>
    </row>
    <row r="6200" spans="1:24" x14ac:dyDescent="0.25">
      <c r="A6200">
        <v>1383335</v>
      </c>
      <c r="B6200" t="s">
        <v>19141</v>
      </c>
      <c r="C6200" t="s">
        <v>19142</v>
      </c>
      <c r="F6200" t="s">
        <v>4717</v>
      </c>
      <c r="I6200">
        <v>1962</v>
      </c>
      <c r="K6200" t="s">
        <v>19143</v>
      </c>
      <c r="L6200" t="s">
        <v>19144</v>
      </c>
      <c r="M6200" t="s">
        <v>19145</v>
      </c>
      <c r="N6200" t="s">
        <v>45</v>
      </c>
      <c r="O6200" t="s">
        <v>40</v>
      </c>
      <c r="P6200" t="s">
        <v>30</v>
      </c>
      <c r="Q6200" t="s">
        <v>63</v>
      </c>
      <c r="R6200" t="s">
        <v>30</v>
      </c>
      <c r="X6200" t="s">
        <v>19146</v>
      </c>
    </row>
    <row r="6201" spans="1:24" x14ac:dyDescent="0.25">
      <c r="A6201">
        <v>1381088</v>
      </c>
      <c r="B6201" t="s">
        <v>19147</v>
      </c>
      <c r="C6201" t="s">
        <v>19148</v>
      </c>
      <c r="F6201" t="s">
        <v>519</v>
      </c>
      <c r="M6201" t="s">
        <v>1664</v>
      </c>
      <c r="N6201" t="s">
        <v>75</v>
      </c>
      <c r="O6201" t="s">
        <v>30</v>
      </c>
      <c r="P6201" t="s">
        <v>30</v>
      </c>
      <c r="Q6201" t="s">
        <v>31</v>
      </c>
      <c r="R6201" t="s">
        <v>30</v>
      </c>
    </row>
    <row r="6202" spans="1:24" x14ac:dyDescent="0.25">
      <c r="A6202">
        <v>1381102</v>
      </c>
      <c r="B6202" t="s">
        <v>19149</v>
      </c>
      <c r="C6202" t="s">
        <v>19150</v>
      </c>
      <c r="M6202" t="s">
        <v>7437</v>
      </c>
      <c r="N6202" t="s">
        <v>75</v>
      </c>
      <c r="O6202" t="s">
        <v>30</v>
      </c>
      <c r="P6202" t="s">
        <v>30</v>
      </c>
      <c r="Q6202" t="s">
        <v>31</v>
      </c>
      <c r="R6202" t="s">
        <v>30</v>
      </c>
    </row>
    <row r="6203" spans="1:24" x14ac:dyDescent="0.25">
      <c r="A6203">
        <v>1380217</v>
      </c>
      <c r="B6203" t="s">
        <v>19151</v>
      </c>
      <c r="C6203" t="s">
        <v>19152</v>
      </c>
      <c r="M6203" t="s">
        <v>19153</v>
      </c>
      <c r="N6203" t="s">
        <v>75</v>
      </c>
      <c r="O6203" t="s">
        <v>30</v>
      </c>
      <c r="P6203" t="s">
        <v>30</v>
      </c>
      <c r="Q6203" t="s">
        <v>31</v>
      </c>
      <c r="R6203" t="s">
        <v>30</v>
      </c>
    </row>
    <row r="6204" spans="1:24" x14ac:dyDescent="0.25">
      <c r="A6204">
        <v>1380205</v>
      </c>
      <c r="B6204" t="s">
        <v>19154</v>
      </c>
      <c r="C6204" t="s">
        <v>19155</v>
      </c>
      <c r="E6204" t="s">
        <v>19156</v>
      </c>
      <c r="F6204" t="s">
        <v>480</v>
      </c>
      <c r="I6204">
        <v>1977</v>
      </c>
      <c r="M6204" t="s">
        <v>9589</v>
      </c>
      <c r="N6204" t="s">
        <v>75</v>
      </c>
      <c r="O6204" t="s">
        <v>30</v>
      </c>
      <c r="P6204" t="s">
        <v>30</v>
      </c>
      <c r="Q6204" t="s">
        <v>31</v>
      </c>
      <c r="R6204" t="s">
        <v>30</v>
      </c>
    </row>
    <row r="6205" spans="1:24" x14ac:dyDescent="0.25">
      <c r="A6205">
        <v>1380282</v>
      </c>
      <c r="B6205" t="s">
        <v>19157</v>
      </c>
      <c r="C6205" t="s">
        <v>19158</v>
      </c>
      <c r="M6205" t="s">
        <v>19159</v>
      </c>
      <c r="N6205" t="s">
        <v>75</v>
      </c>
      <c r="O6205" t="s">
        <v>30</v>
      </c>
      <c r="P6205" t="s">
        <v>30</v>
      </c>
      <c r="Q6205" t="s">
        <v>31</v>
      </c>
      <c r="R6205" t="s">
        <v>30</v>
      </c>
    </row>
    <row r="6206" spans="1:24" x14ac:dyDescent="0.25">
      <c r="A6206">
        <v>1381042</v>
      </c>
      <c r="B6206" t="s">
        <v>19160</v>
      </c>
      <c r="C6206" t="s">
        <v>19161</v>
      </c>
      <c r="I6206">
        <v>1974</v>
      </c>
      <c r="M6206" t="s">
        <v>19162</v>
      </c>
      <c r="N6206" t="s">
        <v>229</v>
      </c>
      <c r="O6206" t="s">
        <v>30</v>
      </c>
      <c r="P6206" t="s">
        <v>30</v>
      </c>
      <c r="Q6206" t="s">
        <v>31</v>
      </c>
      <c r="R6206" t="s">
        <v>30</v>
      </c>
    </row>
    <row r="6207" spans="1:24" x14ac:dyDescent="0.25">
      <c r="A6207">
        <v>250990</v>
      </c>
      <c r="B6207" t="s">
        <v>19163</v>
      </c>
      <c r="C6207" t="s">
        <v>19164</v>
      </c>
      <c r="E6207" t="s">
        <v>19165</v>
      </c>
      <c r="F6207" t="s">
        <v>1046</v>
      </c>
      <c r="I6207">
        <v>1982</v>
      </c>
      <c r="M6207" t="s">
        <v>6764</v>
      </c>
      <c r="N6207" t="s">
        <v>45</v>
      </c>
      <c r="O6207" t="s">
        <v>30</v>
      </c>
      <c r="P6207" t="s">
        <v>30</v>
      </c>
      <c r="Q6207" t="s">
        <v>63</v>
      </c>
      <c r="R6207" t="s">
        <v>30</v>
      </c>
      <c r="X6207" t="s">
        <v>19166</v>
      </c>
    </row>
    <row r="6208" spans="1:24" x14ac:dyDescent="0.25">
      <c r="A6208">
        <v>1378319</v>
      </c>
      <c r="B6208" t="s">
        <v>19167</v>
      </c>
      <c r="C6208" t="s">
        <v>19168</v>
      </c>
      <c r="K6208" t="s">
        <v>19169</v>
      </c>
      <c r="L6208" t="s">
        <v>19170</v>
      </c>
      <c r="M6208" t="s">
        <v>19171</v>
      </c>
      <c r="N6208" t="s">
        <v>45</v>
      </c>
      <c r="O6208" t="s">
        <v>40</v>
      </c>
      <c r="P6208" t="s">
        <v>30</v>
      </c>
      <c r="Q6208" t="s">
        <v>63</v>
      </c>
      <c r="R6208" t="s">
        <v>30</v>
      </c>
      <c r="X6208" t="s">
        <v>19172</v>
      </c>
    </row>
    <row r="6209" spans="1:24" x14ac:dyDescent="0.25">
      <c r="A6209">
        <v>1383018</v>
      </c>
      <c r="B6209" t="s">
        <v>19173</v>
      </c>
      <c r="C6209" t="s">
        <v>19174</v>
      </c>
      <c r="E6209" t="s">
        <v>19175</v>
      </c>
      <c r="F6209" t="s">
        <v>480</v>
      </c>
      <c r="I6209">
        <v>1966</v>
      </c>
      <c r="M6209" t="s">
        <v>453</v>
      </c>
      <c r="N6209" t="s">
        <v>75</v>
      </c>
      <c r="O6209" t="s">
        <v>30</v>
      </c>
      <c r="P6209" t="s">
        <v>30</v>
      </c>
      <c r="Q6209" t="s">
        <v>46</v>
      </c>
      <c r="R6209" t="s">
        <v>30</v>
      </c>
      <c r="X6209" t="s">
        <v>19176</v>
      </c>
    </row>
    <row r="6210" spans="1:24" x14ac:dyDescent="0.25">
      <c r="A6210">
        <v>675453</v>
      </c>
      <c r="B6210" t="s">
        <v>19177</v>
      </c>
      <c r="C6210" t="s">
        <v>19178</v>
      </c>
      <c r="F6210" t="s">
        <v>19179</v>
      </c>
      <c r="K6210" t="s">
        <v>19180</v>
      </c>
      <c r="L6210" t="s">
        <v>19181</v>
      </c>
      <c r="M6210" t="s">
        <v>102</v>
      </c>
      <c r="N6210" t="s">
        <v>75</v>
      </c>
      <c r="O6210" t="s">
        <v>30</v>
      </c>
      <c r="P6210" t="s">
        <v>30</v>
      </c>
      <c r="Q6210" t="s">
        <v>31</v>
      </c>
      <c r="R6210" t="s">
        <v>30</v>
      </c>
    </row>
    <row r="6211" spans="1:24" x14ac:dyDescent="0.25">
      <c r="A6211">
        <v>37067</v>
      </c>
      <c r="B6211" t="s">
        <v>19182</v>
      </c>
      <c r="C6211" t="s">
        <v>19183</v>
      </c>
      <c r="E6211" t="s">
        <v>19184</v>
      </c>
      <c r="F6211" t="s">
        <v>12587</v>
      </c>
      <c r="G6211" t="s">
        <v>3327</v>
      </c>
      <c r="H6211" t="s">
        <v>3328</v>
      </c>
      <c r="I6211">
        <v>1984</v>
      </c>
      <c r="K6211" t="s">
        <v>19185</v>
      </c>
      <c r="L6211" t="s">
        <v>19186</v>
      </c>
      <c r="M6211" t="s">
        <v>19187</v>
      </c>
      <c r="N6211" t="s">
        <v>45</v>
      </c>
      <c r="O6211" t="s">
        <v>40</v>
      </c>
      <c r="P6211" t="s">
        <v>30</v>
      </c>
      <c r="Q6211" t="s">
        <v>63</v>
      </c>
      <c r="R6211" t="s">
        <v>30</v>
      </c>
      <c r="X6211" t="s">
        <v>19188</v>
      </c>
    </row>
    <row r="6212" spans="1:24" x14ac:dyDescent="0.25">
      <c r="A6212">
        <v>454015</v>
      </c>
      <c r="B6212" t="s">
        <v>19189</v>
      </c>
      <c r="C6212" t="s">
        <v>19190</v>
      </c>
      <c r="E6212" t="s">
        <v>19191</v>
      </c>
      <c r="F6212" t="s">
        <v>366</v>
      </c>
      <c r="I6212">
        <v>1963</v>
      </c>
      <c r="K6212" t="s">
        <v>19192</v>
      </c>
      <c r="L6212" t="s">
        <v>19193</v>
      </c>
      <c r="M6212" t="s">
        <v>3003</v>
      </c>
      <c r="N6212" t="s">
        <v>45</v>
      </c>
      <c r="O6212" t="s">
        <v>30</v>
      </c>
      <c r="P6212" t="s">
        <v>30</v>
      </c>
      <c r="Q6212" t="s">
        <v>63</v>
      </c>
      <c r="R6212" t="s">
        <v>30</v>
      </c>
      <c r="X6212" t="s">
        <v>19194</v>
      </c>
    </row>
    <row r="6213" spans="1:24" x14ac:dyDescent="0.25">
      <c r="A6213">
        <v>339940</v>
      </c>
      <c r="B6213" t="s">
        <v>19195</v>
      </c>
      <c r="C6213" t="s">
        <v>19196</v>
      </c>
      <c r="E6213" t="s">
        <v>19197</v>
      </c>
      <c r="F6213" t="s">
        <v>1046</v>
      </c>
      <c r="I6213">
        <v>1978</v>
      </c>
      <c r="M6213" t="s">
        <v>4267</v>
      </c>
      <c r="N6213" t="s">
        <v>45</v>
      </c>
      <c r="O6213" t="s">
        <v>40</v>
      </c>
      <c r="P6213" t="s">
        <v>30</v>
      </c>
      <c r="Q6213" t="s">
        <v>63</v>
      </c>
      <c r="R6213" t="s">
        <v>30</v>
      </c>
      <c r="X6213" t="s">
        <v>19198</v>
      </c>
    </row>
    <row r="6214" spans="1:24" x14ac:dyDescent="0.25">
      <c r="A6214">
        <v>222085</v>
      </c>
      <c r="B6214" t="s">
        <v>19199</v>
      </c>
      <c r="C6214" t="s">
        <v>19200</v>
      </c>
      <c r="M6214" t="s">
        <v>19201</v>
      </c>
      <c r="N6214" t="s">
        <v>45</v>
      </c>
      <c r="O6214" t="s">
        <v>40</v>
      </c>
      <c r="P6214" t="s">
        <v>30</v>
      </c>
      <c r="Q6214" t="s">
        <v>63</v>
      </c>
      <c r="R6214" t="s">
        <v>30</v>
      </c>
      <c r="X6214" t="s">
        <v>19202</v>
      </c>
    </row>
    <row r="6215" spans="1:24" x14ac:dyDescent="0.25">
      <c r="A6215">
        <v>247406</v>
      </c>
      <c r="B6215" t="s">
        <v>19211</v>
      </c>
      <c r="C6215" t="s">
        <v>19212</v>
      </c>
      <c r="E6215" t="s">
        <v>19213</v>
      </c>
      <c r="I6215">
        <v>2005</v>
      </c>
      <c r="N6215" t="s">
        <v>45</v>
      </c>
      <c r="O6215" t="s">
        <v>40</v>
      </c>
      <c r="P6215" t="s">
        <v>30</v>
      </c>
      <c r="Q6215" t="s">
        <v>63</v>
      </c>
      <c r="R6215" t="s">
        <v>30</v>
      </c>
      <c r="X6215" t="s">
        <v>19214</v>
      </c>
    </row>
    <row r="6216" spans="1:24" x14ac:dyDescent="0.25">
      <c r="A6216">
        <v>54095</v>
      </c>
      <c r="B6216" t="s">
        <v>19215</v>
      </c>
      <c r="C6216" t="s">
        <v>19216</v>
      </c>
      <c r="E6216" t="s">
        <v>19217</v>
      </c>
      <c r="F6216" t="s">
        <v>19218</v>
      </c>
      <c r="G6216" t="e">
        <f>-coxib</f>
        <v>#NAME?</v>
      </c>
      <c r="H6216" t="s">
        <v>7424</v>
      </c>
      <c r="I6216">
        <v>2002</v>
      </c>
      <c r="N6216" t="s">
        <v>45</v>
      </c>
      <c r="O6216" t="s">
        <v>40</v>
      </c>
      <c r="P6216" t="s">
        <v>30</v>
      </c>
      <c r="Q6216" t="s">
        <v>63</v>
      </c>
      <c r="R6216" t="s">
        <v>30</v>
      </c>
      <c r="X6216" t="s">
        <v>19219</v>
      </c>
    </row>
    <row r="6217" spans="1:24" x14ac:dyDescent="0.25">
      <c r="A6217">
        <v>656693</v>
      </c>
      <c r="B6217" t="s">
        <v>19220</v>
      </c>
      <c r="C6217" t="s">
        <v>19221</v>
      </c>
      <c r="E6217" t="s">
        <v>19222</v>
      </c>
      <c r="G6217" t="e">
        <f>-ium</f>
        <v>#NAME?</v>
      </c>
      <c r="H6217" t="s">
        <v>288</v>
      </c>
      <c r="K6217" t="s">
        <v>19223</v>
      </c>
      <c r="L6217" t="s">
        <v>19224</v>
      </c>
      <c r="N6217" t="s">
        <v>45</v>
      </c>
      <c r="O6217" t="s">
        <v>40</v>
      </c>
      <c r="P6217" t="s">
        <v>30</v>
      </c>
      <c r="Q6217" t="s">
        <v>46</v>
      </c>
      <c r="R6217" t="s">
        <v>30</v>
      </c>
      <c r="X6217" t="s">
        <v>19225</v>
      </c>
    </row>
    <row r="6218" spans="1:24" x14ac:dyDescent="0.25">
      <c r="A6218">
        <v>280848</v>
      </c>
      <c r="B6218" t="s">
        <v>19226</v>
      </c>
      <c r="C6218" t="s">
        <v>19227</v>
      </c>
      <c r="N6218" t="s">
        <v>45</v>
      </c>
      <c r="O6218" t="s">
        <v>40</v>
      </c>
      <c r="P6218" t="s">
        <v>30</v>
      </c>
      <c r="Q6218" t="s">
        <v>63</v>
      </c>
      <c r="R6218" t="s">
        <v>30</v>
      </c>
      <c r="X6218" t="s">
        <v>19228</v>
      </c>
    </row>
    <row r="6219" spans="1:24" x14ac:dyDescent="0.25">
      <c r="A6219">
        <v>673257</v>
      </c>
      <c r="B6219" t="s">
        <v>19229</v>
      </c>
      <c r="C6219" t="s">
        <v>19230</v>
      </c>
      <c r="G6219" t="e">
        <f>-stigmine</f>
        <v>#NAME?</v>
      </c>
      <c r="H6219" t="s">
        <v>15684</v>
      </c>
      <c r="K6219" t="s">
        <v>19231</v>
      </c>
      <c r="L6219" t="s">
        <v>19232</v>
      </c>
      <c r="N6219" t="s">
        <v>45</v>
      </c>
      <c r="O6219" t="s">
        <v>40</v>
      </c>
      <c r="P6219" t="s">
        <v>30</v>
      </c>
      <c r="Q6219" t="s">
        <v>63</v>
      </c>
      <c r="R6219" t="s">
        <v>30</v>
      </c>
      <c r="X6219" t="s">
        <v>19233</v>
      </c>
    </row>
    <row r="6220" spans="1:24" x14ac:dyDescent="0.25">
      <c r="A6220">
        <v>32408</v>
      </c>
      <c r="B6220" t="s">
        <v>19234</v>
      </c>
      <c r="C6220" t="s">
        <v>19235</v>
      </c>
      <c r="E6220" t="s">
        <v>19236</v>
      </c>
      <c r="F6220" t="s">
        <v>452</v>
      </c>
      <c r="G6220" t="e">
        <f ca="1">-pin(e)</f>
        <v>#NAME?</v>
      </c>
      <c r="H6220" t="s">
        <v>272</v>
      </c>
      <c r="I6220">
        <v>1989</v>
      </c>
      <c r="M6220" t="s">
        <v>19237</v>
      </c>
      <c r="N6220" t="s">
        <v>45</v>
      </c>
      <c r="O6220" t="s">
        <v>40</v>
      </c>
      <c r="P6220" t="s">
        <v>30</v>
      </c>
      <c r="Q6220" t="s">
        <v>31</v>
      </c>
      <c r="R6220" t="s">
        <v>30</v>
      </c>
      <c r="X6220" t="s">
        <v>19238</v>
      </c>
    </row>
    <row r="6221" spans="1:24" x14ac:dyDescent="0.25">
      <c r="A6221">
        <v>466794</v>
      </c>
      <c r="B6221" t="s">
        <v>19239</v>
      </c>
      <c r="C6221" t="s">
        <v>19240</v>
      </c>
      <c r="N6221" t="s">
        <v>29</v>
      </c>
      <c r="O6221" t="s">
        <v>30</v>
      </c>
      <c r="P6221" t="s">
        <v>30</v>
      </c>
      <c r="Q6221" t="s">
        <v>31</v>
      </c>
      <c r="R6221" t="s">
        <v>30</v>
      </c>
      <c r="X6221" t="s">
        <v>19241</v>
      </c>
    </row>
    <row r="6222" spans="1:24" x14ac:dyDescent="0.25">
      <c r="A6222">
        <v>186531</v>
      </c>
      <c r="B6222" t="s">
        <v>19242</v>
      </c>
      <c r="C6222" t="s">
        <v>19243</v>
      </c>
      <c r="K6222" t="s">
        <v>19244</v>
      </c>
      <c r="L6222" t="s">
        <v>19245</v>
      </c>
      <c r="N6222" t="s">
        <v>45</v>
      </c>
      <c r="O6222" t="s">
        <v>40</v>
      </c>
      <c r="P6222" t="s">
        <v>30</v>
      </c>
      <c r="Q6222" t="s">
        <v>46</v>
      </c>
      <c r="R6222" t="s">
        <v>30</v>
      </c>
      <c r="X6222" t="s">
        <v>19246</v>
      </c>
    </row>
    <row r="6223" spans="1:24" x14ac:dyDescent="0.25">
      <c r="A6223">
        <v>583517</v>
      </c>
      <c r="B6223" t="s">
        <v>19247</v>
      </c>
      <c r="C6223" t="s">
        <v>19248</v>
      </c>
      <c r="N6223" t="s">
        <v>45</v>
      </c>
      <c r="O6223" t="s">
        <v>40</v>
      </c>
      <c r="P6223" t="s">
        <v>30</v>
      </c>
      <c r="Q6223" t="s">
        <v>31</v>
      </c>
      <c r="R6223" t="s">
        <v>30</v>
      </c>
      <c r="X6223" t="s">
        <v>19249</v>
      </c>
    </row>
    <row r="6224" spans="1:24" x14ac:dyDescent="0.25">
      <c r="A6224">
        <v>21830</v>
      </c>
      <c r="B6224" t="s">
        <v>19250</v>
      </c>
      <c r="C6224" t="s">
        <v>19251</v>
      </c>
      <c r="N6224" t="s">
        <v>45</v>
      </c>
      <c r="O6224" t="s">
        <v>40</v>
      </c>
      <c r="P6224" t="s">
        <v>30</v>
      </c>
      <c r="Q6224" t="s">
        <v>63</v>
      </c>
      <c r="R6224" t="s">
        <v>30</v>
      </c>
      <c r="X6224" t="s">
        <v>19252</v>
      </c>
    </row>
    <row r="6225" spans="1:24" x14ac:dyDescent="0.25">
      <c r="A6225">
        <v>42532</v>
      </c>
      <c r="B6225" t="s">
        <v>19253</v>
      </c>
      <c r="C6225" t="s">
        <v>19254</v>
      </c>
      <c r="F6225" t="s">
        <v>2029</v>
      </c>
      <c r="G6225" t="e">
        <f>-prim</f>
        <v>#NAME?</v>
      </c>
      <c r="H6225" t="s">
        <v>2030</v>
      </c>
      <c r="I6225">
        <v>1978</v>
      </c>
      <c r="M6225" t="s">
        <v>453</v>
      </c>
      <c r="N6225" t="s">
        <v>45</v>
      </c>
      <c r="O6225" t="s">
        <v>40</v>
      </c>
      <c r="P6225" t="s">
        <v>30</v>
      </c>
      <c r="Q6225" t="s">
        <v>63</v>
      </c>
      <c r="R6225" t="s">
        <v>30</v>
      </c>
      <c r="X6225" t="s">
        <v>19255</v>
      </c>
    </row>
    <row r="6226" spans="1:24" x14ac:dyDescent="0.25">
      <c r="A6226">
        <v>115369</v>
      </c>
      <c r="B6226" t="s">
        <v>19256</v>
      </c>
      <c r="C6226" t="s">
        <v>19257</v>
      </c>
      <c r="G6226" t="e">
        <f>-tant</f>
        <v>#NAME?</v>
      </c>
      <c r="H6226" t="s">
        <v>14069</v>
      </c>
      <c r="N6226" t="s">
        <v>45</v>
      </c>
      <c r="O6226" t="s">
        <v>30</v>
      </c>
      <c r="P6226" t="s">
        <v>30</v>
      </c>
      <c r="Q6226" t="s">
        <v>31</v>
      </c>
      <c r="R6226" t="s">
        <v>30</v>
      </c>
      <c r="X6226" t="s">
        <v>19258</v>
      </c>
    </row>
    <row r="6227" spans="1:24" x14ac:dyDescent="0.25">
      <c r="A6227">
        <v>264419</v>
      </c>
      <c r="B6227" t="s">
        <v>19259</v>
      </c>
      <c r="C6227" t="s">
        <v>19260</v>
      </c>
      <c r="N6227" t="s">
        <v>45</v>
      </c>
      <c r="O6227" t="s">
        <v>40</v>
      </c>
      <c r="P6227" t="s">
        <v>30</v>
      </c>
      <c r="Q6227" t="s">
        <v>63</v>
      </c>
      <c r="R6227" t="s">
        <v>30</v>
      </c>
      <c r="X6227" t="s">
        <v>19261</v>
      </c>
    </row>
    <row r="6228" spans="1:24" x14ac:dyDescent="0.25">
      <c r="A6228">
        <v>1043826</v>
      </c>
      <c r="B6228" t="s">
        <v>19262</v>
      </c>
      <c r="C6228" t="s">
        <v>19263</v>
      </c>
      <c r="E6228" t="s">
        <v>19264</v>
      </c>
      <c r="K6228" t="s">
        <v>19265</v>
      </c>
      <c r="L6228" t="s">
        <v>19266</v>
      </c>
      <c r="N6228" t="s">
        <v>45</v>
      </c>
      <c r="O6228" t="s">
        <v>40</v>
      </c>
      <c r="P6228" t="s">
        <v>30</v>
      </c>
      <c r="Q6228" t="s">
        <v>63</v>
      </c>
      <c r="R6228" t="s">
        <v>30</v>
      </c>
      <c r="X6228" t="s">
        <v>19267</v>
      </c>
    </row>
    <row r="6229" spans="1:24" x14ac:dyDescent="0.25">
      <c r="A6229">
        <v>16521</v>
      </c>
      <c r="B6229" t="s">
        <v>19268</v>
      </c>
      <c r="C6229" t="s">
        <v>19269</v>
      </c>
      <c r="E6229" t="s">
        <v>19270</v>
      </c>
      <c r="G6229" t="e">
        <f>-ac</f>
        <v>#NAME?</v>
      </c>
      <c r="H6229" t="s">
        <v>1022</v>
      </c>
      <c r="I6229">
        <v>1978</v>
      </c>
      <c r="M6229" t="s">
        <v>1025</v>
      </c>
      <c r="N6229" t="s">
        <v>45</v>
      </c>
      <c r="O6229" t="s">
        <v>40</v>
      </c>
      <c r="P6229" t="s">
        <v>30</v>
      </c>
      <c r="Q6229" t="s">
        <v>63</v>
      </c>
      <c r="R6229" t="s">
        <v>30</v>
      </c>
      <c r="X6229" t="s">
        <v>19271</v>
      </c>
    </row>
    <row r="6230" spans="1:24" x14ac:dyDescent="0.25">
      <c r="A6230">
        <v>31171</v>
      </c>
      <c r="B6230" t="s">
        <v>19272</v>
      </c>
      <c r="C6230" t="s">
        <v>19273</v>
      </c>
      <c r="E6230" t="s">
        <v>19274</v>
      </c>
      <c r="I6230">
        <v>1962</v>
      </c>
      <c r="K6230" t="s">
        <v>19275</v>
      </c>
      <c r="L6230" t="s">
        <v>19276</v>
      </c>
      <c r="M6230" t="s">
        <v>3003</v>
      </c>
      <c r="N6230" t="s">
        <v>45</v>
      </c>
      <c r="O6230" t="s">
        <v>30</v>
      </c>
      <c r="P6230" t="s">
        <v>30</v>
      </c>
      <c r="Q6230" t="s">
        <v>46</v>
      </c>
      <c r="R6230" t="s">
        <v>30</v>
      </c>
      <c r="X6230" t="s">
        <v>19277</v>
      </c>
    </row>
    <row r="6231" spans="1:24" x14ac:dyDescent="0.25">
      <c r="A6231">
        <v>92577</v>
      </c>
      <c r="B6231" t="s">
        <v>19278</v>
      </c>
      <c r="C6231" t="s">
        <v>19279</v>
      </c>
      <c r="E6231" t="s">
        <v>19280</v>
      </c>
      <c r="G6231" t="e">
        <f>-ampanel</f>
        <v>#NAME?</v>
      </c>
      <c r="H6231" t="s">
        <v>14659</v>
      </c>
      <c r="N6231" t="s">
        <v>45</v>
      </c>
      <c r="O6231" t="s">
        <v>40</v>
      </c>
      <c r="P6231" t="s">
        <v>30</v>
      </c>
      <c r="Q6231" t="s">
        <v>31</v>
      </c>
      <c r="R6231" t="s">
        <v>30</v>
      </c>
      <c r="X6231" t="s">
        <v>19281</v>
      </c>
    </row>
    <row r="6232" spans="1:24" x14ac:dyDescent="0.25">
      <c r="A6232">
        <v>66843</v>
      </c>
      <c r="B6232" t="s">
        <v>19282</v>
      </c>
      <c r="C6232" t="s">
        <v>19283</v>
      </c>
      <c r="E6232" t="s">
        <v>19284</v>
      </c>
      <c r="F6232" t="s">
        <v>5193</v>
      </c>
      <c r="I6232">
        <v>1971</v>
      </c>
      <c r="K6232" t="s">
        <v>19285</v>
      </c>
      <c r="L6232" t="s">
        <v>19286</v>
      </c>
      <c r="M6232" t="s">
        <v>342</v>
      </c>
      <c r="N6232" t="s">
        <v>45</v>
      </c>
      <c r="O6232" t="s">
        <v>30</v>
      </c>
      <c r="P6232" t="s">
        <v>30</v>
      </c>
      <c r="Q6232" t="s">
        <v>63</v>
      </c>
      <c r="R6232" t="s">
        <v>30</v>
      </c>
      <c r="X6232" t="s">
        <v>19287</v>
      </c>
    </row>
    <row r="6233" spans="1:24" x14ac:dyDescent="0.25">
      <c r="A6233">
        <v>3059</v>
      </c>
      <c r="B6233" t="s">
        <v>19288</v>
      </c>
      <c r="C6233" t="s">
        <v>19289</v>
      </c>
      <c r="I6233">
        <v>1979</v>
      </c>
      <c r="K6233" t="s">
        <v>19290</v>
      </c>
      <c r="L6233" t="s">
        <v>19291</v>
      </c>
      <c r="M6233" t="s">
        <v>1041</v>
      </c>
      <c r="N6233" t="s">
        <v>45</v>
      </c>
      <c r="O6233" t="s">
        <v>40</v>
      </c>
      <c r="P6233" t="s">
        <v>30</v>
      </c>
      <c r="Q6233" t="s">
        <v>31</v>
      </c>
      <c r="R6233" t="s">
        <v>30</v>
      </c>
      <c r="X6233" t="s">
        <v>19292</v>
      </c>
    </row>
    <row r="6234" spans="1:24" x14ac:dyDescent="0.25">
      <c r="A6234">
        <v>118194</v>
      </c>
      <c r="B6234" t="s">
        <v>19293</v>
      </c>
      <c r="C6234" t="s">
        <v>19294</v>
      </c>
      <c r="E6234" t="s">
        <v>19295</v>
      </c>
      <c r="G6234" t="e">
        <f>-pezil</f>
        <v>#NAME?</v>
      </c>
      <c r="H6234" t="s">
        <v>14769</v>
      </c>
      <c r="N6234" t="s">
        <v>45</v>
      </c>
      <c r="O6234" t="s">
        <v>30</v>
      </c>
      <c r="P6234" t="s">
        <v>30</v>
      </c>
      <c r="Q6234" t="s">
        <v>63</v>
      </c>
      <c r="R6234" t="s">
        <v>30</v>
      </c>
      <c r="X6234" t="s">
        <v>19296</v>
      </c>
    </row>
    <row r="6235" spans="1:24" x14ac:dyDescent="0.25">
      <c r="A6235">
        <v>91073</v>
      </c>
      <c r="B6235" t="s">
        <v>19297</v>
      </c>
      <c r="C6235" t="s">
        <v>19298</v>
      </c>
      <c r="N6235" t="s">
        <v>45</v>
      </c>
      <c r="O6235" t="s">
        <v>40</v>
      </c>
      <c r="P6235" t="s">
        <v>30</v>
      </c>
      <c r="Q6235" t="s">
        <v>31</v>
      </c>
      <c r="R6235" t="s">
        <v>30</v>
      </c>
      <c r="X6235" t="s">
        <v>19299</v>
      </c>
    </row>
    <row r="6236" spans="1:24" x14ac:dyDescent="0.25">
      <c r="A6236">
        <v>63949</v>
      </c>
      <c r="B6236" t="s">
        <v>19300</v>
      </c>
      <c r="C6236" t="s">
        <v>19301</v>
      </c>
      <c r="I6236">
        <v>1980</v>
      </c>
      <c r="K6236" t="s">
        <v>19302</v>
      </c>
      <c r="L6236" t="s">
        <v>19303</v>
      </c>
      <c r="M6236" t="s">
        <v>19304</v>
      </c>
      <c r="N6236" t="s">
        <v>45</v>
      </c>
      <c r="O6236" t="s">
        <v>40</v>
      </c>
      <c r="P6236" t="s">
        <v>30</v>
      </c>
      <c r="Q6236" t="s">
        <v>31</v>
      </c>
      <c r="R6236" t="s">
        <v>30</v>
      </c>
      <c r="X6236" t="s">
        <v>19305</v>
      </c>
    </row>
    <row r="6237" spans="1:24" x14ac:dyDescent="0.25">
      <c r="A6237">
        <v>340639</v>
      </c>
      <c r="B6237" t="s">
        <v>19306</v>
      </c>
      <c r="C6237" t="s">
        <v>19307</v>
      </c>
      <c r="E6237" t="s">
        <v>19308</v>
      </c>
      <c r="F6237" t="s">
        <v>301</v>
      </c>
      <c r="G6237" t="s">
        <v>16059</v>
      </c>
      <c r="H6237" t="s">
        <v>16060</v>
      </c>
      <c r="I6237">
        <v>1988</v>
      </c>
      <c r="M6237" t="s">
        <v>793</v>
      </c>
      <c r="N6237" t="s">
        <v>45</v>
      </c>
      <c r="O6237" t="s">
        <v>30</v>
      </c>
      <c r="P6237" t="s">
        <v>30</v>
      </c>
      <c r="Q6237" t="s">
        <v>63</v>
      </c>
      <c r="R6237" t="s">
        <v>30</v>
      </c>
      <c r="X6237" t="s">
        <v>19309</v>
      </c>
    </row>
    <row r="6238" spans="1:24" x14ac:dyDescent="0.25">
      <c r="A6238">
        <v>453486</v>
      </c>
      <c r="B6238" t="s">
        <v>19310</v>
      </c>
      <c r="C6238" t="s">
        <v>19311</v>
      </c>
      <c r="E6238" t="s">
        <v>19312</v>
      </c>
      <c r="K6238" t="s">
        <v>19313</v>
      </c>
      <c r="L6238" t="s">
        <v>19314</v>
      </c>
      <c r="N6238" t="s">
        <v>45</v>
      </c>
      <c r="O6238" t="s">
        <v>40</v>
      </c>
      <c r="P6238" t="s">
        <v>30</v>
      </c>
      <c r="Q6238" t="s">
        <v>46</v>
      </c>
      <c r="R6238" t="s">
        <v>30</v>
      </c>
      <c r="X6238" t="s">
        <v>19315</v>
      </c>
    </row>
    <row r="6239" spans="1:24" x14ac:dyDescent="0.25">
      <c r="A6239">
        <v>422219</v>
      </c>
      <c r="B6239" t="s">
        <v>19316</v>
      </c>
      <c r="C6239" t="s">
        <v>19317</v>
      </c>
      <c r="N6239" t="s">
        <v>45</v>
      </c>
      <c r="O6239" t="s">
        <v>40</v>
      </c>
      <c r="P6239" t="s">
        <v>30</v>
      </c>
      <c r="Q6239" t="s">
        <v>31</v>
      </c>
      <c r="R6239" t="s">
        <v>30</v>
      </c>
      <c r="X6239" t="s">
        <v>19318</v>
      </c>
    </row>
    <row r="6240" spans="1:24" x14ac:dyDescent="0.25">
      <c r="A6240">
        <v>1017603</v>
      </c>
      <c r="B6240" t="s">
        <v>19319</v>
      </c>
      <c r="C6240" t="s">
        <v>19320</v>
      </c>
      <c r="N6240" t="s">
        <v>45</v>
      </c>
      <c r="O6240" t="s">
        <v>40</v>
      </c>
      <c r="P6240" t="s">
        <v>30</v>
      </c>
      <c r="Q6240" t="s">
        <v>63</v>
      </c>
      <c r="R6240" t="s">
        <v>30</v>
      </c>
      <c r="X6240" t="s">
        <v>19321</v>
      </c>
    </row>
    <row r="6241" spans="1:24" x14ac:dyDescent="0.25">
      <c r="A6241">
        <v>398457</v>
      </c>
      <c r="B6241" t="s">
        <v>19322</v>
      </c>
      <c r="C6241" t="s">
        <v>19323</v>
      </c>
      <c r="E6241" t="s">
        <v>19324</v>
      </c>
      <c r="F6241" t="s">
        <v>19325</v>
      </c>
      <c r="G6241" t="s">
        <v>5055</v>
      </c>
      <c r="H6241" t="s">
        <v>5056</v>
      </c>
      <c r="I6241">
        <v>1997</v>
      </c>
      <c r="M6241" t="s">
        <v>5059</v>
      </c>
      <c r="N6241" t="s">
        <v>29</v>
      </c>
      <c r="O6241" t="s">
        <v>30</v>
      </c>
      <c r="P6241" t="s">
        <v>30</v>
      </c>
      <c r="Q6241" t="s">
        <v>31</v>
      </c>
      <c r="R6241" t="s">
        <v>30</v>
      </c>
      <c r="X6241" t="s">
        <v>19326</v>
      </c>
    </row>
    <row r="6242" spans="1:24" x14ac:dyDescent="0.25">
      <c r="A6242">
        <v>779183</v>
      </c>
      <c r="B6242" t="s">
        <v>19327</v>
      </c>
      <c r="C6242" t="s">
        <v>19328</v>
      </c>
      <c r="G6242" t="s">
        <v>2404</v>
      </c>
      <c r="H6242" t="s">
        <v>2405</v>
      </c>
      <c r="N6242" t="s">
        <v>45</v>
      </c>
      <c r="O6242" t="s">
        <v>40</v>
      </c>
      <c r="P6242" t="s">
        <v>30</v>
      </c>
      <c r="Q6242" t="s">
        <v>63</v>
      </c>
      <c r="R6242" t="s">
        <v>30</v>
      </c>
      <c r="X6242" t="s">
        <v>19329</v>
      </c>
    </row>
    <row r="6243" spans="1:24" x14ac:dyDescent="0.25">
      <c r="A6243">
        <v>11474</v>
      </c>
      <c r="B6243" t="s">
        <v>19330</v>
      </c>
      <c r="C6243" t="s">
        <v>19331</v>
      </c>
      <c r="E6243" t="s">
        <v>19332</v>
      </c>
      <c r="G6243" t="e">
        <f>-oxacin</f>
        <v>#NAME?</v>
      </c>
      <c r="H6243" t="s">
        <v>1472</v>
      </c>
      <c r="I6243">
        <v>1981</v>
      </c>
      <c r="K6243" t="s">
        <v>19333</v>
      </c>
      <c r="L6243" t="s">
        <v>19334</v>
      </c>
      <c r="M6243" t="s">
        <v>453</v>
      </c>
      <c r="N6243" t="s">
        <v>45</v>
      </c>
      <c r="O6243" t="s">
        <v>40</v>
      </c>
      <c r="P6243" t="s">
        <v>30</v>
      </c>
      <c r="Q6243" t="s">
        <v>63</v>
      </c>
      <c r="R6243" t="s">
        <v>30</v>
      </c>
      <c r="X6243" t="s">
        <v>19335</v>
      </c>
    </row>
    <row r="6244" spans="1:24" x14ac:dyDescent="0.25">
      <c r="A6244">
        <v>2124</v>
      </c>
      <c r="B6244" t="s">
        <v>19336</v>
      </c>
      <c r="C6244" t="s">
        <v>19337</v>
      </c>
      <c r="E6244" t="s">
        <v>19338</v>
      </c>
      <c r="G6244" t="e">
        <f>-stat</f>
        <v>#NAME?</v>
      </c>
      <c r="H6244" t="s">
        <v>7961</v>
      </c>
      <c r="I6244">
        <v>1988</v>
      </c>
      <c r="M6244" t="s">
        <v>19339</v>
      </c>
      <c r="N6244" t="s">
        <v>45</v>
      </c>
      <c r="O6244" t="s">
        <v>40</v>
      </c>
      <c r="P6244" t="s">
        <v>30</v>
      </c>
      <c r="Q6244" t="s">
        <v>63</v>
      </c>
      <c r="R6244" t="s">
        <v>30</v>
      </c>
      <c r="X6244" t="s">
        <v>19340</v>
      </c>
    </row>
    <row r="6245" spans="1:24" x14ac:dyDescent="0.25">
      <c r="A6245">
        <v>3377</v>
      </c>
      <c r="B6245" t="s">
        <v>19341</v>
      </c>
      <c r="C6245" t="s">
        <v>19342</v>
      </c>
      <c r="G6245" t="e">
        <f>-olol</f>
        <v>#NAME?</v>
      </c>
      <c r="H6245" t="s">
        <v>475</v>
      </c>
      <c r="N6245" t="s">
        <v>45</v>
      </c>
      <c r="O6245" t="s">
        <v>40</v>
      </c>
      <c r="P6245" t="s">
        <v>30</v>
      </c>
      <c r="Q6245" t="s">
        <v>46</v>
      </c>
      <c r="R6245" t="s">
        <v>30</v>
      </c>
      <c r="X6245" t="s">
        <v>19343</v>
      </c>
    </row>
    <row r="6246" spans="1:24" x14ac:dyDescent="0.25">
      <c r="A6246">
        <v>840470</v>
      </c>
      <c r="B6246" t="s">
        <v>19344</v>
      </c>
      <c r="C6246" t="s">
        <v>19345</v>
      </c>
      <c r="E6246" t="s">
        <v>19346</v>
      </c>
      <c r="F6246" t="s">
        <v>869</v>
      </c>
      <c r="N6246" t="s">
        <v>45</v>
      </c>
      <c r="O6246" t="s">
        <v>40</v>
      </c>
      <c r="P6246" t="s">
        <v>30</v>
      </c>
      <c r="Q6246" t="s">
        <v>63</v>
      </c>
      <c r="R6246" t="s">
        <v>30</v>
      </c>
      <c r="X6246" t="s">
        <v>19347</v>
      </c>
    </row>
    <row r="6247" spans="1:24" x14ac:dyDescent="0.25">
      <c r="A6247">
        <v>876243</v>
      </c>
      <c r="B6247" t="s">
        <v>19348</v>
      </c>
      <c r="C6247" t="s">
        <v>19349</v>
      </c>
      <c r="I6247">
        <v>1972</v>
      </c>
      <c r="M6247" t="s">
        <v>8147</v>
      </c>
      <c r="N6247" t="s">
        <v>45</v>
      </c>
      <c r="O6247" t="s">
        <v>40</v>
      </c>
      <c r="P6247" t="s">
        <v>30</v>
      </c>
      <c r="Q6247" t="s">
        <v>63</v>
      </c>
      <c r="R6247" t="s">
        <v>30</v>
      </c>
      <c r="X6247" t="s">
        <v>19350</v>
      </c>
    </row>
    <row r="6248" spans="1:24" x14ac:dyDescent="0.25">
      <c r="A6248">
        <v>418483</v>
      </c>
      <c r="B6248" t="s">
        <v>19351</v>
      </c>
      <c r="C6248" t="s">
        <v>19352</v>
      </c>
      <c r="G6248" t="s">
        <v>2750</v>
      </c>
      <c r="H6248" t="s">
        <v>707</v>
      </c>
      <c r="K6248" t="s">
        <v>19353</v>
      </c>
      <c r="L6248" t="s">
        <v>19354</v>
      </c>
      <c r="N6248" t="s">
        <v>45</v>
      </c>
      <c r="O6248" t="s">
        <v>30</v>
      </c>
      <c r="P6248" t="s">
        <v>30</v>
      </c>
      <c r="Q6248" t="s">
        <v>46</v>
      </c>
      <c r="R6248" t="s">
        <v>30</v>
      </c>
      <c r="X6248" t="s">
        <v>19355</v>
      </c>
    </row>
    <row r="6249" spans="1:24" x14ac:dyDescent="0.25">
      <c r="A6249">
        <v>595259</v>
      </c>
      <c r="B6249" t="s">
        <v>19356</v>
      </c>
      <c r="C6249" t="s">
        <v>19357</v>
      </c>
      <c r="N6249" t="s">
        <v>45</v>
      </c>
      <c r="O6249" t="s">
        <v>40</v>
      </c>
      <c r="P6249" t="s">
        <v>30</v>
      </c>
      <c r="Q6249" t="s">
        <v>63</v>
      </c>
      <c r="R6249" t="s">
        <v>30</v>
      </c>
      <c r="X6249" t="s">
        <v>19358</v>
      </c>
    </row>
    <row r="6250" spans="1:24" x14ac:dyDescent="0.25">
      <c r="A6250">
        <v>564410</v>
      </c>
      <c r="B6250" t="s">
        <v>19359</v>
      </c>
      <c r="C6250" t="s">
        <v>19360</v>
      </c>
      <c r="E6250" t="s">
        <v>19361</v>
      </c>
      <c r="F6250" t="s">
        <v>922</v>
      </c>
      <c r="G6250" t="e">
        <f>-vir</f>
        <v>#NAME?</v>
      </c>
      <c r="H6250" t="s">
        <v>1259</v>
      </c>
      <c r="I6250">
        <v>2009</v>
      </c>
      <c r="N6250" t="s">
        <v>29</v>
      </c>
      <c r="O6250" t="s">
        <v>30</v>
      </c>
      <c r="P6250" t="s">
        <v>30</v>
      </c>
      <c r="Q6250" t="s">
        <v>31</v>
      </c>
      <c r="R6250" t="s">
        <v>30</v>
      </c>
      <c r="X6250" t="s">
        <v>19362</v>
      </c>
    </row>
    <row r="6251" spans="1:24" x14ac:dyDescent="0.25">
      <c r="A6251">
        <v>161549</v>
      </c>
      <c r="B6251" t="s">
        <v>19363</v>
      </c>
      <c r="C6251" t="s">
        <v>19364</v>
      </c>
      <c r="N6251" t="s">
        <v>45</v>
      </c>
      <c r="O6251" t="s">
        <v>40</v>
      </c>
      <c r="P6251" t="s">
        <v>30</v>
      </c>
      <c r="Q6251" t="s">
        <v>63</v>
      </c>
      <c r="R6251" t="s">
        <v>30</v>
      </c>
      <c r="X6251" t="s">
        <v>19365</v>
      </c>
    </row>
    <row r="6252" spans="1:24" x14ac:dyDescent="0.25">
      <c r="A6252">
        <v>488155</v>
      </c>
      <c r="B6252" t="s">
        <v>19366</v>
      </c>
      <c r="C6252" t="s">
        <v>19367</v>
      </c>
      <c r="N6252" t="s">
        <v>45</v>
      </c>
      <c r="O6252" t="s">
        <v>40</v>
      </c>
      <c r="P6252" t="s">
        <v>30</v>
      </c>
      <c r="Q6252" t="s">
        <v>46</v>
      </c>
      <c r="R6252" t="s">
        <v>30</v>
      </c>
      <c r="X6252" t="s">
        <v>19368</v>
      </c>
    </row>
    <row r="6253" spans="1:24" x14ac:dyDescent="0.25">
      <c r="A6253">
        <v>1078547</v>
      </c>
      <c r="B6253" t="s">
        <v>19369</v>
      </c>
      <c r="C6253" t="s">
        <v>19370</v>
      </c>
      <c r="E6253" t="s">
        <v>19371</v>
      </c>
      <c r="F6253" t="s">
        <v>626</v>
      </c>
      <c r="I6253">
        <v>1987</v>
      </c>
      <c r="M6253" t="s">
        <v>18665</v>
      </c>
      <c r="N6253" t="s">
        <v>29</v>
      </c>
      <c r="O6253" t="s">
        <v>30</v>
      </c>
      <c r="P6253" t="s">
        <v>30</v>
      </c>
      <c r="Q6253" t="s">
        <v>31</v>
      </c>
      <c r="R6253" t="s">
        <v>30</v>
      </c>
      <c r="X6253" t="s">
        <v>19372</v>
      </c>
    </row>
    <row r="6254" spans="1:24" x14ac:dyDescent="0.25">
      <c r="A6254">
        <v>191924</v>
      </c>
      <c r="B6254" t="s">
        <v>19373</v>
      </c>
      <c r="C6254" t="s">
        <v>19374</v>
      </c>
      <c r="G6254" t="e">
        <f>-coxib</f>
        <v>#NAME?</v>
      </c>
      <c r="H6254" t="s">
        <v>7424</v>
      </c>
      <c r="N6254" t="s">
        <v>45</v>
      </c>
      <c r="O6254" t="s">
        <v>40</v>
      </c>
      <c r="P6254" t="s">
        <v>30</v>
      </c>
      <c r="Q6254" t="s">
        <v>63</v>
      </c>
      <c r="R6254" t="s">
        <v>30</v>
      </c>
      <c r="X6254" t="s">
        <v>19375</v>
      </c>
    </row>
    <row r="6255" spans="1:24" x14ac:dyDescent="0.25">
      <c r="A6255">
        <v>114808</v>
      </c>
      <c r="B6255" t="s">
        <v>19376</v>
      </c>
      <c r="C6255" t="s">
        <v>19377</v>
      </c>
      <c r="G6255" t="e">
        <f>-perone</f>
        <v>#NAME?</v>
      </c>
      <c r="H6255" t="s">
        <v>5115</v>
      </c>
      <c r="N6255" t="s">
        <v>45</v>
      </c>
      <c r="O6255" t="s">
        <v>30</v>
      </c>
      <c r="P6255" t="s">
        <v>30</v>
      </c>
      <c r="Q6255" t="s">
        <v>63</v>
      </c>
      <c r="R6255" t="s">
        <v>30</v>
      </c>
      <c r="X6255" t="s">
        <v>19378</v>
      </c>
    </row>
    <row r="6256" spans="1:24" x14ac:dyDescent="0.25">
      <c r="A6256">
        <v>316495</v>
      </c>
      <c r="B6256" t="s">
        <v>19379</v>
      </c>
      <c r="C6256" t="s">
        <v>19380</v>
      </c>
      <c r="G6256" t="e">
        <f>-pamil</f>
        <v>#NAME?</v>
      </c>
      <c r="H6256" t="s">
        <v>6671</v>
      </c>
      <c r="N6256" t="s">
        <v>45</v>
      </c>
      <c r="O6256" t="s">
        <v>30</v>
      </c>
      <c r="P6256" t="s">
        <v>30</v>
      </c>
      <c r="Q6256" t="s">
        <v>46</v>
      </c>
      <c r="R6256" t="s">
        <v>30</v>
      </c>
      <c r="X6256" t="s">
        <v>19381</v>
      </c>
    </row>
    <row r="6257" spans="1:24" x14ac:dyDescent="0.25">
      <c r="A6257">
        <v>31989</v>
      </c>
      <c r="B6257" t="s">
        <v>19382</v>
      </c>
      <c r="C6257" t="s">
        <v>19383</v>
      </c>
      <c r="N6257" t="s">
        <v>45</v>
      </c>
      <c r="O6257" t="s">
        <v>40</v>
      </c>
      <c r="P6257" t="s">
        <v>30</v>
      </c>
      <c r="Q6257" t="s">
        <v>63</v>
      </c>
      <c r="R6257" t="s">
        <v>30</v>
      </c>
      <c r="X6257" t="s">
        <v>19384</v>
      </c>
    </row>
    <row r="6258" spans="1:24" x14ac:dyDescent="0.25">
      <c r="A6258">
        <v>1377097</v>
      </c>
      <c r="B6258" t="s">
        <v>19385</v>
      </c>
      <c r="C6258" t="s">
        <v>19386</v>
      </c>
      <c r="E6258" t="s">
        <v>19387</v>
      </c>
      <c r="I6258">
        <v>1963</v>
      </c>
      <c r="M6258" t="s">
        <v>2095</v>
      </c>
      <c r="N6258" t="s">
        <v>45</v>
      </c>
      <c r="O6258" t="s">
        <v>30</v>
      </c>
      <c r="P6258" t="s">
        <v>30</v>
      </c>
      <c r="Q6258" t="s">
        <v>75</v>
      </c>
      <c r="R6258" t="s">
        <v>30</v>
      </c>
      <c r="X6258" t="s">
        <v>19388</v>
      </c>
    </row>
    <row r="6259" spans="1:24" x14ac:dyDescent="0.25">
      <c r="A6259">
        <v>1378229</v>
      </c>
      <c r="B6259" t="s">
        <v>19389</v>
      </c>
      <c r="C6259" t="s">
        <v>19390</v>
      </c>
      <c r="E6259" t="s">
        <v>19391</v>
      </c>
      <c r="G6259" t="s">
        <v>237</v>
      </c>
      <c r="H6259" t="s">
        <v>238</v>
      </c>
      <c r="I6259">
        <v>1976</v>
      </c>
      <c r="M6259" t="s">
        <v>6764</v>
      </c>
      <c r="N6259" t="s">
        <v>29</v>
      </c>
      <c r="O6259" t="s">
        <v>40</v>
      </c>
      <c r="P6259" t="s">
        <v>30</v>
      </c>
      <c r="Q6259" t="s">
        <v>31</v>
      </c>
      <c r="R6259" t="s">
        <v>30</v>
      </c>
      <c r="X6259" t="s">
        <v>19392</v>
      </c>
    </row>
    <row r="6260" spans="1:24" x14ac:dyDescent="0.25">
      <c r="A6260">
        <v>671528</v>
      </c>
      <c r="B6260" t="s">
        <v>19393</v>
      </c>
      <c r="C6260" t="s">
        <v>19394</v>
      </c>
      <c r="E6260" t="s">
        <v>19395</v>
      </c>
      <c r="F6260" t="s">
        <v>36</v>
      </c>
      <c r="I6260">
        <v>1968</v>
      </c>
      <c r="M6260" t="s">
        <v>1029</v>
      </c>
      <c r="N6260" t="s">
        <v>45</v>
      </c>
      <c r="O6260" t="s">
        <v>40</v>
      </c>
      <c r="P6260" t="s">
        <v>30</v>
      </c>
      <c r="Q6260" t="s">
        <v>63</v>
      </c>
      <c r="R6260" t="s">
        <v>30</v>
      </c>
      <c r="X6260" t="s">
        <v>19396</v>
      </c>
    </row>
    <row r="6261" spans="1:24" x14ac:dyDescent="0.25">
      <c r="A6261">
        <v>1378876</v>
      </c>
      <c r="B6261" t="s">
        <v>19397</v>
      </c>
      <c r="C6261" t="s">
        <v>19398</v>
      </c>
      <c r="E6261" t="s">
        <v>19399</v>
      </c>
      <c r="F6261" t="s">
        <v>489</v>
      </c>
      <c r="I6261">
        <v>1962</v>
      </c>
      <c r="M6261" t="s">
        <v>3737</v>
      </c>
      <c r="N6261" t="s">
        <v>45</v>
      </c>
      <c r="O6261" t="s">
        <v>30</v>
      </c>
      <c r="P6261" t="s">
        <v>30</v>
      </c>
      <c r="Q6261" t="s">
        <v>63</v>
      </c>
      <c r="R6261" t="s">
        <v>30</v>
      </c>
      <c r="X6261" t="s">
        <v>19400</v>
      </c>
    </row>
    <row r="6262" spans="1:24" x14ac:dyDescent="0.25">
      <c r="A6262">
        <v>518803</v>
      </c>
      <c r="B6262" t="s">
        <v>19401</v>
      </c>
      <c r="C6262" t="s">
        <v>19402</v>
      </c>
      <c r="E6262" t="s">
        <v>19403</v>
      </c>
      <c r="F6262" t="s">
        <v>313</v>
      </c>
      <c r="G6262" t="e">
        <f>-pamine</f>
        <v>#NAME?</v>
      </c>
      <c r="H6262" t="s">
        <v>2809</v>
      </c>
      <c r="I6262">
        <v>1987</v>
      </c>
      <c r="M6262" t="s">
        <v>9589</v>
      </c>
      <c r="N6262" t="s">
        <v>45</v>
      </c>
      <c r="O6262" t="s">
        <v>40</v>
      </c>
      <c r="P6262" t="s">
        <v>30</v>
      </c>
      <c r="Q6262" t="s">
        <v>46</v>
      </c>
      <c r="R6262" t="s">
        <v>30</v>
      </c>
      <c r="X6262" t="s">
        <v>19404</v>
      </c>
    </row>
    <row r="6263" spans="1:24" x14ac:dyDescent="0.25">
      <c r="A6263">
        <v>1383512</v>
      </c>
      <c r="B6263" t="s">
        <v>19405</v>
      </c>
      <c r="C6263" t="s">
        <v>19406</v>
      </c>
      <c r="E6263" t="s">
        <v>19407</v>
      </c>
      <c r="I6263">
        <v>1972</v>
      </c>
      <c r="M6263" t="s">
        <v>1273</v>
      </c>
      <c r="N6263" t="s">
        <v>45</v>
      </c>
      <c r="O6263" t="s">
        <v>40</v>
      </c>
      <c r="P6263" t="s">
        <v>30</v>
      </c>
      <c r="Q6263" t="s">
        <v>46</v>
      </c>
      <c r="R6263" t="s">
        <v>30</v>
      </c>
      <c r="X6263" t="s">
        <v>19408</v>
      </c>
    </row>
    <row r="6264" spans="1:24" x14ac:dyDescent="0.25">
      <c r="A6264">
        <v>1381274</v>
      </c>
      <c r="B6264" t="s">
        <v>19409</v>
      </c>
      <c r="C6264" t="s">
        <v>19410</v>
      </c>
      <c r="F6264" t="s">
        <v>1863</v>
      </c>
      <c r="M6264" t="s">
        <v>19411</v>
      </c>
      <c r="N6264" t="s">
        <v>75</v>
      </c>
      <c r="O6264" t="s">
        <v>30</v>
      </c>
      <c r="P6264" t="s">
        <v>30</v>
      </c>
      <c r="Q6264" t="s">
        <v>31</v>
      </c>
      <c r="R6264" t="s">
        <v>30</v>
      </c>
    </row>
    <row r="6265" spans="1:24" x14ac:dyDescent="0.25">
      <c r="A6265">
        <v>1381207</v>
      </c>
      <c r="B6265" t="s">
        <v>19412</v>
      </c>
      <c r="C6265" t="s">
        <v>19413</v>
      </c>
      <c r="M6265" t="s">
        <v>5524</v>
      </c>
      <c r="N6265" t="s">
        <v>75</v>
      </c>
      <c r="O6265" t="s">
        <v>30</v>
      </c>
      <c r="P6265" t="s">
        <v>30</v>
      </c>
      <c r="Q6265" t="s">
        <v>31</v>
      </c>
      <c r="R6265" t="s">
        <v>30</v>
      </c>
    </row>
    <row r="6266" spans="1:24" x14ac:dyDescent="0.25">
      <c r="A6266">
        <v>1380634</v>
      </c>
      <c r="B6266" t="s">
        <v>19414</v>
      </c>
      <c r="C6266" t="s">
        <v>19415</v>
      </c>
      <c r="I6266">
        <v>1970</v>
      </c>
      <c r="M6266" t="s">
        <v>942</v>
      </c>
      <c r="N6266" t="s">
        <v>75</v>
      </c>
      <c r="O6266" t="s">
        <v>30</v>
      </c>
      <c r="P6266" t="s">
        <v>30</v>
      </c>
      <c r="Q6266" t="s">
        <v>31</v>
      </c>
      <c r="R6266" t="s">
        <v>30</v>
      </c>
    </row>
    <row r="6267" spans="1:24" x14ac:dyDescent="0.25">
      <c r="A6267">
        <v>354956</v>
      </c>
      <c r="B6267" t="s">
        <v>19494</v>
      </c>
      <c r="C6267" t="s">
        <v>19495</v>
      </c>
      <c r="E6267" t="s">
        <v>19496</v>
      </c>
      <c r="G6267" t="e">
        <f>-casan</f>
        <v>#NAME?</v>
      </c>
      <c r="H6267" t="s">
        <v>12747</v>
      </c>
      <c r="I6267">
        <v>2000</v>
      </c>
      <c r="N6267" t="s">
        <v>45</v>
      </c>
      <c r="O6267" t="s">
        <v>30</v>
      </c>
      <c r="P6267" t="s">
        <v>30</v>
      </c>
      <c r="Q6267" t="s">
        <v>31</v>
      </c>
      <c r="R6267" t="s">
        <v>30</v>
      </c>
      <c r="X6267" t="s">
        <v>19497</v>
      </c>
    </row>
    <row r="6268" spans="1:24" x14ac:dyDescent="0.25">
      <c r="A6268">
        <v>1248700</v>
      </c>
      <c r="B6268" t="s">
        <v>19498</v>
      </c>
      <c r="C6268" t="s">
        <v>19499</v>
      </c>
      <c r="G6268" t="e">
        <f>-pristone</f>
        <v>#NAME?</v>
      </c>
      <c r="H6268" t="s">
        <v>959</v>
      </c>
      <c r="N6268" t="s">
        <v>29</v>
      </c>
      <c r="O6268" t="s">
        <v>40</v>
      </c>
      <c r="P6268" t="s">
        <v>30</v>
      </c>
      <c r="Q6268" t="s">
        <v>31</v>
      </c>
      <c r="R6268" t="s">
        <v>30</v>
      </c>
      <c r="X6268" t="s">
        <v>19500</v>
      </c>
    </row>
    <row r="6269" spans="1:24" x14ac:dyDescent="0.25">
      <c r="A6269">
        <v>40395</v>
      </c>
      <c r="B6269" t="s">
        <v>19501</v>
      </c>
      <c r="C6269" t="s">
        <v>19502</v>
      </c>
      <c r="N6269" t="s">
        <v>45</v>
      </c>
      <c r="O6269" t="s">
        <v>30</v>
      </c>
      <c r="P6269" t="s">
        <v>30</v>
      </c>
      <c r="Q6269" t="s">
        <v>46</v>
      </c>
      <c r="R6269" t="s">
        <v>30</v>
      </c>
      <c r="X6269" t="s">
        <v>19503</v>
      </c>
    </row>
    <row r="6270" spans="1:24" x14ac:dyDescent="0.25">
      <c r="A6270">
        <v>620237</v>
      </c>
      <c r="B6270" t="s">
        <v>19504</v>
      </c>
      <c r="C6270" t="s">
        <v>19505</v>
      </c>
      <c r="E6270" t="s">
        <v>19506</v>
      </c>
      <c r="F6270" t="s">
        <v>19507</v>
      </c>
      <c r="G6270" t="e">
        <f>-olone</f>
        <v>#NAME?</v>
      </c>
      <c r="H6270" t="s">
        <v>754</v>
      </c>
      <c r="I6270">
        <v>2009</v>
      </c>
      <c r="N6270" t="s">
        <v>45</v>
      </c>
      <c r="O6270" t="s">
        <v>30</v>
      </c>
      <c r="P6270" t="s">
        <v>30</v>
      </c>
      <c r="Q6270" t="s">
        <v>31</v>
      </c>
      <c r="R6270" t="s">
        <v>30</v>
      </c>
      <c r="X6270" t="s">
        <v>19508</v>
      </c>
    </row>
    <row r="6271" spans="1:24" x14ac:dyDescent="0.25">
      <c r="A6271">
        <v>1300313</v>
      </c>
      <c r="B6271" t="s">
        <v>19509</v>
      </c>
      <c r="C6271" t="s">
        <v>19510</v>
      </c>
      <c r="N6271" t="s">
        <v>45</v>
      </c>
      <c r="O6271" t="s">
        <v>40</v>
      </c>
      <c r="P6271" t="s">
        <v>30</v>
      </c>
      <c r="Q6271" t="s">
        <v>46</v>
      </c>
      <c r="R6271" t="s">
        <v>30</v>
      </c>
      <c r="X6271" t="s">
        <v>19511</v>
      </c>
    </row>
    <row r="6272" spans="1:24" x14ac:dyDescent="0.25">
      <c r="A6272">
        <v>1282565</v>
      </c>
      <c r="B6272" t="s">
        <v>19512</v>
      </c>
      <c r="C6272" t="s">
        <v>19513</v>
      </c>
      <c r="E6272" t="s">
        <v>19514</v>
      </c>
      <c r="I6272">
        <v>2000</v>
      </c>
      <c r="N6272" t="s">
        <v>45</v>
      </c>
      <c r="O6272" t="s">
        <v>40</v>
      </c>
      <c r="P6272" t="s">
        <v>30</v>
      </c>
      <c r="Q6272" t="s">
        <v>63</v>
      </c>
      <c r="R6272" t="s">
        <v>30</v>
      </c>
      <c r="X6272" t="s">
        <v>19515</v>
      </c>
    </row>
    <row r="6273" spans="1:24" x14ac:dyDescent="0.25">
      <c r="A6273">
        <v>1248996</v>
      </c>
      <c r="B6273" t="s">
        <v>19516</v>
      </c>
      <c r="C6273" t="s">
        <v>19517</v>
      </c>
      <c r="N6273" t="s">
        <v>45</v>
      </c>
      <c r="O6273" t="s">
        <v>40</v>
      </c>
      <c r="P6273" t="s">
        <v>30</v>
      </c>
      <c r="Q6273" t="s">
        <v>63</v>
      </c>
      <c r="R6273" t="s">
        <v>30</v>
      </c>
      <c r="X6273" t="s">
        <v>19518</v>
      </c>
    </row>
    <row r="6274" spans="1:24" x14ac:dyDescent="0.25">
      <c r="A6274">
        <v>1302437</v>
      </c>
      <c r="B6274" t="s">
        <v>19519</v>
      </c>
      <c r="C6274" t="s">
        <v>19520</v>
      </c>
      <c r="E6274" t="s">
        <v>19521</v>
      </c>
      <c r="F6274" t="s">
        <v>19522</v>
      </c>
      <c r="I6274">
        <v>1968</v>
      </c>
      <c r="M6274" t="s">
        <v>19523</v>
      </c>
      <c r="N6274" t="s">
        <v>45</v>
      </c>
      <c r="O6274" t="s">
        <v>40</v>
      </c>
      <c r="P6274" t="s">
        <v>30</v>
      </c>
      <c r="Q6274" t="s">
        <v>46</v>
      </c>
      <c r="R6274" t="s">
        <v>30</v>
      </c>
      <c r="X6274" t="s">
        <v>19524</v>
      </c>
    </row>
    <row r="6275" spans="1:24" x14ac:dyDescent="0.25">
      <c r="A6275">
        <v>372780</v>
      </c>
      <c r="B6275" t="s">
        <v>19525</v>
      </c>
      <c r="C6275" t="s">
        <v>19526</v>
      </c>
      <c r="E6275" t="s">
        <v>19527</v>
      </c>
      <c r="G6275" t="s">
        <v>460</v>
      </c>
      <c r="H6275" t="s">
        <v>461</v>
      </c>
      <c r="I6275">
        <v>1987</v>
      </c>
      <c r="M6275" t="s">
        <v>4104</v>
      </c>
      <c r="N6275" t="s">
        <v>29</v>
      </c>
      <c r="O6275" t="s">
        <v>30</v>
      </c>
      <c r="P6275" t="s">
        <v>30</v>
      </c>
      <c r="Q6275" t="s">
        <v>31</v>
      </c>
      <c r="R6275" t="s">
        <v>30</v>
      </c>
      <c r="X6275" t="s">
        <v>19528</v>
      </c>
    </row>
    <row r="6276" spans="1:24" x14ac:dyDescent="0.25">
      <c r="A6276">
        <v>14264</v>
      </c>
      <c r="B6276" t="s">
        <v>19529</v>
      </c>
      <c r="C6276" t="s">
        <v>19530</v>
      </c>
      <c r="F6276" t="s">
        <v>19531</v>
      </c>
      <c r="N6276" t="s">
        <v>29</v>
      </c>
      <c r="O6276" t="s">
        <v>30</v>
      </c>
      <c r="P6276" t="s">
        <v>30</v>
      </c>
      <c r="Q6276" t="s">
        <v>46</v>
      </c>
      <c r="R6276" t="s">
        <v>30</v>
      </c>
      <c r="X6276" t="s">
        <v>19532</v>
      </c>
    </row>
    <row r="6277" spans="1:24" x14ac:dyDescent="0.25">
      <c r="A6277">
        <v>1378903</v>
      </c>
      <c r="B6277" t="s">
        <v>19533</v>
      </c>
      <c r="C6277" t="s">
        <v>19534</v>
      </c>
      <c r="M6277" t="s">
        <v>18848</v>
      </c>
      <c r="N6277" t="s">
        <v>45</v>
      </c>
      <c r="O6277" t="s">
        <v>30</v>
      </c>
      <c r="P6277" t="s">
        <v>30</v>
      </c>
      <c r="Q6277" t="s">
        <v>75</v>
      </c>
      <c r="R6277" t="s">
        <v>30</v>
      </c>
      <c r="X6277" t="s">
        <v>19535</v>
      </c>
    </row>
    <row r="6278" spans="1:24" x14ac:dyDescent="0.25">
      <c r="A6278">
        <v>1380229</v>
      </c>
      <c r="B6278" t="s">
        <v>19536</v>
      </c>
      <c r="C6278" t="s">
        <v>19537</v>
      </c>
      <c r="I6278">
        <v>1974</v>
      </c>
      <c r="M6278" t="s">
        <v>10630</v>
      </c>
      <c r="N6278" t="s">
        <v>75</v>
      </c>
      <c r="O6278" t="s">
        <v>30</v>
      </c>
      <c r="P6278" t="s">
        <v>30</v>
      </c>
      <c r="Q6278" t="s">
        <v>31</v>
      </c>
      <c r="R6278" t="s">
        <v>30</v>
      </c>
    </row>
    <row r="6279" spans="1:24" x14ac:dyDescent="0.25">
      <c r="A6279">
        <v>1381312</v>
      </c>
      <c r="B6279" t="s">
        <v>19538</v>
      </c>
      <c r="C6279" t="s">
        <v>19539</v>
      </c>
      <c r="N6279" t="s">
        <v>75</v>
      </c>
      <c r="O6279" t="s">
        <v>30</v>
      </c>
      <c r="P6279" t="s">
        <v>30</v>
      </c>
      <c r="Q6279" t="s">
        <v>31</v>
      </c>
      <c r="R6279" t="s">
        <v>30</v>
      </c>
    </row>
    <row r="6280" spans="1:24" x14ac:dyDescent="0.25">
      <c r="A6280">
        <v>1381064</v>
      </c>
      <c r="B6280" t="s">
        <v>19540</v>
      </c>
      <c r="C6280" t="s">
        <v>19541</v>
      </c>
      <c r="N6280" t="s">
        <v>75</v>
      </c>
      <c r="O6280" t="s">
        <v>30</v>
      </c>
      <c r="P6280" t="s">
        <v>30</v>
      </c>
      <c r="Q6280" t="s">
        <v>31</v>
      </c>
      <c r="R6280" t="s">
        <v>30</v>
      </c>
    </row>
    <row r="6281" spans="1:24" x14ac:dyDescent="0.25">
      <c r="A6281">
        <v>1381160</v>
      </c>
      <c r="B6281" t="s">
        <v>19542</v>
      </c>
      <c r="C6281" t="s">
        <v>19543</v>
      </c>
      <c r="K6281" t="s">
        <v>19544</v>
      </c>
      <c r="L6281" t="s">
        <v>19545</v>
      </c>
      <c r="M6281" t="s">
        <v>19546</v>
      </c>
      <c r="N6281" t="s">
        <v>75</v>
      </c>
      <c r="O6281" t="s">
        <v>30</v>
      </c>
      <c r="P6281" t="s">
        <v>30</v>
      </c>
      <c r="Q6281" t="s">
        <v>31</v>
      </c>
      <c r="R6281" t="s">
        <v>30</v>
      </c>
    </row>
    <row r="6282" spans="1:24" x14ac:dyDescent="0.25">
      <c r="A6282">
        <v>1381063</v>
      </c>
      <c r="B6282" t="s">
        <v>19547</v>
      </c>
      <c r="C6282" t="s">
        <v>19548</v>
      </c>
      <c r="N6282" t="s">
        <v>75</v>
      </c>
      <c r="O6282" t="s">
        <v>30</v>
      </c>
      <c r="P6282" t="s">
        <v>30</v>
      </c>
      <c r="Q6282" t="s">
        <v>31</v>
      </c>
      <c r="R6282" t="s">
        <v>30</v>
      </c>
    </row>
    <row r="6283" spans="1:24" x14ac:dyDescent="0.25">
      <c r="A6283">
        <v>1380416</v>
      </c>
      <c r="B6283" t="s">
        <v>19552</v>
      </c>
      <c r="C6283" t="s">
        <v>19553</v>
      </c>
      <c r="N6283" t="s">
        <v>75</v>
      </c>
      <c r="O6283" t="s">
        <v>30</v>
      </c>
      <c r="P6283" t="s">
        <v>30</v>
      </c>
      <c r="Q6283" t="s">
        <v>31</v>
      </c>
      <c r="R6283" t="s">
        <v>30</v>
      </c>
    </row>
    <row r="6284" spans="1:24" x14ac:dyDescent="0.25">
      <c r="A6284">
        <v>1381948</v>
      </c>
      <c r="B6284" t="s">
        <v>19560</v>
      </c>
      <c r="C6284" t="s">
        <v>19561</v>
      </c>
      <c r="E6284" t="s">
        <v>19562</v>
      </c>
      <c r="N6284" t="s">
        <v>547</v>
      </c>
      <c r="O6284" t="s">
        <v>30</v>
      </c>
      <c r="P6284" t="s">
        <v>30</v>
      </c>
      <c r="Q6284" t="s">
        <v>31</v>
      </c>
      <c r="R6284" t="s">
        <v>30</v>
      </c>
    </row>
    <row r="6285" spans="1:24" x14ac:dyDescent="0.25">
      <c r="A6285">
        <v>1380835</v>
      </c>
      <c r="B6285" t="s">
        <v>19563</v>
      </c>
      <c r="C6285" t="s">
        <v>19564</v>
      </c>
      <c r="F6285" t="s">
        <v>499</v>
      </c>
      <c r="I6285">
        <v>2011</v>
      </c>
      <c r="N6285" t="s">
        <v>75</v>
      </c>
      <c r="O6285" t="s">
        <v>30</v>
      </c>
      <c r="P6285" t="s">
        <v>30</v>
      </c>
      <c r="Q6285" t="s">
        <v>31</v>
      </c>
      <c r="R6285" t="s">
        <v>30</v>
      </c>
    </row>
    <row r="6286" spans="1:24" x14ac:dyDescent="0.25">
      <c r="A6286">
        <v>1381035</v>
      </c>
      <c r="B6286" t="s">
        <v>19565</v>
      </c>
      <c r="C6286" t="s">
        <v>19566</v>
      </c>
      <c r="N6286" t="s">
        <v>75</v>
      </c>
      <c r="O6286" t="s">
        <v>30</v>
      </c>
      <c r="P6286" t="s">
        <v>30</v>
      </c>
      <c r="Q6286" t="s">
        <v>31</v>
      </c>
      <c r="R6286" t="s">
        <v>30</v>
      </c>
    </row>
    <row r="6287" spans="1:24" x14ac:dyDescent="0.25">
      <c r="A6287">
        <v>1380906</v>
      </c>
      <c r="B6287" t="s">
        <v>19567</v>
      </c>
      <c r="C6287" t="s">
        <v>19568</v>
      </c>
      <c r="G6287" t="e">
        <f>-focon</f>
        <v>#NAME?</v>
      </c>
      <c r="H6287" t="s">
        <v>2685</v>
      </c>
      <c r="I6287">
        <v>2004</v>
      </c>
      <c r="N6287" t="s">
        <v>75</v>
      </c>
      <c r="O6287" t="s">
        <v>30</v>
      </c>
      <c r="P6287" t="s">
        <v>30</v>
      </c>
      <c r="Q6287" t="s">
        <v>31</v>
      </c>
      <c r="R6287" t="s">
        <v>30</v>
      </c>
    </row>
    <row r="6288" spans="1:24" x14ac:dyDescent="0.25">
      <c r="A6288">
        <v>1380784</v>
      </c>
      <c r="B6288" t="s">
        <v>19569</v>
      </c>
      <c r="C6288" t="s">
        <v>19570</v>
      </c>
      <c r="M6288" t="s">
        <v>19571</v>
      </c>
      <c r="N6288" t="s">
        <v>75</v>
      </c>
      <c r="O6288" t="s">
        <v>30</v>
      </c>
      <c r="P6288" t="s">
        <v>30</v>
      </c>
      <c r="Q6288" t="s">
        <v>31</v>
      </c>
      <c r="R6288" t="s">
        <v>30</v>
      </c>
    </row>
    <row r="6289" spans="1:24" x14ac:dyDescent="0.25">
      <c r="A6289">
        <v>1380369</v>
      </c>
      <c r="B6289" t="s">
        <v>19575</v>
      </c>
      <c r="C6289" t="s">
        <v>19576</v>
      </c>
      <c r="N6289" t="s">
        <v>75</v>
      </c>
      <c r="O6289" t="s">
        <v>30</v>
      </c>
      <c r="P6289" t="s">
        <v>30</v>
      </c>
      <c r="Q6289" t="s">
        <v>31</v>
      </c>
      <c r="R6289" t="s">
        <v>30</v>
      </c>
    </row>
    <row r="6290" spans="1:24" x14ac:dyDescent="0.25">
      <c r="A6290">
        <v>1380705</v>
      </c>
      <c r="B6290" t="s">
        <v>19577</v>
      </c>
      <c r="C6290" t="s">
        <v>19578</v>
      </c>
      <c r="G6290" t="e">
        <f>-stim</f>
        <v>#NAME?</v>
      </c>
      <c r="H6290" t="s">
        <v>17276</v>
      </c>
      <c r="N6290" t="s">
        <v>108</v>
      </c>
      <c r="O6290" t="s">
        <v>30</v>
      </c>
      <c r="P6290" t="s">
        <v>30</v>
      </c>
      <c r="Q6290" t="s">
        <v>31</v>
      </c>
      <c r="R6290" t="s">
        <v>30</v>
      </c>
    </row>
    <row r="6291" spans="1:24" x14ac:dyDescent="0.25">
      <c r="A6291">
        <v>1381299</v>
      </c>
      <c r="B6291" t="s">
        <v>19579</v>
      </c>
      <c r="C6291" t="s">
        <v>19580</v>
      </c>
      <c r="N6291" t="s">
        <v>229</v>
      </c>
      <c r="O6291" t="s">
        <v>30</v>
      </c>
      <c r="P6291" t="s">
        <v>30</v>
      </c>
      <c r="Q6291" t="s">
        <v>31</v>
      </c>
      <c r="R6291" t="s">
        <v>30</v>
      </c>
    </row>
    <row r="6292" spans="1:24" x14ac:dyDescent="0.25">
      <c r="A6292">
        <v>1380252</v>
      </c>
      <c r="B6292" t="s">
        <v>19590</v>
      </c>
      <c r="C6292" t="s">
        <v>19591</v>
      </c>
      <c r="N6292" t="s">
        <v>75</v>
      </c>
      <c r="O6292" t="s">
        <v>30</v>
      </c>
      <c r="P6292" t="s">
        <v>30</v>
      </c>
      <c r="Q6292" t="s">
        <v>31</v>
      </c>
      <c r="R6292" t="s">
        <v>30</v>
      </c>
    </row>
    <row r="6293" spans="1:24" x14ac:dyDescent="0.25">
      <c r="A6293">
        <v>1380867</v>
      </c>
      <c r="B6293" t="s">
        <v>19595</v>
      </c>
      <c r="C6293" t="s">
        <v>19596</v>
      </c>
      <c r="N6293" t="s">
        <v>75</v>
      </c>
      <c r="O6293" t="s">
        <v>30</v>
      </c>
      <c r="P6293" t="s">
        <v>30</v>
      </c>
      <c r="Q6293" t="s">
        <v>31</v>
      </c>
      <c r="R6293" t="s">
        <v>30</v>
      </c>
    </row>
    <row r="6294" spans="1:24" x14ac:dyDescent="0.25">
      <c r="A6294">
        <v>1383237</v>
      </c>
      <c r="B6294" t="s">
        <v>19600</v>
      </c>
      <c r="C6294" t="s">
        <v>19601</v>
      </c>
      <c r="E6294" t="s">
        <v>19602</v>
      </c>
      <c r="I6294">
        <v>1962</v>
      </c>
      <c r="M6294" t="s">
        <v>342</v>
      </c>
      <c r="N6294" t="s">
        <v>45</v>
      </c>
      <c r="O6294" t="s">
        <v>30</v>
      </c>
      <c r="P6294" t="s">
        <v>30</v>
      </c>
      <c r="Q6294" t="s">
        <v>63</v>
      </c>
      <c r="R6294" t="s">
        <v>30</v>
      </c>
      <c r="X6294" t="s">
        <v>19603</v>
      </c>
    </row>
    <row r="6295" spans="1:24" x14ac:dyDescent="0.25">
      <c r="A6295">
        <v>1377661</v>
      </c>
      <c r="B6295" t="s">
        <v>19604</v>
      </c>
      <c r="C6295" t="s">
        <v>19605</v>
      </c>
      <c r="K6295" t="s">
        <v>19606</v>
      </c>
      <c r="L6295" t="s">
        <v>19607</v>
      </c>
      <c r="N6295" t="s">
        <v>45</v>
      </c>
      <c r="O6295" t="s">
        <v>40</v>
      </c>
      <c r="P6295" t="s">
        <v>30</v>
      </c>
      <c r="Q6295" t="s">
        <v>63</v>
      </c>
      <c r="R6295" t="s">
        <v>30</v>
      </c>
      <c r="X6295" t="s">
        <v>19608</v>
      </c>
    </row>
    <row r="6296" spans="1:24" x14ac:dyDescent="0.25">
      <c r="A6296">
        <v>1377186</v>
      </c>
      <c r="B6296" t="s">
        <v>19609</v>
      </c>
      <c r="C6296" t="s">
        <v>19610</v>
      </c>
      <c r="N6296" t="s">
        <v>45</v>
      </c>
      <c r="O6296" t="s">
        <v>40</v>
      </c>
      <c r="P6296" t="s">
        <v>30</v>
      </c>
      <c r="Q6296" t="s">
        <v>63</v>
      </c>
      <c r="R6296" t="s">
        <v>30</v>
      </c>
      <c r="X6296" t="s">
        <v>19611</v>
      </c>
    </row>
    <row r="6297" spans="1:24" x14ac:dyDescent="0.25">
      <c r="A6297">
        <v>208679</v>
      </c>
      <c r="B6297" t="s">
        <v>19612</v>
      </c>
      <c r="C6297" t="s">
        <v>19613</v>
      </c>
      <c r="E6297" t="s">
        <v>19614</v>
      </c>
      <c r="G6297" t="e">
        <f>-ilide</f>
        <v>#NAME?</v>
      </c>
      <c r="H6297" t="s">
        <v>6676</v>
      </c>
      <c r="I6297">
        <v>1994</v>
      </c>
      <c r="M6297" t="s">
        <v>314</v>
      </c>
      <c r="N6297" t="s">
        <v>45</v>
      </c>
      <c r="O6297" t="s">
        <v>40</v>
      </c>
      <c r="P6297" t="s">
        <v>30</v>
      </c>
      <c r="Q6297" t="s">
        <v>63</v>
      </c>
      <c r="R6297" t="s">
        <v>30</v>
      </c>
      <c r="X6297" t="s">
        <v>19615</v>
      </c>
    </row>
    <row r="6298" spans="1:24" x14ac:dyDescent="0.25">
      <c r="A6298">
        <v>17620</v>
      </c>
      <c r="B6298" t="s">
        <v>19616</v>
      </c>
      <c r="C6298" t="s">
        <v>19617</v>
      </c>
      <c r="E6298" t="s">
        <v>19618</v>
      </c>
      <c r="F6298" t="s">
        <v>452</v>
      </c>
      <c r="G6298" t="e">
        <f>-flapon</f>
        <v>#NAME?</v>
      </c>
      <c r="H6298" t="s">
        <v>19619</v>
      </c>
      <c r="I6298">
        <v>1995</v>
      </c>
      <c r="M6298" t="s">
        <v>19620</v>
      </c>
      <c r="N6298" t="s">
        <v>45</v>
      </c>
      <c r="O6298" t="s">
        <v>30</v>
      </c>
      <c r="P6298" t="s">
        <v>30</v>
      </c>
      <c r="Q6298" t="s">
        <v>63</v>
      </c>
      <c r="R6298" t="s">
        <v>30</v>
      </c>
      <c r="X6298" t="s">
        <v>19621</v>
      </c>
    </row>
    <row r="6299" spans="1:24" x14ac:dyDescent="0.25">
      <c r="A6299">
        <v>1376544</v>
      </c>
      <c r="B6299" t="s">
        <v>19622</v>
      </c>
      <c r="C6299" t="s">
        <v>19623</v>
      </c>
      <c r="N6299" t="s">
        <v>45</v>
      </c>
      <c r="O6299" t="s">
        <v>40</v>
      </c>
      <c r="P6299" t="s">
        <v>30</v>
      </c>
      <c r="Q6299" t="s">
        <v>46</v>
      </c>
      <c r="R6299" t="s">
        <v>30</v>
      </c>
      <c r="X6299" t="s">
        <v>19624</v>
      </c>
    </row>
    <row r="6300" spans="1:24" x14ac:dyDescent="0.25">
      <c r="A6300">
        <v>1376866</v>
      </c>
      <c r="B6300" t="s">
        <v>19625</v>
      </c>
      <c r="C6300" t="s">
        <v>19626</v>
      </c>
      <c r="K6300" t="s">
        <v>19627</v>
      </c>
      <c r="L6300" t="s">
        <v>19628</v>
      </c>
      <c r="N6300" t="s">
        <v>45</v>
      </c>
      <c r="O6300" t="s">
        <v>40</v>
      </c>
      <c r="P6300" t="s">
        <v>30</v>
      </c>
      <c r="Q6300" t="s">
        <v>46</v>
      </c>
      <c r="R6300" t="s">
        <v>30</v>
      </c>
      <c r="X6300" t="s">
        <v>19629</v>
      </c>
    </row>
    <row r="6301" spans="1:24" x14ac:dyDescent="0.25">
      <c r="A6301">
        <v>1376526</v>
      </c>
      <c r="B6301" t="s">
        <v>19630</v>
      </c>
      <c r="C6301" t="s">
        <v>19631</v>
      </c>
      <c r="N6301" t="s">
        <v>29</v>
      </c>
      <c r="O6301" t="s">
        <v>40</v>
      </c>
      <c r="P6301" t="s">
        <v>30</v>
      </c>
      <c r="Q6301" t="s">
        <v>31</v>
      </c>
      <c r="R6301" t="s">
        <v>30</v>
      </c>
      <c r="X6301" t="s">
        <v>19632</v>
      </c>
    </row>
    <row r="6302" spans="1:24" x14ac:dyDescent="0.25">
      <c r="A6302">
        <v>1378955</v>
      </c>
      <c r="B6302" t="s">
        <v>19633</v>
      </c>
      <c r="C6302" t="s">
        <v>19634</v>
      </c>
      <c r="G6302" t="e">
        <f>-parcil</f>
        <v>#NAME?</v>
      </c>
      <c r="H6302" t="s">
        <v>2769</v>
      </c>
      <c r="N6302" t="s">
        <v>45</v>
      </c>
      <c r="O6302" t="s">
        <v>40</v>
      </c>
      <c r="P6302" t="s">
        <v>30</v>
      </c>
      <c r="Q6302" t="s">
        <v>31</v>
      </c>
      <c r="R6302" t="s">
        <v>30</v>
      </c>
      <c r="X6302" t="s">
        <v>19635</v>
      </c>
    </row>
    <row r="6303" spans="1:24" x14ac:dyDescent="0.25">
      <c r="A6303">
        <v>1379140</v>
      </c>
      <c r="B6303" t="s">
        <v>19636</v>
      </c>
      <c r="C6303" t="s">
        <v>19637</v>
      </c>
      <c r="G6303" t="e">
        <f>-arone</f>
        <v>#NAME?</v>
      </c>
      <c r="H6303" t="s">
        <v>3497</v>
      </c>
      <c r="N6303" t="s">
        <v>45</v>
      </c>
      <c r="O6303" t="s">
        <v>40</v>
      </c>
      <c r="P6303" t="s">
        <v>30</v>
      </c>
      <c r="Q6303" t="s">
        <v>63</v>
      </c>
      <c r="R6303" t="s">
        <v>30</v>
      </c>
      <c r="X6303" t="s">
        <v>19638</v>
      </c>
    </row>
    <row r="6304" spans="1:24" x14ac:dyDescent="0.25">
      <c r="A6304">
        <v>1383416</v>
      </c>
      <c r="B6304" t="s">
        <v>19639</v>
      </c>
      <c r="C6304" t="s">
        <v>19640</v>
      </c>
      <c r="N6304" t="s">
        <v>29</v>
      </c>
      <c r="O6304" t="s">
        <v>30</v>
      </c>
      <c r="P6304" t="s">
        <v>30</v>
      </c>
      <c r="Q6304" t="s">
        <v>31</v>
      </c>
      <c r="R6304" t="s">
        <v>30</v>
      </c>
      <c r="X6304" t="s">
        <v>19641</v>
      </c>
    </row>
    <row r="6305" spans="1:24" x14ac:dyDescent="0.25">
      <c r="A6305">
        <v>1377803</v>
      </c>
      <c r="B6305" t="s">
        <v>19642</v>
      </c>
      <c r="C6305" t="s">
        <v>19643</v>
      </c>
      <c r="G6305" t="e">
        <f>-pristone</f>
        <v>#NAME?</v>
      </c>
      <c r="H6305" t="s">
        <v>959</v>
      </c>
      <c r="N6305" t="s">
        <v>29</v>
      </c>
      <c r="O6305" t="s">
        <v>30</v>
      </c>
      <c r="P6305" t="s">
        <v>30</v>
      </c>
      <c r="Q6305" t="s">
        <v>31</v>
      </c>
      <c r="R6305" t="s">
        <v>30</v>
      </c>
      <c r="X6305" t="s">
        <v>19644</v>
      </c>
    </row>
    <row r="6306" spans="1:24" x14ac:dyDescent="0.25">
      <c r="A6306">
        <v>1378677</v>
      </c>
      <c r="B6306" t="s">
        <v>19645</v>
      </c>
      <c r="C6306" t="s">
        <v>19646</v>
      </c>
      <c r="N6306" t="s">
        <v>108</v>
      </c>
      <c r="O6306" t="s">
        <v>30</v>
      </c>
      <c r="P6306" t="s">
        <v>30</v>
      </c>
      <c r="Q6306" t="s">
        <v>31</v>
      </c>
      <c r="R6306" t="s">
        <v>30</v>
      </c>
      <c r="X6306" t="s">
        <v>19647</v>
      </c>
    </row>
    <row r="6307" spans="1:24" x14ac:dyDescent="0.25">
      <c r="A6307">
        <v>1379181</v>
      </c>
      <c r="B6307" t="s">
        <v>19648</v>
      </c>
      <c r="C6307" t="s">
        <v>19649</v>
      </c>
      <c r="N6307" t="s">
        <v>29</v>
      </c>
      <c r="O6307" t="s">
        <v>40</v>
      </c>
      <c r="P6307" t="s">
        <v>30</v>
      </c>
      <c r="Q6307" t="s">
        <v>46</v>
      </c>
      <c r="R6307" t="s">
        <v>30</v>
      </c>
      <c r="X6307" t="s">
        <v>19650</v>
      </c>
    </row>
    <row r="6308" spans="1:24" x14ac:dyDescent="0.25">
      <c r="A6308">
        <v>1376109</v>
      </c>
      <c r="B6308" t="s">
        <v>19651</v>
      </c>
      <c r="C6308" t="s">
        <v>19652</v>
      </c>
      <c r="E6308" t="s">
        <v>19653</v>
      </c>
      <c r="F6308" t="s">
        <v>19654</v>
      </c>
      <c r="G6308" t="e">
        <f>-imus</f>
        <v>#NAME?</v>
      </c>
      <c r="H6308" t="s">
        <v>9376</v>
      </c>
      <c r="I6308">
        <v>2009</v>
      </c>
      <c r="K6308" t="s">
        <v>19655</v>
      </c>
      <c r="L6308" t="s">
        <v>19656</v>
      </c>
      <c r="N6308" t="s">
        <v>29</v>
      </c>
      <c r="O6308" t="s">
        <v>30</v>
      </c>
      <c r="P6308" t="s">
        <v>30</v>
      </c>
      <c r="Q6308" t="s">
        <v>31</v>
      </c>
      <c r="R6308" t="s">
        <v>30</v>
      </c>
      <c r="X6308" t="s">
        <v>19657</v>
      </c>
    </row>
    <row r="6309" spans="1:24" x14ac:dyDescent="0.25">
      <c r="A6309">
        <v>1376367</v>
      </c>
      <c r="B6309" t="s">
        <v>19658</v>
      </c>
      <c r="C6309" t="s">
        <v>19659</v>
      </c>
      <c r="E6309" t="s">
        <v>19660</v>
      </c>
      <c r="I6309">
        <v>1967</v>
      </c>
      <c r="M6309" t="s">
        <v>889</v>
      </c>
      <c r="N6309" t="s">
        <v>45</v>
      </c>
      <c r="O6309" t="s">
        <v>40</v>
      </c>
      <c r="P6309" t="s">
        <v>30</v>
      </c>
      <c r="Q6309" t="s">
        <v>46</v>
      </c>
      <c r="R6309" t="s">
        <v>30</v>
      </c>
      <c r="X6309" t="s">
        <v>19661</v>
      </c>
    </row>
    <row r="6310" spans="1:24" x14ac:dyDescent="0.25">
      <c r="A6310">
        <v>1377861</v>
      </c>
      <c r="B6310" t="s">
        <v>19662</v>
      </c>
      <c r="C6310" t="s">
        <v>19663</v>
      </c>
      <c r="N6310" t="s">
        <v>45</v>
      </c>
      <c r="O6310" t="s">
        <v>40</v>
      </c>
      <c r="P6310" t="s">
        <v>30</v>
      </c>
      <c r="Q6310" t="s">
        <v>46</v>
      </c>
      <c r="R6310" t="s">
        <v>30</v>
      </c>
      <c r="X6310" t="s">
        <v>19664</v>
      </c>
    </row>
    <row r="6311" spans="1:24" x14ac:dyDescent="0.25">
      <c r="A6311">
        <v>1378275</v>
      </c>
      <c r="B6311" t="s">
        <v>19665</v>
      </c>
      <c r="C6311" t="s">
        <v>19666</v>
      </c>
      <c r="N6311" t="s">
        <v>45</v>
      </c>
      <c r="O6311" t="s">
        <v>40</v>
      </c>
      <c r="P6311" t="s">
        <v>30</v>
      </c>
      <c r="Q6311" t="s">
        <v>31</v>
      </c>
      <c r="R6311" t="s">
        <v>30</v>
      </c>
      <c r="X6311" t="s">
        <v>19667</v>
      </c>
    </row>
    <row r="6312" spans="1:24" x14ac:dyDescent="0.25">
      <c r="A6312">
        <v>1377298</v>
      </c>
      <c r="B6312" t="s">
        <v>19668</v>
      </c>
      <c r="C6312" t="s">
        <v>19669</v>
      </c>
      <c r="N6312" t="s">
        <v>45</v>
      </c>
      <c r="O6312" t="s">
        <v>40</v>
      </c>
      <c r="P6312" t="s">
        <v>30</v>
      </c>
      <c r="Q6312" t="s">
        <v>63</v>
      </c>
      <c r="R6312" t="s">
        <v>30</v>
      </c>
      <c r="X6312" t="s">
        <v>19670</v>
      </c>
    </row>
    <row r="6313" spans="1:24" x14ac:dyDescent="0.25">
      <c r="A6313">
        <v>1378008</v>
      </c>
      <c r="B6313" t="s">
        <v>19671</v>
      </c>
      <c r="C6313" t="s">
        <v>19672</v>
      </c>
      <c r="E6313" t="s">
        <v>19673</v>
      </c>
      <c r="F6313" t="s">
        <v>19674</v>
      </c>
      <c r="I6313">
        <v>2011</v>
      </c>
      <c r="N6313" t="s">
        <v>29</v>
      </c>
      <c r="O6313" t="s">
        <v>40</v>
      </c>
      <c r="P6313" t="s">
        <v>30</v>
      </c>
      <c r="Q6313" t="s">
        <v>31</v>
      </c>
      <c r="R6313" t="s">
        <v>30</v>
      </c>
      <c r="X6313" t="s">
        <v>19675</v>
      </c>
    </row>
    <row r="6314" spans="1:24" x14ac:dyDescent="0.25">
      <c r="A6314">
        <v>1379332</v>
      </c>
      <c r="B6314" t="s">
        <v>19676</v>
      </c>
      <c r="C6314" t="s">
        <v>19677</v>
      </c>
      <c r="K6314" t="s">
        <v>19678</v>
      </c>
      <c r="L6314" t="s">
        <v>19679</v>
      </c>
      <c r="N6314" t="s">
        <v>45</v>
      </c>
      <c r="O6314" t="s">
        <v>40</v>
      </c>
      <c r="P6314" t="s">
        <v>30</v>
      </c>
      <c r="Q6314" t="s">
        <v>46</v>
      </c>
      <c r="R6314" t="s">
        <v>30</v>
      </c>
      <c r="X6314" t="s">
        <v>19680</v>
      </c>
    </row>
    <row r="6315" spans="1:24" x14ac:dyDescent="0.25">
      <c r="A6315">
        <v>1379120</v>
      </c>
      <c r="B6315" t="s">
        <v>19681</v>
      </c>
      <c r="C6315" t="s">
        <v>19682</v>
      </c>
      <c r="E6315" t="s">
        <v>19683</v>
      </c>
      <c r="F6315" t="s">
        <v>313</v>
      </c>
      <c r="I6315">
        <v>1974</v>
      </c>
      <c r="M6315" t="s">
        <v>1791</v>
      </c>
      <c r="N6315" t="s">
        <v>45</v>
      </c>
      <c r="O6315" t="s">
        <v>40</v>
      </c>
      <c r="P6315" t="s">
        <v>30</v>
      </c>
      <c r="Q6315" t="s">
        <v>63</v>
      </c>
      <c r="R6315" t="s">
        <v>30</v>
      </c>
      <c r="X6315" t="s">
        <v>19684</v>
      </c>
    </row>
    <row r="6316" spans="1:24" x14ac:dyDescent="0.25">
      <c r="A6316">
        <v>1378475</v>
      </c>
      <c r="B6316" t="s">
        <v>19685</v>
      </c>
      <c r="C6316" t="s">
        <v>19686</v>
      </c>
      <c r="N6316" t="s">
        <v>45</v>
      </c>
      <c r="O6316" t="s">
        <v>40</v>
      </c>
      <c r="P6316" t="s">
        <v>30</v>
      </c>
      <c r="Q6316" t="s">
        <v>31</v>
      </c>
      <c r="R6316" t="s">
        <v>30</v>
      </c>
      <c r="X6316" t="s">
        <v>19687</v>
      </c>
    </row>
    <row r="6317" spans="1:24" x14ac:dyDescent="0.25">
      <c r="A6317">
        <v>1378269</v>
      </c>
      <c r="B6317" t="s">
        <v>19688</v>
      </c>
      <c r="C6317" t="s">
        <v>19689</v>
      </c>
      <c r="E6317" t="s">
        <v>19690</v>
      </c>
      <c r="N6317" t="s">
        <v>45</v>
      </c>
      <c r="O6317" t="s">
        <v>40</v>
      </c>
      <c r="P6317" t="s">
        <v>30</v>
      </c>
      <c r="Q6317" t="s">
        <v>63</v>
      </c>
      <c r="R6317" t="s">
        <v>30</v>
      </c>
      <c r="X6317" t="s">
        <v>19691</v>
      </c>
    </row>
    <row r="6318" spans="1:24" x14ac:dyDescent="0.25">
      <c r="A6318">
        <v>1380193</v>
      </c>
      <c r="B6318" t="s">
        <v>19692</v>
      </c>
      <c r="C6318" t="s">
        <v>19693</v>
      </c>
      <c r="N6318" t="s">
        <v>75</v>
      </c>
      <c r="O6318" t="s">
        <v>30</v>
      </c>
      <c r="P6318" t="s">
        <v>30</v>
      </c>
      <c r="Q6318" t="s">
        <v>31</v>
      </c>
      <c r="R6318" t="s">
        <v>30</v>
      </c>
    </row>
    <row r="6319" spans="1:24" x14ac:dyDescent="0.25">
      <c r="A6319">
        <v>1380771</v>
      </c>
      <c r="B6319" t="s">
        <v>19694</v>
      </c>
      <c r="C6319" t="s">
        <v>19695</v>
      </c>
      <c r="G6319" t="e">
        <f>-ase</f>
        <v>#NAME?</v>
      </c>
      <c r="H6319" t="s">
        <v>2359</v>
      </c>
      <c r="N6319" t="s">
        <v>2360</v>
      </c>
      <c r="O6319" t="s">
        <v>30</v>
      </c>
      <c r="P6319" t="s">
        <v>30</v>
      </c>
      <c r="Q6319" t="s">
        <v>31</v>
      </c>
      <c r="R6319" t="s">
        <v>30</v>
      </c>
    </row>
    <row r="6320" spans="1:24" x14ac:dyDescent="0.25">
      <c r="A6320">
        <v>1380886</v>
      </c>
      <c r="B6320" t="s">
        <v>19696</v>
      </c>
      <c r="C6320" t="s">
        <v>19697</v>
      </c>
      <c r="G6320" t="e">
        <f>-filcon</f>
        <v>#NAME?</v>
      </c>
      <c r="H6320" t="s">
        <v>276</v>
      </c>
      <c r="I6320">
        <v>2000</v>
      </c>
      <c r="N6320" t="s">
        <v>75</v>
      </c>
      <c r="O6320" t="s">
        <v>30</v>
      </c>
      <c r="P6320" t="s">
        <v>30</v>
      </c>
      <c r="Q6320" t="s">
        <v>31</v>
      </c>
      <c r="R6320" t="s">
        <v>30</v>
      </c>
    </row>
    <row r="6321" spans="1:24" x14ac:dyDescent="0.25">
      <c r="A6321">
        <v>1380148</v>
      </c>
      <c r="B6321" t="s">
        <v>19706</v>
      </c>
      <c r="C6321" t="s">
        <v>19707</v>
      </c>
      <c r="F6321" t="s">
        <v>19708</v>
      </c>
      <c r="N6321" t="s">
        <v>75</v>
      </c>
      <c r="O6321" t="s">
        <v>30</v>
      </c>
      <c r="P6321" t="s">
        <v>30</v>
      </c>
      <c r="Q6321" t="s">
        <v>31</v>
      </c>
      <c r="R6321" t="s">
        <v>30</v>
      </c>
    </row>
    <row r="6322" spans="1:24" x14ac:dyDescent="0.25">
      <c r="A6322">
        <v>1380526</v>
      </c>
      <c r="B6322" t="s">
        <v>19709</v>
      </c>
      <c r="C6322" t="s">
        <v>19710</v>
      </c>
      <c r="E6322" t="s">
        <v>19711</v>
      </c>
      <c r="G6322" t="e">
        <f>-mer</f>
        <v>#NAME?</v>
      </c>
      <c r="H6322" t="s">
        <v>2375</v>
      </c>
      <c r="I6322">
        <v>1984</v>
      </c>
      <c r="M6322" t="s">
        <v>793</v>
      </c>
      <c r="N6322" t="s">
        <v>229</v>
      </c>
      <c r="O6322" t="s">
        <v>30</v>
      </c>
      <c r="P6322" t="s">
        <v>30</v>
      </c>
      <c r="Q6322" t="s">
        <v>31</v>
      </c>
      <c r="R6322" t="s">
        <v>30</v>
      </c>
    </row>
    <row r="6323" spans="1:24" x14ac:dyDescent="0.25">
      <c r="A6323">
        <v>1380932</v>
      </c>
      <c r="B6323" t="s">
        <v>19715</v>
      </c>
      <c r="C6323" t="s">
        <v>19716</v>
      </c>
      <c r="E6323" t="s">
        <v>19717</v>
      </c>
      <c r="I6323">
        <v>2004</v>
      </c>
      <c r="N6323" t="s">
        <v>75</v>
      </c>
      <c r="O6323" t="s">
        <v>30</v>
      </c>
      <c r="P6323" t="s">
        <v>30</v>
      </c>
      <c r="Q6323" t="s">
        <v>31</v>
      </c>
      <c r="R6323" t="s">
        <v>30</v>
      </c>
    </row>
    <row r="6324" spans="1:24" x14ac:dyDescent="0.25">
      <c r="A6324">
        <v>1380675</v>
      </c>
      <c r="B6324" t="s">
        <v>19721</v>
      </c>
      <c r="C6324" t="s">
        <v>19722</v>
      </c>
      <c r="N6324" t="s">
        <v>75</v>
      </c>
      <c r="O6324" t="s">
        <v>30</v>
      </c>
      <c r="P6324" t="s">
        <v>30</v>
      </c>
      <c r="Q6324" t="s">
        <v>31</v>
      </c>
      <c r="R6324" t="s">
        <v>30</v>
      </c>
    </row>
    <row r="6325" spans="1:24" x14ac:dyDescent="0.25">
      <c r="A6325">
        <v>1380460</v>
      </c>
      <c r="B6325" t="s">
        <v>19726</v>
      </c>
      <c r="C6325" t="s">
        <v>19727</v>
      </c>
      <c r="N6325" t="s">
        <v>75</v>
      </c>
      <c r="O6325" t="s">
        <v>30</v>
      </c>
      <c r="P6325" t="s">
        <v>30</v>
      </c>
      <c r="Q6325" t="s">
        <v>31</v>
      </c>
      <c r="R6325" t="s">
        <v>30</v>
      </c>
    </row>
    <row r="6326" spans="1:24" x14ac:dyDescent="0.25">
      <c r="A6326">
        <v>1380221</v>
      </c>
      <c r="B6326" t="s">
        <v>19728</v>
      </c>
      <c r="C6326" t="s">
        <v>19729</v>
      </c>
      <c r="G6326" t="e">
        <f>-ium</f>
        <v>#NAME?</v>
      </c>
      <c r="H6326" t="s">
        <v>288</v>
      </c>
      <c r="I6326">
        <v>1993</v>
      </c>
      <c r="M6326" t="s">
        <v>5896</v>
      </c>
      <c r="N6326" t="s">
        <v>75</v>
      </c>
      <c r="O6326" t="s">
        <v>30</v>
      </c>
      <c r="P6326" t="s">
        <v>30</v>
      </c>
      <c r="Q6326" t="s">
        <v>31</v>
      </c>
      <c r="R6326" t="s">
        <v>30</v>
      </c>
    </row>
    <row r="6327" spans="1:24" x14ac:dyDescent="0.25">
      <c r="A6327">
        <v>1382102</v>
      </c>
      <c r="B6327" t="s">
        <v>19733</v>
      </c>
      <c r="C6327" t="s">
        <v>19734</v>
      </c>
      <c r="N6327" t="s">
        <v>547</v>
      </c>
      <c r="O6327" t="s">
        <v>30</v>
      </c>
      <c r="P6327" t="s">
        <v>30</v>
      </c>
      <c r="Q6327" t="s">
        <v>31</v>
      </c>
      <c r="R6327" t="s">
        <v>30</v>
      </c>
    </row>
    <row r="6328" spans="1:24" x14ac:dyDescent="0.25">
      <c r="A6328">
        <v>1380546</v>
      </c>
      <c r="B6328" t="s">
        <v>19738</v>
      </c>
      <c r="C6328" t="s">
        <v>19739</v>
      </c>
      <c r="G6328" t="e">
        <f>-rsen</f>
        <v>#NAME?</v>
      </c>
      <c r="H6328" t="s">
        <v>539</v>
      </c>
      <c r="N6328" t="s">
        <v>540</v>
      </c>
      <c r="O6328" t="s">
        <v>30</v>
      </c>
      <c r="P6328" t="s">
        <v>30</v>
      </c>
      <c r="Q6328" t="s">
        <v>31</v>
      </c>
      <c r="R6328" t="s">
        <v>30</v>
      </c>
    </row>
    <row r="6329" spans="1:24" x14ac:dyDescent="0.25">
      <c r="A6329">
        <v>1377363</v>
      </c>
      <c r="B6329" t="s">
        <v>19740</v>
      </c>
      <c r="C6329" t="s">
        <v>19741</v>
      </c>
      <c r="G6329" t="s">
        <v>668</v>
      </c>
      <c r="H6329" t="s">
        <v>669</v>
      </c>
      <c r="N6329" t="s">
        <v>45</v>
      </c>
      <c r="O6329" t="s">
        <v>40</v>
      </c>
      <c r="P6329" t="s">
        <v>30</v>
      </c>
      <c r="Q6329" t="s">
        <v>63</v>
      </c>
      <c r="R6329" t="s">
        <v>30</v>
      </c>
      <c r="X6329" t="s">
        <v>19742</v>
      </c>
    </row>
    <row r="6330" spans="1:24" x14ac:dyDescent="0.25">
      <c r="A6330">
        <v>1379334</v>
      </c>
      <c r="B6330" t="s">
        <v>19743</v>
      </c>
      <c r="C6330" t="s">
        <v>19744</v>
      </c>
      <c r="G6330" t="e">
        <f>-grel</f>
        <v>#NAME?</v>
      </c>
      <c r="H6330" t="s">
        <v>183</v>
      </c>
      <c r="N6330" t="s">
        <v>45</v>
      </c>
      <c r="O6330" t="s">
        <v>40</v>
      </c>
      <c r="P6330" t="s">
        <v>30</v>
      </c>
      <c r="Q6330" t="s">
        <v>63</v>
      </c>
      <c r="R6330" t="s">
        <v>30</v>
      </c>
      <c r="X6330" t="s">
        <v>19745</v>
      </c>
    </row>
    <row r="6331" spans="1:24" x14ac:dyDescent="0.25">
      <c r="A6331">
        <v>1376194</v>
      </c>
      <c r="B6331" t="s">
        <v>19746</v>
      </c>
      <c r="C6331" t="s">
        <v>19747</v>
      </c>
      <c r="N6331" t="s">
        <v>45</v>
      </c>
      <c r="O6331" t="s">
        <v>40</v>
      </c>
      <c r="P6331" t="s">
        <v>30</v>
      </c>
      <c r="Q6331" t="s">
        <v>46</v>
      </c>
      <c r="R6331" t="s">
        <v>30</v>
      </c>
      <c r="X6331" t="s">
        <v>19748</v>
      </c>
    </row>
    <row r="6332" spans="1:24" x14ac:dyDescent="0.25">
      <c r="A6332">
        <v>1380104</v>
      </c>
      <c r="B6332" t="s">
        <v>19749</v>
      </c>
      <c r="C6332" t="s">
        <v>19750</v>
      </c>
      <c r="F6332" t="s">
        <v>19751</v>
      </c>
      <c r="G6332" t="e">
        <f>-ciguat</f>
        <v>#NAME?</v>
      </c>
      <c r="H6332" t="s">
        <v>10832</v>
      </c>
      <c r="I6332">
        <v>2012</v>
      </c>
      <c r="N6332" t="s">
        <v>45</v>
      </c>
      <c r="O6332" t="s">
        <v>40</v>
      </c>
      <c r="P6332" t="s">
        <v>30</v>
      </c>
      <c r="Q6332" t="s">
        <v>63</v>
      </c>
      <c r="R6332" t="s">
        <v>30</v>
      </c>
      <c r="X6332" t="s">
        <v>19752</v>
      </c>
    </row>
    <row r="6333" spans="1:24" x14ac:dyDescent="0.25">
      <c r="A6333">
        <v>1379326</v>
      </c>
      <c r="B6333" t="s">
        <v>19753</v>
      </c>
      <c r="C6333" t="s">
        <v>19754</v>
      </c>
      <c r="G6333" t="e">
        <f>-ac</f>
        <v>#NAME?</v>
      </c>
      <c r="H6333" t="s">
        <v>1022</v>
      </c>
      <c r="N6333" t="s">
        <v>45</v>
      </c>
      <c r="O6333" t="s">
        <v>40</v>
      </c>
      <c r="P6333" t="s">
        <v>30</v>
      </c>
      <c r="Q6333" t="s">
        <v>63</v>
      </c>
      <c r="R6333" t="s">
        <v>30</v>
      </c>
      <c r="X6333" t="s">
        <v>19755</v>
      </c>
    </row>
    <row r="6334" spans="1:24" x14ac:dyDescent="0.25">
      <c r="A6334">
        <v>1376549</v>
      </c>
      <c r="B6334" t="s">
        <v>19756</v>
      </c>
      <c r="C6334" t="s">
        <v>19757</v>
      </c>
      <c r="N6334" t="s">
        <v>45</v>
      </c>
      <c r="O6334" t="s">
        <v>40</v>
      </c>
      <c r="P6334" t="s">
        <v>30</v>
      </c>
      <c r="Q6334" t="s">
        <v>63</v>
      </c>
      <c r="R6334" t="s">
        <v>30</v>
      </c>
      <c r="X6334" t="s">
        <v>19758</v>
      </c>
    </row>
    <row r="6335" spans="1:24" x14ac:dyDescent="0.25">
      <c r="A6335">
        <v>1378620</v>
      </c>
      <c r="B6335" t="s">
        <v>19759</v>
      </c>
      <c r="C6335" t="s">
        <v>19760</v>
      </c>
      <c r="N6335" t="s">
        <v>29</v>
      </c>
      <c r="O6335" t="s">
        <v>40</v>
      </c>
      <c r="P6335" t="s">
        <v>30</v>
      </c>
      <c r="Q6335" t="s">
        <v>31</v>
      </c>
      <c r="R6335" t="s">
        <v>30</v>
      </c>
      <c r="X6335" t="s">
        <v>19761</v>
      </c>
    </row>
    <row r="6336" spans="1:24" x14ac:dyDescent="0.25">
      <c r="A6336">
        <v>1380071</v>
      </c>
      <c r="B6336" t="s">
        <v>19762</v>
      </c>
      <c r="C6336" t="s">
        <v>19763</v>
      </c>
      <c r="G6336" t="e">
        <f>-nil</f>
        <v>#NAME?</v>
      </c>
      <c r="H6336" t="s">
        <v>13162</v>
      </c>
      <c r="N6336" t="s">
        <v>45</v>
      </c>
      <c r="O6336" t="s">
        <v>40</v>
      </c>
      <c r="P6336" t="s">
        <v>30</v>
      </c>
      <c r="Q6336" t="s">
        <v>63</v>
      </c>
      <c r="R6336" t="s">
        <v>30</v>
      </c>
      <c r="X6336" t="s">
        <v>19764</v>
      </c>
    </row>
    <row r="6337" spans="1:24" x14ac:dyDescent="0.25">
      <c r="A6337">
        <v>1379196</v>
      </c>
      <c r="B6337" t="s">
        <v>19765</v>
      </c>
      <c r="C6337" t="s">
        <v>19766</v>
      </c>
      <c r="N6337" t="s">
        <v>45</v>
      </c>
      <c r="O6337" t="s">
        <v>40</v>
      </c>
      <c r="P6337" t="s">
        <v>30</v>
      </c>
      <c r="Q6337" t="s">
        <v>63</v>
      </c>
      <c r="R6337" t="s">
        <v>30</v>
      </c>
      <c r="X6337" t="s">
        <v>19767</v>
      </c>
    </row>
    <row r="6338" spans="1:24" x14ac:dyDescent="0.25">
      <c r="A6338">
        <v>1376292</v>
      </c>
      <c r="B6338" t="s">
        <v>19768</v>
      </c>
      <c r="C6338" t="s">
        <v>19769</v>
      </c>
      <c r="E6338" t="s">
        <v>19770</v>
      </c>
      <c r="N6338" t="s">
        <v>45</v>
      </c>
      <c r="O6338" t="s">
        <v>40</v>
      </c>
      <c r="P6338" t="s">
        <v>30</v>
      </c>
      <c r="Q6338" t="s">
        <v>63</v>
      </c>
      <c r="R6338" t="s">
        <v>30</v>
      </c>
      <c r="X6338" t="s">
        <v>19771</v>
      </c>
    </row>
    <row r="6339" spans="1:24" x14ac:dyDescent="0.25">
      <c r="A6339">
        <v>1378973</v>
      </c>
      <c r="B6339" t="s">
        <v>19772</v>
      </c>
      <c r="C6339" t="s">
        <v>19773</v>
      </c>
      <c r="N6339" t="s">
        <v>45</v>
      </c>
      <c r="O6339" t="s">
        <v>40</v>
      </c>
      <c r="P6339" t="s">
        <v>30</v>
      </c>
      <c r="Q6339" t="s">
        <v>63</v>
      </c>
      <c r="R6339" t="s">
        <v>30</v>
      </c>
      <c r="X6339" t="s">
        <v>19774</v>
      </c>
    </row>
    <row r="6340" spans="1:24" x14ac:dyDescent="0.25">
      <c r="A6340">
        <v>1376577</v>
      </c>
      <c r="B6340" t="s">
        <v>19775</v>
      </c>
      <c r="C6340" t="s">
        <v>19776</v>
      </c>
      <c r="N6340" t="s">
        <v>45</v>
      </c>
      <c r="O6340" t="s">
        <v>40</v>
      </c>
      <c r="P6340" t="s">
        <v>30</v>
      </c>
      <c r="Q6340" t="s">
        <v>63</v>
      </c>
      <c r="R6340" t="s">
        <v>30</v>
      </c>
      <c r="X6340" t="s">
        <v>19777</v>
      </c>
    </row>
    <row r="6341" spans="1:24" x14ac:dyDescent="0.25">
      <c r="A6341">
        <v>1377764</v>
      </c>
      <c r="B6341" t="s">
        <v>19778</v>
      </c>
      <c r="C6341" t="s">
        <v>19779</v>
      </c>
      <c r="E6341" t="s">
        <v>19780</v>
      </c>
      <c r="F6341" t="s">
        <v>489</v>
      </c>
      <c r="I6341">
        <v>1986</v>
      </c>
      <c r="M6341" t="s">
        <v>1310</v>
      </c>
      <c r="N6341" t="s">
        <v>45</v>
      </c>
      <c r="O6341" t="s">
        <v>40</v>
      </c>
      <c r="P6341" t="s">
        <v>30</v>
      </c>
      <c r="Q6341" t="s">
        <v>63</v>
      </c>
      <c r="R6341" t="s">
        <v>30</v>
      </c>
      <c r="X6341" t="s">
        <v>19781</v>
      </c>
    </row>
    <row r="6342" spans="1:24" x14ac:dyDescent="0.25">
      <c r="A6342">
        <v>1376843</v>
      </c>
      <c r="B6342" t="s">
        <v>19782</v>
      </c>
      <c r="C6342" t="s">
        <v>19783</v>
      </c>
      <c r="E6342" t="s">
        <v>19784</v>
      </c>
      <c r="F6342" t="s">
        <v>12587</v>
      </c>
      <c r="G6342" t="s">
        <v>3327</v>
      </c>
      <c r="H6342" t="s">
        <v>3328</v>
      </c>
      <c r="I6342">
        <v>1987</v>
      </c>
      <c r="M6342" t="s">
        <v>19785</v>
      </c>
      <c r="N6342" t="s">
        <v>45</v>
      </c>
      <c r="O6342" t="s">
        <v>30</v>
      </c>
      <c r="P6342" t="s">
        <v>30</v>
      </c>
      <c r="Q6342" t="s">
        <v>63</v>
      </c>
      <c r="R6342" t="s">
        <v>30</v>
      </c>
      <c r="X6342" t="s">
        <v>19786</v>
      </c>
    </row>
    <row r="6343" spans="1:24" x14ac:dyDescent="0.25">
      <c r="A6343">
        <v>1379111</v>
      </c>
      <c r="B6343" t="s">
        <v>19787</v>
      </c>
      <c r="C6343" t="s">
        <v>19788</v>
      </c>
      <c r="E6343" t="s">
        <v>19789</v>
      </c>
      <c r="G6343" t="s">
        <v>687</v>
      </c>
      <c r="H6343" t="s">
        <v>5037</v>
      </c>
      <c r="N6343" t="s">
        <v>45</v>
      </c>
      <c r="O6343" t="s">
        <v>30</v>
      </c>
      <c r="P6343" t="s">
        <v>30</v>
      </c>
      <c r="Q6343" t="s">
        <v>46</v>
      </c>
      <c r="R6343" t="s">
        <v>30</v>
      </c>
      <c r="X6343" t="s">
        <v>19790</v>
      </c>
    </row>
    <row r="6344" spans="1:24" x14ac:dyDescent="0.25">
      <c r="A6344">
        <v>1379928</v>
      </c>
      <c r="B6344" t="s">
        <v>19791</v>
      </c>
      <c r="C6344" t="s">
        <v>19792</v>
      </c>
      <c r="E6344" t="s">
        <v>19793</v>
      </c>
      <c r="F6344" t="s">
        <v>19794</v>
      </c>
      <c r="G6344" t="s">
        <v>2639</v>
      </c>
      <c r="H6344" t="s">
        <v>2640</v>
      </c>
      <c r="I6344">
        <v>2002</v>
      </c>
      <c r="N6344" t="s">
        <v>29</v>
      </c>
      <c r="O6344" t="s">
        <v>40</v>
      </c>
      <c r="P6344" t="s">
        <v>30</v>
      </c>
      <c r="Q6344" t="s">
        <v>31</v>
      </c>
      <c r="R6344" t="s">
        <v>30</v>
      </c>
      <c r="X6344" t="s">
        <v>19795</v>
      </c>
    </row>
    <row r="6345" spans="1:24" x14ac:dyDescent="0.25">
      <c r="A6345">
        <v>1376772</v>
      </c>
      <c r="B6345" t="s">
        <v>19796</v>
      </c>
      <c r="C6345" t="s">
        <v>19797</v>
      </c>
      <c r="E6345" t="s">
        <v>19798</v>
      </c>
      <c r="N6345" t="s">
        <v>45</v>
      </c>
      <c r="O6345" t="s">
        <v>30</v>
      </c>
      <c r="P6345" t="s">
        <v>30</v>
      </c>
      <c r="Q6345" t="s">
        <v>63</v>
      </c>
      <c r="R6345" t="s">
        <v>30</v>
      </c>
      <c r="X6345" t="s">
        <v>19799</v>
      </c>
    </row>
    <row r="6346" spans="1:24" x14ac:dyDescent="0.25">
      <c r="A6346">
        <v>1376390</v>
      </c>
      <c r="B6346" t="s">
        <v>19800</v>
      </c>
      <c r="C6346" t="s">
        <v>19801</v>
      </c>
      <c r="G6346" t="e">
        <f ca="1">-ifen(e)</f>
        <v>#NAME?</v>
      </c>
      <c r="H6346" t="s">
        <v>4990</v>
      </c>
      <c r="N6346" t="s">
        <v>45</v>
      </c>
      <c r="O6346" t="s">
        <v>40</v>
      </c>
      <c r="P6346" t="s">
        <v>30</v>
      </c>
      <c r="Q6346" t="s">
        <v>63</v>
      </c>
      <c r="R6346" t="s">
        <v>30</v>
      </c>
      <c r="X6346" t="s">
        <v>19802</v>
      </c>
    </row>
    <row r="6347" spans="1:24" x14ac:dyDescent="0.25">
      <c r="A6347">
        <v>1377620</v>
      </c>
      <c r="B6347" t="s">
        <v>19803</v>
      </c>
      <c r="C6347" t="s">
        <v>19804</v>
      </c>
      <c r="F6347" t="s">
        <v>4324</v>
      </c>
      <c r="M6347" t="s">
        <v>19805</v>
      </c>
      <c r="N6347" t="s">
        <v>45</v>
      </c>
      <c r="O6347" t="s">
        <v>30</v>
      </c>
      <c r="P6347" t="s">
        <v>30</v>
      </c>
      <c r="Q6347" t="s">
        <v>63</v>
      </c>
      <c r="R6347" t="s">
        <v>30</v>
      </c>
      <c r="X6347" t="s">
        <v>19806</v>
      </c>
    </row>
    <row r="6348" spans="1:24" x14ac:dyDescent="0.25">
      <c r="A6348">
        <v>1377715</v>
      </c>
      <c r="B6348" t="s">
        <v>19807</v>
      </c>
      <c r="C6348" t="s">
        <v>19808</v>
      </c>
      <c r="N6348" t="s">
        <v>45</v>
      </c>
      <c r="O6348" t="s">
        <v>40</v>
      </c>
      <c r="P6348" t="s">
        <v>30</v>
      </c>
      <c r="Q6348" t="s">
        <v>46</v>
      </c>
      <c r="R6348" t="s">
        <v>30</v>
      </c>
      <c r="X6348" t="s">
        <v>19809</v>
      </c>
    </row>
    <row r="6349" spans="1:24" x14ac:dyDescent="0.25">
      <c r="A6349">
        <v>1378321</v>
      </c>
      <c r="B6349" t="s">
        <v>19810</v>
      </c>
      <c r="C6349" t="s">
        <v>19811</v>
      </c>
      <c r="E6349" t="s">
        <v>19812</v>
      </c>
      <c r="G6349" t="e">
        <f>-olone</f>
        <v>#NAME?</v>
      </c>
      <c r="H6349" t="s">
        <v>754</v>
      </c>
      <c r="N6349" t="s">
        <v>45</v>
      </c>
      <c r="O6349" t="s">
        <v>30</v>
      </c>
      <c r="P6349" t="s">
        <v>30</v>
      </c>
      <c r="Q6349" t="s">
        <v>31</v>
      </c>
      <c r="R6349" t="s">
        <v>30</v>
      </c>
      <c r="X6349" t="s">
        <v>19813</v>
      </c>
    </row>
    <row r="6350" spans="1:24" x14ac:dyDescent="0.25">
      <c r="A6350">
        <v>1379169</v>
      </c>
      <c r="B6350" t="s">
        <v>19814</v>
      </c>
      <c r="C6350" t="s">
        <v>19815</v>
      </c>
      <c r="N6350" t="s">
        <v>45</v>
      </c>
      <c r="O6350" t="s">
        <v>40</v>
      </c>
      <c r="P6350" t="s">
        <v>30</v>
      </c>
      <c r="Q6350" t="s">
        <v>63</v>
      </c>
      <c r="R6350" t="s">
        <v>30</v>
      </c>
      <c r="X6350" t="s">
        <v>19816</v>
      </c>
    </row>
    <row r="6351" spans="1:24" x14ac:dyDescent="0.25">
      <c r="A6351">
        <v>1376334</v>
      </c>
      <c r="B6351" t="s">
        <v>19817</v>
      </c>
      <c r="C6351" t="s">
        <v>19818</v>
      </c>
      <c r="G6351" t="e">
        <f>-nil</f>
        <v>#NAME?</v>
      </c>
      <c r="H6351" t="s">
        <v>336</v>
      </c>
      <c r="N6351" t="s">
        <v>45</v>
      </c>
      <c r="O6351" t="s">
        <v>40</v>
      </c>
      <c r="P6351" t="s">
        <v>30</v>
      </c>
      <c r="Q6351" t="s">
        <v>46</v>
      </c>
      <c r="R6351" t="s">
        <v>30</v>
      </c>
      <c r="X6351" t="s">
        <v>19819</v>
      </c>
    </row>
    <row r="6352" spans="1:24" x14ac:dyDescent="0.25">
      <c r="A6352">
        <v>1380628</v>
      </c>
      <c r="B6352" t="s">
        <v>19825</v>
      </c>
      <c r="C6352" t="s">
        <v>19826</v>
      </c>
      <c r="G6352" t="e">
        <f>-mer</f>
        <v>#NAME?</v>
      </c>
      <c r="H6352" t="s">
        <v>2375</v>
      </c>
      <c r="N6352" t="s">
        <v>133</v>
      </c>
      <c r="O6352" t="s">
        <v>30</v>
      </c>
      <c r="P6352" t="s">
        <v>30</v>
      </c>
      <c r="Q6352" t="s">
        <v>31</v>
      </c>
      <c r="R6352" t="s">
        <v>30</v>
      </c>
    </row>
    <row r="6353" spans="1:24" x14ac:dyDescent="0.25">
      <c r="A6353">
        <v>1381172</v>
      </c>
      <c r="B6353" t="s">
        <v>19827</v>
      </c>
      <c r="C6353" t="s">
        <v>19828</v>
      </c>
      <c r="F6353" t="s">
        <v>19829</v>
      </c>
      <c r="N6353" t="s">
        <v>29</v>
      </c>
      <c r="O6353" t="s">
        <v>30</v>
      </c>
      <c r="P6353" t="s">
        <v>30</v>
      </c>
      <c r="Q6353" t="s">
        <v>31</v>
      </c>
      <c r="R6353" t="s">
        <v>30</v>
      </c>
    </row>
    <row r="6354" spans="1:24" x14ac:dyDescent="0.25">
      <c r="A6354">
        <v>1380386</v>
      </c>
      <c r="B6354" t="s">
        <v>19830</v>
      </c>
      <c r="C6354" t="s">
        <v>19831</v>
      </c>
      <c r="F6354" t="s">
        <v>6518</v>
      </c>
      <c r="G6354" t="s">
        <v>16074</v>
      </c>
      <c r="H6354" t="s">
        <v>19832</v>
      </c>
      <c r="I6354">
        <v>1998</v>
      </c>
      <c r="N6354" t="s">
        <v>108</v>
      </c>
      <c r="O6354" t="s">
        <v>30</v>
      </c>
      <c r="P6354" t="s">
        <v>30</v>
      </c>
      <c r="Q6354" t="s">
        <v>31</v>
      </c>
      <c r="R6354" t="s">
        <v>30</v>
      </c>
    </row>
    <row r="6355" spans="1:24" x14ac:dyDescent="0.25">
      <c r="A6355">
        <v>1381458</v>
      </c>
      <c r="B6355" t="s">
        <v>19833</v>
      </c>
      <c r="C6355" t="s">
        <v>19834</v>
      </c>
      <c r="K6355" t="s">
        <v>19835</v>
      </c>
      <c r="L6355" t="s">
        <v>19836</v>
      </c>
      <c r="N6355" t="s">
        <v>75</v>
      </c>
      <c r="O6355" t="s">
        <v>30</v>
      </c>
      <c r="P6355" t="s">
        <v>30</v>
      </c>
      <c r="Q6355" t="s">
        <v>31</v>
      </c>
      <c r="R6355" t="s">
        <v>30</v>
      </c>
    </row>
    <row r="6356" spans="1:24" x14ac:dyDescent="0.25">
      <c r="A6356">
        <v>1381874</v>
      </c>
      <c r="B6356" t="s">
        <v>19837</v>
      </c>
      <c r="C6356" t="s">
        <v>19838</v>
      </c>
      <c r="E6356" t="s">
        <v>19839</v>
      </c>
      <c r="N6356" t="s">
        <v>547</v>
      </c>
      <c r="O6356" t="s">
        <v>30</v>
      </c>
      <c r="P6356" t="s">
        <v>30</v>
      </c>
      <c r="Q6356" t="s">
        <v>31</v>
      </c>
      <c r="R6356" t="s">
        <v>30</v>
      </c>
    </row>
    <row r="6357" spans="1:24" x14ac:dyDescent="0.25">
      <c r="A6357">
        <v>1380645</v>
      </c>
      <c r="B6357" t="s">
        <v>19846</v>
      </c>
      <c r="C6357" t="s">
        <v>19847</v>
      </c>
      <c r="N6357" t="s">
        <v>75</v>
      </c>
      <c r="O6357" t="s">
        <v>30</v>
      </c>
      <c r="P6357" t="s">
        <v>30</v>
      </c>
      <c r="Q6357" t="s">
        <v>31</v>
      </c>
      <c r="R6357" t="s">
        <v>30</v>
      </c>
    </row>
    <row r="6358" spans="1:24" x14ac:dyDescent="0.25">
      <c r="A6358">
        <v>1383536</v>
      </c>
      <c r="B6358" t="s">
        <v>19848</v>
      </c>
      <c r="C6358" t="s">
        <v>19849</v>
      </c>
      <c r="E6358" t="s">
        <v>19850</v>
      </c>
      <c r="G6358" t="e">
        <f>-nesib</f>
        <v>#NAME?</v>
      </c>
      <c r="H6358" t="s">
        <v>19851</v>
      </c>
      <c r="I6358">
        <v>2005</v>
      </c>
      <c r="N6358" t="s">
        <v>45</v>
      </c>
      <c r="O6358" t="s">
        <v>30</v>
      </c>
      <c r="P6358" t="s">
        <v>30</v>
      </c>
      <c r="Q6358" t="s">
        <v>31</v>
      </c>
      <c r="R6358" t="s">
        <v>30</v>
      </c>
      <c r="X6358" t="s">
        <v>19852</v>
      </c>
    </row>
    <row r="6359" spans="1:24" x14ac:dyDescent="0.25">
      <c r="A6359">
        <v>1383356</v>
      </c>
      <c r="B6359" t="s">
        <v>19853</v>
      </c>
      <c r="C6359" t="s">
        <v>19854</v>
      </c>
      <c r="N6359" t="s">
        <v>29</v>
      </c>
      <c r="O6359" t="s">
        <v>30</v>
      </c>
      <c r="P6359" t="s">
        <v>30</v>
      </c>
      <c r="Q6359" t="s">
        <v>46</v>
      </c>
      <c r="R6359" t="s">
        <v>30</v>
      </c>
      <c r="X6359" t="s">
        <v>19855</v>
      </c>
    </row>
    <row r="6360" spans="1:24" x14ac:dyDescent="0.25">
      <c r="A6360">
        <v>1383022</v>
      </c>
      <c r="B6360" t="s">
        <v>19856</v>
      </c>
      <c r="C6360" t="s">
        <v>19857</v>
      </c>
      <c r="E6360" t="s">
        <v>19858</v>
      </c>
      <c r="F6360" t="s">
        <v>19859</v>
      </c>
      <c r="I6360">
        <v>2007</v>
      </c>
      <c r="N6360" t="s">
        <v>229</v>
      </c>
      <c r="O6360" t="s">
        <v>40</v>
      </c>
      <c r="P6360" t="s">
        <v>30</v>
      </c>
      <c r="Q6360" t="s">
        <v>31</v>
      </c>
      <c r="R6360" t="s">
        <v>30</v>
      </c>
      <c r="X6360" t="s">
        <v>19860</v>
      </c>
    </row>
    <row r="6361" spans="1:24" x14ac:dyDescent="0.25">
      <c r="A6361">
        <v>1383522</v>
      </c>
      <c r="B6361" t="s">
        <v>19861</v>
      </c>
      <c r="C6361" t="s">
        <v>19862</v>
      </c>
      <c r="E6361" t="s">
        <v>19863</v>
      </c>
      <c r="I6361">
        <v>2000</v>
      </c>
      <c r="N6361" t="s">
        <v>45</v>
      </c>
      <c r="O6361" t="s">
        <v>40</v>
      </c>
      <c r="P6361" t="s">
        <v>30</v>
      </c>
      <c r="Q6361" t="s">
        <v>63</v>
      </c>
      <c r="R6361" t="s">
        <v>30</v>
      </c>
      <c r="X6361" t="s">
        <v>19864</v>
      </c>
    </row>
    <row r="6362" spans="1:24" x14ac:dyDescent="0.25">
      <c r="A6362">
        <v>1383498</v>
      </c>
      <c r="B6362" t="s">
        <v>19865</v>
      </c>
      <c r="C6362" t="s">
        <v>19866</v>
      </c>
      <c r="E6362" t="s">
        <v>19867</v>
      </c>
      <c r="F6362" t="s">
        <v>480</v>
      </c>
      <c r="I6362">
        <v>1997</v>
      </c>
      <c r="M6362" t="s">
        <v>19868</v>
      </c>
      <c r="N6362" t="s">
        <v>45</v>
      </c>
      <c r="O6362" t="s">
        <v>40</v>
      </c>
      <c r="P6362" t="s">
        <v>30</v>
      </c>
      <c r="Q6362" t="s">
        <v>31</v>
      </c>
      <c r="R6362" t="s">
        <v>30</v>
      </c>
      <c r="X6362" t="s">
        <v>19869</v>
      </c>
    </row>
    <row r="6363" spans="1:24" x14ac:dyDescent="0.25">
      <c r="A6363">
        <v>10989</v>
      </c>
      <c r="B6363" t="s">
        <v>19870</v>
      </c>
      <c r="C6363" t="s">
        <v>19871</v>
      </c>
      <c r="E6363" t="s">
        <v>19872</v>
      </c>
      <c r="I6363">
        <v>1986</v>
      </c>
      <c r="M6363" t="s">
        <v>342</v>
      </c>
      <c r="N6363" t="s">
        <v>45</v>
      </c>
      <c r="O6363" t="s">
        <v>40</v>
      </c>
      <c r="P6363" t="s">
        <v>30</v>
      </c>
      <c r="Q6363" t="s">
        <v>31</v>
      </c>
      <c r="R6363" t="s">
        <v>30</v>
      </c>
      <c r="X6363" t="s">
        <v>19873</v>
      </c>
    </row>
    <row r="6364" spans="1:24" x14ac:dyDescent="0.25">
      <c r="A6364">
        <v>1380059</v>
      </c>
      <c r="B6364" t="s">
        <v>19874</v>
      </c>
      <c r="C6364" t="s">
        <v>19875</v>
      </c>
      <c r="N6364" t="s">
        <v>45</v>
      </c>
      <c r="O6364" t="s">
        <v>40</v>
      </c>
      <c r="P6364" t="s">
        <v>30</v>
      </c>
      <c r="Q6364" t="s">
        <v>46</v>
      </c>
      <c r="R6364" t="s">
        <v>30</v>
      </c>
      <c r="X6364" t="s">
        <v>19876</v>
      </c>
    </row>
    <row r="6365" spans="1:24" x14ac:dyDescent="0.25">
      <c r="A6365">
        <v>1379728</v>
      </c>
      <c r="B6365" t="s">
        <v>19877</v>
      </c>
      <c r="C6365" t="s">
        <v>19878</v>
      </c>
      <c r="E6365" t="s">
        <v>19879</v>
      </c>
      <c r="G6365" t="e">
        <f>-profen</f>
        <v>#NAME?</v>
      </c>
      <c r="H6365" t="s">
        <v>875</v>
      </c>
      <c r="N6365" t="s">
        <v>45</v>
      </c>
      <c r="O6365" t="s">
        <v>40</v>
      </c>
      <c r="P6365" t="s">
        <v>30</v>
      </c>
      <c r="Q6365" t="s">
        <v>46</v>
      </c>
      <c r="R6365" t="s">
        <v>30</v>
      </c>
      <c r="X6365" t="s">
        <v>19880</v>
      </c>
    </row>
    <row r="6366" spans="1:24" x14ac:dyDescent="0.25">
      <c r="A6366">
        <v>1379666</v>
      </c>
      <c r="B6366" t="s">
        <v>19881</v>
      </c>
      <c r="C6366" t="s">
        <v>19882</v>
      </c>
      <c r="E6366" t="s">
        <v>19883</v>
      </c>
      <c r="F6366" t="s">
        <v>1177</v>
      </c>
      <c r="G6366" t="e">
        <f>-profen</f>
        <v>#NAME?</v>
      </c>
      <c r="H6366" t="s">
        <v>875</v>
      </c>
      <c r="I6366">
        <v>1979</v>
      </c>
      <c r="M6366" t="s">
        <v>1025</v>
      </c>
      <c r="N6366" t="s">
        <v>45</v>
      </c>
      <c r="O6366" t="s">
        <v>40</v>
      </c>
      <c r="P6366" t="s">
        <v>30</v>
      </c>
      <c r="Q6366" t="s">
        <v>46</v>
      </c>
      <c r="R6366" t="s">
        <v>30</v>
      </c>
      <c r="X6366" t="s">
        <v>19884</v>
      </c>
    </row>
    <row r="6367" spans="1:24" x14ac:dyDescent="0.25">
      <c r="A6367">
        <v>1379889</v>
      </c>
      <c r="B6367" t="s">
        <v>19885</v>
      </c>
      <c r="C6367" t="s">
        <v>19886</v>
      </c>
      <c r="N6367" t="s">
        <v>45</v>
      </c>
      <c r="O6367" t="s">
        <v>40</v>
      </c>
      <c r="P6367" t="s">
        <v>30</v>
      </c>
      <c r="Q6367" t="s">
        <v>63</v>
      </c>
      <c r="R6367" t="s">
        <v>30</v>
      </c>
      <c r="X6367" t="s">
        <v>19887</v>
      </c>
    </row>
    <row r="6368" spans="1:24" x14ac:dyDescent="0.25">
      <c r="A6368">
        <v>1376613</v>
      </c>
      <c r="B6368" t="s">
        <v>19888</v>
      </c>
      <c r="C6368" t="s">
        <v>19889</v>
      </c>
      <c r="G6368" t="e">
        <f ca="1">-ifen(e)</f>
        <v>#NAME?</v>
      </c>
      <c r="H6368" t="s">
        <v>4990</v>
      </c>
      <c r="N6368" t="s">
        <v>45</v>
      </c>
      <c r="O6368" t="s">
        <v>40</v>
      </c>
      <c r="P6368" t="s">
        <v>30</v>
      </c>
      <c r="Q6368" t="s">
        <v>63</v>
      </c>
      <c r="R6368" t="s">
        <v>30</v>
      </c>
      <c r="X6368" t="s">
        <v>19890</v>
      </c>
    </row>
    <row r="6369" spans="1:24" x14ac:dyDescent="0.25">
      <c r="A6369">
        <v>1378328</v>
      </c>
      <c r="B6369" t="s">
        <v>19891</v>
      </c>
      <c r="C6369" t="s">
        <v>19892</v>
      </c>
      <c r="G6369" t="s">
        <v>460</v>
      </c>
      <c r="H6369" t="s">
        <v>461</v>
      </c>
      <c r="N6369" t="s">
        <v>29</v>
      </c>
      <c r="O6369" t="s">
        <v>30</v>
      </c>
      <c r="P6369" t="s">
        <v>30</v>
      </c>
      <c r="Q6369" t="s">
        <v>31</v>
      </c>
      <c r="R6369" t="s">
        <v>30</v>
      </c>
      <c r="X6369" t="s">
        <v>19893</v>
      </c>
    </row>
    <row r="6370" spans="1:24" x14ac:dyDescent="0.25">
      <c r="A6370">
        <v>1376461</v>
      </c>
      <c r="B6370" t="s">
        <v>19894</v>
      </c>
      <c r="C6370" t="s">
        <v>19895</v>
      </c>
      <c r="G6370" t="e">
        <f>-oxetine</f>
        <v>#NAME?</v>
      </c>
      <c r="H6370" t="s">
        <v>3046</v>
      </c>
      <c r="N6370" t="s">
        <v>45</v>
      </c>
      <c r="O6370" t="s">
        <v>40</v>
      </c>
      <c r="P6370" t="s">
        <v>30</v>
      </c>
      <c r="Q6370" t="s">
        <v>46</v>
      </c>
      <c r="R6370" t="s">
        <v>30</v>
      </c>
      <c r="X6370" t="s">
        <v>19896</v>
      </c>
    </row>
    <row r="6371" spans="1:24" x14ac:dyDescent="0.25">
      <c r="A6371">
        <v>1378127</v>
      </c>
      <c r="B6371" t="s">
        <v>19897</v>
      </c>
      <c r="C6371" t="s">
        <v>19898</v>
      </c>
      <c r="G6371" t="e">
        <f>-tecan</f>
        <v>#NAME?</v>
      </c>
      <c r="H6371" t="s">
        <v>8275</v>
      </c>
      <c r="N6371" t="s">
        <v>29</v>
      </c>
      <c r="O6371" t="s">
        <v>30</v>
      </c>
      <c r="P6371" t="s">
        <v>30</v>
      </c>
      <c r="Q6371" t="s">
        <v>31</v>
      </c>
      <c r="R6371" t="s">
        <v>30</v>
      </c>
      <c r="X6371" t="s">
        <v>19899</v>
      </c>
    </row>
    <row r="6372" spans="1:24" x14ac:dyDescent="0.25">
      <c r="A6372">
        <v>1378819</v>
      </c>
      <c r="B6372" t="s">
        <v>19900</v>
      </c>
      <c r="C6372" t="s">
        <v>19901</v>
      </c>
      <c r="E6372" t="s">
        <v>19902</v>
      </c>
      <c r="G6372" t="e">
        <f>-perone</f>
        <v>#NAME?</v>
      </c>
      <c r="H6372" t="s">
        <v>5115</v>
      </c>
      <c r="N6372" t="s">
        <v>45</v>
      </c>
      <c r="O6372" t="s">
        <v>40</v>
      </c>
      <c r="P6372" t="s">
        <v>30</v>
      </c>
      <c r="Q6372" t="s">
        <v>63</v>
      </c>
      <c r="R6372" t="s">
        <v>30</v>
      </c>
      <c r="X6372" t="s">
        <v>19903</v>
      </c>
    </row>
    <row r="6373" spans="1:24" x14ac:dyDescent="0.25">
      <c r="A6373">
        <v>1378829</v>
      </c>
      <c r="B6373" t="s">
        <v>19904</v>
      </c>
      <c r="C6373" t="s">
        <v>19905</v>
      </c>
      <c r="G6373" t="e">
        <f ca="1">-pin(e)</f>
        <v>#NAME?</v>
      </c>
      <c r="H6373" t="s">
        <v>272</v>
      </c>
      <c r="N6373" t="s">
        <v>45</v>
      </c>
      <c r="O6373" t="s">
        <v>40</v>
      </c>
      <c r="P6373" t="s">
        <v>30</v>
      </c>
      <c r="Q6373" t="s">
        <v>46</v>
      </c>
      <c r="R6373" t="s">
        <v>30</v>
      </c>
      <c r="X6373" t="s">
        <v>19906</v>
      </c>
    </row>
    <row r="6374" spans="1:24" x14ac:dyDescent="0.25">
      <c r="A6374">
        <v>1380045</v>
      </c>
      <c r="B6374" t="s">
        <v>19907</v>
      </c>
      <c r="C6374" t="s">
        <v>19908</v>
      </c>
      <c r="G6374" t="e">
        <f>-oxin</f>
        <v>#NAME?</v>
      </c>
      <c r="H6374" t="s">
        <v>2023</v>
      </c>
      <c r="N6374" t="s">
        <v>29</v>
      </c>
      <c r="O6374" t="s">
        <v>40</v>
      </c>
      <c r="P6374" t="s">
        <v>30</v>
      </c>
      <c r="Q6374" t="s">
        <v>31</v>
      </c>
      <c r="R6374" t="s">
        <v>30</v>
      </c>
      <c r="X6374" t="s">
        <v>19909</v>
      </c>
    </row>
    <row r="6375" spans="1:24" x14ac:dyDescent="0.25">
      <c r="A6375">
        <v>1378522</v>
      </c>
      <c r="B6375" t="s">
        <v>19910</v>
      </c>
      <c r="C6375" t="s">
        <v>19911</v>
      </c>
      <c r="G6375" t="e">
        <f>-profen</f>
        <v>#NAME?</v>
      </c>
      <c r="H6375" t="s">
        <v>875</v>
      </c>
      <c r="N6375" t="s">
        <v>45</v>
      </c>
      <c r="O6375" t="s">
        <v>40</v>
      </c>
      <c r="P6375" t="s">
        <v>30</v>
      </c>
      <c r="Q6375" t="s">
        <v>31</v>
      </c>
      <c r="R6375" t="s">
        <v>30</v>
      </c>
      <c r="X6375" t="s">
        <v>19912</v>
      </c>
    </row>
    <row r="6376" spans="1:24" x14ac:dyDescent="0.25">
      <c r="A6376">
        <v>1376471</v>
      </c>
      <c r="B6376" t="s">
        <v>19913</v>
      </c>
      <c r="C6376" t="s">
        <v>19914</v>
      </c>
      <c r="E6376" t="s">
        <v>19915</v>
      </c>
      <c r="G6376" t="e">
        <f>-azepam</f>
        <v>#NAME?</v>
      </c>
      <c r="H6376" t="s">
        <v>1171</v>
      </c>
      <c r="I6376">
        <v>1976</v>
      </c>
      <c r="M6376" t="s">
        <v>19916</v>
      </c>
      <c r="N6376" t="s">
        <v>45</v>
      </c>
      <c r="O6376" t="s">
        <v>40</v>
      </c>
      <c r="P6376" t="s">
        <v>30</v>
      </c>
      <c r="Q6376" t="s">
        <v>63</v>
      </c>
      <c r="R6376" t="s">
        <v>30</v>
      </c>
      <c r="X6376" t="s">
        <v>19917</v>
      </c>
    </row>
    <row r="6377" spans="1:24" x14ac:dyDescent="0.25">
      <c r="A6377">
        <v>1376914</v>
      </c>
      <c r="B6377" t="s">
        <v>19918</v>
      </c>
      <c r="C6377" t="s">
        <v>19919</v>
      </c>
      <c r="G6377" t="s">
        <v>4695</v>
      </c>
      <c r="H6377" t="s">
        <v>2824</v>
      </c>
      <c r="N6377" t="s">
        <v>45</v>
      </c>
      <c r="O6377" t="s">
        <v>30</v>
      </c>
      <c r="P6377" t="s">
        <v>30</v>
      </c>
      <c r="Q6377" t="s">
        <v>46</v>
      </c>
      <c r="R6377" t="s">
        <v>30</v>
      </c>
      <c r="X6377" t="s">
        <v>19920</v>
      </c>
    </row>
    <row r="6378" spans="1:24" x14ac:dyDescent="0.25">
      <c r="A6378">
        <v>1378414</v>
      </c>
      <c r="B6378" t="s">
        <v>19921</v>
      </c>
      <c r="C6378" t="s">
        <v>19922</v>
      </c>
      <c r="G6378" t="e">
        <f ca="1">-pin(e)</f>
        <v>#NAME?</v>
      </c>
      <c r="H6378" t="s">
        <v>272</v>
      </c>
      <c r="N6378" t="s">
        <v>45</v>
      </c>
      <c r="O6378" t="s">
        <v>40</v>
      </c>
      <c r="P6378" t="s">
        <v>30</v>
      </c>
      <c r="Q6378" t="s">
        <v>63</v>
      </c>
      <c r="R6378" t="s">
        <v>30</v>
      </c>
      <c r="X6378" t="s">
        <v>19923</v>
      </c>
    </row>
    <row r="6379" spans="1:24" x14ac:dyDescent="0.25">
      <c r="A6379">
        <v>1379244</v>
      </c>
      <c r="B6379" t="s">
        <v>19924</v>
      </c>
      <c r="C6379" t="s">
        <v>19925</v>
      </c>
      <c r="G6379" t="e">
        <f>-nidazole</f>
        <v>#NAME?</v>
      </c>
      <c r="H6379" t="s">
        <v>10182</v>
      </c>
      <c r="N6379" t="s">
        <v>45</v>
      </c>
      <c r="O6379" t="s">
        <v>40</v>
      </c>
      <c r="P6379" t="s">
        <v>30</v>
      </c>
      <c r="Q6379" t="s">
        <v>63</v>
      </c>
      <c r="R6379" t="s">
        <v>30</v>
      </c>
      <c r="X6379" t="s">
        <v>19926</v>
      </c>
    </row>
    <row r="6380" spans="1:24" x14ac:dyDescent="0.25">
      <c r="A6380">
        <v>1377468</v>
      </c>
      <c r="B6380" t="s">
        <v>19927</v>
      </c>
      <c r="C6380" t="s">
        <v>19928</v>
      </c>
      <c r="N6380" t="s">
        <v>45</v>
      </c>
      <c r="O6380" t="s">
        <v>30</v>
      </c>
      <c r="P6380" t="s">
        <v>30</v>
      </c>
      <c r="Q6380" t="s">
        <v>63</v>
      </c>
      <c r="R6380" t="s">
        <v>30</v>
      </c>
      <c r="X6380" t="s">
        <v>19929</v>
      </c>
    </row>
    <row r="6381" spans="1:24" x14ac:dyDescent="0.25">
      <c r="A6381">
        <v>1376129</v>
      </c>
      <c r="B6381" t="s">
        <v>19930</v>
      </c>
      <c r="C6381" t="s">
        <v>19931</v>
      </c>
      <c r="E6381" t="s">
        <v>19932</v>
      </c>
      <c r="F6381" t="s">
        <v>2679</v>
      </c>
      <c r="G6381" t="e">
        <f>-nepag</f>
        <v>#NAME?</v>
      </c>
      <c r="H6381" t="s">
        <v>12889</v>
      </c>
      <c r="I6381">
        <v>2010</v>
      </c>
      <c r="N6381" t="s">
        <v>45</v>
      </c>
      <c r="O6381" t="s">
        <v>40</v>
      </c>
      <c r="P6381" t="s">
        <v>30</v>
      </c>
      <c r="Q6381" t="s">
        <v>31</v>
      </c>
      <c r="R6381" t="s">
        <v>30</v>
      </c>
      <c r="X6381" t="s">
        <v>19933</v>
      </c>
    </row>
    <row r="6382" spans="1:24" x14ac:dyDescent="0.25">
      <c r="A6382">
        <v>1378376</v>
      </c>
      <c r="B6382" t="s">
        <v>19934</v>
      </c>
      <c r="C6382" t="s">
        <v>19935</v>
      </c>
      <c r="N6382" t="s">
        <v>45</v>
      </c>
      <c r="O6382" t="s">
        <v>40</v>
      </c>
      <c r="P6382" t="s">
        <v>30</v>
      </c>
      <c r="Q6382" t="s">
        <v>63</v>
      </c>
      <c r="R6382" t="s">
        <v>30</v>
      </c>
      <c r="X6382" t="s">
        <v>19936</v>
      </c>
    </row>
    <row r="6383" spans="1:24" x14ac:dyDescent="0.25">
      <c r="A6383">
        <v>1376440</v>
      </c>
      <c r="B6383" t="s">
        <v>19937</v>
      </c>
      <c r="C6383" t="s">
        <v>19938</v>
      </c>
      <c r="E6383" t="s">
        <v>19939</v>
      </c>
      <c r="F6383" t="s">
        <v>735</v>
      </c>
      <c r="G6383" t="e">
        <f>-profen</f>
        <v>#NAME?</v>
      </c>
      <c r="H6383" t="s">
        <v>875</v>
      </c>
      <c r="I6383">
        <v>1974</v>
      </c>
      <c r="M6383" t="s">
        <v>1025</v>
      </c>
      <c r="N6383" t="s">
        <v>45</v>
      </c>
      <c r="O6383" t="s">
        <v>40</v>
      </c>
      <c r="P6383" t="s">
        <v>30</v>
      </c>
      <c r="Q6383" t="s">
        <v>46</v>
      </c>
      <c r="R6383" t="s">
        <v>30</v>
      </c>
      <c r="X6383" t="s">
        <v>19940</v>
      </c>
    </row>
    <row r="6384" spans="1:24" x14ac:dyDescent="0.25">
      <c r="A6384">
        <v>1378404</v>
      </c>
      <c r="B6384" t="s">
        <v>19941</v>
      </c>
      <c r="C6384" t="s">
        <v>19942</v>
      </c>
      <c r="N6384" t="s">
        <v>45</v>
      </c>
      <c r="O6384" t="s">
        <v>40</v>
      </c>
      <c r="P6384" t="s">
        <v>30</v>
      </c>
      <c r="Q6384" t="s">
        <v>46</v>
      </c>
      <c r="R6384" t="s">
        <v>30</v>
      </c>
      <c r="X6384" t="s">
        <v>19943</v>
      </c>
    </row>
    <row r="6385" spans="1:24" x14ac:dyDescent="0.25">
      <c r="A6385">
        <v>1377434</v>
      </c>
      <c r="B6385" t="s">
        <v>19944</v>
      </c>
      <c r="C6385" t="s">
        <v>19945</v>
      </c>
      <c r="N6385" t="s">
        <v>45</v>
      </c>
      <c r="O6385" t="s">
        <v>40</v>
      </c>
      <c r="P6385" t="s">
        <v>30</v>
      </c>
      <c r="Q6385" t="s">
        <v>63</v>
      </c>
      <c r="R6385" t="s">
        <v>30</v>
      </c>
      <c r="X6385" t="s">
        <v>19946</v>
      </c>
    </row>
    <row r="6386" spans="1:24" x14ac:dyDescent="0.25">
      <c r="A6386">
        <v>1378213</v>
      </c>
      <c r="B6386" t="s">
        <v>19947</v>
      </c>
      <c r="C6386" t="s">
        <v>19948</v>
      </c>
      <c r="E6386" t="s">
        <v>19949</v>
      </c>
      <c r="G6386" t="e">
        <f>-prost</f>
        <v>#NAME?</v>
      </c>
      <c r="H6386" t="s">
        <v>238</v>
      </c>
      <c r="I6386">
        <v>1977</v>
      </c>
      <c r="M6386" t="s">
        <v>7015</v>
      </c>
      <c r="N6386" t="s">
        <v>29</v>
      </c>
      <c r="O6386" t="s">
        <v>40</v>
      </c>
      <c r="P6386" t="s">
        <v>30</v>
      </c>
      <c r="Q6386" t="s">
        <v>46</v>
      </c>
      <c r="R6386" t="s">
        <v>30</v>
      </c>
      <c r="X6386" t="s">
        <v>19950</v>
      </c>
    </row>
    <row r="6387" spans="1:24" x14ac:dyDescent="0.25">
      <c r="A6387">
        <v>1377221</v>
      </c>
      <c r="B6387" t="s">
        <v>19951</v>
      </c>
      <c r="C6387" t="s">
        <v>19952</v>
      </c>
      <c r="E6387" t="s">
        <v>19953</v>
      </c>
      <c r="F6387" t="s">
        <v>19954</v>
      </c>
      <c r="I6387">
        <v>2011</v>
      </c>
      <c r="N6387" t="s">
        <v>45</v>
      </c>
      <c r="O6387" t="s">
        <v>40</v>
      </c>
      <c r="P6387" t="s">
        <v>30</v>
      </c>
      <c r="Q6387" t="s">
        <v>63</v>
      </c>
      <c r="R6387" t="s">
        <v>30</v>
      </c>
      <c r="X6387" t="s">
        <v>19955</v>
      </c>
    </row>
    <row r="6388" spans="1:24" x14ac:dyDescent="0.25">
      <c r="A6388">
        <v>1376312</v>
      </c>
      <c r="B6388" t="s">
        <v>19956</v>
      </c>
      <c r="C6388" t="s">
        <v>19957</v>
      </c>
      <c r="N6388" t="s">
        <v>45</v>
      </c>
      <c r="O6388" t="s">
        <v>40</v>
      </c>
      <c r="P6388" t="s">
        <v>30</v>
      </c>
      <c r="Q6388" t="s">
        <v>31</v>
      </c>
      <c r="R6388" t="s">
        <v>30</v>
      </c>
      <c r="X6388" t="s">
        <v>19958</v>
      </c>
    </row>
    <row r="6389" spans="1:24" x14ac:dyDescent="0.25">
      <c r="A6389">
        <v>1377318</v>
      </c>
      <c r="B6389" t="s">
        <v>19959</v>
      </c>
      <c r="C6389" t="s">
        <v>19960</v>
      </c>
      <c r="G6389" t="s">
        <v>129</v>
      </c>
      <c r="H6389" t="s">
        <v>130</v>
      </c>
      <c r="N6389" t="s">
        <v>45</v>
      </c>
      <c r="O6389" t="s">
        <v>30</v>
      </c>
      <c r="P6389" t="s">
        <v>30</v>
      </c>
      <c r="Q6389" t="s">
        <v>46</v>
      </c>
      <c r="R6389" t="s">
        <v>30</v>
      </c>
      <c r="X6389" t="s">
        <v>19961</v>
      </c>
    </row>
    <row r="6390" spans="1:24" x14ac:dyDescent="0.25">
      <c r="A6390">
        <v>1376431</v>
      </c>
      <c r="B6390" t="s">
        <v>19962</v>
      </c>
      <c r="C6390" t="s">
        <v>19963</v>
      </c>
      <c r="E6390" t="s">
        <v>19964</v>
      </c>
      <c r="F6390" t="s">
        <v>3897</v>
      </c>
      <c r="I6390">
        <v>1975</v>
      </c>
      <c r="M6390" t="s">
        <v>342</v>
      </c>
      <c r="N6390" t="s">
        <v>45</v>
      </c>
      <c r="O6390" t="s">
        <v>30</v>
      </c>
      <c r="P6390" t="s">
        <v>30</v>
      </c>
      <c r="Q6390" t="s">
        <v>63</v>
      </c>
      <c r="R6390" t="s">
        <v>30</v>
      </c>
      <c r="X6390" t="s">
        <v>19965</v>
      </c>
    </row>
    <row r="6391" spans="1:24" x14ac:dyDescent="0.25">
      <c r="A6391">
        <v>1379083</v>
      </c>
      <c r="B6391" t="s">
        <v>19966</v>
      </c>
      <c r="C6391" t="s">
        <v>19967</v>
      </c>
      <c r="G6391" t="e">
        <f>-citabine</f>
        <v>#NAME?</v>
      </c>
      <c r="H6391" t="s">
        <v>7920</v>
      </c>
      <c r="N6391" t="s">
        <v>29</v>
      </c>
      <c r="O6391" t="s">
        <v>40</v>
      </c>
      <c r="P6391" t="s">
        <v>30</v>
      </c>
      <c r="Q6391" t="s">
        <v>31</v>
      </c>
      <c r="R6391" t="s">
        <v>30</v>
      </c>
      <c r="X6391" t="s">
        <v>19968</v>
      </c>
    </row>
    <row r="6392" spans="1:24" x14ac:dyDescent="0.25">
      <c r="A6392">
        <v>1378438</v>
      </c>
      <c r="B6392" t="s">
        <v>19969</v>
      </c>
      <c r="C6392" t="s">
        <v>19970</v>
      </c>
      <c r="E6392" t="s">
        <v>19971</v>
      </c>
      <c r="F6392" t="s">
        <v>10196</v>
      </c>
      <c r="I6392">
        <v>1976</v>
      </c>
      <c r="M6392" t="s">
        <v>342</v>
      </c>
      <c r="N6392" t="s">
        <v>45</v>
      </c>
      <c r="O6392" t="s">
        <v>40</v>
      </c>
      <c r="P6392" t="s">
        <v>30</v>
      </c>
      <c r="Q6392" t="s">
        <v>63</v>
      </c>
      <c r="R6392" t="s">
        <v>30</v>
      </c>
      <c r="X6392" t="s">
        <v>19972</v>
      </c>
    </row>
    <row r="6393" spans="1:24" x14ac:dyDescent="0.25">
      <c r="A6393">
        <v>1378375</v>
      </c>
      <c r="B6393" t="s">
        <v>19973</v>
      </c>
      <c r="C6393" t="s">
        <v>19974</v>
      </c>
      <c r="N6393" t="s">
        <v>45</v>
      </c>
      <c r="O6393" t="s">
        <v>40</v>
      </c>
      <c r="P6393" t="s">
        <v>30</v>
      </c>
      <c r="Q6393" t="s">
        <v>46</v>
      </c>
      <c r="R6393" t="s">
        <v>30</v>
      </c>
      <c r="X6393" t="s">
        <v>19975</v>
      </c>
    </row>
    <row r="6394" spans="1:24" x14ac:dyDescent="0.25">
      <c r="A6394">
        <v>1377611</v>
      </c>
      <c r="B6394" t="s">
        <v>19976</v>
      </c>
      <c r="C6394" t="s">
        <v>19977</v>
      </c>
      <c r="N6394" t="s">
        <v>45</v>
      </c>
      <c r="O6394" t="s">
        <v>40</v>
      </c>
      <c r="P6394" t="s">
        <v>30</v>
      </c>
      <c r="Q6394" t="s">
        <v>46</v>
      </c>
      <c r="R6394" t="s">
        <v>30</v>
      </c>
      <c r="X6394" t="s">
        <v>19978</v>
      </c>
    </row>
    <row r="6395" spans="1:24" x14ac:dyDescent="0.25">
      <c r="A6395">
        <v>1378126</v>
      </c>
      <c r="B6395" t="s">
        <v>19979</v>
      </c>
      <c r="C6395" t="s">
        <v>19980</v>
      </c>
      <c r="N6395" t="s">
        <v>45</v>
      </c>
      <c r="O6395" t="s">
        <v>40</v>
      </c>
      <c r="P6395" t="s">
        <v>30</v>
      </c>
      <c r="Q6395" t="s">
        <v>46</v>
      </c>
      <c r="R6395" t="s">
        <v>30</v>
      </c>
      <c r="X6395" t="s">
        <v>19981</v>
      </c>
    </row>
    <row r="6396" spans="1:24" x14ac:dyDescent="0.25">
      <c r="A6396">
        <v>1376207</v>
      </c>
      <c r="B6396" t="s">
        <v>19982</v>
      </c>
      <c r="C6396" t="s">
        <v>19983</v>
      </c>
      <c r="N6396" t="s">
        <v>45</v>
      </c>
      <c r="O6396" t="s">
        <v>40</v>
      </c>
      <c r="P6396" t="s">
        <v>30</v>
      </c>
      <c r="Q6396" t="s">
        <v>63</v>
      </c>
      <c r="R6396" t="s">
        <v>30</v>
      </c>
      <c r="X6396" t="s">
        <v>19984</v>
      </c>
    </row>
    <row r="6397" spans="1:24" x14ac:dyDescent="0.25">
      <c r="A6397">
        <v>1376859</v>
      </c>
      <c r="B6397" t="s">
        <v>19985</v>
      </c>
      <c r="C6397" t="s">
        <v>19986</v>
      </c>
      <c r="N6397" t="s">
        <v>45</v>
      </c>
      <c r="O6397" t="s">
        <v>40</v>
      </c>
      <c r="P6397" t="s">
        <v>30</v>
      </c>
      <c r="Q6397" t="s">
        <v>46</v>
      </c>
      <c r="R6397" t="s">
        <v>30</v>
      </c>
      <c r="X6397" t="s">
        <v>19987</v>
      </c>
    </row>
    <row r="6398" spans="1:24" x14ac:dyDescent="0.25">
      <c r="A6398">
        <v>1377043</v>
      </c>
      <c r="B6398" t="s">
        <v>19988</v>
      </c>
      <c r="C6398" t="s">
        <v>19989</v>
      </c>
      <c r="G6398" t="e">
        <f>-dil</f>
        <v>#NAME?</v>
      </c>
      <c r="H6398" t="s">
        <v>707</v>
      </c>
      <c r="N6398" t="s">
        <v>45</v>
      </c>
      <c r="O6398" t="s">
        <v>30</v>
      </c>
      <c r="P6398" t="s">
        <v>30</v>
      </c>
      <c r="Q6398" t="s">
        <v>46</v>
      </c>
      <c r="R6398" t="s">
        <v>30</v>
      </c>
      <c r="X6398" t="s">
        <v>19990</v>
      </c>
    </row>
    <row r="6399" spans="1:24" x14ac:dyDescent="0.25">
      <c r="A6399">
        <v>1378788</v>
      </c>
      <c r="B6399" t="s">
        <v>19991</v>
      </c>
      <c r="C6399" t="s">
        <v>19992</v>
      </c>
      <c r="E6399" t="s">
        <v>19993</v>
      </c>
      <c r="N6399" t="s">
        <v>45</v>
      </c>
      <c r="O6399" t="s">
        <v>40</v>
      </c>
      <c r="P6399" t="s">
        <v>30</v>
      </c>
      <c r="Q6399" t="s">
        <v>46</v>
      </c>
      <c r="R6399" t="s">
        <v>30</v>
      </c>
      <c r="X6399" t="s">
        <v>19994</v>
      </c>
    </row>
    <row r="6400" spans="1:24" x14ac:dyDescent="0.25">
      <c r="A6400">
        <v>1379033</v>
      </c>
      <c r="B6400" t="s">
        <v>19995</v>
      </c>
      <c r="C6400" t="s">
        <v>19996</v>
      </c>
      <c r="G6400" t="s">
        <v>37</v>
      </c>
      <c r="H6400" t="s">
        <v>38</v>
      </c>
      <c r="K6400" t="s">
        <v>19997</v>
      </c>
      <c r="L6400" t="s">
        <v>19998</v>
      </c>
      <c r="N6400" t="s">
        <v>29</v>
      </c>
      <c r="O6400" t="s">
        <v>40</v>
      </c>
      <c r="P6400" t="s">
        <v>30</v>
      </c>
      <c r="Q6400" t="s">
        <v>31</v>
      </c>
      <c r="R6400" t="s">
        <v>30</v>
      </c>
      <c r="X6400" t="s">
        <v>19999</v>
      </c>
    </row>
    <row r="6401" spans="1:24" x14ac:dyDescent="0.25">
      <c r="A6401">
        <v>1376389</v>
      </c>
      <c r="B6401" t="s">
        <v>20000</v>
      </c>
      <c r="C6401" t="s">
        <v>20001</v>
      </c>
      <c r="N6401" t="s">
        <v>45</v>
      </c>
      <c r="O6401" t="s">
        <v>40</v>
      </c>
      <c r="P6401" t="s">
        <v>30</v>
      </c>
      <c r="Q6401" t="s">
        <v>63</v>
      </c>
      <c r="R6401" t="s">
        <v>30</v>
      </c>
      <c r="X6401" t="s">
        <v>20002</v>
      </c>
    </row>
    <row r="6402" spans="1:24" x14ac:dyDescent="0.25">
      <c r="A6402">
        <v>1378559</v>
      </c>
      <c r="B6402" t="s">
        <v>20003</v>
      </c>
      <c r="C6402" t="s">
        <v>20004</v>
      </c>
      <c r="M6402" t="s">
        <v>20005</v>
      </c>
      <c r="N6402" t="s">
        <v>45</v>
      </c>
      <c r="O6402" t="s">
        <v>30</v>
      </c>
      <c r="P6402" t="s">
        <v>30</v>
      </c>
      <c r="Q6402" t="s">
        <v>63</v>
      </c>
      <c r="R6402" t="s">
        <v>30</v>
      </c>
      <c r="X6402" t="s">
        <v>20006</v>
      </c>
    </row>
    <row r="6403" spans="1:24" x14ac:dyDescent="0.25">
      <c r="A6403">
        <v>1376974</v>
      </c>
      <c r="B6403" t="s">
        <v>20007</v>
      </c>
      <c r="C6403" t="s">
        <v>20008</v>
      </c>
      <c r="E6403" t="s">
        <v>20009</v>
      </c>
      <c r="F6403" t="s">
        <v>1258</v>
      </c>
      <c r="G6403" t="e">
        <f>-astine</f>
        <v>#NAME?</v>
      </c>
      <c r="H6403" t="s">
        <v>1231</v>
      </c>
      <c r="I6403">
        <v>1991</v>
      </c>
      <c r="M6403" t="s">
        <v>1395</v>
      </c>
      <c r="N6403" t="s">
        <v>45</v>
      </c>
      <c r="O6403" t="s">
        <v>40</v>
      </c>
      <c r="P6403" t="s">
        <v>30</v>
      </c>
      <c r="Q6403" t="s">
        <v>63</v>
      </c>
      <c r="R6403" t="s">
        <v>30</v>
      </c>
      <c r="X6403" t="s">
        <v>20010</v>
      </c>
    </row>
    <row r="6404" spans="1:24" x14ac:dyDescent="0.25">
      <c r="A6404">
        <v>1379310</v>
      </c>
      <c r="B6404" t="s">
        <v>20011</v>
      </c>
      <c r="C6404" t="s">
        <v>20012</v>
      </c>
      <c r="G6404" t="s">
        <v>1458</v>
      </c>
      <c r="H6404" t="s">
        <v>1459</v>
      </c>
      <c r="N6404" t="s">
        <v>45</v>
      </c>
      <c r="O6404" t="s">
        <v>40</v>
      </c>
      <c r="P6404" t="s">
        <v>30</v>
      </c>
      <c r="Q6404" t="s">
        <v>63</v>
      </c>
      <c r="R6404" t="s">
        <v>30</v>
      </c>
      <c r="X6404" t="s">
        <v>20013</v>
      </c>
    </row>
    <row r="6405" spans="1:24" x14ac:dyDescent="0.25">
      <c r="A6405">
        <v>1379969</v>
      </c>
      <c r="B6405" t="s">
        <v>20014</v>
      </c>
      <c r="C6405" t="s">
        <v>20015</v>
      </c>
      <c r="G6405" t="e">
        <f>-fibrate</f>
        <v>#NAME?</v>
      </c>
      <c r="H6405" t="s">
        <v>325</v>
      </c>
      <c r="N6405" t="s">
        <v>45</v>
      </c>
      <c r="O6405" t="s">
        <v>40</v>
      </c>
      <c r="P6405" t="s">
        <v>30</v>
      </c>
      <c r="Q6405" t="s">
        <v>63</v>
      </c>
      <c r="R6405" t="s">
        <v>30</v>
      </c>
      <c r="X6405" t="s">
        <v>20016</v>
      </c>
    </row>
    <row r="6406" spans="1:24" x14ac:dyDescent="0.25">
      <c r="A6406">
        <v>50889</v>
      </c>
      <c r="B6406" t="s">
        <v>20017</v>
      </c>
      <c r="C6406" t="s">
        <v>20018</v>
      </c>
      <c r="G6406" t="e">
        <f>-dralazine</f>
        <v>#NAME?</v>
      </c>
      <c r="H6406" t="s">
        <v>11083</v>
      </c>
      <c r="K6406" t="s">
        <v>20019</v>
      </c>
      <c r="L6406" t="s">
        <v>20020</v>
      </c>
      <c r="N6406" t="s">
        <v>45</v>
      </c>
      <c r="O6406" t="s">
        <v>40</v>
      </c>
      <c r="P6406" t="s">
        <v>30</v>
      </c>
      <c r="Q6406" t="s">
        <v>63</v>
      </c>
      <c r="R6406" t="s">
        <v>30</v>
      </c>
      <c r="X6406" t="s">
        <v>20021</v>
      </c>
    </row>
    <row r="6407" spans="1:24" x14ac:dyDescent="0.25">
      <c r="A6407">
        <v>1383404</v>
      </c>
      <c r="B6407" t="s">
        <v>20022</v>
      </c>
      <c r="C6407" t="s">
        <v>20023</v>
      </c>
      <c r="E6407" t="s">
        <v>20024</v>
      </c>
      <c r="F6407" t="s">
        <v>480</v>
      </c>
      <c r="G6407" t="s">
        <v>4343</v>
      </c>
      <c r="H6407" t="s">
        <v>4344</v>
      </c>
      <c r="I6407">
        <v>1964</v>
      </c>
      <c r="M6407" t="s">
        <v>627</v>
      </c>
      <c r="N6407" t="s">
        <v>45</v>
      </c>
      <c r="O6407" t="s">
        <v>40</v>
      </c>
      <c r="P6407" t="s">
        <v>30</v>
      </c>
      <c r="Q6407" t="s">
        <v>63</v>
      </c>
      <c r="R6407" t="s">
        <v>30</v>
      </c>
      <c r="X6407" t="s">
        <v>20025</v>
      </c>
    </row>
    <row r="6408" spans="1:24" x14ac:dyDescent="0.25">
      <c r="A6408">
        <v>1449543</v>
      </c>
      <c r="B6408" t="s">
        <v>20026</v>
      </c>
      <c r="C6408" t="s">
        <v>20027</v>
      </c>
      <c r="M6408" t="s">
        <v>3385</v>
      </c>
      <c r="N6408" t="s">
        <v>45</v>
      </c>
      <c r="O6408" t="s">
        <v>30</v>
      </c>
      <c r="P6408" t="s">
        <v>30</v>
      </c>
      <c r="Q6408" t="s">
        <v>75</v>
      </c>
      <c r="R6408" t="s">
        <v>30</v>
      </c>
      <c r="X6408" t="s">
        <v>20028</v>
      </c>
    </row>
    <row r="6409" spans="1:24" x14ac:dyDescent="0.25">
      <c r="A6409">
        <v>1383085</v>
      </c>
      <c r="B6409" t="s">
        <v>20029</v>
      </c>
      <c r="C6409" t="s">
        <v>20030</v>
      </c>
      <c r="F6409" t="s">
        <v>20031</v>
      </c>
      <c r="I6409">
        <v>1970</v>
      </c>
      <c r="M6409" t="s">
        <v>4267</v>
      </c>
      <c r="N6409" t="s">
        <v>45</v>
      </c>
      <c r="O6409" t="s">
        <v>40</v>
      </c>
      <c r="P6409" t="s">
        <v>30</v>
      </c>
      <c r="Q6409" t="s">
        <v>46</v>
      </c>
      <c r="R6409" t="s">
        <v>30</v>
      </c>
      <c r="X6409" t="s">
        <v>20032</v>
      </c>
    </row>
    <row r="6410" spans="1:24" x14ac:dyDescent="0.25">
      <c r="A6410">
        <v>1383559</v>
      </c>
      <c r="B6410" t="s">
        <v>20033</v>
      </c>
      <c r="C6410" t="s">
        <v>20034</v>
      </c>
      <c r="E6410" t="s">
        <v>20035</v>
      </c>
      <c r="F6410" t="s">
        <v>480</v>
      </c>
      <c r="G6410" t="e">
        <f>-traline</f>
        <v>#NAME?</v>
      </c>
      <c r="H6410" t="s">
        <v>12321</v>
      </c>
      <c r="I6410">
        <v>1972</v>
      </c>
      <c r="M6410" t="s">
        <v>20036</v>
      </c>
      <c r="N6410" t="s">
        <v>45</v>
      </c>
      <c r="O6410" t="s">
        <v>40</v>
      </c>
      <c r="P6410" t="s">
        <v>30</v>
      </c>
      <c r="Q6410" t="s">
        <v>46</v>
      </c>
      <c r="R6410" t="s">
        <v>30</v>
      </c>
      <c r="X6410" t="s">
        <v>20037</v>
      </c>
    </row>
    <row r="6411" spans="1:24" x14ac:dyDescent="0.25">
      <c r="A6411">
        <v>1383367</v>
      </c>
      <c r="B6411" t="s">
        <v>20038</v>
      </c>
      <c r="C6411" t="s">
        <v>20039</v>
      </c>
      <c r="F6411" t="s">
        <v>366</v>
      </c>
      <c r="I6411">
        <v>1974</v>
      </c>
      <c r="M6411" t="s">
        <v>282</v>
      </c>
      <c r="N6411" t="s">
        <v>45</v>
      </c>
      <c r="O6411" t="s">
        <v>40</v>
      </c>
      <c r="P6411" t="s">
        <v>30</v>
      </c>
      <c r="Q6411" t="s">
        <v>63</v>
      </c>
      <c r="R6411" t="s">
        <v>30</v>
      </c>
      <c r="X6411" t="s">
        <v>20040</v>
      </c>
    </row>
    <row r="6412" spans="1:24" x14ac:dyDescent="0.25">
      <c r="A6412">
        <v>1383242</v>
      </c>
      <c r="B6412" t="s">
        <v>20041</v>
      </c>
      <c r="C6412" t="s">
        <v>20042</v>
      </c>
      <c r="G6412" t="e">
        <f>-ium</f>
        <v>#NAME?</v>
      </c>
      <c r="H6412" t="s">
        <v>288</v>
      </c>
      <c r="N6412" t="s">
        <v>45</v>
      </c>
      <c r="O6412" t="s">
        <v>40</v>
      </c>
      <c r="P6412" t="s">
        <v>30</v>
      </c>
      <c r="Q6412" t="s">
        <v>63</v>
      </c>
      <c r="R6412" t="s">
        <v>30</v>
      </c>
      <c r="X6412" t="s">
        <v>20043</v>
      </c>
    </row>
    <row r="6413" spans="1:24" x14ac:dyDescent="0.25">
      <c r="A6413">
        <v>1383139</v>
      </c>
      <c r="B6413" t="s">
        <v>20044</v>
      </c>
      <c r="C6413" t="s">
        <v>20045</v>
      </c>
      <c r="N6413" t="s">
        <v>45</v>
      </c>
      <c r="O6413" t="s">
        <v>30</v>
      </c>
      <c r="P6413" t="s">
        <v>30</v>
      </c>
      <c r="Q6413" t="s">
        <v>63</v>
      </c>
      <c r="R6413" t="s">
        <v>30</v>
      </c>
      <c r="X6413" t="s">
        <v>20046</v>
      </c>
    </row>
    <row r="6414" spans="1:24" x14ac:dyDescent="0.25">
      <c r="A6414">
        <v>1038336</v>
      </c>
      <c r="B6414" t="s">
        <v>20047</v>
      </c>
      <c r="C6414" t="s">
        <v>20048</v>
      </c>
      <c r="E6414" t="s">
        <v>20049</v>
      </c>
      <c r="F6414" t="s">
        <v>442</v>
      </c>
      <c r="I6414">
        <v>1968</v>
      </c>
      <c r="M6414" t="s">
        <v>342</v>
      </c>
      <c r="N6414" t="s">
        <v>45</v>
      </c>
      <c r="O6414" t="s">
        <v>40</v>
      </c>
      <c r="P6414" t="s">
        <v>30</v>
      </c>
      <c r="Q6414" t="s">
        <v>46</v>
      </c>
      <c r="R6414" t="s">
        <v>30</v>
      </c>
      <c r="X6414" t="s">
        <v>20050</v>
      </c>
    </row>
    <row r="6415" spans="1:24" x14ac:dyDescent="0.25">
      <c r="A6415">
        <v>1383331</v>
      </c>
      <c r="B6415" t="s">
        <v>20051</v>
      </c>
      <c r="C6415" t="s">
        <v>20052</v>
      </c>
      <c r="K6415" t="s">
        <v>20053</v>
      </c>
      <c r="L6415" t="s">
        <v>20054</v>
      </c>
      <c r="N6415" t="s">
        <v>45</v>
      </c>
      <c r="O6415" t="s">
        <v>40</v>
      </c>
      <c r="P6415" t="s">
        <v>30</v>
      </c>
      <c r="Q6415" t="s">
        <v>63</v>
      </c>
      <c r="R6415" t="s">
        <v>30</v>
      </c>
      <c r="X6415" t="s">
        <v>20055</v>
      </c>
    </row>
    <row r="6416" spans="1:24" x14ac:dyDescent="0.25">
      <c r="A6416">
        <v>1383301</v>
      </c>
      <c r="B6416" t="s">
        <v>20056</v>
      </c>
      <c r="C6416" t="s">
        <v>20057</v>
      </c>
      <c r="F6416" t="s">
        <v>313</v>
      </c>
      <c r="I6416">
        <v>1980</v>
      </c>
      <c r="M6416" t="s">
        <v>179</v>
      </c>
      <c r="N6416" t="s">
        <v>45</v>
      </c>
      <c r="O6416" t="s">
        <v>40</v>
      </c>
      <c r="P6416" t="s">
        <v>30</v>
      </c>
      <c r="Q6416" t="s">
        <v>46</v>
      </c>
      <c r="R6416" t="s">
        <v>30</v>
      </c>
      <c r="X6416" t="s">
        <v>20058</v>
      </c>
    </row>
    <row r="6417" spans="1:24" x14ac:dyDescent="0.25">
      <c r="A6417">
        <v>1383555</v>
      </c>
      <c r="B6417" t="s">
        <v>20059</v>
      </c>
      <c r="C6417" t="s">
        <v>20060</v>
      </c>
      <c r="N6417" t="s">
        <v>45</v>
      </c>
      <c r="O6417" t="s">
        <v>30</v>
      </c>
      <c r="P6417" t="s">
        <v>30</v>
      </c>
      <c r="Q6417" t="s">
        <v>46</v>
      </c>
      <c r="R6417" t="s">
        <v>30</v>
      </c>
      <c r="X6417" t="s">
        <v>20061</v>
      </c>
    </row>
    <row r="6418" spans="1:24" x14ac:dyDescent="0.25">
      <c r="A6418">
        <v>1376382</v>
      </c>
      <c r="B6418" t="s">
        <v>20062</v>
      </c>
      <c r="C6418" t="s">
        <v>20063</v>
      </c>
      <c r="N6418" t="s">
        <v>45</v>
      </c>
      <c r="O6418" t="s">
        <v>30</v>
      </c>
      <c r="P6418" t="s">
        <v>30</v>
      </c>
      <c r="Q6418" t="s">
        <v>75</v>
      </c>
      <c r="R6418" t="s">
        <v>30</v>
      </c>
      <c r="X6418" t="s">
        <v>20064</v>
      </c>
    </row>
    <row r="6419" spans="1:24" x14ac:dyDescent="0.25">
      <c r="A6419">
        <v>1381192</v>
      </c>
      <c r="B6419" t="s">
        <v>20068</v>
      </c>
      <c r="C6419" t="s">
        <v>20069</v>
      </c>
      <c r="N6419" t="s">
        <v>75</v>
      </c>
      <c r="O6419" t="s">
        <v>30</v>
      </c>
      <c r="P6419" t="s">
        <v>30</v>
      </c>
      <c r="Q6419" t="s">
        <v>31</v>
      </c>
      <c r="R6419" t="s">
        <v>30</v>
      </c>
    </row>
    <row r="6420" spans="1:24" x14ac:dyDescent="0.25">
      <c r="A6420">
        <v>1380567</v>
      </c>
      <c r="B6420" t="s">
        <v>20073</v>
      </c>
      <c r="C6420" t="s">
        <v>20074</v>
      </c>
      <c r="G6420" t="e">
        <f>-tide</f>
        <v>#NAME?</v>
      </c>
      <c r="H6420" t="s">
        <v>107</v>
      </c>
      <c r="N6420" t="s">
        <v>108</v>
      </c>
      <c r="O6420" t="s">
        <v>30</v>
      </c>
      <c r="P6420" t="s">
        <v>30</v>
      </c>
      <c r="Q6420" t="s">
        <v>31</v>
      </c>
      <c r="R6420" t="s">
        <v>30</v>
      </c>
    </row>
    <row r="6421" spans="1:24" x14ac:dyDescent="0.25">
      <c r="A6421">
        <v>1380871</v>
      </c>
      <c r="B6421" t="s">
        <v>20085</v>
      </c>
      <c r="C6421" t="s">
        <v>20086</v>
      </c>
      <c r="G6421" t="e">
        <f>-filcon</f>
        <v>#NAME?</v>
      </c>
      <c r="H6421" t="s">
        <v>276</v>
      </c>
      <c r="I6421">
        <v>2005</v>
      </c>
      <c r="N6421" t="s">
        <v>75</v>
      </c>
      <c r="O6421" t="s">
        <v>30</v>
      </c>
      <c r="P6421" t="s">
        <v>30</v>
      </c>
      <c r="Q6421" t="s">
        <v>31</v>
      </c>
      <c r="R6421" t="s">
        <v>30</v>
      </c>
    </row>
    <row r="6422" spans="1:24" x14ac:dyDescent="0.25">
      <c r="A6422">
        <v>1381224</v>
      </c>
      <c r="B6422" t="s">
        <v>20087</v>
      </c>
      <c r="C6422" t="s">
        <v>20088</v>
      </c>
      <c r="I6422">
        <v>1964</v>
      </c>
      <c r="M6422" t="s">
        <v>2484</v>
      </c>
      <c r="N6422" t="s">
        <v>75</v>
      </c>
      <c r="O6422" t="s">
        <v>30</v>
      </c>
      <c r="P6422" t="s">
        <v>30</v>
      </c>
      <c r="Q6422" t="s">
        <v>31</v>
      </c>
      <c r="R6422" t="s">
        <v>30</v>
      </c>
    </row>
    <row r="6423" spans="1:24" x14ac:dyDescent="0.25">
      <c r="A6423">
        <v>1381141</v>
      </c>
      <c r="B6423" t="s">
        <v>20089</v>
      </c>
      <c r="C6423" t="s">
        <v>20090</v>
      </c>
      <c r="F6423" t="s">
        <v>7611</v>
      </c>
      <c r="K6423" t="s">
        <v>20091</v>
      </c>
      <c r="L6423" t="s">
        <v>20092</v>
      </c>
      <c r="M6423" t="s">
        <v>1664</v>
      </c>
      <c r="N6423" t="s">
        <v>75</v>
      </c>
      <c r="O6423" t="s">
        <v>30</v>
      </c>
      <c r="P6423" t="s">
        <v>30</v>
      </c>
      <c r="Q6423" t="s">
        <v>31</v>
      </c>
      <c r="R6423" t="s">
        <v>30</v>
      </c>
    </row>
    <row r="6424" spans="1:24" x14ac:dyDescent="0.25">
      <c r="A6424">
        <v>1377570</v>
      </c>
      <c r="B6424" t="s">
        <v>20096</v>
      </c>
      <c r="C6424" t="s">
        <v>20097</v>
      </c>
      <c r="E6424" t="s">
        <v>20098</v>
      </c>
      <c r="F6424" t="s">
        <v>20099</v>
      </c>
      <c r="G6424" t="e">
        <f>-ast</f>
        <v>#NAME?</v>
      </c>
      <c r="H6424" t="s">
        <v>10401</v>
      </c>
      <c r="I6424">
        <v>1990</v>
      </c>
      <c r="M6424" t="s">
        <v>8664</v>
      </c>
      <c r="N6424" t="s">
        <v>45</v>
      </c>
      <c r="O6424" t="s">
        <v>40</v>
      </c>
      <c r="P6424" t="s">
        <v>30</v>
      </c>
      <c r="Q6424" t="s">
        <v>63</v>
      </c>
      <c r="R6424" t="s">
        <v>30</v>
      </c>
      <c r="X6424" t="s">
        <v>20100</v>
      </c>
    </row>
    <row r="6425" spans="1:24" x14ac:dyDescent="0.25">
      <c r="A6425">
        <v>1379057</v>
      </c>
      <c r="B6425" t="s">
        <v>20101</v>
      </c>
      <c r="C6425" t="s">
        <v>20102</v>
      </c>
      <c r="E6425" t="s">
        <v>20103</v>
      </c>
      <c r="G6425" t="s">
        <v>2167</v>
      </c>
      <c r="H6425" t="s">
        <v>2168</v>
      </c>
      <c r="I6425">
        <v>1967</v>
      </c>
      <c r="M6425" t="s">
        <v>268</v>
      </c>
      <c r="N6425" t="s">
        <v>45</v>
      </c>
      <c r="O6425" t="s">
        <v>40</v>
      </c>
      <c r="P6425" t="s">
        <v>30</v>
      </c>
      <c r="Q6425" t="s">
        <v>63</v>
      </c>
      <c r="R6425" t="s">
        <v>30</v>
      </c>
      <c r="X6425" t="s">
        <v>20104</v>
      </c>
    </row>
    <row r="6426" spans="1:24" x14ac:dyDescent="0.25">
      <c r="A6426">
        <v>1376075</v>
      </c>
      <c r="B6426" t="s">
        <v>20105</v>
      </c>
      <c r="C6426" t="s">
        <v>20106</v>
      </c>
      <c r="E6426" t="s">
        <v>20107</v>
      </c>
      <c r="F6426" t="s">
        <v>20108</v>
      </c>
      <c r="G6426" t="e">
        <f>-antel</f>
        <v>#NAME?</v>
      </c>
      <c r="H6426" t="s">
        <v>20109</v>
      </c>
      <c r="I6426">
        <v>2007</v>
      </c>
      <c r="N6426" t="s">
        <v>45</v>
      </c>
      <c r="O6426" t="s">
        <v>40</v>
      </c>
      <c r="P6426" t="s">
        <v>30</v>
      </c>
      <c r="Q6426" t="s">
        <v>31</v>
      </c>
      <c r="R6426" t="s">
        <v>30</v>
      </c>
      <c r="X6426" t="s">
        <v>20110</v>
      </c>
    </row>
    <row r="6427" spans="1:24" x14ac:dyDescent="0.25">
      <c r="A6427">
        <v>1383153</v>
      </c>
      <c r="B6427" t="s">
        <v>20111</v>
      </c>
      <c r="C6427" t="s">
        <v>20112</v>
      </c>
      <c r="E6427" t="s">
        <v>20113</v>
      </c>
      <c r="F6427" t="s">
        <v>4276</v>
      </c>
      <c r="G6427" t="e">
        <f>-toin</f>
        <v>#NAME?</v>
      </c>
      <c r="H6427" t="s">
        <v>870</v>
      </c>
      <c r="I6427">
        <v>1978</v>
      </c>
      <c r="M6427" t="s">
        <v>314</v>
      </c>
      <c r="N6427" t="s">
        <v>45</v>
      </c>
      <c r="O6427" t="s">
        <v>40</v>
      </c>
      <c r="P6427" t="s">
        <v>30</v>
      </c>
      <c r="Q6427" t="s">
        <v>46</v>
      </c>
      <c r="R6427" t="s">
        <v>30</v>
      </c>
      <c r="X6427" t="s">
        <v>20114</v>
      </c>
    </row>
    <row r="6428" spans="1:24" x14ac:dyDescent="0.25">
      <c r="A6428">
        <v>1383232</v>
      </c>
      <c r="B6428" t="s">
        <v>20115</v>
      </c>
      <c r="C6428" t="s">
        <v>20116</v>
      </c>
      <c r="F6428" t="s">
        <v>4276</v>
      </c>
      <c r="G6428" t="e">
        <f>-peridone</f>
        <v>#NAME?</v>
      </c>
      <c r="H6428" t="s">
        <v>3531</v>
      </c>
      <c r="I6428">
        <v>1966</v>
      </c>
      <c r="M6428" t="s">
        <v>693</v>
      </c>
      <c r="N6428" t="s">
        <v>45</v>
      </c>
      <c r="O6428" t="s">
        <v>40</v>
      </c>
      <c r="P6428" t="s">
        <v>30</v>
      </c>
      <c r="Q6428" t="s">
        <v>63</v>
      </c>
      <c r="R6428" t="s">
        <v>30</v>
      </c>
      <c r="X6428" t="s">
        <v>20117</v>
      </c>
    </row>
    <row r="6429" spans="1:24" x14ac:dyDescent="0.25">
      <c r="A6429">
        <v>1383598</v>
      </c>
      <c r="B6429" t="s">
        <v>20118</v>
      </c>
      <c r="C6429" t="s">
        <v>20119</v>
      </c>
      <c r="E6429" t="s">
        <v>20120</v>
      </c>
      <c r="F6429" t="s">
        <v>3859</v>
      </c>
      <c r="G6429" t="e">
        <f>-olol</f>
        <v>#NAME?</v>
      </c>
      <c r="H6429" t="s">
        <v>475</v>
      </c>
      <c r="I6429">
        <v>1974</v>
      </c>
      <c r="M6429" t="s">
        <v>896</v>
      </c>
      <c r="N6429" t="s">
        <v>45</v>
      </c>
      <c r="O6429" t="s">
        <v>40</v>
      </c>
      <c r="P6429" t="s">
        <v>30</v>
      </c>
      <c r="Q6429" t="s">
        <v>46</v>
      </c>
      <c r="R6429" t="s">
        <v>30</v>
      </c>
      <c r="X6429" t="s">
        <v>20121</v>
      </c>
    </row>
    <row r="6430" spans="1:24" x14ac:dyDescent="0.25">
      <c r="A6430">
        <v>1352914</v>
      </c>
      <c r="B6430" t="s">
        <v>20122</v>
      </c>
      <c r="C6430" t="s">
        <v>20123</v>
      </c>
      <c r="G6430" t="e">
        <f>-dipine</f>
        <v>#NAME?</v>
      </c>
      <c r="H6430" t="s">
        <v>318</v>
      </c>
      <c r="N6430" t="s">
        <v>45</v>
      </c>
      <c r="O6430" t="s">
        <v>30</v>
      </c>
      <c r="P6430" t="s">
        <v>30</v>
      </c>
      <c r="Q6430" t="s">
        <v>31</v>
      </c>
      <c r="R6430" t="s">
        <v>30</v>
      </c>
      <c r="X6430" t="s">
        <v>20124</v>
      </c>
    </row>
    <row r="6431" spans="1:24" x14ac:dyDescent="0.25">
      <c r="A6431">
        <v>188763</v>
      </c>
      <c r="B6431" t="s">
        <v>20125</v>
      </c>
      <c r="C6431" t="s">
        <v>20126</v>
      </c>
      <c r="E6431" t="s">
        <v>20127</v>
      </c>
      <c r="F6431" t="s">
        <v>527</v>
      </c>
      <c r="G6431" t="e">
        <f>-kiren</f>
        <v>#NAME?</v>
      </c>
      <c r="H6431" t="s">
        <v>3557</v>
      </c>
      <c r="I6431">
        <v>1993</v>
      </c>
      <c r="M6431" t="s">
        <v>627</v>
      </c>
      <c r="N6431" t="s">
        <v>45</v>
      </c>
      <c r="O6431" t="s">
        <v>30</v>
      </c>
      <c r="P6431" t="s">
        <v>30</v>
      </c>
      <c r="Q6431" t="s">
        <v>31</v>
      </c>
      <c r="R6431" t="s">
        <v>30</v>
      </c>
      <c r="X6431" t="s">
        <v>20128</v>
      </c>
    </row>
    <row r="6432" spans="1:24" x14ac:dyDescent="0.25">
      <c r="A6432">
        <v>19774</v>
      </c>
      <c r="B6432" t="s">
        <v>20129</v>
      </c>
      <c r="C6432" t="s">
        <v>20130</v>
      </c>
      <c r="E6432" t="s">
        <v>20131</v>
      </c>
      <c r="F6432" t="s">
        <v>480</v>
      </c>
      <c r="G6432" t="e">
        <f>-dil</f>
        <v>#NAME?</v>
      </c>
      <c r="H6432" t="s">
        <v>707</v>
      </c>
      <c r="I6432">
        <v>2000</v>
      </c>
      <c r="N6432" t="s">
        <v>45</v>
      </c>
      <c r="O6432" t="s">
        <v>40</v>
      </c>
      <c r="P6432" t="s">
        <v>30</v>
      </c>
      <c r="Q6432" t="s">
        <v>31</v>
      </c>
      <c r="R6432" t="s">
        <v>30</v>
      </c>
      <c r="X6432" t="s">
        <v>20132</v>
      </c>
    </row>
    <row r="6433" spans="1:24" x14ac:dyDescent="0.25">
      <c r="A6433">
        <v>1383141</v>
      </c>
      <c r="B6433" t="s">
        <v>20133</v>
      </c>
      <c r="C6433" t="s">
        <v>20134</v>
      </c>
      <c r="E6433" t="s">
        <v>20135</v>
      </c>
      <c r="F6433" t="s">
        <v>36</v>
      </c>
      <c r="G6433" t="e">
        <f>-orphan</f>
        <v>#NAME?</v>
      </c>
      <c r="H6433" t="s">
        <v>13345</v>
      </c>
      <c r="I6433">
        <v>1980</v>
      </c>
      <c r="M6433" t="s">
        <v>14099</v>
      </c>
      <c r="N6433" t="s">
        <v>45</v>
      </c>
      <c r="O6433" t="s">
        <v>40</v>
      </c>
      <c r="P6433" t="s">
        <v>30</v>
      </c>
      <c r="Q6433" t="s">
        <v>31</v>
      </c>
      <c r="R6433" t="s">
        <v>30</v>
      </c>
      <c r="X6433" t="s">
        <v>20136</v>
      </c>
    </row>
    <row r="6434" spans="1:24" x14ac:dyDescent="0.25">
      <c r="A6434">
        <v>1383196</v>
      </c>
      <c r="B6434" t="s">
        <v>20137</v>
      </c>
      <c r="C6434" t="s">
        <v>20138</v>
      </c>
      <c r="E6434" t="s">
        <v>20139</v>
      </c>
      <c r="F6434" t="s">
        <v>13871</v>
      </c>
      <c r="G6434" t="e">
        <f>-emcinal</f>
        <v>#NAME?</v>
      </c>
      <c r="H6434" t="s">
        <v>20140</v>
      </c>
      <c r="I6434">
        <v>2002</v>
      </c>
      <c r="N6434" t="s">
        <v>29</v>
      </c>
      <c r="O6434" t="s">
        <v>30</v>
      </c>
      <c r="P6434" t="s">
        <v>30</v>
      </c>
      <c r="Q6434" t="s">
        <v>31</v>
      </c>
      <c r="R6434" t="s">
        <v>30</v>
      </c>
      <c r="X6434" t="s">
        <v>20141</v>
      </c>
    </row>
    <row r="6435" spans="1:24" x14ac:dyDescent="0.25">
      <c r="A6435">
        <v>1383570</v>
      </c>
      <c r="B6435" t="s">
        <v>20142</v>
      </c>
      <c r="C6435" t="s">
        <v>20143</v>
      </c>
      <c r="E6435">
        <v>26383</v>
      </c>
      <c r="F6435" t="s">
        <v>313</v>
      </c>
      <c r="G6435" t="e">
        <f>-cillin</f>
        <v>#NAME?</v>
      </c>
      <c r="H6435" t="s">
        <v>59</v>
      </c>
      <c r="I6435">
        <v>1962</v>
      </c>
      <c r="M6435" t="s">
        <v>453</v>
      </c>
      <c r="N6435" t="s">
        <v>29</v>
      </c>
      <c r="O6435" t="s">
        <v>40</v>
      </c>
      <c r="P6435" t="s">
        <v>30</v>
      </c>
      <c r="Q6435" t="s">
        <v>31</v>
      </c>
      <c r="R6435" t="s">
        <v>30</v>
      </c>
      <c r="X6435" t="s">
        <v>20144</v>
      </c>
    </row>
    <row r="6436" spans="1:24" x14ac:dyDescent="0.25">
      <c r="A6436">
        <v>1380309</v>
      </c>
      <c r="B6436" t="s">
        <v>20145</v>
      </c>
      <c r="C6436" t="s">
        <v>20146</v>
      </c>
      <c r="G6436" t="e">
        <f>-relin</f>
        <v>#NAME?</v>
      </c>
      <c r="H6436" t="s">
        <v>3552</v>
      </c>
      <c r="N6436" t="s">
        <v>108</v>
      </c>
      <c r="O6436" t="s">
        <v>30</v>
      </c>
      <c r="P6436" t="s">
        <v>30</v>
      </c>
      <c r="Q6436" t="s">
        <v>31</v>
      </c>
      <c r="R6436" t="s">
        <v>30</v>
      </c>
    </row>
    <row r="6437" spans="1:24" x14ac:dyDescent="0.25">
      <c r="A6437">
        <v>1381176</v>
      </c>
      <c r="B6437" t="s">
        <v>20147</v>
      </c>
      <c r="C6437" t="s">
        <v>20148</v>
      </c>
      <c r="G6437" t="s">
        <v>20149</v>
      </c>
      <c r="H6437" t="s">
        <v>20150</v>
      </c>
      <c r="I6437">
        <v>1982</v>
      </c>
      <c r="M6437" t="s">
        <v>277</v>
      </c>
      <c r="N6437" t="s">
        <v>229</v>
      </c>
      <c r="O6437" t="s">
        <v>30</v>
      </c>
      <c r="P6437" t="s">
        <v>30</v>
      </c>
      <c r="Q6437" t="s">
        <v>31</v>
      </c>
      <c r="R6437" t="s">
        <v>30</v>
      </c>
    </row>
    <row r="6438" spans="1:24" x14ac:dyDescent="0.25">
      <c r="A6438">
        <v>1381325</v>
      </c>
      <c r="B6438" t="s">
        <v>20151</v>
      </c>
      <c r="C6438" t="s">
        <v>20152</v>
      </c>
      <c r="E6438" t="s">
        <v>20153</v>
      </c>
      <c r="F6438" t="s">
        <v>922</v>
      </c>
      <c r="G6438" t="e">
        <f>-kin</f>
        <v>#NAME?</v>
      </c>
      <c r="H6438" t="s">
        <v>20154</v>
      </c>
      <c r="I6438">
        <v>1998</v>
      </c>
      <c r="N6438" t="s">
        <v>108</v>
      </c>
      <c r="O6438" t="s">
        <v>30</v>
      </c>
      <c r="P6438" t="s">
        <v>30</v>
      </c>
      <c r="Q6438" t="s">
        <v>31</v>
      </c>
      <c r="R6438" t="s">
        <v>30</v>
      </c>
    </row>
    <row r="6439" spans="1:24" x14ac:dyDescent="0.25">
      <c r="A6439">
        <v>1381290</v>
      </c>
      <c r="B6439" t="s">
        <v>20155</v>
      </c>
      <c r="C6439" t="s">
        <v>20156</v>
      </c>
      <c r="G6439" t="e">
        <f>-filcon</f>
        <v>#NAME?</v>
      </c>
      <c r="H6439" t="s">
        <v>276</v>
      </c>
      <c r="I6439">
        <v>1985</v>
      </c>
      <c r="M6439" t="s">
        <v>277</v>
      </c>
      <c r="N6439" t="s">
        <v>229</v>
      </c>
      <c r="O6439" t="s">
        <v>30</v>
      </c>
      <c r="P6439" t="s">
        <v>30</v>
      </c>
      <c r="Q6439" t="s">
        <v>31</v>
      </c>
      <c r="R6439" t="s">
        <v>30</v>
      </c>
    </row>
    <row r="6440" spans="1:24" x14ac:dyDescent="0.25">
      <c r="A6440">
        <v>1380568</v>
      </c>
      <c r="B6440" t="s">
        <v>20157</v>
      </c>
      <c r="C6440" t="s">
        <v>20158</v>
      </c>
      <c r="G6440" t="e">
        <f>-ermin</f>
        <v>#NAME?</v>
      </c>
      <c r="H6440" t="s">
        <v>3170</v>
      </c>
      <c r="N6440" t="s">
        <v>108</v>
      </c>
      <c r="O6440" t="s">
        <v>30</v>
      </c>
      <c r="P6440" t="s">
        <v>30</v>
      </c>
      <c r="Q6440" t="s">
        <v>31</v>
      </c>
      <c r="R6440" t="s">
        <v>30</v>
      </c>
    </row>
    <row r="6441" spans="1:24" x14ac:dyDescent="0.25">
      <c r="A6441">
        <v>1381446</v>
      </c>
      <c r="B6441" t="s">
        <v>20159</v>
      </c>
      <c r="C6441" t="s">
        <v>20160</v>
      </c>
      <c r="G6441" t="e">
        <f>-ase</f>
        <v>#NAME?</v>
      </c>
      <c r="H6441" t="s">
        <v>2695</v>
      </c>
      <c r="N6441" t="s">
        <v>2360</v>
      </c>
      <c r="O6441" t="s">
        <v>30</v>
      </c>
      <c r="P6441" t="s">
        <v>30</v>
      </c>
      <c r="Q6441" t="s">
        <v>31</v>
      </c>
      <c r="R6441" t="s">
        <v>30</v>
      </c>
    </row>
    <row r="6442" spans="1:24" x14ac:dyDescent="0.25">
      <c r="A6442">
        <v>1380984</v>
      </c>
      <c r="B6442" t="s">
        <v>20161</v>
      </c>
      <c r="C6442" t="s">
        <v>20162</v>
      </c>
      <c r="E6442" t="s">
        <v>13102</v>
      </c>
      <c r="F6442" t="s">
        <v>7184</v>
      </c>
      <c r="G6442" t="e">
        <f>-parin</f>
        <v>#NAME?</v>
      </c>
      <c r="H6442" t="s">
        <v>13103</v>
      </c>
      <c r="I6442">
        <v>2010</v>
      </c>
      <c r="N6442" t="s">
        <v>133</v>
      </c>
      <c r="O6442" t="s">
        <v>30</v>
      </c>
      <c r="P6442" t="s">
        <v>30</v>
      </c>
      <c r="Q6442" t="s">
        <v>31</v>
      </c>
      <c r="R6442" t="s">
        <v>30</v>
      </c>
    </row>
    <row r="6443" spans="1:24" x14ac:dyDescent="0.25">
      <c r="A6443">
        <v>1381295</v>
      </c>
      <c r="B6443" t="s">
        <v>20163</v>
      </c>
      <c r="C6443" t="s">
        <v>20164</v>
      </c>
      <c r="E6443">
        <v>80066</v>
      </c>
      <c r="G6443" t="e">
        <f>-filcon</f>
        <v>#NAME?</v>
      </c>
      <c r="H6443" t="s">
        <v>276</v>
      </c>
      <c r="I6443">
        <v>1977</v>
      </c>
      <c r="M6443" t="s">
        <v>277</v>
      </c>
      <c r="N6443" t="s">
        <v>229</v>
      </c>
      <c r="O6443" t="s">
        <v>30</v>
      </c>
      <c r="P6443" t="s">
        <v>30</v>
      </c>
      <c r="Q6443" t="s">
        <v>31</v>
      </c>
      <c r="R6443" t="s">
        <v>30</v>
      </c>
    </row>
    <row r="6444" spans="1:24" x14ac:dyDescent="0.25">
      <c r="A6444">
        <v>1381455</v>
      </c>
      <c r="B6444" t="s">
        <v>20165</v>
      </c>
      <c r="C6444" t="s">
        <v>20166</v>
      </c>
      <c r="F6444" t="s">
        <v>3624</v>
      </c>
      <c r="G6444" t="s">
        <v>12964</v>
      </c>
      <c r="H6444" t="s">
        <v>12965</v>
      </c>
      <c r="I6444">
        <v>1997</v>
      </c>
      <c r="M6444" t="s">
        <v>8966</v>
      </c>
      <c r="N6444" t="s">
        <v>75</v>
      </c>
      <c r="O6444" t="s">
        <v>30</v>
      </c>
      <c r="P6444" t="s">
        <v>30</v>
      </c>
      <c r="Q6444" t="s">
        <v>31</v>
      </c>
      <c r="R6444" t="s">
        <v>30</v>
      </c>
    </row>
    <row r="6445" spans="1:24" x14ac:dyDescent="0.25">
      <c r="A6445">
        <v>1380997</v>
      </c>
      <c r="B6445" t="s">
        <v>20167</v>
      </c>
      <c r="C6445" t="s">
        <v>20168</v>
      </c>
      <c r="E6445" t="s">
        <v>20169</v>
      </c>
      <c r="F6445" t="s">
        <v>20170</v>
      </c>
      <c r="G6445" t="e">
        <f>-cept</f>
        <v>#NAME?</v>
      </c>
      <c r="H6445" t="s">
        <v>10528</v>
      </c>
      <c r="I6445">
        <v>2011</v>
      </c>
      <c r="N6445" t="s">
        <v>108</v>
      </c>
      <c r="O6445" t="s">
        <v>30</v>
      </c>
      <c r="P6445" t="s">
        <v>30</v>
      </c>
      <c r="Q6445" t="s">
        <v>31</v>
      </c>
      <c r="R6445" t="s">
        <v>30</v>
      </c>
    </row>
    <row r="6446" spans="1:24" x14ac:dyDescent="0.25">
      <c r="A6446">
        <v>1383020</v>
      </c>
      <c r="B6446" t="s">
        <v>20175</v>
      </c>
      <c r="C6446" t="s">
        <v>20176</v>
      </c>
      <c r="E6446" t="s">
        <v>20177</v>
      </c>
      <c r="F6446" t="s">
        <v>19507</v>
      </c>
      <c r="G6446" t="e">
        <f>-rubicin</f>
        <v>#NAME?</v>
      </c>
      <c r="H6446" t="s">
        <v>2415</v>
      </c>
      <c r="I6446">
        <v>2007</v>
      </c>
      <c r="N6446" t="s">
        <v>29</v>
      </c>
      <c r="O6446" t="s">
        <v>30</v>
      </c>
      <c r="P6446" t="s">
        <v>30</v>
      </c>
      <c r="Q6446" t="s">
        <v>31</v>
      </c>
      <c r="R6446" t="s">
        <v>30</v>
      </c>
      <c r="X6446" t="s">
        <v>20178</v>
      </c>
    </row>
    <row r="6447" spans="1:24" x14ac:dyDescent="0.25">
      <c r="A6447">
        <v>430253</v>
      </c>
      <c r="B6447" t="s">
        <v>20179</v>
      </c>
      <c r="C6447" t="s">
        <v>20180</v>
      </c>
      <c r="E6447" t="s">
        <v>20181</v>
      </c>
      <c r="F6447" t="s">
        <v>36</v>
      </c>
      <c r="G6447" t="s">
        <v>687</v>
      </c>
      <c r="H6447" t="s">
        <v>688</v>
      </c>
      <c r="I6447">
        <v>2007</v>
      </c>
      <c r="N6447" t="s">
        <v>45</v>
      </c>
      <c r="O6447" t="s">
        <v>30</v>
      </c>
      <c r="P6447" t="s">
        <v>30</v>
      </c>
      <c r="Q6447" t="s">
        <v>31</v>
      </c>
      <c r="R6447" t="s">
        <v>30</v>
      </c>
      <c r="X6447" t="s">
        <v>20182</v>
      </c>
    </row>
    <row r="6448" spans="1:24" x14ac:dyDescent="0.25">
      <c r="A6448">
        <v>1362</v>
      </c>
      <c r="B6448" t="s">
        <v>20183</v>
      </c>
      <c r="C6448" t="s">
        <v>20184</v>
      </c>
      <c r="F6448" t="s">
        <v>20185</v>
      </c>
      <c r="G6448" t="s">
        <v>1458</v>
      </c>
      <c r="H6448" t="s">
        <v>1459</v>
      </c>
      <c r="K6448" t="s">
        <v>20186</v>
      </c>
      <c r="L6448" t="s">
        <v>20187</v>
      </c>
      <c r="M6448" t="s">
        <v>1082</v>
      </c>
      <c r="N6448" t="s">
        <v>45</v>
      </c>
      <c r="O6448" t="s">
        <v>40</v>
      </c>
      <c r="P6448" t="s">
        <v>30</v>
      </c>
      <c r="Q6448" t="s">
        <v>63</v>
      </c>
      <c r="R6448" t="s">
        <v>30</v>
      </c>
      <c r="X6448" t="s">
        <v>20188</v>
      </c>
    </row>
    <row r="6449" spans="1:24" x14ac:dyDescent="0.25">
      <c r="A6449">
        <v>941</v>
      </c>
      <c r="B6449" t="s">
        <v>20189</v>
      </c>
      <c r="C6449" t="s">
        <v>20190</v>
      </c>
      <c r="N6449" t="s">
        <v>45</v>
      </c>
      <c r="O6449" t="s">
        <v>40</v>
      </c>
      <c r="P6449" t="s">
        <v>30</v>
      </c>
      <c r="Q6449" t="s">
        <v>63</v>
      </c>
      <c r="R6449" t="s">
        <v>30</v>
      </c>
      <c r="X6449" t="s">
        <v>20191</v>
      </c>
    </row>
    <row r="6450" spans="1:24" x14ac:dyDescent="0.25">
      <c r="A6450">
        <v>123372</v>
      </c>
      <c r="B6450" t="s">
        <v>20192</v>
      </c>
      <c r="C6450" t="s">
        <v>20193</v>
      </c>
      <c r="E6450" t="s">
        <v>20194</v>
      </c>
      <c r="F6450" t="s">
        <v>1309</v>
      </c>
      <c r="I6450">
        <v>1985</v>
      </c>
      <c r="K6450" t="s">
        <v>20195</v>
      </c>
      <c r="L6450" t="s">
        <v>20196</v>
      </c>
      <c r="M6450" t="s">
        <v>20197</v>
      </c>
      <c r="N6450" t="s">
        <v>45</v>
      </c>
      <c r="O6450" t="s">
        <v>40</v>
      </c>
      <c r="P6450" t="s">
        <v>30</v>
      </c>
      <c r="Q6450" t="s">
        <v>63</v>
      </c>
      <c r="R6450" t="s">
        <v>30</v>
      </c>
      <c r="X6450" t="s">
        <v>20198</v>
      </c>
    </row>
    <row r="6451" spans="1:24" x14ac:dyDescent="0.25">
      <c r="A6451">
        <v>425372</v>
      </c>
      <c r="B6451" t="s">
        <v>20199</v>
      </c>
      <c r="C6451" t="s">
        <v>20200</v>
      </c>
      <c r="E6451" t="s">
        <v>20201</v>
      </c>
      <c r="I6451">
        <v>2000</v>
      </c>
      <c r="N6451" t="s">
        <v>45</v>
      </c>
      <c r="O6451" t="s">
        <v>40</v>
      </c>
      <c r="P6451" t="s">
        <v>30</v>
      </c>
      <c r="Q6451" t="s">
        <v>31</v>
      </c>
      <c r="R6451" t="s">
        <v>30</v>
      </c>
      <c r="X6451" t="s">
        <v>20202</v>
      </c>
    </row>
    <row r="6452" spans="1:24" x14ac:dyDescent="0.25">
      <c r="A6452">
        <v>453581</v>
      </c>
      <c r="B6452" t="s">
        <v>20203</v>
      </c>
      <c r="C6452" t="s">
        <v>20204</v>
      </c>
      <c r="F6452" t="s">
        <v>480</v>
      </c>
      <c r="G6452" t="e">
        <f>-mycin</f>
        <v>#NAME?</v>
      </c>
      <c r="H6452" t="s">
        <v>26</v>
      </c>
      <c r="I6452">
        <v>1962</v>
      </c>
      <c r="M6452" t="s">
        <v>793</v>
      </c>
      <c r="N6452" t="s">
        <v>45</v>
      </c>
      <c r="O6452" t="s">
        <v>40</v>
      </c>
      <c r="P6452" t="s">
        <v>30</v>
      </c>
      <c r="Q6452" t="s">
        <v>31</v>
      </c>
      <c r="R6452" t="s">
        <v>30</v>
      </c>
      <c r="X6452" t="s">
        <v>20205</v>
      </c>
    </row>
    <row r="6453" spans="1:24" x14ac:dyDescent="0.25">
      <c r="A6453">
        <v>503630</v>
      </c>
      <c r="B6453" t="s">
        <v>20206</v>
      </c>
      <c r="C6453" t="s">
        <v>20207</v>
      </c>
      <c r="K6453" t="s">
        <v>20208</v>
      </c>
      <c r="L6453" t="s">
        <v>20209</v>
      </c>
      <c r="N6453" t="s">
        <v>45</v>
      </c>
      <c r="O6453" t="s">
        <v>30</v>
      </c>
      <c r="P6453" t="s">
        <v>30</v>
      </c>
      <c r="Q6453" t="s">
        <v>63</v>
      </c>
      <c r="R6453" t="s">
        <v>30</v>
      </c>
      <c r="X6453" t="s">
        <v>20210</v>
      </c>
    </row>
    <row r="6454" spans="1:24" x14ac:dyDescent="0.25">
      <c r="A6454">
        <v>291065</v>
      </c>
      <c r="B6454" t="s">
        <v>20211</v>
      </c>
      <c r="C6454" t="s">
        <v>20212</v>
      </c>
      <c r="G6454" t="e">
        <f>-ast</f>
        <v>#NAME?</v>
      </c>
      <c r="H6454" t="s">
        <v>10401</v>
      </c>
      <c r="N6454" t="s">
        <v>45</v>
      </c>
      <c r="O6454" t="s">
        <v>40</v>
      </c>
      <c r="P6454" t="s">
        <v>30</v>
      </c>
      <c r="Q6454" t="s">
        <v>63</v>
      </c>
      <c r="R6454" t="s">
        <v>30</v>
      </c>
      <c r="X6454" t="s">
        <v>20213</v>
      </c>
    </row>
    <row r="6455" spans="1:24" x14ac:dyDescent="0.25">
      <c r="A6455">
        <v>9902</v>
      </c>
      <c r="B6455" t="s">
        <v>20214</v>
      </c>
      <c r="C6455" t="s">
        <v>20215</v>
      </c>
      <c r="N6455" t="s">
        <v>45</v>
      </c>
      <c r="O6455" t="s">
        <v>40</v>
      </c>
      <c r="P6455" t="s">
        <v>30</v>
      </c>
      <c r="Q6455" t="s">
        <v>46</v>
      </c>
      <c r="R6455" t="s">
        <v>30</v>
      </c>
      <c r="X6455" t="s">
        <v>20216</v>
      </c>
    </row>
    <row r="6456" spans="1:24" x14ac:dyDescent="0.25">
      <c r="A6456">
        <v>445441</v>
      </c>
      <c r="B6456" t="s">
        <v>20217</v>
      </c>
      <c r="C6456" t="s">
        <v>20218</v>
      </c>
      <c r="N6456" t="s">
        <v>45</v>
      </c>
      <c r="O6456" t="s">
        <v>30</v>
      </c>
      <c r="P6456" t="s">
        <v>30</v>
      </c>
      <c r="Q6456" t="s">
        <v>63</v>
      </c>
      <c r="R6456" t="s">
        <v>30</v>
      </c>
      <c r="X6456" t="s">
        <v>20219</v>
      </c>
    </row>
    <row r="6457" spans="1:24" x14ac:dyDescent="0.25">
      <c r="A6457">
        <v>255377</v>
      </c>
      <c r="B6457" t="s">
        <v>20220</v>
      </c>
      <c r="C6457" t="s">
        <v>20221</v>
      </c>
      <c r="G6457" t="e">
        <f>-olol</f>
        <v>#NAME?</v>
      </c>
      <c r="H6457" t="s">
        <v>475</v>
      </c>
      <c r="K6457" t="s">
        <v>20222</v>
      </c>
      <c r="L6457" t="s">
        <v>20223</v>
      </c>
      <c r="N6457" t="s">
        <v>45</v>
      </c>
      <c r="O6457" t="s">
        <v>40</v>
      </c>
      <c r="P6457" t="s">
        <v>30</v>
      </c>
      <c r="Q6457" t="s">
        <v>46</v>
      </c>
      <c r="R6457" t="s">
        <v>30</v>
      </c>
      <c r="X6457" t="s">
        <v>20224</v>
      </c>
    </row>
    <row r="6458" spans="1:24" x14ac:dyDescent="0.25">
      <c r="A6458">
        <v>267254</v>
      </c>
      <c r="B6458" t="s">
        <v>20225</v>
      </c>
      <c r="C6458" t="s">
        <v>20226</v>
      </c>
      <c r="E6458" t="s">
        <v>20227</v>
      </c>
      <c r="F6458" t="s">
        <v>301</v>
      </c>
      <c r="G6458" t="e">
        <f>-azepam</f>
        <v>#NAME?</v>
      </c>
      <c r="H6458" t="s">
        <v>1171</v>
      </c>
      <c r="I6458">
        <v>1976</v>
      </c>
      <c r="M6458" t="s">
        <v>1273</v>
      </c>
      <c r="N6458" t="s">
        <v>45</v>
      </c>
      <c r="O6458" t="s">
        <v>40</v>
      </c>
      <c r="P6458" t="s">
        <v>30</v>
      </c>
      <c r="Q6458" t="s">
        <v>63</v>
      </c>
      <c r="R6458" t="s">
        <v>30</v>
      </c>
      <c r="X6458" t="s">
        <v>20228</v>
      </c>
    </row>
    <row r="6459" spans="1:24" x14ac:dyDescent="0.25">
      <c r="A6459">
        <v>19241</v>
      </c>
      <c r="B6459" t="s">
        <v>20229</v>
      </c>
      <c r="C6459" t="s">
        <v>20230</v>
      </c>
      <c r="E6459" t="s">
        <v>20231</v>
      </c>
      <c r="F6459" t="s">
        <v>480</v>
      </c>
      <c r="I6459">
        <v>1974</v>
      </c>
      <c r="M6459" t="s">
        <v>1025</v>
      </c>
      <c r="N6459" t="s">
        <v>45</v>
      </c>
      <c r="O6459" t="s">
        <v>40</v>
      </c>
      <c r="P6459" t="s">
        <v>30</v>
      </c>
      <c r="Q6459" t="s">
        <v>63</v>
      </c>
      <c r="R6459" t="s">
        <v>30</v>
      </c>
      <c r="X6459" t="s">
        <v>20232</v>
      </c>
    </row>
    <row r="6460" spans="1:24" x14ac:dyDescent="0.25">
      <c r="A6460">
        <v>197090</v>
      </c>
      <c r="B6460" t="s">
        <v>20233</v>
      </c>
      <c r="C6460" t="s">
        <v>20234</v>
      </c>
      <c r="G6460" t="e">
        <f>-ast</f>
        <v>#NAME?</v>
      </c>
      <c r="H6460" t="s">
        <v>14969</v>
      </c>
      <c r="N6460" t="s">
        <v>45</v>
      </c>
      <c r="O6460" t="s">
        <v>40</v>
      </c>
      <c r="P6460" t="s">
        <v>30</v>
      </c>
      <c r="Q6460" t="s">
        <v>63</v>
      </c>
      <c r="R6460" t="s">
        <v>30</v>
      </c>
      <c r="X6460" t="s">
        <v>20235</v>
      </c>
    </row>
    <row r="6461" spans="1:24" x14ac:dyDescent="0.25">
      <c r="A6461">
        <v>3943</v>
      </c>
      <c r="B6461" t="s">
        <v>20236</v>
      </c>
      <c r="C6461" t="s">
        <v>20237</v>
      </c>
      <c r="E6461" t="s">
        <v>20238</v>
      </c>
      <c r="N6461" t="s">
        <v>45</v>
      </c>
      <c r="O6461" t="s">
        <v>40</v>
      </c>
      <c r="P6461" t="s">
        <v>30</v>
      </c>
      <c r="Q6461" t="s">
        <v>63</v>
      </c>
      <c r="R6461" t="s">
        <v>30</v>
      </c>
      <c r="X6461" t="s">
        <v>20239</v>
      </c>
    </row>
    <row r="6462" spans="1:24" x14ac:dyDescent="0.25">
      <c r="A6462">
        <v>209696</v>
      </c>
      <c r="B6462" t="s">
        <v>20240</v>
      </c>
      <c r="C6462" t="s">
        <v>20241</v>
      </c>
      <c r="E6462" t="s">
        <v>20242</v>
      </c>
      <c r="F6462" t="s">
        <v>1285</v>
      </c>
      <c r="G6462" t="e">
        <f>-nicline</f>
        <v>#NAME?</v>
      </c>
      <c r="H6462" t="s">
        <v>12703</v>
      </c>
      <c r="I6462">
        <v>2008</v>
      </c>
      <c r="N6462" t="s">
        <v>45</v>
      </c>
      <c r="O6462" t="s">
        <v>40</v>
      </c>
      <c r="P6462" t="s">
        <v>30</v>
      </c>
      <c r="Q6462" t="s">
        <v>31</v>
      </c>
      <c r="R6462" t="s">
        <v>30</v>
      </c>
      <c r="X6462" t="s">
        <v>20243</v>
      </c>
    </row>
    <row r="6463" spans="1:24" x14ac:dyDescent="0.25">
      <c r="A6463">
        <v>372552</v>
      </c>
      <c r="B6463" t="s">
        <v>20244</v>
      </c>
      <c r="C6463" t="s">
        <v>20245</v>
      </c>
      <c r="G6463" t="e">
        <f>-uridine</f>
        <v>#NAME?</v>
      </c>
      <c r="H6463" t="s">
        <v>16654</v>
      </c>
      <c r="N6463" t="s">
        <v>29</v>
      </c>
      <c r="O6463" t="s">
        <v>40</v>
      </c>
      <c r="P6463" t="s">
        <v>30</v>
      </c>
      <c r="Q6463" t="s">
        <v>31</v>
      </c>
      <c r="R6463" t="s">
        <v>30</v>
      </c>
      <c r="X6463" t="s">
        <v>20246</v>
      </c>
    </row>
    <row r="6464" spans="1:24" x14ac:dyDescent="0.25">
      <c r="A6464">
        <v>66238</v>
      </c>
      <c r="B6464" t="s">
        <v>20247</v>
      </c>
      <c r="C6464" t="s">
        <v>20248</v>
      </c>
      <c r="E6464" t="s">
        <v>20249</v>
      </c>
      <c r="F6464" t="s">
        <v>5193</v>
      </c>
      <c r="I6464">
        <v>1970</v>
      </c>
      <c r="K6464" t="s">
        <v>20250</v>
      </c>
      <c r="L6464" t="s">
        <v>20251</v>
      </c>
      <c r="M6464" t="s">
        <v>342</v>
      </c>
      <c r="N6464" t="s">
        <v>45</v>
      </c>
      <c r="O6464" t="s">
        <v>30</v>
      </c>
      <c r="P6464" t="s">
        <v>30</v>
      </c>
      <c r="Q6464" t="s">
        <v>63</v>
      </c>
      <c r="R6464" t="s">
        <v>30</v>
      </c>
      <c r="X6464" t="s">
        <v>20252</v>
      </c>
    </row>
    <row r="6465" spans="1:24" x14ac:dyDescent="0.25">
      <c r="A6465">
        <v>565387</v>
      </c>
      <c r="B6465" t="s">
        <v>20253</v>
      </c>
      <c r="C6465" t="s">
        <v>20254</v>
      </c>
      <c r="G6465" t="e">
        <f>-verine</f>
        <v>#NAME?</v>
      </c>
      <c r="H6465" t="s">
        <v>2084</v>
      </c>
      <c r="K6465" t="s">
        <v>20255</v>
      </c>
      <c r="L6465" t="s">
        <v>20256</v>
      </c>
      <c r="N6465" t="s">
        <v>45</v>
      </c>
      <c r="O6465" t="s">
        <v>40</v>
      </c>
      <c r="P6465" t="s">
        <v>30</v>
      </c>
      <c r="Q6465" t="s">
        <v>63</v>
      </c>
      <c r="R6465" t="s">
        <v>30</v>
      </c>
      <c r="X6465" t="s">
        <v>20257</v>
      </c>
    </row>
    <row r="6466" spans="1:24" x14ac:dyDescent="0.25">
      <c r="A6466">
        <v>1098441</v>
      </c>
      <c r="B6466" t="s">
        <v>20258</v>
      </c>
      <c r="C6466" t="s">
        <v>20259</v>
      </c>
      <c r="G6466" t="e">
        <f>-racetam</f>
        <v>#NAME?</v>
      </c>
      <c r="H6466" t="s">
        <v>1139</v>
      </c>
      <c r="N6466" t="s">
        <v>45</v>
      </c>
      <c r="O6466" t="s">
        <v>40</v>
      </c>
      <c r="P6466" t="s">
        <v>30</v>
      </c>
      <c r="Q6466" t="s">
        <v>63</v>
      </c>
      <c r="R6466" t="s">
        <v>30</v>
      </c>
      <c r="X6466" t="s">
        <v>20260</v>
      </c>
    </row>
    <row r="6467" spans="1:24" x14ac:dyDescent="0.25">
      <c r="A6467">
        <v>33466</v>
      </c>
      <c r="B6467" t="s">
        <v>20261</v>
      </c>
      <c r="C6467" t="s">
        <v>20262</v>
      </c>
      <c r="E6467" t="s">
        <v>20263</v>
      </c>
      <c r="I6467">
        <v>1971</v>
      </c>
      <c r="K6467" t="s">
        <v>20264</v>
      </c>
      <c r="L6467" t="s">
        <v>20265</v>
      </c>
      <c r="M6467" t="s">
        <v>627</v>
      </c>
      <c r="N6467" t="s">
        <v>45</v>
      </c>
      <c r="O6467" t="s">
        <v>40</v>
      </c>
      <c r="P6467" t="s">
        <v>30</v>
      </c>
      <c r="Q6467" t="s">
        <v>63</v>
      </c>
      <c r="R6467" t="s">
        <v>30</v>
      </c>
      <c r="X6467" t="s">
        <v>20266</v>
      </c>
    </row>
    <row r="6468" spans="1:24" x14ac:dyDescent="0.25">
      <c r="A6468">
        <v>10221</v>
      </c>
      <c r="B6468" t="s">
        <v>20267</v>
      </c>
      <c r="C6468" t="s">
        <v>20268</v>
      </c>
      <c r="E6468" t="s">
        <v>20269</v>
      </c>
      <c r="F6468" t="s">
        <v>3897</v>
      </c>
      <c r="G6468" t="e">
        <f>-antel</f>
        <v>#NAME?</v>
      </c>
      <c r="H6468" t="s">
        <v>3840</v>
      </c>
      <c r="I6468">
        <v>1976</v>
      </c>
      <c r="M6468" t="s">
        <v>948</v>
      </c>
      <c r="N6468" t="s">
        <v>45</v>
      </c>
      <c r="O6468" t="s">
        <v>30</v>
      </c>
      <c r="P6468" t="s">
        <v>30</v>
      </c>
      <c r="Q6468" t="s">
        <v>46</v>
      </c>
      <c r="R6468" t="s">
        <v>30</v>
      </c>
      <c r="X6468" t="s">
        <v>20270</v>
      </c>
    </row>
    <row r="6469" spans="1:24" x14ac:dyDescent="0.25">
      <c r="A6469">
        <v>133028</v>
      </c>
      <c r="B6469" t="s">
        <v>20271</v>
      </c>
      <c r="C6469" t="s">
        <v>20272</v>
      </c>
      <c r="F6469" t="s">
        <v>3052</v>
      </c>
      <c r="I6469">
        <v>2000</v>
      </c>
      <c r="N6469" t="s">
        <v>45</v>
      </c>
      <c r="O6469" t="s">
        <v>30</v>
      </c>
      <c r="P6469" t="s">
        <v>30</v>
      </c>
      <c r="Q6469" t="s">
        <v>63</v>
      </c>
      <c r="R6469" t="s">
        <v>30</v>
      </c>
      <c r="X6469" t="s">
        <v>20273</v>
      </c>
    </row>
    <row r="6470" spans="1:24" x14ac:dyDescent="0.25">
      <c r="A6470">
        <v>15940</v>
      </c>
      <c r="B6470" t="s">
        <v>20274</v>
      </c>
      <c r="C6470" t="s">
        <v>20275</v>
      </c>
      <c r="E6470" t="s">
        <v>20276</v>
      </c>
      <c r="N6470" t="s">
        <v>45</v>
      </c>
      <c r="O6470" t="s">
        <v>30</v>
      </c>
      <c r="P6470" t="s">
        <v>30</v>
      </c>
      <c r="Q6470" t="s">
        <v>31</v>
      </c>
      <c r="R6470" t="s">
        <v>30</v>
      </c>
      <c r="X6470" t="s">
        <v>20277</v>
      </c>
    </row>
    <row r="6471" spans="1:24" x14ac:dyDescent="0.25">
      <c r="A6471">
        <v>561889</v>
      </c>
      <c r="B6471" t="s">
        <v>20285</v>
      </c>
      <c r="C6471" t="s">
        <v>20286</v>
      </c>
      <c r="E6471" t="s">
        <v>20287</v>
      </c>
      <c r="F6471" t="s">
        <v>301</v>
      </c>
      <c r="G6471" t="e">
        <f>-prilat</f>
        <v>#NAME?</v>
      </c>
      <c r="H6471" t="s">
        <v>1467</v>
      </c>
      <c r="I6471">
        <v>1988</v>
      </c>
      <c r="M6471" t="s">
        <v>1995</v>
      </c>
      <c r="N6471" t="s">
        <v>45</v>
      </c>
      <c r="O6471" t="s">
        <v>40</v>
      </c>
      <c r="P6471" t="s">
        <v>30</v>
      </c>
      <c r="Q6471" t="s">
        <v>31</v>
      </c>
      <c r="R6471" t="s">
        <v>30</v>
      </c>
      <c r="X6471" t="s">
        <v>20288</v>
      </c>
    </row>
    <row r="6472" spans="1:24" x14ac:dyDescent="0.25">
      <c r="A6472">
        <v>486977</v>
      </c>
      <c r="B6472" t="s">
        <v>20289</v>
      </c>
      <c r="C6472" t="s">
        <v>20290</v>
      </c>
      <c r="E6472" t="s">
        <v>20291</v>
      </c>
      <c r="F6472" t="s">
        <v>20292</v>
      </c>
      <c r="G6472" t="e">
        <f>-paxar</f>
        <v>#NAME?</v>
      </c>
      <c r="H6472" t="s">
        <v>18003</v>
      </c>
      <c r="I6472">
        <v>2009</v>
      </c>
      <c r="N6472" t="s">
        <v>45</v>
      </c>
      <c r="O6472" t="s">
        <v>30</v>
      </c>
      <c r="P6472" t="s">
        <v>30</v>
      </c>
      <c r="Q6472" t="s">
        <v>31</v>
      </c>
      <c r="R6472" t="s">
        <v>30</v>
      </c>
      <c r="X6472" t="s">
        <v>20293</v>
      </c>
    </row>
    <row r="6473" spans="1:24" x14ac:dyDescent="0.25">
      <c r="A6473">
        <v>478003</v>
      </c>
      <c r="B6473" t="s">
        <v>20294</v>
      </c>
      <c r="C6473" t="s">
        <v>20295</v>
      </c>
      <c r="E6473" t="s">
        <v>20296</v>
      </c>
      <c r="F6473" t="s">
        <v>2818</v>
      </c>
      <c r="G6473" t="e">
        <f>-gatran</f>
        <v>#NAME?</v>
      </c>
      <c r="H6473" t="s">
        <v>3243</v>
      </c>
      <c r="I6473">
        <v>2002</v>
      </c>
      <c r="K6473" t="s">
        <v>20297</v>
      </c>
      <c r="L6473" t="s">
        <v>20298</v>
      </c>
      <c r="N6473" t="s">
        <v>45</v>
      </c>
      <c r="O6473" t="s">
        <v>40</v>
      </c>
      <c r="P6473" t="s">
        <v>30</v>
      </c>
      <c r="Q6473" t="s">
        <v>31</v>
      </c>
      <c r="R6473" t="s">
        <v>30</v>
      </c>
      <c r="X6473" t="s">
        <v>20299</v>
      </c>
    </row>
    <row r="6474" spans="1:24" x14ac:dyDescent="0.25">
      <c r="A6474">
        <v>209616</v>
      </c>
      <c r="B6474" t="s">
        <v>20300</v>
      </c>
      <c r="C6474" t="s">
        <v>20301</v>
      </c>
      <c r="E6474" t="s">
        <v>20302</v>
      </c>
      <c r="F6474" t="s">
        <v>869</v>
      </c>
      <c r="G6474" t="e">
        <f ca="1">-pin(e)</f>
        <v>#NAME?</v>
      </c>
      <c r="H6474" t="s">
        <v>272</v>
      </c>
      <c r="I6474">
        <v>1970</v>
      </c>
      <c r="M6474" t="s">
        <v>693</v>
      </c>
      <c r="N6474" t="s">
        <v>45</v>
      </c>
      <c r="O6474" t="s">
        <v>40</v>
      </c>
      <c r="P6474" t="s">
        <v>30</v>
      </c>
      <c r="Q6474" t="s">
        <v>63</v>
      </c>
      <c r="R6474" t="s">
        <v>30</v>
      </c>
      <c r="X6474" t="s">
        <v>20303</v>
      </c>
    </row>
    <row r="6475" spans="1:24" x14ac:dyDescent="0.25">
      <c r="A6475">
        <v>560750</v>
      </c>
      <c r="B6475" t="s">
        <v>20304</v>
      </c>
      <c r="C6475" t="s">
        <v>20305</v>
      </c>
      <c r="E6475" t="s">
        <v>20306</v>
      </c>
      <c r="F6475" t="s">
        <v>20307</v>
      </c>
      <c r="G6475" t="e">
        <f>-bulin</f>
        <v>#NAME?</v>
      </c>
      <c r="H6475" t="s">
        <v>2900</v>
      </c>
      <c r="I6475">
        <v>2010</v>
      </c>
      <c r="N6475" t="s">
        <v>45</v>
      </c>
      <c r="O6475" t="s">
        <v>40</v>
      </c>
      <c r="P6475" t="s">
        <v>30</v>
      </c>
      <c r="Q6475" t="s">
        <v>31</v>
      </c>
      <c r="R6475" t="s">
        <v>30</v>
      </c>
      <c r="X6475" t="s">
        <v>20308</v>
      </c>
    </row>
    <row r="6476" spans="1:24" x14ac:dyDescent="0.25">
      <c r="A6476">
        <v>3103</v>
      </c>
      <c r="B6476" t="s">
        <v>20313</v>
      </c>
      <c r="C6476" t="s">
        <v>20314</v>
      </c>
      <c r="E6476" t="s">
        <v>20315</v>
      </c>
      <c r="F6476" t="s">
        <v>36</v>
      </c>
      <c r="G6476" t="e">
        <f>-kalner</f>
        <v>#NAME?</v>
      </c>
      <c r="H6476" t="s">
        <v>20316</v>
      </c>
      <c r="I6476">
        <v>2002</v>
      </c>
      <c r="N6476" t="s">
        <v>45</v>
      </c>
      <c r="O6476" t="s">
        <v>40</v>
      </c>
      <c r="P6476" t="s">
        <v>30</v>
      </c>
      <c r="Q6476" t="s">
        <v>31</v>
      </c>
      <c r="R6476" t="s">
        <v>30</v>
      </c>
      <c r="X6476" t="s">
        <v>20317</v>
      </c>
    </row>
    <row r="6477" spans="1:24" x14ac:dyDescent="0.25">
      <c r="A6477">
        <v>506431</v>
      </c>
      <c r="B6477" t="s">
        <v>20325</v>
      </c>
      <c r="C6477" t="s">
        <v>20326</v>
      </c>
      <c r="E6477" t="s">
        <v>20327</v>
      </c>
      <c r="G6477" t="s">
        <v>15598</v>
      </c>
      <c r="H6477" t="s">
        <v>15599</v>
      </c>
      <c r="N6477" t="s">
        <v>29</v>
      </c>
      <c r="O6477" t="s">
        <v>40</v>
      </c>
      <c r="P6477" t="s">
        <v>30</v>
      </c>
      <c r="Q6477" t="s">
        <v>31</v>
      </c>
      <c r="R6477" t="s">
        <v>30</v>
      </c>
      <c r="X6477" t="s">
        <v>20328</v>
      </c>
    </row>
    <row r="6478" spans="1:24" x14ac:dyDescent="0.25">
      <c r="A6478">
        <v>11745</v>
      </c>
      <c r="B6478" t="s">
        <v>20341</v>
      </c>
      <c r="C6478" t="s">
        <v>20342</v>
      </c>
      <c r="E6478" t="s">
        <v>20343</v>
      </c>
      <c r="F6478" t="s">
        <v>922</v>
      </c>
      <c r="G6478" t="e">
        <f>-azepam</f>
        <v>#NAME?</v>
      </c>
      <c r="H6478" t="s">
        <v>1171</v>
      </c>
      <c r="I6478">
        <v>1966</v>
      </c>
      <c r="K6478" t="s">
        <v>20344</v>
      </c>
      <c r="L6478" t="s">
        <v>20345</v>
      </c>
      <c r="M6478" t="s">
        <v>13646</v>
      </c>
      <c r="N6478" t="s">
        <v>45</v>
      </c>
      <c r="O6478" t="s">
        <v>40</v>
      </c>
      <c r="P6478" t="s">
        <v>30</v>
      </c>
      <c r="Q6478" t="s">
        <v>63</v>
      </c>
      <c r="R6478" t="s">
        <v>30</v>
      </c>
      <c r="X6478" t="s">
        <v>20346</v>
      </c>
    </row>
    <row r="6479" spans="1:24" x14ac:dyDescent="0.25">
      <c r="A6479">
        <v>17194</v>
      </c>
      <c r="B6479" t="s">
        <v>20347</v>
      </c>
      <c r="C6479" t="s">
        <v>20348</v>
      </c>
      <c r="G6479" t="e">
        <f>-ast</f>
        <v>#NAME?</v>
      </c>
      <c r="H6479" t="s">
        <v>10401</v>
      </c>
      <c r="N6479" t="s">
        <v>45</v>
      </c>
      <c r="O6479" t="s">
        <v>40</v>
      </c>
      <c r="P6479" t="s">
        <v>30</v>
      </c>
      <c r="Q6479" t="s">
        <v>63</v>
      </c>
      <c r="R6479" t="s">
        <v>30</v>
      </c>
      <c r="X6479" t="s">
        <v>20349</v>
      </c>
    </row>
    <row r="6480" spans="1:24" x14ac:dyDescent="0.25">
      <c r="A6480">
        <v>14943</v>
      </c>
      <c r="B6480" t="s">
        <v>20350</v>
      </c>
      <c r="C6480" t="s">
        <v>20351</v>
      </c>
      <c r="G6480" t="s">
        <v>4695</v>
      </c>
      <c r="H6480" t="s">
        <v>2824</v>
      </c>
      <c r="N6480" t="s">
        <v>45</v>
      </c>
      <c r="O6480" t="s">
        <v>30</v>
      </c>
      <c r="P6480" t="s">
        <v>30</v>
      </c>
      <c r="Q6480" t="s">
        <v>46</v>
      </c>
      <c r="R6480" t="s">
        <v>30</v>
      </c>
      <c r="X6480" t="s">
        <v>20352</v>
      </c>
    </row>
    <row r="6481" spans="1:24" x14ac:dyDescent="0.25">
      <c r="A6481">
        <v>332380</v>
      </c>
      <c r="B6481" t="s">
        <v>20353</v>
      </c>
      <c r="C6481" t="s">
        <v>20354</v>
      </c>
      <c r="G6481" t="e">
        <f>-taxel</f>
        <v>#NAME?</v>
      </c>
      <c r="H6481" t="s">
        <v>7929</v>
      </c>
      <c r="N6481" t="s">
        <v>29</v>
      </c>
      <c r="O6481" t="s">
        <v>30</v>
      </c>
      <c r="P6481" t="s">
        <v>30</v>
      </c>
      <c r="Q6481" t="s">
        <v>31</v>
      </c>
      <c r="R6481" t="s">
        <v>30</v>
      </c>
      <c r="X6481" t="s">
        <v>20355</v>
      </c>
    </row>
    <row r="6482" spans="1:24" x14ac:dyDescent="0.25">
      <c r="A6482">
        <v>344658</v>
      </c>
      <c r="B6482" t="s">
        <v>20356</v>
      </c>
      <c r="C6482" t="s">
        <v>20357</v>
      </c>
      <c r="E6482" t="s">
        <v>20358</v>
      </c>
      <c r="F6482" t="s">
        <v>20359</v>
      </c>
      <c r="G6482" t="e">
        <f>-stat</f>
        <v>#NAME?</v>
      </c>
      <c r="H6482" t="s">
        <v>781</v>
      </c>
      <c r="I6482">
        <v>2008</v>
      </c>
      <c r="N6482" t="s">
        <v>45</v>
      </c>
      <c r="O6482" t="s">
        <v>40</v>
      </c>
      <c r="P6482" t="s">
        <v>30</v>
      </c>
      <c r="Q6482" t="s">
        <v>31</v>
      </c>
      <c r="R6482" t="s">
        <v>30</v>
      </c>
      <c r="X6482" t="s">
        <v>20360</v>
      </c>
    </row>
    <row r="6483" spans="1:24" x14ac:dyDescent="0.25">
      <c r="A6483">
        <v>374007</v>
      </c>
      <c r="B6483" t="s">
        <v>20361</v>
      </c>
      <c r="C6483" t="s">
        <v>20362</v>
      </c>
      <c r="E6483" t="s">
        <v>20363</v>
      </c>
      <c r="F6483" t="s">
        <v>20364</v>
      </c>
      <c r="G6483" t="e">
        <f>-trexed</f>
        <v>#NAME?</v>
      </c>
      <c r="H6483" t="s">
        <v>1050</v>
      </c>
      <c r="I6483">
        <v>1996</v>
      </c>
      <c r="K6483" t="s">
        <v>20365</v>
      </c>
      <c r="L6483" t="s">
        <v>20366</v>
      </c>
      <c r="M6483" t="s">
        <v>20367</v>
      </c>
      <c r="N6483" t="s">
        <v>45</v>
      </c>
      <c r="O6483" t="s">
        <v>40</v>
      </c>
      <c r="P6483" t="s">
        <v>30</v>
      </c>
      <c r="Q6483" t="s">
        <v>31</v>
      </c>
      <c r="R6483" t="s">
        <v>30</v>
      </c>
      <c r="X6483" t="s">
        <v>20368</v>
      </c>
    </row>
    <row r="6484" spans="1:24" x14ac:dyDescent="0.25">
      <c r="A6484">
        <v>754472</v>
      </c>
      <c r="B6484" t="s">
        <v>20369</v>
      </c>
      <c r="C6484" t="s">
        <v>20370</v>
      </c>
      <c r="G6484" t="e">
        <f>-uracil</f>
        <v>#NAME?</v>
      </c>
      <c r="H6484" t="s">
        <v>12923</v>
      </c>
      <c r="K6484" t="s">
        <v>20371</v>
      </c>
      <c r="L6484" t="s">
        <v>20372</v>
      </c>
      <c r="N6484" t="s">
        <v>29</v>
      </c>
      <c r="O6484" t="s">
        <v>40</v>
      </c>
      <c r="P6484" t="s">
        <v>30</v>
      </c>
      <c r="Q6484" t="s">
        <v>63</v>
      </c>
      <c r="R6484" t="s">
        <v>30</v>
      </c>
      <c r="X6484" t="s">
        <v>20373</v>
      </c>
    </row>
    <row r="6485" spans="1:24" x14ac:dyDescent="0.25">
      <c r="A6485">
        <v>192098</v>
      </c>
      <c r="B6485" t="s">
        <v>20374</v>
      </c>
      <c r="C6485" t="s">
        <v>20375</v>
      </c>
      <c r="E6485" t="s">
        <v>20376</v>
      </c>
      <c r="G6485" t="e">
        <f>-dil</f>
        <v>#NAME?</v>
      </c>
      <c r="H6485" t="s">
        <v>707</v>
      </c>
      <c r="N6485" t="s">
        <v>29</v>
      </c>
      <c r="O6485" t="s">
        <v>40</v>
      </c>
      <c r="P6485" t="s">
        <v>30</v>
      </c>
      <c r="Q6485" t="s">
        <v>31</v>
      </c>
      <c r="R6485" t="s">
        <v>30</v>
      </c>
      <c r="X6485" t="s">
        <v>20377</v>
      </c>
    </row>
    <row r="6486" spans="1:24" x14ac:dyDescent="0.25">
      <c r="A6486">
        <v>219292</v>
      </c>
      <c r="B6486" t="s">
        <v>20384</v>
      </c>
      <c r="C6486" t="s">
        <v>20385</v>
      </c>
      <c r="G6486" t="e">
        <f>-ac</f>
        <v>#NAME?</v>
      </c>
      <c r="H6486" t="s">
        <v>1022</v>
      </c>
      <c r="N6486" t="s">
        <v>45</v>
      </c>
      <c r="O6486" t="s">
        <v>40</v>
      </c>
      <c r="P6486" t="s">
        <v>30</v>
      </c>
      <c r="Q6486" t="s">
        <v>46</v>
      </c>
      <c r="R6486" t="s">
        <v>30</v>
      </c>
      <c r="X6486" t="s">
        <v>20386</v>
      </c>
    </row>
    <row r="6487" spans="1:24" x14ac:dyDescent="0.25">
      <c r="A6487">
        <v>50975</v>
      </c>
      <c r="B6487" t="s">
        <v>20387</v>
      </c>
      <c r="C6487" t="s">
        <v>20388</v>
      </c>
      <c r="F6487" t="s">
        <v>313</v>
      </c>
      <c r="G6487" t="e">
        <f>-dan</f>
        <v>#NAME?</v>
      </c>
      <c r="H6487" t="s">
        <v>5004</v>
      </c>
      <c r="I6487">
        <v>1987</v>
      </c>
      <c r="M6487" t="s">
        <v>896</v>
      </c>
      <c r="N6487" t="s">
        <v>45</v>
      </c>
      <c r="O6487" t="s">
        <v>40</v>
      </c>
      <c r="P6487" t="s">
        <v>30</v>
      </c>
      <c r="Q6487" t="s">
        <v>63</v>
      </c>
      <c r="R6487" t="s">
        <v>30</v>
      </c>
      <c r="X6487" t="s">
        <v>20389</v>
      </c>
    </row>
    <row r="6488" spans="1:24" x14ac:dyDescent="0.25">
      <c r="A6488">
        <v>227667</v>
      </c>
      <c r="B6488" t="s">
        <v>20397</v>
      </c>
      <c r="C6488" t="s">
        <v>20398</v>
      </c>
      <c r="E6488" t="s">
        <v>20399</v>
      </c>
      <c r="G6488" t="e">
        <f>-perone</f>
        <v>#NAME?</v>
      </c>
      <c r="H6488" t="s">
        <v>5115</v>
      </c>
      <c r="N6488" t="s">
        <v>45</v>
      </c>
      <c r="O6488" t="s">
        <v>40</v>
      </c>
      <c r="P6488" t="s">
        <v>30</v>
      </c>
      <c r="Q6488" t="s">
        <v>63</v>
      </c>
      <c r="R6488" t="s">
        <v>30</v>
      </c>
      <c r="X6488" t="s">
        <v>20400</v>
      </c>
    </row>
    <row r="6489" spans="1:24" x14ac:dyDescent="0.25">
      <c r="A6489">
        <v>691562</v>
      </c>
      <c r="B6489" t="s">
        <v>20401</v>
      </c>
      <c r="C6489" t="s">
        <v>20402</v>
      </c>
      <c r="E6489" t="s">
        <v>20403</v>
      </c>
      <c r="F6489" t="s">
        <v>1370</v>
      </c>
      <c r="G6489" t="e">
        <f>-vir</f>
        <v>#NAME?</v>
      </c>
      <c r="H6489" t="s">
        <v>20404</v>
      </c>
      <c r="I6489">
        <v>2010</v>
      </c>
      <c r="N6489" t="s">
        <v>45</v>
      </c>
      <c r="O6489" t="s">
        <v>40</v>
      </c>
      <c r="P6489" t="s">
        <v>30</v>
      </c>
      <c r="Q6489" t="s">
        <v>31</v>
      </c>
      <c r="R6489" t="s">
        <v>30</v>
      </c>
      <c r="X6489" t="s">
        <v>20405</v>
      </c>
    </row>
    <row r="6490" spans="1:24" x14ac:dyDescent="0.25">
      <c r="A6490">
        <v>265951</v>
      </c>
      <c r="B6490" t="s">
        <v>20406</v>
      </c>
      <c r="C6490" t="s">
        <v>20407</v>
      </c>
      <c r="E6490" t="s">
        <v>20408</v>
      </c>
      <c r="F6490" t="s">
        <v>4391</v>
      </c>
      <c r="G6490" t="e">
        <f>-fentanil</f>
        <v>#NAME?</v>
      </c>
      <c r="H6490" t="s">
        <v>4392</v>
      </c>
      <c r="I6490">
        <v>1990</v>
      </c>
      <c r="M6490" t="s">
        <v>179</v>
      </c>
      <c r="N6490" t="s">
        <v>45</v>
      </c>
      <c r="O6490" t="s">
        <v>40</v>
      </c>
      <c r="P6490" t="s">
        <v>30</v>
      </c>
      <c r="Q6490" t="s">
        <v>63</v>
      </c>
      <c r="R6490" t="s">
        <v>30</v>
      </c>
      <c r="X6490" t="s">
        <v>20409</v>
      </c>
    </row>
    <row r="6491" spans="1:24" x14ac:dyDescent="0.25">
      <c r="A6491">
        <v>1377152</v>
      </c>
      <c r="B6491" t="s">
        <v>20423</v>
      </c>
      <c r="C6491" t="s">
        <v>20424</v>
      </c>
      <c r="N6491" t="s">
        <v>45</v>
      </c>
      <c r="O6491" t="s">
        <v>30</v>
      </c>
      <c r="P6491" t="s">
        <v>30</v>
      </c>
      <c r="Q6491" t="s">
        <v>63</v>
      </c>
      <c r="R6491" t="s">
        <v>30</v>
      </c>
      <c r="X6491" t="s">
        <v>20425</v>
      </c>
    </row>
    <row r="6492" spans="1:24" x14ac:dyDescent="0.25">
      <c r="A6492">
        <v>1379163</v>
      </c>
      <c r="B6492" t="s">
        <v>20426</v>
      </c>
      <c r="C6492" t="s">
        <v>20427</v>
      </c>
      <c r="N6492" t="s">
        <v>45</v>
      </c>
      <c r="O6492" t="s">
        <v>40</v>
      </c>
      <c r="P6492" t="s">
        <v>30</v>
      </c>
      <c r="Q6492" t="s">
        <v>46</v>
      </c>
      <c r="R6492" t="s">
        <v>30</v>
      </c>
      <c r="X6492" t="s">
        <v>20428</v>
      </c>
    </row>
    <row r="6493" spans="1:24" x14ac:dyDescent="0.25">
      <c r="A6493">
        <v>1377292</v>
      </c>
      <c r="B6493" t="s">
        <v>20429</v>
      </c>
      <c r="C6493" t="s">
        <v>20430</v>
      </c>
      <c r="E6493" t="s">
        <v>20431</v>
      </c>
      <c r="F6493" t="s">
        <v>301</v>
      </c>
      <c r="I6493">
        <v>1981</v>
      </c>
      <c r="M6493" t="s">
        <v>367</v>
      </c>
      <c r="N6493" t="s">
        <v>45</v>
      </c>
      <c r="O6493" t="s">
        <v>40</v>
      </c>
      <c r="P6493" t="s">
        <v>30</v>
      </c>
      <c r="Q6493" t="s">
        <v>46</v>
      </c>
      <c r="R6493" t="s">
        <v>30</v>
      </c>
      <c r="X6493" t="s">
        <v>20432</v>
      </c>
    </row>
    <row r="6494" spans="1:24" x14ac:dyDescent="0.25">
      <c r="A6494">
        <v>1377190</v>
      </c>
      <c r="B6494" t="s">
        <v>20433</v>
      </c>
      <c r="C6494" t="s">
        <v>20434</v>
      </c>
      <c r="G6494" t="s">
        <v>447</v>
      </c>
      <c r="H6494" t="s">
        <v>448</v>
      </c>
      <c r="N6494" t="s">
        <v>45</v>
      </c>
      <c r="O6494" t="s">
        <v>40</v>
      </c>
      <c r="P6494" t="s">
        <v>30</v>
      </c>
      <c r="Q6494" t="s">
        <v>46</v>
      </c>
      <c r="R6494" t="s">
        <v>30</v>
      </c>
      <c r="X6494" t="s">
        <v>20435</v>
      </c>
    </row>
    <row r="6495" spans="1:24" x14ac:dyDescent="0.25">
      <c r="A6495">
        <v>624081</v>
      </c>
      <c r="B6495" t="s">
        <v>20436</v>
      </c>
      <c r="C6495" t="s">
        <v>20437</v>
      </c>
      <c r="E6495" t="s">
        <v>20438</v>
      </c>
      <c r="G6495" t="e">
        <f>-vudine</f>
        <v>#NAME?</v>
      </c>
      <c r="H6495" t="s">
        <v>967</v>
      </c>
      <c r="N6495" t="s">
        <v>29</v>
      </c>
      <c r="O6495" t="s">
        <v>40</v>
      </c>
      <c r="P6495" t="s">
        <v>30</v>
      </c>
      <c r="Q6495" t="s">
        <v>31</v>
      </c>
      <c r="R6495" t="s">
        <v>30</v>
      </c>
      <c r="X6495" t="s">
        <v>20439</v>
      </c>
    </row>
    <row r="6496" spans="1:24" x14ac:dyDescent="0.25">
      <c r="A6496">
        <v>705709</v>
      </c>
      <c r="B6496" t="s">
        <v>20440</v>
      </c>
      <c r="C6496" t="s">
        <v>20441</v>
      </c>
      <c r="G6496" t="e">
        <f>-glumide</f>
        <v>#NAME?</v>
      </c>
      <c r="H6496" t="s">
        <v>9513</v>
      </c>
      <c r="N6496" t="s">
        <v>45</v>
      </c>
      <c r="O6496" t="s">
        <v>30</v>
      </c>
      <c r="P6496" t="s">
        <v>30</v>
      </c>
      <c r="Q6496" t="s">
        <v>31</v>
      </c>
      <c r="R6496" t="s">
        <v>30</v>
      </c>
      <c r="X6496" t="s">
        <v>20442</v>
      </c>
    </row>
    <row r="6497" spans="1:24" x14ac:dyDescent="0.25">
      <c r="A6497">
        <v>136142</v>
      </c>
      <c r="B6497" t="s">
        <v>20448</v>
      </c>
      <c r="C6497" t="s">
        <v>20449</v>
      </c>
      <c r="E6497" t="s">
        <v>20450</v>
      </c>
      <c r="G6497" t="e">
        <f>-perone</f>
        <v>#NAME?</v>
      </c>
      <c r="H6497" t="s">
        <v>5115</v>
      </c>
      <c r="I6497">
        <v>1972</v>
      </c>
      <c r="M6497" t="s">
        <v>342</v>
      </c>
      <c r="N6497" t="s">
        <v>45</v>
      </c>
      <c r="O6497" t="s">
        <v>40</v>
      </c>
      <c r="P6497" t="s">
        <v>30</v>
      </c>
      <c r="Q6497" t="s">
        <v>63</v>
      </c>
      <c r="R6497" t="s">
        <v>30</v>
      </c>
      <c r="X6497" t="s">
        <v>20451</v>
      </c>
    </row>
    <row r="6498" spans="1:24" x14ac:dyDescent="0.25">
      <c r="A6498">
        <v>945379</v>
      </c>
      <c r="B6498" t="s">
        <v>20452</v>
      </c>
      <c r="C6498" t="s">
        <v>20453</v>
      </c>
      <c r="E6498" t="s">
        <v>20454</v>
      </c>
      <c r="F6498" t="s">
        <v>301</v>
      </c>
      <c r="G6498" t="e">
        <f>-azepam</f>
        <v>#NAME?</v>
      </c>
      <c r="H6498" t="s">
        <v>1171</v>
      </c>
      <c r="I6498">
        <v>1977</v>
      </c>
      <c r="M6498" t="s">
        <v>693</v>
      </c>
      <c r="N6498" t="s">
        <v>45</v>
      </c>
      <c r="O6498" t="s">
        <v>40</v>
      </c>
      <c r="P6498" t="s">
        <v>30</v>
      </c>
      <c r="Q6498" t="s">
        <v>63</v>
      </c>
      <c r="R6498" t="s">
        <v>30</v>
      </c>
      <c r="X6498" t="s">
        <v>20455</v>
      </c>
    </row>
    <row r="6499" spans="1:24" x14ac:dyDescent="0.25">
      <c r="A6499">
        <v>1121286</v>
      </c>
      <c r="B6499" t="s">
        <v>20456</v>
      </c>
      <c r="C6499" t="s">
        <v>20457</v>
      </c>
      <c r="G6499" t="e">
        <f>-astine</f>
        <v>#NAME?</v>
      </c>
      <c r="H6499" t="s">
        <v>1231</v>
      </c>
      <c r="N6499" t="s">
        <v>45</v>
      </c>
      <c r="O6499" t="s">
        <v>40</v>
      </c>
      <c r="P6499" t="s">
        <v>30</v>
      </c>
      <c r="Q6499" t="s">
        <v>46</v>
      </c>
      <c r="R6499" t="s">
        <v>30</v>
      </c>
      <c r="X6499" t="s">
        <v>20458</v>
      </c>
    </row>
    <row r="6500" spans="1:24" x14ac:dyDescent="0.25">
      <c r="A6500">
        <v>1121296</v>
      </c>
      <c r="B6500" t="s">
        <v>20459</v>
      </c>
      <c r="C6500" t="s">
        <v>20460</v>
      </c>
      <c r="G6500" t="e">
        <f>-olol</f>
        <v>#NAME?</v>
      </c>
      <c r="H6500" t="s">
        <v>475</v>
      </c>
      <c r="N6500" t="s">
        <v>45</v>
      </c>
      <c r="O6500" t="s">
        <v>40</v>
      </c>
      <c r="P6500" t="s">
        <v>30</v>
      </c>
      <c r="Q6500" t="s">
        <v>46</v>
      </c>
      <c r="R6500" t="s">
        <v>30</v>
      </c>
      <c r="X6500" t="s">
        <v>20461</v>
      </c>
    </row>
    <row r="6501" spans="1:24" x14ac:dyDescent="0.25">
      <c r="A6501">
        <v>1121303</v>
      </c>
      <c r="B6501" t="s">
        <v>20462</v>
      </c>
      <c r="C6501" t="s">
        <v>20463</v>
      </c>
      <c r="G6501" t="e">
        <f>-alol</f>
        <v>#NAME?</v>
      </c>
      <c r="H6501" t="s">
        <v>1933</v>
      </c>
      <c r="N6501" t="s">
        <v>45</v>
      </c>
      <c r="O6501" t="s">
        <v>40</v>
      </c>
      <c r="P6501" t="s">
        <v>30</v>
      </c>
      <c r="Q6501" t="s">
        <v>46</v>
      </c>
      <c r="R6501" t="s">
        <v>30</v>
      </c>
      <c r="X6501" t="s">
        <v>20464</v>
      </c>
    </row>
    <row r="6502" spans="1:24" x14ac:dyDescent="0.25">
      <c r="A6502">
        <v>1121338</v>
      </c>
      <c r="B6502" t="s">
        <v>20465</v>
      </c>
      <c r="C6502" t="s">
        <v>20466</v>
      </c>
      <c r="G6502" t="e">
        <f>-anserin</f>
        <v>#NAME?</v>
      </c>
      <c r="H6502" t="s">
        <v>5375</v>
      </c>
      <c r="N6502" t="s">
        <v>45</v>
      </c>
      <c r="O6502" t="s">
        <v>40</v>
      </c>
      <c r="P6502" t="s">
        <v>30</v>
      </c>
      <c r="Q6502" t="s">
        <v>46</v>
      </c>
      <c r="R6502" t="s">
        <v>30</v>
      </c>
      <c r="X6502" t="s">
        <v>20467</v>
      </c>
    </row>
    <row r="6503" spans="1:24" x14ac:dyDescent="0.25">
      <c r="A6503">
        <v>1121339</v>
      </c>
      <c r="B6503" t="s">
        <v>20468</v>
      </c>
      <c r="C6503" t="s">
        <v>20469</v>
      </c>
      <c r="G6503" t="e">
        <f>-astine</f>
        <v>#NAME?</v>
      </c>
      <c r="H6503" t="s">
        <v>1231</v>
      </c>
      <c r="N6503" t="s">
        <v>45</v>
      </c>
      <c r="O6503" t="s">
        <v>40</v>
      </c>
      <c r="P6503" t="s">
        <v>30</v>
      </c>
      <c r="Q6503" t="s">
        <v>63</v>
      </c>
      <c r="R6503" t="s">
        <v>30</v>
      </c>
      <c r="X6503" t="s">
        <v>20470</v>
      </c>
    </row>
    <row r="6504" spans="1:24" x14ac:dyDescent="0.25">
      <c r="A6504">
        <v>680784</v>
      </c>
      <c r="B6504" t="s">
        <v>20479</v>
      </c>
      <c r="C6504" t="s">
        <v>20480</v>
      </c>
      <c r="G6504" t="e">
        <f>-ast</f>
        <v>#NAME?</v>
      </c>
      <c r="H6504" t="s">
        <v>13629</v>
      </c>
      <c r="N6504" t="s">
        <v>45</v>
      </c>
      <c r="O6504" t="s">
        <v>30</v>
      </c>
      <c r="P6504" t="s">
        <v>30</v>
      </c>
      <c r="Q6504" t="s">
        <v>31</v>
      </c>
      <c r="R6504" t="s">
        <v>30</v>
      </c>
      <c r="X6504" t="s">
        <v>20481</v>
      </c>
    </row>
    <row r="6505" spans="1:24" x14ac:dyDescent="0.25">
      <c r="A6505">
        <v>1248714</v>
      </c>
      <c r="B6505" t="s">
        <v>20513</v>
      </c>
      <c r="C6505" t="s">
        <v>20514</v>
      </c>
      <c r="E6505" t="s">
        <v>20515</v>
      </c>
      <c r="G6505" t="e">
        <f>-fungin</f>
        <v>#NAME?</v>
      </c>
      <c r="H6505" t="s">
        <v>6549</v>
      </c>
      <c r="I6505">
        <v>1968</v>
      </c>
      <c r="M6505" t="s">
        <v>268</v>
      </c>
      <c r="N6505" t="s">
        <v>45</v>
      </c>
      <c r="O6505" t="s">
        <v>40</v>
      </c>
      <c r="P6505" t="s">
        <v>30</v>
      </c>
      <c r="Q6505" t="s">
        <v>46</v>
      </c>
      <c r="R6505" t="s">
        <v>30</v>
      </c>
      <c r="X6505" t="s">
        <v>20516</v>
      </c>
    </row>
    <row r="6506" spans="1:24" x14ac:dyDescent="0.25">
      <c r="A6506">
        <v>215225</v>
      </c>
      <c r="B6506" t="s">
        <v>20521</v>
      </c>
      <c r="C6506" t="s">
        <v>20522</v>
      </c>
      <c r="F6506" t="s">
        <v>313</v>
      </c>
      <c r="G6506" t="e">
        <f>-meline</f>
        <v>#NAME?</v>
      </c>
      <c r="H6506" t="s">
        <v>16053</v>
      </c>
      <c r="I6506">
        <v>1997</v>
      </c>
      <c r="M6506" t="s">
        <v>20523</v>
      </c>
      <c r="N6506" t="s">
        <v>45</v>
      </c>
      <c r="O6506" t="s">
        <v>40</v>
      </c>
      <c r="P6506" t="s">
        <v>30</v>
      </c>
      <c r="Q6506" t="s">
        <v>63</v>
      </c>
      <c r="R6506" t="s">
        <v>30</v>
      </c>
      <c r="X6506" t="s">
        <v>20524</v>
      </c>
    </row>
    <row r="6507" spans="1:24" x14ac:dyDescent="0.25">
      <c r="A6507">
        <v>1383276</v>
      </c>
      <c r="B6507" t="s">
        <v>20525</v>
      </c>
      <c r="C6507" t="s">
        <v>20526</v>
      </c>
      <c r="E6507" t="s">
        <v>20527</v>
      </c>
      <c r="G6507" t="e">
        <f>-ium</f>
        <v>#NAME?</v>
      </c>
      <c r="H6507" t="s">
        <v>288</v>
      </c>
      <c r="N6507" t="s">
        <v>45</v>
      </c>
      <c r="O6507" t="s">
        <v>30</v>
      </c>
      <c r="P6507" t="s">
        <v>30</v>
      </c>
      <c r="Q6507" t="s">
        <v>63</v>
      </c>
      <c r="R6507" t="s">
        <v>30</v>
      </c>
      <c r="X6507" t="s">
        <v>20528</v>
      </c>
    </row>
    <row r="6508" spans="1:24" x14ac:dyDescent="0.25">
      <c r="A6508">
        <v>1078543</v>
      </c>
      <c r="B6508" t="s">
        <v>20529</v>
      </c>
      <c r="C6508" t="s">
        <v>20530</v>
      </c>
      <c r="E6508" t="s">
        <v>20531</v>
      </c>
      <c r="G6508" t="s">
        <v>37</v>
      </c>
      <c r="H6508" t="s">
        <v>38</v>
      </c>
      <c r="I6508">
        <v>1987</v>
      </c>
      <c r="M6508" t="s">
        <v>1025</v>
      </c>
      <c r="N6508" t="s">
        <v>29</v>
      </c>
      <c r="O6508" t="s">
        <v>30</v>
      </c>
      <c r="P6508" t="s">
        <v>30</v>
      </c>
      <c r="Q6508" t="s">
        <v>31</v>
      </c>
      <c r="R6508" t="s">
        <v>30</v>
      </c>
      <c r="X6508" t="s">
        <v>20532</v>
      </c>
    </row>
    <row r="6509" spans="1:24" x14ac:dyDescent="0.25">
      <c r="A6509">
        <v>1380491</v>
      </c>
      <c r="B6509" t="s">
        <v>20533</v>
      </c>
      <c r="C6509" t="s">
        <v>20534</v>
      </c>
      <c r="G6509" t="e">
        <f>-mycin</f>
        <v>#NAME?</v>
      </c>
      <c r="H6509" t="s">
        <v>26</v>
      </c>
      <c r="N6509" t="s">
        <v>75</v>
      </c>
      <c r="O6509" t="s">
        <v>30</v>
      </c>
      <c r="P6509" t="s">
        <v>30</v>
      </c>
      <c r="Q6509" t="s">
        <v>31</v>
      </c>
      <c r="R6509" t="s">
        <v>30</v>
      </c>
    </row>
    <row r="6510" spans="1:24" x14ac:dyDescent="0.25">
      <c r="A6510">
        <v>1380425</v>
      </c>
      <c r="B6510" t="s">
        <v>20535</v>
      </c>
      <c r="C6510" t="s">
        <v>20536</v>
      </c>
      <c r="F6510" t="s">
        <v>20537</v>
      </c>
      <c r="G6510" t="e">
        <f>-filcon</f>
        <v>#NAME?</v>
      </c>
      <c r="H6510" t="s">
        <v>276</v>
      </c>
      <c r="I6510">
        <v>1986</v>
      </c>
      <c r="M6510" t="s">
        <v>277</v>
      </c>
      <c r="N6510" t="s">
        <v>229</v>
      </c>
      <c r="O6510" t="s">
        <v>30</v>
      </c>
      <c r="P6510" t="s">
        <v>30</v>
      </c>
      <c r="Q6510" t="s">
        <v>31</v>
      </c>
      <c r="R6510" t="s">
        <v>30</v>
      </c>
    </row>
    <row r="6511" spans="1:24" x14ac:dyDescent="0.25">
      <c r="A6511">
        <v>1380952</v>
      </c>
      <c r="B6511" t="s">
        <v>20538</v>
      </c>
      <c r="C6511" t="s">
        <v>20539</v>
      </c>
      <c r="G6511" t="e">
        <f>-planin</f>
        <v>#NAME?</v>
      </c>
      <c r="H6511" t="s">
        <v>9222</v>
      </c>
      <c r="N6511" t="s">
        <v>75</v>
      </c>
      <c r="O6511" t="s">
        <v>30</v>
      </c>
      <c r="P6511" t="s">
        <v>30</v>
      </c>
      <c r="Q6511" t="s">
        <v>31</v>
      </c>
      <c r="R6511" t="s">
        <v>30</v>
      </c>
    </row>
    <row r="6512" spans="1:24" x14ac:dyDescent="0.25">
      <c r="A6512">
        <v>1380946</v>
      </c>
      <c r="B6512" t="s">
        <v>20540</v>
      </c>
      <c r="C6512" t="s">
        <v>20541</v>
      </c>
      <c r="E6512" t="s">
        <v>11066</v>
      </c>
      <c r="F6512" t="s">
        <v>20542</v>
      </c>
      <c r="G6512" t="s">
        <v>20543</v>
      </c>
      <c r="H6512" t="s">
        <v>20544</v>
      </c>
      <c r="I6512">
        <v>2012</v>
      </c>
      <c r="N6512" t="s">
        <v>547</v>
      </c>
      <c r="O6512" t="s">
        <v>30</v>
      </c>
      <c r="P6512" t="s">
        <v>30</v>
      </c>
      <c r="Q6512" t="s">
        <v>31</v>
      </c>
      <c r="R6512" t="s">
        <v>30</v>
      </c>
    </row>
    <row r="6513" spans="1:24" x14ac:dyDescent="0.25">
      <c r="A6513">
        <v>1380764</v>
      </c>
      <c r="B6513" t="s">
        <v>20545</v>
      </c>
      <c r="C6513" t="s">
        <v>20546</v>
      </c>
      <c r="G6513" t="e">
        <f>-mycin</f>
        <v>#NAME?</v>
      </c>
      <c r="H6513" t="s">
        <v>26</v>
      </c>
      <c r="I6513">
        <v>1965</v>
      </c>
      <c r="M6513" t="s">
        <v>268</v>
      </c>
      <c r="N6513" t="s">
        <v>75</v>
      </c>
      <c r="O6513" t="s">
        <v>30</v>
      </c>
      <c r="P6513" t="s">
        <v>30</v>
      </c>
      <c r="Q6513" t="s">
        <v>31</v>
      </c>
      <c r="R6513" t="s">
        <v>30</v>
      </c>
    </row>
    <row r="6514" spans="1:24" x14ac:dyDescent="0.25">
      <c r="A6514">
        <v>1380558</v>
      </c>
      <c r="B6514" t="s">
        <v>20547</v>
      </c>
      <c r="C6514" t="s">
        <v>20548</v>
      </c>
      <c r="G6514" t="e">
        <f>-cog</f>
        <v>#NAME?</v>
      </c>
      <c r="H6514" t="s">
        <v>6594</v>
      </c>
      <c r="N6514" t="s">
        <v>75</v>
      </c>
      <c r="O6514" t="s">
        <v>30</v>
      </c>
      <c r="P6514" t="s">
        <v>30</v>
      </c>
      <c r="Q6514" t="s">
        <v>31</v>
      </c>
      <c r="R6514" t="s">
        <v>30</v>
      </c>
    </row>
    <row r="6515" spans="1:24" x14ac:dyDescent="0.25">
      <c r="A6515">
        <v>1380364</v>
      </c>
      <c r="B6515" t="s">
        <v>20551</v>
      </c>
      <c r="C6515" t="s">
        <v>20552</v>
      </c>
      <c r="E6515" t="s">
        <v>20553</v>
      </c>
      <c r="G6515" t="s">
        <v>13217</v>
      </c>
      <c r="H6515" t="s">
        <v>14258</v>
      </c>
      <c r="I6515">
        <v>1990</v>
      </c>
      <c r="M6515" t="s">
        <v>20554</v>
      </c>
      <c r="N6515" t="s">
        <v>108</v>
      </c>
      <c r="O6515" t="s">
        <v>30</v>
      </c>
      <c r="P6515" t="s">
        <v>30</v>
      </c>
      <c r="Q6515" t="s">
        <v>31</v>
      </c>
      <c r="R6515" t="s">
        <v>30</v>
      </c>
    </row>
    <row r="6516" spans="1:24" x14ac:dyDescent="0.25">
      <c r="A6516">
        <v>1380106</v>
      </c>
      <c r="B6516" t="s">
        <v>20555</v>
      </c>
      <c r="C6516" t="s">
        <v>20556</v>
      </c>
      <c r="E6516" t="s">
        <v>20557</v>
      </c>
      <c r="F6516" t="s">
        <v>13239</v>
      </c>
      <c r="G6516" t="e">
        <f>-mer</f>
        <v>#NAME?</v>
      </c>
      <c r="H6516" t="s">
        <v>2375</v>
      </c>
      <c r="I6516">
        <v>2011</v>
      </c>
      <c r="N6516" t="s">
        <v>229</v>
      </c>
      <c r="O6516" t="s">
        <v>30</v>
      </c>
      <c r="P6516" t="s">
        <v>30</v>
      </c>
      <c r="Q6516" t="s">
        <v>31</v>
      </c>
      <c r="R6516" t="s">
        <v>30</v>
      </c>
    </row>
    <row r="6517" spans="1:24" x14ac:dyDescent="0.25">
      <c r="A6517">
        <v>1380692</v>
      </c>
      <c r="B6517" t="s">
        <v>20558</v>
      </c>
      <c r="C6517" t="s">
        <v>20559</v>
      </c>
      <c r="G6517" t="e">
        <f>-ase</f>
        <v>#NAME?</v>
      </c>
      <c r="H6517" t="s">
        <v>3419</v>
      </c>
      <c r="N6517" t="s">
        <v>2360</v>
      </c>
      <c r="O6517" t="s">
        <v>30</v>
      </c>
      <c r="P6517" t="s">
        <v>30</v>
      </c>
      <c r="Q6517" t="s">
        <v>31</v>
      </c>
      <c r="R6517" t="s">
        <v>30</v>
      </c>
    </row>
    <row r="6518" spans="1:24" x14ac:dyDescent="0.25">
      <c r="A6518">
        <v>1381382</v>
      </c>
      <c r="B6518" t="s">
        <v>20560</v>
      </c>
      <c r="C6518" t="s">
        <v>20561</v>
      </c>
      <c r="G6518" t="s">
        <v>2333</v>
      </c>
      <c r="H6518" t="s">
        <v>790</v>
      </c>
      <c r="N6518" t="s">
        <v>75</v>
      </c>
      <c r="O6518" t="s">
        <v>30</v>
      </c>
      <c r="P6518" t="s">
        <v>30</v>
      </c>
      <c r="Q6518" t="s">
        <v>31</v>
      </c>
      <c r="R6518" t="s">
        <v>30</v>
      </c>
    </row>
    <row r="6519" spans="1:24" x14ac:dyDescent="0.25">
      <c r="A6519">
        <v>159883</v>
      </c>
      <c r="B6519" t="s">
        <v>20568</v>
      </c>
      <c r="C6519" t="s">
        <v>20569</v>
      </c>
      <c r="E6519" t="s">
        <v>20570</v>
      </c>
      <c r="F6519" t="s">
        <v>20571</v>
      </c>
      <c r="G6519" t="e">
        <f>-olol</f>
        <v>#NAME?</v>
      </c>
      <c r="H6519" t="s">
        <v>475</v>
      </c>
      <c r="I6519">
        <v>1979</v>
      </c>
      <c r="M6519" t="s">
        <v>627</v>
      </c>
      <c r="N6519" t="s">
        <v>45</v>
      </c>
      <c r="O6519" t="s">
        <v>40</v>
      </c>
      <c r="P6519" t="s">
        <v>30</v>
      </c>
      <c r="Q6519" t="s">
        <v>46</v>
      </c>
      <c r="R6519" t="s">
        <v>30</v>
      </c>
      <c r="X6519" t="s">
        <v>20572</v>
      </c>
    </row>
    <row r="6520" spans="1:24" x14ac:dyDescent="0.25">
      <c r="A6520">
        <v>1378799</v>
      </c>
      <c r="B6520" t="s">
        <v>20573</v>
      </c>
      <c r="C6520" t="s">
        <v>20574</v>
      </c>
      <c r="G6520" t="e">
        <f>-pamide</f>
        <v>#NAME?</v>
      </c>
      <c r="H6520" t="s">
        <v>760</v>
      </c>
      <c r="N6520" t="s">
        <v>45</v>
      </c>
      <c r="O6520" t="s">
        <v>40</v>
      </c>
      <c r="P6520" t="s">
        <v>30</v>
      </c>
      <c r="Q6520" t="s">
        <v>46</v>
      </c>
      <c r="R6520" t="s">
        <v>30</v>
      </c>
      <c r="X6520" t="s">
        <v>20575</v>
      </c>
    </row>
    <row r="6521" spans="1:24" x14ac:dyDescent="0.25">
      <c r="A6521">
        <v>1376694</v>
      </c>
      <c r="B6521" t="s">
        <v>20576</v>
      </c>
      <c r="C6521" t="s">
        <v>20577</v>
      </c>
      <c r="E6521" t="s">
        <v>20578</v>
      </c>
      <c r="G6521" t="e">
        <f>-mycin</f>
        <v>#NAME?</v>
      </c>
      <c r="H6521" t="s">
        <v>26</v>
      </c>
      <c r="I6521">
        <v>1964</v>
      </c>
      <c r="M6521" t="s">
        <v>453</v>
      </c>
      <c r="N6521" t="s">
        <v>29</v>
      </c>
      <c r="O6521" t="s">
        <v>30</v>
      </c>
      <c r="P6521" t="s">
        <v>30</v>
      </c>
      <c r="Q6521" t="s">
        <v>46</v>
      </c>
      <c r="R6521" t="s">
        <v>30</v>
      </c>
      <c r="X6521" t="s">
        <v>20579</v>
      </c>
    </row>
    <row r="6522" spans="1:24" x14ac:dyDescent="0.25">
      <c r="A6522">
        <v>1378405</v>
      </c>
      <c r="B6522" t="s">
        <v>20580</v>
      </c>
      <c r="C6522" t="s">
        <v>20581</v>
      </c>
      <c r="E6522" t="s">
        <v>20582</v>
      </c>
      <c r="F6522" t="s">
        <v>3897</v>
      </c>
      <c r="G6522" t="e">
        <f>-peridol</f>
        <v>#NAME?</v>
      </c>
      <c r="H6522" t="s">
        <v>736</v>
      </c>
      <c r="I6522">
        <v>1981</v>
      </c>
      <c r="M6522" t="s">
        <v>342</v>
      </c>
      <c r="N6522" t="s">
        <v>45</v>
      </c>
      <c r="O6522" t="s">
        <v>30</v>
      </c>
      <c r="P6522" t="s">
        <v>30</v>
      </c>
      <c r="Q6522" t="s">
        <v>63</v>
      </c>
      <c r="R6522" t="s">
        <v>30</v>
      </c>
      <c r="X6522" t="s">
        <v>20583</v>
      </c>
    </row>
    <row r="6523" spans="1:24" x14ac:dyDescent="0.25">
      <c r="A6523">
        <v>1377792</v>
      </c>
      <c r="B6523" t="s">
        <v>20584</v>
      </c>
      <c r="C6523" t="s">
        <v>20585</v>
      </c>
      <c r="G6523" t="e">
        <f>-penem</f>
        <v>#NAME?</v>
      </c>
      <c r="H6523" t="s">
        <v>2256</v>
      </c>
      <c r="N6523" t="s">
        <v>29</v>
      </c>
      <c r="O6523" t="s">
        <v>40</v>
      </c>
      <c r="P6523" t="s">
        <v>30</v>
      </c>
      <c r="Q6523" t="s">
        <v>31</v>
      </c>
      <c r="R6523" t="s">
        <v>30</v>
      </c>
      <c r="X6523" t="s">
        <v>20586</v>
      </c>
    </row>
    <row r="6524" spans="1:24" x14ac:dyDescent="0.25">
      <c r="A6524">
        <v>1152065</v>
      </c>
      <c r="B6524" t="s">
        <v>20587</v>
      </c>
      <c r="C6524" t="s">
        <v>20588</v>
      </c>
      <c r="E6524" t="s">
        <v>20589</v>
      </c>
      <c r="F6524" t="s">
        <v>3897</v>
      </c>
      <c r="G6524" t="e">
        <f>-bendazole</f>
        <v>#NAME?</v>
      </c>
      <c r="H6524" t="s">
        <v>947</v>
      </c>
      <c r="I6524">
        <v>1974</v>
      </c>
      <c r="K6524" t="s">
        <v>20590</v>
      </c>
      <c r="L6524" t="s">
        <v>20591</v>
      </c>
      <c r="M6524" t="s">
        <v>948</v>
      </c>
      <c r="N6524" t="s">
        <v>45</v>
      </c>
      <c r="O6524" t="s">
        <v>40</v>
      </c>
      <c r="P6524" t="s">
        <v>30</v>
      </c>
      <c r="Q6524" t="s">
        <v>63</v>
      </c>
      <c r="R6524" t="s">
        <v>30</v>
      </c>
      <c r="X6524" t="s">
        <v>20592</v>
      </c>
    </row>
    <row r="6525" spans="1:24" x14ac:dyDescent="0.25">
      <c r="A6525">
        <v>1377868</v>
      </c>
      <c r="B6525" t="s">
        <v>20593</v>
      </c>
      <c r="C6525" t="s">
        <v>20594</v>
      </c>
      <c r="G6525" t="s">
        <v>20595</v>
      </c>
      <c r="H6525" t="s">
        <v>20596</v>
      </c>
      <c r="N6525" t="s">
        <v>45</v>
      </c>
      <c r="O6525" t="s">
        <v>40</v>
      </c>
      <c r="P6525" t="s">
        <v>30</v>
      </c>
      <c r="Q6525" t="s">
        <v>46</v>
      </c>
      <c r="R6525" t="s">
        <v>30</v>
      </c>
      <c r="X6525" t="s">
        <v>20597</v>
      </c>
    </row>
    <row r="6526" spans="1:24" x14ac:dyDescent="0.25">
      <c r="A6526">
        <v>666469</v>
      </c>
      <c r="B6526" t="s">
        <v>20598</v>
      </c>
      <c r="C6526" t="s">
        <v>20599</v>
      </c>
      <c r="E6526" t="s">
        <v>20600</v>
      </c>
      <c r="F6526" t="s">
        <v>886</v>
      </c>
      <c r="G6526" t="e">
        <f>-prilat</f>
        <v>#NAME?</v>
      </c>
      <c r="H6526" t="s">
        <v>1467</v>
      </c>
      <c r="I6526">
        <v>1987</v>
      </c>
      <c r="M6526" t="s">
        <v>20601</v>
      </c>
      <c r="N6526" t="s">
        <v>45</v>
      </c>
      <c r="O6526" t="s">
        <v>40</v>
      </c>
      <c r="P6526" t="s">
        <v>30</v>
      </c>
      <c r="Q6526" t="s">
        <v>31</v>
      </c>
      <c r="R6526" t="s">
        <v>30</v>
      </c>
      <c r="X6526" t="s">
        <v>20602</v>
      </c>
    </row>
    <row r="6527" spans="1:24" x14ac:dyDescent="0.25">
      <c r="A6527">
        <v>1377887</v>
      </c>
      <c r="B6527" t="s">
        <v>20603</v>
      </c>
      <c r="C6527" t="s">
        <v>20604</v>
      </c>
      <c r="G6527" t="s">
        <v>20605</v>
      </c>
      <c r="H6527" t="s">
        <v>20606</v>
      </c>
      <c r="K6527" t="s">
        <v>20607</v>
      </c>
      <c r="L6527" t="s">
        <v>20608</v>
      </c>
      <c r="N6527" t="s">
        <v>29</v>
      </c>
      <c r="O6527" t="s">
        <v>40</v>
      </c>
      <c r="P6527" t="s">
        <v>30</v>
      </c>
      <c r="Q6527" t="s">
        <v>46</v>
      </c>
      <c r="R6527" t="s">
        <v>30</v>
      </c>
      <c r="X6527" t="s">
        <v>20609</v>
      </c>
    </row>
    <row r="6528" spans="1:24" x14ac:dyDescent="0.25">
      <c r="A6528">
        <v>1376583</v>
      </c>
      <c r="B6528" t="s">
        <v>20610</v>
      </c>
      <c r="C6528" t="s">
        <v>20611</v>
      </c>
      <c r="G6528" t="e">
        <f>-verine</f>
        <v>#NAME?</v>
      </c>
      <c r="H6528" t="s">
        <v>2084</v>
      </c>
      <c r="N6528" t="s">
        <v>45</v>
      </c>
      <c r="O6528" t="s">
        <v>40</v>
      </c>
      <c r="P6528" t="s">
        <v>30</v>
      </c>
      <c r="Q6528" t="s">
        <v>46</v>
      </c>
      <c r="R6528" t="s">
        <v>30</v>
      </c>
      <c r="X6528" t="s">
        <v>20612</v>
      </c>
    </row>
    <row r="6529" spans="1:24" x14ac:dyDescent="0.25">
      <c r="A6529">
        <v>1334397</v>
      </c>
      <c r="B6529" t="s">
        <v>20613</v>
      </c>
      <c r="C6529" t="s">
        <v>20614</v>
      </c>
      <c r="E6529" t="s">
        <v>20615</v>
      </c>
      <c r="F6529" t="s">
        <v>20616</v>
      </c>
      <c r="G6529" t="e">
        <f>-perit</f>
        <v>#NAME?</v>
      </c>
      <c r="H6529" t="s">
        <v>20617</v>
      </c>
      <c r="I6529">
        <v>2008</v>
      </c>
      <c r="N6529" t="s">
        <v>45</v>
      </c>
      <c r="O6529" t="s">
        <v>40</v>
      </c>
      <c r="P6529" t="s">
        <v>30</v>
      </c>
      <c r="Q6529" t="s">
        <v>31</v>
      </c>
      <c r="R6529" t="s">
        <v>30</v>
      </c>
      <c r="X6529" t="s">
        <v>20618</v>
      </c>
    </row>
    <row r="6530" spans="1:24" x14ac:dyDescent="0.25">
      <c r="A6530">
        <v>1376178</v>
      </c>
      <c r="B6530" t="s">
        <v>20619</v>
      </c>
      <c r="C6530" t="s">
        <v>20620</v>
      </c>
      <c r="E6530" t="s">
        <v>20621</v>
      </c>
      <c r="F6530" t="s">
        <v>489</v>
      </c>
      <c r="G6530" t="s">
        <v>5055</v>
      </c>
      <c r="H6530" t="s">
        <v>5056</v>
      </c>
      <c r="I6530">
        <v>1966</v>
      </c>
      <c r="M6530" t="s">
        <v>453</v>
      </c>
      <c r="N6530" t="s">
        <v>29</v>
      </c>
      <c r="O6530" t="s">
        <v>30</v>
      </c>
      <c r="P6530" t="s">
        <v>30</v>
      </c>
      <c r="Q6530" t="s">
        <v>46</v>
      </c>
      <c r="R6530" t="s">
        <v>30</v>
      </c>
      <c r="X6530" t="s">
        <v>20622</v>
      </c>
    </row>
    <row r="6531" spans="1:24" x14ac:dyDescent="0.25">
      <c r="A6531">
        <v>1376205</v>
      </c>
      <c r="B6531" t="s">
        <v>20623</v>
      </c>
      <c r="C6531" t="s">
        <v>20624</v>
      </c>
      <c r="E6531" t="s">
        <v>20625</v>
      </c>
      <c r="G6531" t="e">
        <f>-fungin</f>
        <v>#NAME?</v>
      </c>
      <c r="H6531" t="s">
        <v>6549</v>
      </c>
      <c r="I6531">
        <v>1970</v>
      </c>
      <c r="M6531" t="s">
        <v>13485</v>
      </c>
      <c r="N6531" t="s">
        <v>29</v>
      </c>
      <c r="O6531" t="s">
        <v>30</v>
      </c>
      <c r="P6531" t="s">
        <v>30</v>
      </c>
      <c r="Q6531" t="s">
        <v>46</v>
      </c>
      <c r="R6531" t="s">
        <v>30</v>
      </c>
      <c r="X6531" t="s">
        <v>20626</v>
      </c>
    </row>
    <row r="6532" spans="1:24" x14ac:dyDescent="0.25">
      <c r="A6532">
        <v>1379953</v>
      </c>
      <c r="B6532" t="s">
        <v>20627</v>
      </c>
      <c r="C6532" t="s">
        <v>20628</v>
      </c>
      <c r="G6532" t="e">
        <f>-caine</f>
        <v>#NAME?</v>
      </c>
      <c r="H6532" t="s">
        <v>394</v>
      </c>
      <c r="N6532" t="s">
        <v>45</v>
      </c>
      <c r="O6532" t="s">
        <v>40</v>
      </c>
      <c r="P6532" t="s">
        <v>30</v>
      </c>
      <c r="Q6532" t="s">
        <v>46</v>
      </c>
      <c r="R6532" t="s">
        <v>30</v>
      </c>
      <c r="X6532" t="s">
        <v>20629</v>
      </c>
    </row>
    <row r="6533" spans="1:24" x14ac:dyDescent="0.25">
      <c r="A6533">
        <v>1381022</v>
      </c>
      <c r="B6533" t="s">
        <v>20630</v>
      </c>
      <c r="C6533" t="s">
        <v>20631</v>
      </c>
      <c r="E6533" t="s">
        <v>20632</v>
      </c>
      <c r="F6533" t="s">
        <v>2394</v>
      </c>
      <c r="G6533" t="e">
        <f>-filcon</f>
        <v>#NAME?</v>
      </c>
      <c r="H6533" t="s">
        <v>276</v>
      </c>
      <c r="I6533">
        <v>1983</v>
      </c>
      <c r="M6533" t="s">
        <v>277</v>
      </c>
      <c r="N6533" t="s">
        <v>229</v>
      </c>
      <c r="O6533" t="s">
        <v>30</v>
      </c>
      <c r="P6533" t="s">
        <v>30</v>
      </c>
      <c r="Q6533" t="s">
        <v>31</v>
      </c>
      <c r="R6533" t="s">
        <v>30</v>
      </c>
    </row>
    <row r="6534" spans="1:24" x14ac:dyDescent="0.25">
      <c r="A6534">
        <v>1380157</v>
      </c>
      <c r="B6534" t="s">
        <v>20637</v>
      </c>
      <c r="C6534" t="s">
        <v>20638</v>
      </c>
      <c r="G6534" t="e">
        <f>-ermin</f>
        <v>#NAME?</v>
      </c>
      <c r="H6534" t="s">
        <v>4294</v>
      </c>
      <c r="K6534" t="s">
        <v>20639</v>
      </c>
      <c r="L6534" t="s">
        <v>20640</v>
      </c>
      <c r="N6534" t="s">
        <v>108</v>
      </c>
      <c r="O6534" t="s">
        <v>30</v>
      </c>
      <c r="P6534" t="s">
        <v>30</v>
      </c>
      <c r="Q6534" t="s">
        <v>31</v>
      </c>
      <c r="R6534" t="s">
        <v>30</v>
      </c>
    </row>
    <row r="6535" spans="1:24" x14ac:dyDescent="0.25">
      <c r="A6535">
        <v>1449586</v>
      </c>
      <c r="B6535" t="s">
        <v>20651</v>
      </c>
      <c r="C6535" t="s">
        <v>20652</v>
      </c>
      <c r="E6535" t="s">
        <v>20653</v>
      </c>
      <c r="F6535" t="s">
        <v>6145</v>
      </c>
      <c r="G6535" t="e">
        <f>-rsen</f>
        <v>#NAME?</v>
      </c>
      <c r="H6535" t="s">
        <v>539</v>
      </c>
      <c r="I6535">
        <v>2010</v>
      </c>
      <c r="N6535" t="s">
        <v>540</v>
      </c>
      <c r="O6535" t="s">
        <v>30</v>
      </c>
      <c r="P6535" t="s">
        <v>30</v>
      </c>
      <c r="Q6535" t="s">
        <v>31</v>
      </c>
      <c r="R6535" t="s">
        <v>30</v>
      </c>
    </row>
    <row r="6536" spans="1:24" x14ac:dyDescent="0.25">
      <c r="A6536">
        <v>1383369</v>
      </c>
      <c r="B6536" t="s">
        <v>20659</v>
      </c>
      <c r="C6536" t="s">
        <v>20660</v>
      </c>
      <c r="E6536" t="s">
        <v>20661</v>
      </c>
      <c r="G6536" t="e">
        <f>-perone</f>
        <v>#NAME?</v>
      </c>
      <c r="H6536" t="s">
        <v>5115</v>
      </c>
      <c r="I6536">
        <v>1977</v>
      </c>
      <c r="M6536" t="s">
        <v>342</v>
      </c>
      <c r="N6536" t="s">
        <v>45</v>
      </c>
      <c r="O6536" t="s">
        <v>40</v>
      </c>
      <c r="P6536" t="s">
        <v>30</v>
      </c>
      <c r="Q6536" t="s">
        <v>63</v>
      </c>
      <c r="R6536" t="s">
        <v>30</v>
      </c>
      <c r="X6536" t="s">
        <v>20662</v>
      </c>
    </row>
    <row r="6537" spans="1:24" x14ac:dyDescent="0.25">
      <c r="A6537">
        <v>1383191</v>
      </c>
      <c r="B6537" t="s">
        <v>20663</v>
      </c>
      <c r="C6537" t="s">
        <v>20664</v>
      </c>
      <c r="G6537" t="e">
        <f>-ium</f>
        <v>#NAME?</v>
      </c>
      <c r="H6537" t="s">
        <v>288</v>
      </c>
      <c r="N6537" t="s">
        <v>29</v>
      </c>
      <c r="O6537" t="s">
        <v>30</v>
      </c>
      <c r="P6537" t="s">
        <v>30</v>
      </c>
      <c r="Q6537" t="s">
        <v>63</v>
      </c>
      <c r="R6537" t="s">
        <v>30</v>
      </c>
      <c r="X6537" t="s">
        <v>20665</v>
      </c>
    </row>
    <row r="6538" spans="1:24" x14ac:dyDescent="0.25">
      <c r="A6538">
        <v>1377473</v>
      </c>
      <c r="B6538" t="s">
        <v>20666</v>
      </c>
      <c r="C6538" t="s">
        <v>20667</v>
      </c>
      <c r="F6538" t="s">
        <v>301</v>
      </c>
      <c r="G6538" t="e">
        <f ca="1">-ifen(e)</f>
        <v>#NAME?</v>
      </c>
      <c r="H6538" t="s">
        <v>4990</v>
      </c>
      <c r="I6538">
        <v>1975</v>
      </c>
      <c r="M6538" t="s">
        <v>4991</v>
      </c>
      <c r="N6538" t="s">
        <v>45</v>
      </c>
      <c r="O6538" t="s">
        <v>30</v>
      </c>
      <c r="P6538" t="s">
        <v>30</v>
      </c>
      <c r="Q6538" t="s">
        <v>63</v>
      </c>
      <c r="R6538" t="s">
        <v>30</v>
      </c>
      <c r="X6538" t="s">
        <v>20668</v>
      </c>
    </row>
    <row r="6539" spans="1:24" x14ac:dyDescent="0.25">
      <c r="A6539">
        <v>1383601</v>
      </c>
      <c r="B6539" t="s">
        <v>20669</v>
      </c>
      <c r="C6539" t="s">
        <v>20670</v>
      </c>
      <c r="G6539" t="e">
        <f>-ium</f>
        <v>#NAME?</v>
      </c>
      <c r="H6539" t="s">
        <v>288</v>
      </c>
      <c r="N6539" t="s">
        <v>45</v>
      </c>
      <c r="O6539" t="s">
        <v>40</v>
      </c>
      <c r="P6539" t="s">
        <v>30</v>
      </c>
      <c r="Q6539" t="s">
        <v>46</v>
      </c>
      <c r="R6539" t="s">
        <v>30</v>
      </c>
      <c r="X6539" t="s">
        <v>20671</v>
      </c>
    </row>
    <row r="6540" spans="1:24" x14ac:dyDescent="0.25">
      <c r="A6540">
        <v>1380249</v>
      </c>
      <c r="B6540" t="s">
        <v>20672</v>
      </c>
      <c r="C6540" t="s">
        <v>20673</v>
      </c>
      <c r="E6540" t="s">
        <v>20674</v>
      </c>
      <c r="F6540" t="s">
        <v>922</v>
      </c>
      <c r="G6540" t="s">
        <v>16074</v>
      </c>
      <c r="H6540" t="s">
        <v>16075</v>
      </c>
      <c r="I6540">
        <v>1998</v>
      </c>
      <c r="N6540" t="s">
        <v>108</v>
      </c>
      <c r="O6540" t="s">
        <v>30</v>
      </c>
      <c r="P6540" t="s">
        <v>30</v>
      </c>
      <c r="Q6540" t="s">
        <v>31</v>
      </c>
      <c r="R6540" t="s">
        <v>30</v>
      </c>
    </row>
    <row r="6541" spans="1:24" x14ac:dyDescent="0.25">
      <c r="A6541">
        <v>1380736</v>
      </c>
      <c r="B6541" t="s">
        <v>20675</v>
      </c>
      <c r="C6541" t="s">
        <v>20676</v>
      </c>
      <c r="G6541" t="e">
        <f>-tecan</f>
        <v>#NAME?</v>
      </c>
      <c r="H6541" t="s">
        <v>8275</v>
      </c>
      <c r="N6541" t="s">
        <v>75</v>
      </c>
      <c r="O6541" t="s">
        <v>30</v>
      </c>
      <c r="P6541" t="s">
        <v>30</v>
      </c>
      <c r="Q6541" t="s">
        <v>31</v>
      </c>
      <c r="R6541" t="s">
        <v>30</v>
      </c>
    </row>
    <row r="6542" spans="1:24" x14ac:dyDescent="0.25">
      <c r="A6542">
        <v>1380902</v>
      </c>
      <c r="B6542" t="s">
        <v>20677</v>
      </c>
      <c r="C6542" t="s">
        <v>20678</v>
      </c>
      <c r="G6542" t="e">
        <f>-ium</f>
        <v>#NAME?</v>
      </c>
      <c r="H6542" t="s">
        <v>288</v>
      </c>
      <c r="I6542">
        <v>2004</v>
      </c>
      <c r="N6542" t="s">
        <v>75</v>
      </c>
      <c r="O6542" t="s">
        <v>30</v>
      </c>
      <c r="P6542" t="s">
        <v>30</v>
      </c>
      <c r="Q6542" t="s">
        <v>31</v>
      </c>
      <c r="R6542" t="s">
        <v>30</v>
      </c>
    </row>
    <row r="6543" spans="1:24" x14ac:dyDescent="0.25">
      <c r="A6543">
        <v>1381328</v>
      </c>
      <c r="B6543" t="s">
        <v>20679</v>
      </c>
      <c r="C6543" t="s">
        <v>20680</v>
      </c>
      <c r="F6543" t="s">
        <v>4437</v>
      </c>
      <c r="G6543" t="e">
        <f>-filcon</f>
        <v>#NAME?</v>
      </c>
      <c r="H6543" t="s">
        <v>276</v>
      </c>
      <c r="I6543">
        <v>1977</v>
      </c>
      <c r="M6543" t="s">
        <v>277</v>
      </c>
      <c r="N6543" t="s">
        <v>229</v>
      </c>
      <c r="O6543" t="s">
        <v>30</v>
      </c>
      <c r="P6543" t="s">
        <v>30</v>
      </c>
      <c r="Q6543" t="s">
        <v>31</v>
      </c>
      <c r="R6543" t="s">
        <v>30</v>
      </c>
    </row>
    <row r="6544" spans="1:24" x14ac:dyDescent="0.25">
      <c r="A6544">
        <v>1381027</v>
      </c>
      <c r="B6544" t="s">
        <v>20681</v>
      </c>
      <c r="C6544" t="s">
        <v>20682</v>
      </c>
      <c r="F6544" t="s">
        <v>313</v>
      </c>
      <c r="G6544" t="e">
        <f>-relin</f>
        <v>#NAME?</v>
      </c>
      <c r="H6544" t="s">
        <v>5143</v>
      </c>
      <c r="I6544">
        <v>1995</v>
      </c>
      <c r="M6544" t="s">
        <v>20683</v>
      </c>
      <c r="N6544" t="s">
        <v>108</v>
      </c>
      <c r="O6544" t="s">
        <v>30</v>
      </c>
      <c r="P6544" t="s">
        <v>30</v>
      </c>
      <c r="Q6544" t="s">
        <v>31</v>
      </c>
      <c r="R6544" t="s">
        <v>30</v>
      </c>
    </row>
    <row r="6545" spans="1:24" x14ac:dyDescent="0.25">
      <c r="A6545">
        <v>1380143</v>
      </c>
      <c r="B6545" t="s">
        <v>20686</v>
      </c>
      <c r="C6545" t="s">
        <v>20687</v>
      </c>
      <c r="E6545" t="s">
        <v>20688</v>
      </c>
      <c r="F6545" t="s">
        <v>20689</v>
      </c>
      <c r="G6545" t="e">
        <f>-imod</f>
        <v>#NAME?</v>
      </c>
      <c r="H6545" t="s">
        <v>2070</v>
      </c>
      <c r="I6545">
        <v>2011</v>
      </c>
      <c r="N6545" t="s">
        <v>108</v>
      </c>
      <c r="O6545" t="s">
        <v>30</v>
      </c>
      <c r="P6545" t="s">
        <v>30</v>
      </c>
      <c r="Q6545" t="s">
        <v>31</v>
      </c>
      <c r="R6545" t="s">
        <v>30</v>
      </c>
    </row>
    <row r="6546" spans="1:24" x14ac:dyDescent="0.25">
      <c r="A6546">
        <v>1381297</v>
      </c>
      <c r="B6546" t="s">
        <v>20690</v>
      </c>
      <c r="C6546" t="s">
        <v>20691</v>
      </c>
      <c r="E6546" t="s">
        <v>20692</v>
      </c>
      <c r="G6546" t="e">
        <f>-mycin</f>
        <v>#NAME?</v>
      </c>
      <c r="H6546" t="s">
        <v>26</v>
      </c>
      <c r="I6546">
        <v>1965</v>
      </c>
      <c r="M6546" t="s">
        <v>793</v>
      </c>
      <c r="N6546" t="s">
        <v>75</v>
      </c>
      <c r="O6546" t="s">
        <v>30</v>
      </c>
      <c r="P6546" t="s">
        <v>30</v>
      </c>
      <c r="Q6546" t="s">
        <v>31</v>
      </c>
      <c r="R6546" t="s">
        <v>30</v>
      </c>
    </row>
    <row r="6547" spans="1:24" x14ac:dyDescent="0.25">
      <c r="A6547">
        <v>1380826</v>
      </c>
      <c r="B6547" t="s">
        <v>20693</v>
      </c>
      <c r="C6547" t="s">
        <v>20694</v>
      </c>
      <c r="E6547" t="s">
        <v>20695</v>
      </c>
      <c r="F6547" t="s">
        <v>366</v>
      </c>
      <c r="G6547" t="s">
        <v>3396</v>
      </c>
      <c r="H6547" t="s">
        <v>3397</v>
      </c>
      <c r="I6547">
        <v>1994</v>
      </c>
      <c r="M6547" t="s">
        <v>20696</v>
      </c>
      <c r="N6547" t="s">
        <v>75</v>
      </c>
      <c r="O6547" t="s">
        <v>30</v>
      </c>
      <c r="P6547" t="s">
        <v>30</v>
      </c>
      <c r="Q6547" t="s">
        <v>31</v>
      </c>
      <c r="R6547" t="s">
        <v>30</v>
      </c>
    </row>
    <row r="6548" spans="1:24" x14ac:dyDescent="0.25">
      <c r="A6548">
        <v>1377385</v>
      </c>
      <c r="B6548" t="s">
        <v>20702</v>
      </c>
      <c r="C6548" t="s">
        <v>20703</v>
      </c>
      <c r="G6548" t="e">
        <f>-sal</f>
        <v>#NAME?</v>
      </c>
      <c r="H6548" t="s">
        <v>1459</v>
      </c>
      <c r="N6548" t="s">
        <v>45</v>
      </c>
      <c r="O6548" t="s">
        <v>40</v>
      </c>
      <c r="P6548" t="s">
        <v>30</v>
      </c>
      <c r="Q6548" t="s">
        <v>46</v>
      </c>
      <c r="R6548" t="s">
        <v>30</v>
      </c>
      <c r="X6548" t="s">
        <v>20704</v>
      </c>
    </row>
    <row r="6549" spans="1:24" x14ac:dyDescent="0.25">
      <c r="A6549">
        <v>1380091</v>
      </c>
      <c r="B6549" t="s">
        <v>20705</v>
      </c>
      <c r="C6549" t="s">
        <v>20706</v>
      </c>
      <c r="F6549" t="s">
        <v>20707</v>
      </c>
      <c r="G6549" t="e">
        <f>-stat</f>
        <v>#NAME?</v>
      </c>
      <c r="H6549" t="s">
        <v>781</v>
      </c>
      <c r="I6549">
        <v>2012</v>
      </c>
      <c r="N6549" t="s">
        <v>45</v>
      </c>
      <c r="O6549" t="s">
        <v>40</v>
      </c>
      <c r="P6549" t="s">
        <v>30</v>
      </c>
      <c r="Q6549" t="s">
        <v>31</v>
      </c>
      <c r="R6549" t="s">
        <v>30</v>
      </c>
      <c r="X6549" t="s">
        <v>20708</v>
      </c>
    </row>
    <row r="6550" spans="1:24" x14ac:dyDescent="0.25">
      <c r="A6550">
        <v>1376924</v>
      </c>
      <c r="B6550" t="s">
        <v>20709</v>
      </c>
      <c r="C6550" t="s">
        <v>20710</v>
      </c>
      <c r="G6550" t="e">
        <f>-ast</f>
        <v>#NAME?</v>
      </c>
      <c r="H6550" t="s">
        <v>10401</v>
      </c>
      <c r="N6550" t="s">
        <v>45</v>
      </c>
      <c r="O6550" t="s">
        <v>40</v>
      </c>
      <c r="P6550" t="s">
        <v>30</v>
      </c>
      <c r="Q6550" t="s">
        <v>63</v>
      </c>
      <c r="R6550" t="s">
        <v>30</v>
      </c>
      <c r="X6550" t="s">
        <v>20711</v>
      </c>
    </row>
    <row r="6551" spans="1:24" x14ac:dyDescent="0.25">
      <c r="A6551">
        <v>1379387</v>
      </c>
      <c r="B6551" t="s">
        <v>20712</v>
      </c>
      <c r="C6551" t="s">
        <v>20713</v>
      </c>
      <c r="G6551" t="e">
        <f>-perone</f>
        <v>#NAME?</v>
      </c>
      <c r="H6551" t="s">
        <v>5115</v>
      </c>
      <c r="N6551" t="s">
        <v>45</v>
      </c>
      <c r="O6551" t="s">
        <v>30</v>
      </c>
      <c r="P6551" t="s">
        <v>30</v>
      </c>
      <c r="Q6551" t="s">
        <v>63</v>
      </c>
      <c r="R6551" t="s">
        <v>30</v>
      </c>
      <c r="X6551" t="s">
        <v>20714</v>
      </c>
    </row>
    <row r="6552" spans="1:24" x14ac:dyDescent="0.25">
      <c r="A6552">
        <v>1379428</v>
      </c>
      <c r="B6552" t="s">
        <v>20715</v>
      </c>
      <c r="C6552" t="s">
        <v>20716</v>
      </c>
      <c r="F6552" t="s">
        <v>4276</v>
      </c>
      <c r="G6552" t="s">
        <v>37</v>
      </c>
      <c r="H6552" t="s">
        <v>38</v>
      </c>
      <c r="I6552">
        <v>1968</v>
      </c>
      <c r="M6552" t="s">
        <v>4208</v>
      </c>
      <c r="N6552" t="s">
        <v>29</v>
      </c>
      <c r="O6552" t="s">
        <v>40</v>
      </c>
      <c r="P6552" t="s">
        <v>30</v>
      </c>
      <c r="Q6552" t="s">
        <v>31</v>
      </c>
      <c r="R6552" t="s">
        <v>30</v>
      </c>
      <c r="X6552" t="s">
        <v>20717</v>
      </c>
    </row>
    <row r="6553" spans="1:24" x14ac:dyDescent="0.25">
      <c r="A6553">
        <v>1377965</v>
      </c>
      <c r="B6553" t="s">
        <v>20718</v>
      </c>
      <c r="C6553" t="s">
        <v>20719</v>
      </c>
      <c r="E6553" t="s">
        <v>20720</v>
      </c>
      <c r="F6553" t="s">
        <v>14316</v>
      </c>
      <c r="G6553" t="e">
        <f>-stat</f>
        <v>#NAME?</v>
      </c>
      <c r="H6553" t="s">
        <v>14317</v>
      </c>
      <c r="I6553">
        <v>2010</v>
      </c>
      <c r="N6553" t="s">
        <v>45</v>
      </c>
      <c r="O6553" t="s">
        <v>30</v>
      </c>
      <c r="P6553" t="s">
        <v>30</v>
      </c>
      <c r="Q6553" t="s">
        <v>31</v>
      </c>
      <c r="R6553" t="s">
        <v>30</v>
      </c>
      <c r="X6553" t="s">
        <v>20721</v>
      </c>
    </row>
    <row r="6554" spans="1:24" x14ac:dyDescent="0.25">
      <c r="A6554">
        <v>1379854</v>
      </c>
      <c r="B6554" t="s">
        <v>20722</v>
      </c>
      <c r="C6554" t="s">
        <v>20723</v>
      </c>
      <c r="G6554" t="e">
        <f>-renone</f>
        <v>#NAME?</v>
      </c>
      <c r="H6554" t="s">
        <v>14841</v>
      </c>
      <c r="N6554" t="s">
        <v>29</v>
      </c>
      <c r="O6554" t="s">
        <v>40</v>
      </c>
      <c r="P6554" t="s">
        <v>30</v>
      </c>
      <c r="Q6554" t="s">
        <v>31</v>
      </c>
      <c r="R6554" t="s">
        <v>30</v>
      </c>
      <c r="X6554" t="s">
        <v>20724</v>
      </c>
    </row>
    <row r="6555" spans="1:24" x14ac:dyDescent="0.25">
      <c r="A6555">
        <v>1376550</v>
      </c>
      <c r="B6555" t="s">
        <v>20725</v>
      </c>
      <c r="C6555" t="s">
        <v>20726</v>
      </c>
      <c r="E6555" t="s">
        <v>20727</v>
      </c>
      <c r="G6555" t="s">
        <v>1566</v>
      </c>
      <c r="H6555" t="s">
        <v>1567</v>
      </c>
      <c r="N6555" t="s">
        <v>45</v>
      </c>
      <c r="O6555" t="s">
        <v>40</v>
      </c>
      <c r="P6555" t="s">
        <v>30</v>
      </c>
      <c r="Q6555" t="s">
        <v>31</v>
      </c>
      <c r="R6555" t="s">
        <v>30</v>
      </c>
      <c r="X6555" t="s">
        <v>20728</v>
      </c>
    </row>
    <row r="6556" spans="1:24" x14ac:dyDescent="0.25">
      <c r="A6556">
        <v>1376042</v>
      </c>
      <c r="B6556" t="s">
        <v>20729</v>
      </c>
      <c r="C6556" t="s">
        <v>20730</v>
      </c>
      <c r="G6556" t="e">
        <f>-tril</f>
        <v>#NAME?</v>
      </c>
      <c r="H6556" t="s">
        <v>4225</v>
      </c>
      <c r="K6556" t="s">
        <v>20731</v>
      </c>
      <c r="L6556" t="s">
        <v>20732</v>
      </c>
      <c r="N6556" t="s">
        <v>45</v>
      </c>
      <c r="O6556" t="s">
        <v>40</v>
      </c>
      <c r="P6556" t="s">
        <v>30</v>
      </c>
      <c r="Q6556" t="s">
        <v>46</v>
      </c>
      <c r="R6556" t="s">
        <v>30</v>
      </c>
      <c r="X6556" t="s">
        <v>20733</v>
      </c>
    </row>
    <row r="6557" spans="1:24" x14ac:dyDescent="0.25">
      <c r="A6557">
        <v>1379235</v>
      </c>
      <c r="B6557" t="s">
        <v>20734</v>
      </c>
      <c r="C6557" t="s">
        <v>20735</v>
      </c>
      <c r="E6557" t="s">
        <v>20736</v>
      </c>
      <c r="G6557" t="s">
        <v>237</v>
      </c>
      <c r="H6557" t="s">
        <v>238</v>
      </c>
      <c r="I6557">
        <v>1993</v>
      </c>
      <c r="M6557" t="s">
        <v>3178</v>
      </c>
      <c r="N6557" t="s">
        <v>29</v>
      </c>
      <c r="O6557" t="s">
        <v>40</v>
      </c>
      <c r="P6557" t="s">
        <v>30</v>
      </c>
      <c r="Q6557" t="s">
        <v>46</v>
      </c>
      <c r="R6557" t="s">
        <v>30</v>
      </c>
      <c r="X6557" t="s">
        <v>20737</v>
      </c>
    </row>
    <row r="6558" spans="1:24" x14ac:dyDescent="0.25">
      <c r="A6558">
        <v>1377151</v>
      </c>
      <c r="B6558" t="s">
        <v>20738</v>
      </c>
      <c r="C6558" t="s">
        <v>20739</v>
      </c>
      <c r="G6558" t="e">
        <f>-dipine</f>
        <v>#NAME?</v>
      </c>
      <c r="H6558" t="s">
        <v>318</v>
      </c>
      <c r="N6558" t="s">
        <v>45</v>
      </c>
      <c r="O6558" t="s">
        <v>40</v>
      </c>
      <c r="P6558" t="s">
        <v>30</v>
      </c>
      <c r="Q6558" t="s">
        <v>46</v>
      </c>
      <c r="R6558" t="s">
        <v>30</v>
      </c>
      <c r="X6558" t="s">
        <v>20740</v>
      </c>
    </row>
    <row r="6559" spans="1:24" x14ac:dyDescent="0.25">
      <c r="A6559">
        <v>1376435</v>
      </c>
      <c r="B6559" t="s">
        <v>20741</v>
      </c>
      <c r="C6559" t="s">
        <v>20742</v>
      </c>
      <c r="E6559" t="s">
        <v>20743</v>
      </c>
      <c r="G6559" t="e">
        <f>-azepam</f>
        <v>#NAME?</v>
      </c>
      <c r="H6559" t="s">
        <v>1171</v>
      </c>
      <c r="I6559">
        <v>1971</v>
      </c>
      <c r="M6559" t="s">
        <v>693</v>
      </c>
      <c r="N6559" t="s">
        <v>45</v>
      </c>
      <c r="O6559" t="s">
        <v>40</v>
      </c>
      <c r="P6559" t="s">
        <v>30</v>
      </c>
      <c r="Q6559" t="s">
        <v>63</v>
      </c>
      <c r="R6559" t="s">
        <v>30</v>
      </c>
      <c r="X6559" t="s">
        <v>20744</v>
      </c>
    </row>
    <row r="6560" spans="1:24" x14ac:dyDescent="0.25">
      <c r="A6560">
        <v>1379351</v>
      </c>
      <c r="B6560" t="s">
        <v>20745</v>
      </c>
      <c r="C6560" t="s">
        <v>20746</v>
      </c>
      <c r="G6560" t="e">
        <f>-perone</f>
        <v>#NAME?</v>
      </c>
      <c r="H6560" t="s">
        <v>5115</v>
      </c>
      <c r="N6560" t="s">
        <v>45</v>
      </c>
      <c r="O6560" t="s">
        <v>40</v>
      </c>
      <c r="P6560" t="s">
        <v>30</v>
      </c>
      <c r="Q6560" t="s">
        <v>63</v>
      </c>
      <c r="R6560" t="s">
        <v>30</v>
      </c>
      <c r="X6560" t="s">
        <v>20747</v>
      </c>
    </row>
    <row r="6561" spans="1:24" x14ac:dyDescent="0.25">
      <c r="A6561">
        <v>1378089</v>
      </c>
      <c r="B6561" t="s">
        <v>20748</v>
      </c>
      <c r="C6561" t="s">
        <v>20749</v>
      </c>
      <c r="G6561" t="e">
        <f>-mycin</f>
        <v>#NAME?</v>
      </c>
      <c r="H6561" t="s">
        <v>26</v>
      </c>
      <c r="N6561" t="s">
        <v>29</v>
      </c>
      <c r="O6561" t="s">
        <v>30</v>
      </c>
      <c r="P6561" t="s">
        <v>30</v>
      </c>
      <c r="Q6561" t="s">
        <v>31</v>
      </c>
      <c r="R6561" t="s">
        <v>30</v>
      </c>
      <c r="X6561" t="s">
        <v>20750</v>
      </c>
    </row>
    <row r="6562" spans="1:24" x14ac:dyDescent="0.25">
      <c r="A6562">
        <v>1377264</v>
      </c>
      <c r="B6562" t="s">
        <v>20751</v>
      </c>
      <c r="C6562" t="s">
        <v>20752</v>
      </c>
      <c r="G6562" t="e">
        <f>-setron</f>
        <v>#NAME?</v>
      </c>
      <c r="H6562" t="s">
        <v>3536</v>
      </c>
      <c r="N6562" t="s">
        <v>45</v>
      </c>
      <c r="O6562" t="s">
        <v>40</v>
      </c>
      <c r="P6562" t="s">
        <v>30</v>
      </c>
      <c r="Q6562" t="s">
        <v>31</v>
      </c>
      <c r="R6562" t="s">
        <v>30</v>
      </c>
      <c r="X6562" t="s">
        <v>20753</v>
      </c>
    </row>
    <row r="6563" spans="1:24" x14ac:dyDescent="0.25">
      <c r="A6563">
        <v>1377783</v>
      </c>
      <c r="B6563" t="s">
        <v>20754</v>
      </c>
      <c r="C6563" t="s">
        <v>20755</v>
      </c>
      <c r="G6563" t="e">
        <f>-terol</f>
        <v>#NAME?</v>
      </c>
      <c r="H6563" t="s">
        <v>827</v>
      </c>
      <c r="N6563" t="s">
        <v>45</v>
      </c>
      <c r="O6563" t="s">
        <v>30</v>
      </c>
      <c r="P6563" t="s">
        <v>30</v>
      </c>
      <c r="Q6563" t="s">
        <v>46</v>
      </c>
      <c r="R6563" t="s">
        <v>30</v>
      </c>
      <c r="X6563" t="s">
        <v>20756</v>
      </c>
    </row>
    <row r="6564" spans="1:24" x14ac:dyDescent="0.25">
      <c r="A6564">
        <v>1378371</v>
      </c>
      <c r="B6564" t="s">
        <v>20757</v>
      </c>
      <c r="C6564" t="s">
        <v>20758</v>
      </c>
      <c r="E6564" t="s">
        <v>20759</v>
      </c>
      <c r="G6564" t="s">
        <v>460</v>
      </c>
      <c r="H6564" t="s">
        <v>461</v>
      </c>
      <c r="N6564" t="s">
        <v>29</v>
      </c>
      <c r="O6564" t="s">
        <v>30</v>
      </c>
      <c r="P6564" t="s">
        <v>30</v>
      </c>
      <c r="Q6564" t="s">
        <v>46</v>
      </c>
      <c r="R6564" t="s">
        <v>30</v>
      </c>
      <c r="X6564" t="s">
        <v>20760</v>
      </c>
    </row>
    <row r="6565" spans="1:24" x14ac:dyDescent="0.25">
      <c r="A6565">
        <v>1376609</v>
      </c>
      <c r="B6565" t="s">
        <v>20761</v>
      </c>
      <c r="C6565" t="s">
        <v>20762</v>
      </c>
      <c r="G6565" t="e">
        <f>-terol</f>
        <v>#NAME?</v>
      </c>
      <c r="H6565" t="s">
        <v>827</v>
      </c>
      <c r="N6565" t="s">
        <v>45</v>
      </c>
      <c r="O6565" t="s">
        <v>40</v>
      </c>
      <c r="P6565" t="s">
        <v>30</v>
      </c>
      <c r="Q6565" t="s">
        <v>46</v>
      </c>
      <c r="R6565" t="s">
        <v>30</v>
      </c>
      <c r="X6565" t="s">
        <v>20763</v>
      </c>
    </row>
    <row r="6566" spans="1:24" x14ac:dyDescent="0.25">
      <c r="A6566">
        <v>1376815</v>
      </c>
      <c r="B6566" t="s">
        <v>20764</v>
      </c>
      <c r="C6566" t="s">
        <v>20765</v>
      </c>
      <c r="G6566" t="e">
        <f>-perone</f>
        <v>#NAME?</v>
      </c>
      <c r="H6566" t="s">
        <v>5115</v>
      </c>
      <c r="N6566" t="s">
        <v>45</v>
      </c>
      <c r="O6566" t="s">
        <v>40</v>
      </c>
      <c r="P6566" t="s">
        <v>30</v>
      </c>
      <c r="Q6566" t="s">
        <v>46</v>
      </c>
      <c r="R6566" t="s">
        <v>30</v>
      </c>
      <c r="X6566" t="s">
        <v>20766</v>
      </c>
    </row>
    <row r="6567" spans="1:24" x14ac:dyDescent="0.25">
      <c r="A6567">
        <v>1377258</v>
      </c>
      <c r="B6567" t="s">
        <v>20767</v>
      </c>
      <c r="C6567" t="s">
        <v>20768</v>
      </c>
      <c r="E6567" t="s">
        <v>20769</v>
      </c>
      <c r="G6567" t="e">
        <f>-ast</f>
        <v>#NAME?</v>
      </c>
      <c r="H6567" t="s">
        <v>13629</v>
      </c>
      <c r="I6567">
        <v>2005</v>
      </c>
      <c r="N6567" t="s">
        <v>45</v>
      </c>
      <c r="O6567" t="s">
        <v>30</v>
      </c>
      <c r="P6567" t="s">
        <v>30</v>
      </c>
      <c r="Q6567" t="s">
        <v>63</v>
      </c>
      <c r="R6567" t="s">
        <v>30</v>
      </c>
      <c r="X6567" t="s">
        <v>20770</v>
      </c>
    </row>
    <row r="6568" spans="1:24" x14ac:dyDescent="0.25">
      <c r="A6568">
        <v>1380132</v>
      </c>
      <c r="B6568" t="s">
        <v>20774</v>
      </c>
      <c r="C6568" t="s">
        <v>20775</v>
      </c>
      <c r="E6568" t="s">
        <v>20776</v>
      </c>
      <c r="F6568" t="s">
        <v>20777</v>
      </c>
      <c r="G6568" t="s">
        <v>20778</v>
      </c>
      <c r="H6568" t="s">
        <v>20779</v>
      </c>
      <c r="I6568">
        <v>2010</v>
      </c>
      <c r="K6568" t="s">
        <v>20780</v>
      </c>
      <c r="L6568" t="s">
        <v>20781</v>
      </c>
      <c r="N6568" t="s">
        <v>108</v>
      </c>
      <c r="O6568" t="s">
        <v>30</v>
      </c>
      <c r="P6568" t="s">
        <v>30</v>
      </c>
      <c r="Q6568" t="s">
        <v>31</v>
      </c>
      <c r="R6568" t="s">
        <v>30</v>
      </c>
    </row>
    <row r="6569" spans="1:24" x14ac:dyDescent="0.25">
      <c r="A6569">
        <v>1380404</v>
      </c>
      <c r="B6569" t="s">
        <v>20782</v>
      </c>
      <c r="C6569" t="s">
        <v>20783</v>
      </c>
      <c r="G6569" t="e">
        <f>-focon</f>
        <v>#NAME?</v>
      </c>
      <c r="H6569" t="s">
        <v>2685</v>
      </c>
      <c r="I6569">
        <v>1977</v>
      </c>
      <c r="M6569" t="s">
        <v>2686</v>
      </c>
      <c r="N6569" t="s">
        <v>75</v>
      </c>
      <c r="O6569" t="s">
        <v>30</v>
      </c>
      <c r="P6569" t="s">
        <v>30</v>
      </c>
      <c r="Q6569" t="s">
        <v>31</v>
      </c>
      <c r="R6569" t="s">
        <v>30</v>
      </c>
    </row>
    <row r="6570" spans="1:24" x14ac:dyDescent="0.25">
      <c r="A6570">
        <v>1380681</v>
      </c>
      <c r="B6570" t="s">
        <v>20784</v>
      </c>
      <c r="C6570" t="s">
        <v>20785</v>
      </c>
      <c r="E6570" t="s">
        <v>20786</v>
      </c>
      <c r="G6570" t="e">
        <f>-tant</f>
        <v>#NAME?</v>
      </c>
      <c r="H6570" t="s">
        <v>5029</v>
      </c>
      <c r="N6570" t="s">
        <v>75</v>
      </c>
      <c r="O6570" t="s">
        <v>30</v>
      </c>
      <c r="P6570" t="s">
        <v>30</v>
      </c>
      <c r="Q6570" t="s">
        <v>31</v>
      </c>
      <c r="R6570" t="s">
        <v>30</v>
      </c>
    </row>
    <row r="6571" spans="1:24" x14ac:dyDescent="0.25">
      <c r="A6571">
        <v>1380586</v>
      </c>
      <c r="B6571" t="s">
        <v>20787</v>
      </c>
      <c r="C6571" t="s">
        <v>20788</v>
      </c>
      <c r="G6571" t="s">
        <v>129</v>
      </c>
      <c r="H6571" t="s">
        <v>130</v>
      </c>
      <c r="N6571" t="s">
        <v>75</v>
      </c>
      <c r="O6571" t="s">
        <v>30</v>
      </c>
      <c r="P6571" t="s">
        <v>30</v>
      </c>
      <c r="Q6571" t="s">
        <v>31</v>
      </c>
      <c r="R6571" t="s">
        <v>30</v>
      </c>
    </row>
    <row r="6572" spans="1:24" x14ac:dyDescent="0.25">
      <c r="A6572">
        <v>1380194</v>
      </c>
      <c r="B6572" t="s">
        <v>20789</v>
      </c>
      <c r="C6572" t="s">
        <v>20790</v>
      </c>
      <c r="F6572" t="s">
        <v>20791</v>
      </c>
      <c r="G6572" t="e">
        <f>-filcon</f>
        <v>#NAME?</v>
      </c>
      <c r="H6572" t="s">
        <v>276</v>
      </c>
      <c r="I6572">
        <v>1999</v>
      </c>
      <c r="M6572" t="s">
        <v>277</v>
      </c>
      <c r="N6572" t="s">
        <v>229</v>
      </c>
      <c r="O6572" t="s">
        <v>30</v>
      </c>
      <c r="P6572" t="s">
        <v>30</v>
      </c>
      <c r="Q6572" t="s">
        <v>31</v>
      </c>
      <c r="R6572" t="s">
        <v>30</v>
      </c>
    </row>
    <row r="6573" spans="1:24" x14ac:dyDescent="0.25">
      <c r="A6573">
        <v>30634</v>
      </c>
      <c r="B6573" t="s">
        <v>20792</v>
      </c>
      <c r="C6573" t="s">
        <v>20793</v>
      </c>
      <c r="E6573" t="s">
        <v>20794</v>
      </c>
      <c r="F6573" t="s">
        <v>36</v>
      </c>
      <c r="G6573" t="e">
        <f>-vir</f>
        <v>#NAME?</v>
      </c>
      <c r="H6573" t="s">
        <v>20321</v>
      </c>
      <c r="I6573">
        <v>1994</v>
      </c>
      <c r="M6573" t="s">
        <v>250</v>
      </c>
      <c r="N6573" t="s">
        <v>29</v>
      </c>
      <c r="O6573" t="s">
        <v>40</v>
      </c>
      <c r="P6573" t="s">
        <v>30</v>
      </c>
      <c r="Q6573" t="s">
        <v>31</v>
      </c>
      <c r="R6573" t="s">
        <v>30</v>
      </c>
      <c r="X6573" t="s">
        <v>20795</v>
      </c>
    </row>
    <row r="6574" spans="1:24" x14ac:dyDescent="0.25">
      <c r="A6574">
        <v>1376874</v>
      </c>
      <c r="B6574" t="s">
        <v>20796</v>
      </c>
      <c r="C6574" t="s">
        <v>20797</v>
      </c>
      <c r="G6574" t="e">
        <f>-vudine</f>
        <v>#NAME?</v>
      </c>
      <c r="H6574" t="s">
        <v>967</v>
      </c>
      <c r="N6574" t="s">
        <v>29</v>
      </c>
      <c r="O6574" t="s">
        <v>40</v>
      </c>
      <c r="P6574" t="s">
        <v>30</v>
      </c>
      <c r="Q6574" t="s">
        <v>31</v>
      </c>
      <c r="R6574" t="s">
        <v>30</v>
      </c>
      <c r="X6574" t="s">
        <v>20798</v>
      </c>
    </row>
    <row r="6575" spans="1:24" x14ac:dyDescent="0.25">
      <c r="A6575">
        <v>1377855</v>
      </c>
      <c r="B6575" t="s">
        <v>20799</v>
      </c>
      <c r="C6575" t="s">
        <v>20800</v>
      </c>
      <c r="G6575" t="s">
        <v>20801</v>
      </c>
      <c r="H6575" t="s">
        <v>20802</v>
      </c>
      <c r="N6575" t="s">
        <v>45</v>
      </c>
      <c r="O6575" t="s">
        <v>40</v>
      </c>
      <c r="P6575" t="s">
        <v>30</v>
      </c>
      <c r="Q6575" t="s">
        <v>31</v>
      </c>
      <c r="R6575" t="s">
        <v>30</v>
      </c>
      <c r="X6575" t="s">
        <v>20803</v>
      </c>
    </row>
    <row r="6576" spans="1:24" x14ac:dyDescent="0.25">
      <c r="A6576">
        <v>1376970</v>
      </c>
      <c r="B6576" t="s">
        <v>20804</v>
      </c>
      <c r="C6576" t="s">
        <v>20805</v>
      </c>
      <c r="E6576" t="s">
        <v>20806</v>
      </c>
      <c r="G6576" t="e">
        <f>-perone</f>
        <v>#NAME?</v>
      </c>
      <c r="H6576" t="s">
        <v>5115</v>
      </c>
      <c r="K6576" t="s">
        <v>20807</v>
      </c>
      <c r="L6576" t="s">
        <v>20808</v>
      </c>
      <c r="N6576" t="s">
        <v>45</v>
      </c>
      <c r="O6576" t="s">
        <v>40</v>
      </c>
      <c r="P6576" t="s">
        <v>30</v>
      </c>
      <c r="Q6576" t="s">
        <v>63</v>
      </c>
      <c r="R6576" t="s">
        <v>30</v>
      </c>
      <c r="X6576" t="s">
        <v>20809</v>
      </c>
    </row>
    <row r="6577" spans="1:24" x14ac:dyDescent="0.25">
      <c r="A6577">
        <v>1377456</v>
      </c>
      <c r="B6577" t="s">
        <v>20810</v>
      </c>
      <c r="C6577" t="s">
        <v>20811</v>
      </c>
      <c r="E6577" t="s">
        <v>20812</v>
      </c>
      <c r="G6577" t="e">
        <f>-dil</f>
        <v>#NAME?</v>
      </c>
      <c r="H6577" t="s">
        <v>707</v>
      </c>
      <c r="N6577" t="s">
        <v>45</v>
      </c>
      <c r="O6577" t="s">
        <v>40</v>
      </c>
      <c r="P6577" t="s">
        <v>30</v>
      </c>
      <c r="Q6577" t="s">
        <v>63</v>
      </c>
      <c r="R6577" t="s">
        <v>30</v>
      </c>
      <c r="X6577" t="s">
        <v>20813</v>
      </c>
    </row>
    <row r="6578" spans="1:24" x14ac:dyDescent="0.25">
      <c r="A6578">
        <v>1379138</v>
      </c>
      <c r="B6578" t="s">
        <v>20814</v>
      </c>
      <c r="C6578" t="s">
        <v>20815</v>
      </c>
      <c r="G6578" t="e">
        <f>-profen</f>
        <v>#NAME?</v>
      </c>
      <c r="H6578" t="s">
        <v>875</v>
      </c>
      <c r="N6578" t="s">
        <v>45</v>
      </c>
      <c r="O6578" t="s">
        <v>40</v>
      </c>
      <c r="P6578" t="s">
        <v>30</v>
      </c>
      <c r="Q6578" t="s">
        <v>46</v>
      </c>
      <c r="R6578" t="s">
        <v>30</v>
      </c>
      <c r="X6578" t="s">
        <v>20816</v>
      </c>
    </row>
    <row r="6579" spans="1:24" x14ac:dyDescent="0.25">
      <c r="A6579">
        <v>1376372</v>
      </c>
      <c r="B6579" t="s">
        <v>20817</v>
      </c>
      <c r="C6579" t="s">
        <v>20818</v>
      </c>
      <c r="G6579" t="e">
        <f>-fenine</f>
        <v>#NAME?</v>
      </c>
      <c r="H6579" t="s">
        <v>2939</v>
      </c>
      <c r="N6579" t="s">
        <v>45</v>
      </c>
      <c r="O6579" t="s">
        <v>30</v>
      </c>
      <c r="P6579" t="s">
        <v>30</v>
      </c>
      <c r="Q6579" t="s">
        <v>63</v>
      </c>
      <c r="R6579" t="s">
        <v>30</v>
      </c>
      <c r="X6579" t="s">
        <v>20819</v>
      </c>
    </row>
    <row r="6580" spans="1:24" x14ac:dyDescent="0.25">
      <c r="A6580">
        <v>1377344</v>
      </c>
      <c r="B6580" t="s">
        <v>20820</v>
      </c>
      <c r="C6580" t="s">
        <v>20821</v>
      </c>
      <c r="G6580" t="e">
        <f>-cillin</f>
        <v>#NAME?</v>
      </c>
      <c r="H6580" t="s">
        <v>59</v>
      </c>
      <c r="N6580" t="s">
        <v>29</v>
      </c>
      <c r="O6580" t="s">
        <v>40</v>
      </c>
      <c r="P6580" t="s">
        <v>30</v>
      </c>
      <c r="Q6580" t="s">
        <v>31</v>
      </c>
      <c r="R6580" t="s">
        <v>30</v>
      </c>
      <c r="X6580" t="s">
        <v>20822</v>
      </c>
    </row>
    <row r="6581" spans="1:24" x14ac:dyDescent="0.25">
      <c r="A6581">
        <v>1376386</v>
      </c>
      <c r="B6581" t="s">
        <v>20823</v>
      </c>
      <c r="C6581" t="s">
        <v>20824</v>
      </c>
      <c r="F6581" t="s">
        <v>4717</v>
      </c>
      <c r="G6581" t="e">
        <f>-adol</f>
        <v>#NAME?</v>
      </c>
      <c r="H6581" t="s">
        <v>582</v>
      </c>
      <c r="K6581" t="s">
        <v>20825</v>
      </c>
      <c r="L6581" t="s">
        <v>20826</v>
      </c>
      <c r="N6581" t="s">
        <v>45</v>
      </c>
      <c r="O6581" t="s">
        <v>40</v>
      </c>
      <c r="P6581" t="s">
        <v>30</v>
      </c>
      <c r="Q6581" t="s">
        <v>46</v>
      </c>
      <c r="R6581" t="s">
        <v>30</v>
      </c>
      <c r="X6581" t="s">
        <v>20827</v>
      </c>
    </row>
    <row r="6582" spans="1:24" x14ac:dyDescent="0.25">
      <c r="A6582">
        <v>1379084</v>
      </c>
      <c r="B6582" t="s">
        <v>20828</v>
      </c>
      <c r="C6582" t="s">
        <v>20829</v>
      </c>
      <c r="G6582" t="e">
        <f>-ast</f>
        <v>#NAME?</v>
      </c>
      <c r="H6582" t="s">
        <v>10401</v>
      </c>
      <c r="N6582" t="s">
        <v>45</v>
      </c>
      <c r="O6582" t="s">
        <v>40</v>
      </c>
      <c r="P6582" t="s">
        <v>30</v>
      </c>
      <c r="Q6582" t="s">
        <v>31</v>
      </c>
      <c r="R6582" t="s">
        <v>30</v>
      </c>
      <c r="X6582" t="s">
        <v>20830</v>
      </c>
    </row>
    <row r="6583" spans="1:24" x14ac:dyDescent="0.25">
      <c r="A6583">
        <v>1376492</v>
      </c>
      <c r="B6583" t="s">
        <v>20831</v>
      </c>
      <c r="C6583" t="s">
        <v>20832</v>
      </c>
      <c r="G6583" t="e">
        <f>-dil</f>
        <v>#NAME?</v>
      </c>
      <c r="H6583" t="s">
        <v>707</v>
      </c>
      <c r="N6583" t="s">
        <v>45</v>
      </c>
      <c r="O6583" t="s">
        <v>40</v>
      </c>
      <c r="P6583" t="s">
        <v>30</v>
      </c>
      <c r="Q6583" t="s">
        <v>46</v>
      </c>
      <c r="R6583" t="s">
        <v>30</v>
      </c>
      <c r="X6583" t="s">
        <v>20833</v>
      </c>
    </row>
    <row r="6584" spans="1:24" x14ac:dyDescent="0.25">
      <c r="A6584">
        <v>1381129</v>
      </c>
      <c r="B6584" t="s">
        <v>20840</v>
      </c>
      <c r="C6584" t="s">
        <v>20841</v>
      </c>
      <c r="G6584" t="e">
        <f>-ermin</f>
        <v>#NAME?</v>
      </c>
      <c r="H6584" t="s">
        <v>4294</v>
      </c>
      <c r="N6584" t="s">
        <v>108</v>
      </c>
      <c r="O6584" t="s">
        <v>30</v>
      </c>
      <c r="P6584" t="s">
        <v>30</v>
      </c>
      <c r="Q6584" t="s">
        <v>31</v>
      </c>
      <c r="R6584" t="s">
        <v>30</v>
      </c>
    </row>
    <row r="6585" spans="1:24" x14ac:dyDescent="0.25">
      <c r="A6585">
        <v>1383083</v>
      </c>
      <c r="B6585" t="s">
        <v>20849</v>
      </c>
      <c r="C6585" t="s">
        <v>20850</v>
      </c>
      <c r="E6585" t="s">
        <v>20851</v>
      </c>
      <c r="F6585" t="s">
        <v>886</v>
      </c>
      <c r="G6585" t="e">
        <f>-alol</f>
        <v>#NAME?</v>
      </c>
      <c r="H6585" t="s">
        <v>1933</v>
      </c>
      <c r="I6585">
        <v>1988</v>
      </c>
      <c r="M6585" t="s">
        <v>627</v>
      </c>
      <c r="N6585" t="s">
        <v>45</v>
      </c>
      <c r="O6585" t="s">
        <v>40</v>
      </c>
      <c r="P6585" t="s">
        <v>30</v>
      </c>
      <c r="Q6585" t="s">
        <v>31</v>
      </c>
      <c r="R6585" t="s">
        <v>30</v>
      </c>
      <c r="X6585" t="s">
        <v>20852</v>
      </c>
    </row>
    <row r="6586" spans="1:24" x14ac:dyDescent="0.25">
      <c r="A6586">
        <v>1383468</v>
      </c>
      <c r="B6586" t="s">
        <v>20853</v>
      </c>
      <c r="C6586" t="s">
        <v>20854</v>
      </c>
      <c r="E6586" t="s">
        <v>20855</v>
      </c>
      <c r="G6586" t="s">
        <v>37</v>
      </c>
      <c r="H6586" t="s">
        <v>38</v>
      </c>
      <c r="I6586">
        <v>1973</v>
      </c>
      <c r="M6586" t="s">
        <v>4208</v>
      </c>
      <c r="N6586" t="s">
        <v>29</v>
      </c>
      <c r="O6586" t="s">
        <v>40</v>
      </c>
      <c r="P6586" t="s">
        <v>30</v>
      </c>
      <c r="Q6586" t="s">
        <v>31</v>
      </c>
      <c r="R6586" t="s">
        <v>30</v>
      </c>
      <c r="X6586" t="s">
        <v>20856</v>
      </c>
    </row>
    <row r="6587" spans="1:24" x14ac:dyDescent="0.25">
      <c r="A6587">
        <v>1383228</v>
      </c>
      <c r="B6587" t="s">
        <v>20857</v>
      </c>
      <c r="C6587" t="s">
        <v>20858</v>
      </c>
      <c r="E6587" t="s">
        <v>20859</v>
      </c>
      <c r="F6587" t="s">
        <v>301</v>
      </c>
      <c r="G6587" t="e">
        <f>-ium</f>
        <v>#NAME?</v>
      </c>
      <c r="H6587" t="s">
        <v>288</v>
      </c>
      <c r="I6587">
        <v>1961</v>
      </c>
      <c r="M6587" t="s">
        <v>2544</v>
      </c>
      <c r="N6587" t="s">
        <v>45</v>
      </c>
      <c r="O6587" t="s">
        <v>40</v>
      </c>
      <c r="P6587" t="s">
        <v>30</v>
      </c>
      <c r="Q6587" t="s">
        <v>46</v>
      </c>
      <c r="R6587" t="s">
        <v>30</v>
      </c>
      <c r="X6587" t="s">
        <v>20860</v>
      </c>
    </row>
    <row r="6588" spans="1:24" x14ac:dyDescent="0.25">
      <c r="A6588">
        <v>1307997</v>
      </c>
      <c r="B6588" t="s">
        <v>20861</v>
      </c>
      <c r="C6588" t="s">
        <v>20862</v>
      </c>
      <c r="E6588" t="s">
        <v>20863</v>
      </c>
      <c r="F6588" t="s">
        <v>13871</v>
      </c>
      <c r="G6588" t="e">
        <f>-arit</f>
        <v>#NAME?</v>
      </c>
      <c r="H6588" t="s">
        <v>1413</v>
      </c>
      <c r="I6588">
        <v>1985</v>
      </c>
      <c r="M6588" t="s">
        <v>18716</v>
      </c>
      <c r="N6588" t="s">
        <v>45</v>
      </c>
      <c r="O6588" t="s">
        <v>40</v>
      </c>
      <c r="P6588" t="s">
        <v>30</v>
      </c>
      <c r="Q6588" t="s">
        <v>63</v>
      </c>
      <c r="R6588" t="s">
        <v>30</v>
      </c>
      <c r="X6588" t="s">
        <v>20864</v>
      </c>
    </row>
    <row r="6589" spans="1:24" x14ac:dyDescent="0.25">
      <c r="A6589">
        <v>1383205</v>
      </c>
      <c r="B6589" t="s">
        <v>20865</v>
      </c>
      <c r="C6589" t="s">
        <v>20866</v>
      </c>
      <c r="E6589" t="s">
        <v>20867</v>
      </c>
      <c r="F6589" t="s">
        <v>886</v>
      </c>
      <c r="G6589" t="e">
        <f ca="1">-pin(e)</f>
        <v>#NAME?</v>
      </c>
      <c r="H6589" t="s">
        <v>272</v>
      </c>
      <c r="I6589">
        <v>1990</v>
      </c>
      <c r="M6589" t="s">
        <v>342</v>
      </c>
      <c r="N6589" t="s">
        <v>45</v>
      </c>
      <c r="O6589" t="s">
        <v>40</v>
      </c>
      <c r="P6589" t="s">
        <v>30</v>
      </c>
      <c r="Q6589" t="s">
        <v>63</v>
      </c>
      <c r="R6589" t="s">
        <v>30</v>
      </c>
      <c r="X6589" t="s">
        <v>20868</v>
      </c>
    </row>
    <row r="6590" spans="1:24" x14ac:dyDescent="0.25">
      <c r="A6590">
        <v>96842</v>
      </c>
      <c r="B6590" t="s">
        <v>20869</v>
      </c>
      <c r="C6590" t="s">
        <v>20870</v>
      </c>
      <c r="E6590" t="s">
        <v>20871</v>
      </c>
      <c r="G6590" t="s">
        <v>2299</v>
      </c>
      <c r="H6590" t="s">
        <v>7961</v>
      </c>
      <c r="I6590">
        <v>1976</v>
      </c>
      <c r="M6590" t="s">
        <v>20872</v>
      </c>
      <c r="N6590" t="s">
        <v>45</v>
      </c>
      <c r="O6590" t="s">
        <v>40</v>
      </c>
      <c r="P6590" t="s">
        <v>30</v>
      </c>
      <c r="Q6590" t="s">
        <v>63</v>
      </c>
      <c r="R6590" t="s">
        <v>30</v>
      </c>
      <c r="X6590" t="s">
        <v>20873</v>
      </c>
    </row>
    <row r="6591" spans="1:24" x14ac:dyDescent="0.25">
      <c r="A6591">
        <v>1383611</v>
      </c>
      <c r="B6591" t="s">
        <v>20874</v>
      </c>
      <c r="C6591" t="s">
        <v>20875</v>
      </c>
      <c r="G6591" t="e">
        <f>-ium</f>
        <v>#NAME?</v>
      </c>
      <c r="H6591" t="s">
        <v>288</v>
      </c>
      <c r="N6591" t="s">
        <v>45</v>
      </c>
      <c r="O6591" t="s">
        <v>30</v>
      </c>
      <c r="P6591" t="s">
        <v>30</v>
      </c>
      <c r="Q6591" t="s">
        <v>46</v>
      </c>
      <c r="R6591" t="s">
        <v>30</v>
      </c>
      <c r="X6591" t="s">
        <v>20876</v>
      </c>
    </row>
    <row r="6592" spans="1:24" x14ac:dyDescent="0.25">
      <c r="A6592">
        <v>427183</v>
      </c>
      <c r="B6592" t="s">
        <v>20877</v>
      </c>
      <c r="C6592" t="s">
        <v>20878</v>
      </c>
      <c r="E6592" t="s">
        <v>20879</v>
      </c>
      <c r="G6592" t="e">
        <f>-algron</f>
        <v>#NAME?</v>
      </c>
      <c r="H6592" t="s">
        <v>20880</v>
      </c>
      <c r="I6592">
        <v>2000</v>
      </c>
      <c r="N6592" t="s">
        <v>45</v>
      </c>
      <c r="O6592" t="s">
        <v>40</v>
      </c>
      <c r="P6592" t="s">
        <v>30</v>
      </c>
      <c r="Q6592" t="s">
        <v>63</v>
      </c>
      <c r="R6592" t="s">
        <v>30</v>
      </c>
      <c r="X6592" t="s">
        <v>20881</v>
      </c>
    </row>
    <row r="6593" spans="1:24" x14ac:dyDescent="0.25">
      <c r="A6593">
        <v>694221</v>
      </c>
      <c r="B6593" t="s">
        <v>20882</v>
      </c>
      <c r="C6593" t="s">
        <v>20883</v>
      </c>
      <c r="K6593" t="s">
        <v>20884</v>
      </c>
      <c r="L6593" t="s">
        <v>20885</v>
      </c>
      <c r="M6593" t="s">
        <v>16386</v>
      </c>
      <c r="N6593" t="s">
        <v>45</v>
      </c>
      <c r="O6593" t="s">
        <v>40</v>
      </c>
      <c r="P6593" t="s">
        <v>30</v>
      </c>
      <c r="Q6593" t="s">
        <v>63</v>
      </c>
      <c r="R6593" t="s">
        <v>30</v>
      </c>
      <c r="X6593" t="s">
        <v>20886</v>
      </c>
    </row>
    <row r="6594" spans="1:24" x14ac:dyDescent="0.25">
      <c r="A6594">
        <v>191508</v>
      </c>
      <c r="B6594" t="s">
        <v>20887</v>
      </c>
      <c r="C6594" t="s">
        <v>20888</v>
      </c>
      <c r="E6594" t="s">
        <v>20889</v>
      </c>
      <c r="F6594" t="s">
        <v>480</v>
      </c>
      <c r="G6594" t="e">
        <f>-bactam</f>
        <v>#NAME?</v>
      </c>
      <c r="H6594" t="s">
        <v>20890</v>
      </c>
      <c r="I6594">
        <v>1980</v>
      </c>
      <c r="M6594" t="s">
        <v>20891</v>
      </c>
      <c r="N6594" t="s">
        <v>29</v>
      </c>
      <c r="O6594" t="s">
        <v>40</v>
      </c>
      <c r="P6594" t="s">
        <v>30</v>
      </c>
      <c r="Q6594" t="s">
        <v>31</v>
      </c>
      <c r="R6594" t="s">
        <v>30</v>
      </c>
      <c r="X6594" t="s">
        <v>20892</v>
      </c>
    </row>
    <row r="6595" spans="1:24" x14ac:dyDescent="0.25">
      <c r="A6595">
        <v>128309</v>
      </c>
      <c r="B6595" t="s">
        <v>20893</v>
      </c>
      <c r="C6595" t="s">
        <v>20894</v>
      </c>
      <c r="E6595" t="s">
        <v>20895</v>
      </c>
      <c r="F6595" t="s">
        <v>20896</v>
      </c>
      <c r="I6595">
        <v>1995</v>
      </c>
      <c r="M6595" t="s">
        <v>20897</v>
      </c>
      <c r="N6595" t="s">
        <v>45</v>
      </c>
      <c r="O6595" t="s">
        <v>40</v>
      </c>
      <c r="P6595" t="s">
        <v>30</v>
      </c>
      <c r="Q6595" t="s">
        <v>63</v>
      </c>
      <c r="R6595" t="s">
        <v>30</v>
      </c>
      <c r="X6595" t="s">
        <v>20898</v>
      </c>
    </row>
    <row r="6596" spans="1:24" x14ac:dyDescent="0.25">
      <c r="A6596">
        <v>452837</v>
      </c>
      <c r="B6596" t="s">
        <v>20904</v>
      </c>
      <c r="C6596" t="s">
        <v>20905</v>
      </c>
      <c r="E6596" t="s">
        <v>20906</v>
      </c>
      <c r="F6596" t="s">
        <v>922</v>
      </c>
      <c r="G6596" t="s">
        <v>668</v>
      </c>
      <c r="H6596" t="s">
        <v>669</v>
      </c>
      <c r="I6596">
        <v>1971</v>
      </c>
      <c r="K6596" t="s">
        <v>20907</v>
      </c>
      <c r="L6596" t="s">
        <v>20908</v>
      </c>
      <c r="M6596" t="s">
        <v>672</v>
      </c>
      <c r="N6596" t="s">
        <v>45</v>
      </c>
      <c r="O6596" t="s">
        <v>40</v>
      </c>
      <c r="P6596" t="s">
        <v>30</v>
      </c>
      <c r="Q6596" t="s">
        <v>31</v>
      </c>
      <c r="R6596" t="s">
        <v>30</v>
      </c>
      <c r="X6596" t="s">
        <v>20909</v>
      </c>
    </row>
    <row r="6597" spans="1:24" x14ac:dyDescent="0.25">
      <c r="A6597">
        <v>1376683</v>
      </c>
      <c r="B6597" t="s">
        <v>20947</v>
      </c>
      <c r="C6597" t="s">
        <v>20948</v>
      </c>
      <c r="K6597" t="s">
        <v>20949</v>
      </c>
      <c r="L6597" t="s">
        <v>20950</v>
      </c>
      <c r="N6597" t="s">
        <v>29</v>
      </c>
      <c r="O6597" t="s">
        <v>30</v>
      </c>
      <c r="P6597" t="s">
        <v>30</v>
      </c>
      <c r="Q6597" t="s">
        <v>31</v>
      </c>
      <c r="R6597" t="s">
        <v>30</v>
      </c>
      <c r="X6597" t="s">
        <v>20951</v>
      </c>
    </row>
    <row r="6598" spans="1:24" x14ac:dyDescent="0.25">
      <c r="A6598">
        <v>1379823</v>
      </c>
      <c r="B6598" t="s">
        <v>20952</v>
      </c>
      <c r="C6598" t="s">
        <v>20953</v>
      </c>
      <c r="K6598" t="s">
        <v>20954</v>
      </c>
      <c r="L6598" t="s">
        <v>20955</v>
      </c>
      <c r="N6598" t="s">
        <v>45</v>
      </c>
      <c r="O6598" t="s">
        <v>40</v>
      </c>
      <c r="P6598" t="s">
        <v>30</v>
      </c>
      <c r="Q6598" t="s">
        <v>46</v>
      </c>
      <c r="R6598" t="s">
        <v>30</v>
      </c>
      <c r="X6598" t="s">
        <v>20956</v>
      </c>
    </row>
    <row r="6599" spans="1:24" x14ac:dyDescent="0.25">
      <c r="A6599">
        <v>1383224</v>
      </c>
      <c r="B6599" t="s">
        <v>20957</v>
      </c>
      <c r="C6599" t="s">
        <v>20958</v>
      </c>
      <c r="I6599">
        <v>1975</v>
      </c>
      <c r="K6599" t="s">
        <v>20959</v>
      </c>
      <c r="L6599" t="s">
        <v>20960</v>
      </c>
      <c r="M6599" t="s">
        <v>16582</v>
      </c>
      <c r="N6599" t="s">
        <v>45</v>
      </c>
      <c r="O6599" t="s">
        <v>40</v>
      </c>
      <c r="P6599" t="s">
        <v>30</v>
      </c>
      <c r="Q6599" t="s">
        <v>63</v>
      </c>
      <c r="R6599" t="s">
        <v>30</v>
      </c>
      <c r="X6599" t="s">
        <v>20961</v>
      </c>
    </row>
    <row r="6600" spans="1:24" x14ac:dyDescent="0.25">
      <c r="A6600">
        <v>1383471</v>
      </c>
      <c r="B6600" t="s">
        <v>20969</v>
      </c>
      <c r="C6600" t="s">
        <v>20970</v>
      </c>
      <c r="E6600" t="s">
        <v>20971</v>
      </c>
      <c r="F6600" t="s">
        <v>366</v>
      </c>
      <c r="G6600" t="s">
        <v>20605</v>
      </c>
      <c r="H6600" t="s">
        <v>20606</v>
      </c>
      <c r="I6600">
        <v>1976</v>
      </c>
      <c r="K6600" t="s">
        <v>20972</v>
      </c>
      <c r="L6600" t="s">
        <v>20973</v>
      </c>
      <c r="M6600" t="s">
        <v>314</v>
      </c>
      <c r="N6600" t="s">
        <v>29</v>
      </c>
      <c r="O6600" t="s">
        <v>40</v>
      </c>
      <c r="P6600" t="s">
        <v>30</v>
      </c>
      <c r="Q6600" t="s">
        <v>46</v>
      </c>
      <c r="R6600" t="s">
        <v>30</v>
      </c>
      <c r="X6600" t="s">
        <v>20974</v>
      </c>
    </row>
    <row r="6601" spans="1:24" x14ac:dyDescent="0.25">
      <c r="A6601">
        <v>1380590</v>
      </c>
      <c r="B6601" t="s">
        <v>20980</v>
      </c>
      <c r="C6601" t="s">
        <v>20981</v>
      </c>
      <c r="G6601" t="e">
        <f>-rsen</f>
        <v>#NAME?</v>
      </c>
      <c r="H6601" t="s">
        <v>539</v>
      </c>
      <c r="K6601" t="s">
        <v>20982</v>
      </c>
      <c r="L6601" t="s">
        <v>20983</v>
      </c>
      <c r="N6601" t="s">
        <v>540</v>
      </c>
      <c r="O6601" t="s">
        <v>30</v>
      </c>
      <c r="P6601" t="s">
        <v>30</v>
      </c>
      <c r="Q6601" t="s">
        <v>31</v>
      </c>
      <c r="R6601" t="s">
        <v>30</v>
      </c>
    </row>
    <row r="6602" spans="1:24" x14ac:dyDescent="0.25">
      <c r="A6602">
        <v>1380180</v>
      </c>
      <c r="B6602" t="s">
        <v>20984</v>
      </c>
      <c r="C6602" t="s">
        <v>20985</v>
      </c>
      <c r="F6602" t="s">
        <v>15544</v>
      </c>
      <c r="G6602" t="e">
        <f>-ium</f>
        <v>#NAME?</v>
      </c>
      <c r="H6602" t="s">
        <v>288</v>
      </c>
      <c r="K6602" t="s">
        <v>20986</v>
      </c>
      <c r="L6602" t="s">
        <v>20987</v>
      </c>
      <c r="N6602" t="s">
        <v>75</v>
      </c>
      <c r="O6602" t="s">
        <v>30</v>
      </c>
      <c r="P6602" t="s">
        <v>30</v>
      </c>
      <c r="Q6602" t="s">
        <v>31</v>
      </c>
      <c r="R6602" t="s">
        <v>30</v>
      </c>
    </row>
    <row r="6603" spans="1:24" x14ac:dyDescent="0.25">
      <c r="A6603">
        <v>1380351</v>
      </c>
      <c r="B6603" t="s">
        <v>20988</v>
      </c>
      <c r="C6603" t="s">
        <v>20989</v>
      </c>
      <c r="G6603" t="e">
        <f>-tide</f>
        <v>#NAME?</v>
      </c>
      <c r="H6603" t="s">
        <v>107</v>
      </c>
      <c r="K6603" t="s">
        <v>20990</v>
      </c>
      <c r="L6603" t="s">
        <v>20991</v>
      </c>
      <c r="N6603" t="s">
        <v>108</v>
      </c>
      <c r="O6603" t="s">
        <v>30</v>
      </c>
      <c r="P6603" t="s">
        <v>30</v>
      </c>
      <c r="Q6603" t="s">
        <v>31</v>
      </c>
      <c r="R6603" t="s">
        <v>30</v>
      </c>
    </row>
    <row r="6604" spans="1:24" x14ac:dyDescent="0.25">
      <c r="A6604">
        <v>1383256</v>
      </c>
      <c r="B6604" t="s">
        <v>20992</v>
      </c>
      <c r="C6604" t="s">
        <v>20993</v>
      </c>
      <c r="E6604" t="s">
        <v>20994</v>
      </c>
      <c r="G6604" t="e">
        <f>-triptyline</f>
        <v>#NAME?</v>
      </c>
      <c r="H6604" t="s">
        <v>20995</v>
      </c>
      <c r="I6604">
        <v>1965</v>
      </c>
      <c r="K6604" t="s">
        <v>20996</v>
      </c>
      <c r="L6604" t="s">
        <v>20997</v>
      </c>
      <c r="M6604" t="s">
        <v>367</v>
      </c>
      <c r="N6604" t="s">
        <v>45</v>
      </c>
      <c r="O6604" t="s">
        <v>30</v>
      </c>
      <c r="P6604" t="s">
        <v>30</v>
      </c>
      <c r="Q6604" t="s">
        <v>46</v>
      </c>
      <c r="R6604" t="s">
        <v>30</v>
      </c>
      <c r="X6604" t="s">
        <v>20998</v>
      </c>
    </row>
    <row r="6605" spans="1:24" x14ac:dyDescent="0.25">
      <c r="A6605">
        <v>1377056</v>
      </c>
      <c r="B6605" t="s">
        <v>20999</v>
      </c>
      <c r="C6605" t="s">
        <v>21000</v>
      </c>
      <c r="K6605" t="s">
        <v>21001</v>
      </c>
      <c r="L6605" t="s">
        <v>21002</v>
      </c>
      <c r="N6605" t="s">
        <v>45</v>
      </c>
      <c r="O6605" t="s">
        <v>30</v>
      </c>
      <c r="P6605" t="s">
        <v>30</v>
      </c>
      <c r="Q6605" t="s">
        <v>31</v>
      </c>
      <c r="R6605" t="s">
        <v>30</v>
      </c>
      <c r="X6605" t="s">
        <v>21003</v>
      </c>
    </row>
    <row r="6606" spans="1:24" x14ac:dyDescent="0.25">
      <c r="A6606">
        <v>1379701</v>
      </c>
      <c r="B6606" t="s">
        <v>21004</v>
      </c>
      <c r="C6606" t="s">
        <v>21005</v>
      </c>
      <c r="I6606">
        <v>1962</v>
      </c>
      <c r="K6606" t="s">
        <v>21006</v>
      </c>
      <c r="L6606" t="s">
        <v>21007</v>
      </c>
      <c r="M6606" t="s">
        <v>905</v>
      </c>
      <c r="N6606" t="s">
        <v>29</v>
      </c>
      <c r="O6606" t="s">
        <v>30</v>
      </c>
      <c r="P6606" t="s">
        <v>30</v>
      </c>
      <c r="Q6606" t="s">
        <v>31</v>
      </c>
      <c r="R6606" t="s">
        <v>30</v>
      </c>
      <c r="X6606" t="s">
        <v>21008</v>
      </c>
    </row>
    <row r="6607" spans="1:24" x14ac:dyDescent="0.25">
      <c r="A6607">
        <v>182928</v>
      </c>
      <c r="B6607" t="s">
        <v>21028</v>
      </c>
      <c r="C6607" t="s">
        <v>21029</v>
      </c>
      <c r="F6607" t="s">
        <v>3859</v>
      </c>
      <c r="I6607">
        <v>1964</v>
      </c>
      <c r="K6607" t="s">
        <v>21030</v>
      </c>
      <c r="L6607" t="s">
        <v>21031</v>
      </c>
      <c r="M6607" t="s">
        <v>905</v>
      </c>
      <c r="N6607" t="s">
        <v>29</v>
      </c>
      <c r="O6607" t="s">
        <v>40</v>
      </c>
      <c r="P6607" t="s">
        <v>30</v>
      </c>
      <c r="Q6607" t="s">
        <v>31</v>
      </c>
      <c r="R6607" t="s">
        <v>30</v>
      </c>
      <c r="X6607" t="s">
        <v>21032</v>
      </c>
    </row>
    <row r="6608" spans="1:24" x14ac:dyDescent="0.25">
      <c r="A6608">
        <v>995747</v>
      </c>
      <c r="B6608" t="s">
        <v>21070</v>
      </c>
      <c r="C6608" t="s">
        <v>21071</v>
      </c>
      <c r="F6608" t="s">
        <v>3897</v>
      </c>
      <c r="G6608" t="e">
        <f>-conazole</f>
        <v>#NAME?</v>
      </c>
      <c r="H6608" t="s">
        <v>917</v>
      </c>
      <c r="I6608">
        <v>1973</v>
      </c>
      <c r="K6608" t="s">
        <v>21072</v>
      </c>
      <c r="L6608" t="s">
        <v>21073</v>
      </c>
      <c r="M6608" t="s">
        <v>13485</v>
      </c>
      <c r="N6608" t="s">
        <v>45</v>
      </c>
      <c r="O6608" t="s">
        <v>30</v>
      </c>
      <c r="P6608" t="s">
        <v>30</v>
      </c>
      <c r="Q6608" t="s">
        <v>46</v>
      </c>
      <c r="R6608" t="s">
        <v>30</v>
      </c>
      <c r="X6608" t="s">
        <v>21074</v>
      </c>
    </row>
    <row r="6609" spans="1:24" x14ac:dyDescent="0.25">
      <c r="A6609">
        <v>85553</v>
      </c>
      <c r="B6609" t="s">
        <v>21101</v>
      </c>
      <c r="C6609" t="s">
        <v>21102</v>
      </c>
      <c r="E6609" t="s">
        <v>21103</v>
      </c>
      <c r="K6609" t="s">
        <v>21104</v>
      </c>
      <c r="L6609" t="s">
        <v>21105</v>
      </c>
      <c r="N6609" t="s">
        <v>45</v>
      </c>
      <c r="O6609" t="s">
        <v>40</v>
      </c>
      <c r="P6609" t="s">
        <v>30</v>
      </c>
      <c r="Q6609" t="s">
        <v>63</v>
      </c>
      <c r="R6609" t="s">
        <v>30</v>
      </c>
      <c r="X6609" t="s">
        <v>21106</v>
      </c>
    </row>
    <row r="6610" spans="1:24" x14ac:dyDescent="0.25">
      <c r="A6610">
        <v>139072</v>
      </c>
      <c r="B6610" t="s">
        <v>21107</v>
      </c>
      <c r="C6610" t="s">
        <v>21108</v>
      </c>
      <c r="K6610" t="s">
        <v>21109</v>
      </c>
      <c r="L6610" t="s">
        <v>21110</v>
      </c>
      <c r="N6610" t="s">
        <v>45</v>
      </c>
      <c r="O6610" t="s">
        <v>40</v>
      </c>
      <c r="P6610" t="s">
        <v>30</v>
      </c>
      <c r="Q6610" t="s">
        <v>46</v>
      </c>
      <c r="R6610" t="s">
        <v>30</v>
      </c>
      <c r="X6610" t="s">
        <v>21111</v>
      </c>
    </row>
    <row r="6611" spans="1:24" x14ac:dyDescent="0.25">
      <c r="A6611">
        <v>407453</v>
      </c>
      <c r="B6611" t="s">
        <v>21132</v>
      </c>
      <c r="C6611" t="s">
        <v>21133</v>
      </c>
      <c r="F6611" t="s">
        <v>21134</v>
      </c>
      <c r="K6611" t="s">
        <v>21135</v>
      </c>
      <c r="L6611" t="s">
        <v>21136</v>
      </c>
      <c r="N6611" t="s">
        <v>29</v>
      </c>
      <c r="O6611" t="s">
        <v>40</v>
      </c>
      <c r="P6611" t="s">
        <v>30</v>
      </c>
      <c r="Q6611" t="s">
        <v>31</v>
      </c>
      <c r="R6611" t="s">
        <v>30</v>
      </c>
      <c r="X6611" t="s">
        <v>21137</v>
      </c>
    </row>
    <row r="6612" spans="1:24" x14ac:dyDescent="0.25">
      <c r="A6612">
        <v>518263</v>
      </c>
      <c r="B6612" t="s">
        <v>21163</v>
      </c>
      <c r="C6612" t="s">
        <v>21164</v>
      </c>
      <c r="E6612" t="s">
        <v>21165</v>
      </c>
      <c r="F6612" t="s">
        <v>21166</v>
      </c>
      <c r="G6612" t="e">
        <f>-dipine</f>
        <v>#NAME?</v>
      </c>
      <c r="H6612" t="s">
        <v>318</v>
      </c>
      <c r="I6612">
        <v>1985</v>
      </c>
      <c r="K6612" t="s">
        <v>21167</v>
      </c>
      <c r="L6612" t="s">
        <v>21168</v>
      </c>
      <c r="M6612" t="s">
        <v>13172</v>
      </c>
      <c r="N6612" t="s">
        <v>45</v>
      </c>
      <c r="O6612" t="s">
        <v>40</v>
      </c>
      <c r="P6612" t="s">
        <v>30</v>
      </c>
      <c r="Q6612" t="s">
        <v>46</v>
      </c>
      <c r="R6612" t="s">
        <v>30</v>
      </c>
      <c r="X6612" t="s">
        <v>21169</v>
      </c>
    </row>
    <row r="6613" spans="1:24" x14ac:dyDescent="0.25">
      <c r="A6613">
        <v>453655</v>
      </c>
      <c r="B6613" t="s">
        <v>21187</v>
      </c>
      <c r="C6613" t="s">
        <v>21188</v>
      </c>
      <c r="E6613" t="s">
        <v>21189</v>
      </c>
      <c r="F6613" t="s">
        <v>922</v>
      </c>
      <c r="G6613" t="e">
        <f>-pril</f>
        <v>#NAME?</v>
      </c>
      <c r="H6613" t="s">
        <v>1992</v>
      </c>
      <c r="I6613">
        <v>1986</v>
      </c>
      <c r="K6613" t="s">
        <v>21190</v>
      </c>
      <c r="L6613" t="s">
        <v>21191</v>
      </c>
      <c r="M6613" t="s">
        <v>627</v>
      </c>
      <c r="N6613" t="s">
        <v>45</v>
      </c>
      <c r="O6613" t="s">
        <v>40</v>
      </c>
      <c r="P6613" t="s">
        <v>30</v>
      </c>
      <c r="Q6613" t="s">
        <v>31</v>
      </c>
      <c r="R6613" t="s">
        <v>30</v>
      </c>
      <c r="X6613" t="s">
        <v>21192</v>
      </c>
    </row>
    <row r="6614" spans="1:24" x14ac:dyDescent="0.25">
      <c r="A6614">
        <v>51961</v>
      </c>
      <c r="B6614" t="s">
        <v>21198</v>
      </c>
      <c r="C6614" t="s">
        <v>21199</v>
      </c>
      <c r="E6614" t="s">
        <v>21200</v>
      </c>
      <c r="F6614" t="s">
        <v>341</v>
      </c>
      <c r="G6614" t="e">
        <f>-bendazole</f>
        <v>#NAME?</v>
      </c>
      <c r="H6614" t="s">
        <v>947</v>
      </c>
      <c r="I6614">
        <v>1975</v>
      </c>
      <c r="K6614" t="s">
        <v>21201</v>
      </c>
      <c r="L6614" t="s">
        <v>21202</v>
      </c>
      <c r="M6614" t="s">
        <v>948</v>
      </c>
      <c r="N6614" t="s">
        <v>45</v>
      </c>
      <c r="O6614" t="s">
        <v>40</v>
      </c>
      <c r="P6614" t="s">
        <v>30</v>
      </c>
      <c r="Q6614" t="s">
        <v>63</v>
      </c>
      <c r="R6614" t="s">
        <v>30</v>
      </c>
      <c r="X6614" t="s">
        <v>21203</v>
      </c>
    </row>
    <row r="6615" spans="1:24" x14ac:dyDescent="0.25">
      <c r="A6615">
        <v>1381249</v>
      </c>
      <c r="B6615" t="s">
        <v>21224</v>
      </c>
      <c r="C6615" t="s">
        <v>21225</v>
      </c>
      <c r="F6615" t="s">
        <v>519</v>
      </c>
      <c r="M6615" t="s">
        <v>102</v>
      </c>
      <c r="N6615" t="s">
        <v>75</v>
      </c>
      <c r="O6615" t="s">
        <v>30</v>
      </c>
      <c r="P6615" t="s">
        <v>30</v>
      </c>
      <c r="Q6615" t="s">
        <v>31</v>
      </c>
      <c r="R6615" t="s">
        <v>30</v>
      </c>
    </row>
    <row r="6616" spans="1:24" x14ac:dyDescent="0.25">
      <c r="A6616">
        <v>1383384</v>
      </c>
      <c r="B6616" t="s">
        <v>21226</v>
      </c>
      <c r="C6616" t="s">
        <v>21227</v>
      </c>
      <c r="F6616" t="s">
        <v>3911</v>
      </c>
      <c r="I6616">
        <v>1963</v>
      </c>
      <c r="M6616" t="s">
        <v>1194</v>
      </c>
      <c r="N6616" t="s">
        <v>45</v>
      </c>
      <c r="O6616" t="s">
        <v>30</v>
      </c>
      <c r="P6616" t="s">
        <v>30</v>
      </c>
      <c r="Q6616" t="s">
        <v>63</v>
      </c>
      <c r="R6616" t="s">
        <v>30</v>
      </c>
      <c r="X6616" t="s">
        <v>21228</v>
      </c>
    </row>
    <row r="6617" spans="1:24" x14ac:dyDescent="0.25">
      <c r="A6617">
        <v>1040969</v>
      </c>
      <c r="B6617" t="s">
        <v>21235</v>
      </c>
      <c r="C6617" t="s">
        <v>21236</v>
      </c>
      <c r="F6617" t="s">
        <v>21237</v>
      </c>
      <c r="G6617" t="s">
        <v>1566</v>
      </c>
      <c r="H6617" t="s">
        <v>1567</v>
      </c>
      <c r="K6617" t="s">
        <v>21238</v>
      </c>
      <c r="L6617" t="s">
        <v>21239</v>
      </c>
      <c r="M6617" t="s">
        <v>2544</v>
      </c>
      <c r="N6617" t="s">
        <v>45</v>
      </c>
      <c r="O6617" t="s">
        <v>40</v>
      </c>
      <c r="P6617" t="s">
        <v>30</v>
      </c>
      <c r="Q6617" t="s">
        <v>46</v>
      </c>
      <c r="R6617" t="s">
        <v>30</v>
      </c>
      <c r="X6617" t="s">
        <v>21240</v>
      </c>
    </row>
    <row r="6618" spans="1:24" x14ac:dyDescent="0.25">
      <c r="A6618">
        <v>55600</v>
      </c>
      <c r="B6618" t="s">
        <v>21247</v>
      </c>
      <c r="C6618" t="s">
        <v>21248</v>
      </c>
      <c r="E6618" t="s">
        <v>21249</v>
      </c>
      <c r="F6618" t="s">
        <v>3834</v>
      </c>
      <c r="G6618" t="e">
        <f>-zolid</f>
        <v>#NAME?</v>
      </c>
      <c r="H6618" t="s">
        <v>3764</v>
      </c>
      <c r="I6618">
        <v>2011</v>
      </c>
      <c r="N6618" t="s">
        <v>45</v>
      </c>
      <c r="O6618" t="s">
        <v>40</v>
      </c>
      <c r="P6618" t="s">
        <v>30</v>
      </c>
      <c r="Q6618" t="s">
        <v>31</v>
      </c>
      <c r="R6618" t="s">
        <v>30</v>
      </c>
      <c r="X6618" t="s">
        <v>21250</v>
      </c>
    </row>
    <row r="6619" spans="1:24" x14ac:dyDescent="0.25">
      <c r="A6619">
        <v>125856</v>
      </c>
      <c r="B6619" t="s">
        <v>21251</v>
      </c>
      <c r="C6619" t="s">
        <v>21252</v>
      </c>
      <c r="G6619" t="e">
        <f>-sartan</f>
        <v>#NAME?</v>
      </c>
      <c r="H6619" t="s">
        <v>3818</v>
      </c>
      <c r="N6619" t="s">
        <v>45</v>
      </c>
      <c r="O6619" t="s">
        <v>40</v>
      </c>
      <c r="P6619" t="s">
        <v>30</v>
      </c>
      <c r="Q6619" t="s">
        <v>63</v>
      </c>
      <c r="R6619" t="s">
        <v>30</v>
      </c>
      <c r="X6619" t="s">
        <v>21253</v>
      </c>
    </row>
    <row r="6620" spans="1:24" x14ac:dyDescent="0.25">
      <c r="A6620">
        <v>38293</v>
      </c>
      <c r="B6620" t="s">
        <v>21254</v>
      </c>
      <c r="C6620" t="s">
        <v>21255</v>
      </c>
      <c r="E6620" t="s">
        <v>21256</v>
      </c>
      <c r="G6620" t="e">
        <f>-verine</f>
        <v>#NAME?</v>
      </c>
      <c r="H6620" t="s">
        <v>2084</v>
      </c>
      <c r="I6620">
        <v>1966</v>
      </c>
      <c r="K6620" t="s">
        <v>21257</v>
      </c>
      <c r="L6620" t="s">
        <v>21258</v>
      </c>
      <c r="M6620" t="s">
        <v>7795</v>
      </c>
      <c r="N6620" t="s">
        <v>45</v>
      </c>
      <c r="O6620" t="s">
        <v>30</v>
      </c>
      <c r="P6620" t="s">
        <v>30</v>
      </c>
      <c r="Q6620" t="s">
        <v>46</v>
      </c>
      <c r="R6620" t="s">
        <v>30</v>
      </c>
      <c r="X6620" t="s">
        <v>21259</v>
      </c>
    </row>
    <row r="6621" spans="1:24" x14ac:dyDescent="0.25">
      <c r="A6621">
        <v>21716</v>
      </c>
      <c r="B6621" t="s">
        <v>21267</v>
      </c>
      <c r="C6621" t="s">
        <v>21268</v>
      </c>
      <c r="F6621" t="s">
        <v>21269</v>
      </c>
      <c r="G6621" t="e">
        <f>-verine</f>
        <v>#NAME?</v>
      </c>
      <c r="H6621" t="s">
        <v>2084</v>
      </c>
      <c r="K6621" t="s">
        <v>21270</v>
      </c>
      <c r="L6621" t="s">
        <v>21271</v>
      </c>
      <c r="M6621" t="s">
        <v>7795</v>
      </c>
      <c r="N6621" t="s">
        <v>45</v>
      </c>
      <c r="O6621" t="s">
        <v>40</v>
      </c>
      <c r="P6621" t="s">
        <v>30</v>
      </c>
      <c r="Q6621" t="s">
        <v>63</v>
      </c>
      <c r="R6621" t="s">
        <v>30</v>
      </c>
      <c r="X6621" t="s">
        <v>21272</v>
      </c>
    </row>
    <row r="6622" spans="1:24" x14ac:dyDescent="0.25">
      <c r="A6622">
        <v>96652</v>
      </c>
      <c r="B6622" t="s">
        <v>21286</v>
      </c>
      <c r="C6622" t="s">
        <v>21287</v>
      </c>
      <c r="G6622" t="e">
        <f>-azepam</f>
        <v>#NAME?</v>
      </c>
      <c r="H6622" t="s">
        <v>1171</v>
      </c>
      <c r="K6622" t="s">
        <v>21288</v>
      </c>
      <c r="L6622" t="s">
        <v>21289</v>
      </c>
      <c r="N6622" t="s">
        <v>45</v>
      </c>
      <c r="O6622" t="s">
        <v>40</v>
      </c>
      <c r="P6622" t="s">
        <v>30</v>
      </c>
      <c r="Q6622" t="s">
        <v>46</v>
      </c>
      <c r="R6622" t="s">
        <v>30</v>
      </c>
      <c r="X6622" t="s">
        <v>21290</v>
      </c>
    </row>
    <row r="6623" spans="1:24" x14ac:dyDescent="0.25">
      <c r="A6623">
        <v>7502</v>
      </c>
      <c r="B6623" t="s">
        <v>21291</v>
      </c>
      <c r="C6623" t="s">
        <v>21292</v>
      </c>
      <c r="E6623" t="s">
        <v>21293</v>
      </c>
      <c r="F6623" t="s">
        <v>480</v>
      </c>
      <c r="G6623" t="e">
        <f>-stat</f>
        <v>#NAME?</v>
      </c>
      <c r="H6623" t="s">
        <v>7961</v>
      </c>
      <c r="I6623">
        <v>1990</v>
      </c>
      <c r="M6623" t="s">
        <v>21294</v>
      </c>
      <c r="N6623" t="s">
        <v>45</v>
      </c>
      <c r="O6623" t="s">
        <v>40</v>
      </c>
      <c r="P6623" t="s">
        <v>30</v>
      </c>
      <c r="Q6623" t="s">
        <v>63</v>
      </c>
      <c r="R6623" t="s">
        <v>30</v>
      </c>
      <c r="X6623" t="s">
        <v>21295</v>
      </c>
    </row>
    <row r="6624" spans="1:24" x14ac:dyDescent="0.25">
      <c r="A6624">
        <v>139268</v>
      </c>
      <c r="B6624" t="s">
        <v>21296</v>
      </c>
      <c r="C6624" t="s">
        <v>21297</v>
      </c>
      <c r="E6624" t="s">
        <v>21298</v>
      </c>
      <c r="G6624" t="e">
        <f>-olol</f>
        <v>#NAME?</v>
      </c>
      <c r="H6624" t="s">
        <v>475</v>
      </c>
      <c r="I6624">
        <v>1985</v>
      </c>
      <c r="K6624" t="s">
        <v>21299</v>
      </c>
      <c r="L6624" t="s">
        <v>21300</v>
      </c>
      <c r="N6624" t="s">
        <v>45</v>
      </c>
      <c r="O6624" t="s">
        <v>40</v>
      </c>
      <c r="P6624" t="s">
        <v>30</v>
      </c>
      <c r="Q6624" t="s">
        <v>46</v>
      </c>
      <c r="R6624" t="s">
        <v>30</v>
      </c>
      <c r="X6624" t="s">
        <v>21301</v>
      </c>
    </row>
    <row r="6625" spans="1:24" x14ac:dyDescent="0.25">
      <c r="A6625">
        <v>31136</v>
      </c>
      <c r="B6625" t="s">
        <v>21302</v>
      </c>
      <c r="C6625" t="s">
        <v>21303</v>
      </c>
      <c r="E6625" t="s">
        <v>21304</v>
      </c>
      <c r="G6625" t="e">
        <f>-isomide</f>
        <v>#NAME?</v>
      </c>
      <c r="H6625" t="s">
        <v>21305</v>
      </c>
      <c r="I6625">
        <v>1989</v>
      </c>
      <c r="M6625" t="s">
        <v>314</v>
      </c>
      <c r="N6625" t="s">
        <v>45</v>
      </c>
      <c r="O6625" t="s">
        <v>40</v>
      </c>
      <c r="P6625" t="s">
        <v>30</v>
      </c>
      <c r="Q6625" t="s">
        <v>46</v>
      </c>
      <c r="R6625" t="s">
        <v>30</v>
      </c>
      <c r="X6625" t="s">
        <v>21306</v>
      </c>
    </row>
    <row r="6626" spans="1:24" x14ac:dyDescent="0.25">
      <c r="A6626">
        <v>93995</v>
      </c>
      <c r="B6626" t="s">
        <v>21307</v>
      </c>
      <c r="C6626" t="s">
        <v>21308</v>
      </c>
      <c r="G6626" t="e">
        <f>-pride</f>
        <v>#NAME?</v>
      </c>
      <c r="H6626" t="s">
        <v>165</v>
      </c>
      <c r="N6626" t="s">
        <v>45</v>
      </c>
      <c r="O6626" t="s">
        <v>40</v>
      </c>
      <c r="P6626" t="s">
        <v>30</v>
      </c>
      <c r="Q6626" t="s">
        <v>46</v>
      </c>
      <c r="R6626" t="s">
        <v>30</v>
      </c>
      <c r="X6626" t="s">
        <v>21309</v>
      </c>
    </row>
    <row r="6627" spans="1:24" x14ac:dyDescent="0.25">
      <c r="A6627">
        <v>1117804</v>
      </c>
      <c r="B6627" t="s">
        <v>21310</v>
      </c>
      <c r="C6627" t="s">
        <v>21311</v>
      </c>
      <c r="F6627" t="s">
        <v>21312</v>
      </c>
      <c r="G6627" t="e">
        <f>-tinib</f>
        <v>#NAME?</v>
      </c>
      <c r="H6627" t="s">
        <v>1371</v>
      </c>
      <c r="I6627">
        <v>2012</v>
      </c>
      <c r="N6627" t="s">
        <v>45</v>
      </c>
      <c r="O6627" t="s">
        <v>30</v>
      </c>
      <c r="P6627" t="s">
        <v>30</v>
      </c>
      <c r="Q6627" t="s">
        <v>63</v>
      </c>
      <c r="R6627" t="s">
        <v>30</v>
      </c>
      <c r="X6627" t="s">
        <v>21313</v>
      </c>
    </row>
    <row r="6628" spans="1:24" x14ac:dyDescent="0.25">
      <c r="A6628">
        <v>139782</v>
      </c>
      <c r="B6628" t="s">
        <v>21321</v>
      </c>
      <c r="C6628" t="s">
        <v>21322</v>
      </c>
      <c r="E6628" t="s">
        <v>21323</v>
      </c>
      <c r="F6628" t="s">
        <v>7143</v>
      </c>
      <c r="G6628" t="e">
        <f ca="1">-pin(e)</f>
        <v>#NAME?</v>
      </c>
      <c r="H6628" t="s">
        <v>272</v>
      </c>
      <c r="I6628">
        <v>2008</v>
      </c>
      <c r="K6628" t="s">
        <v>21324</v>
      </c>
      <c r="L6628" t="s">
        <v>21325</v>
      </c>
      <c r="N6628" t="s">
        <v>45</v>
      </c>
      <c r="O6628" t="s">
        <v>40</v>
      </c>
      <c r="P6628" t="s">
        <v>30</v>
      </c>
      <c r="Q6628" t="s">
        <v>31</v>
      </c>
      <c r="R6628" t="s">
        <v>30</v>
      </c>
      <c r="X6628" t="s">
        <v>21326</v>
      </c>
    </row>
    <row r="6629" spans="1:24" x14ac:dyDescent="0.25">
      <c r="A6629">
        <v>117758</v>
      </c>
      <c r="B6629" t="s">
        <v>21327</v>
      </c>
      <c r="C6629" t="s">
        <v>21328</v>
      </c>
      <c r="G6629" t="e">
        <f>-profen</f>
        <v>#NAME?</v>
      </c>
      <c r="H6629" t="s">
        <v>875</v>
      </c>
      <c r="K6629" t="s">
        <v>21329</v>
      </c>
      <c r="L6629" t="s">
        <v>21330</v>
      </c>
      <c r="N6629" t="s">
        <v>45</v>
      </c>
      <c r="O6629" t="s">
        <v>40</v>
      </c>
      <c r="P6629" t="s">
        <v>30</v>
      </c>
      <c r="Q6629" t="s">
        <v>31</v>
      </c>
      <c r="R6629" t="s">
        <v>30</v>
      </c>
      <c r="X6629" t="s">
        <v>21331</v>
      </c>
    </row>
    <row r="6630" spans="1:24" x14ac:dyDescent="0.25">
      <c r="A6630">
        <v>163574</v>
      </c>
      <c r="B6630" t="s">
        <v>21332</v>
      </c>
      <c r="C6630" t="s">
        <v>21333</v>
      </c>
      <c r="E6630" t="s">
        <v>21334</v>
      </c>
      <c r="F6630" t="s">
        <v>301</v>
      </c>
      <c r="G6630" t="e">
        <f>-imibe</f>
        <v>#NAME?</v>
      </c>
      <c r="H6630" t="s">
        <v>14613</v>
      </c>
      <c r="I6630">
        <v>1998</v>
      </c>
      <c r="N6630" t="s">
        <v>45</v>
      </c>
      <c r="O6630" t="s">
        <v>30</v>
      </c>
      <c r="P6630" t="s">
        <v>30</v>
      </c>
      <c r="Q6630" t="s">
        <v>63</v>
      </c>
      <c r="R6630" t="s">
        <v>30</v>
      </c>
      <c r="X6630" t="s">
        <v>21335</v>
      </c>
    </row>
    <row r="6631" spans="1:24" x14ac:dyDescent="0.25">
      <c r="A6631">
        <v>93930</v>
      </c>
      <c r="B6631" t="s">
        <v>21336</v>
      </c>
      <c r="C6631" t="s">
        <v>21337</v>
      </c>
      <c r="F6631" t="s">
        <v>922</v>
      </c>
      <c r="G6631" t="s">
        <v>2404</v>
      </c>
      <c r="H6631" t="s">
        <v>2405</v>
      </c>
      <c r="K6631" t="s">
        <v>21338</v>
      </c>
      <c r="L6631" t="s">
        <v>21339</v>
      </c>
      <c r="N6631" t="s">
        <v>45</v>
      </c>
      <c r="O6631" t="s">
        <v>40</v>
      </c>
      <c r="P6631" t="s">
        <v>30</v>
      </c>
      <c r="Q6631" t="s">
        <v>63</v>
      </c>
      <c r="R6631" t="s">
        <v>30</v>
      </c>
      <c r="X6631" t="s">
        <v>21340</v>
      </c>
    </row>
    <row r="6632" spans="1:24" x14ac:dyDescent="0.25">
      <c r="A6632">
        <v>429060</v>
      </c>
      <c r="B6632" t="s">
        <v>21341</v>
      </c>
      <c r="C6632" t="s">
        <v>21342</v>
      </c>
      <c r="G6632" t="e">
        <f>-olone</f>
        <v>#NAME?</v>
      </c>
      <c r="H6632" t="s">
        <v>754</v>
      </c>
      <c r="N6632" t="s">
        <v>29</v>
      </c>
      <c r="O6632" t="s">
        <v>40</v>
      </c>
      <c r="P6632" t="s">
        <v>30</v>
      </c>
      <c r="Q6632" t="s">
        <v>31</v>
      </c>
      <c r="R6632" t="s">
        <v>30</v>
      </c>
      <c r="X6632" t="s">
        <v>21343</v>
      </c>
    </row>
    <row r="6633" spans="1:24" x14ac:dyDescent="0.25">
      <c r="A6633">
        <v>367154</v>
      </c>
      <c r="B6633" t="s">
        <v>21351</v>
      </c>
      <c r="C6633" t="s">
        <v>21352</v>
      </c>
      <c r="E6633" t="s">
        <v>21353</v>
      </c>
      <c r="G6633" t="e">
        <f>-zotan</f>
        <v>#NAME?</v>
      </c>
      <c r="H6633" t="s">
        <v>1354</v>
      </c>
      <c r="I6633">
        <v>2005</v>
      </c>
      <c r="N6633" t="s">
        <v>45</v>
      </c>
      <c r="O6633" t="s">
        <v>40</v>
      </c>
      <c r="P6633" t="s">
        <v>30</v>
      </c>
      <c r="Q6633" t="s">
        <v>31</v>
      </c>
      <c r="R6633" t="s">
        <v>30</v>
      </c>
      <c r="X6633" t="s">
        <v>21354</v>
      </c>
    </row>
    <row r="6634" spans="1:24" x14ac:dyDescent="0.25">
      <c r="A6634">
        <v>71256</v>
      </c>
      <c r="B6634" t="s">
        <v>21355</v>
      </c>
      <c r="C6634" t="s">
        <v>21356</v>
      </c>
      <c r="E6634" t="s">
        <v>21357</v>
      </c>
      <c r="F6634" t="s">
        <v>21358</v>
      </c>
      <c r="G6634" t="e">
        <f>-bulin</f>
        <v>#NAME?</v>
      </c>
      <c r="H6634" t="s">
        <v>2900</v>
      </c>
      <c r="I6634">
        <v>2007</v>
      </c>
      <c r="N6634" t="s">
        <v>45</v>
      </c>
      <c r="O6634" t="s">
        <v>40</v>
      </c>
      <c r="P6634" t="s">
        <v>30</v>
      </c>
      <c r="Q6634" t="s">
        <v>63</v>
      </c>
      <c r="R6634" t="s">
        <v>30</v>
      </c>
      <c r="X6634" t="s">
        <v>21359</v>
      </c>
    </row>
    <row r="6635" spans="1:24" x14ac:dyDescent="0.25">
      <c r="A6635">
        <v>400535</v>
      </c>
      <c r="B6635" t="s">
        <v>21360</v>
      </c>
      <c r="C6635" t="s">
        <v>21361</v>
      </c>
      <c r="E6635" t="s">
        <v>21362</v>
      </c>
      <c r="G6635" t="e">
        <f>-citabine</f>
        <v>#NAME?</v>
      </c>
      <c r="H6635" t="s">
        <v>7920</v>
      </c>
      <c r="I6635">
        <v>2005</v>
      </c>
      <c r="N6635" t="s">
        <v>29</v>
      </c>
      <c r="O6635" t="s">
        <v>40</v>
      </c>
      <c r="P6635" t="s">
        <v>30</v>
      </c>
      <c r="Q6635" t="s">
        <v>31</v>
      </c>
      <c r="R6635" t="s">
        <v>30</v>
      </c>
      <c r="X6635" t="s">
        <v>21363</v>
      </c>
    </row>
    <row r="6636" spans="1:24" x14ac:dyDescent="0.25">
      <c r="A6636">
        <v>651089</v>
      </c>
      <c r="B6636" t="s">
        <v>21364</v>
      </c>
      <c r="C6636" t="s">
        <v>21365</v>
      </c>
      <c r="G6636" t="e">
        <f>-parib</f>
        <v>#NAME?</v>
      </c>
      <c r="H6636" t="s">
        <v>1328</v>
      </c>
      <c r="I6636">
        <v>2009</v>
      </c>
      <c r="N6636" t="s">
        <v>45</v>
      </c>
      <c r="O6636" t="s">
        <v>40</v>
      </c>
      <c r="P6636" t="s">
        <v>30</v>
      </c>
      <c r="Q6636" t="s">
        <v>63</v>
      </c>
      <c r="R6636" t="s">
        <v>30</v>
      </c>
      <c r="X6636" t="s">
        <v>21366</v>
      </c>
    </row>
    <row r="6637" spans="1:24" x14ac:dyDescent="0.25">
      <c r="A6637">
        <v>781401</v>
      </c>
      <c r="B6637" t="s">
        <v>21367</v>
      </c>
      <c r="C6637" t="s">
        <v>21368</v>
      </c>
      <c r="G6637" t="e">
        <f>-oxan</f>
        <v>#NAME?</v>
      </c>
      <c r="H6637" t="s">
        <v>3282</v>
      </c>
      <c r="N6637" t="s">
        <v>45</v>
      </c>
      <c r="O6637" t="s">
        <v>40</v>
      </c>
      <c r="P6637" t="s">
        <v>30</v>
      </c>
      <c r="Q6637" t="s">
        <v>31</v>
      </c>
      <c r="R6637" t="s">
        <v>30</v>
      </c>
      <c r="X6637" t="s">
        <v>21369</v>
      </c>
    </row>
    <row r="6638" spans="1:24" x14ac:dyDescent="0.25">
      <c r="A6638">
        <v>785231</v>
      </c>
      <c r="B6638" t="s">
        <v>21370</v>
      </c>
      <c r="C6638" t="s">
        <v>21371</v>
      </c>
      <c r="E6638" t="s">
        <v>21372</v>
      </c>
      <c r="F6638" t="s">
        <v>869</v>
      </c>
      <c r="G6638" t="e">
        <f>-pamide</f>
        <v>#NAME?</v>
      </c>
      <c r="H6638" t="s">
        <v>760</v>
      </c>
      <c r="I6638">
        <v>1964</v>
      </c>
      <c r="K6638" t="s">
        <v>21373</v>
      </c>
      <c r="L6638" t="s">
        <v>21374</v>
      </c>
      <c r="M6638" t="s">
        <v>763</v>
      </c>
      <c r="N6638" t="s">
        <v>45</v>
      </c>
      <c r="O6638" t="s">
        <v>40</v>
      </c>
      <c r="P6638" t="s">
        <v>30</v>
      </c>
      <c r="Q6638" t="s">
        <v>46</v>
      </c>
      <c r="R6638" t="s">
        <v>30</v>
      </c>
      <c r="X6638" t="s">
        <v>21375</v>
      </c>
    </row>
    <row r="6639" spans="1:24" x14ac:dyDescent="0.25">
      <c r="A6639">
        <v>316483</v>
      </c>
      <c r="B6639" t="s">
        <v>21376</v>
      </c>
      <c r="C6639" t="s">
        <v>21377</v>
      </c>
      <c r="E6639" t="s">
        <v>21378</v>
      </c>
      <c r="G6639" t="e">
        <f>-nicline</f>
        <v>#NAME?</v>
      </c>
      <c r="H6639" t="s">
        <v>12703</v>
      </c>
      <c r="I6639">
        <v>2005</v>
      </c>
      <c r="N6639" t="s">
        <v>45</v>
      </c>
      <c r="O6639" t="s">
        <v>40</v>
      </c>
      <c r="P6639" t="s">
        <v>30</v>
      </c>
      <c r="Q6639" t="s">
        <v>31</v>
      </c>
      <c r="R6639" t="s">
        <v>30</v>
      </c>
      <c r="X6639" t="s">
        <v>21379</v>
      </c>
    </row>
    <row r="6640" spans="1:24" x14ac:dyDescent="0.25">
      <c r="A6640">
        <v>12356</v>
      </c>
      <c r="B6640" t="s">
        <v>21386</v>
      </c>
      <c r="C6640" t="s">
        <v>21387</v>
      </c>
      <c r="E6640" t="s">
        <v>21388</v>
      </c>
      <c r="F6640" t="s">
        <v>442</v>
      </c>
      <c r="G6640" t="e">
        <f>-kalim</f>
        <v>#NAME?</v>
      </c>
      <c r="H6640" t="s">
        <v>4220</v>
      </c>
      <c r="I6640">
        <v>1993</v>
      </c>
      <c r="M6640" t="s">
        <v>21389</v>
      </c>
      <c r="N6640" t="s">
        <v>45</v>
      </c>
      <c r="O6640" t="s">
        <v>40</v>
      </c>
      <c r="P6640" t="s">
        <v>30</v>
      </c>
      <c r="Q6640" t="s">
        <v>31</v>
      </c>
      <c r="R6640" t="s">
        <v>30</v>
      </c>
      <c r="X6640" t="s">
        <v>21390</v>
      </c>
    </row>
    <row r="6641" spans="1:24" x14ac:dyDescent="0.25">
      <c r="A6641">
        <v>442250</v>
      </c>
      <c r="B6641" t="s">
        <v>21407</v>
      </c>
      <c r="C6641" t="s">
        <v>21408</v>
      </c>
      <c r="E6641" t="s">
        <v>21409</v>
      </c>
      <c r="F6641" t="s">
        <v>21410</v>
      </c>
      <c r="I6641">
        <v>2012</v>
      </c>
      <c r="N6641" t="s">
        <v>45</v>
      </c>
      <c r="O6641" t="s">
        <v>40</v>
      </c>
      <c r="P6641" t="s">
        <v>30</v>
      </c>
      <c r="Q6641" t="s">
        <v>31</v>
      </c>
      <c r="R6641" t="s">
        <v>30</v>
      </c>
      <c r="X6641" t="s">
        <v>21411</v>
      </c>
    </row>
    <row r="6642" spans="1:24" x14ac:dyDescent="0.25">
      <c r="A6642">
        <v>61978</v>
      </c>
      <c r="B6642" t="s">
        <v>21424</v>
      </c>
      <c r="C6642" t="s">
        <v>21425</v>
      </c>
      <c r="E6642" t="s">
        <v>21426</v>
      </c>
      <c r="F6642" t="s">
        <v>1046</v>
      </c>
      <c r="I6642">
        <v>1982</v>
      </c>
      <c r="M6642" t="s">
        <v>672</v>
      </c>
      <c r="N6642" t="s">
        <v>45</v>
      </c>
      <c r="O6642" t="s">
        <v>40</v>
      </c>
      <c r="P6642" t="s">
        <v>30</v>
      </c>
      <c r="Q6642" t="s">
        <v>63</v>
      </c>
      <c r="R6642" t="s">
        <v>30</v>
      </c>
      <c r="X6642" t="s">
        <v>21427</v>
      </c>
    </row>
    <row r="6643" spans="1:24" x14ac:dyDescent="0.25">
      <c r="A6643">
        <v>958537</v>
      </c>
      <c r="B6643" t="s">
        <v>21442</v>
      </c>
      <c r="C6643" t="s">
        <v>21443</v>
      </c>
      <c r="E6643" t="s">
        <v>21444</v>
      </c>
      <c r="F6643" t="s">
        <v>442</v>
      </c>
      <c r="I6643">
        <v>1973</v>
      </c>
      <c r="M6643" t="s">
        <v>4352</v>
      </c>
      <c r="N6643" t="s">
        <v>45</v>
      </c>
      <c r="O6643" t="s">
        <v>30</v>
      </c>
      <c r="P6643" t="s">
        <v>30</v>
      </c>
      <c r="Q6643" t="s">
        <v>63</v>
      </c>
      <c r="R6643" t="s">
        <v>30</v>
      </c>
      <c r="X6643" t="s">
        <v>21445</v>
      </c>
    </row>
    <row r="6644" spans="1:24" x14ac:dyDescent="0.25">
      <c r="A6644">
        <v>1377100</v>
      </c>
      <c r="B6644" t="s">
        <v>21446</v>
      </c>
      <c r="C6644" t="s">
        <v>21447</v>
      </c>
      <c r="E6644" t="s">
        <v>21448</v>
      </c>
      <c r="I6644">
        <v>1965</v>
      </c>
      <c r="M6644" t="s">
        <v>13116</v>
      </c>
      <c r="N6644" t="s">
        <v>45</v>
      </c>
      <c r="O6644" t="s">
        <v>40</v>
      </c>
      <c r="P6644" t="s">
        <v>30</v>
      </c>
      <c r="Q6644" t="s">
        <v>46</v>
      </c>
      <c r="R6644" t="s">
        <v>30</v>
      </c>
      <c r="X6644" t="s">
        <v>21449</v>
      </c>
    </row>
    <row r="6645" spans="1:24" x14ac:dyDescent="0.25">
      <c r="A6645">
        <v>1377483</v>
      </c>
      <c r="B6645" t="s">
        <v>21450</v>
      </c>
      <c r="C6645" t="s">
        <v>21451</v>
      </c>
      <c r="I6645">
        <v>1967</v>
      </c>
      <c r="M6645" t="s">
        <v>1963</v>
      </c>
      <c r="N6645" t="s">
        <v>45</v>
      </c>
      <c r="O6645" t="s">
        <v>30</v>
      </c>
      <c r="P6645" t="s">
        <v>30</v>
      </c>
      <c r="Q6645" t="s">
        <v>46</v>
      </c>
      <c r="R6645" t="s">
        <v>30</v>
      </c>
      <c r="X6645" t="s">
        <v>21452</v>
      </c>
    </row>
    <row r="6646" spans="1:24" x14ac:dyDescent="0.25">
      <c r="A6646">
        <v>1376688</v>
      </c>
      <c r="B6646" t="s">
        <v>21453</v>
      </c>
      <c r="C6646" t="s">
        <v>21454</v>
      </c>
      <c r="M6646" t="s">
        <v>18848</v>
      </c>
      <c r="N6646" t="s">
        <v>45</v>
      </c>
      <c r="O6646" t="s">
        <v>30</v>
      </c>
      <c r="P6646" t="s">
        <v>30</v>
      </c>
      <c r="Q6646" t="s">
        <v>63</v>
      </c>
      <c r="R6646" t="s">
        <v>30</v>
      </c>
      <c r="X6646" t="s">
        <v>21455</v>
      </c>
    </row>
    <row r="6647" spans="1:24" x14ac:dyDescent="0.25">
      <c r="A6647">
        <v>236019</v>
      </c>
      <c r="B6647" t="s">
        <v>21469</v>
      </c>
      <c r="C6647" t="s">
        <v>21470</v>
      </c>
      <c r="E6647" t="s">
        <v>21471</v>
      </c>
      <c r="F6647" t="s">
        <v>6813</v>
      </c>
      <c r="I6647">
        <v>1965</v>
      </c>
      <c r="K6647" t="s">
        <v>21472</v>
      </c>
      <c r="L6647" t="s">
        <v>21473</v>
      </c>
      <c r="M6647" t="s">
        <v>12189</v>
      </c>
      <c r="N6647" t="s">
        <v>29</v>
      </c>
      <c r="O6647" t="s">
        <v>40</v>
      </c>
      <c r="P6647" t="s">
        <v>30</v>
      </c>
      <c r="Q6647" t="s">
        <v>31</v>
      </c>
      <c r="R6647" t="s">
        <v>30</v>
      </c>
      <c r="X6647" t="s">
        <v>21474</v>
      </c>
    </row>
    <row r="6648" spans="1:24" x14ac:dyDescent="0.25">
      <c r="A6648">
        <v>700811</v>
      </c>
      <c r="B6648" t="s">
        <v>21482</v>
      </c>
      <c r="C6648" t="s">
        <v>21483</v>
      </c>
      <c r="E6648" t="s">
        <v>21484</v>
      </c>
      <c r="F6648" t="s">
        <v>1492</v>
      </c>
      <c r="I6648">
        <v>1986</v>
      </c>
      <c r="M6648" t="s">
        <v>4104</v>
      </c>
      <c r="N6648" t="s">
        <v>45</v>
      </c>
      <c r="O6648" t="s">
        <v>40</v>
      </c>
      <c r="P6648" t="s">
        <v>30</v>
      </c>
      <c r="Q6648" t="s">
        <v>31</v>
      </c>
      <c r="R6648" t="s">
        <v>30</v>
      </c>
      <c r="X6648" t="s">
        <v>21485</v>
      </c>
    </row>
    <row r="6649" spans="1:24" x14ac:dyDescent="0.25">
      <c r="A6649">
        <v>1161875</v>
      </c>
      <c r="B6649" t="s">
        <v>21500</v>
      </c>
      <c r="C6649" t="s">
        <v>21501</v>
      </c>
      <c r="F6649" t="s">
        <v>2216</v>
      </c>
      <c r="G6649" t="e">
        <f>-cetrapib</f>
        <v>#NAME?</v>
      </c>
      <c r="H6649" t="s">
        <v>3080</v>
      </c>
      <c r="I6649">
        <v>2007</v>
      </c>
      <c r="N6649" t="s">
        <v>45</v>
      </c>
      <c r="O6649" t="s">
        <v>30</v>
      </c>
      <c r="P6649" t="s">
        <v>30</v>
      </c>
      <c r="Q6649" t="s">
        <v>31</v>
      </c>
      <c r="R6649" t="s">
        <v>30</v>
      </c>
      <c r="X6649" t="s">
        <v>21502</v>
      </c>
    </row>
    <row r="6650" spans="1:24" x14ac:dyDescent="0.25">
      <c r="A6650">
        <v>1381423</v>
      </c>
      <c r="B6650" t="s">
        <v>21515</v>
      </c>
      <c r="C6650" t="s">
        <v>21516</v>
      </c>
      <c r="E6650" t="s">
        <v>21517</v>
      </c>
      <c r="F6650" t="s">
        <v>2663</v>
      </c>
      <c r="I6650">
        <v>1970</v>
      </c>
      <c r="M6650" t="s">
        <v>793</v>
      </c>
      <c r="N6650" t="s">
        <v>75</v>
      </c>
      <c r="O6650" t="s">
        <v>30</v>
      </c>
      <c r="P6650" t="s">
        <v>30</v>
      </c>
      <c r="Q6650" t="s">
        <v>31</v>
      </c>
      <c r="R6650" t="s">
        <v>30</v>
      </c>
    </row>
    <row r="6651" spans="1:24" x14ac:dyDescent="0.25">
      <c r="A6651">
        <v>1376278</v>
      </c>
      <c r="B6651" t="s">
        <v>21525</v>
      </c>
      <c r="C6651" t="s">
        <v>21526</v>
      </c>
      <c r="E6651" t="s">
        <v>21527</v>
      </c>
      <c r="F6651" t="s">
        <v>21528</v>
      </c>
      <c r="G6651" t="e">
        <f ca="1">-pin(e)</f>
        <v>#NAME?</v>
      </c>
      <c r="H6651" t="s">
        <v>272</v>
      </c>
      <c r="I6651">
        <v>1997</v>
      </c>
      <c r="M6651" t="s">
        <v>367</v>
      </c>
      <c r="N6651" t="s">
        <v>45</v>
      </c>
      <c r="O6651" t="s">
        <v>40</v>
      </c>
      <c r="P6651" t="s">
        <v>30</v>
      </c>
      <c r="Q6651" t="s">
        <v>46</v>
      </c>
      <c r="R6651" t="s">
        <v>30</v>
      </c>
      <c r="X6651" t="s">
        <v>21529</v>
      </c>
    </row>
    <row r="6652" spans="1:24" x14ac:dyDescent="0.25">
      <c r="A6652">
        <v>1381065</v>
      </c>
      <c r="B6652" t="s">
        <v>21530</v>
      </c>
      <c r="C6652" t="s">
        <v>21531</v>
      </c>
      <c r="F6652" t="s">
        <v>21532</v>
      </c>
      <c r="I6652">
        <v>1999</v>
      </c>
      <c r="N6652" t="s">
        <v>75</v>
      </c>
      <c r="O6652" t="s">
        <v>30</v>
      </c>
      <c r="P6652" t="s">
        <v>30</v>
      </c>
      <c r="Q6652" t="s">
        <v>31</v>
      </c>
      <c r="R6652" t="s">
        <v>30</v>
      </c>
    </row>
    <row r="6653" spans="1:24" x14ac:dyDescent="0.25">
      <c r="A6653">
        <v>1380653</v>
      </c>
      <c r="B6653" t="s">
        <v>21533</v>
      </c>
      <c r="C6653" t="s">
        <v>21534</v>
      </c>
      <c r="F6653" t="s">
        <v>21535</v>
      </c>
      <c r="M6653" t="s">
        <v>10935</v>
      </c>
      <c r="N6653" t="s">
        <v>75</v>
      </c>
      <c r="O6653" t="s">
        <v>30</v>
      </c>
      <c r="P6653" t="s">
        <v>30</v>
      </c>
      <c r="Q6653" t="s">
        <v>31</v>
      </c>
      <c r="R6653" t="s">
        <v>30</v>
      </c>
    </row>
    <row r="6654" spans="1:24" x14ac:dyDescent="0.25">
      <c r="A6654">
        <v>1381284</v>
      </c>
      <c r="B6654" t="s">
        <v>21536</v>
      </c>
      <c r="C6654" t="s">
        <v>21537</v>
      </c>
      <c r="F6654" t="s">
        <v>21538</v>
      </c>
      <c r="M6654" t="s">
        <v>6201</v>
      </c>
      <c r="N6654" t="s">
        <v>75</v>
      </c>
      <c r="O6654" t="s">
        <v>30</v>
      </c>
      <c r="P6654" t="s">
        <v>30</v>
      </c>
      <c r="Q6654" t="s">
        <v>31</v>
      </c>
      <c r="R6654" t="s">
        <v>30</v>
      </c>
    </row>
    <row r="6655" spans="1:24" x14ac:dyDescent="0.25">
      <c r="A6655">
        <v>1352913</v>
      </c>
      <c r="B6655" t="s">
        <v>21539</v>
      </c>
      <c r="C6655" t="s">
        <v>21540</v>
      </c>
      <c r="E6655" t="s">
        <v>21541</v>
      </c>
      <c r="F6655" t="s">
        <v>10189</v>
      </c>
      <c r="G6655" t="e">
        <f>-dan</f>
        <v>#NAME?</v>
      </c>
      <c r="H6655" t="s">
        <v>5004</v>
      </c>
      <c r="I6655">
        <v>1998</v>
      </c>
      <c r="K6655" t="s">
        <v>21542</v>
      </c>
      <c r="L6655" t="s">
        <v>21543</v>
      </c>
      <c r="N6655" t="s">
        <v>45</v>
      </c>
      <c r="O6655" t="s">
        <v>40</v>
      </c>
      <c r="P6655" t="s">
        <v>30</v>
      </c>
      <c r="Q6655" t="s">
        <v>31</v>
      </c>
      <c r="R6655" t="s">
        <v>30</v>
      </c>
      <c r="X6655" t="s">
        <v>21544</v>
      </c>
    </row>
    <row r="6656" spans="1:24" x14ac:dyDescent="0.25">
      <c r="A6656">
        <v>1380165</v>
      </c>
      <c r="B6656" t="s">
        <v>21545</v>
      </c>
      <c r="C6656" t="s">
        <v>21546</v>
      </c>
      <c r="F6656" t="s">
        <v>36</v>
      </c>
      <c r="I6656">
        <v>1985</v>
      </c>
      <c r="M6656" t="s">
        <v>1194</v>
      </c>
      <c r="N6656" t="s">
        <v>75</v>
      </c>
      <c r="O6656" t="s">
        <v>30</v>
      </c>
      <c r="P6656" t="s">
        <v>30</v>
      </c>
      <c r="Q6656" t="s">
        <v>31</v>
      </c>
      <c r="R6656" t="s">
        <v>30</v>
      </c>
    </row>
    <row r="6657" spans="1:24" x14ac:dyDescent="0.25">
      <c r="A6657">
        <v>1376507</v>
      </c>
      <c r="B6657" t="s">
        <v>21547</v>
      </c>
      <c r="C6657" t="s">
        <v>21548</v>
      </c>
      <c r="E6657">
        <v>38851</v>
      </c>
      <c r="F6657" t="s">
        <v>313</v>
      </c>
      <c r="I6657">
        <v>1965</v>
      </c>
      <c r="M6657" t="s">
        <v>1348</v>
      </c>
      <c r="N6657" t="s">
        <v>29</v>
      </c>
      <c r="O6657" t="s">
        <v>30</v>
      </c>
      <c r="P6657" t="s">
        <v>30</v>
      </c>
      <c r="Q6657" t="s">
        <v>31</v>
      </c>
      <c r="R6657" t="s">
        <v>30</v>
      </c>
      <c r="X6657" t="s">
        <v>21549</v>
      </c>
    </row>
    <row r="6658" spans="1:24" x14ac:dyDescent="0.25">
      <c r="A6658">
        <v>1383322</v>
      </c>
      <c r="B6658" t="s">
        <v>21557</v>
      </c>
      <c r="C6658" t="s">
        <v>21558</v>
      </c>
      <c r="E6658" t="s">
        <v>21559</v>
      </c>
      <c r="F6658" t="s">
        <v>36</v>
      </c>
      <c r="I6658">
        <v>1967</v>
      </c>
      <c r="M6658" t="s">
        <v>179</v>
      </c>
      <c r="N6658" t="s">
        <v>45</v>
      </c>
      <c r="O6658" t="s">
        <v>40</v>
      </c>
      <c r="P6658" t="s">
        <v>30</v>
      </c>
      <c r="Q6658" t="s">
        <v>63</v>
      </c>
      <c r="R6658" t="s">
        <v>30</v>
      </c>
      <c r="X6658" t="s">
        <v>21560</v>
      </c>
    </row>
    <row r="6659" spans="1:24" x14ac:dyDescent="0.25">
      <c r="A6659">
        <v>1381426</v>
      </c>
      <c r="B6659" t="s">
        <v>21561</v>
      </c>
      <c r="C6659" t="s">
        <v>21562</v>
      </c>
      <c r="F6659" t="s">
        <v>301</v>
      </c>
      <c r="M6659" t="s">
        <v>21563</v>
      </c>
      <c r="N6659" t="s">
        <v>75</v>
      </c>
      <c r="O6659" t="s">
        <v>30</v>
      </c>
      <c r="P6659" t="s">
        <v>30</v>
      </c>
      <c r="Q6659" t="s">
        <v>31</v>
      </c>
      <c r="R6659" t="s">
        <v>30</v>
      </c>
    </row>
    <row r="6660" spans="1:24" x14ac:dyDescent="0.25">
      <c r="A6660">
        <v>1380134</v>
      </c>
      <c r="B6660" t="s">
        <v>21564</v>
      </c>
      <c r="C6660" t="s">
        <v>21565</v>
      </c>
      <c r="F6660" t="s">
        <v>21566</v>
      </c>
      <c r="G6660" t="e">
        <f>-filcon</f>
        <v>#NAME?</v>
      </c>
      <c r="H6660" t="s">
        <v>276</v>
      </c>
      <c r="I6660">
        <v>2010</v>
      </c>
      <c r="N6660" t="s">
        <v>229</v>
      </c>
      <c r="O6660" t="s">
        <v>30</v>
      </c>
      <c r="P6660" t="s">
        <v>30</v>
      </c>
      <c r="Q6660" t="s">
        <v>31</v>
      </c>
      <c r="R6660" t="s">
        <v>30</v>
      </c>
    </row>
    <row r="6661" spans="1:24" x14ac:dyDescent="0.25">
      <c r="A6661">
        <v>1383622</v>
      </c>
      <c r="B6661" t="s">
        <v>21567</v>
      </c>
      <c r="C6661" t="s">
        <v>21568</v>
      </c>
      <c r="E6661" t="s">
        <v>21569</v>
      </c>
      <c r="F6661" t="s">
        <v>489</v>
      </c>
      <c r="I6661">
        <v>1966</v>
      </c>
      <c r="M6661" t="s">
        <v>627</v>
      </c>
      <c r="N6661" t="s">
        <v>45</v>
      </c>
      <c r="O6661" t="s">
        <v>40</v>
      </c>
      <c r="P6661" t="s">
        <v>30</v>
      </c>
      <c r="Q6661" t="s">
        <v>46</v>
      </c>
      <c r="R6661" t="s">
        <v>30</v>
      </c>
      <c r="X6661" t="s">
        <v>21570</v>
      </c>
    </row>
    <row r="6662" spans="1:24" x14ac:dyDescent="0.25">
      <c r="A6662">
        <v>1450230</v>
      </c>
      <c r="B6662" t="s">
        <v>21571</v>
      </c>
      <c r="C6662" t="s">
        <v>21572</v>
      </c>
      <c r="E6662" t="s">
        <v>21573</v>
      </c>
      <c r="F6662" t="s">
        <v>18800</v>
      </c>
      <c r="G6662" t="s">
        <v>237</v>
      </c>
      <c r="H6662" t="s">
        <v>238</v>
      </c>
      <c r="I6662">
        <v>1976</v>
      </c>
      <c r="M6662" t="s">
        <v>8892</v>
      </c>
      <c r="N6662" t="s">
        <v>29</v>
      </c>
      <c r="O6662" t="s">
        <v>40</v>
      </c>
      <c r="P6662" t="s">
        <v>30</v>
      </c>
      <c r="Q6662" t="s">
        <v>46</v>
      </c>
      <c r="R6662" t="s">
        <v>30</v>
      </c>
      <c r="X6662" t="s">
        <v>21574</v>
      </c>
    </row>
    <row r="6663" spans="1:24" x14ac:dyDescent="0.25">
      <c r="A6663">
        <v>1540535</v>
      </c>
      <c r="B6663" t="s">
        <v>21575</v>
      </c>
      <c r="C6663" t="s">
        <v>21576</v>
      </c>
      <c r="F6663" t="s">
        <v>21577</v>
      </c>
      <c r="G6663" t="e">
        <f>-filcon</f>
        <v>#NAME?</v>
      </c>
      <c r="H6663" t="s">
        <v>276</v>
      </c>
      <c r="I6663">
        <v>2013</v>
      </c>
      <c r="N6663" t="s">
        <v>229</v>
      </c>
      <c r="O6663" t="s">
        <v>30</v>
      </c>
      <c r="P6663" t="s">
        <v>30</v>
      </c>
      <c r="Q6663" t="s">
        <v>31</v>
      </c>
      <c r="R6663" t="s">
        <v>30</v>
      </c>
    </row>
    <row r="6664" spans="1:24" x14ac:dyDescent="0.25">
      <c r="A6664">
        <v>647846</v>
      </c>
      <c r="B6664" t="s">
        <v>21591</v>
      </c>
      <c r="C6664" t="s">
        <v>21592</v>
      </c>
      <c r="F6664" t="s">
        <v>21593</v>
      </c>
      <c r="I6664">
        <v>1967</v>
      </c>
      <c r="M6664" t="s">
        <v>942</v>
      </c>
      <c r="N6664" t="s">
        <v>45</v>
      </c>
      <c r="O6664" t="s">
        <v>40</v>
      </c>
      <c r="P6664" t="s">
        <v>30</v>
      </c>
      <c r="Q6664" t="s">
        <v>63</v>
      </c>
      <c r="R6664" t="s">
        <v>30</v>
      </c>
      <c r="X6664" t="s">
        <v>21594</v>
      </c>
    </row>
    <row r="6665" spans="1:24" x14ac:dyDescent="0.25">
      <c r="A6665">
        <v>371579</v>
      </c>
      <c r="B6665" t="s">
        <v>21595</v>
      </c>
      <c r="C6665" t="s">
        <v>21596</v>
      </c>
      <c r="E6665" t="s">
        <v>21597</v>
      </c>
      <c r="F6665" t="s">
        <v>14518</v>
      </c>
      <c r="G6665" t="e">
        <f>-penem</f>
        <v>#NAME?</v>
      </c>
      <c r="H6665" t="s">
        <v>2256</v>
      </c>
      <c r="I6665">
        <v>2007</v>
      </c>
      <c r="N6665" t="s">
        <v>29</v>
      </c>
      <c r="O6665" t="s">
        <v>30</v>
      </c>
      <c r="P6665" t="s">
        <v>30</v>
      </c>
      <c r="Q6665" t="s">
        <v>31</v>
      </c>
      <c r="R6665" t="s">
        <v>30</v>
      </c>
      <c r="X6665" t="s">
        <v>21598</v>
      </c>
    </row>
    <row r="6666" spans="1:24" x14ac:dyDescent="0.25">
      <c r="A6666">
        <v>75302</v>
      </c>
      <c r="B6666" t="s">
        <v>21599</v>
      </c>
      <c r="C6666" t="s">
        <v>21600</v>
      </c>
      <c r="E6666" t="s">
        <v>21601</v>
      </c>
      <c r="F6666" t="s">
        <v>21602</v>
      </c>
      <c r="G6666" t="e">
        <f>-gatran</f>
        <v>#NAME?</v>
      </c>
      <c r="H6666" t="s">
        <v>3243</v>
      </c>
      <c r="I6666">
        <v>2008</v>
      </c>
      <c r="N6666" t="s">
        <v>45</v>
      </c>
      <c r="O6666" t="s">
        <v>40</v>
      </c>
      <c r="P6666" t="s">
        <v>30</v>
      </c>
      <c r="Q6666" t="s">
        <v>63</v>
      </c>
      <c r="R6666" t="s">
        <v>30</v>
      </c>
      <c r="X6666" t="s">
        <v>21603</v>
      </c>
    </row>
    <row r="6667" spans="1:24" x14ac:dyDescent="0.25">
      <c r="A6667">
        <v>520053</v>
      </c>
      <c r="B6667" t="s">
        <v>21625</v>
      </c>
      <c r="C6667" t="s">
        <v>21626</v>
      </c>
      <c r="E6667" t="s">
        <v>21627</v>
      </c>
      <c r="F6667" t="s">
        <v>21628</v>
      </c>
      <c r="G6667" t="e">
        <f>-sertib</f>
        <v>#NAME?</v>
      </c>
      <c r="H6667" t="s">
        <v>3928</v>
      </c>
      <c r="I6667">
        <v>2011</v>
      </c>
      <c r="N6667" t="s">
        <v>45</v>
      </c>
      <c r="O6667" t="s">
        <v>30</v>
      </c>
      <c r="P6667" t="s">
        <v>30</v>
      </c>
      <c r="Q6667" t="s">
        <v>63</v>
      </c>
      <c r="R6667" t="s">
        <v>30</v>
      </c>
      <c r="X6667" t="s">
        <v>21629</v>
      </c>
    </row>
    <row r="6668" spans="1:24" x14ac:dyDescent="0.25">
      <c r="A6668">
        <v>266091</v>
      </c>
      <c r="B6668" t="s">
        <v>21630</v>
      </c>
      <c r="C6668" t="s">
        <v>21631</v>
      </c>
      <c r="E6668" t="s">
        <v>21632</v>
      </c>
      <c r="F6668" t="s">
        <v>3859</v>
      </c>
      <c r="G6668" t="e">
        <f>-oxan</f>
        <v>#NAME?</v>
      </c>
      <c r="H6668" t="s">
        <v>3282</v>
      </c>
      <c r="I6668">
        <v>1984</v>
      </c>
      <c r="M6668" t="s">
        <v>367</v>
      </c>
      <c r="N6668" t="s">
        <v>45</v>
      </c>
      <c r="O6668" t="s">
        <v>40</v>
      </c>
      <c r="P6668" t="s">
        <v>30</v>
      </c>
      <c r="Q6668" t="s">
        <v>46</v>
      </c>
      <c r="R6668" t="s">
        <v>30</v>
      </c>
      <c r="X6668" t="s">
        <v>21633</v>
      </c>
    </row>
    <row r="6669" spans="1:24" x14ac:dyDescent="0.25">
      <c r="A6669">
        <v>715513</v>
      </c>
      <c r="B6669" t="s">
        <v>21634</v>
      </c>
      <c r="C6669" t="s">
        <v>21635</v>
      </c>
      <c r="K6669" t="s">
        <v>21636</v>
      </c>
      <c r="L6669" t="s">
        <v>21637</v>
      </c>
      <c r="N6669" t="s">
        <v>45</v>
      </c>
      <c r="O6669" t="s">
        <v>40</v>
      </c>
      <c r="P6669" t="s">
        <v>30</v>
      </c>
      <c r="Q6669" t="s">
        <v>46</v>
      </c>
      <c r="R6669" t="s">
        <v>30</v>
      </c>
      <c r="X6669" t="s">
        <v>21638</v>
      </c>
    </row>
    <row r="6670" spans="1:24" x14ac:dyDescent="0.25">
      <c r="A6670">
        <v>826568</v>
      </c>
      <c r="B6670" t="s">
        <v>21639</v>
      </c>
      <c r="C6670" t="s">
        <v>21640</v>
      </c>
      <c r="F6670" t="s">
        <v>6351</v>
      </c>
      <c r="I6670">
        <v>1962</v>
      </c>
      <c r="K6670" t="s">
        <v>21641</v>
      </c>
      <c r="L6670" t="s">
        <v>21642</v>
      </c>
      <c r="M6670" t="s">
        <v>88</v>
      </c>
      <c r="N6670" t="s">
        <v>45</v>
      </c>
      <c r="O6670" t="s">
        <v>40</v>
      </c>
      <c r="P6670" t="s">
        <v>30</v>
      </c>
      <c r="Q6670" t="s">
        <v>63</v>
      </c>
      <c r="R6670" t="s">
        <v>30</v>
      </c>
      <c r="X6670" t="s">
        <v>21643</v>
      </c>
    </row>
    <row r="6671" spans="1:24" x14ac:dyDescent="0.25">
      <c r="A6671">
        <v>755916</v>
      </c>
      <c r="B6671" t="s">
        <v>21644</v>
      </c>
      <c r="C6671" t="s">
        <v>21645</v>
      </c>
      <c r="G6671" t="e">
        <f>-sal</f>
        <v>#NAME?</v>
      </c>
      <c r="H6671" t="s">
        <v>1459</v>
      </c>
      <c r="K6671" t="s">
        <v>21646</v>
      </c>
      <c r="L6671" t="s">
        <v>21647</v>
      </c>
      <c r="N6671" t="s">
        <v>45</v>
      </c>
      <c r="O6671" t="s">
        <v>40</v>
      </c>
      <c r="P6671" t="s">
        <v>30</v>
      </c>
      <c r="Q6671" t="s">
        <v>63</v>
      </c>
      <c r="R6671" t="s">
        <v>30</v>
      </c>
      <c r="X6671" t="s">
        <v>21648</v>
      </c>
    </row>
    <row r="6672" spans="1:24" x14ac:dyDescent="0.25">
      <c r="A6672">
        <v>1099649</v>
      </c>
      <c r="B6672" t="s">
        <v>21649</v>
      </c>
      <c r="C6672" t="s">
        <v>21650</v>
      </c>
      <c r="E6672" t="s">
        <v>21651</v>
      </c>
      <c r="F6672" t="s">
        <v>11336</v>
      </c>
      <c r="G6672" t="e">
        <f>-ac</f>
        <v>#NAME?</v>
      </c>
      <c r="H6672" t="s">
        <v>1022</v>
      </c>
      <c r="I6672">
        <v>1975</v>
      </c>
      <c r="M6672" t="s">
        <v>1025</v>
      </c>
      <c r="N6672" t="s">
        <v>45</v>
      </c>
      <c r="O6672" t="s">
        <v>40</v>
      </c>
      <c r="P6672" t="s">
        <v>30</v>
      </c>
      <c r="Q6672" t="s">
        <v>63</v>
      </c>
      <c r="R6672" t="s">
        <v>30</v>
      </c>
      <c r="X6672" t="s">
        <v>21652</v>
      </c>
    </row>
    <row r="6673" spans="1:24" x14ac:dyDescent="0.25">
      <c r="A6673">
        <v>23466</v>
      </c>
      <c r="B6673" t="s">
        <v>21653</v>
      </c>
      <c r="C6673" t="s">
        <v>21654</v>
      </c>
      <c r="F6673" t="s">
        <v>21655</v>
      </c>
      <c r="G6673" t="e">
        <f>-stat</f>
        <v>#NAME?</v>
      </c>
      <c r="H6673" t="s">
        <v>387</v>
      </c>
      <c r="I6673">
        <v>1994</v>
      </c>
      <c r="N6673" t="s">
        <v>45</v>
      </c>
      <c r="O6673" t="s">
        <v>40</v>
      </c>
      <c r="P6673" t="s">
        <v>30</v>
      </c>
      <c r="Q6673" t="s">
        <v>31</v>
      </c>
      <c r="R6673" t="s">
        <v>30</v>
      </c>
      <c r="X6673" t="s">
        <v>21656</v>
      </c>
    </row>
    <row r="6674" spans="1:24" x14ac:dyDescent="0.25">
      <c r="A6674">
        <v>38432</v>
      </c>
      <c r="B6674" t="s">
        <v>21657</v>
      </c>
      <c r="C6674" t="s">
        <v>21658</v>
      </c>
      <c r="G6674" t="s">
        <v>10501</v>
      </c>
      <c r="H6674" t="s">
        <v>10502</v>
      </c>
      <c r="K6674" t="s">
        <v>21659</v>
      </c>
      <c r="L6674" t="s">
        <v>21660</v>
      </c>
      <c r="N6674" t="s">
        <v>45</v>
      </c>
      <c r="O6674" t="s">
        <v>40</v>
      </c>
      <c r="P6674" t="s">
        <v>30</v>
      </c>
      <c r="Q6674" t="s">
        <v>63</v>
      </c>
      <c r="R6674" t="s">
        <v>30</v>
      </c>
      <c r="X6674" t="s">
        <v>21661</v>
      </c>
    </row>
    <row r="6675" spans="1:24" x14ac:dyDescent="0.25">
      <c r="A6675">
        <v>169055</v>
      </c>
      <c r="B6675" t="s">
        <v>21662</v>
      </c>
      <c r="C6675" t="s">
        <v>21663</v>
      </c>
      <c r="G6675" t="e">
        <f>-kalim</f>
        <v>#NAME?</v>
      </c>
      <c r="H6675" t="s">
        <v>4220</v>
      </c>
      <c r="N6675" t="s">
        <v>45</v>
      </c>
      <c r="O6675" t="s">
        <v>40</v>
      </c>
      <c r="P6675" t="s">
        <v>30</v>
      </c>
      <c r="Q6675" t="s">
        <v>31</v>
      </c>
      <c r="R6675" t="s">
        <v>30</v>
      </c>
      <c r="X6675" t="s">
        <v>21664</v>
      </c>
    </row>
    <row r="6676" spans="1:24" x14ac:dyDescent="0.25">
      <c r="A6676">
        <v>70410</v>
      </c>
      <c r="B6676" t="s">
        <v>21665</v>
      </c>
      <c r="C6676" t="s">
        <v>21666</v>
      </c>
      <c r="G6676" t="e">
        <f>-mesine</f>
        <v>#NAME?</v>
      </c>
      <c r="H6676" t="s">
        <v>8270</v>
      </c>
      <c r="N6676" t="s">
        <v>45</v>
      </c>
      <c r="O6676" t="s">
        <v>40</v>
      </c>
      <c r="P6676" t="s">
        <v>30</v>
      </c>
      <c r="Q6676" t="s">
        <v>31</v>
      </c>
      <c r="R6676" t="s">
        <v>30</v>
      </c>
      <c r="X6676" t="s">
        <v>21667</v>
      </c>
    </row>
    <row r="6677" spans="1:24" x14ac:dyDescent="0.25">
      <c r="A6677">
        <v>33589</v>
      </c>
      <c r="B6677" t="s">
        <v>21668</v>
      </c>
      <c r="C6677" t="s">
        <v>21669</v>
      </c>
      <c r="G6677" t="e">
        <f>-arotene</f>
        <v>#NAME?</v>
      </c>
      <c r="H6677" t="s">
        <v>10422</v>
      </c>
      <c r="N6677" t="s">
        <v>45</v>
      </c>
      <c r="O6677" t="s">
        <v>40</v>
      </c>
      <c r="P6677" t="s">
        <v>30</v>
      </c>
      <c r="Q6677" t="s">
        <v>63</v>
      </c>
      <c r="R6677" t="s">
        <v>30</v>
      </c>
      <c r="X6677" t="s">
        <v>21670</v>
      </c>
    </row>
    <row r="6678" spans="1:24" x14ac:dyDescent="0.25">
      <c r="A6678">
        <v>1078585</v>
      </c>
      <c r="B6678" t="s">
        <v>21671</v>
      </c>
      <c r="C6678" t="s">
        <v>21672</v>
      </c>
      <c r="N6678" t="s">
        <v>45</v>
      </c>
      <c r="O6678" t="s">
        <v>40</v>
      </c>
      <c r="P6678" t="s">
        <v>30</v>
      </c>
      <c r="Q6678" t="s">
        <v>46</v>
      </c>
      <c r="R6678" t="s">
        <v>30</v>
      </c>
      <c r="X6678" t="s">
        <v>21673</v>
      </c>
    </row>
    <row r="6679" spans="1:24" x14ac:dyDescent="0.25">
      <c r="A6679">
        <v>29860</v>
      </c>
      <c r="B6679" t="s">
        <v>21674</v>
      </c>
      <c r="C6679" t="s">
        <v>21675</v>
      </c>
      <c r="E6679" t="s">
        <v>21676</v>
      </c>
      <c r="F6679" t="s">
        <v>301</v>
      </c>
      <c r="I6679">
        <v>1962</v>
      </c>
      <c r="K6679" t="s">
        <v>21677</v>
      </c>
      <c r="L6679" t="s">
        <v>21678</v>
      </c>
      <c r="M6679" t="s">
        <v>1025</v>
      </c>
      <c r="N6679" t="s">
        <v>45</v>
      </c>
      <c r="O6679" t="s">
        <v>40</v>
      </c>
      <c r="P6679" t="s">
        <v>30</v>
      </c>
      <c r="Q6679" t="s">
        <v>63</v>
      </c>
      <c r="R6679" t="s">
        <v>30</v>
      </c>
      <c r="X6679" t="s">
        <v>21679</v>
      </c>
    </row>
    <row r="6680" spans="1:24" x14ac:dyDescent="0.25">
      <c r="A6680">
        <v>58215</v>
      </c>
      <c r="B6680" t="s">
        <v>21680</v>
      </c>
      <c r="C6680" t="s">
        <v>21681</v>
      </c>
      <c r="N6680" t="s">
        <v>45</v>
      </c>
      <c r="O6680" t="s">
        <v>40</v>
      </c>
      <c r="P6680" t="s">
        <v>30</v>
      </c>
      <c r="Q6680" t="s">
        <v>63</v>
      </c>
      <c r="R6680" t="s">
        <v>30</v>
      </c>
      <c r="X6680" t="s">
        <v>21682</v>
      </c>
    </row>
    <row r="6681" spans="1:24" x14ac:dyDescent="0.25">
      <c r="A6681">
        <v>1038334</v>
      </c>
      <c r="B6681" t="s">
        <v>21683</v>
      </c>
      <c r="C6681" t="s">
        <v>21684</v>
      </c>
      <c r="E6681" t="s">
        <v>21685</v>
      </c>
      <c r="I6681">
        <v>1967</v>
      </c>
      <c r="M6681" t="s">
        <v>3423</v>
      </c>
      <c r="N6681" t="s">
        <v>45</v>
      </c>
      <c r="O6681" t="s">
        <v>40</v>
      </c>
      <c r="P6681" t="s">
        <v>30</v>
      </c>
      <c r="Q6681" t="s">
        <v>63</v>
      </c>
      <c r="R6681" t="s">
        <v>30</v>
      </c>
      <c r="X6681" t="s">
        <v>21686</v>
      </c>
    </row>
    <row r="6682" spans="1:24" x14ac:dyDescent="0.25">
      <c r="A6682">
        <v>404474</v>
      </c>
      <c r="B6682" t="s">
        <v>21687</v>
      </c>
      <c r="C6682" t="s">
        <v>21688</v>
      </c>
      <c r="E6682" t="s">
        <v>21689</v>
      </c>
      <c r="F6682" t="s">
        <v>1285</v>
      </c>
      <c r="G6682" t="e">
        <f>-nicline</f>
        <v>#NAME?</v>
      </c>
      <c r="H6682" t="s">
        <v>12703</v>
      </c>
      <c r="I6682">
        <v>2008</v>
      </c>
      <c r="N6682" t="s">
        <v>45</v>
      </c>
      <c r="O6682" t="s">
        <v>40</v>
      </c>
      <c r="P6682" t="s">
        <v>30</v>
      </c>
      <c r="Q6682" t="s">
        <v>31</v>
      </c>
      <c r="R6682" t="s">
        <v>30</v>
      </c>
      <c r="X6682" t="s">
        <v>21690</v>
      </c>
    </row>
    <row r="6683" spans="1:24" x14ac:dyDescent="0.25">
      <c r="A6683">
        <v>1380113</v>
      </c>
      <c r="B6683" t="s">
        <v>21698</v>
      </c>
      <c r="C6683" t="s">
        <v>21699</v>
      </c>
      <c r="E6683" t="s">
        <v>21700</v>
      </c>
      <c r="F6683" t="s">
        <v>21701</v>
      </c>
      <c r="I6683">
        <v>2007</v>
      </c>
      <c r="N6683" t="s">
        <v>239</v>
      </c>
      <c r="O6683" t="s">
        <v>30</v>
      </c>
      <c r="P6683" t="s">
        <v>30</v>
      </c>
      <c r="Q6683" t="s">
        <v>75</v>
      </c>
      <c r="R6683" t="s">
        <v>30</v>
      </c>
    </row>
    <row r="6684" spans="1:24" x14ac:dyDescent="0.25">
      <c r="A6684">
        <v>1381940</v>
      </c>
      <c r="B6684" t="s">
        <v>21702</v>
      </c>
      <c r="C6684" t="s">
        <v>21703</v>
      </c>
      <c r="E6684" t="s">
        <v>21704</v>
      </c>
      <c r="F6684" t="s">
        <v>36</v>
      </c>
      <c r="G6684" t="e">
        <f>-mab</f>
        <v>#NAME?</v>
      </c>
      <c r="H6684" t="s">
        <v>546</v>
      </c>
      <c r="I6684">
        <v>2012</v>
      </c>
      <c r="N6684" t="s">
        <v>547</v>
      </c>
      <c r="O6684" t="s">
        <v>30</v>
      </c>
      <c r="P6684" t="s">
        <v>30</v>
      </c>
      <c r="Q6684" t="s">
        <v>31</v>
      </c>
      <c r="R6684" t="s">
        <v>30</v>
      </c>
    </row>
    <row r="6685" spans="1:24" x14ac:dyDescent="0.25">
      <c r="A6685">
        <v>1378437</v>
      </c>
      <c r="B6685" t="s">
        <v>21705</v>
      </c>
      <c r="C6685" t="s">
        <v>21706</v>
      </c>
      <c r="F6685" t="s">
        <v>489</v>
      </c>
      <c r="I6685">
        <v>1967</v>
      </c>
      <c r="K6685" t="s">
        <v>21707</v>
      </c>
      <c r="L6685" t="s">
        <v>21708</v>
      </c>
      <c r="M6685" t="s">
        <v>1908</v>
      </c>
      <c r="N6685" t="s">
        <v>45</v>
      </c>
      <c r="O6685" t="s">
        <v>40</v>
      </c>
      <c r="P6685" t="s">
        <v>30</v>
      </c>
      <c r="Q6685" t="s">
        <v>63</v>
      </c>
      <c r="R6685" t="s">
        <v>30</v>
      </c>
      <c r="X6685" t="s">
        <v>21709</v>
      </c>
    </row>
    <row r="6686" spans="1:24" x14ac:dyDescent="0.25">
      <c r="A6686">
        <v>1378389</v>
      </c>
      <c r="B6686" t="s">
        <v>21716</v>
      </c>
      <c r="C6686" t="s">
        <v>21717</v>
      </c>
      <c r="F6686" t="s">
        <v>21718</v>
      </c>
      <c r="K6686" t="s">
        <v>21719</v>
      </c>
      <c r="L6686" t="s">
        <v>21720</v>
      </c>
      <c r="M6686" t="s">
        <v>509</v>
      </c>
      <c r="N6686" t="s">
        <v>45</v>
      </c>
      <c r="O6686" t="s">
        <v>30</v>
      </c>
      <c r="P6686" t="s">
        <v>30</v>
      </c>
      <c r="Q6686" t="s">
        <v>75</v>
      </c>
      <c r="R6686" t="s">
        <v>30</v>
      </c>
      <c r="X6686" t="s">
        <v>21721</v>
      </c>
    </row>
    <row r="6687" spans="1:24" x14ac:dyDescent="0.25">
      <c r="A6687">
        <v>1377008</v>
      </c>
      <c r="B6687" t="s">
        <v>21729</v>
      </c>
      <c r="C6687" t="s">
        <v>21730</v>
      </c>
      <c r="E6687" t="s">
        <v>21731</v>
      </c>
      <c r="F6687" t="s">
        <v>4717</v>
      </c>
      <c r="I6687">
        <v>1976</v>
      </c>
      <c r="M6687" t="s">
        <v>1025</v>
      </c>
      <c r="N6687" t="s">
        <v>45</v>
      </c>
      <c r="O6687" t="s">
        <v>40</v>
      </c>
      <c r="P6687" t="s">
        <v>30</v>
      </c>
      <c r="Q6687" t="s">
        <v>46</v>
      </c>
      <c r="R6687" t="s">
        <v>30</v>
      </c>
      <c r="X6687" t="s">
        <v>21732</v>
      </c>
    </row>
    <row r="6688" spans="1:24" x14ac:dyDescent="0.25">
      <c r="A6688">
        <v>1376154</v>
      </c>
      <c r="B6688" t="s">
        <v>21733</v>
      </c>
      <c r="C6688" t="s">
        <v>21734</v>
      </c>
      <c r="E6688" t="s">
        <v>21735</v>
      </c>
      <c r="F6688" t="s">
        <v>21736</v>
      </c>
      <c r="G6688" t="e">
        <f>-zomib</f>
        <v>#NAME?</v>
      </c>
      <c r="H6688" t="s">
        <v>12955</v>
      </c>
      <c r="I6688">
        <v>2011</v>
      </c>
      <c r="N6688" t="s">
        <v>45</v>
      </c>
      <c r="O6688" t="s">
        <v>30</v>
      </c>
      <c r="P6688" t="s">
        <v>30</v>
      </c>
      <c r="Q6688" t="s">
        <v>31</v>
      </c>
      <c r="R6688" t="s">
        <v>30</v>
      </c>
      <c r="X6688" t="s">
        <v>21737</v>
      </c>
    </row>
    <row r="6689" spans="1:24" x14ac:dyDescent="0.25">
      <c r="A6689">
        <v>1377508</v>
      </c>
      <c r="B6689" t="s">
        <v>21738</v>
      </c>
      <c r="C6689" t="s">
        <v>21739</v>
      </c>
      <c r="E6689" t="s">
        <v>21740</v>
      </c>
      <c r="F6689" t="s">
        <v>3897</v>
      </c>
      <c r="G6689" t="e">
        <f>-caine</f>
        <v>#NAME?</v>
      </c>
      <c r="H6689" t="s">
        <v>394</v>
      </c>
      <c r="I6689">
        <v>1972</v>
      </c>
      <c r="M6689" t="s">
        <v>1522</v>
      </c>
      <c r="N6689" t="s">
        <v>45</v>
      </c>
      <c r="O6689" t="s">
        <v>40</v>
      </c>
      <c r="P6689" t="s">
        <v>30</v>
      </c>
      <c r="Q6689" t="s">
        <v>31</v>
      </c>
      <c r="R6689" t="s">
        <v>30</v>
      </c>
      <c r="X6689" t="s">
        <v>21741</v>
      </c>
    </row>
    <row r="6690" spans="1:24" x14ac:dyDescent="0.25">
      <c r="A6690">
        <v>1379343</v>
      </c>
      <c r="B6690" t="s">
        <v>21742</v>
      </c>
      <c r="C6690" t="s">
        <v>21743</v>
      </c>
      <c r="E6690" t="s">
        <v>21744</v>
      </c>
      <c r="F6690" t="s">
        <v>3624</v>
      </c>
      <c r="I6690">
        <v>1995</v>
      </c>
      <c r="M6690" t="s">
        <v>453</v>
      </c>
      <c r="N6690" t="s">
        <v>29</v>
      </c>
      <c r="O6690" t="s">
        <v>40</v>
      </c>
      <c r="P6690" t="s">
        <v>30</v>
      </c>
      <c r="Q6690" t="s">
        <v>46</v>
      </c>
      <c r="R6690" t="s">
        <v>30</v>
      </c>
      <c r="X6690" t="s">
        <v>21745</v>
      </c>
    </row>
    <row r="6691" spans="1:24" x14ac:dyDescent="0.25">
      <c r="A6691">
        <v>35311</v>
      </c>
      <c r="B6691" t="s">
        <v>21746</v>
      </c>
      <c r="C6691" t="s">
        <v>21747</v>
      </c>
      <c r="E6691" t="s">
        <v>21748</v>
      </c>
      <c r="F6691" t="s">
        <v>3897</v>
      </c>
      <c r="G6691" t="e">
        <f>-fentanil</f>
        <v>#NAME?</v>
      </c>
      <c r="H6691" t="s">
        <v>4392</v>
      </c>
      <c r="I6691">
        <v>1980</v>
      </c>
      <c r="M6691" t="s">
        <v>4393</v>
      </c>
      <c r="N6691" t="s">
        <v>45</v>
      </c>
      <c r="O6691" t="s">
        <v>40</v>
      </c>
      <c r="P6691" t="s">
        <v>30</v>
      </c>
      <c r="Q6691" t="s">
        <v>31</v>
      </c>
      <c r="R6691" t="s">
        <v>30</v>
      </c>
      <c r="X6691" t="s">
        <v>21749</v>
      </c>
    </row>
    <row r="6692" spans="1:24" x14ac:dyDescent="0.25">
      <c r="A6692">
        <v>1381080</v>
      </c>
      <c r="B6692" t="s">
        <v>21750</v>
      </c>
      <c r="C6692" t="s">
        <v>21751</v>
      </c>
      <c r="F6692" t="s">
        <v>11069</v>
      </c>
      <c r="M6692" t="s">
        <v>8128</v>
      </c>
      <c r="N6692" t="s">
        <v>75</v>
      </c>
      <c r="O6692" t="s">
        <v>30</v>
      </c>
      <c r="P6692" t="s">
        <v>30</v>
      </c>
      <c r="Q6692" t="s">
        <v>31</v>
      </c>
      <c r="R6692" t="s">
        <v>30</v>
      </c>
    </row>
    <row r="6693" spans="1:24" x14ac:dyDescent="0.25">
      <c r="A6693">
        <v>1378005</v>
      </c>
      <c r="B6693" t="s">
        <v>21752</v>
      </c>
      <c r="C6693" t="s">
        <v>21753</v>
      </c>
      <c r="E6693" t="s">
        <v>21754</v>
      </c>
      <c r="F6693" t="s">
        <v>36</v>
      </c>
      <c r="G6693" t="e">
        <f>-vir</f>
        <v>#NAME?</v>
      </c>
      <c r="H6693" t="s">
        <v>6167</v>
      </c>
      <c r="I6693">
        <v>2011</v>
      </c>
      <c r="N6693" t="s">
        <v>45</v>
      </c>
      <c r="O6693" t="s">
        <v>30</v>
      </c>
      <c r="P6693" t="s">
        <v>30</v>
      </c>
      <c r="Q6693" t="s">
        <v>31</v>
      </c>
      <c r="R6693" t="s">
        <v>30</v>
      </c>
      <c r="X6693" t="s">
        <v>21755</v>
      </c>
    </row>
    <row r="6694" spans="1:24" x14ac:dyDescent="0.25">
      <c r="A6694">
        <v>3689</v>
      </c>
      <c r="B6694" t="s">
        <v>21772</v>
      </c>
      <c r="C6694" t="s">
        <v>21773</v>
      </c>
      <c r="E6694" t="s">
        <v>21774</v>
      </c>
      <c r="F6694" t="s">
        <v>11555</v>
      </c>
      <c r="G6694" t="e">
        <f>-troban</f>
        <v>#NAME?</v>
      </c>
      <c r="H6694" t="s">
        <v>11556</v>
      </c>
      <c r="I6694">
        <v>1989</v>
      </c>
      <c r="M6694" t="s">
        <v>21775</v>
      </c>
      <c r="N6694" t="s">
        <v>45</v>
      </c>
      <c r="O6694" t="s">
        <v>40</v>
      </c>
      <c r="P6694" t="s">
        <v>30</v>
      </c>
      <c r="Q6694" t="s">
        <v>63</v>
      </c>
      <c r="R6694" t="s">
        <v>30</v>
      </c>
      <c r="X6694" t="s">
        <v>21776</v>
      </c>
    </row>
    <row r="6695" spans="1:24" x14ac:dyDescent="0.25">
      <c r="A6695">
        <v>742823</v>
      </c>
      <c r="B6695" t="s">
        <v>21784</v>
      </c>
      <c r="C6695" t="s">
        <v>21785</v>
      </c>
      <c r="E6695" t="s">
        <v>21786</v>
      </c>
      <c r="F6695" t="s">
        <v>21787</v>
      </c>
      <c r="G6695" t="e">
        <f>-fibrate</f>
        <v>#NAME?</v>
      </c>
      <c r="H6695" t="s">
        <v>325</v>
      </c>
      <c r="I6695">
        <v>1981</v>
      </c>
      <c r="M6695" t="s">
        <v>3423</v>
      </c>
      <c r="N6695" t="s">
        <v>29</v>
      </c>
      <c r="O6695" t="s">
        <v>40</v>
      </c>
      <c r="P6695" t="s">
        <v>30</v>
      </c>
      <c r="Q6695" t="s">
        <v>63</v>
      </c>
      <c r="R6695" t="s">
        <v>30</v>
      </c>
      <c r="X6695" t="s">
        <v>21788</v>
      </c>
    </row>
    <row r="6696" spans="1:24" x14ac:dyDescent="0.25">
      <c r="A6696">
        <v>1340277</v>
      </c>
      <c r="B6696" t="s">
        <v>21903</v>
      </c>
      <c r="C6696" t="s">
        <v>21904</v>
      </c>
      <c r="E6696" t="s">
        <v>21905</v>
      </c>
      <c r="F6696" t="s">
        <v>9876</v>
      </c>
      <c r="I6696">
        <v>2011</v>
      </c>
      <c r="N6696" t="s">
        <v>45</v>
      </c>
      <c r="O6696" t="s">
        <v>40</v>
      </c>
      <c r="P6696" t="s">
        <v>30</v>
      </c>
      <c r="Q6696" t="s">
        <v>31</v>
      </c>
      <c r="R6696" t="s">
        <v>30</v>
      </c>
      <c r="X6696" t="s">
        <v>21906</v>
      </c>
    </row>
    <row r="6697" spans="1:24" x14ac:dyDescent="0.25">
      <c r="A6697">
        <v>1381896</v>
      </c>
      <c r="B6697" t="s">
        <v>21907</v>
      </c>
      <c r="C6697" t="s">
        <v>21908</v>
      </c>
      <c r="E6697" t="s">
        <v>21909</v>
      </c>
      <c r="F6697" t="s">
        <v>21910</v>
      </c>
      <c r="G6697" t="e">
        <f>-mab</f>
        <v>#NAME?</v>
      </c>
      <c r="H6697" t="s">
        <v>546</v>
      </c>
      <c r="I6697">
        <v>2012</v>
      </c>
      <c r="N6697" t="s">
        <v>547</v>
      </c>
      <c r="O6697" t="s">
        <v>30</v>
      </c>
      <c r="P6697" t="s">
        <v>30</v>
      </c>
      <c r="Q6697" t="s">
        <v>31</v>
      </c>
      <c r="R6697" t="s">
        <v>30</v>
      </c>
    </row>
    <row r="6698" spans="1:24" x14ac:dyDescent="0.25">
      <c r="A6698">
        <v>1377626</v>
      </c>
      <c r="B6698" t="s">
        <v>21911</v>
      </c>
      <c r="C6698" t="s">
        <v>21912</v>
      </c>
      <c r="E6698" t="s">
        <v>21913</v>
      </c>
      <c r="F6698" t="s">
        <v>10910</v>
      </c>
      <c r="I6698">
        <v>1978</v>
      </c>
      <c r="M6698" t="s">
        <v>1908</v>
      </c>
      <c r="N6698" t="s">
        <v>45</v>
      </c>
      <c r="O6698" t="s">
        <v>40</v>
      </c>
      <c r="P6698" t="s">
        <v>30</v>
      </c>
      <c r="Q6698" t="s">
        <v>46</v>
      </c>
      <c r="R6698" t="s">
        <v>30</v>
      </c>
      <c r="X6698" t="s">
        <v>21914</v>
      </c>
    </row>
    <row r="6699" spans="1:24" x14ac:dyDescent="0.25">
      <c r="A6699">
        <v>1377430</v>
      </c>
      <c r="B6699" t="s">
        <v>21915</v>
      </c>
      <c r="C6699" t="s">
        <v>21916</v>
      </c>
      <c r="E6699" t="s">
        <v>21917</v>
      </c>
      <c r="F6699" t="s">
        <v>36</v>
      </c>
      <c r="G6699" t="e">
        <f>-dil</f>
        <v>#NAME?</v>
      </c>
      <c r="H6699" t="s">
        <v>707</v>
      </c>
      <c r="I6699">
        <v>2002</v>
      </c>
      <c r="N6699" t="s">
        <v>45</v>
      </c>
      <c r="O6699" t="s">
        <v>40</v>
      </c>
      <c r="P6699" t="s">
        <v>30</v>
      </c>
      <c r="Q6699" t="s">
        <v>31</v>
      </c>
      <c r="R6699" t="s">
        <v>30</v>
      </c>
      <c r="X6699" t="s">
        <v>21918</v>
      </c>
    </row>
    <row r="6700" spans="1:24" x14ac:dyDescent="0.25">
      <c r="A6700">
        <v>1377282</v>
      </c>
      <c r="B6700" t="s">
        <v>21919</v>
      </c>
      <c r="C6700" t="s">
        <v>21920</v>
      </c>
      <c r="E6700" t="s">
        <v>21921</v>
      </c>
      <c r="F6700" t="s">
        <v>21922</v>
      </c>
      <c r="G6700" t="s">
        <v>129</v>
      </c>
      <c r="H6700" t="s">
        <v>130</v>
      </c>
      <c r="I6700">
        <v>1974</v>
      </c>
      <c r="M6700" t="s">
        <v>21923</v>
      </c>
      <c r="N6700" t="s">
        <v>45</v>
      </c>
      <c r="O6700" t="s">
        <v>30</v>
      </c>
      <c r="P6700" t="s">
        <v>30</v>
      </c>
      <c r="Q6700" t="s">
        <v>46</v>
      </c>
      <c r="R6700" t="s">
        <v>30</v>
      </c>
      <c r="X6700" t="s">
        <v>21924</v>
      </c>
    </row>
    <row r="6701" spans="1:24" x14ac:dyDescent="0.25">
      <c r="A6701">
        <v>1379484</v>
      </c>
      <c r="B6701" t="s">
        <v>21925</v>
      </c>
      <c r="C6701" t="s">
        <v>21926</v>
      </c>
      <c r="F6701" t="s">
        <v>21927</v>
      </c>
      <c r="G6701" t="s">
        <v>129</v>
      </c>
      <c r="H6701" t="s">
        <v>130</v>
      </c>
      <c r="I6701">
        <v>1989</v>
      </c>
      <c r="K6701" t="s">
        <v>21928</v>
      </c>
      <c r="L6701" t="s">
        <v>21929</v>
      </c>
      <c r="M6701" t="s">
        <v>173</v>
      </c>
      <c r="N6701" t="s">
        <v>45</v>
      </c>
      <c r="O6701" t="s">
        <v>30</v>
      </c>
      <c r="P6701" t="s">
        <v>30</v>
      </c>
      <c r="Q6701" t="s">
        <v>46</v>
      </c>
      <c r="R6701" t="s">
        <v>30</v>
      </c>
      <c r="X6701" t="s">
        <v>21930</v>
      </c>
    </row>
    <row r="6702" spans="1:24" x14ac:dyDescent="0.25">
      <c r="A6702">
        <v>1380441</v>
      </c>
      <c r="B6702" t="s">
        <v>21931</v>
      </c>
      <c r="C6702" t="s">
        <v>21932</v>
      </c>
      <c r="F6702" t="s">
        <v>21933</v>
      </c>
      <c r="M6702" t="s">
        <v>21934</v>
      </c>
      <c r="N6702" t="s">
        <v>75</v>
      </c>
      <c r="O6702" t="s">
        <v>30</v>
      </c>
      <c r="P6702" t="s">
        <v>30</v>
      </c>
      <c r="Q6702" t="s">
        <v>31</v>
      </c>
      <c r="R6702" t="s">
        <v>30</v>
      </c>
    </row>
    <row r="6703" spans="1:24" x14ac:dyDescent="0.25">
      <c r="A6703">
        <v>1380758</v>
      </c>
      <c r="B6703" t="s">
        <v>21935</v>
      </c>
      <c r="C6703" t="s">
        <v>21936</v>
      </c>
      <c r="F6703" t="s">
        <v>5598</v>
      </c>
      <c r="M6703" t="s">
        <v>672</v>
      </c>
      <c r="N6703" t="s">
        <v>75</v>
      </c>
      <c r="O6703" t="s">
        <v>30</v>
      </c>
      <c r="P6703" t="s">
        <v>30</v>
      </c>
      <c r="Q6703" t="s">
        <v>31</v>
      </c>
      <c r="R6703" t="s">
        <v>30</v>
      </c>
    </row>
    <row r="6704" spans="1:24" x14ac:dyDescent="0.25">
      <c r="A6704">
        <v>1383444</v>
      </c>
      <c r="B6704" t="s">
        <v>21937</v>
      </c>
      <c r="C6704" t="s">
        <v>21938</v>
      </c>
      <c r="F6704" t="s">
        <v>489</v>
      </c>
      <c r="I6704">
        <v>1962</v>
      </c>
      <c r="M6704" t="s">
        <v>1025</v>
      </c>
      <c r="N6704" t="s">
        <v>45</v>
      </c>
      <c r="O6704" t="s">
        <v>40</v>
      </c>
      <c r="P6704" t="s">
        <v>30</v>
      </c>
      <c r="Q6704" t="s">
        <v>63</v>
      </c>
      <c r="R6704" t="s">
        <v>30</v>
      </c>
      <c r="X6704" t="s">
        <v>21939</v>
      </c>
    </row>
    <row r="6705" spans="1:24" x14ac:dyDescent="0.25">
      <c r="A6705">
        <v>34414</v>
      </c>
      <c r="B6705" t="s">
        <v>21940</v>
      </c>
      <c r="C6705" t="s">
        <v>21941</v>
      </c>
      <c r="E6705" t="s">
        <v>21942</v>
      </c>
      <c r="F6705" t="s">
        <v>527</v>
      </c>
      <c r="I6705">
        <v>1996</v>
      </c>
      <c r="M6705" t="s">
        <v>367</v>
      </c>
      <c r="N6705" t="s">
        <v>45</v>
      </c>
      <c r="O6705" t="s">
        <v>40</v>
      </c>
      <c r="P6705" t="s">
        <v>30</v>
      </c>
      <c r="Q6705" t="s">
        <v>46</v>
      </c>
      <c r="R6705" t="s">
        <v>30</v>
      </c>
      <c r="X6705" t="s">
        <v>21943</v>
      </c>
    </row>
    <row r="6706" spans="1:24" x14ac:dyDescent="0.25">
      <c r="A6706">
        <v>1540534</v>
      </c>
      <c r="B6706" t="s">
        <v>21944</v>
      </c>
      <c r="C6706" t="s">
        <v>21945</v>
      </c>
      <c r="F6706" t="s">
        <v>21946</v>
      </c>
      <c r="G6706" t="e">
        <f>-filcon</f>
        <v>#NAME?</v>
      </c>
      <c r="H6706" t="s">
        <v>276</v>
      </c>
      <c r="I6706">
        <v>2012</v>
      </c>
      <c r="N6706" t="s">
        <v>229</v>
      </c>
      <c r="O6706" t="s">
        <v>30</v>
      </c>
      <c r="P6706" t="s">
        <v>30</v>
      </c>
      <c r="Q6706" t="s">
        <v>31</v>
      </c>
      <c r="R6706" t="s">
        <v>30</v>
      </c>
    </row>
    <row r="6707" spans="1:24" x14ac:dyDescent="0.25">
      <c r="A6707">
        <v>1379273</v>
      </c>
      <c r="B6707" t="s">
        <v>21961</v>
      </c>
      <c r="C6707" t="s">
        <v>21962</v>
      </c>
      <c r="N6707" t="s">
        <v>29</v>
      </c>
      <c r="O6707" t="s">
        <v>40</v>
      </c>
      <c r="P6707" t="s">
        <v>30</v>
      </c>
      <c r="Q6707" t="s">
        <v>31</v>
      </c>
      <c r="R6707" t="s">
        <v>30</v>
      </c>
      <c r="X6707" t="s">
        <v>21963</v>
      </c>
    </row>
    <row r="6708" spans="1:24" x14ac:dyDescent="0.25">
      <c r="A6708">
        <v>1379353</v>
      </c>
      <c r="B6708" t="s">
        <v>21964</v>
      </c>
      <c r="C6708" t="s">
        <v>21965</v>
      </c>
      <c r="N6708" t="s">
        <v>45</v>
      </c>
      <c r="O6708" t="s">
        <v>40</v>
      </c>
      <c r="P6708" t="s">
        <v>30</v>
      </c>
      <c r="Q6708" t="s">
        <v>46</v>
      </c>
      <c r="R6708" t="s">
        <v>30</v>
      </c>
      <c r="X6708" t="s">
        <v>21966</v>
      </c>
    </row>
    <row r="6709" spans="1:24" x14ac:dyDescent="0.25">
      <c r="A6709">
        <v>1376357</v>
      </c>
      <c r="B6709" t="s">
        <v>21967</v>
      </c>
      <c r="C6709" t="s">
        <v>21968</v>
      </c>
      <c r="G6709" t="e">
        <f>-pride</f>
        <v>#NAME?</v>
      </c>
      <c r="H6709" t="s">
        <v>165</v>
      </c>
      <c r="N6709" t="s">
        <v>45</v>
      </c>
      <c r="O6709" t="s">
        <v>40</v>
      </c>
      <c r="P6709" t="s">
        <v>30</v>
      </c>
      <c r="Q6709" t="s">
        <v>46</v>
      </c>
      <c r="R6709" t="s">
        <v>30</v>
      </c>
      <c r="X6709" t="s">
        <v>21969</v>
      </c>
    </row>
    <row r="6710" spans="1:24" x14ac:dyDescent="0.25">
      <c r="A6710">
        <v>1379006</v>
      </c>
      <c r="B6710" t="s">
        <v>21970</v>
      </c>
      <c r="C6710" t="s">
        <v>21971</v>
      </c>
      <c r="G6710" t="e">
        <f>-fylline</f>
        <v>#NAME?</v>
      </c>
      <c r="H6710" t="s">
        <v>155</v>
      </c>
      <c r="N6710" t="s">
        <v>29</v>
      </c>
      <c r="O6710" t="s">
        <v>40</v>
      </c>
      <c r="P6710" t="s">
        <v>30</v>
      </c>
      <c r="Q6710" t="s">
        <v>63</v>
      </c>
      <c r="R6710" t="s">
        <v>30</v>
      </c>
      <c r="X6710" t="s">
        <v>21972</v>
      </c>
    </row>
    <row r="6711" spans="1:24" x14ac:dyDescent="0.25">
      <c r="A6711">
        <v>1376336</v>
      </c>
      <c r="B6711" t="s">
        <v>21973</v>
      </c>
      <c r="C6711" t="s">
        <v>21974</v>
      </c>
      <c r="G6711" t="e">
        <f>-vir</f>
        <v>#NAME?</v>
      </c>
      <c r="H6711" t="s">
        <v>1259</v>
      </c>
      <c r="I6711">
        <v>1991</v>
      </c>
      <c r="N6711" t="s">
        <v>45</v>
      </c>
      <c r="O6711" t="s">
        <v>40</v>
      </c>
      <c r="P6711" t="s">
        <v>30</v>
      </c>
      <c r="Q6711" t="s">
        <v>63</v>
      </c>
      <c r="R6711" t="s">
        <v>30</v>
      </c>
      <c r="X6711" t="s">
        <v>21975</v>
      </c>
    </row>
    <row r="6712" spans="1:24" x14ac:dyDescent="0.25">
      <c r="A6712">
        <v>1379789</v>
      </c>
      <c r="B6712" t="s">
        <v>21976</v>
      </c>
      <c r="C6712" t="s">
        <v>21977</v>
      </c>
      <c r="E6712" t="s">
        <v>21978</v>
      </c>
      <c r="N6712" t="s">
        <v>45</v>
      </c>
      <c r="O6712" t="s">
        <v>40</v>
      </c>
      <c r="P6712" t="s">
        <v>30</v>
      </c>
      <c r="Q6712" t="s">
        <v>63</v>
      </c>
      <c r="R6712" t="s">
        <v>30</v>
      </c>
      <c r="X6712" t="s">
        <v>21979</v>
      </c>
    </row>
    <row r="6713" spans="1:24" x14ac:dyDescent="0.25">
      <c r="A6713">
        <v>1376779</v>
      </c>
      <c r="B6713" t="s">
        <v>21980</v>
      </c>
      <c r="C6713" t="s">
        <v>21981</v>
      </c>
      <c r="E6713" t="s">
        <v>21982</v>
      </c>
      <c r="F6713" t="s">
        <v>3624</v>
      </c>
      <c r="G6713" t="e">
        <f ca="1">-pin(e)</f>
        <v>#NAME?</v>
      </c>
      <c r="H6713" t="s">
        <v>272</v>
      </c>
      <c r="I6713">
        <v>1989</v>
      </c>
      <c r="M6713" t="s">
        <v>21983</v>
      </c>
      <c r="N6713" t="s">
        <v>45</v>
      </c>
      <c r="O6713" t="s">
        <v>40</v>
      </c>
      <c r="P6713" t="s">
        <v>30</v>
      </c>
      <c r="Q6713" t="s">
        <v>63</v>
      </c>
      <c r="R6713" t="s">
        <v>30</v>
      </c>
      <c r="X6713" t="s">
        <v>21984</v>
      </c>
    </row>
    <row r="6714" spans="1:24" x14ac:dyDescent="0.25">
      <c r="A6714">
        <v>1379203</v>
      </c>
      <c r="B6714" t="s">
        <v>21985</v>
      </c>
      <c r="C6714" t="s">
        <v>21986</v>
      </c>
      <c r="E6714" t="s">
        <v>21987</v>
      </c>
      <c r="F6714" t="s">
        <v>301</v>
      </c>
      <c r="I6714">
        <v>1991</v>
      </c>
      <c r="M6714" t="s">
        <v>871</v>
      </c>
      <c r="N6714" t="s">
        <v>45</v>
      </c>
      <c r="O6714" t="s">
        <v>40</v>
      </c>
      <c r="P6714" t="s">
        <v>30</v>
      </c>
      <c r="Q6714" t="s">
        <v>63</v>
      </c>
      <c r="R6714" t="s">
        <v>30</v>
      </c>
      <c r="X6714" t="s">
        <v>21988</v>
      </c>
    </row>
    <row r="6715" spans="1:24" x14ac:dyDescent="0.25">
      <c r="A6715">
        <v>1377013</v>
      </c>
      <c r="B6715" t="s">
        <v>21989</v>
      </c>
      <c r="C6715" t="s">
        <v>21990</v>
      </c>
      <c r="E6715" t="s">
        <v>21991</v>
      </c>
      <c r="F6715" t="s">
        <v>6813</v>
      </c>
      <c r="G6715" t="s">
        <v>668</v>
      </c>
      <c r="H6715" t="s">
        <v>669</v>
      </c>
      <c r="I6715">
        <v>1975</v>
      </c>
      <c r="M6715" t="s">
        <v>672</v>
      </c>
      <c r="N6715" t="s">
        <v>45</v>
      </c>
      <c r="O6715" t="s">
        <v>30</v>
      </c>
      <c r="P6715" t="s">
        <v>30</v>
      </c>
      <c r="Q6715" t="s">
        <v>31</v>
      </c>
      <c r="R6715" t="s">
        <v>30</v>
      </c>
      <c r="X6715" t="s">
        <v>21992</v>
      </c>
    </row>
    <row r="6716" spans="1:24" x14ac:dyDescent="0.25">
      <c r="A6716">
        <v>1377396</v>
      </c>
      <c r="B6716" t="s">
        <v>21993</v>
      </c>
      <c r="C6716" t="s">
        <v>21994</v>
      </c>
      <c r="N6716" t="s">
        <v>45</v>
      </c>
      <c r="O6716" t="s">
        <v>40</v>
      </c>
      <c r="P6716" t="s">
        <v>30</v>
      </c>
      <c r="Q6716" t="s">
        <v>63</v>
      </c>
      <c r="R6716" t="s">
        <v>30</v>
      </c>
      <c r="X6716" t="s">
        <v>21995</v>
      </c>
    </row>
    <row r="6717" spans="1:24" x14ac:dyDescent="0.25">
      <c r="A6717">
        <v>1378739</v>
      </c>
      <c r="B6717" t="s">
        <v>21996</v>
      </c>
      <c r="C6717" t="s">
        <v>21997</v>
      </c>
      <c r="N6717" t="s">
        <v>45</v>
      </c>
      <c r="O6717" t="s">
        <v>30</v>
      </c>
      <c r="P6717" t="s">
        <v>30</v>
      </c>
      <c r="Q6717" t="s">
        <v>31</v>
      </c>
      <c r="R6717" t="s">
        <v>30</v>
      </c>
      <c r="X6717" t="s">
        <v>21998</v>
      </c>
    </row>
    <row r="6718" spans="1:24" x14ac:dyDescent="0.25">
      <c r="A6718">
        <v>1378568</v>
      </c>
      <c r="B6718" t="s">
        <v>21999</v>
      </c>
      <c r="C6718" t="s">
        <v>22000</v>
      </c>
      <c r="G6718" t="e">
        <f>-cillin</f>
        <v>#NAME?</v>
      </c>
      <c r="H6718" t="s">
        <v>59</v>
      </c>
      <c r="N6718" t="s">
        <v>29</v>
      </c>
      <c r="O6718" t="s">
        <v>40</v>
      </c>
      <c r="P6718" t="s">
        <v>30</v>
      </c>
      <c r="Q6718" t="s">
        <v>46</v>
      </c>
      <c r="R6718" t="s">
        <v>30</v>
      </c>
      <c r="X6718" t="s">
        <v>22001</v>
      </c>
    </row>
    <row r="6719" spans="1:24" x14ac:dyDescent="0.25">
      <c r="A6719">
        <v>1376825</v>
      </c>
      <c r="B6719" t="s">
        <v>22002</v>
      </c>
      <c r="C6719" t="s">
        <v>22003</v>
      </c>
      <c r="G6719" t="e">
        <f>-caine</f>
        <v>#NAME?</v>
      </c>
      <c r="H6719" t="s">
        <v>394</v>
      </c>
      <c r="N6719" t="s">
        <v>45</v>
      </c>
      <c r="O6719" t="s">
        <v>40</v>
      </c>
      <c r="P6719" t="s">
        <v>30</v>
      </c>
      <c r="Q6719" t="s">
        <v>46</v>
      </c>
      <c r="R6719" t="s">
        <v>30</v>
      </c>
      <c r="X6719" t="s">
        <v>22004</v>
      </c>
    </row>
    <row r="6720" spans="1:24" x14ac:dyDescent="0.25">
      <c r="A6720">
        <v>1376414</v>
      </c>
      <c r="B6720" t="s">
        <v>22005</v>
      </c>
      <c r="C6720" t="s">
        <v>22006</v>
      </c>
      <c r="F6720" t="s">
        <v>527</v>
      </c>
      <c r="G6720" t="e">
        <f>-arol</f>
        <v>#NAME?</v>
      </c>
      <c r="H6720" t="s">
        <v>3692</v>
      </c>
      <c r="N6720" t="s">
        <v>45</v>
      </c>
      <c r="O6720" t="s">
        <v>40</v>
      </c>
      <c r="P6720" t="s">
        <v>30</v>
      </c>
      <c r="Q6720" t="s">
        <v>46</v>
      </c>
      <c r="R6720" t="s">
        <v>30</v>
      </c>
      <c r="X6720" t="s">
        <v>22007</v>
      </c>
    </row>
    <row r="6721" spans="1:24" x14ac:dyDescent="0.25">
      <c r="A6721">
        <v>1376290</v>
      </c>
      <c r="B6721" t="s">
        <v>22008</v>
      </c>
      <c r="C6721" t="s">
        <v>22009</v>
      </c>
      <c r="G6721" t="e">
        <f>-barb</f>
        <v>#NAME?</v>
      </c>
      <c r="H6721" t="s">
        <v>206</v>
      </c>
      <c r="N6721" t="s">
        <v>45</v>
      </c>
      <c r="O6721" t="s">
        <v>40</v>
      </c>
      <c r="P6721" t="s">
        <v>30</v>
      </c>
      <c r="Q6721" t="s">
        <v>63</v>
      </c>
      <c r="R6721" t="s">
        <v>30</v>
      </c>
      <c r="X6721" t="s">
        <v>22010</v>
      </c>
    </row>
    <row r="6722" spans="1:24" x14ac:dyDescent="0.25">
      <c r="A6722">
        <v>195131</v>
      </c>
      <c r="B6722" t="s">
        <v>22011</v>
      </c>
      <c r="C6722" t="s">
        <v>22012</v>
      </c>
      <c r="G6722" t="e">
        <f>-pafant</f>
        <v>#NAME?</v>
      </c>
      <c r="H6722" t="s">
        <v>13329</v>
      </c>
      <c r="N6722" t="s">
        <v>45</v>
      </c>
      <c r="O6722" t="s">
        <v>40</v>
      </c>
      <c r="P6722" t="s">
        <v>30</v>
      </c>
      <c r="Q6722" t="s">
        <v>46</v>
      </c>
      <c r="R6722" t="s">
        <v>30</v>
      </c>
      <c r="X6722" t="s">
        <v>22013</v>
      </c>
    </row>
    <row r="6723" spans="1:24" x14ac:dyDescent="0.25">
      <c r="A6723">
        <v>656615</v>
      </c>
      <c r="B6723" t="s">
        <v>22014</v>
      </c>
      <c r="C6723" t="s">
        <v>22015</v>
      </c>
      <c r="E6723" t="s">
        <v>22016</v>
      </c>
      <c r="N6723" t="s">
        <v>45</v>
      </c>
      <c r="O6723" t="s">
        <v>40</v>
      </c>
      <c r="P6723" t="s">
        <v>30</v>
      </c>
      <c r="Q6723" t="s">
        <v>63</v>
      </c>
      <c r="R6723" t="s">
        <v>30</v>
      </c>
      <c r="X6723" t="s">
        <v>22017</v>
      </c>
    </row>
    <row r="6724" spans="1:24" x14ac:dyDescent="0.25">
      <c r="A6724">
        <v>1377015</v>
      </c>
      <c r="B6724" t="s">
        <v>22018</v>
      </c>
      <c r="C6724" t="s">
        <v>22019</v>
      </c>
      <c r="E6724" t="s">
        <v>22020</v>
      </c>
      <c r="F6724" t="s">
        <v>5503</v>
      </c>
      <c r="G6724" t="e">
        <f>-clone</f>
        <v>#NAME?</v>
      </c>
      <c r="H6724" t="s">
        <v>6401</v>
      </c>
      <c r="I6724">
        <v>1995</v>
      </c>
      <c r="M6724" t="s">
        <v>3642</v>
      </c>
      <c r="N6724" t="s">
        <v>45</v>
      </c>
      <c r="O6724" t="s">
        <v>40</v>
      </c>
      <c r="P6724" t="s">
        <v>30</v>
      </c>
      <c r="Q6724" t="s">
        <v>46</v>
      </c>
      <c r="R6724" t="s">
        <v>30</v>
      </c>
      <c r="X6724" t="s">
        <v>22021</v>
      </c>
    </row>
    <row r="6725" spans="1:24" x14ac:dyDescent="0.25">
      <c r="A6725">
        <v>1381281</v>
      </c>
      <c r="B6725" t="s">
        <v>22022</v>
      </c>
      <c r="C6725" t="s">
        <v>22023</v>
      </c>
      <c r="F6725" t="s">
        <v>519</v>
      </c>
      <c r="I6725">
        <v>1988</v>
      </c>
      <c r="M6725" t="s">
        <v>6201</v>
      </c>
      <c r="N6725" t="s">
        <v>75</v>
      </c>
      <c r="O6725" t="s">
        <v>30</v>
      </c>
      <c r="P6725" t="s">
        <v>30</v>
      </c>
      <c r="Q6725" t="s">
        <v>31</v>
      </c>
      <c r="R6725" t="s">
        <v>30</v>
      </c>
    </row>
    <row r="6726" spans="1:24" x14ac:dyDescent="0.25">
      <c r="A6726">
        <v>1380935</v>
      </c>
      <c r="B6726" t="s">
        <v>22024</v>
      </c>
      <c r="C6726" t="s">
        <v>22025</v>
      </c>
      <c r="E6726" t="s">
        <v>15787</v>
      </c>
      <c r="F6726" t="s">
        <v>9048</v>
      </c>
      <c r="I6726">
        <v>2004</v>
      </c>
      <c r="N6726" t="s">
        <v>75</v>
      </c>
      <c r="O6726" t="s">
        <v>30</v>
      </c>
      <c r="P6726" t="s">
        <v>30</v>
      </c>
      <c r="Q6726" t="s">
        <v>31</v>
      </c>
      <c r="R6726" t="s">
        <v>30</v>
      </c>
    </row>
    <row r="6727" spans="1:24" x14ac:dyDescent="0.25">
      <c r="A6727">
        <v>1380806</v>
      </c>
      <c r="B6727" t="s">
        <v>22029</v>
      </c>
      <c r="C6727" t="s">
        <v>22030</v>
      </c>
      <c r="E6727" t="s">
        <v>22031</v>
      </c>
      <c r="F6727" t="s">
        <v>3700</v>
      </c>
      <c r="I6727">
        <v>1965</v>
      </c>
      <c r="M6727" t="s">
        <v>2468</v>
      </c>
      <c r="N6727" t="s">
        <v>229</v>
      </c>
      <c r="O6727" t="s">
        <v>30</v>
      </c>
      <c r="P6727" t="s">
        <v>30</v>
      </c>
      <c r="Q6727" t="s">
        <v>31</v>
      </c>
      <c r="R6727" t="s">
        <v>30</v>
      </c>
    </row>
    <row r="6728" spans="1:24" x14ac:dyDescent="0.25">
      <c r="A6728">
        <v>1380362</v>
      </c>
      <c r="B6728" t="s">
        <v>22032</v>
      </c>
      <c r="C6728" t="s">
        <v>22033</v>
      </c>
      <c r="N6728" t="s">
        <v>75</v>
      </c>
      <c r="O6728" t="s">
        <v>30</v>
      </c>
      <c r="P6728" t="s">
        <v>30</v>
      </c>
      <c r="Q6728" t="s">
        <v>31</v>
      </c>
      <c r="R6728" t="s">
        <v>30</v>
      </c>
    </row>
    <row r="6729" spans="1:24" x14ac:dyDescent="0.25">
      <c r="A6729">
        <v>1380839</v>
      </c>
      <c r="B6729" t="s">
        <v>22034</v>
      </c>
      <c r="C6729" t="s">
        <v>22035</v>
      </c>
      <c r="K6729" t="s">
        <v>22036</v>
      </c>
      <c r="L6729" t="s">
        <v>22037</v>
      </c>
      <c r="N6729" t="s">
        <v>75</v>
      </c>
      <c r="O6729" t="s">
        <v>30</v>
      </c>
      <c r="P6729" t="s">
        <v>30</v>
      </c>
      <c r="Q6729" t="s">
        <v>31</v>
      </c>
      <c r="R6729" t="s">
        <v>30</v>
      </c>
    </row>
    <row r="6730" spans="1:24" x14ac:dyDescent="0.25">
      <c r="A6730">
        <v>1381097</v>
      </c>
      <c r="B6730" t="s">
        <v>22038</v>
      </c>
      <c r="C6730" t="s">
        <v>22039</v>
      </c>
      <c r="M6730" t="s">
        <v>22040</v>
      </c>
      <c r="N6730" t="s">
        <v>75</v>
      </c>
      <c r="O6730" t="s">
        <v>30</v>
      </c>
      <c r="P6730" t="s">
        <v>30</v>
      </c>
      <c r="Q6730" t="s">
        <v>31</v>
      </c>
      <c r="R6730" t="s">
        <v>30</v>
      </c>
    </row>
    <row r="6731" spans="1:24" x14ac:dyDescent="0.25">
      <c r="A6731">
        <v>1381199</v>
      </c>
      <c r="B6731" t="s">
        <v>22045</v>
      </c>
      <c r="C6731" t="s">
        <v>22046</v>
      </c>
      <c r="N6731" t="s">
        <v>75</v>
      </c>
      <c r="O6731" t="s">
        <v>30</v>
      </c>
      <c r="P6731" t="s">
        <v>30</v>
      </c>
      <c r="Q6731" t="s">
        <v>31</v>
      </c>
      <c r="R6731" t="s">
        <v>30</v>
      </c>
    </row>
    <row r="6732" spans="1:24" x14ac:dyDescent="0.25">
      <c r="A6732">
        <v>1380256</v>
      </c>
      <c r="B6732" t="s">
        <v>22049</v>
      </c>
      <c r="C6732" t="s">
        <v>22050</v>
      </c>
      <c r="F6732" t="s">
        <v>22051</v>
      </c>
      <c r="I6732">
        <v>1978</v>
      </c>
      <c r="M6732" t="s">
        <v>22052</v>
      </c>
      <c r="N6732" t="s">
        <v>75</v>
      </c>
      <c r="O6732" t="s">
        <v>30</v>
      </c>
      <c r="P6732" t="s">
        <v>30</v>
      </c>
      <c r="Q6732" t="s">
        <v>31</v>
      </c>
      <c r="R6732" t="s">
        <v>30</v>
      </c>
    </row>
    <row r="6733" spans="1:24" x14ac:dyDescent="0.25">
      <c r="A6733">
        <v>1381953</v>
      </c>
      <c r="B6733" t="s">
        <v>22053</v>
      </c>
      <c r="C6733" t="s">
        <v>22054</v>
      </c>
      <c r="E6733" t="s">
        <v>22055</v>
      </c>
      <c r="N6733" t="s">
        <v>547</v>
      </c>
      <c r="O6733" t="s">
        <v>30</v>
      </c>
      <c r="P6733" t="s">
        <v>30</v>
      </c>
      <c r="Q6733" t="s">
        <v>31</v>
      </c>
      <c r="R6733" t="s">
        <v>30</v>
      </c>
    </row>
    <row r="6734" spans="1:24" x14ac:dyDescent="0.25">
      <c r="A6734">
        <v>1380979</v>
      </c>
      <c r="B6734" t="s">
        <v>22056</v>
      </c>
      <c r="C6734" t="s">
        <v>22057</v>
      </c>
      <c r="E6734" t="s">
        <v>22058</v>
      </c>
      <c r="F6734" t="s">
        <v>22059</v>
      </c>
      <c r="G6734" t="s">
        <v>129</v>
      </c>
      <c r="H6734" t="s">
        <v>130</v>
      </c>
      <c r="I6734">
        <v>2009</v>
      </c>
      <c r="N6734" t="s">
        <v>75</v>
      </c>
      <c r="O6734" t="s">
        <v>30</v>
      </c>
      <c r="P6734" t="s">
        <v>30</v>
      </c>
      <c r="Q6734" t="s">
        <v>31</v>
      </c>
      <c r="R6734" t="s">
        <v>30</v>
      </c>
    </row>
    <row r="6735" spans="1:24" x14ac:dyDescent="0.25">
      <c r="A6735">
        <v>1152057</v>
      </c>
      <c r="B6735" t="s">
        <v>22063</v>
      </c>
      <c r="C6735" t="s">
        <v>22064</v>
      </c>
      <c r="K6735" t="s">
        <v>22065</v>
      </c>
      <c r="L6735" t="s">
        <v>22066</v>
      </c>
      <c r="N6735" t="s">
        <v>45</v>
      </c>
      <c r="O6735" t="s">
        <v>40</v>
      </c>
      <c r="P6735" t="s">
        <v>30</v>
      </c>
      <c r="Q6735" t="s">
        <v>63</v>
      </c>
      <c r="R6735" t="s">
        <v>30</v>
      </c>
      <c r="X6735" t="s">
        <v>22067</v>
      </c>
    </row>
    <row r="6736" spans="1:24" x14ac:dyDescent="0.25">
      <c r="A6736">
        <v>1378668</v>
      </c>
      <c r="B6736" t="s">
        <v>22068</v>
      </c>
      <c r="C6736" t="s">
        <v>22069</v>
      </c>
      <c r="M6736" t="s">
        <v>19201</v>
      </c>
      <c r="N6736" t="s">
        <v>45</v>
      </c>
      <c r="O6736" t="s">
        <v>40</v>
      </c>
      <c r="P6736" t="s">
        <v>30</v>
      </c>
      <c r="Q6736" t="s">
        <v>63</v>
      </c>
      <c r="R6736" t="s">
        <v>30</v>
      </c>
      <c r="X6736" t="s">
        <v>22070</v>
      </c>
    </row>
    <row r="6737" spans="1:24" x14ac:dyDescent="0.25">
      <c r="A6737">
        <v>1376293</v>
      </c>
      <c r="B6737" t="s">
        <v>22071</v>
      </c>
      <c r="C6737" t="s">
        <v>22072</v>
      </c>
      <c r="N6737" t="s">
        <v>45</v>
      </c>
      <c r="O6737" t="s">
        <v>40</v>
      </c>
      <c r="P6737" t="s">
        <v>30</v>
      </c>
      <c r="Q6737" t="s">
        <v>31</v>
      </c>
      <c r="R6737" t="s">
        <v>30</v>
      </c>
      <c r="X6737" t="s">
        <v>22073</v>
      </c>
    </row>
    <row r="6738" spans="1:24" x14ac:dyDescent="0.25">
      <c r="A6738">
        <v>1379101</v>
      </c>
      <c r="B6738" t="s">
        <v>22074</v>
      </c>
      <c r="C6738" t="s">
        <v>22075</v>
      </c>
      <c r="N6738" t="s">
        <v>45</v>
      </c>
      <c r="O6738" t="s">
        <v>30</v>
      </c>
      <c r="P6738" t="s">
        <v>30</v>
      </c>
      <c r="Q6738" t="s">
        <v>46</v>
      </c>
      <c r="R6738" t="s">
        <v>30</v>
      </c>
      <c r="X6738" t="s">
        <v>22076</v>
      </c>
    </row>
    <row r="6739" spans="1:24" x14ac:dyDescent="0.25">
      <c r="A6739">
        <v>1377213</v>
      </c>
      <c r="B6739" t="s">
        <v>22077</v>
      </c>
      <c r="C6739" t="s">
        <v>22078</v>
      </c>
      <c r="E6739" t="s">
        <v>22079</v>
      </c>
      <c r="N6739" t="s">
        <v>45</v>
      </c>
      <c r="O6739" t="s">
        <v>40</v>
      </c>
      <c r="P6739" t="s">
        <v>30</v>
      </c>
      <c r="Q6739" t="s">
        <v>46</v>
      </c>
      <c r="R6739" t="s">
        <v>30</v>
      </c>
      <c r="X6739" t="s">
        <v>22080</v>
      </c>
    </row>
    <row r="6740" spans="1:24" x14ac:dyDescent="0.25">
      <c r="A6740">
        <v>1377439</v>
      </c>
      <c r="B6740" t="s">
        <v>22081</v>
      </c>
      <c r="C6740" t="s">
        <v>22082</v>
      </c>
      <c r="E6740" t="s">
        <v>22083</v>
      </c>
      <c r="G6740" t="e">
        <f>-verine</f>
        <v>#NAME?</v>
      </c>
      <c r="H6740" t="s">
        <v>2084</v>
      </c>
      <c r="N6740" t="s">
        <v>45</v>
      </c>
      <c r="O6740" t="s">
        <v>30</v>
      </c>
      <c r="P6740" t="s">
        <v>30</v>
      </c>
      <c r="Q6740" t="s">
        <v>63</v>
      </c>
      <c r="R6740" t="s">
        <v>30</v>
      </c>
      <c r="X6740" t="s">
        <v>22084</v>
      </c>
    </row>
    <row r="6741" spans="1:24" x14ac:dyDescent="0.25">
      <c r="A6741">
        <v>1376423</v>
      </c>
      <c r="B6741" t="s">
        <v>22085</v>
      </c>
      <c r="C6741" t="s">
        <v>22086</v>
      </c>
      <c r="E6741" t="s">
        <v>22087</v>
      </c>
      <c r="K6741" t="s">
        <v>22088</v>
      </c>
      <c r="L6741" t="s">
        <v>22089</v>
      </c>
      <c r="N6741" t="s">
        <v>45</v>
      </c>
      <c r="O6741" t="s">
        <v>40</v>
      </c>
      <c r="P6741" t="s">
        <v>30</v>
      </c>
      <c r="Q6741" t="s">
        <v>46</v>
      </c>
      <c r="R6741" t="s">
        <v>30</v>
      </c>
      <c r="X6741" t="s">
        <v>22090</v>
      </c>
    </row>
    <row r="6742" spans="1:24" x14ac:dyDescent="0.25">
      <c r="A6742">
        <v>1379079</v>
      </c>
      <c r="B6742" t="s">
        <v>22091</v>
      </c>
      <c r="C6742" t="s">
        <v>22092</v>
      </c>
      <c r="N6742" t="s">
        <v>45</v>
      </c>
      <c r="O6742" t="s">
        <v>40</v>
      </c>
      <c r="P6742" t="s">
        <v>30</v>
      </c>
      <c r="Q6742" t="s">
        <v>46</v>
      </c>
      <c r="R6742" t="s">
        <v>30</v>
      </c>
      <c r="X6742" t="s">
        <v>22093</v>
      </c>
    </row>
    <row r="6743" spans="1:24" x14ac:dyDescent="0.25">
      <c r="A6743">
        <v>1377565</v>
      </c>
      <c r="B6743" t="s">
        <v>22094</v>
      </c>
      <c r="C6743" t="s">
        <v>22095</v>
      </c>
      <c r="N6743" t="s">
        <v>45</v>
      </c>
      <c r="O6743" t="s">
        <v>40</v>
      </c>
      <c r="P6743" t="s">
        <v>30</v>
      </c>
      <c r="Q6743" t="s">
        <v>46</v>
      </c>
      <c r="R6743" t="s">
        <v>30</v>
      </c>
      <c r="X6743" t="s">
        <v>22096</v>
      </c>
    </row>
    <row r="6744" spans="1:24" x14ac:dyDescent="0.25">
      <c r="A6744">
        <v>1378735</v>
      </c>
      <c r="B6744" t="s">
        <v>22097</v>
      </c>
      <c r="C6744" t="s">
        <v>22098</v>
      </c>
      <c r="N6744" t="s">
        <v>45</v>
      </c>
      <c r="O6744" t="s">
        <v>40</v>
      </c>
      <c r="P6744" t="s">
        <v>30</v>
      </c>
      <c r="Q6744" t="s">
        <v>46</v>
      </c>
      <c r="R6744" t="s">
        <v>30</v>
      </c>
      <c r="X6744" t="s">
        <v>22099</v>
      </c>
    </row>
    <row r="6745" spans="1:24" x14ac:dyDescent="0.25">
      <c r="A6745">
        <v>1377002</v>
      </c>
      <c r="B6745" t="s">
        <v>22100</v>
      </c>
      <c r="C6745" t="s">
        <v>22101</v>
      </c>
      <c r="N6745" t="s">
        <v>45</v>
      </c>
      <c r="O6745" t="s">
        <v>40</v>
      </c>
      <c r="P6745" t="s">
        <v>30</v>
      </c>
      <c r="Q6745" t="s">
        <v>63</v>
      </c>
      <c r="R6745" t="s">
        <v>30</v>
      </c>
      <c r="X6745" t="s">
        <v>22102</v>
      </c>
    </row>
    <row r="6746" spans="1:24" x14ac:dyDescent="0.25">
      <c r="A6746">
        <v>1377383</v>
      </c>
      <c r="B6746" t="s">
        <v>22103</v>
      </c>
      <c r="C6746" t="s">
        <v>22104</v>
      </c>
      <c r="N6746" t="s">
        <v>45</v>
      </c>
      <c r="O6746" t="s">
        <v>40</v>
      </c>
      <c r="P6746" t="s">
        <v>30</v>
      </c>
      <c r="Q6746" t="s">
        <v>63</v>
      </c>
      <c r="R6746" t="s">
        <v>30</v>
      </c>
      <c r="X6746" t="s">
        <v>22105</v>
      </c>
    </row>
    <row r="6747" spans="1:24" x14ac:dyDescent="0.25">
      <c r="A6747">
        <v>1376824</v>
      </c>
      <c r="B6747" t="s">
        <v>22106</v>
      </c>
      <c r="C6747" t="s">
        <v>22107</v>
      </c>
      <c r="N6747" t="s">
        <v>45</v>
      </c>
      <c r="O6747" t="s">
        <v>40</v>
      </c>
      <c r="P6747" t="s">
        <v>30</v>
      </c>
      <c r="Q6747" t="s">
        <v>63</v>
      </c>
      <c r="R6747" t="s">
        <v>30</v>
      </c>
      <c r="X6747" t="s">
        <v>22108</v>
      </c>
    </row>
    <row r="6748" spans="1:24" x14ac:dyDescent="0.25">
      <c r="A6748">
        <v>1376581</v>
      </c>
      <c r="B6748" t="s">
        <v>22109</v>
      </c>
      <c r="C6748" t="s">
        <v>22110</v>
      </c>
      <c r="G6748" t="e">
        <f>-dil</f>
        <v>#NAME?</v>
      </c>
      <c r="H6748" t="s">
        <v>707</v>
      </c>
      <c r="N6748" t="s">
        <v>45</v>
      </c>
      <c r="O6748" t="s">
        <v>40</v>
      </c>
      <c r="P6748" t="s">
        <v>30</v>
      </c>
      <c r="Q6748" t="s">
        <v>63</v>
      </c>
      <c r="R6748" t="s">
        <v>30</v>
      </c>
      <c r="X6748" t="s">
        <v>22111</v>
      </c>
    </row>
    <row r="6749" spans="1:24" x14ac:dyDescent="0.25">
      <c r="A6749">
        <v>1378751</v>
      </c>
      <c r="B6749" t="s">
        <v>22112</v>
      </c>
      <c r="C6749" t="s">
        <v>22113</v>
      </c>
      <c r="N6749" t="s">
        <v>45</v>
      </c>
      <c r="O6749" t="s">
        <v>40</v>
      </c>
      <c r="P6749" t="s">
        <v>30</v>
      </c>
      <c r="Q6749" t="s">
        <v>63</v>
      </c>
      <c r="R6749" t="s">
        <v>30</v>
      </c>
      <c r="X6749" t="s">
        <v>22114</v>
      </c>
    </row>
    <row r="6750" spans="1:24" x14ac:dyDescent="0.25">
      <c r="A6750">
        <v>1376164</v>
      </c>
      <c r="B6750" t="s">
        <v>22115</v>
      </c>
      <c r="C6750" t="s">
        <v>22116</v>
      </c>
      <c r="N6750" t="s">
        <v>45</v>
      </c>
      <c r="O6750" t="s">
        <v>40</v>
      </c>
      <c r="P6750" t="s">
        <v>30</v>
      </c>
      <c r="Q6750" t="s">
        <v>46</v>
      </c>
      <c r="R6750" t="s">
        <v>30</v>
      </c>
      <c r="X6750" t="s">
        <v>22117</v>
      </c>
    </row>
    <row r="6751" spans="1:24" x14ac:dyDescent="0.25">
      <c r="A6751">
        <v>1376118</v>
      </c>
      <c r="B6751" t="s">
        <v>22118</v>
      </c>
      <c r="C6751" t="s">
        <v>22119</v>
      </c>
      <c r="E6751" t="s">
        <v>22120</v>
      </c>
      <c r="F6751" t="s">
        <v>480</v>
      </c>
      <c r="I6751">
        <v>2009</v>
      </c>
      <c r="N6751" t="s">
        <v>45</v>
      </c>
      <c r="O6751" t="s">
        <v>40</v>
      </c>
      <c r="P6751" t="s">
        <v>30</v>
      </c>
      <c r="Q6751" t="s">
        <v>31</v>
      </c>
      <c r="R6751" t="s">
        <v>30</v>
      </c>
      <c r="X6751" t="s">
        <v>22121</v>
      </c>
    </row>
    <row r="6752" spans="1:24" x14ac:dyDescent="0.25">
      <c r="A6752">
        <v>1379274</v>
      </c>
      <c r="B6752" t="s">
        <v>22122</v>
      </c>
      <c r="C6752" t="s">
        <v>22123</v>
      </c>
      <c r="G6752" t="s">
        <v>4695</v>
      </c>
      <c r="H6752" t="s">
        <v>2824</v>
      </c>
      <c r="N6752" t="s">
        <v>29</v>
      </c>
      <c r="O6752" t="s">
        <v>40</v>
      </c>
      <c r="P6752" t="s">
        <v>30</v>
      </c>
      <c r="Q6752" t="s">
        <v>31</v>
      </c>
      <c r="R6752" t="s">
        <v>30</v>
      </c>
      <c r="X6752" t="s">
        <v>22124</v>
      </c>
    </row>
    <row r="6753" spans="1:24" x14ac:dyDescent="0.25">
      <c r="A6753">
        <v>1377197</v>
      </c>
      <c r="B6753" t="s">
        <v>22125</v>
      </c>
      <c r="C6753" t="s">
        <v>22126</v>
      </c>
      <c r="G6753" t="e">
        <f>-tant</f>
        <v>#NAME?</v>
      </c>
      <c r="H6753" t="s">
        <v>8457</v>
      </c>
      <c r="N6753" t="s">
        <v>45</v>
      </c>
      <c r="O6753" t="s">
        <v>30</v>
      </c>
      <c r="P6753" t="s">
        <v>30</v>
      </c>
      <c r="Q6753" t="s">
        <v>31</v>
      </c>
      <c r="R6753" t="s">
        <v>30</v>
      </c>
      <c r="X6753" t="s">
        <v>22127</v>
      </c>
    </row>
    <row r="6754" spans="1:24" x14ac:dyDescent="0.25">
      <c r="A6754">
        <v>1376480</v>
      </c>
      <c r="B6754" t="s">
        <v>22128</v>
      </c>
      <c r="C6754" t="s">
        <v>22129</v>
      </c>
      <c r="G6754" t="s">
        <v>122</v>
      </c>
      <c r="H6754" t="s">
        <v>123</v>
      </c>
      <c r="N6754" t="s">
        <v>45</v>
      </c>
      <c r="O6754" t="s">
        <v>30</v>
      </c>
      <c r="P6754" t="s">
        <v>30</v>
      </c>
      <c r="Q6754" t="s">
        <v>63</v>
      </c>
      <c r="R6754" t="s">
        <v>30</v>
      </c>
      <c r="X6754" t="s">
        <v>22130</v>
      </c>
    </row>
    <row r="6755" spans="1:24" x14ac:dyDescent="0.25">
      <c r="A6755">
        <v>1376586</v>
      </c>
      <c r="B6755" t="s">
        <v>22131</v>
      </c>
      <c r="C6755" t="s">
        <v>22132</v>
      </c>
      <c r="N6755" t="s">
        <v>45</v>
      </c>
      <c r="O6755" t="s">
        <v>40</v>
      </c>
      <c r="P6755" t="s">
        <v>30</v>
      </c>
      <c r="Q6755" t="s">
        <v>46</v>
      </c>
      <c r="R6755" t="s">
        <v>30</v>
      </c>
      <c r="X6755" t="s">
        <v>22133</v>
      </c>
    </row>
    <row r="6756" spans="1:24" x14ac:dyDescent="0.25">
      <c r="A6756">
        <v>1379811</v>
      </c>
      <c r="B6756" t="s">
        <v>22134</v>
      </c>
      <c r="C6756" t="s">
        <v>22135</v>
      </c>
      <c r="N6756" t="s">
        <v>45</v>
      </c>
      <c r="O6756" t="s">
        <v>40</v>
      </c>
      <c r="P6756" t="s">
        <v>30</v>
      </c>
      <c r="Q6756" t="s">
        <v>31</v>
      </c>
      <c r="R6756" t="s">
        <v>30</v>
      </c>
      <c r="X6756" t="s">
        <v>22136</v>
      </c>
    </row>
    <row r="6757" spans="1:24" x14ac:dyDescent="0.25">
      <c r="A6757">
        <v>1381370</v>
      </c>
      <c r="B6757" t="s">
        <v>22137</v>
      </c>
      <c r="C6757" t="s">
        <v>22138</v>
      </c>
      <c r="E6757" t="s">
        <v>22139</v>
      </c>
      <c r="F6757" t="s">
        <v>2483</v>
      </c>
      <c r="G6757" t="e">
        <f>-tide</f>
        <v>#NAME?</v>
      </c>
      <c r="H6757" t="s">
        <v>107</v>
      </c>
      <c r="I6757">
        <v>1990</v>
      </c>
      <c r="M6757" t="s">
        <v>3218</v>
      </c>
      <c r="N6757" t="s">
        <v>108</v>
      </c>
      <c r="O6757" t="s">
        <v>30</v>
      </c>
      <c r="P6757" t="s">
        <v>30</v>
      </c>
      <c r="Q6757" t="s">
        <v>31</v>
      </c>
      <c r="R6757" t="s">
        <v>30</v>
      </c>
    </row>
    <row r="6758" spans="1:24" x14ac:dyDescent="0.25">
      <c r="A6758">
        <v>1380182</v>
      </c>
      <c r="B6758" t="s">
        <v>22140</v>
      </c>
      <c r="C6758" t="s">
        <v>22141</v>
      </c>
      <c r="N6758" t="s">
        <v>75</v>
      </c>
      <c r="O6758" t="s">
        <v>30</v>
      </c>
      <c r="P6758" t="s">
        <v>30</v>
      </c>
      <c r="Q6758" t="s">
        <v>31</v>
      </c>
      <c r="R6758" t="s">
        <v>30</v>
      </c>
    </row>
    <row r="6759" spans="1:24" x14ac:dyDescent="0.25">
      <c r="A6759">
        <v>1380119</v>
      </c>
      <c r="B6759" t="s">
        <v>22142</v>
      </c>
      <c r="C6759" t="s">
        <v>22143</v>
      </c>
      <c r="F6759" t="s">
        <v>22144</v>
      </c>
      <c r="I6759">
        <v>2007</v>
      </c>
      <c r="N6759" t="s">
        <v>75</v>
      </c>
      <c r="O6759" t="s">
        <v>30</v>
      </c>
      <c r="P6759" t="s">
        <v>30</v>
      </c>
      <c r="Q6759" t="s">
        <v>31</v>
      </c>
      <c r="R6759" t="s">
        <v>30</v>
      </c>
    </row>
    <row r="6760" spans="1:24" x14ac:dyDescent="0.25">
      <c r="A6760">
        <v>1380280</v>
      </c>
      <c r="B6760" t="s">
        <v>22148</v>
      </c>
      <c r="C6760" t="s">
        <v>22149</v>
      </c>
      <c r="N6760" t="s">
        <v>75</v>
      </c>
      <c r="O6760" t="s">
        <v>30</v>
      </c>
      <c r="P6760" t="s">
        <v>30</v>
      </c>
      <c r="Q6760" t="s">
        <v>31</v>
      </c>
      <c r="R6760" t="s">
        <v>30</v>
      </c>
    </row>
    <row r="6761" spans="1:24" x14ac:dyDescent="0.25">
      <c r="A6761">
        <v>1380719</v>
      </c>
      <c r="B6761" t="s">
        <v>22150</v>
      </c>
      <c r="C6761" t="s">
        <v>22151</v>
      </c>
      <c r="I6761">
        <v>1988</v>
      </c>
      <c r="N6761" t="s">
        <v>75</v>
      </c>
      <c r="O6761" t="s">
        <v>30</v>
      </c>
      <c r="P6761" t="s">
        <v>30</v>
      </c>
      <c r="Q6761" t="s">
        <v>31</v>
      </c>
      <c r="R6761" t="s">
        <v>30</v>
      </c>
    </row>
    <row r="6762" spans="1:24" x14ac:dyDescent="0.25">
      <c r="A6762">
        <v>1381082</v>
      </c>
      <c r="B6762" t="s">
        <v>22152</v>
      </c>
      <c r="C6762" t="s">
        <v>22153</v>
      </c>
      <c r="F6762" t="s">
        <v>36</v>
      </c>
      <c r="K6762" t="s">
        <v>22154</v>
      </c>
      <c r="L6762" t="s">
        <v>22155</v>
      </c>
      <c r="M6762" t="s">
        <v>1664</v>
      </c>
      <c r="N6762" t="s">
        <v>75</v>
      </c>
      <c r="O6762" t="s">
        <v>30</v>
      </c>
      <c r="P6762" t="s">
        <v>30</v>
      </c>
      <c r="Q6762" t="s">
        <v>31</v>
      </c>
      <c r="R6762" t="s">
        <v>30</v>
      </c>
    </row>
    <row r="6763" spans="1:24" x14ac:dyDescent="0.25">
      <c r="A6763">
        <v>1380152</v>
      </c>
      <c r="B6763" t="s">
        <v>22158</v>
      </c>
      <c r="C6763" t="s">
        <v>22159</v>
      </c>
      <c r="G6763" t="e">
        <f>-parin</f>
        <v>#NAME?</v>
      </c>
      <c r="H6763" t="s">
        <v>13103</v>
      </c>
      <c r="K6763" t="s">
        <v>22160</v>
      </c>
      <c r="L6763" t="s">
        <v>22161</v>
      </c>
      <c r="N6763" t="s">
        <v>133</v>
      </c>
      <c r="O6763" t="s">
        <v>30</v>
      </c>
      <c r="P6763" t="s">
        <v>30</v>
      </c>
      <c r="Q6763" t="s">
        <v>31</v>
      </c>
      <c r="R6763" t="s">
        <v>30</v>
      </c>
    </row>
    <row r="6764" spans="1:24" x14ac:dyDescent="0.25">
      <c r="A6764">
        <v>1380348</v>
      </c>
      <c r="B6764" t="s">
        <v>22162</v>
      </c>
      <c r="C6764" t="s">
        <v>22163</v>
      </c>
      <c r="M6764" t="s">
        <v>8128</v>
      </c>
      <c r="N6764" t="s">
        <v>75</v>
      </c>
      <c r="O6764" t="s">
        <v>30</v>
      </c>
      <c r="P6764" t="s">
        <v>30</v>
      </c>
      <c r="Q6764" t="s">
        <v>31</v>
      </c>
      <c r="R6764" t="s">
        <v>30</v>
      </c>
    </row>
    <row r="6765" spans="1:24" x14ac:dyDescent="0.25">
      <c r="A6765">
        <v>1383525</v>
      </c>
      <c r="B6765" t="s">
        <v>22167</v>
      </c>
      <c r="C6765" t="s">
        <v>22168</v>
      </c>
      <c r="I6765">
        <v>2005</v>
      </c>
      <c r="N6765" t="s">
        <v>45</v>
      </c>
      <c r="O6765" t="s">
        <v>30</v>
      </c>
      <c r="P6765" t="s">
        <v>30</v>
      </c>
      <c r="Q6765" t="s">
        <v>63</v>
      </c>
      <c r="R6765" t="s">
        <v>30</v>
      </c>
      <c r="X6765" t="s">
        <v>22169</v>
      </c>
    </row>
    <row r="6766" spans="1:24" x14ac:dyDescent="0.25">
      <c r="A6766">
        <v>1383472</v>
      </c>
      <c r="B6766" t="s">
        <v>22170</v>
      </c>
      <c r="C6766" t="s">
        <v>22171</v>
      </c>
      <c r="E6766" t="s">
        <v>22172</v>
      </c>
      <c r="F6766" t="s">
        <v>313</v>
      </c>
      <c r="G6766" t="e">
        <f>-adol</f>
        <v>#NAME?</v>
      </c>
      <c r="H6766" t="s">
        <v>582</v>
      </c>
      <c r="I6766">
        <v>1963</v>
      </c>
      <c r="M6766" t="s">
        <v>179</v>
      </c>
      <c r="N6766" t="s">
        <v>45</v>
      </c>
      <c r="O6766" t="s">
        <v>40</v>
      </c>
      <c r="P6766" t="s">
        <v>30</v>
      </c>
      <c r="Q6766" t="s">
        <v>46</v>
      </c>
      <c r="R6766" t="s">
        <v>30</v>
      </c>
      <c r="X6766" t="s">
        <v>22173</v>
      </c>
    </row>
    <row r="6767" spans="1:24" x14ac:dyDescent="0.25">
      <c r="A6767">
        <v>1383549</v>
      </c>
      <c r="B6767" t="s">
        <v>22174</v>
      </c>
      <c r="C6767" t="s">
        <v>22175</v>
      </c>
      <c r="E6767" t="s">
        <v>22176</v>
      </c>
      <c r="G6767" t="e">
        <f>-dotin</f>
        <v>#NAME?</v>
      </c>
      <c r="H6767" t="s">
        <v>3662</v>
      </c>
      <c r="I6767">
        <v>2005</v>
      </c>
      <c r="N6767" t="s">
        <v>108</v>
      </c>
      <c r="O6767" t="s">
        <v>30</v>
      </c>
      <c r="P6767" t="s">
        <v>30</v>
      </c>
      <c r="Q6767" t="s">
        <v>31</v>
      </c>
      <c r="R6767" t="s">
        <v>30</v>
      </c>
      <c r="X6767" t="s">
        <v>22177</v>
      </c>
    </row>
    <row r="6768" spans="1:24" x14ac:dyDescent="0.25">
      <c r="A6768">
        <v>79345</v>
      </c>
      <c r="B6768" t="s">
        <v>22178</v>
      </c>
      <c r="C6768" t="s">
        <v>22179</v>
      </c>
      <c r="F6768" t="s">
        <v>341</v>
      </c>
      <c r="K6768" t="s">
        <v>22180</v>
      </c>
      <c r="L6768" t="s">
        <v>22181</v>
      </c>
      <c r="N6768" t="s">
        <v>45</v>
      </c>
      <c r="O6768" t="s">
        <v>40</v>
      </c>
      <c r="P6768" t="s">
        <v>30</v>
      </c>
      <c r="Q6768" t="s">
        <v>63</v>
      </c>
      <c r="R6768" t="s">
        <v>30</v>
      </c>
      <c r="X6768" t="s">
        <v>22182</v>
      </c>
    </row>
    <row r="6769" spans="1:24" x14ac:dyDescent="0.25">
      <c r="A6769">
        <v>16960</v>
      </c>
      <c r="B6769" t="s">
        <v>22183</v>
      </c>
      <c r="C6769" t="s">
        <v>22184</v>
      </c>
      <c r="E6769" t="s">
        <v>22185</v>
      </c>
      <c r="F6769" t="s">
        <v>8802</v>
      </c>
      <c r="G6769" t="e">
        <f>-azepam</f>
        <v>#NAME?</v>
      </c>
      <c r="H6769" t="s">
        <v>1171</v>
      </c>
      <c r="I6769">
        <v>1969</v>
      </c>
      <c r="K6769" t="s">
        <v>22186</v>
      </c>
      <c r="L6769" t="s">
        <v>22187</v>
      </c>
      <c r="M6769" t="s">
        <v>1273</v>
      </c>
      <c r="N6769" t="s">
        <v>45</v>
      </c>
      <c r="O6769" t="s">
        <v>40</v>
      </c>
      <c r="P6769" t="s">
        <v>30</v>
      </c>
      <c r="Q6769" t="s">
        <v>63</v>
      </c>
      <c r="R6769" t="s">
        <v>30</v>
      </c>
      <c r="X6769" t="s">
        <v>22188</v>
      </c>
    </row>
    <row r="6770" spans="1:24" x14ac:dyDescent="0.25">
      <c r="A6770">
        <v>1248709</v>
      </c>
      <c r="B6770" t="s">
        <v>22189</v>
      </c>
      <c r="C6770" t="s">
        <v>22190</v>
      </c>
      <c r="E6770" t="s">
        <v>22191</v>
      </c>
      <c r="G6770" t="e">
        <f>-mustine</f>
        <v>#NAME?</v>
      </c>
      <c r="H6770" t="s">
        <v>631</v>
      </c>
      <c r="N6770" t="s">
        <v>45</v>
      </c>
      <c r="O6770" t="s">
        <v>30</v>
      </c>
      <c r="P6770" t="s">
        <v>30</v>
      </c>
      <c r="Q6770" t="s">
        <v>31</v>
      </c>
      <c r="R6770" t="s">
        <v>30</v>
      </c>
      <c r="X6770" t="s">
        <v>22192</v>
      </c>
    </row>
    <row r="6771" spans="1:24" x14ac:dyDescent="0.25">
      <c r="A6771">
        <v>1248677</v>
      </c>
      <c r="B6771" t="s">
        <v>22193</v>
      </c>
      <c r="C6771" t="s">
        <v>22194</v>
      </c>
      <c r="G6771" t="e">
        <f>-imibe</f>
        <v>#NAME?</v>
      </c>
      <c r="H6771" t="s">
        <v>14613</v>
      </c>
      <c r="N6771" t="s">
        <v>45</v>
      </c>
      <c r="O6771" t="s">
        <v>30</v>
      </c>
      <c r="P6771" t="s">
        <v>30</v>
      </c>
      <c r="Q6771" t="s">
        <v>31</v>
      </c>
      <c r="R6771" t="s">
        <v>30</v>
      </c>
      <c r="X6771" t="s">
        <v>22195</v>
      </c>
    </row>
    <row r="6772" spans="1:24" x14ac:dyDescent="0.25">
      <c r="A6772">
        <v>1267982</v>
      </c>
      <c r="B6772" t="s">
        <v>22196</v>
      </c>
      <c r="C6772" t="s">
        <v>22197</v>
      </c>
      <c r="F6772" t="s">
        <v>22198</v>
      </c>
      <c r="G6772" t="e">
        <f ca="1">-fetamin(e)</f>
        <v>#NAME?</v>
      </c>
      <c r="H6772" t="s">
        <v>5292</v>
      </c>
      <c r="I6772">
        <v>1998</v>
      </c>
      <c r="M6772" t="s">
        <v>3902</v>
      </c>
      <c r="N6772" t="s">
        <v>45</v>
      </c>
      <c r="O6772" t="s">
        <v>40</v>
      </c>
      <c r="P6772" t="s">
        <v>30</v>
      </c>
      <c r="Q6772" t="s">
        <v>31</v>
      </c>
      <c r="R6772" t="s">
        <v>30</v>
      </c>
      <c r="X6772" t="s">
        <v>22199</v>
      </c>
    </row>
    <row r="6773" spans="1:24" x14ac:dyDescent="0.25">
      <c r="A6773">
        <v>1339281</v>
      </c>
      <c r="B6773" t="s">
        <v>22200</v>
      </c>
      <c r="C6773" t="s">
        <v>22201</v>
      </c>
      <c r="E6773" t="s">
        <v>22202</v>
      </c>
      <c r="F6773" t="s">
        <v>36</v>
      </c>
      <c r="G6773" t="e">
        <f>-vir</f>
        <v>#NAME?</v>
      </c>
      <c r="H6773" t="s">
        <v>1259</v>
      </c>
      <c r="I6773">
        <v>2010</v>
      </c>
      <c r="N6773" t="s">
        <v>45</v>
      </c>
      <c r="O6773" t="s">
        <v>30</v>
      </c>
      <c r="P6773" t="s">
        <v>30</v>
      </c>
      <c r="Q6773" t="s">
        <v>31</v>
      </c>
      <c r="R6773" t="s">
        <v>30</v>
      </c>
      <c r="X6773" t="s">
        <v>22203</v>
      </c>
    </row>
    <row r="6774" spans="1:24" x14ac:dyDescent="0.25">
      <c r="A6774">
        <v>1284960</v>
      </c>
      <c r="B6774" t="s">
        <v>22204</v>
      </c>
      <c r="C6774" t="s">
        <v>22205</v>
      </c>
      <c r="E6774" t="s">
        <v>22206</v>
      </c>
      <c r="F6774" t="s">
        <v>22207</v>
      </c>
      <c r="G6774" t="e">
        <f>-relin</f>
        <v>#NAME?</v>
      </c>
      <c r="H6774" t="s">
        <v>5143</v>
      </c>
      <c r="I6774">
        <v>2009</v>
      </c>
      <c r="N6774" t="s">
        <v>29</v>
      </c>
      <c r="O6774" t="s">
        <v>30</v>
      </c>
      <c r="P6774" t="s">
        <v>30</v>
      </c>
      <c r="Q6774" t="s">
        <v>31</v>
      </c>
      <c r="R6774" t="s">
        <v>30</v>
      </c>
      <c r="X6774" t="s">
        <v>22208</v>
      </c>
    </row>
    <row r="6775" spans="1:24" x14ac:dyDescent="0.25">
      <c r="A6775">
        <v>261295</v>
      </c>
      <c r="B6775" t="s">
        <v>22209</v>
      </c>
      <c r="C6775" t="s">
        <v>22210</v>
      </c>
      <c r="E6775" t="s">
        <v>22211</v>
      </c>
      <c r="F6775" t="s">
        <v>480</v>
      </c>
      <c r="G6775" t="e">
        <f>-oxacin</f>
        <v>#NAME?</v>
      </c>
      <c r="H6775" t="s">
        <v>1472</v>
      </c>
      <c r="I6775">
        <v>1989</v>
      </c>
      <c r="M6775" t="s">
        <v>4104</v>
      </c>
      <c r="N6775" t="s">
        <v>45</v>
      </c>
      <c r="O6775" t="s">
        <v>40</v>
      </c>
      <c r="P6775" t="s">
        <v>30</v>
      </c>
      <c r="Q6775" t="s">
        <v>31</v>
      </c>
      <c r="R6775" t="s">
        <v>30</v>
      </c>
      <c r="X6775" t="s">
        <v>22212</v>
      </c>
    </row>
    <row r="6776" spans="1:24" x14ac:dyDescent="0.25">
      <c r="A6776">
        <v>1383580</v>
      </c>
      <c r="B6776" t="s">
        <v>22213</v>
      </c>
      <c r="C6776" t="s">
        <v>22214</v>
      </c>
      <c r="E6776" t="s">
        <v>22215</v>
      </c>
      <c r="F6776" t="s">
        <v>8883</v>
      </c>
      <c r="G6776" t="s">
        <v>5821</v>
      </c>
      <c r="H6776" t="s">
        <v>5822</v>
      </c>
      <c r="I6776">
        <v>1990</v>
      </c>
      <c r="M6776" t="s">
        <v>2544</v>
      </c>
      <c r="N6776" t="s">
        <v>45</v>
      </c>
      <c r="O6776" t="s">
        <v>40</v>
      </c>
      <c r="P6776" t="s">
        <v>30</v>
      </c>
      <c r="Q6776" t="s">
        <v>46</v>
      </c>
      <c r="R6776" t="s">
        <v>30</v>
      </c>
      <c r="X6776" t="s">
        <v>22216</v>
      </c>
    </row>
    <row r="6777" spans="1:24" x14ac:dyDescent="0.25">
      <c r="A6777">
        <v>1380579</v>
      </c>
      <c r="B6777" t="s">
        <v>22217</v>
      </c>
      <c r="C6777" t="s">
        <v>22218</v>
      </c>
      <c r="E6777" t="s">
        <v>22219</v>
      </c>
      <c r="G6777" t="e">
        <f>-cept</f>
        <v>#NAME?</v>
      </c>
      <c r="H6777" t="s">
        <v>10528</v>
      </c>
      <c r="N6777" t="s">
        <v>108</v>
      </c>
      <c r="O6777" t="s">
        <v>30</v>
      </c>
      <c r="P6777" t="s">
        <v>30</v>
      </c>
      <c r="Q6777" t="s">
        <v>31</v>
      </c>
      <c r="R6777" t="s">
        <v>30</v>
      </c>
    </row>
    <row r="6778" spans="1:24" x14ac:dyDescent="0.25">
      <c r="A6778">
        <v>1381200</v>
      </c>
      <c r="B6778" t="s">
        <v>22220</v>
      </c>
      <c r="C6778" t="s">
        <v>22221</v>
      </c>
      <c r="E6778" t="s">
        <v>22222</v>
      </c>
      <c r="G6778" t="e">
        <f>-tide</f>
        <v>#NAME?</v>
      </c>
      <c r="H6778" t="s">
        <v>107</v>
      </c>
      <c r="I6778">
        <v>1987</v>
      </c>
      <c r="M6778" t="s">
        <v>763</v>
      </c>
      <c r="N6778" t="s">
        <v>108</v>
      </c>
      <c r="O6778" t="s">
        <v>30</v>
      </c>
      <c r="P6778" t="s">
        <v>30</v>
      </c>
      <c r="Q6778" t="s">
        <v>31</v>
      </c>
      <c r="R6778" t="s">
        <v>30</v>
      </c>
    </row>
    <row r="6779" spans="1:24" x14ac:dyDescent="0.25">
      <c r="A6779">
        <v>1380909</v>
      </c>
      <c r="B6779" t="s">
        <v>22226</v>
      </c>
      <c r="C6779" t="s">
        <v>22227</v>
      </c>
      <c r="G6779" t="e">
        <f>-kin</f>
        <v>#NAME?</v>
      </c>
      <c r="H6779" t="s">
        <v>7678</v>
      </c>
      <c r="N6779" t="s">
        <v>108</v>
      </c>
      <c r="O6779" t="s">
        <v>30</v>
      </c>
      <c r="P6779" t="s">
        <v>30</v>
      </c>
      <c r="Q6779" t="s">
        <v>31</v>
      </c>
      <c r="R6779" t="s">
        <v>30</v>
      </c>
    </row>
    <row r="6780" spans="1:24" x14ac:dyDescent="0.25">
      <c r="A6780">
        <v>1380480</v>
      </c>
      <c r="B6780" t="s">
        <v>22228</v>
      </c>
      <c r="C6780" t="s">
        <v>22229</v>
      </c>
      <c r="E6780" t="s">
        <v>22230</v>
      </c>
      <c r="F6780" t="s">
        <v>22231</v>
      </c>
      <c r="G6780" t="e">
        <f>-ase</f>
        <v>#NAME?</v>
      </c>
      <c r="H6780" t="s">
        <v>2359</v>
      </c>
      <c r="I6780">
        <v>2000</v>
      </c>
      <c r="K6780" t="s">
        <v>22232</v>
      </c>
      <c r="L6780" t="s">
        <v>22233</v>
      </c>
      <c r="N6780" t="s">
        <v>2360</v>
      </c>
      <c r="O6780" t="s">
        <v>30</v>
      </c>
      <c r="P6780" t="s">
        <v>30</v>
      </c>
      <c r="Q6780" t="s">
        <v>31</v>
      </c>
      <c r="R6780" t="s">
        <v>30</v>
      </c>
    </row>
    <row r="6781" spans="1:24" x14ac:dyDescent="0.25">
      <c r="A6781">
        <v>1380640</v>
      </c>
      <c r="B6781" t="s">
        <v>22234</v>
      </c>
      <c r="C6781" t="s">
        <v>22235</v>
      </c>
      <c r="G6781" t="e">
        <f>-relin</f>
        <v>#NAME?</v>
      </c>
      <c r="H6781" t="s">
        <v>5143</v>
      </c>
      <c r="N6781" t="s">
        <v>108</v>
      </c>
      <c r="O6781" t="s">
        <v>30</v>
      </c>
      <c r="P6781" t="s">
        <v>30</v>
      </c>
      <c r="Q6781" t="s">
        <v>31</v>
      </c>
      <c r="R6781" t="s">
        <v>30</v>
      </c>
    </row>
    <row r="6782" spans="1:24" x14ac:dyDescent="0.25">
      <c r="A6782">
        <v>1380702</v>
      </c>
      <c r="B6782" t="s">
        <v>22236</v>
      </c>
      <c r="C6782" t="s">
        <v>22237</v>
      </c>
      <c r="G6782" t="e">
        <f>-ac</f>
        <v>#NAME?</v>
      </c>
      <c r="H6782" t="s">
        <v>1022</v>
      </c>
      <c r="N6782" t="s">
        <v>75</v>
      </c>
      <c r="O6782" t="s">
        <v>30</v>
      </c>
      <c r="P6782" t="s">
        <v>30</v>
      </c>
      <c r="Q6782" t="s">
        <v>31</v>
      </c>
      <c r="R6782" t="s">
        <v>30</v>
      </c>
    </row>
    <row r="6783" spans="1:24" x14ac:dyDescent="0.25">
      <c r="A6783">
        <v>1380804</v>
      </c>
      <c r="B6783" t="s">
        <v>22238</v>
      </c>
      <c r="C6783" t="s">
        <v>22239</v>
      </c>
      <c r="G6783" t="e">
        <f>-kin</f>
        <v>#NAME?</v>
      </c>
      <c r="H6783" t="s">
        <v>22240</v>
      </c>
      <c r="N6783" t="s">
        <v>108</v>
      </c>
      <c r="O6783" t="s">
        <v>30</v>
      </c>
      <c r="P6783" t="s">
        <v>30</v>
      </c>
      <c r="Q6783" t="s">
        <v>31</v>
      </c>
      <c r="R6783" t="s">
        <v>30</v>
      </c>
    </row>
    <row r="6784" spans="1:24" x14ac:dyDescent="0.25">
      <c r="A6784">
        <v>1380371</v>
      </c>
      <c r="B6784" t="s">
        <v>22244</v>
      </c>
      <c r="C6784" t="s">
        <v>22245</v>
      </c>
      <c r="G6784" t="e">
        <f>-ase</f>
        <v>#NAME?</v>
      </c>
      <c r="H6784" t="s">
        <v>2359</v>
      </c>
      <c r="N6784" t="s">
        <v>2360</v>
      </c>
      <c r="O6784" t="s">
        <v>30</v>
      </c>
      <c r="P6784" t="s">
        <v>30</v>
      </c>
      <c r="Q6784" t="s">
        <v>31</v>
      </c>
      <c r="R6784" t="s">
        <v>30</v>
      </c>
    </row>
    <row r="6785" spans="1:24" x14ac:dyDescent="0.25">
      <c r="A6785">
        <v>1381130</v>
      </c>
      <c r="B6785" t="s">
        <v>22246</v>
      </c>
      <c r="C6785" t="s">
        <v>22247</v>
      </c>
      <c r="G6785" t="s">
        <v>22248</v>
      </c>
      <c r="H6785" t="s">
        <v>22249</v>
      </c>
      <c r="N6785" t="s">
        <v>75</v>
      </c>
      <c r="O6785" t="s">
        <v>30</v>
      </c>
      <c r="P6785" t="s">
        <v>30</v>
      </c>
      <c r="Q6785" t="s">
        <v>31</v>
      </c>
      <c r="R6785" t="s">
        <v>30</v>
      </c>
    </row>
    <row r="6786" spans="1:24" x14ac:dyDescent="0.25">
      <c r="A6786">
        <v>674584</v>
      </c>
      <c r="B6786" t="s">
        <v>22254</v>
      </c>
      <c r="C6786" t="s">
        <v>22255</v>
      </c>
      <c r="E6786" t="s">
        <v>22256</v>
      </c>
      <c r="F6786" t="s">
        <v>22257</v>
      </c>
      <c r="G6786" t="e">
        <f>-ectin</f>
        <v>#NAME?</v>
      </c>
      <c r="H6786" t="s">
        <v>3872</v>
      </c>
      <c r="I6786">
        <v>1988</v>
      </c>
      <c r="M6786" t="s">
        <v>3875</v>
      </c>
      <c r="N6786" t="s">
        <v>75</v>
      </c>
      <c r="O6786" t="s">
        <v>30</v>
      </c>
      <c r="P6786" t="s">
        <v>30</v>
      </c>
      <c r="Q6786" t="s">
        <v>75</v>
      </c>
      <c r="R6786" t="s">
        <v>30</v>
      </c>
      <c r="X6786" t="s">
        <v>22258</v>
      </c>
    </row>
    <row r="6787" spans="1:24" x14ac:dyDescent="0.25">
      <c r="A6787">
        <v>1378193</v>
      </c>
      <c r="B6787" t="s">
        <v>22259</v>
      </c>
      <c r="C6787" t="s">
        <v>22260</v>
      </c>
      <c r="G6787" t="e">
        <f>-conazole</f>
        <v>#NAME?</v>
      </c>
      <c r="H6787" t="s">
        <v>917</v>
      </c>
      <c r="N6787" t="s">
        <v>45</v>
      </c>
      <c r="O6787" t="s">
        <v>40</v>
      </c>
      <c r="P6787" t="s">
        <v>30</v>
      </c>
      <c r="Q6787" t="s">
        <v>46</v>
      </c>
      <c r="R6787" t="s">
        <v>30</v>
      </c>
      <c r="X6787" t="s">
        <v>22261</v>
      </c>
    </row>
    <row r="6788" spans="1:24" x14ac:dyDescent="0.25">
      <c r="A6788">
        <v>1376631</v>
      </c>
      <c r="B6788" t="s">
        <v>22262</v>
      </c>
      <c r="C6788" t="s">
        <v>22263</v>
      </c>
      <c r="E6788" t="s">
        <v>22264</v>
      </c>
      <c r="F6788" t="s">
        <v>3859</v>
      </c>
      <c r="G6788" t="e">
        <f>-onide</f>
        <v>#NAME?</v>
      </c>
      <c r="H6788" t="s">
        <v>356</v>
      </c>
      <c r="I6788">
        <v>1977</v>
      </c>
      <c r="M6788" t="s">
        <v>12184</v>
      </c>
      <c r="N6788" t="s">
        <v>29</v>
      </c>
      <c r="O6788" t="s">
        <v>40</v>
      </c>
      <c r="P6788" t="s">
        <v>30</v>
      </c>
      <c r="Q6788" t="s">
        <v>31</v>
      </c>
      <c r="R6788" t="s">
        <v>30</v>
      </c>
      <c r="X6788" t="s">
        <v>22265</v>
      </c>
    </row>
    <row r="6789" spans="1:24" x14ac:dyDescent="0.25">
      <c r="A6789">
        <v>1378631</v>
      </c>
      <c r="B6789" t="s">
        <v>22266</v>
      </c>
      <c r="C6789" t="s">
        <v>22267</v>
      </c>
      <c r="G6789" t="e">
        <f>-dil</f>
        <v>#NAME?</v>
      </c>
      <c r="H6789" t="s">
        <v>707</v>
      </c>
      <c r="N6789" t="s">
        <v>45</v>
      </c>
      <c r="O6789" t="s">
        <v>40</v>
      </c>
      <c r="P6789" t="s">
        <v>30</v>
      </c>
      <c r="Q6789" t="s">
        <v>63</v>
      </c>
      <c r="R6789" t="s">
        <v>30</v>
      </c>
      <c r="X6789" t="s">
        <v>22268</v>
      </c>
    </row>
    <row r="6790" spans="1:24" x14ac:dyDescent="0.25">
      <c r="A6790">
        <v>1377529</v>
      </c>
      <c r="B6790" t="s">
        <v>22269</v>
      </c>
      <c r="C6790" t="s">
        <v>22270</v>
      </c>
      <c r="E6790" t="s">
        <v>22271</v>
      </c>
      <c r="G6790" t="e">
        <f>-verine</f>
        <v>#NAME?</v>
      </c>
      <c r="H6790" t="s">
        <v>2084</v>
      </c>
      <c r="N6790" t="s">
        <v>45</v>
      </c>
      <c r="O6790" t="s">
        <v>40</v>
      </c>
      <c r="P6790" t="s">
        <v>30</v>
      </c>
      <c r="Q6790" t="s">
        <v>63</v>
      </c>
      <c r="R6790" t="s">
        <v>30</v>
      </c>
      <c r="X6790" t="s">
        <v>22272</v>
      </c>
    </row>
    <row r="6791" spans="1:24" x14ac:dyDescent="0.25">
      <c r="A6791">
        <v>1379013</v>
      </c>
      <c r="B6791" t="s">
        <v>22273</v>
      </c>
      <c r="C6791" t="s">
        <v>22274</v>
      </c>
      <c r="G6791" t="e">
        <f>-azepam</f>
        <v>#NAME?</v>
      </c>
      <c r="H6791" t="s">
        <v>1171</v>
      </c>
      <c r="N6791" t="s">
        <v>45</v>
      </c>
      <c r="O6791" t="s">
        <v>40</v>
      </c>
      <c r="P6791" t="s">
        <v>30</v>
      </c>
      <c r="Q6791" t="s">
        <v>63</v>
      </c>
      <c r="R6791" t="s">
        <v>30</v>
      </c>
      <c r="X6791" t="s">
        <v>22275</v>
      </c>
    </row>
    <row r="6792" spans="1:24" x14ac:dyDescent="0.25">
      <c r="A6792">
        <v>1376513</v>
      </c>
      <c r="B6792" t="s">
        <v>22276</v>
      </c>
      <c r="C6792" t="s">
        <v>22277</v>
      </c>
      <c r="G6792" t="e">
        <f>-metacin</f>
        <v>#NAME?</v>
      </c>
      <c r="H6792" t="s">
        <v>9280</v>
      </c>
      <c r="N6792" t="s">
        <v>45</v>
      </c>
      <c r="O6792" t="s">
        <v>40</v>
      </c>
      <c r="P6792" t="s">
        <v>30</v>
      </c>
      <c r="Q6792" t="s">
        <v>63</v>
      </c>
      <c r="R6792" t="s">
        <v>30</v>
      </c>
      <c r="X6792" t="s">
        <v>22278</v>
      </c>
    </row>
    <row r="6793" spans="1:24" x14ac:dyDescent="0.25">
      <c r="A6793">
        <v>1377543</v>
      </c>
      <c r="B6793" t="s">
        <v>22279</v>
      </c>
      <c r="C6793" t="s">
        <v>22280</v>
      </c>
      <c r="G6793" t="e">
        <f ca="1">-ifen(e)</f>
        <v>#NAME?</v>
      </c>
      <c r="H6793" t="s">
        <v>4990</v>
      </c>
      <c r="N6793" t="s">
        <v>45</v>
      </c>
      <c r="O6793" t="s">
        <v>30</v>
      </c>
      <c r="P6793" t="s">
        <v>30</v>
      </c>
      <c r="Q6793" t="s">
        <v>63</v>
      </c>
      <c r="R6793" t="s">
        <v>30</v>
      </c>
      <c r="X6793" t="s">
        <v>22281</v>
      </c>
    </row>
    <row r="6794" spans="1:24" x14ac:dyDescent="0.25">
      <c r="A6794">
        <v>1376850</v>
      </c>
      <c r="B6794" t="s">
        <v>22282</v>
      </c>
      <c r="C6794" t="s">
        <v>22283</v>
      </c>
      <c r="G6794" t="e">
        <f>-bendazole</f>
        <v>#NAME?</v>
      </c>
      <c r="H6794" t="s">
        <v>947</v>
      </c>
      <c r="N6794" t="s">
        <v>45</v>
      </c>
      <c r="O6794" t="s">
        <v>30</v>
      </c>
      <c r="P6794" t="s">
        <v>30</v>
      </c>
      <c r="Q6794" t="s">
        <v>46</v>
      </c>
      <c r="R6794" t="s">
        <v>30</v>
      </c>
      <c r="X6794" t="s">
        <v>22284</v>
      </c>
    </row>
    <row r="6795" spans="1:24" x14ac:dyDescent="0.25">
      <c r="A6795">
        <v>1377425</v>
      </c>
      <c r="B6795" t="s">
        <v>22285</v>
      </c>
      <c r="C6795" t="s">
        <v>22286</v>
      </c>
      <c r="G6795" t="e">
        <f>-terol</f>
        <v>#NAME?</v>
      </c>
      <c r="H6795" t="s">
        <v>827</v>
      </c>
      <c r="N6795" t="s">
        <v>45</v>
      </c>
      <c r="O6795" t="s">
        <v>40</v>
      </c>
      <c r="P6795" t="s">
        <v>30</v>
      </c>
      <c r="Q6795" t="s">
        <v>46</v>
      </c>
      <c r="R6795" t="s">
        <v>30</v>
      </c>
      <c r="X6795" t="s">
        <v>22287</v>
      </c>
    </row>
    <row r="6796" spans="1:24" x14ac:dyDescent="0.25">
      <c r="A6796">
        <v>1377294</v>
      </c>
      <c r="B6796" t="s">
        <v>22288</v>
      </c>
      <c r="C6796" t="s">
        <v>22289</v>
      </c>
      <c r="E6796" t="s">
        <v>22290</v>
      </c>
      <c r="F6796" t="s">
        <v>6813</v>
      </c>
      <c r="G6796" t="s">
        <v>22291</v>
      </c>
      <c r="H6796" t="s">
        <v>22292</v>
      </c>
      <c r="I6796">
        <v>1975</v>
      </c>
      <c r="K6796" t="s">
        <v>22293</v>
      </c>
      <c r="L6796" t="s">
        <v>22294</v>
      </c>
      <c r="M6796" t="s">
        <v>173</v>
      </c>
      <c r="N6796" t="s">
        <v>45</v>
      </c>
      <c r="O6796" t="s">
        <v>30</v>
      </c>
      <c r="P6796" t="s">
        <v>30</v>
      </c>
      <c r="Q6796" t="s">
        <v>63</v>
      </c>
      <c r="R6796" t="s">
        <v>30</v>
      </c>
      <c r="X6796" t="s">
        <v>22295</v>
      </c>
    </row>
    <row r="6797" spans="1:24" x14ac:dyDescent="0.25">
      <c r="A6797">
        <v>1377305</v>
      </c>
      <c r="B6797" t="s">
        <v>22296</v>
      </c>
      <c r="C6797" t="s">
        <v>22297</v>
      </c>
      <c r="G6797" t="e">
        <f>-nixin</f>
        <v>#NAME?</v>
      </c>
      <c r="H6797" t="s">
        <v>8713</v>
      </c>
      <c r="N6797" t="s">
        <v>45</v>
      </c>
      <c r="O6797" t="s">
        <v>40</v>
      </c>
      <c r="P6797" t="s">
        <v>30</v>
      </c>
      <c r="Q6797" t="s">
        <v>63</v>
      </c>
      <c r="R6797" t="s">
        <v>30</v>
      </c>
      <c r="X6797" t="s">
        <v>22298</v>
      </c>
    </row>
    <row r="6798" spans="1:24" x14ac:dyDescent="0.25">
      <c r="A6798">
        <v>1377247</v>
      </c>
      <c r="B6798" t="s">
        <v>22299</v>
      </c>
      <c r="C6798" t="s">
        <v>22300</v>
      </c>
      <c r="E6798" t="s">
        <v>22301</v>
      </c>
      <c r="G6798" t="s">
        <v>22302</v>
      </c>
      <c r="H6798" t="s">
        <v>22303</v>
      </c>
      <c r="I6798">
        <v>2000</v>
      </c>
      <c r="N6798" t="s">
        <v>29</v>
      </c>
      <c r="O6798" t="s">
        <v>30</v>
      </c>
      <c r="P6798" t="s">
        <v>30</v>
      </c>
      <c r="Q6798" t="s">
        <v>31</v>
      </c>
      <c r="R6798" t="s">
        <v>30</v>
      </c>
      <c r="X6798" t="s">
        <v>22304</v>
      </c>
    </row>
    <row r="6799" spans="1:24" x14ac:dyDescent="0.25">
      <c r="A6799">
        <v>1379642</v>
      </c>
      <c r="B6799" t="s">
        <v>22305</v>
      </c>
      <c r="C6799" t="s">
        <v>22306</v>
      </c>
      <c r="E6799" t="s">
        <v>22307</v>
      </c>
      <c r="G6799" t="e">
        <f>-taxel</f>
        <v>#NAME?</v>
      </c>
      <c r="H6799" t="s">
        <v>7929</v>
      </c>
      <c r="I6799">
        <v>2005</v>
      </c>
      <c r="N6799" t="s">
        <v>29</v>
      </c>
      <c r="O6799" t="s">
        <v>30</v>
      </c>
      <c r="P6799" t="s">
        <v>30</v>
      </c>
      <c r="Q6799" t="s">
        <v>31</v>
      </c>
      <c r="R6799" t="s">
        <v>30</v>
      </c>
      <c r="X6799" t="s">
        <v>22308</v>
      </c>
    </row>
    <row r="6800" spans="1:24" x14ac:dyDescent="0.25">
      <c r="A6800">
        <v>1377065</v>
      </c>
      <c r="B6800" t="s">
        <v>22309</v>
      </c>
      <c r="C6800" t="s">
        <v>22310</v>
      </c>
      <c r="G6800" t="e">
        <f>-ac</f>
        <v>#NAME?</v>
      </c>
      <c r="H6800" t="s">
        <v>1022</v>
      </c>
      <c r="N6800" t="s">
        <v>45</v>
      </c>
      <c r="O6800" t="s">
        <v>30</v>
      </c>
      <c r="P6800" t="s">
        <v>30</v>
      </c>
      <c r="Q6800" t="s">
        <v>63</v>
      </c>
      <c r="R6800" t="s">
        <v>30</v>
      </c>
      <c r="X6800" t="s">
        <v>22311</v>
      </c>
    </row>
    <row r="6801" spans="1:24" x14ac:dyDescent="0.25">
      <c r="A6801">
        <v>1378790</v>
      </c>
      <c r="B6801" t="s">
        <v>22312</v>
      </c>
      <c r="C6801" t="s">
        <v>22313</v>
      </c>
      <c r="F6801" t="s">
        <v>15035</v>
      </c>
      <c r="G6801" t="s">
        <v>37</v>
      </c>
      <c r="H6801" t="s">
        <v>38</v>
      </c>
      <c r="I6801">
        <v>1976</v>
      </c>
      <c r="M6801" t="s">
        <v>11735</v>
      </c>
      <c r="N6801" t="s">
        <v>29</v>
      </c>
      <c r="O6801" t="s">
        <v>30</v>
      </c>
      <c r="P6801" t="s">
        <v>30</v>
      </c>
      <c r="Q6801" t="s">
        <v>31</v>
      </c>
      <c r="R6801" t="s">
        <v>30</v>
      </c>
      <c r="X6801" t="s">
        <v>22314</v>
      </c>
    </row>
    <row r="6802" spans="1:24" x14ac:dyDescent="0.25">
      <c r="A6802">
        <v>1376366</v>
      </c>
      <c r="B6802" t="s">
        <v>22315</v>
      </c>
      <c r="C6802" t="s">
        <v>22316</v>
      </c>
      <c r="G6802" t="e">
        <f>-azoline</f>
        <v>#NAME?</v>
      </c>
      <c r="H6802" t="s">
        <v>618</v>
      </c>
      <c r="N6802" t="s">
        <v>45</v>
      </c>
      <c r="O6802" t="s">
        <v>40</v>
      </c>
      <c r="P6802" t="s">
        <v>30</v>
      </c>
      <c r="Q6802" t="s">
        <v>63</v>
      </c>
      <c r="R6802" t="s">
        <v>30</v>
      </c>
      <c r="X6802" t="s">
        <v>22317</v>
      </c>
    </row>
    <row r="6803" spans="1:24" x14ac:dyDescent="0.25">
      <c r="A6803">
        <v>1379168</v>
      </c>
      <c r="B6803" t="s">
        <v>22318</v>
      </c>
      <c r="C6803" t="s">
        <v>22319</v>
      </c>
      <c r="G6803" t="e">
        <f>-azosin</f>
        <v>#NAME?</v>
      </c>
      <c r="H6803" t="s">
        <v>12109</v>
      </c>
      <c r="N6803" t="s">
        <v>45</v>
      </c>
      <c r="O6803" t="s">
        <v>40</v>
      </c>
      <c r="P6803" t="s">
        <v>30</v>
      </c>
      <c r="Q6803" t="s">
        <v>46</v>
      </c>
      <c r="R6803" t="s">
        <v>30</v>
      </c>
      <c r="X6803" t="s">
        <v>22320</v>
      </c>
    </row>
    <row r="6804" spans="1:24" x14ac:dyDescent="0.25">
      <c r="A6804">
        <v>1379472</v>
      </c>
      <c r="B6804" t="s">
        <v>22321</v>
      </c>
      <c r="C6804" t="s">
        <v>22322</v>
      </c>
      <c r="G6804" t="e">
        <f>-fylline</f>
        <v>#NAME?</v>
      </c>
      <c r="H6804" t="s">
        <v>155</v>
      </c>
      <c r="N6804" t="s">
        <v>29</v>
      </c>
      <c r="O6804" t="s">
        <v>30</v>
      </c>
      <c r="P6804" t="s">
        <v>30</v>
      </c>
      <c r="Q6804" t="s">
        <v>63</v>
      </c>
      <c r="R6804" t="s">
        <v>30</v>
      </c>
      <c r="X6804" t="s">
        <v>22323</v>
      </c>
    </row>
    <row r="6805" spans="1:24" x14ac:dyDescent="0.25">
      <c r="A6805">
        <v>1377082</v>
      </c>
      <c r="B6805" t="s">
        <v>22324</v>
      </c>
      <c r="C6805" t="s">
        <v>22325</v>
      </c>
      <c r="G6805" t="e">
        <f>-caine</f>
        <v>#NAME?</v>
      </c>
      <c r="H6805" t="s">
        <v>394</v>
      </c>
      <c r="N6805" t="s">
        <v>45</v>
      </c>
      <c r="O6805" t="s">
        <v>40</v>
      </c>
      <c r="P6805" t="s">
        <v>30</v>
      </c>
      <c r="Q6805" t="s">
        <v>63</v>
      </c>
      <c r="R6805" t="s">
        <v>30</v>
      </c>
      <c r="X6805" t="s">
        <v>22326</v>
      </c>
    </row>
    <row r="6806" spans="1:24" x14ac:dyDescent="0.25">
      <c r="A6806">
        <v>1381197</v>
      </c>
      <c r="B6806" t="s">
        <v>22327</v>
      </c>
      <c r="C6806" t="s">
        <v>22328</v>
      </c>
      <c r="G6806" t="e">
        <f>-ase</f>
        <v>#NAME?</v>
      </c>
      <c r="H6806" t="s">
        <v>2359</v>
      </c>
      <c r="N6806" t="s">
        <v>2360</v>
      </c>
      <c r="O6806" t="s">
        <v>30</v>
      </c>
      <c r="P6806" t="s">
        <v>30</v>
      </c>
      <c r="Q6806" t="s">
        <v>31</v>
      </c>
      <c r="R6806" t="s">
        <v>30</v>
      </c>
    </row>
    <row r="6807" spans="1:24" x14ac:dyDescent="0.25">
      <c r="A6807">
        <v>1380592</v>
      </c>
      <c r="B6807" t="s">
        <v>22329</v>
      </c>
      <c r="C6807" t="s">
        <v>22330</v>
      </c>
      <c r="G6807" t="e">
        <f>-rsen</f>
        <v>#NAME?</v>
      </c>
      <c r="H6807" t="s">
        <v>539</v>
      </c>
      <c r="N6807" t="s">
        <v>540</v>
      </c>
      <c r="O6807" t="s">
        <v>30</v>
      </c>
      <c r="P6807" t="s">
        <v>30</v>
      </c>
      <c r="Q6807" t="s">
        <v>31</v>
      </c>
      <c r="R6807" t="s">
        <v>30</v>
      </c>
    </row>
    <row r="6808" spans="1:24" x14ac:dyDescent="0.25">
      <c r="A6808">
        <v>1380354</v>
      </c>
      <c r="B6808" t="s">
        <v>22331</v>
      </c>
      <c r="C6808" t="s">
        <v>22332</v>
      </c>
      <c r="E6808" t="s">
        <v>22333</v>
      </c>
      <c r="G6808" t="e">
        <f>-mer</f>
        <v>#NAME?</v>
      </c>
      <c r="H6808" t="s">
        <v>2375</v>
      </c>
      <c r="I6808">
        <v>1980</v>
      </c>
      <c r="M6808" t="s">
        <v>21983</v>
      </c>
      <c r="N6808" t="s">
        <v>229</v>
      </c>
      <c r="O6808" t="s">
        <v>30</v>
      </c>
      <c r="P6808" t="s">
        <v>30</v>
      </c>
      <c r="Q6808" t="s">
        <v>31</v>
      </c>
      <c r="R6808" t="s">
        <v>30</v>
      </c>
    </row>
    <row r="6809" spans="1:24" x14ac:dyDescent="0.25">
      <c r="A6809">
        <v>1380604</v>
      </c>
      <c r="B6809" t="s">
        <v>22334</v>
      </c>
      <c r="C6809" t="s">
        <v>22335</v>
      </c>
      <c r="G6809" t="e">
        <f>-tide</f>
        <v>#NAME?</v>
      </c>
      <c r="H6809" t="s">
        <v>107</v>
      </c>
      <c r="N6809" t="s">
        <v>108</v>
      </c>
      <c r="O6809" t="s">
        <v>30</v>
      </c>
      <c r="P6809" t="s">
        <v>30</v>
      </c>
      <c r="Q6809" t="s">
        <v>31</v>
      </c>
      <c r="R6809" t="s">
        <v>30</v>
      </c>
    </row>
    <row r="6810" spans="1:24" x14ac:dyDescent="0.25">
      <c r="A6810">
        <v>1381431</v>
      </c>
      <c r="B6810" t="s">
        <v>22336</v>
      </c>
      <c r="C6810" t="s">
        <v>22337</v>
      </c>
      <c r="F6810" t="s">
        <v>4437</v>
      </c>
      <c r="G6810" t="e">
        <f>-filcon</f>
        <v>#NAME?</v>
      </c>
      <c r="H6810" t="s">
        <v>276</v>
      </c>
      <c r="I6810">
        <v>1997</v>
      </c>
      <c r="M6810" t="s">
        <v>277</v>
      </c>
      <c r="N6810" t="s">
        <v>229</v>
      </c>
      <c r="O6810" t="s">
        <v>30</v>
      </c>
      <c r="P6810" t="s">
        <v>30</v>
      </c>
      <c r="Q6810" t="s">
        <v>31</v>
      </c>
      <c r="R6810" t="s">
        <v>30</v>
      </c>
    </row>
    <row r="6811" spans="1:24" x14ac:dyDescent="0.25">
      <c r="A6811">
        <v>1381127</v>
      </c>
      <c r="B6811" t="s">
        <v>22338</v>
      </c>
      <c r="C6811" t="s">
        <v>22339</v>
      </c>
      <c r="G6811" t="s">
        <v>13217</v>
      </c>
      <c r="H6811" t="s">
        <v>13218</v>
      </c>
      <c r="I6811">
        <v>1990</v>
      </c>
      <c r="M6811" t="s">
        <v>13219</v>
      </c>
      <c r="N6811" t="s">
        <v>108</v>
      </c>
      <c r="O6811" t="s">
        <v>30</v>
      </c>
      <c r="P6811" t="s">
        <v>30</v>
      </c>
      <c r="Q6811" t="s">
        <v>31</v>
      </c>
      <c r="R6811" t="s">
        <v>30</v>
      </c>
    </row>
    <row r="6812" spans="1:24" x14ac:dyDescent="0.25">
      <c r="A6812">
        <v>1380380</v>
      </c>
      <c r="B6812" t="s">
        <v>22340</v>
      </c>
      <c r="C6812" t="s">
        <v>22341</v>
      </c>
      <c r="G6812" t="e">
        <f>-ase</f>
        <v>#NAME?</v>
      </c>
      <c r="H6812" t="s">
        <v>2359</v>
      </c>
      <c r="N6812" t="s">
        <v>2360</v>
      </c>
      <c r="O6812" t="s">
        <v>30</v>
      </c>
      <c r="P6812" t="s">
        <v>30</v>
      </c>
      <c r="Q6812" t="s">
        <v>31</v>
      </c>
      <c r="R6812" t="s">
        <v>30</v>
      </c>
    </row>
    <row r="6813" spans="1:24" x14ac:dyDescent="0.25">
      <c r="A6813">
        <v>1380315</v>
      </c>
      <c r="B6813" t="s">
        <v>22342</v>
      </c>
      <c r="C6813" t="s">
        <v>22343</v>
      </c>
      <c r="G6813" t="e">
        <f>-focon</f>
        <v>#NAME?</v>
      </c>
      <c r="H6813" t="s">
        <v>2685</v>
      </c>
      <c r="I6813">
        <v>2004</v>
      </c>
      <c r="N6813" t="s">
        <v>75</v>
      </c>
      <c r="O6813" t="s">
        <v>30</v>
      </c>
      <c r="P6813" t="s">
        <v>30</v>
      </c>
      <c r="Q6813" t="s">
        <v>31</v>
      </c>
      <c r="R6813" t="s">
        <v>30</v>
      </c>
    </row>
    <row r="6814" spans="1:24" x14ac:dyDescent="0.25">
      <c r="A6814">
        <v>1305156</v>
      </c>
      <c r="B6814" t="s">
        <v>22344</v>
      </c>
      <c r="C6814" t="s">
        <v>22345</v>
      </c>
      <c r="G6814" t="e">
        <f>-stat</f>
        <v>#NAME?</v>
      </c>
      <c r="H6814" t="s">
        <v>7961</v>
      </c>
      <c r="N6814" t="s">
        <v>45</v>
      </c>
      <c r="O6814" t="s">
        <v>40</v>
      </c>
      <c r="P6814" t="s">
        <v>30</v>
      </c>
      <c r="Q6814" t="s">
        <v>46</v>
      </c>
      <c r="R6814" t="s">
        <v>30</v>
      </c>
      <c r="X6814" t="s">
        <v>22346</v>
      </c>
    </row>
    <row r="6815" spans="1:24" x14ac:dyDescent="0.25">
      <c r="A6815">
        <v>1377737</v>
      </c>
      <c r="B6815" t="s">
        <v>22347</v>
      </c>
      <c r="C6815" t="s">
        <v>22348</v>
      </c>
      <c r="E6815" t="s">
        <v>22349</v>
      </c>
      <c r="F6815" t="s">
        <v>22350</v>
      </c>
      <c r="G6815" t="e">
        <f>-citabine</f>
        <v>#NAME?</v>
      </c>
      <c r="H6815" t="s">
        <v>7920</v>
      </c>
      <c r="I6815">
        <v>2000</v>
      </c>
      <c r="N6815" t="s">
        <v>29</v>
      </c>
      <c r="O6815" t="s">
        <v>40</v>
      </c>
      <c r="P6815" t="s">
        <v>30</v>
      </c>
      <c r="Q6815" t="s">
        <v>31</v>
      </c>
      <c r="R6815" t="s">
        <v>30</v>
      </c>
      <c r="X6815" t="s">
        <v>22351</v>
      </c>
    </row>
    <row r="6816" spans="1:24" x14ac:dyDescent="0.25">
      <c r="A6816">
        <v>1378572</v>
      </c>
      <c r="B6816" t="s">
        <v>22352</v>
      </c>
      <c r="C6816" t="s">
        <v>22353</v>
      </c>
      <c r="G6816" t="e">
        <f>-azocine</f>
        <v>#NAME?</v>
      </c>
      <c r="H6816" t="s">
        <v>2175</v>
      </c>
      <c r="N6816" t="s">
        <v>45</v>
      </c>
      <c r="O6816" t="s">
        <v>40</v>
      </c>
      <c r="P6816" t="s">
        <v>30</v>
      </c>
      <c r="Q6816" t="s">
        <v>46</v>
      </c>
      <c r="R6816" t="s">
        <v>30</v>
      </c>
      <c r="X6816" t="s">
        <v>22354</v>
      </c>
    </row>
    <row r="6817" spans="1:24" x14ac:dyDescent="0.25">
      <c r="A6817">
        <v>1376139</v>
      </c>
      <c r="B6817" t="s">
        <v>22355</v>
      </c>
      <c r="C6817" t="s">
        <v>22356</v>
      </c>
      <c r="F6817" t="s">
        <v>499</v>
      </c>
      <c r="G6817" t="e">
        <f>-ampanel</f>
        <v>#NAME?</v>
      </c>
      <c r="H6817" t="s">
        <v>14659</v>
      </c>
      <c r="I6817">
        <v>2011</v>
      </c>
      <c r="N6817" t="s">
        <v>45</v>
      </c>
      <c r="O6817" t="s">
        <v>40</v>
      </c>
      <c r="P6817" t="s">
        <v>30</v>
      </c>
      <c r="Q6817" t="s">
        <v>31</v>
      </c>
      <c r="R6817" t="s">
        <v>30</v>
      </c>
      <c r="X6817" t="s">
        <v>22357</v>
      </c>
    </row>
    <row r="6818" spans="1:24" x14ac:dyDescent="0.25">
      <c r="A6818">
        <v>1379566</v>
      </c>
      <c r="B6818" t="s">
        <v>22358</v>
      </c>
      <c r="C6818" t="s">
        <v>22359</v>
      </c>
      <c r="G6818" t="e">
        <f>-fylline</f>
        <v>#NAME?</v>
      </c>
      <c r="H6818" t="s">
        <v>155</v>
      </c>
      <c r="N6818" t="s">
        <v>29</v>
      </c>
      <c r="O6818" t="s">
        <v>40</v>
      </c>
      <c r="P6818" t="s">
        <v>30</v>
      </c>
      <c r="Q6818" t="s">
        <v>63</v>
      </c>
      <c r="R6818" t="s">
        <v>30</v>
      </c>
      <c r="X6818" t="s">
        <v>22360</v>
      </c>
    </row>
    <row r="6819" spans="1:24" x14ac:dyDescent="0.25">
      <c r="A6819">
        <v>1376778</v>
      </c>
      <c r="B6819" t="s">
        <v>22361</v>
      </c>
      <c r="C6819" t="s">
        <v>22362</v>
      </c>
      <c r="E6819" t="s">
        <v>22363</v>
      </c>
      <c r="G6819" t="e">
        <f>-olol</f>
        <v>#NAME?</v>
      </c>
      <c r="H6819" t="s">
        <v>475</v>
      </c>
      <c r="N6819" t="s">
        <v>45</v>
      </c>
      <c r="O6819" t="s">
        <v>30</v>
      </c>
      <c r="P6819" t="s">
        <v>30</v>
      </c>
      <c r="Q6819" t="s">
        <v>46</v>
      </c>
      <c r="R6819" t="s">
        <v>30</v>
      </c>
      <c r="X6819" t="s">
        <v>22364</v>
      </c>
    </row>
    <row r="6820" spans="1:24" x14ac:dyDescent="0.25">
      <c r="A6820">
        <v>1378411</v>
      </c>
      <c r="B6820" t="s">
        <v>22365</v>
      </c>
      <c r="C6820" t="s">
        <v>22366</v>
      </c>
      <c r="G6820" t="e">
        <f>-caine</f>
        <v>#NAME?</v>
      </c>
      <c r="H6820" t="s">
        <v>394</v>
      </c>
      <c r="N6820" t="s">
        <v>45</v>
      </c>
      <c r="O6820" t="s">
        <v>40</v>
      </c>
      <c r="P6820" t="s">
        <v>30</v>
      </c>
      <c r="Q6820" t="s">
        <v>63</v>
      </c>
      <c r="R6820" t="s">
        <v>30</v>
      </c>
      <c r="X6820" t="s">
        <v>22367</v>
      </c>
    </row>
    <row r="6821" spans="1:24" x14ac:dyDescent="0.25">
      <c r="A6821">
        <v>88882</v>
      </c>
      <c r="B6821" t="s">
        <v>22368</v>
      </c>
      <c r="C6821" t="s">
        <v>22369</v>
      </c>
      <c r="G6821" t="e">
        <f>-stat</f>
        <v>#NAME?</v>
      </c>
      <c r="H6821" t="s">
        <v>7961</v>
      </c>
      <c r="N6821" t="s">
        <v>45</v>
      </c>
      <c r="O6821" t="s">
        <v>40</v>
      </c>
      <c r="P6821" t="s">
        <v>30</v>
      </c>
      <c r="Q6821" t="s">
        <v>63</v>
      </c>
      <c r="R6821" t="s">
        <v>30</v>
      </c>
      <c r="X6821" t="s">
        <v>22370</v>
      </c>
    </row>
    <row r="6822" spans="1:24" x14ac:dyDescent="0.25">
      <c r="A6822">
        <v>84814</v>
      </c>
      <c r="B6822" t="s">
        <v>22371</v>
      </c>
      <c r="C6822" t="s">
        <v>22372</v>
      </c>
      <c r="G6822" t="s">
        <v>2299</v>
      </c>
      <c r="H6822" t="s">
        <v>2813</v>
      </c>
      <c r="N6822" t="s">
        <v>29</v>
      </c>
      <c r="O6822" t="s">
        <v>40</v>
      </c>
      <c r="P6822" t="s">
        <v>30</v>
      </c>
      <c r="Q6822" t="s">
        <v>31</v>
      </c>
      <c r="R6822" t="s">
        <v>30</v>
      </c>
      <c r="X6822" t="s">
        <v>22373</v>
      </c>
    </row>
    <row r="6823" spans="1:24" x14ac:dyDescent="0.25">
      <c r="A6823">
        <v>797138</v>
      </c>
      <c r="B6823" t="s">
        <v>22374</v>
      </c>
      <c r="C6823" t="s">
        <v>22375</v>
      </c>
      <c r="E6823" t="s">
        <v>22376</v>
      </c>
      <c r="F6823" t="s">
        <v>886</v>
      </c>
      <c r="G6823" t="e">
        <f>-thiazide</f>
        <v>#NAME?</v>
      </c>
      <c r="H6823" t="s">
        <v>682</v>
      </c>
      <c r="I6823">
        <v>1962</v>
      </c>
      <c r="K6823" t="s">
        <v>22377</v>
      </c>
      <c r="L6823" t="s">
        <v>22378</v>
      </c>
      <c r="M6823" t="s">
        <v>627</v>
      </c>
      <c r="N6823" t="s">
        <v>45</v>
      </c>
      <c r="O6823" t="s">
        <v>40</v>
      </c>
      <c r="P6823" t="s">
        <v>30</v>
      </c>
      <c r="Q6823" t="s">
        <v>46</v>
      </c>
      <c r="R6823" t="s">
        <v>30</v>
      </c>
      <c r="X6823" t="s">
        <v>22379</v>
      </c>
    </row>
    <row r="6824" spans="1:24" x14ac:dyDescent="0.25">
      <c r="A6824">
        <v>219327</v>
      </c>
      <c r="B6824" t="s">
        <v>22380</v>
      </c>
      <c r="C6824" t="s">
        <v>22381</v>
      </c>
      <c r="E6824" t="s">
        <v>22382</v>
      </c>
      <c r="F6824" t="s">
        <v>313</v>
      </c>
      <c r="G6824" t="e">
        <f>-profen</f>
        <v>#NAME?</v>
      </c>
      <c r="H6824" t="s">
        <v>875</v>
      </c>
      <c r="I6824">
        <v>1976</v>
      </c>
      <c r="K6824" t="s">
        <v>22383</v>
      </c>
      <c r="L6824" t="s">
        <v>22384</v>
      </c>
      <c r="M6824" t="s">
        <v>2199</v>
      </c>
      <c r="N6824" t="s">
        <v>45</v>
      </c>
      <c r="O6824" t="s">
        <v>40</v>
      </c>
      <c r="P6824" t="s">
        <v>30</v>
      </c>
      <c r="Q6824" t="s">
        <v>46</v>
      </c>
      <c r="R6824" t="s">
        <v>30</v>
      </c>
      <c r="X6824" t="s">
        <v>22385</v>
      </c>
    </row>
    <row r="6825" spans="1:24" x14ac:dyDescent="0.25">
      <c r="A6825">
        <v>27228</v>
      </c>
      <c r="B6825" t="s">
        <v>22386</v>
      </c>
      <c r="C6825" t="s">
        <v>22387</v>
      </c>
      <c r="E6825" t="s">
        <v>22388</v>
      </c>
      <c r="F6825" t="s">
        <v>519</v>
      </c>
      <c r="G6825" t="e">
        <f>-ac</f>
        <v>#NAME?</v>
      </c>
      <c r="H6825" t="s">
        <v>1022</v>
      </c>
      <c r="I6825">
        <v>1994</v>
      </c>
      <c r="M6825" t="s">
        <v>179</v>
      </c>
      <c r="N6825" t="s">
        <v>45</v>
      </c>
      <c r="O6825" t="s">
        <v>40</v>
      </c>
      <c r="P6825" t="s">
        <v>30</v>
      </c>
      <c r="Q6825" t="s">
        <v>31</v>
      </c>
      <c r="R6825" t="s">
        <v>30</v>
      </c>
      <c r="X6825" t="s">
        <v>22389</v>
      </c>
    </row>
    <row r="6826" spans="1:24" x14ac:dyDescent="0.25">
      <c r="A6826">
        <v>19332</v>
      </c>
      <c r="B6826" t="s">
        <v>22390</v>
      </c>
      <c r="C6826" t="s">
        <v>22391</v>
      </c>
      <c r="E6826" t="s">
        <v>22392</v>
      </c>
      <c r="F6826" t="s">
        <v>519</v>
      </c>
      <c r="G6826" t="e">
        <f>-ast</f>
        <v>#NAME?</v>
      </c>
      <c r="H6826" t="s">
        <v>13629</v>
      </c>
      <c r="I6826">
        <v>1990</v>
      </c>
      <c r="M6826" t="s">
        <v>13632</v>
      </c>
      <c r="N6826" t="s">
        <v>45</v>
      </c>
      <c r="O6826" t="s">
        <v>40</v>
      </c>
      <c r="P6826" t="s">
        <v>30</v>
      </c>
      <c r="Q6826" t="s">
        <v>63</v>
      </c>
      <c r="R6826" t="s">
        <v>30</v>
      </c>
      <c r="X6826" t="s">
        <v>22393</v>
      </c>
    </row>
    <row r="6827" spans="1:24" x14ac:dyDescent="0.25">
      <c r="A6827">
        <v>207492</v>
      </c>
      <c r="B6827" t="s">
        <v>22394</v>
      </c>
      <c r="C6827" t="s">
        <v>22395</v>
      </c>
      <c r="E6827" t="s">
        <v>22396</v>
      </c>
      <c r="G6827" t="e">
        <f>-trexed</f>
        <v>#NAME?</v>
      </c>
      <c r="H6827" t="s">
        <v>1050</v>
      </c>
      <c r="N6827" t="s">
        <v>45</v>
      </c>
      <c r="O6827" t="s">
        <v>30</v>
      </c>
      <c r="P6827" t="s">
        <v>30</v>
      </c>
      <c r="Q6827" t="s">
        <v>31</v>
      </c>
      <c r="R6827" t="s">
        <v>30</v>
      </c>
      <c r="X6827" t="s">
        <v>22397</v>
      </c>
    </row>
    <row r="6828" spans="1:24" x14ac:dyDescent="0.25">
      <c r="A6828">
        <v>712275</v>
      </c>
      <c r="B6828" t="s">
        <v>22398</v>
      </c>
      <c r="C6828" t="s">
        <v>22399</v>
      </c>
      <c r="E6828" t="s">
        <v>22400</v>
      </c>
      <c r="F6828" t="s">
        <v>11336</v>
      </c>
      <c r="G6828" t="e">
        <f>-cillin</f>
        <v>#NAME?</v>
      </c>
      <c r="H6828" t="s">
        <v>59</v>
      </c>
      <c r="I6828">
        <v>1985</v>
      </c>
      <c r="K6828" t="s">
        <v>22401</v>
      </c>
      <c r="L6828" t="s">
        <v>22402</v>
      </c>
      <c r="M6828" t="s">
        <v>453</v>
      </c>
      <c r="N6828" t="s">
        <v>29</v>
      </c>
      <c r="O6828" t="s">
        <v>40</v>
      </c>
      <c r="P6828" t="s">
        <v>30</v>
      </c>
      <c r="Q6828" t="s">
        <v>46</v>
      </c>
      <c r="R6828" t="s">
        <v>30</v>
      </c>
      <c r="X6828" t="s">
        <v>22403</v>
      </c>
    </row>
    <row r="6829" spans="1:24" x14ac:dyDescent="0.25">
      <c r="A6829">
        <v>663100</v>
      </c>
      <c r="B6829" t="s">
        <v>22404</v>
      </c>
      <c r="C6829" t="s">
        <v>22405</v>
      </c>
      <c r="G6829" t="e">
        <f>-sidomine</f>
        <v>#NAME?</v>
      </c>
      <c r="H6829" t="s">
        <v>13531</v>
      </c>
      <c r="K6829" t="s">
        <v>22406</v>
      </c>
      <c r="L6829" t="s">
        <v>22407</v>
      </c>
      <c r="N6829" t="s">
        <v>45</v>
      </c>
      <c r="O6829" t="s">
        <v>40</v>
      </c>
      <c r="P6829" t="s">
        <v>30</v>
      </c>
      <c r="Q6829" t="s">
        <v>63</v>
      </c>
      <c r="R6829" t="s">
        <v>30</v>
      </c>
      <c r="X6829" t="s">
        <v>22408</v>
      </c>
    </row>
    <row r="6830" spans="1:24" x14ac:dyDescent="0.25">
      <c r="A6830">
        <v>1381480</v>
      </c>
      <c r="B6830" t="s">
        <v>22413</v>
      </c>
      <c r="C6830" t="s">
        <v>22414</v>
      </c>
      <c r="G6830" t="e">
        <f>-ium</f>
        <v>#NAME?</v>
      </c>
      <c r="H6830" t="s">
        <v>288</v>
      </c>
      <c r="N6830" t="s">
        <v>229</v>
      </c>
      <c r="O6830" t="s">
        <v>30</v>
      </c>
      <c r="P6830" t="s">
        <v>30</v>
      </c>
      <c r="Q6830" t="s">
        <v>31</v>
      </c>
      <c r="R6830" t="s">
        <v>30</v>
      </c>
    </row>
    <row r="6831" spans="1:24" x14ac:dyDescent="0.25">
      <c r="A6831">
        <v>1380704</v>
      </c>
      <c r="B6831" t="s">
        <v>22415</v>
      </c>
      <c r="C6831" t="s">
        <v>22416</v>
      </c>
      <c r="E6831" t="s">
        <v>22417</v>
      </c>
      <c r="F6831" t="s">
        <v>22418</v>
      </c>
      <c r="G6831" t="e">
        <f>-stim</f>
        <v>#NAME?</v>
      </c>
      <c r="H6831" t="s">
        <v>22419</v>
      </c>
      <c r="I6831">
        <v>1996</v>
      </c>
      <c r="M6831" t="s">
        <v>14365</v>
      </c>
      <c r="N6831" t="s">
        <v>108</v>
      </c>
      <c r="O6831" t="s">
        <v>30</v>
      </c>
      <c r="P6831" t="s">
        <v>30</v>
      </c>
      <c r="Q6831" t="s">
        <v>31</v>
      </c>
      <c r="R6831" t="s">
        <v>30</v>
      </c>
    </row>
    <row r="6832" spans="1:24" x14ac:dyDescent="0.25">
      <c r="A6832">
        <v>1378884</v>
      </c>
      <c r="B6832" t="s">
        <v>22420</v>
      </c>
      <c r="C6832" t="s">
        <v>22421</v>
      </c>
      <c r="E6832" t="s">
        <v>22422</v>
      </c>
      <c r="G6832" t="e">
        <f>-formin</f>
        <v>#NAME?</v>
      </c>
      <c r="H6832" t="s">
        <v>6866</v>
      </c>
      <c r="N6832" t="s">
        <v>45</v>
      </c>
      <c r="O6832" t="s">
        <v>30</v>
      </c>
      <c r="P6832" t="s">
        <v>30</v>
      </c>
      <c r="Q6832" t="s">
        <v>63</v>
      </c>
      <c r="R6832" t="s">
        <v>30</v>
      </c>
      <c r="X6832" t="s">
        <v>22423</v>
      </c>
    </row>
    <row r="6833" spans="1:24" x14ac:dyDescent="0.25">
      <c r="A6833">
        <v>1377040</v>
      </c>
      <c r="B6833" t="s">
        <v>22424</v>
      </c>
      <c r="C6833" t="s">
        <v>22425</v>
      </c>
      <c r="G6833" t="e">
        <f>-profen</f>
        <v>#NAME?</v>
      </c>
      <c r="H6833" t="s">
        <v>875</v>
      </c>
      <c r="N6833" t="s">
        <v>45</v>
      </c>
      <c r="O6833" t="s">
        <v>40</v>
      </c>
      <c r="P6833" t="s">
        <v>30</v>
      </c>
      <c r="Q6833" t="s">
        <v>46</v>
      </c>
      <c r="R6833" t="s">
        <v>30</v>
      </c>
      <c r="X6833" t="s">
        <v>22426</v>
      </c>
    </row>
    <row r="6834" spans="1:24" x14ac:dyDescent="0.25">
      <c r="A6834">
        <v>1383099</v>
      </c>
      <c r="B6834" t="s">
        <v>22427</v>
      </c>
      <c r="C6834" t="s">
        <v>22428</v>
      </c>
      <c r="E6834" t="s">
        <v>22429</v>
      </c>
      <c r="F6834" t="s">
        <v>519</v>
      </c>
      <c r="G6834" t="e">
        <f>-dore</f>
        <v>#NAME?</v>
      </c>
      <c r="H6834" t="s">
        <v>22430</v>
      </c>
      <c r="I6834">
        <v>2002</v>
      </c>
      <c r="N6834" t="s">
        <v>45</v>
      </c>
      <c r="O6834" t="s">
        <v>40</v>
      </c>
      <c r="P6834" t="s">
        <v>30</v>
      </c>
      <c r="Q6834" t="s">
        <v>31</v>
      </c>
      <c r="R6834" t="s">
        <v>30</v>
      </c>
      <c r="X6834" t="s">
        <v>22431</v>
      </c>
    </row>
    <row r="6835" spans="1:24" x14ac:dyDescent="0.25">
      <c r="A6835">
        <v>1383277</v>
      </c>
      <c r="B6835" t="s">
        <v>22432</v>
      </c>
      <c r="C6835" t="s">
        <v>22433</v>
      </c>
      <c r="E6835" t="s">
        <v>22434</v>
      </c>
      <c r="I6835">
        <v>1969</v>
      </c>
      <c r="M6835" t="s">
        <v>367</v>
      </c>
      <c r="N6835" t="s">
        <v>45</v>
      </c>
      <c r="O6835" t="s">
        <v>40</v>
      </c>
      <c r="P6835" t="s">
        <v>30</v>
      </c>
      <c r="Q6835" t="s">
        <v>63</v>
      </c>
      <c r="R6835" t="s">
        <v>30</v>
      </c>
      <c r="X6835" t="s">
        <v>22435</v>
      </c>
    </row>
    <row r="6836" spans="1:24" x14ac:dyDescent="0.25">
      <c r="A6836">
        <v>1383461</v>
      </c>
      <c r="B6836" t="s">
        <v>22436</v>
      </c>
      <c r="C6836" t="s">
        <v>22437</v>
      </c>
      <c r="N6836" t="s">
        <v>45</v>
      </c>
      <c r="O6836" t="s">
        <v>40</v>
      </c>
      <c r="P6836" t="s">
        <v>30</v>
      </c>
      <c r="Q6836" t="s">
        <v>46</v>
      </c>
      <c r="R6836" t="s">
        <v>30</v>
      </c>
      <c r="X6836" t="s">
        <v>22438</v>
      </c>
    </row>
    <row r="6837" spans="1:24" x14ac:dyDescent="0.25">
      <c r="A6837">
        <v>1383089</v>
      </c>
      <c r="B6837" t="s">
        <v>22439</v>
      </c>
      <c r="C6837" t="s">
        <v>22440</v>
      </c>
      <c r="N6837" t="s">
        <v>45</v>
      </c>
      <c r="O6837" t="s">
        <v>40</v>
      </c>
      <c r="P6837" t="s">
        <v>30</v>
      </c>
      <c r="Q6837" t="s">
        <v>46</v>
      </c>
      <c r="R6837" t="s">
        <v>30</v>
      </c>
      <c r="X6837" t="s">
        <v>22441</v>
      </c>
    </row>
    <row r="6838" spans="1:24" x14ac:dyDescent="0.25">
      <c r="A6838">
        <v>1383163</v>
      </c>
      <c r="B6838" t="s">
        <v>22442</v>
      </c>
      <c r="C6838" t="s">
        <v>22443</v>
      </c>
      <c r="E6838" t="s">
        <v>22444</v>
      </c>
      <c r="F6838" t="s">
        <v>22445</v>
      </c>
      <c r="I6838">
        <v>2003</v>
      </c>
      <c r="N6838" t="s">
        <v>45</v>
      </c>
      <c r="O6838" t="s">
        <v>40</v>
      </c>
      <c r="P6838" t="s">
        <v>30</v>
      </c>
      <c r="Q6838" t="s">
        <v>63</v>
      </c>
      <c r="R6838" t="s">
        <v>30</v>
      </c>
      <c r="X6838" t="s">
        <v>22446</v>
      </c>
    </row>
    <row r="6839" spans="1:24" x14ac:dyDescent="0.25">
      <c r="A6839">
        <v>1377582</v>
      </c>
      <c r="B6839" t="s">
        <v>22447</v>
      </c>
      <c r="C6839" t="s">
        <v>22448</v>
      </c>
      <c r="G6839" t="e">
        <f>-eridine</f>
        <v>#NAME?</v>
      </c>
      <c r="H6839" t="s">
        <v>2718</v>
      </c>
      <c r="N6839" t="s">
        <v>45</v>
      </c>
      <c r="O6839" t="s">
        <v>40</v>
      </c>
      <c r="P6839" t="s">
        <v>30</v>
      </c>
      <c r="Q6839" t="s">
        <v>63</v>
      </c>
      <c r="R6839" t="s">
        <v>30</v>
      </c>
      <c r="X6839" t="s">
        <v>22449</v>
      </c>
    </row>
    <row r="6840" spans="1:24" x14ac:dyDescent="0.25">
      <c r="A6840">
        <v>1376428</v>
      </c>
      <c r="B6840" t="s">
        <v>22450</v>
      </c>
      <c r="C6840" t="s">
        <v>22451</v>
      </c>
      <c r="E6840" t="s">
        <v>22452</v>
      </c>
      <c r="G6840" t="e">
        <f>-pramine</f>
        <v>#NAME?</v>
      </c>
      <c r="H6840" t="s">
        <v>4130</v>
      </c>
      <c r="N6840" t="s">
        <v>45</v>
      </c>
      <c r="O6840" t="s">
        <v>40</v>
      </c>
      <c r="P6840" t="s">
        <v>30</v>
      </c>
      <c r="Q6840" t="s">
        <v>63</v>
      </c>
      <c r="R6840" t="s">
        <v>30</v>
      </c>
      <c r="X6840" t="s">
        <v>22453</v>
      </c>
    </row>
    <row r="6841" spans="1:24" x14ac:dyDescent="0.25">
      <c r="A6841">
        <v>1376202</v>
      </c>
      <c r="B6841" t="s">
        <v>22454</v>
      </c>
      <c r="C6841" t="s">
        <v>22455</v>
      </c>
      <c r="N6841" t="s">
        <v>45</v>
      </c>
      <c r="O6841" t="s">
        <v>40</v>
      </c>
      <c r="P6841" t="s">
        <v>30</v>
      </c>
      <c r="Q6841" t="s">
        <v>63</v>
      </c>
      <c r="R6841" t="s">
        <v>30</v>
      </c>
      <c r="X6841" t="s">
        <v>22456</v>
      </c>
    </row>
    <row r="6842" spans="1:24" x14ac:dyDescent="0.25">
      <c r="A6842">
        <v>1378566</v>
      </c>
      <c r="B6842" t="s">
        <v>22457</v>
      </c>
      <c r="C6842" t="s">
        <v>22458</v>
      </c>
      <c r="E6842" t="s">
        <v>22459</v>
      </c>
      <c r="N6842" t="s">
        <v>29</v>
      </c>
      <c r="O6842" t="s">
        <v>30</v>
      </c>
      <c r="P6842" t="s">
        <v>30</v>
      </c>
      <c r="Q6842" t="s">
        <v>31</v>
      </c>
      <c r="R6842" t="s">
        <v>30</v>
      </c>
      <c r="X6842" t="s">
        <v>22460</v>
      </c>
    </row>
    <row r="6843" spans="1:24" x14ac:dyDescent="0.25">
      <c r="A6843">
        <v>1378299</v>
      </c>
      <c r="B6843" t="s">
        <v>22461</v>
      </c>
      <c r="C6843" t="s">
        <v>22462</v>
      </c>
      <c r="N6843" t="s">
        <v>45</v>
      </c>
      <c r="O6843" t="s">
        <v>40</v>
      </c>
      <c r="P6843" t="s">
        <v>30</v>
      </c>
      <c r="Q6843" t="s">
        <v>46</v>
      </c>
      <c r="R6843" t="s">
        <v>30</v>
      </c>
      <c r="X6843" t="s">
        <v>22463</v>
      </c>
    </row>
    <row r="6844" spans="1:24" x14ac:dyDescent="0.25">
      <c r="A6844">
        <v>1377799</v>
      </c>
      <c r="B6844" t="s">
        <v>22464</v>
      </c>
      <c r="C6844" t="s">
        <v>22465</v>
      </c>
      <c r="N6844" t="s">
        <v>45</v>
      </c>
      <c r="O6844" t="s">
        <v>40</v>
      </c>
      <c r="P6844" t="s">
        <v>30</v>
      </c>
      <c r="Q6844" t="s">
        <v>31</v>
      </c>
      <c r="R6844" t="s">
        <v>30</v>
      </c>
      <c r="X6844" t="s">
        <v>22466</v>
      </c>
    </row>
    <row r="6845" spans="1:24" x14ac:dyDescent="0.25">
      <c r="A6845">
        <v>1376593</v>
      </c>
      <c r="B6845" t="s">
        <v>22467</v>
      </c>
      <c r="C6845" t="s">
        <v>22468</v>
      </c>
      <c r="E6845" t="s">
        <v>22469</v>
      </c>
      <c r="I6845">
        <v>1980</v>
      </c>
      <c r="M6845" t="s">
        <v>2448</v>
      </c>
      <c r="N6845" t="s">
        <v>45</v>
      </c>
      <c r="O6845" t="s">
        <v>30</v>
      </c>
      <c r="P6845" t="s">
        <v>30</v>
      </c>
      <c r="Q6845" t="s">
        <v>63</v>
      </c>
      <c r="R6845" t="s">
        <v>30</v>
      </c>
      <c r="X6845" t="s">
        <v>22470</v>
      </c>
    </row>
    <row r="6846" spans="1:24" x14ac:dyDescent="0.25">
      <c r="A6846">
        <v>1377709</v>
      </c>
      <c r="B6846" t="s">
        <v>22471</v>
      </c>
      <c r="C6846" t="s">
        <v>22472</v>
      </c>
      <c r="E6846" t="s">
        <v>22473</v>
      </c>
      <c r="G6846" t="e">
        <f>-antel</f>
        <v>#NAME?</v>
      </c>
      <c r="H6846" t="s">
        <v>3840</v>
      </c>
      <c r="I6846">
        <v>1975</v>
      </c>
      <c r="M6846" t="s">
        <v>948</v>
      </c>
      <c r="N6846" t="s">
        <v>45</v>
      </c>
      <c r="O6846" t="s">
        <v>30</v>
      </c>
      <c r="P6846" t="s">
        <v>30</v>
      </c>
      <c r="Q6846" t="s">
        <v>63</v>
      </c>
      <c r="R6846" t="s">
        <v>30</v>
      </c>
      <c r="X6846" t="s">
        <v>22474</v>
      </c>
    </row>
    <row r="6847" spans="1:24" x14ac:dyDescent="0.25">
      <c r="A6847">
        <v>1376238</v>
      </c>
      <c r="B6847" t="s">
        <v>22475</v>
      </c>
      <c r="C6847" t="s">
        <v>22476</v>
      </c>
      <c r="E6847" t="s">
        <v>22477</v>
      </c>
      <c r="F6847" t="s">
        <v>12082</v>
      </c>
      <c r="G6847" t="e">
        <f>-emcinal</f>
        <v>#NAME?</v>
      </c>
      <c r="H6847" t="s">
        <v>20140</v>
      </c>
      <c r="I6847">
        <v>1998</v>
      </c>
      <c r="N6847" t="s">
        <v>29</v>
      </c>
      <c r="O6847" t="s">
        <v>30</v>
      </c>
      <c r="P6847" t="s">
        <v>30</v>
      </c>
      <c r="Q6847" t="s">
        <v>31</v>
      </c>
      <c r="R6847" t="s">
        <v>30</v>
      </c>
      <c r="X6847" t="s">
        <v>22478</v>
      </c>
    </row>
    <row r="6848" spans="1:24" x14ac:dyDescent="0.25">
      <c r="A6848">
        <v>1379035</v>
      </c>
      <c r="B6848" t="s">
        <v>22479</v>
      </c>
      <c r="C6848" t="s">
        <v>22480</v>
      </c>
      <c r="N6848" t="s">
        <v>45</v>
      </c>
      <c r="O6848" t="s">
        <v>40</v>
      </c>
      <c r="P6848" t="s">
        <v>30</v>
      </c>
      <c r="Q6848" t="s">
        <v>63</v>
      </c>
      <c r="R6848" t="s">
        <v>30</v>
      </c>
      <c r="X6848" t="s">
        <v>22481</v>
      </c>
    </row>
    <row r="6849" spans="1:24" x14ac:dyDescent="0.25">
      <c r="A6849">
        <v>1378936</v>
      </c>
      <c r="B6849" t="s">
        <v>22482</v>
      </c>
      <c r="C6849" t="s">
        <v>22483</v>
      </c>
      <c r="E6849" t="s">
        <v>22484</v>
      </c>
      <c r="G6849" t="e">
        <f>-arabine</f>
        <v>#NAME?</v>
      </c>
      <c r="H6849" t="s">
        <v>5045</v>
      </c>
      <c r="I6849">
        <v>1987</v>
      </c>
      <c r="M6849" t="s">
        <v>793</v>
      </c>
      <c r="N6849" t="s">
        <v>29</v>
      </c>
      <c r="O6849" t="s">
        <v>40</v>
      </c>
      <c r="P6849" t="s">
        <v>30</v>
      </c>
      <c r="Q6849" t="s">
        <v>31</v>
      </c>
      <c r="R6849" t="s">
        <v>30</v>
      </c>
      <c r="X6849" t="s">
        <v>22485</v>
      </c>
    </row>
    <row r="6850" spans="1:24" x14ac:dyDescent="0.25">
      <c r="A6850">
        <v>1377412</v>
      </c>
      <c r="B6850" t="s">
        <v>22486</v>
      </c>
      <c r="C6850" t="s">
        <v>22487</v>
      </c>
      <c r="N6850" t="s">
        <v>45</v>
      </c>
      <c r="O6850" t="s">
        <v>40</v>
      </c>
      <c r="P6850" t="s">
        <v>30</v>
      </c>
      <c r="Q6850" t="s">
        <v>46</v>
      </c>
      <c r="R6850" t="s">
        <v>30</v>
      </c>
      <c r="X6850" t="s">
        <v>22488</v>
      </c>
    </row>
    <row r="6851" spans="1:24" x14ac:dyDescent="0.25">
      <c r="A6851">
        <v>1376973</v>
      </c>
      <c r="B6851" t="s">
        <v>22489</v>
      </c>
      <c r="C6851" t="s">
        <v>22490</v>
      </c>
      <c r="N6851" t="s">
        <v>45</v>
      </c>
      <c r="O6851" t="s">
        <v>30</v>
      </c>
      <c r="P6851" t="s">
        <v>30</v>
      </c>
      <c r="Q6851" t="s">
        <v>46</v>
      </c>
      <c r="R6851" t="s">
        <v>30</v>
      </c>
      <c r="X6851" t="s">
        <v>22491</v>
      </c>
    </row>
    <row r="6852" spans="1:24" x14ac:dyDescent="0.25">
      <c r="A6852">
        <v>1377176</v>
      </c>
      <c r="B6852" t="s">
        <v>22492</v>
      </c>
      <c r="C6852" t="s">
        <v>22493</v>
      </c>
      <c r="E6852" t="s">
        <v>22494</v>
      </c>
      <c r="F6852" t="s">
        <v>3859</v>
      </c>
      <c r="G6852" t="s">
        <v>16187</v>
      </c>
      <c r="H6852" t="s">
        <v>16188</v>
      </c>
      <c r="I6852">
        <v>1972</v>
      </c>
      <c r="K6852" t="s">
        <v>22495</v>
      </c>
      <c r="L6852" t="s">
        <v>22496</v>
      </c>
      <c r="M6852" t="s">
        <v>1348</v>
      </c>
      <c r="N6852" t="s">
        <v>29</v>
      </c>
      <c r="O6852" t="s">
        <v>30</v>
      </c>
      <c r="P6852" t="s">
        <v>30</v>
      </c>
      <c r="Q6852" t="s">
        <v>31</v>
      </c>
      <c r="R6852" t="s">
        <v>30</v>
      </c>
      <c r="X6852" t="s">
        <v>22497</v>
      </c>
    </row>
    <row r="6853" spans="1:24" x14ac:dyDescent="0.25">
      <c r="A6853">
        <v>1378747</v>
      </c>
      <c r="B6853" t="s">
        <v>22498</v>
      </c>
      <c r="C6853" t="s">
        <v>22499</v>
      </c>
      <c r="G6853" t="s">
        <v>460</v>
      </c>
      <c r="H6853" t="s">
        <v>461</v>
      </c>
      <c r="N6853" t="s">
        <v>29</v>
      </c>
      <c r="O6853" t="s">
        <v>40</v>
      </c>
      <c r="P6853" t="s">
        <v>30</v>
      </c>
      <c r="Q6853" t="s">
        <v>31</v>
      </c>
      <c r="R6853" t="s">
        <v>30</v>
      </c>
      <c r="X6853" t="s">
        <v>22500</v>
      </c>
    </row>
    <row r="6854" spans="1:24" x14ac:dyDescent="0.25">
      <c r="A6854">
        <v>1376755</v>
      </c>
      <c r="B6854" t="s">
        <v>22501</v>
      </c>
      <c r="C6854" t="s">
        <v>22502</v>
      </c>
      <c r="N6854" t="s">
        <v>45</v>
      </c>
      <c r="O6854" t="s">
        <v>40</v>
      </c>
      <c r="P6854" t="s">
        <v>30</v>
      </c>
      <c r="Q6854" t="s">
        <v>46</v>
      </c>
      <c r="R6854" t="s">
        <v>30</v>
      </c>
      <c r="X6854" t="s">
        <v>22503</v>
      </c>
    </row>
    <row r="6855" spans="1:24" x14ac:dyDescent="0.25">
      <c r="A6855">
        <v>1376280</v>
      </c>
      <c r="B6855" t="s">
        <v>22504</v>
      </c>
      <c r="C6855" t="s">
        <v>22505</v>
      </c>
      <c r="N6855" t="s">
        <v>45</v>
      </c>
      <c r="O6855" t="s">
        <v>30</v>
      </c>
      <c r="P6855" t="s">
        <v>30</v>
      </c>
      <c r="Q6855" t="s">
        <v>31</v>
      </c>
      <c r="R6855" t="s">
        <v>30</v>
      </c>
      <c r="X6855" t="s">
        <v>22506</v>
      </c>
    </row>
    <row r="6856" spans="1:24" x14ac:dyDescent="0.25">
      <c r="A6856">
        <v>1379520</v>
      </c>
      <c r="B6856" t="s">
        <v>22507</v>
      </c>
      <c r="C6856" t="s">
        <v>22508</v>
      </c>
      <c r="N6856" t="s">
        <v>45</v>
      </c>
      <c r="O6856" t="s">
        <v>40</v>
      </c>
      <c r="P6856" t="s">
        <v>30</v>
      </c>
      <c r="Q6856" t="s">
        <v>63</v>
      </c>
      <c r="R6856" t="s">
        <v>30</v>
      </c>
      <c r="X6856" t="s">
        <v>22509</v>
      </c>
    </row>
    <row r="6857" spans="1:24" x14ac:dyDescent="0.25">
      <c r="A6857">
        <v>1377843</v>
      </c>
      <c r="B6857" t="s">
        <v>22510</v>
      </c>
      <c r="C6857" t="s">
        <v>22511</v>
      </c>
      <c r="N6857" t="s">
        <v>45</v>
      </c>
      <c r="O6857" t="s">
        <v>30</v>
      </c>
      <c r="P6857" t="s">
        <v>30</v>
      </c>
      <c r="Q6857" t="s">
        <v>63</v>
      </c>
      <c r="R6857" t="s">
        <v>30</v>
      </c>
      <c r="X6857" t="s">
        <v>22512</v>
      </c>
    </row>
    <row r="6858" spans="1:24" x14ac:dyDescent="0.25">
      <c r="A6858">
        <v>1376576</v>
      </c>
      <c r="B6858" t="s">
        <v>22513</v>
      </c>
      <c r="C6858" t="s">
        <v>22514</v>
      </c>
      <c r="E6858" t="s">
        <v>22515</v>
      </c>
      <c r="K6858" t="s">
        <v>22516</v>
      </c>
      <c r="L6858" t="s">
        <v>22517</v>
      </c>
      <c r="N6858" t="s">
        <v>45</v>
      </c>
      <c r="O6858" t="s">
        <v>40</v>
      </c>
      <c r="P6858" t="s">
        <v>30</v>
      </c>
      <c r="Q6858" t="s">
        <v>63</v>
      </c>
      <c r="R6858" t="s">
        <v>30</v>
      </c>
      <c r="X6858" t="s">
        <v>22518</v>
      </c>
    </row>
    <row r="6859" spans="1:24" x14ac:dyDescent="0.25">
      <c r="A6859">
        <v>1377458</v>
      </c>
      <c r="B6859" t="s">
        <v>22519</v>
      </c>
      <c r="C6859" t="s">
        <v>22520</v>
      </c>
      <c r="E6859" t="s">
        <v>22521</v>
      </c>
      <c r="N6859" t="s">
        <v>45</v>
      </c>
      <c r="O6859" t="s">
        <v>40</v>
      </c>
      <c r="P6859" t="s">
        <v>30</v>
      </c>
      <c r="Q6859" t="s">
        <v>63</v>
      </c>
      <c r="R6859" t="s">
        <v>30</v>
      </c>
      <c r="X6859" t="s">
        <v>22522</v>
      </c>
    </row>
    <row r="6860" spans="1:24" x14ac:dyDescent="0.25">
      <c r="A6860">
        <v>1379711</v>
      </c>
      <c r="B6860" t="s">
        <v>22523</v>
      </c>
      <c r="C6860" t="s">
        <v>22524</v>
      </c>
      <c r="N6860" t="s">
        <v>45</v>
      </c>
      <c r="O6860" t="s">
        <v>30</v>
      </c>
      <c r="P6860" t="s">
        <v>30</v>
      </c>
      <c r="Q6860" t="s">
        <v>46</v>
      </c>
      <c r="R6860" t="s">
        <v>30</v>
      </c>
      <c r="X6860" t="s">
        <v>22525</v>
      </c>
    </row>
    <row r="6861" spans="1:24" x14ac:dyDescent="0.25">
      <c r="A6861">
        <v>1376473</v>
      </c>
      <c r="B6861" t="s">
        <v>22526</v>
      </c>
      <c r="C6861" t="s">
        <v>22527</v>
      </c>
      <c r="G6861" t="e">
        <f>-vir</f>
        <v>#NAME?</v>
      </c>
      <c r="H6861" t="s">
        <v>1259</v>
      </c>
      <c r="N6861" t="s">
        <v>45</v>
      </c>
      <c r="O6861" t="s">
        <v>40</v>
      </c>
      <c r="P6861" t="s">
        <v>30</v>
      </c>
      <c r="Q6861" t="s">
        <v>63</v>
      </c>
      <c r="R6861" t="s">
        <v>30</v>
      </c>
      <c r="X6861" t="s">
        <v>22528</v>
      </c>
    </row>
    <row r="6862" spans="1:24" x14ac:dyDescent="0.25">
      <c r="A6862">
        <v>737928</v>
      </c>
      <c r="B6862" t="s">
        <v>22529</v>
      </c>
      <c r="C6862" t="s">
        <v>22530</v>
      </c>
      <c r="N6862" t="s">
        <v>45</v>
      </c>
      <c r="O6862" t="s">
        <v>40</v>
      </c>
      <c r="P6862" t="s">
        <v>30</v>
      </c>
      <c r="Q6862" t="s">
        <v>63</v>
      </c>
      <c r="R6862" t="s">
        <v>30</v>
      </c>
      <c r="X6862" t="s">
        <v>22531</v>
      </c>
    </row>
    <row r="6863" spans="1:24" x14ac:dyDescent="0.25">
      <c r="A6863">
        <v>1383057</v>
      </c>
      <c r="B6863" t="s">
        <v>22532</v>
      </c>
      <c r="C6863" t="s">
        <v>22533</v>
      </c>
      <c r="E6863" t="s">
        <v>22534</v>
      </c>
      <c r="G6863" t="e">
        <f>-relin</f>
        <v>#NAME?</v>
      </c>
      <c r="H6863" t="s">
        <v>3552</v>
      </c>
      <c r="I6863">
        <v>1984</v>
      </c>
      <c r="M6863" t="s">
        <v>13341</v>
      </c>
      <c r="N6863" t="s">
        <v>108</v>
      </c>
      <c r="O6863" t="s">
        <v>30</v>
      </c>
      <c r="P6863" t="s">
        <v>30</v>
      </c>
      <c r="Q6863" t="s">
        <v>31</v>
      </c>
      <c r="R6863" t="s">
        <v>30</v>
      </c>
      <c r="X6863" t="s">
        <v>22535</v>
      </c>
    </row>
    <row r="6864" spans="1:24" x14ac:dyDescent="0.25">
      <c r="A6864">
        <v>1503494</v>
      </c>
      <c r="B6864" t="s">
        <v>22536</v>
      </c>
      <c r="C6864" t="s">
        <v>22537</v>
      </c>
      <c r="E6864" t="s">
        <v>22538</v>
      </c>
      <c r="I6864">
        <v>1980</v>
      </c>
      <c r="M6864" t="s">
        <v>22539</v>
      </c>
      <c r="N6864" t="s">
        <v>29</v>
      </c>
      <c r="O6864" t="s">
        <v>30</v>
      </c>
      <c r="P6864" t="s">
        <v>30</v>
      </c>
      <c r="Q6864" t="s">
        <v>31</v>
      </c>
      <c r="R6864" t="s">
        <v>30</v>
      </c>
      <c r="X6864" t="s">
        <v>22540</v>
      </c>
    </row>
    <row r="6865" spans="1:24" x14ac:dyDescent="0.25">
      <c r="A6865">
        <v>1449130</v>
      </c>
      <c r="B6865" t="s">
        <v>22541</v>
      </c>
      <c r="C6865" t="s">
        <v>22542</v>
      </c>
      <c r="G6865" t="e">
        <f>-prost</f>
        <v>#NAME?</v>
      </c>
      <c r="H6865" t="s">
        <v>238</v>
      </c>
      <c r="N6865" t="s">
        <v>45</v>
      </c>
      <c r="O6865" t="s">
        <v>40</v>
      </c>
      <c r="P6865" t="s">
        <v>30</v>
      </c>
      <c r="Q6865" t="s">
        <v>46</v>
      </c>
      <c r="R6865" t="s">
        <v>30</v>
      </c>
      <c r="X6865" t="s">
        <v>22543</v>
      </c>
    </row>
    <row r="6866" spans="1:24" x14ac:dyDescent="0.25">
      <c r="A6866">
        <v>1449177</v>
      </c>
      <c r="B6866" t="s">
        <v>22544</v>
      </c>
      <c r="C6866" t="s">
        <v>22545</v>
      </c>
      <c r="G6866" t="e">
        <f>-prazole</f>
        <v>#NAME?</v>
      </c>
      <c r="H6866" t="s">
        <v>260</v>
      </c>
      <c r="N6866" t="s">
        <v>45</v>
      </c>
      <c r="O6866" t="s">
        <v>40</v>
      </c>
      <c r="P6866" t="s">
        <v>30</v>
      </c>
      <c r="Q6866" t="s">
        <v>46</v>
      </c>
      <c r="R6866" t="s">
        <v>30</v>
      </c>
      <c r="X6866" t="s">
        <v>22546</v>
      </c>
    </row>
    <row r="6867" spans="1:24" x14ac:dyDescent="0.25">
      <c r="A6867">
        <v>1449216</v>
      </c>
      <c r="B6867" t="s">
        <v>22547</v>
      </c>
      <c r="C6867" t="s">
        <v>22548</v>
      </c>
      <c r="E6867" t="s">
        <v>22549</v>
      </c>
      <c r="F6867" t="s">
        <v>22550</v>
      </c>
      <c r="I6867">
        <v>2012</v>
      </c>
      <c r="N6867" t="s">
        <v>75</v>
      </c>
      <c r="O6867" t="s">
        <v>30</v>
      </c>
      <c r="P6867" t="s">
        <v>30</v>
      </c>
      <c r="Q6867" t="s">
        <v>31</v>
      </c>
      <c r="R6867" t="s">
        <v>30</v>
      </c>
      <c r="X6867" t="s">
        <v>22551</v>
      </c>
    </row>
    <row r="6868" spans="1:24" x14ac:dyDescent="0.25">
      <c r="A6868">
        <v>1503489</v>
      </c>
      <c r="B6868" t="s">
        <v>22552</v>
      </c>
      <c r="C6868" t="s">
        <v>22553</v>
      </c>
      <c r="E6868" t="s">
        <v>22554</v>
      </c>
      <c r="N6868" t="s">
        <v>45</v>
      </c>
      <c r="O6868" t="s">
        <v>40</v>
      </c>
      <c r="P6868" t="s">
        <v>30</v>
      </c>
      <c r="Q6868" t="s">
        <v>31</v>
      </c>
      <c r="R6868" t="s">
        <v>30</v>
      </c>
      <c r="X6868" t="s">
        <v>22555</v>
      </c>
    </row>
    <row r="6869" spans="1:24" x14ac:dyDescent="0.25">
      <c r="A6869">
        <v>1540523</v>
      </c>
      <c r="B6869" t="s">
        <v>22556</v>
      </c>
      <c r="C6869" t="s">
        <v>22557</v>
      </c>
      <c r="E6869" t="s">
        <v>10095</v>
      </c>
      <c r="F6869" t="s">
        <v>22558</v>
      </c>
      <c r="G6869" t="e">
        <f>-mab</f>
        <v>#NAME?</v>
      </c>
      <c r="H6869" t="s">
        <v>546</v>
      </c>
      <c r="I6869">
        <v>2012</v>
      </c>
      <c r="N6869" t="s">
        <v>547</v>
      </c>
      <c r="O6869" t="s">
        <v>30</v>
      </c>
      <c r="P6869" t="s">
        <v>30</v>
      </c>
      <c r="Q6869" t="s">
        <v>31</v>
      </c>
      <c r="R6869" t="s">
        <v>30</v>
      </c>
    </row>
    <row r="6870" spans="1:24" x14ac:dyDescent="0.25">
      <c r="A6870">
        <v>1540511</v>
      </c>
      <c r="B6870" t="s">
        <v>22559</v>
      </c>
      <c r="C6870" t="s">
        <v>22560</v>
      </c>
      <c r="E6870" t="s">
        <v>22561</v>
      </c>
      <c r="F6870" t="s">
        <v>22562</v>
      </c>
      <c r="I6870">
        <v>2013</v>
      </c>
      <c r="N6870" t="s">
        <v>45</v>
      </c>
      <c r="O6870" t="s">
        <v>40</v>
      </c>
      <c r="P6870" t="s">
        <v>30</v>
      </c>
      <c r="Q6870" t="s">
        <v>31</v>
      </c>
      <c r="R6870" t="s">
        <v>30</v>
      </c>
      <c r="X6870" t="s">
        <v>22563</v>
      </c>
    </row>
    <row r="6871" spans="1:24" x14ac:dyDescent="0.25">
      <c r="A6871">
        <v>47006</v>
      </c>
      <c r="B6871" t="s">
        <v>22564</v>
      </c>
      <c r="C6871" t="s">
        <v>22565</v>
      </c>
      <c r="E6871" t="s">
        <v>22566</v>
      </c>
      <c r="F6871" t="s">
        <v>1600</v>
      </c>
      <c r="I6871">
        <v>1983</v>
      </c>
      <c r="K6871" t="s">
        <v>22567</v>
      </c>
      <c r="L6871" t="s">
        <v>22568</v>
      </c>
      <c r="M6871" t="s">
        <v>693</v>
      </c>
      <c r="N6871" t="s">
        <v>45</v>
      </c>
      <c r="O6871" t="s">
        <v>40</v>
      </c>
      <c r="P6871" t="s">
        <v>30</v>
      </c>
      <c r="Q6871" t="s">
        <v>63</v>
      </c>
      <c r="R6871" t="s">
        <v>30</v>
      </c>
      <c r="X6871" t="s">
        <v>22569</v>
      </c>
    </row>
    <row r="6872" spans="1:24" x14ac:dyDescent="0.25">
      <c r="A6872">
        <v>604615</v>
      </c>
      <c r="B6872" t="s">
        <v>22570</v>
      </c>
      <c r="C6872" t="s">
        <v>22571</v>
      </c>
      <c r="E6872" t="s">
        <v>22572</v>
      </c>
      <c r="G6872" t="e">
        <f>-tinib</f>
        <v>#NAME?</v>
      </c>
      <c r="H6872" t="s">
        <v>1371</v>
      </c>
      <c r="I6872">
        <v>2000</v>
      </c>
      <c r="N6872" t="s">
        <v>45</v>
      </c>
      <c r="O6872" t="s">
        <v>40</v>
      </c>
      <c r="P6872" t="s">
        <v>30</v>
      </c>
      <c r="Q6872" t="s">
        <v>63</v>
      </c>
      <c r="R6872" t="s">
        <v>30</v>
      </c>
      <c r="X6872" t="s">
        <v>22573</v>
      </c>
    </row>
    <row r="6873" spans="1:24" x14ac:dyDescent="0.25">
      <c r="A6873">
        <v>11685</v>
      </c>
      <c r="B6873" t="s">
        <v>22574</v>
      </c>
      <c r="C6873" t="s">
        <v>22575</v>
      </c>
      <c r="E6873" t="s">
        <v>22576</v>
      </c>
      <c r="G6873" t="e">
        <f>-metacin</f>
        <v>#NAME?</v>
      </c>
      <c r="H6873" t="s">
        <v>9280</v>
      </c>
      <c r="N6873" t="s">
        <v>45</v>
      </c>
      <c r="O6873" t="s">
        <v>40</v>
      </c>
      <c r="P6873" t="s">
        <v>30</v>
      </c>
      <c r="Q6873" t="s">
        <v>63</v>
      </c>
      <c r="R6873" t="s">
        <v>30</v>
      </c>
      <c r="X6873" t="s">
        <v>22577</v>
      </c>
    </row>
    <row r="6874" spans="1:24" x14ac:dyDescent="0.25">
      <c r="A6874">
        <v>23430</v>
      </c>
      <c r="B6874" t="s">
        <v>22578</v>
      </c>
      <c r="C6874" t="s">
        <v>22579</v>
      </c>
      <c r="E6874" t="s">
        <v>22580</v>
      </c>
      <c r="F6874" t="s">
        <v>15486</v>
      </c>
      <c r="G6874" t="e">
        <f>-stat</f>
        <v>#NAME?</v>
      </c>
      <c r="H6874" t="s">
        <v>387</v>
      </c>
      <c r="I6874">
        <v>1996</v>
      </c>
      <c r="M6874" t="s">
        <v>22581</v>
      </c>
      <c r="N6874" t="s">
        <v>45</v>
      </c>
      <c r="O6874" t="s">
        <v>40</v>
      </c>
      <c r="P6874" t="s">
        <v>30</v>
      </c>
      <c r="Q6874" t="s">
        <v>31</v>
      </c>
      <c r="R6874" t="s">
        <v>30</v>
      </c>
      <c r="X6874" t="s">
        <v>22582</v>
      </c>
    </row>
    <row r="6875" spans="1:24" x14ac:dyDescent="0.25">
      <c r="A6875">
        <v>758576</v>
      </c>
      <c r="B6875" t="s">
        <v>22583</v>
      </c>
      <c r="C6875" t="s">
        <v>22584</v>
      </c>
      <c r="G6875" t="e">
        <f>-ac</f>
        <v>#NAME?</v>
      </c>
      <c r="H6875" t="s">
        <v>1022</v>
      </c>
      <c r="K6875" t="s">
        <v>22585</v>
      </c>
      <c r="L6875" t="s">
        <v>22586</v>
      </c>
      <c r="N6875" t="s">
        <v>45</v>
      </c>
      <c r="O6875" t="s">
        <v>40</v>
      </c>
      <c r="P6875" t="s">
        <v>30</v>
      </c>
      <c r="Q6875" t="s">
        <v>63</v>
      </c>
      <c r="R6875" t="s">
        <v>30</v>
      </c>
      <c r="X6875" t="s">
        <v>22587</v>
      </c>
    </row>
    <row r="6876" spans="1:24" x14ac:dyDescent="0.25">
      <c r="A6876">
        <v>130007</v>
      </c>
      <c r="B6876" t="s">
        <v>22588</v>
      </c>
      <c r="C6876" t="s">
        <v>22589</v>
      </c>
      <c r="F6876" t="s">
        <v>7107</v>
      </c>
      <c r="I6876">
        <v>1978</v>
      </c>
      <c r="K6876" t="s">
        <v>22590</v>
      </c>
      <c r="L6876" t="s">
        <v>22591</v>
      </c>
      <c r="M6876" t="s">
        <v>22592</v>
      </c>
      <c r="N6876" t="s">
        <v>45</v>
      </c>
      <c r="O6876" t="s">
        <v>40</v>
      </c>
      <c r="P6876" t="s">
        <v>30</v>
      </c>
      <c r="Q6876" t="s">
        <v>63</v>
      </c>
      <c r="R6876" t="s">
        <v>30</v>
      </c>
      <c r="X6876" t="s">
        <v>22593</v>
      </c>
    </row>
    <row r="6877" spans="1:24" x14ac:dyDescent="0.25">
      <c r="A6877">
        <v>227327</v>
      </c>
      <c r="B6877" t="s">
        <v>22594</v>
      </c>
      <c r="C6877" t="s">
        <v>22595</v>
      </c>
      <c r="G6877" t="e">
        <f>-perone</f>
        <v>#NAME?</v>
      </c>
      <c r="H6877" t="s">
        <v>5115</v>
      </c>
      <c r="N6877" t="s">
        <v>45</v>
      </c>
      <c r="O6877" t="s">
        <v>40</v>
      </c>
      <c r="P6877" t="s">
        <v>30</v>
      </c>
      <c r="Q6877" t="s">
        <v>46</v>
      </c>
      <c r="R6877" t="s">
        <v>30</v>
      </c>
      <c r="X6877" t="s">
        <v>22596</v>
      </c>
    </row>
    <row r="6878" spans="1:24" x14ac:dyDescent="0.25">
      <c r="A6878">
        <v>915759</v>
      </c>
      <c r="B6878" t="s">
        <v>22597</v>
      </c>
      <c r="C6878" t="s">
        <v>22598</v>
      </c>
      <c r="E6878" t="s">
        <v>22599</v>
      </c>
      <c r="K6878" t="s">
        <v>22600</v>
      </c>
      <c r="L6878" t="s">
        <v>22601</v>
      </c>
      <c r="N6878" t="s">
        <v>45</v>
      </c>
      <c r="O6878" t="s">
        <v>40</v>
      </c>
      <c r="P6878" t="s">
        <v>30</v>
      </c>
      <c r="Q6878" t="s">
        <v>63</v>
      </c>
      <c r="R6878" t="s">
        <v>30</v>
      </c>
      <c r="X6878" t="s">
        <v>22602</v>
      </c>
    </row>
    <row r="6879" spans="1:24" x14ac:dyDescent="0.25">
      <c r="A6879">
        <v>740258</v>
      </c>
      <c r="B6879" t="s">
        <v>22603</v>
      </c>
      <c r="C6879" t="s">
        <v>22604</v>
      </c>
      <c r="F6879" t="s">
        <v>7523</v>
      </c>
      <c r="N6879" t="s">
        <v>45</v>
      </c>
      <c r="O6879" t="s">
        <v>40</v>
      </c>
      <c r="P6879" t="s">
        <v>30</v>
      </c>
      <c r="Q6879" t="s">
        <v>63</v>
      </c>
      <c r="R6879" t="s">
        <v>30</v>
      </c>
      <c r="X6879" t="s">
        <v>22605</v>
      </c>
    </row>
    <row r="6880" spans="1:24" x14ac:dyDescent="0.25">
      <c r="A6880">
        <v>453569</v>
      </c>
      <c r="B6880" t="s">
        <v>22606</v>
      </c>
      <c r="C6880" t="s">
        <v>22607</v>
      </c>
      <c r="F6880" t="s">
        <v>22608</v>
      </c>
      <c r="G6880" t="s">
        <v>2167</v>
      </c>
      <c r="H6880" t="s">
        <v>2168</v>
      </c>
      <c r="I6880">
        <v>1967</v>
      </c>
      <c r="K6880" t="s">
        <v>22609</v>
      </c>
      <c r="L6880" t="s">
        <v>22610</v>
      </c>
      <c r="M6880" t="s">
        <v>22611</v>
      </c>
      <c r="N6880" t="s">
        <v>45</v>
      </c>
      <c r="O6880" t="s">
        <v>40</v>
      </c>
      <c r="P6880" t="s">
        <v>30</v>
      </c>
      <c r="Q6880" t="s">
        <v>46</v>
      </c>
      <c r="R6880" t="s">
        <v>30</v>
      </c>
      <c r="X6880" t="s">
        <v>22612</v>
      </c>
    </row>
    <row r="6881" spans="1:24" x14ac:dyDescent="0.25">
      <c r="A6881">
        <v>381695</v>
      </c>
      <c r="B6881" t="s">
        <v>22613</v>
      </c>
      <c r="C6881" t="s">
        <v>22614</v>
      </c>
      <c r="M6881" t="s">
        <v>1963</v>
      </c>
      <c r="N6881" t="s">
        <v>45</v>
      </c>
      <c r="O6881" t="s">
        <v>40</v>
      </c>
      <c r="P6881" t="s">
        <v>30</v>
      </c>
      <c r="Q6881" t="s">
        <v>63</v>
      </c>
      <c r="R6881" t="s">
        <v>30</v>
      </c>
      <c r="X6881" t="s">
        <v>22615</v>
      </c>
    </row>
    <row r="6882" spans="1:24" x14ac:dyDescent="0.25">
      <c r="A6882">
        <v>32821</v>
      </c>
      <c r="B6882" t="s">
        <v>22616</v>
      </c>
      <c r="C6882" t="s">
        <v>22617</v>
      </c>
      <c r="G6882" t="e">
        <f>-begron</f>
        <v>#NAME?</v>
      </c>
      <c r="H6882" t="s">
        <v>10261</v>
      </c>
      <c r="N6882" t="s">
        <v>45</v>
      </c>
      <c r="O6882" t="s">
        <v>40</v>
      </c>
      <c r="P6882" t="s">
        <v>30</v>
      </c>
      <c r="Q6882" t="s">
        <v>31</v>
      </c>
      <c r="R6882" t="s">
        <v>30</v>
      </c>
      <c r="X6882" t="s">
        <v>22618</v>
      </c>
    </row>
    <row r="6883" spans="1:24" x14ac:dyDescent="0.25">
      <c r="A6883">
        <v>399340</v>
      </c>
      <c r="B6883" t="s">
        <v>22619</v>
      </c>
      <c r="C6883" t="s">
        <v>22620</v>
      </c>
      <c r="E6883" t="s">
        <v>22621</v>
      </c>
      <c r="F6883" t="s">
        <v>480</v>
      </c>
      <c r="I6883">
        <v>2002</v>
      </c>
      <c r="N6883" t="s">
        <v>45</v>
      </c>
      <c r="O6883" t="s">
        <v>40</v>
      </c>
      <c r="P6883" t="s">
        <v>30</v>
      </c>
      <c r="Q6883" t="s">
        <v>63</v>
      </c>
      <c r="R6883" t="s">
        <v>30</v>
      </c>
      <c r="X6883" t="s">
        <v>22622</v>
      </c>
    </row>
    <row r="6884" spans="1:24" x14ac:dyDescent="0.25">
      <c r="A6884">
        <v>60351</v>
      </c>
      <c r="B6884" t="s">
        <v>22623</v>
      </c>
      <c r="C6884" t="s">
        <v>22624</v>
      </c>
      <c r="F6884" t="s">
        <v>301</v>
      </c>
      <c r="N6884" t="s">
        <v>45</v>
      </c>
      <c r="O6884" t="s">
        <v>30</v>
      </c>
      <c r="P6884" t="s">
        <v>30</v>
      </c>
      <c r="Q6884" t="s">
        <v>63</v>
      </c>
      <c r="R6884" t="s">
        <v>30</v>
      </c>
      <c r="X6884" t="s">
        <v>22625</v>
      </c>
    </row>
    <row r="6885" spans="1:24" x14ac:dyDescent="0.25">
      <c r="A6885">
        <v>13371</v>
      </c>
      <c r="B6885" t="s">
        <v>22626</v>
      </c>
      <c r="C6885" t="s">
        <v>22627</v>
      </c>
      <c r="M6885" t="s">
        <v>16482</v>
      </c>
      <c r="N6885" t="s">
        <v>45</v>
      </c>
      <c r="O6885" t="s">
        <v>40</v>
      </c>
      <c r="P6885" t="s">
        <v>30</v>
      </c>
      <c r="Q6885" t="s">
        <v>63</v>
      </c>
      <c r="R6885" t="s">
        <v>30</v>
      </c>
      <c r="X6885" t="s">
        <v>22628</v>
      </c>
    </row>
    <row r="6886" spans="1:24" x14ac:dyDescent="0.25">
      <c r="A6886">
        <v>1378033</v>
      </c>
      <c r="B6886" t="s">
        <v>22629</v>
      </c>
      <c r="C6886" t="s">
        <v>22630</v>
      </c>
      <c r="E6886" t="s">
        <v>22631</v>
      </c>
      <c r="F6886" t="s">
        <v>22632</v>
      </c>
      <c r="G6886" t="e">
        <f>-stat</f>
        <v>#NAME?</v>
      </c>
      <c r="H6886" t="s">
        <v>2078</v>
      </c>
      <c r="I6886">
        <v>2011</v>
      </c>
      <c r="N6886" t="s">
        <v>45</v>
      </c>
      <c r="O6886" t="s">
        <v>40</v>
      </c>
      <c r="P6886" t="s">
        <v>30</v>
      </c>
      <c r="Q6886" t="s">
        <v>63</v>
      </c>
      <c r="R6886" t="s">
        <v>30</v>
      </c>
      <c r="X6886" t="s">
        <v>22633</v>
      </c>
    </row>
    <row r="6887" spans="1:24" x14ac:dyDescent="0.25">
      <c r="A6887">
        <v>1377078</v>
      </c>
      <c r="B6887" t="s">
        <v>22634</v>
      </c>
      <c r="C6887" t="s">
        <v>22635</v>
      </c>
      <c r="G6887" t="e">
        <f>-adol</f>
        <v>#NAME?</v>
      </c>
      <c r="H6887" t="s">
        <v>582</v>
      </c>
      <c r="N6887" t="s">
        <v>45</v>
      </c>
      <c r="O6887" t="s">
        <v>40</v>
      </c>
      <c r="P6887" t="s">
        <v>30</v>
      </c>
      <c r="Q6887" t="s">
        <v>63</v>
      </c>
      <c r="R6887" t="s">
        <v>30</v>
      </c>
      <c r="X6887" t="s">
        <v>22636</v>
      </c>
    </row>
    <row r="6888" spans="1:24" x14ac:dyDescent="0.25">
      <c r="A6888">
        <v>1379364</v>
      </c>
      <c r="B6888" t="s">
        <v>22637</v>
      </c>
      <c r="C6888" t="s">
        <v>22638</v>
      </c>
      <c r="G6888" t="s">
        <v>3021</v>
      </c>
      <c r="H6888" t="s">
        <v>1459</v>
      </c>
      <c r="N6888" t="s">
        <v>45</v>
      </c>
      <c r="O6888" t="s">
        <v>40</v>
      </c>
      <c r="P6888" t="s">
        <v>30</v>
      </c>
      <c r="Q6888" t="s">
        <v>63</v>
      </c>
      <c r="R6888" t="s">
        <v>30</v>
      </c>
      <c r="X6888" t="s">
        <v>22639</v>
      </c>
    </row>
    <row r="6889" spans="1:24" x14ac:dyDescent="0.25">
      <c r="A6889">
        <v>1377510</v>
      </c>
      <c r="B6889" t="s">
        <v>22640</v>
      </c>
      <c r="C6889" t="s">
        <v>22641</v>
      </c>
      <c r="E6889" t="s">
        <v>15146</v>
      </c>
      <c r="G6889" t="s">
        <v>687</v>
      </c>
      <c r="H6889" t="s">
        <v>5037</v>
      </c>
      <c r="I6889">
        <v>1979</v>
      </c>
      <c r="M6889" t="s">
        <v>8884</v>
      </c>
      <c r="N6889" t="s">
        <v>45</v>
      </c>
      <c r="O6889" t="s">
        <v>40</v>
      </c>
      <c r="P6889" t="s">
        <v>30</v>
      </c>
      <c r="Q6889" t="s">
        <v>46</v>
      </c>
      <c r="R6889" t="s">
        <v>30</v>
      </c>
      <c r="X6889" t="s">
        <v>22642</v>
      </c>
    </row>
    <row r="6890" spans="1:24" x14ac:dyDescent="0.25">
      <c r="A6890">
        <v>1377260</v>
      </c>
      <c r="B6890" t="s">
        <v>22643</v>
      </c>
      <c r="C6890" t="s">
        <v>22644</v>
      </c>
      <c r="E6890" t="s">
        <v>22645</v>
      </c>
      <c r="G6890" t="s">
        <v>9986</v>
      </c>
      <c r="H6890" t="s">
        <v>1567</v>
      </c>
      <c r="I6890">
        <v>2005</v>
      </c>
      <c r="N6890" t="s">
        <v>45</v>
      </c>
      <c r="O6890" t="s">
        <v>40</v>
      </c>
      <c r="P6890" t="s">
        <v>30</v>
      </c>
      <c r="Q6890" t="s">
        <v>46</v>
      </c>
      <c r="R6890" t="s">
        <v>30</v>
      </c>
      <c r="X6890" t="s">
        <v>22646</v>
      </c>
    </row>
    <row r="6891" spans="1:24" x14ac:dyDescent="0.25">
      <c r="A6891">
        <v>1378771</v>
      </c>
      <c r="B6891" t="s">
        <v>22647</v>
      </c>
      <c r="C6891" t="s">
        <v>22648</v>
      </c>
      <c r="G6891" t="e">
        <f>-ac</f>
        <v>#NAME?</v>
      </c>
      <c r="H6891" t="s">
        <v>1022</v>
      </c>
      <c r="N6891" t="s">
        <v>45</v>
      </c>
      <c r="O6891" t="s">
        <v>30</v>
      </c>
      <c r="P6891" t="s">
        <v>30</v>
      </c>
      <c r="Q6891" t="s">
        <v>63</v>
      </c>
      <c r="R6891" t="s">
        <v>30</v>
      </c>
      <c r="X6891" t="s">
        <v>22649</v>
      </c>
    </row>
    <row r="6892" spans="1:24" x14ac:dyDescent="0.25">
      <c r="A6892">
        <v>1379610</v>
      </c>
      <c r="B6892" t="s">
        <v>22650</v>
      </c>
      <c r="C6892" t="s">
        <v>22651</v>
      </c>
      <c r="G6892" t="e">
        <f>-tecan</f>
        <v>#NAME?</v>
      </c>
      <c r="H6892" t="s">
        <v>8275</v>
      </c>
      <c r="I6892">
        <v>2011</v>
      </c>
      <c r="N6892" t="s">
        <v>75</v>
      </c>
      <c r="O6892" t="s">
        <v>30</v>
      </c>
      <c r="P6892" t="s">
        <v>30</v>
      </c>
      <c r="Q6892" t="s">
        <v>46</v>
      </c>
      <c r="R6892" t="s">
        <v>30</v>
      </c>
      <c r="X6892" t="s">
        <v>22652</v>
      </c>
    </row>
    <row r="6893" spans="1:24" x14ac:dyDescent="0.25">
      <c r="A6893">
        <v>1379573</v>
      </c>
      <c r="B6893" t="s">
        <v>22653</v>
      </c>
      <c r="C6893" t="s">
        <v>22654</v>
      </c>
      <c r="F6893" t="s">
        <v>9932</v>
      </c>
      <c r="G6893" t="s">
        <v>2639</v>
      </c>
      <c r="H6893" t="s">
        <v>2640</v>
      </c>
      <c r="I6893">
        <v>1968</v>
      </c>
      <c r="M6893" t="s">
        <v>905</v>
      </c>
      <c r="N6893" t="s">
        <v>29</v>
      </c>
      <c r="O6893" t="s">
        <v>30</v>
      </c>
      <c r="P6893" t="s">
        <v>30</v>
      </c>
      <c r="Q6893" t="s">
        <v>31</v>
      </c>
      <c r="R6893" t="s">
        <v>30</v>
      </c>
      <c r="X6893" t="s">
        <v>22655</v>
      </c>
    </row>
    <row r="6894" spans="1:24" x14ac:dyDescent="0.25">
      <c r="A6894">
        <v>1377199</v>
      </c>
      <c r="B6894" t="s">
        <v>22656</v>
      </c>
      <c r="C6894" t="s">
        <v>22657</v>
      </c>
      <c r="G6894" t="s">
        <v>129</v>
      </c>
      <c r="H6894" t="s">
        <v>130</v>
      </c>
      <c r="N6894" t="s">
        <v>45</v>
      </c>
      <c r="O6894" t="s">
        <v>30</v>
      </c>
      <c r="P6894" t="s">
        <v>30</v>
      </c>
      <c r="Q6894" t="s">
        <v>46</v>
      </c>
      <c r="R6894" t="s">
        <v>30</v>
      </c>
      <c r="X6894" t="s">
        <v>22658</v>
      </c>
    </row>
    <row r="6895" spans="1:24" x14ac:dyDescent="0.25">
      <c r="A6895">
        <v>1376853</v>
      </c>
      <c r="B6895" t="s">
        <v>22659</v>
      </c>
      <c r="C6895" t="s">
        <v>22660</v>
      </c>
      <c r="G6895" t="e">
        <f>-azocine</f>
        <v>#NAME?</v>
      </c>
      <c r="H6895" t="s">
        <v>2175</v>
      </c>
      <c r="N6895" t="s">
        <v>45</v>
      </c>
      <c r="O6895" t="s">
        <v>40</v>
      </c>
      <c r="P6895" t="s">
        <v>30</v>
      </c>
      <c r="Q6895" t="s">
        <v>46</v>
      </c>
      <c r="R6895" t="s">
        <v>30</v>
      </c>
      <c r="X6895" t="s">
        <v>22661</v>
      </c>
    </row>
    <row r="6896" spans="1:24" x14ac:dyDescent="0.25">
      <c r="A6896">
        <v>1378099</v>
      </c>
      <c r="B6896" t="s">
        <v>22662</v>
      </c>
      <c r="C6896" t="s">
        <v>22663</v>
      </c>
      <c r="E6896" t="s">
        <v>22664</v>
      </c>
      <c r="G6896" t="e">
        <f>-pafant</f>
        <v>#NAME?</v>
      </c>
      <c r="H6896" t="s">
        <v>13329</v>
      </c>
      <c r="N6896" t="s">
        <v>45</v>
      </c>
      <c r="O6896" t="s">
        <v>30</v>
      </c>
      <c r="P6896" t="s">
        <v>30</v>
      </c>
      <c r="Q6896" t="s">
        <v>31</v>
      </c>
      <c r="R6896" t="s">
        <v>30</v>
      </c>
      <c r="X6896" t="s">
        <v>22665</v>
      </c>
    </row>
    <row r="6897" spans="1:24" x14ac:dyDescent="0.25">
      <c r="A6897">
        <v>1376556</v>
      </c>
      <c r="B6897" t="s">
        <v>22666</v>
      </c>
      <c r="C6897" t="s">
        <v>22667</v>
      </c>
      <c r="G6897" t="s">
        <v>129</v>
      </c>
      <c r="H6897" t="s">
        <v>130</v>
      </c>
      <c r="N6897" t="s">
        <v>45</v>
      </c>
      <c r="O6897" t="s">
        <v>30</v>
      </c>
      <c r="P6897" t="s">
        <v>30</v>
      </c>
      <c r="Q6897" t="s">
        <v>46</v>
      </c>
      <c r="R6897" t="s">
        <v>30</v>
      </c>
      <c r="X6897" t="s">
        <v>22668</v>
      </c>
    </row>
    <row r="6898" spans="1:24" x14ac:dyDescent="0.25">
      <c r="A6898">
        <v>1381291</v>
      </c>
      <c r="B6898" t="s">
        <v>22674</v>
      </c>
      <c r="C6898" t="s">
        <v>22675</v>
      </c>
      <c r="E6898" t="s">
        <v>22676</v>
      </c>
      <c r="F6898" t="s">
        <v>22677</v>
      </c>
      <c r="G6898" t="e">
        <f>-tide</f>
        <v>#NAME?</v>
      </c>
      <c r="H6898" t="s">
        <v>14108</v>
      </c>
      <c r="I6898">
        <v>1996</v>
      </c>
      <c r="M6898" t="s">
        <v>672</v>
      </c>
      <c r="N6898" t="s">
        <v>108</v>
      </c>
      <c r="O6898" t="s">
        <v>30</v>
      </c>
      <c r="P6898" t="s">
        <v>30</v>
      </c>
      <c r="Q6898" t="s">
        <v>31</v>
      </c>
      <c r="R6898" t="s">
        <v>30</v>
      </c>
    </row>
    <row r="6899" spans="1:24" x14ac:dyDescent="0.25">
      <c r="A6899">
        <v>1380442</v>
      </c>
      <c r="B6899" t="s">
        <v>22678</v>
      </c>
      <c r="C6899" t="s">
        <v>22679</v>
      </c>
      <c r="G6899" t="e">
        <f>-kin</f>
        <v>#NAME?</v>
      </c>
      <c r="H6899" t="s">
        <v>9412</v>
      </c>
      <c r="N6899" t="s">
        <v>108</v>
      </c>
      <c r="O6899" t="s">
        <v>30</v>
      </c>
      <c r="P6899" t="s">
        <v>30</v>
      </c>
      <c r="Q6899" t="s">
        <v>31</v>
      </c>
      <c r="R6899" t="s">
        <v>30</v>
      </c>
    </row>
    <row r="6900" spans="1:24" x14ac:dyDescent="0.25">
      <c r="A6900">
        <v>1347056</v>
      </c>
      <c r="B6900" t="s">
        <v>22680</v>
      </c>
      <c r="C6900" t="s">
        <v>22681</v>
      </c>
      <c r="E6900" t="s">
        <v>22682</v>
      </c>
      <c r="F6900" t="s">
        <v>1370</v>
      </c>
      <c r="G6900" t="e">
        <f>-siban</f>
        <v>#NAME?</v>
      </c>
      <c r="H6900" t="s">
        <v>13905</v>
      </c>
      <c r="I6900">
        <v>2011</v>
      </c>
      <c r="N6900" t="s">
        <v>45</v>
      </c>
      <c r="O6900" t="s">
        <v>30</v>
      </c>
      <c r="P6900" t="s">
        <v>30</v>
      </c>
      <c r="Q6900" t="s">
        <v>31</v>
      </c>
      <c r="R6900" t="s">
        <v>30</v>
      </c>
      <c r="X6900" t="s">
        <v>22683</v>
      </c>
    </row>
    <row r="6901" spans="1:24" x14ac:dyDescent="0.25">
      <c r="A6901">
        <v>32450</v>
      </c>
      <c r="B6901" t="s">
        <v>22684</v>
      </c>
      <c r="C6901" t="s">
        <v>22685</v>
      </c>
      <c r="E6901" t="s">
        <v>22686</v>
      </c>
      <c r="F6901" t="s">
        <v>22687</v>
      </c>
      <c r="G6901" t="s">
        <v>16059</v>
      </c>
      <c r="H6901" t="s">
        <v>16060</v>
      </c>
      <c r="I6901">
        <v>1992</v>
      </c>
      <c r="M6901" t="s">
        <v>793</v>
      </c>
      <c r="N6901" t="s">
        <v>45</v>
      </c>
      <c r="O6901" t="s">
        <v>30</v>
      </c>
      <c r="P6901" t="s">
        <v>30</v>
      </c>
      <c r="Q6901" t="s">
        <v>63</v>
      </c>
      <c r="R6901" t="s">
        <v>30</v>
      </c>
      <c r="X6901" t="s">
        <v>22688</v>
      </c>
    </row>
    <row r="6902" spans="1:24" x14ac:dyDescent="0.25">
      <c r="A6902">
        <v>1383380</v>
      </c>
      <c r="B6902" t="s">
        <v>22689</v>
      </c>
      <c r="C6902" t="s">
        <v>22690</v>
      </c>
      <c r="E6902" t="s">
        <v>22691</v>
      </c>
      <c r="G6902" t="e">
        <f>-ium</f>
        <v>#NAME?</v>
      </c>
      <c r="H6902" t="s">
        <v>288</v>
      </c>
      <c r="I6902">
        <v>1964</v>
      </c>
      <c r="M6902" t="s">
        <v>453</v>
      </c>
      <c r="N6902" t="s">
        <v>45</v>
      </c>
      <c r="O6902" t="s">
        <v>40</v>
      </c>
      <c r="P6902" t="s">
        <v>30</v>
      </c>
      <c r="Q6902" t="s">
        <v>63</v>
      </c>
      <c r="R6902" t="s">
        <v>30</v>
      </c>
      <c r="X6902" t="s">
        <v>22692</v>
      </c>
    </row>
    <row r="6903" spans="1:24" x14ac:dyDescent="0.25">
      <c r="A6903">
        <v>21000</v>
      </c>
      <c r="B6903" t="s">
        <v>22693</v>
      </c>
      <c r="C6903" t="s">
        <v>22694</v>
      </c>
      <c r="E6903" t="s">
        <v>22695</v>
      </c>
      <c r="F6903" t="s">
        <v>22687</v>
      </c>
      <c r="G6903" t="e">
        <f>-fiban</f>
        <v>#NAME?</v>
      </c>
      <c r="H6903" t="s">
        <v>10845</v>
      </c>
      <c r="I6903">
        <v>1997</v>
      </c>
      <c r="M6903" t="s">
        <v>22696</v>
      </c>
      <c r="N6903" t="s">
        <v>45</v>
      </c>
      <c r="O6903" t="s">
        <v>40</v>
      </c>
      <c r="P6903" t="s">
        <v>30</v>
      </c>
      <c r="Q6903" t="s">
        <v>31</v>
      </c>
      <c r="R6903" t="s">
        <v>30</v>
      </c>
      <c r="X6903" t="s">
        <v>22697</v>
      </c>
    </row>
    <row r="6904" spans="1:24" x14ac:dyDescent="0.25">
      <c r="A6904">
        <v>209228</v>
      </c>
      <c r="B6904" t="s">
        <v>22698</v>
      </c>
      <c r="C6904" t="s">
        <v>22699</v>
      </c>
      <c r="G6904" t="e">
        <f>-caine</f>
        <v>#NAME?</v>
      </c>
      <c r="H6904" t="s">
        <v>394</v>
      </c>
      <c r="N6904" t="s">
        <v>45</v>
      </c>
      <c r="O6904" t="s">
        <v>40</v>
      </c>
      <c r="P6904" t="s">
        <v>30</v>
      </c>
      <c r="Q6904" t="s">
        <v>63</v>
      </c>
      <c r="R6904" t="s">
        <v>30</v>
      </c>
      <c r="X6904" t="s">
        <v>22700</v>
      </c>
    </row>
    <row r="6905" spans="1:24" x14ac:dyDescent="0.25">
      <c r="A6905">
        <v>1378263</v>
      </c>
      <c r="B6905" t="s">
        <v>22701</v>
      </c>
      <c r="C6905" t="s">
        <v>22702</v>
      </c>
      <c r="E6905" t="s">
        <v>22703</v>
      </c>
      <c r="F6905" t="s">
        <v>36</v>
      </c>
      <c r="G6905" t="s">
        <v>2639</v>
      </c>
      <c r="H6905" t="s">
        <v>2640</v>
      </c>
      <c r="I6905">
        <v>1969</v>
      </c>
      <c r="M6905" t="s">
        <v>905</v>
      </c>
      <c r="N6905" t="s">
        <v>29</v>
      </c>
      <c r="O6905" t="s">
        <v>40</v>
      </c>
      <c r="P6905" t="s">
        <v>30</v>
      </c>
      <c r="Q6905" t="s">
        <v>46</v>
      </c>
      <c r="R6905" t="s">
        <v>30</v>
      </c>
      <c r="X6905" t="s">
        <v>22704</v>
      </c>
    </row>
    <row r="6906" spans="1:24" x14ac:dyDescent="0.25">
      <c r="A6906">
        <v>1378533</v>
      </c>
      <c r="B6906" t="s">
        <v>22705</v>
      </c>
      <c r="C6906" t="s">
        <v>22706</v>
      </c>
      <c r="G6906" t="e">
        <f>-adol</f>
        <v>#NAME?</v>
      </c>
      <c r="H6906" t="s">
        <v>582</v>
      </c>
      <c r="N6906" t="s">
        <v>45</v>
      </c>
      <c r="O6906" t="s">
        <v>40</v>
      </c>
      <c r="P6906" t="s">
        <v>30</v>
      </c>
      <c r="Q6906" t="s">
        <v>63</v>
      </c>
      <c r="R6906" t="s">
        <v>30</v>
      </c>
      <c r="X6906" t="s">
        <v>22707</v>
      </c>
    </row>
    <row r="6907" spans="1:24" x14ac:dyDescent="0.25">
      <c r="A6907">
        <v>1380268</v>
      </c>
      <c r="B6907" t="s">
        <v>22824</v>
      </c>
      <c r="C6907" t="s">
        <v>22825</v>
      </c>
      <c r="G6907" t="e">
        <f>-poetin</f>
        <v>#NAME?</v>
      </c>
      <c r="H6907" t="s">
        <v>118</v>
      </c>
      <c r="N6907" t="s">
        <v>108</v>
      </c>
      <c r="O6907" t="s">
        <v>30</v>
      </c>
      <c r="P6907" t="s">
        <v>30</v>
      </c>
      <c r="Q6907" t="s">
        <v>31</v>
      </c>
      <c r="R6907" t="s">
        <v>30</v>
      </c>
    </row>
    <row r="6908" spans="1:24" x14ac:dyDescent="0.25">
      <c r="A6908">
        <v>1381445</v>
      </c>
      <c r="B6908" t="s">
        <v>22826</v>
      </c>
      <c r="C6908" t="s">
        <v>22827</v>
      </c>
      <c r="G6908" t="e">
        <f>-stim</f>
        <v>#NAME?</v>
      </c>
      <c r="H6908" t="s">
        <v>16971</v>
      </c>
      <c r="N6908" t="s">
        <v>108</v>
      </c>
      <c r="O6908" t="s">
        <v>30</v>
      </c>
      <c r="P6908" t="s">
        <v>30</v>
      </c>
      <c r="Q6908" t="s">
        <v>31</v>
      </c>
      <c r="R6908" t="s">
        <v>30</v>
      </c>
    </row>
    <row r="6909" spans="1:24" x14ac:dyDescent="0.25">
      <c r="A6909">
        <v>1380765</v>
      </c>
      <c r="B6909" t="s">
        <v>22828</v>
      </c>
      <c r="C6909" t="s">
        <v>22829</v>
      </c>
      <c r="E6909" t="s">
        <v>22830</v>
      </c>
      <c r="F6909" t="s">
        <v>36</v>
      </c>
      <c r="G6909" t="e">
        <f>-ase</f>
        <v>#NAME?</v>
      </c>
      <c r="H6909" t="s">
        <v>3419</v>
      </c>
      <c r="I6909">
        <v>1997</v>
      </c>
      <c r="M6909" t="s">
        <v>11650</v>
      </c>
      <c r="N6909" t="s">
        <v>2360</v>
      </c>
      <c r="O6909" t="s">
        <v>30</v>
      </c>
      <c r="P6909" t="s">
        <v>30</v>
      </c>
      <c r="Q6909" t="s">
        <v>31</v>
      </c>
      <c r="R6909" t="s">
        <v>30</v>
      </c>
    </row>
    <row r="6910" spans="1:24" x14ac:dyDescent="0.25">
      <c r="A6910">
        <v>1380574</v>
      </c>
      <c r="B6910" t="s">
        <v>22831</v>
      </c>
      <c r="C6910" t="s">
        <v>22832</v>
      </c>
      <c r="G6910" t="e">
        <f>-tide</f>
        <v>#NAME?</v>
      </c>
      <c r="H6910" t="s">
        <v>107</v>
      </c>
      <c r="N6910" t="s">
        <v>108</v>
      </c>
      <c r="O6910" t="s">
        <v>30</v>
      </c>
      <c r="P6910" t="s">
        <v>30</v>
      </c>
      <c r="Q6910" t="s">
        <v>31</v>
      </c>
      <c r="R6910" t="s">
        <v>30</v>
      </c>
    </row>
    <row r="6911" spans="1:24" x14ac:dyDescent="0.25">
      <c r="A6911">
        <v>1380961</v>
      </c>
      <c r="B6911" t="s">
        <v>22833</v>
      </c>
      <c r="C6911" t="s">
        <v>22834</v>
      </c>
      <c r="F6911" t="s">
        <v>313</v>
      </c>
      <c r="G6911" t="s">
        <v>16192</v>
      </c>
      <c r="H6911" t="s">
        <v>781</v>
      </c>
      <c r="I6911">
        <v>1967</v>
      </c>
      <c r="M6911" t="s">
        <v>250</v>
      </c>
      <c r="N6911" t="s">
        <v>75</v>
      </c>
      <c r="O6911" t="s">
        <v>30</v>
      </c>
      <c r="P6911" t="s">
        <v>30</v>
      </c>
      <c r="Q6911" t="s">
        <v>31</v>
      </c>
      <c r="R6911" t="s">
        <v>30</v>
      </c>
    </row>
    <row r="6912" spans="1:24" x14ac:dyDescent="0.25">
      <c r="A6912">
        <v>1380611</v>
      </c>
      <c r="B6912" t="s">
        <v>22835</v>
      </c>
      <c r="C6912" t="s">
        <v>22836</v>
      </c>
      <c r="G6912" t="e">
        <f>-rsen</f>
        <v>#NAME?</v>
      </c>
      <c r="H6912" t="s">
        <v>539</v>
      </c>
      <c r="N6912" t="s">
        <v>540</v>
      </c>
      <c r="O6912" t="s">
        <v>30</v>
      </c>
      <c r="P6912" t="s">
        <v>30</v>
      </c>
      <c r="Q6912" t="s">
        <v>31</v>
      </c>
      <c r="R6912" t="s">
        <v>30</v>
      </c>
    </row>
    <row r="6913" spans="1:24" x14ac:dyDescent="0.25">
      <c r="A6913">
        <v>1380272</v>
      </c>
      <c r="B6913" t="s">
        <v>22837</v>
      </c>
      <c r="C6913" t="s">
        <v>22838</v>
      </c>
      <c r="E6913" t="s">
        <v>22839</v>
      </c>
      <c r="F6913" t="s">
        <v>16920</v>
      </c>
      <c r="G6913" t="s">
        <v>13217</v>
      </c>
      <c r="H6913" t="s">
        <v>13218</v>
      </c>
      <c r="I6913">
        <v>1991</v>
      </c>
      <c r="M6913" t="s">
        <v>9589</v>
      </c>
      <c r="N6913" t="s">
        <v>108</v>
      </c>
      <c r="O6913" t="s">
        <v>30</v>
      </c>
      <c r="P6913" t="s">
        <v>30</v>
      </c>
      <c r="Q6913" t="s">
        <v>31</v>
      </c>
      <c r="R6913" t="s">
        <v>30</v>
      </c>
    </row>
    <row r="6914" spans="1:24" x14ac:dyDescent="0.25">
      <c r="A6914">
        <v>1380679</v>
      </c>
      <c r="B6914" t="s">
        <v>22840</v>
      </c>
      <c r="C6914" t="s">
        <v>22841</v>
      </c>
      <c r="G6914" t="e">
        <f>-mab</f>
        <v>#NAME?</v>
      </c>
      <c r="H6914" t="s">
        <v>546</v>
      </c>
      <c r="N6914" t="s">
        <v>547</v>
      </c>
      <c r="O6914" t="s">
        <v>30</v>
      </c>
      <c r="P6914" t="s">
        <v>30</v>
      </c>
      <c r="Q6914" t="s">
        <v>31</v>
      </c>
      <c r="R6914" t="s">
        <v>30</v>
      </c>
    </row>
    <row r="6915" spans="1:24" x14ac:dyDescent="0.25">
      <c r="A6915">
        <v>1380678</v>
      </c>
      <c r="B6915" t="s">
        <v>22842</v>
      </c>
      <c r="C6915" t="s">
        <v>22843</v>
      </c>
      <c r="E6915" t="s">
        <v>22844</v>
      </c>
      <c r="F6915" t="s">
        <v>255</v>
      </c>
      <c r="G6915" t="e">
        <f>-kin</f>
        <v>#NAME?</v>
      </c>
      <c r="H6915" t="s">
        <v>22845</v>
      </c>
      <c r="I6915">
        <v>1999</v>
      </c>
      <c r="N6915" t="s">
        <v>108</v>
      </c>
      <c r="O6915" t="s">
        <v>30</v>
      </c>
      <c r="P6915" t="s">
        <v>30</v>
      </c>
      <c r="Q6915" t="s">
        <v>31</v>
      </c>
      <c r="R6915" t="s">
        <v>30</v>
      </c>
    </row>
    <row r="6916" spans="1:24" x14ac:dyDescent="0.25">
      <c r="A6916">
        <v>1380905</v>
      </c>
      <c r="B6916" t="s">
        <v>22846</v>
      </c>
      <c r="C6916" t="s">
        <v>22847</v>
      </c>
      <c r="G6916" t="e">
        <f>-focon</f>
        <v>#NAME?</v>
      </c>
      <c r="H6916" t="s">
        <v>2685</v>
      </c>
      <c r="I6916">
        <v>2004</v>
      </c>
      <c r="N6916" t="s">
        <v>75</v>
      </c>
      <c r="O6916" t="s">
        <v>30</v>
      </c>
      <c r="P6916" t="s">
        <v>30</v>
      </c>
      <c r="Q6916" t="s">
        <v>31</v>
      </c>
      <c r="R6916" t="s">
        <v>30</v>
      </c>
    </row>
    <row r="6917" spans="1:24" x14ac:dyDescent="0.25">
      <c r="A6917">
        <v>1383062</v>
      </c>
      <c r="B6917" t="s">
        <v>22854</v>
      </c>
      <c r="C6917" t="s">
        <v>22855</v>
      </c>
      <c r="E6917" t="s">
        <v>22856</v>
      </c>
      <c r="G6917" t="s">
        <v>5821</v>
      </c>
      <c r="H6917" t="s">
        <v>5822</v>
      </c>
      <c r="N6917" t="s">
        <v>45</v>
      </c>
      <c r="O6917" t="s">
        <v>40</v>
      </c>
      <c r="P6917" t="s">
        <v>30</v>
      </c>
      <c r="Q6917" t="s">
        <v>46</v>
      </c>
      <c r="R6917" t="s">
        <v>30</v>
      </c>
      <c r="X6917" t="s">
        <v>22857</v>
      </c>
    </row>
    <row r="6918" spans="1:24" x14ac:dyDescent="0.25">
      <c r="A6918">
        <v>1380062</v>
      </c>
      <c r="B6918" t="s">
        <v>22858</v>
      </c>
      <c r="C6918" t="s">
        <v>22859</v>
      </c>
      <c r="E6918" t="s">
        <v>22860</v>
      </c>
      <c r="G6918" t="e">
        <f>-ast</f>
        <v>#NAME?</v>
      </c>
      <c r="H6918" t="s">
        <v>22861</v>
      </c>
      <c r="I6918">
        <v>2005</v>
      </c>
      <c r="N6918" t="s">
        <v>45</v>
      </c>
      <c r="O6918" t="s">
        <v>30</v>
      </c>
      <c r="P6918" t="s">
        <v>30</v>
      </c>
      <c r="Q6918" t="s">
        <v>31</v>
      </c>
      <c r="R6918" t="s">
        <v>30</v>
      </c>
      <c r="X6918" t="s">
        <v>22862</v>
      </c>
    </row>
    <row r="6919" spans="1:24" x14ac:dyDescent="0.25">
      <c r="A6919">
        <v>1376890</v>
      </c>
      <c r="B6919" t="s">
        <v>22863</v>
      </c>
      <c r="C6919" t="s">
        <v>22864</v>
      </c>
      <c r="G6919" t="e">
        <f>-caine</f>
        <v>#NAME?</v>
      </c>
      <c r="H6919" t="s">
        <v>394</v>
      </c>
      <c r="N6919" t="s">
        <v>45</v>
      </c>
      <c r="O6919" t="s">
        <v>40</v>
      </c>
      <c r="P6919" t="s">
        <v>30</v>
      </c>
      <c r="Q6919" t="s">
        <v>46</v>
      </c>
      <c r="R6919" t="s">
        <v>30</v>
      </c>
      <c r="X6919" t="s">
        <v>22865</v>
      </c>
    </row>
    <row r="6920" spans="1:24" x14ac:dyDescent="0.25">
      <c r="A6920">
        <v>1379739</v>
      </c>
      <c r="B6920" t="s">
        <v>22866</v>
      </c>
      <c r="C6920" t="s">
        <v>22867</v>
      </c>
      <c r="G6920" t="e">
        <f>-fibrate</f>
        <v>#NAME?</v>
      </c>
      <c r="H6920" t="s">
        <v>325</v>
      </c>
      <c r="N6920" t="s">
        <v>45</v>
      </c>
      <c r="O6920" t="s">
        <v>40</v>
      </c>
      <c r="P6920" t="s">
        <v>30</v>
      </c>
      <c r="Q6920" t="s">
        <v>46</v>
      </c>
      <c r="R6920" t="s">
        <v>30</v>
      </c>
      <c r="X6920" t="s">
        <v>22868</v>
      </c>
    </row>
    <row r="6921" spans="1:24" x14ac:dyDescent="0.25">
      <c r="A6921">
        <v>1377847</v>
      </c>
      <c r="B6921" t="s">
        <v>22869</v>
      </c>
      <c r="C6921" t="s">
        <v>22870</v>
      </c>
      <c r="G6921" t="e">
        <f>-conazole</f>
        <v>#NAME?</v>
      </c>
      <c r="H6921" t="s">
        <v>917</v>
      </c>
      <c r="N6921" t="s">
        <v>45</v>
      </c>
      <c r="O6921" t="s">
        <v>30</v>
      </c>
      <c r="P6921" t="s">
        <v>30</v>
      </c>
      <c r="Q6921" t="s">
        <v>46</v>
      </c>
      <c r="R6921" t="s">
        <v>30</v>
      </c>
      <c r="X6921" t="s">
        <v>22871</v>
      </c>
    </row>
    <row r="6922" spans="1:24" x14ac:dyDescent="0.25">
      <c r="A6922">
        <v>1379240</v>
      </c>
      <c r="B6922" t="s">
        <v>22872</v>
      </c>
      <c r="C6922" t="s">
        <v>22873</v>
      </c>
      <c r="G6922" t="e">
        <f>-ast</f>
        <v>#NAME?</v>
      </c>
      <c r="H6922" t="s">
        <v>10401</v>
      </c>
      <c r="N6922" t="s">
        <v>45</v>
      </c>
      <c r="O6922" t="s">
        <v>30</v>
      </c>
      <c r="P6922" t="s">
        <v>30</v>
      </c>
      <c r="Q6922" t="s">
        <v>63</v>
      </c>
      <c r="R6922" t="s">
        <v>30</v>
      </c>
      <c r="X6922" t="s">
        <v>22874</v>
      </c>
    </row>
    <row r="6923" spans="1:24" x14ac:dyDescent="0.25">
      <c r="A6923">
        <v>1376030</v>
      </c>
      <c r="B6923" t="s">
        <v>22875</v>
      </c>
      <c r="C6923" t="s">
        <v>22876</v>
      </c>
      <c r="G6923" t="e">
        <f>-mulin</f>
        <v>#NAME?</v>
      </c>
      <c r="H6923" t="s">
        <v>16274</v>
      </c>
      <c r="N6923" t="s">
        <v>45</v>
      </c>
      <c r="O6923" t="s">
        <v>40</v>
      </c>
      <c r="P6923" t="s">
        <v>30</v>
      </c>
      <c r="Q6923" t="s">
        <v>31</v>
      </c>
      <c r="R6923" t="s">
        <v>30</v>
      </c>
      <c r="X6923" t="s">
        <v>22877</v>
      </c>
    </row>
    <row r="6924" spans="1:24" x14ac:dyDescent="0.25">
      <c r="A6924">
        <v>1377646</v>
      </c>
      <c r="B6924" t="s">
        <v>22878</v>
      </c>
      <c r="C6924" t="s">
        <v>22879</v>
      </c>
      <c r="G6924" t="e">
        <f>-ast</f>
        <v>#NAME?</v>
      </c>
      <c r="H6924" t="s">
        <v>10401</v>
      </c>
      <c r="N6924" t="s">
        <v>45</v>
      </c>
      <c r="O6924" t="s">
        <v>40</v>
      </c>
      <c r="P6924" t="s">
        <v>30</v>
      </c>
      <c r="Q6924" t="s">
        <v>46</v>
      </c>
      <c r="R6924" t="s">
        <v>30</v>
      </c>
      <c r="X6924" t="s">
        <v>22880</v>
      </c>
    </row>
    <row r="6925" spans="1:24" x14ac:dyDescent="0.25">
      <c r="A6925">
        <v>1378305</v>
      </c>
      <c r="B6925" t="s">
        <v>22881</v>
      </c>
      <c r="C6925" t="s">
        <v>22882</v>
      </c>
      <c r="G6925" t="e">
        <f>-fibrate</f>
        <v>#NAME?</v>
      </c>
      <c r="H6925" t="s">
        <v>325</v>
      </c>
      <c r="N6925" t="s">
        <v>45</v>
      </c>
      <c r="O6925" t="s">
        <v>30</v>
      </c>
      <c r="P6925" t="s">
        <v>30</v>
      </c>
      <c r="Q6925" t="s">
        <v>46</v>
      </c>
      <c r="R6925" t="s">
        <v>30</v>
      </c>
      <c r="X6925" t="s">
        <v>22883</v>
      </c>
    </row>
    <row r="6926" spans="1:24" x14ac:dyDescent="0.25">
      <c r="A6926">
        <v>1377805</v>
      </c>
      <c r="B6926" t="s">
        <v>22884</v>
      </c>
      <c r="C6926" t="s">
        <v>22885</v>
      </c>
      <c r="G6926" t="e">
        <f>-ac</f>
        <v>#NAME?</v>
      </c>
      <c r="H6926" t="s">
        <v>1022</v>
      </c>
      <c r="N6926" t="s">
        <v>45</v>
      </c>
      <c r="O6926" t="s">
        <v>30</v>
      </c>
      <c r="P6926" t="s">
        <v>30</v>
      </c>
      <c r="Q6926" t="s">
        <v>63</v>
      </c>
      <c r="R6926" t="s">
        <v>30</v>
      </c>
      <c r="X6926" t="s">
        <v>22886</v>
      </c>
    </row>
    <row r="6927" spans="1:24" x14ac:dyDescent="0.25">
      <c r="A6927">
        <v>1357451</v>
      </c>
      <c r="B6927" t="s">
        <v>22887</v>
      </c>
      <c r="C6927" t="s">
        <v>22888</v>
      </c>
      <c r="G6927" t="e">
        <f>-cic</f>
        <v>#NAME?</v>
      </c>
      <c r="H6927" t="s">
        <v>14496</v>
      </c>
      <c r="N6927" t="s">
        <v>45</v>
      </c>
      <c r="O6927" t="s">
        <v>40</v>
      </c>
      <c r="P6927" t="s">
        <v>30</v>
      </c>
      <c r="Q6927" t="s">
        <v>46</v>
      </c>
      <c r="R6927" t="s">
        <v>30</v>
      </c>
      <c r="X6927" t="s">
        <v>22889</v>
      </c>
    </row>
    <row r="6928" spans="1:24" x14ac:dyDescent="0.25">
      <c r="A6928">
        <v>1383585</v>
      </c>
      <c r="B6928" t="s">
        <v>22890</v>
      </c>
      <c r="C6928" t="s">
        <v>22891</v>
      </c>
      <c r="E6928" t="s">
        <v>22892</v>
      </c>
      <c r="F6928" t="s">
        <v>1309</v>
      </c>
      <c r="G6928" t="e">
        <f>-mantadine</f>
        <v>#NAME?</v>
      </c>
      <c r="H6928" t="s">
        <v>22893</v>
      </c>
      <c r="I6928">
        <v>1984</v>
      </c>
      <c r="M6928" t="s">
        <v>250</v>
      </c>
      <c r="N6928" t="s">
        <v>45</v>
      </c>
      <c r="O6928" t="s">
        <v>40</v>
      </c>
      <c r="P6928" t="s">
        <v>30</v>
      </c>
      <c r="Q6928" t="s">
        <v>63</v>
      </c>
      <c r="R6928" t="s">
        <v>30</v>
      </c>
      <c r="X6928" t="s">
        <v>22894</v>
      </c>
    </row>
    <row r="6929" spans="1:24" x14ac:dyDescent="0.25">
      <c r="A6929">
        <v>1449153</v>
      </c>
      <c r="B6929" t="s">
        <v>22895</v>
      </c>
      <c r="C6929" t="s">
        <v>22896</v>
      </c>
      <c r="E6929" t="s">
        <v>22897</v>
      </c>
      <c r="F6929" t="s">
        <v>22898</v>
      </c>
      <c r="G6929" t="s">
        <v>2299</v>
      </c>
      <c r="H6929" t="s">
        <v>2813</v>
      </c>
      <c r="I6929">
        <v>1992</v>
      </c>
      <c r="M6929" t="s">
        <v>1266</v>
      </c>
      <c r="N6929" t="s">
        <v>45</v>
      </c>
      <c r="O6929" t="s">
        <v>40</v>
      </c>
      <c r="P6929" t="s">
        <v>30</v>
      </c>
      <c r="Q6929" t="s">
        <v>46</v>
      </c>
      <c r="R6929" t="s">
        <v>30</v>
      </c>
      <c r="X6929" t="s">
        <v>22899</v>
      </c>
    </row>
    <row r="6930" spans="1:24" x14ac:dyDescent="0.25">
      <c r="A6930">
        <v>1449162</v>
      </c>
      <c r="B6930" t="s">
        <v>22900</v>
      </c>
      <c r="C6930" t="s">
        <v>22901</v>
      </c>
      <c r="G6930" t="e">
        <f>-relix</f>
        <v>#NAME?</v>
      </c>
      <c r="H6930" t="s">
        <v>4181</v>
      </c>
      <c r="N6930" t="s">
        <v>108</v>
      </c>
      <c r="O6930" t="s">
        <v>30</v>
      </c>
      <c r="P6930" t="s">
        <v>30</v>
      </c>
      <c r="Q6930" t="s">
        <v>31</v>
      </c>
      <c r="R6930" t="s">
        <v>30</v>
      </c>
      <c r="X6930" t="s">
        <v>22902</v>
      </c>
    </row>
    <row r="6931" spans="1:24" x14ac:dyDescent="0.25">
      <c r="A6931">
        <v>193229</v>
      </c>
      <c r="B6931" t="s">
        <v>22903</v>
      </c>
      <c r="C6931" t="s">
        <v>22904</v>
      </c>
      <c r="E6931" t="s">
        <v>22905</v>
      </c>
      <c r="G6931" t="s">
        <v>581</v>
      </c>
      <c r="H6931" t="s">
        <v>582</v>
      </c>
      <c r="I6931">
        <v>1989</v>
      </c>
      <c r="M6931" t="s">
        <v>179</v>
      </c>
      <c r="N6931" t="s">
        <v>45</v>
      </c>
      <c r="O6931" t="s">
        <v>40</v>
      </c>
      <c r="P6931" t="s">
        <v>30</v>
      </c>
      <c r="Q6931" t="s">
        <v>46</v>
      </c>
      <c r="R6931" t="s">
        <v>30</v>
      </c>
      <c r="X6931" t="s">
        <v>22906</v>
      </c>
    </row>
    <row r="6932" spans="1:24" x14ac:dyDescent="0.25">
      <c r="A6932">
        <v>1540438</v>
      </c>
      <c r="B6932" t="s">
        <v>22911</v>
      </c>
      <c r="C6932" t="s">
        <v>22912</v>
      </c>
      <c r="F6932" t="s">
        <v>313</v>
      </c>
      <c r="G6932" t="s">
        <v>205</v>
      </c>
      <c r="H6932" t="s">
        <v>206</v>
      </c>
      <c r="N6932" t="s">
        <v>45</v>
      </c>
      <c r="O6932" t="s">
        <v>40</v>
      </c>
      <c r="P6932" t="s">
        <v>30</v>
      </c>
      <c r="Q6932" t="s">
        <v>46</v>
      </c>
      <c r="R6932" t="s">
        <v>30</v>
      </c>
      <c r="X6932" t="s">
        <v>22913</v>
      </c>
    </row>
    <row r="6933" spans="1:24" x14ac:dyDescent="0.25">
      <c r="A6933">
        <v>218073</v>
      </c>
      <c r="B6933" t="s">
        <v>22914</v>
      </c>
      <c r="C6933" t="s">
        <v>22915</v>
      </c>
      <c r="G6933" t="s">
        <v>16059</v>
      </c>
      <c r="H6933" t="s">
        <v>16060</v>
      </c>
      <c r="N6933" t="s">
        <v>45</v>
      </c>
      <c r="O6933" t="s">
        <v>40</v>
      </c>
      <c r="P6933" t="s">
        <v>30</v>
      </c>
      <c r="Q6933" t="s">
        <v>63</v>
      </c>
      <c r="R6933" t="s">
        <v>30</v>
      </c>
      <c r="X6933" t="s">
        <v>22916</v>
      </c>
    </row>
    <row r="6934" spans="1:24" x14ac:dyDescent="0.25">
      <c r="A6934">
        <v>442650</v>
      </c>
      <c r="B6934" t="s">
        <v>22925</v>
      </c>
      <c r="C6934" t="s">
        <v>22926</v>
      </c>
      <c r="K6934" t="s">
        <v>22927</v>
      </c>
      <c r="L6934" t="s">
        <v>22928</v>
      </c>
      <c r="N6934" t="s">
        <v>45</v>
      </c>
      <c r="O6934" t="s">
        <v>40</v>
      </c>
      <c r="P6934" t="s">
        <v>30</v>
      </c>
      <c r="Q6934" t="s">
        <v>31</v>
      </c>
      <c r="R6934" t="s">
        <v>30</v>
      </c>
      <c r="X6934" t="s">
        <v>22929</v>
      </c>
    </row>
    <row r="6935" spans="1:24" x14ac:dyDescent="0.25">
      <c r="A6935">
        <v>1015609</v>
      </c>
      <c r="B6935" t="s">
        <v>22930</v>
      </c>
      <c r="C6935" t="s">
        <v>22931</v>
      </c>
      <c r="G6935" t="e">
        <f>-cic</f>
        <v>#NAME?</v>
      </c>
      <c r="H6935" t="s">
        <v>14496</v>
      </c>
      <c r="N6935" t="s">
        <v>45</v>
      </c>
      <c r="O6935" t="s">
        <v>40</v>
      </c>
      <c r="P6935" t="s">
        <v>30</v>
      </c>
      <c r="Q6935" t="s">
        <v>63</v>
      </c>
      <c r="R6935" t="s">
        <v>30</v>
      </c>
      <c r="X6935" t="s">
        <v>22932</v>
      </c>
    </row>
    <row r="6936" spans="1:24" x14ac:dyDescent="0.25">
      <c r="A6936">
        <v>1121299</v>
      </c>
      <c r="B6936" t="s">
        <v>22933</v>
      </c>
      <c r="C6936" t="s">
        <v>22934</v>
      </c>
      <c r="G6936" t="e">
        <f>-triptan</f>
        <v>#NAME?</v>
      </c>
      <c r="H6936" t="s">
        <v>10653</v>
      </c>
      <c r="N6936" t="s">
        <v>45</v>
      </c>
      <c r="O6936" t="s">
        <v>40</v>
      </c>
      <c r="P6936" t="s">
        <v>30</v>
      </c>
      <c r="Q6936" t="s">
        <v>63</v>
      </c>
      <c r="R6936" t="s">
        <v>30</v>
      </c>
      <c r="X6936" t="s">
        <v>22935</v>
      </c>
    </row>
    <row r="6937" spans="1:24" x14ac:dyDescent="0.25">
      <c r="A6937">
        <v>1121335</v>
      </c>
      <c r="B6937" t="s">
        <v>22936</v>
      </c>
      <c r="C6937" t="s">
        <v>22937</v>
      </c>
      <c r="G6937" t="e">
        <f>-olol</f>
        <v>#NAME?</v>
      </c>
      <c r="H6937" t="s">
        <v>475</v>
      </c>
      <c r="N6937" t="s">
        <v>45</v>
      </c>
      <c r="O6937" t="s">
        <v>40</v>
      </c>
      <c r="P6937" t="s">
        <v>30</v>
      </c>
      <c r="Q6937" t="s">
        <v>46</v>
      </c>
      <c r="R6937" t="s">
        <v>30</v>
      </c>
      <c r="X6937" t="s">
        <v>22938</v>
      </c>
    </row>
    <row r="6938" spans="1:24" x14ac:dyDescent="0.25">
      <c r="A6938">
        <v>1121346</v>
      </c>
      <c r="B6938" t="s">
        <v>22939</v>
      </c>
      <c r="C6938" t="s">
        <v>22940</v>
      </c>
      <c r="G6938" t="e">
        <f>-astine</f>
        <v>#NAME?</v>
      </c>
      <c r="H6938" t="s">
        <v>1231</v>
      </c>
      <c r="N6938" t="s">
        <v>45</v>
      </c>
      <c r="O6938" t="s">
        <v>30</v>
      </c>
      <c r="P6938" t="s">
        <v>30</v>
      </c>
      <c r="Q6938" t="s">
        <v>46</v>
      </c>
      <c r="R6938" t="s">
        <v>30</v>
      </c>
      <c r="X6938" t="s">
        <v>22941</v>
      </c>
    </row>
    <row r="6939" spans="1:24" x14ac:dyDescent="0.25">
      <c r="A6939">
        <v>41764</v>
      </c>
      <c r="B6939" t="s">
        <v>22942</v>
      </c>
      <c r="C6939" t="s">
        <v>22943</v>
      </c>
      <c r="E6939" t="s">
        <v>22944</v>
      </c>
      <c r="F6939" t="s">
        <v>480</v>
      </c>
      <c r="G6939" t="e">
        <f>-tinib</f>
        <v>#NAME?</v>
      </c>
      <c r="H6939" t="s">
        <v>1371</v>
      </c>
      <c r="I6939">
        <v>2002</v>
      </c>
      <c r="N6939" t="s">
        <v>45</v>
      </c>
      <c r="O6939" t="s">
        <v>40</v>
      </c>
      <c r="P6939" t="s">
        <v>30</v>
      </c>
      <c r="Q6939" t="s">
        <v>63</v>
      </c>
      <c r="R6939" t="s">
        <v>30</v>
      </c>
      <c r="X6939" t="s">
        <v>22945</v>
      </c>
    </row>
    <row r="6940" spans="1:24" x14ac:dyDescent="0.25">
      <c r="A6940">
        <v>1121904</v>
      </c>
      <c r="B6940" t="s">
        <v>22953</v>
      </c>
      <c r="C6940" t="s">
        <v>22954</v>
      </c>
      <c r="G6940" t="e">
        <f>-mab</f>
        <v>#NAME?</v>
      </c>
      <c r="H6940" t="s">
        <v>546</v>
      </c>
      <c r="N6940" t="s">
        <v>547</v>
      </c>
      <c r="O6940" t="s">
        <v>30</v>
      </c>
      <c r="P6940" t="s">
        <v>30</v>
      </c>
      <c r="Q6940" t="s">
        <v>31</v>
      </c>
      <c r="R6940" t="s">
        <v>30</v>
      </c>
    </row>
    <row r="6941" spans="1:24" x14ac:dyDescent="0.25">
      <c r="A6941">
        <v>1228237</v>
      </c>
      <c r="B6941" t="s">
        <v>22961</v>
      </c>
      <c r="C6941" t="s">
        <v>22962</v>
      </c>
      <c r="N6941" t="s">
        <v>45</v>
      </c>
      <c r="O6941" t="s">
        <v>40</v>
      </c>
      <c r="P6941" t="s">
        <v>30</v>
      </c>
      <c r="Q6941" t="s">
        <v>63</v>
      </c>
      <c r="R6941" t="s">
        <v>30</v>
      </c>
      <c r="X6941" t="s">
        <v>22963</v>
      </c>
    </row>
    <row r="6942" spans="1:24" x14ac:dyDescent="0.25">
      <c r="A6942">
        <v>22470</v>
      </c>
      <c r="B6942" t="s">
        <v>22997</v>
      </c>
      <c r="C6942" t="s">
        <v>22998</v>
      </c>
      <c r="E6942" t="s">
        <v>22999</v>
      </c>
      <c r="F6942" t="s">
        <v>489</v>
      </c>
      <c r="G6942" t="e">
        <f>-anserin</f>
        <v>#NAME?</v>
      </c>
      <c r="H6942" t="s">
        <v>5375</v>
      </c>
      <c r="I6942">
        <v>1992</v>
      </c>
      <c r="M6942" t="s">
        <v>3642</v>
      </c>
      <c r="N6942" t="s">
        <v>45</v>
      </c>
      <c r="O6942" t="s">
        <v>40</v>
      </c>
      <c r="P6942" t="s">
        <v>30</v>
      </c>
      <c r="Q6942" t="s">
        <v>46</v>
      </c>
      <c r="R6942" t="s">
        <v>30</v>
      </c>
      <c r="X6942" t="s">
        <v>23000</v>
      </c>
    </row>
    <row r="6943" spans="1:24" x14ac:dyDescent="0.25">
      <c r="A6943">
        <v>12217</v>
      </c>
      <c r="B6943" t="s">
        <v>23001</v>
      </c>
      <c r="C6943" t="s">
        <v>23002</v>
      </c>
      <c r="G6943" t="e">
        <f>-ast</f>
        <v>#NAME?</v>
      </c>
      <c r="H6943" t="s">
        <v>10401</v>
      </c>
      <c r="N6943" t="s">
        <v>45</v>
      </c>
      <c r="O6943" t="s">
        <v>40</v>
      </c>
      <c r="P6943" t="s">
        <v>30</v>
      </c>
      <c r="Q6943" t="s">
        <v>63</v>
      </c>
      <c r="R6943" t="s">
        <v>30</v>
      </c>
      <c r="X6943" t="s">
        <v>23003</v>
      </c>
    </row>
    <row r="6944" spans="1:24" x14ac:dyDescent="0.25">
      <c r="A6944">
        <v>685263</v>
      </c>
      <c r="B6944" t="s">
        <v>23004</v>
      </c>
      <c r="C6944" t="s">
        <v>23005</v>
      </c>
      <c r="G6944" t="e">
        <f>-icam</f>
        <v>#NAME?</v>
      </c>
      <c r="H6944" t="s">
        <v>1658</v>
      </c>
      <c r="K6944" t="s">
        <v>23006</v>
      </c>
      <c r="L6944" t="s">
        <v>23007</v>
      </c>
      <c r="N6944" t="s">
        <v>45</v>
      </c>
      <c r="O6944" t="s">
        <v>40</v>
      </c>
      <c r="P6944" t="s">
        <v>30</v>
      </c>
      <c r="Q6944" t="s">
        <v>63</v>
      </c>
      <c r="R6944" t="s">
        <v>30</v>
      </c>
      <c r="X6944" t="s">
        <v>23008</v>
      </c>
    </row>
    <row r="6945" spans="1:24" x14ac:dyDescent="0.25">
      <c r="A6945">
        <v>26732</v>
      </c>
      <c r="B6945" t="s">
        <v>23009</v>
      </c>
      <c r="C6945" t="s">
        <v>23010</v>
      </c>
      <c r="F6945" t="s">
        <v>23011</v>
      </c>
      <c r="G6945" t="e">
        <f>-clidine</f>
        <v>#NAME?</v>
      </c>
      <c r="H6945" t="s">
        <v>1509</v>
      </c>
      <c r="I6945">
        <v>1967</v>
      </c>
      <c r="K6945" t="s">
        <v>23012</v>
      </c>
      <c r="L6945" t="s">
        <v>23013</v>
      </c>
      <c r="M6945" t="s">
        <v>7542</v>
      </c>
      <c r="N6945" t="s">
        <v>45</v>
      </c>
      <c r="O6945" t="s">
        <v>40</v>
      </c>
      <c r="P6945" t="s">
        <v>30</v>
      </c>
      <c r="Q6945" t="s">
        <v>46</v>
      </c>
      <c r="R6945" t="s">
        <v>30</v>
      </c>
      <c r="X6945" t="s">
        <v>23014</v>
      </c>
    </row>
    <row r="6946" spans="1:24" x14ac:dyDescent="0.25">
      <c r="A6946">
        <v>372440</v>
      </c>
      <c r="B6946" t="s">
        <v>23015</v>
      </c>
      <c r="C6946" t="s">
        <v>23016</v>
      </c>
      <c r="G6946" t="e">
        <f>-mycin</f>
        <v>#NAME?</v>
      </c>
      <c r="H6946" t="s">
        <v>26</v>
      </c>
      <c r="K6946" t="s">
        <v>23017</v>
      </c>
      <c r="L6946" t="s">
        <v>23018</v>
      </c>
      <c r="N6946" t="s">
        <v>29</v>
      </c>
      <c r="O6946" t="s">
        <v>30</v>
      </c>
      <c r="P6946" t="s">
        <v>30</v>
      </c>
      <c r="Q6946" t="s">
        <v>31</v>
      </c>
      <c r="R6946" t="s">
        <v>30</v>
      </c>
      <c r="X6946" t="s">
        <v>23019</v>
      </c>
    </row>
    <row r="6947" spans="1:24" x14ac:dyDescent="0.25">
      <c r="A6947">
        <v>197166</v>
      </c>
      <c r="B6947" t="s">
        <v>23020</v>
      </c>
      <c r="C6947" t="s">
        <v>23021</v>
      </c>
      <c r="E6947" t="s">
        <v>23022</v>
      </c>
      <c r="F6947" t="s">
        <v>23023</v>
      </c>
      <c r="G6947" t="e">
        <f>-fulven</f>
        <v>#NAME?</v>
      </c>
      <c r="H6947" t="s">
        <v>23024</v>
      </c>
      <c r="I6947">
        <v>1998</v>
      </c>
      <c r="N6947" t="s">
        <v>45</v>
      </c>
      <c r="O6947" t="s">
        <v>40</v>
      </c>
      <c r="P6947" t="s">
        <v>30</v>
      </c>
      <c r="Q6947" t="s">
        <v>31</v>
      </c>
      <c r="R6947" t="s">
        <v>30</v>
      </c>
      <c r="X6947" t="s">
        <v>23025</v>
      </c>
    </row>
    <row r="6948" spans="1:24" x14ac:dyDescent="0.25">
      <c r="A6948">
        <v>6521</v>
      </c>
      <c r="B6948" t="s">
        <v>23032</v>
      </c>
      <c r="C6948" t="s">
        <v>23033</v>
      </c>
      <c r="G6948" t="e">
        <f>-prazole</f>
        <v>#NAME?</v>
      </c>
      <c r="H6948" t="s">
        <v>260</v>
      </c>
      <c r="N6948" t="s">
        <v>45</v>
      </c>
      <c r="O6948" t="s">
        <v>40</v>
      </c>
      <c r="P6948" t="s">
        <v>30</v>
      </c>
      <c r="Q6948" t="s">
        <v>63</v>
      </c>
      <c r="R6948" t="s">
        <v>30</v>
      </c>
      <c r="X6948" t="s">
        <v>23034</v>
      </c>
    </row>
    <row r="6949" spans="1:24" x14ac:dyDescent="0.25">
      <c r="A6949">
        <v>1037664</v>
      </c>
      <c r="B6949" t="s">
        <v>23042</v>
      </c>
      <c r="C6949" t="s">
        <v>23043</v>
      </c>
      <c r="E6949" t="s">
        <v>23044</v>
      </c>
      <c r="G6949" t="e">
        <f>-mycin</f>
        <v>#NAME?</v>
      </c>
      <c r="H6949" t="s">
        <v>26</v>
      </c>
      <c r="I6949">
        <v>1985</v>
      </c>
      <c r="M6949" t="s">
        <v>453</v>
      </c>
      <c r="N6949" t="s">
        <v>45</v>
      </c>
      <c r="O6949" t="s">
        <v>40</v>
      </c>
      <c r="P6949" t="s">
        <v>30</v>
      </c>
      <c r="Q6949" t="s">
        <v>31</v>
      </c>
      <c r="R6949" t="s">
        <v>30</v>
      </c>
      <c r="X6949" t="s">
        <v>23045</v>
      </c>
    </row>
    <row r="6950" spans="1:24" x14ac:dyDescent="0.25">
      <c r="A6950">
        <v>214408</v>
      </c>
      <c r="B6950" t="s">
        <v>23046</v>
      </c>
      <c r="C6950" t="s">
        <v>23047</v>
      </c>
      <c r="G6950" t="e">
        <f ca="1">-pin(e)</f>
        <v>#NAME?</v>
      </c>
      <c r="H6950" t="s">
        <v>272</v>
      </c>
      <c r="K6950" t="s">
        <v>23048</v>
      </c>
      <c r="L6950" t="s">
        <v>23049</v>
      </c>
      <c r="N6950" t="s">
        <v>45</v>
      </c>
      <c r="O6950" t="s">
        <v>40</v>
      </c>
      <c r="P6950" t="s">
        <v>30</v>
      </c>
      <c r="Q6950" t="s">
        <v>63</v>
      </c>
      <c r="R6950" t="s">
        <v>30</v>
      </c>
      <c r="X6950" t="s">
        <v>23050</v>
      </c>
    </row>
    <row r="6951" spans="1:24" x14ac:dyDescent="0.25">
      <c r="A6951">
        <v>365916</v>
      </c>
      <c r="B6951" t="s">
        <v>23051</v>
      </c>
      <c r="C6951" t="s">
        <v>23052</v>
      </c>
      <c r="E6951" t="s">
        <v>23053</v>
      </c>
      <c r="G6951" t="e">
        <f>-ast</f>
        <v>#NAME?</v>
      </c>
      <c r="H6951" t="s">
        <v>14969</v>
      </c>
      <c r="I6951">
        <v>2000</v>
      </c>
      <c r="N6951" t="s">
        <v>45</v>
      </c>
      <c r="O6951" t="s">
        <v>40</v>
      </c>
      <c r="P6951" t="s">
        <v>30</v>
      </c>
      <c r="Q6951" t="s">
        <v>63</v>
      </c>
      <c r="R6951" t="s">
        <v>30</v>
      </c>
      <c r="X6951" t="s">
        <v>23054</v>
      </c>
    </row>
    <row r="6952" spans="1:24" x14ac:dyDescent="0.25">
      <c r="A6952">
        <v>582578</v>
      </c>
      <c r="B6952" t="s">
        <v>23062</v>
      </c>
      <c r="C6952" t="s">
        <v>23063</v>
      </c>
      <c r="G6952" t="e">
        <f>-osuran</f>
        <v>#NAME?</v>
      </c>
      <c r="H6952" t="s">
        <v>23064</v>
      </c>
      <c r="N6952" t="s">
        <v>45</v>
      </c>
      <c r="O6952" t="s">
        <v>40</v>
      </c>
      <c r="P6952" t="s">
        <v>30</v>
      </c>
      <c r="Q6952" t="s">
        <v>63</v>
      </c>
      <c r="R6952" t="s">
        <v>30</v>
      </c>
      <c r="X6952" t="s">
        <v>23065</v>
      </c>
    </row>
    <row r="6953" spans="1:24" x14ac:dyDescent="0.25">
      <c r="A6953">
        <v>120194</v>
      </c>
      <c r="B6953" t="s">
        <v>23089</v>
      </c>
      <c r="C6953" t="s">
        <v>23090</v>
      </c>
      <c r="E6953" t="s">
        <v>23091</v>
      </c>
      <c r="F6953" t="s">
        <v>36</v>
      </c>
      <c r="G6953" t="e">
        <f>-stat</f>
        <v>#NAME?</v>
      </c>
      <c r="H6953" t="s">
        <v>387</v>
      </c>
      <c r="I6953">
        <v>2003</v>
      </c>
      <c r="N6953" t="s">
        <v>45</v>
      </c>
      <c r="O6953" t="s">
        <v>40</v>
      </c>
      <c r="P6953" t="s">
        <v>30</v>
      </c>
      <c r="Q6953" t="s">
        <v>31</v>
      </c>
      <c r="R6953" t="s">
        <v>30</v>
      </c>
      <c r="X6953" t="s">
        <v>23092</v>
      </c>
    </row>
    <row r="6954" spans="1:24" x14ac:dyDescent="0.25">
      <c r="A6954">
        <v>50660</v>
      </c>
      <c r="B6954" t="s">
        <v>23099</v>
      </c>
      <c r="C6954" t="s">
        <v>23100</v>
      </c>
      <c r="G6954" t="e">
        <f>-ac</f>
        <v>#NAME?</v>
      </c>
      <c r="H6954" t="s">
        <v>1022</v>
      </c>
      <c r="N6954" t="s">
        <v>45</v>
      </c>
      <c r="O6954" t="s">
        <v>40</v>
      </c>
      <c r="P6954" t="s">
        <v>30</v>
      </c>
      <c r="Q6954" t="s">
        <v>63</v>
      </c>
      <c r="R6954" t="s">
        <v>30</v>
      </c>
      <c r="X6954" t="s">
        <v>23101</v>
      </c>
    </row>
    <row r="6955" spans="1:24" x14ac:dyDescent="0.25">
      <c r="A6955">
        <v>129336</v>
      </c>
      <c r="B6955" t="s">
        <v>23102</v>
      </c>
      <c r="C6955" t="s">
        <v>23103</v>
      </c>
      <c r="G6955" t="e">
        <f>-tidine</f>
        <v>#NAME?</v>
      </c>
      <c r="H6955" t="s">
        <v>1126</v>
      </c>
      <c r="N6955" t="s">
        <v>45</v>
      </c>
      <c r="O6955" t="s">
        <v>40</v>
      </c>
      <c r="P6955" t="s">
        <v>30</v>
      </c>
      <c r="Q6955" t="s">
        <v>63</v>
      </c>
      <c r="R6955" t="s">
        <v>30</v>
      </c>
      <c r="X6955" t="s">
        <v>23104</v>
      </c>
    </row>
    <row r="6956" spans="1:24" x14ac:dyDescent="0.25">
      <c r="A6956">
        <v>180370</v>
      </c>
      <c r="B6956" t="s">
        <v>23105</v>
      </c>
      <c r="C6956" t="s">
        <v>23106</v>
      </c>
      <c r="E6956" t="s">
        <v>23107</v>
      </c>
      <c r="G6956" t="e">
        <f>-olol</f>
        <v>#NAME?</v>
      </c>
      <c r="H6956" t="s">
        <v>475</v>
      </c>
      <c r="N6956" t="s">
        <v>45</v>
      </c>
      <c r="O6956" t="s">
        <v>40</v>
      </c>
      <c r="P6956" t="s">
        <v>30</v>
      </c>
      <c r="Q6956" t="s">
        <v>46</v>
      </c>
      <c r="R6956" t="s">
        <v>30</v>
      </c>
      <c r="X6956" t="s">
        <v>23108</v>
      </c>
    </row>
    <row r="6957" spans="1:24" x14ac:dyDescent="0.25">
      <c r="A6957">
        <v>172970</v>
      </c>
      <c r="B6957" t="s">
        <v>23109</v>
      </c>
      <c r="C6957" t="s">
        <v>23110</v>
      </c>
      <c r="E6957" t="s">
        <v>23111</v>
      </c>
      <c r="F6957" t="s">
        <v>36</v>
      </c>
      <c r="G6957" t="e">
        <f>-trilat</f>
        <v>#NAME?</v>
      </c>
      <c r="H6957" t="s">
        <v>12425</v>
      </c>
      <c r="I6957">
        <v>2000</v>
      </c>
      <c r="N6957" t="s">
        <v>45</v>
      </c>
      <c r="O6957" t="s">
        <v>40</v>
      </c>
      <c r="P6957" t="s">
        <v>30</v>
      </c>
      <c r="Q6957" t="s">
        <v>31</v>
      </c>
      <c r="R6957" t="s">
        <v>30</v>
      </c>
      <c r="X6957" t="s">
        <v>23112</v>
      </c>
    </row>
    <row r="6958" spans="1:24" x14ac:dyDescent="0.25">
      <c r="A6958">
        <v>21298</v>
      </c>
      <c r="B6958" t="s">
        <v>23113</v>
      </c>
      <c r="C6958" t="s">
        <v>23114</v>
      </c>
      <c r="E6958" t="s">
        <v>23115</v>
      </c>
      <c r="F6958" t="s">
        <v>1258</v>
      </c>
      <c r="G6958" t="e">
        <f>-perone</f>
        <v>#NAME?</v>
      </c>
      <c r="H6958" t="s">
        <v>5115</v>
      </c>
      <c r="I6958">
        <v>1981</v>
      </c>
      <c r="M6958" t="s">
        <v>7229</v>
      </c>
      <c r="N6958" t="s">
        <v>45</v>
      </c>
      <c r="O6958" t="s">
        <v>40</v>
      </c>
      <c r="P6958" t="s">
        <v>30</v>
      </c>
      <c r="Q6958" t="s">
        <v>63</v>
      </c>
      <c r="R6958" t="s">
        <v>30</v>
      </c>
      <c r="X6958" t="s">
        <v>23116</v>
      </c>
    </row>
    <row r="6959" spans="1:24" x14ac:dyDescent="0.25">
      <c r="A6959">
        <v>1078578</v>
      </c>
      <c r="B6959" t="s">
        <v>23117</v>
      </c>
      <c r="C6959" t="s">
        <v>23118</v>
      </c>
      <c r="G6959" t="s">
        <v>460</v>
      </c>
      <c r="H6959" t="s">
        <v>461</v>
      </c>
      <c r="K6959" t="s">
        <v>23119</v>
      </c>
      <c r="L6959" t="s">
        <v>23120</v>
      </c>
      <c r="N6959" t="s">
        <v>29</v>
      </c>
      <c r="O6959" t="s">
        <v>30</v>
      </c>
      <c r="P6959" t="s">
        <v>30</v>
      </c>
      <c r="Q6959" t="s">
        <v>31</v>
      </c>
      <c r="R6959" t="s">
        <v>30</v>
      </c>
      <c r="X6959" t="s">
        <v>23121</v>
      </c>
    </row>
    <row r="6960" spans="1:24" x14ac:dyDescent="0.25">
      <c r="A6960">
        <v>132234</v>
      </c>
      <c r="B6960" t="s">
        <v>23122</v>
      </c>
      <c r="C6960" t="s">
        <v>23123</v>
      </c>
      <c r="E6960" t="s">
        <v>23124</v>
      </c>
      <c r="G6960" t="e">
        <f>-adol</f>
        <v>#NAME?</v>
      </c>
      <c r="H6960" t="s">
        <v>582</v>
      </c>
      <c r="I6960">
        <v>2005</v>
      </c>
      <c r="N6960" t="s">
        <v>45</v>
      </c>
      <c r="O6960" t="s">
        <v>40</v>
      </c>
      <c r="P6960" t="s">
        <v>30</v>
      </c>
      <c r="Q6960" t="s">
        <v>63</v>
      </c>
      <c r="R6960" t="s">
        <v>30</v>
      </c>
      <c r="X6960" t="s">
        <v>23125</v>
      </c>
    </row>
    <row r="6961" spans="1:24" x14ac:dyDescent="0.25">
      <c r="A6961">
        <v>818955</v>
      </c>
      <c r="B6961" t="s">
        <v>23126</v>
      </c>
      <c r="C6961" t="s">
        <v>23127</v>
      </c>
      <c r="G6961" t="e">
        <f>-orex</f>
        <v>#NAME?</v>
      </c>
      <c r="H6961" t="s">
        <v>999</v>
      </c>
      <c r="N6961" t="s">
        <v>45</v>
      </c>
      <c r="O6961" t="s">
        <v>40</v>
      </c>
      <c r="P6961" t="s">
        <v>30</v>
      </c>
      <c r="Q6961" t="s">
        <v>46</v>
      </c>
      <c r="R6961" t="s">
        <v>30</v>
      </c>
      <c r="X6961" t="s">
        <v>23128</v>
      </c>
    </row>
    <row r="6962" spans="1:24" x14ac:dyDescent="0.25">
      <c r="A6962">
        <v>69991</v>
      </c>
      <c r="B6962" t="s">
        <v>23129</v>
      </c>
      <c r="C6962" t="s">
        <v>23130</v>
      </c>
      <c r="G6962" t="e">
        <f>-uridine</f>
        <v>#NAME?</v>
      </c>
      <c r="H6962" t="s">
        <v>16654</v>
      </c>
      <c r="N6962" t="s">
        <v>29</v>
      </c>
      <c r="O6962" t="s">
        <v>40</v>
      </c>
      <c r="P6962" t="s">
        <v>30</v>
      </c>
      <c r="Q6962" t="s">
        <v>31</v>
      </c>
      <c r="R6962" t="s">
        <v>30</v>
      </c>
      <c r="X6962" t="s">
        <v>23131</v>
      </c>
    </row>
    <row r="6963" spans="1:24" x14ac:dyDescent="0.25">
      <c r="A6963">
        <v>365111</v>
      </c>
      <c r="B6963" t="s">
        <v>23132</v>
      </c>
      <c r="C6963" t="s">
        <v>23133</v>
      </c>
      <c r="E6963" t="s">
        <v>23134</v>
      </c>
      <c r="F6963" t="s">
        <v>313</v>
      </c>
      <c r="G6963" t="s">
        <v>789</v>
      </c>
      <c r="H6963" t="s">
        <v>790</v>
      </c>
      <c r="I6963">
        <v>1976</v>
      </c>
      <c r="K6963" t="s">
        <v>23135</v>
      </c>
      <c r="L6963" t="s">
        <v>23136</v>
      </c>
      <c r="M6963" t="s">
        <v>793</v>
      </c>
      <c r="N6963" t="s">
        <v>29</v>
      </c>
      <c r="O6963" t="s">
        <v>30</v>
      </c>
      <c r="P6963" t="s">
        <v>30</v>
      </c>
      <c r="Q6963" t="s">
        <v>31</v>
      </c>
      <c r="R6963" t="s">
        <v>30</v>
      </c>
      <c r="X6963" t="s">
        <v>23137</v>
      </c>
    </row>
    <row r="6964" spans="1:24" x14ac:dyDescent="0.25">
      <c r="A6964">
        <v>44428</v>
      </c>
      <c r="B6964" t="s">
        <v>23138</v>
      </c>
      <c r="C6964" t="s">
        <v>23139</v>
      </c>
      <c r="G6964" t="e">
        <f>-mustine</f>
        <v>#NAME?</v>
      </c>
      <c r="H6964" t="s">
        <v>631</v>
      </c>
      <c r="N6964" t="s">
        <v>45</v>
      </c>
      <c r="O6964" t="s">
        <v>40</v>
      </c>
      <c r="P6964" t="s">
        <v>30</v>
      </c>
      <c r="Q6964" t="s">
        <v>63</v>
      </c>
      <c r="R6964" t="s">
        <v>30</v>
      </c>
      <c r="X6964" t="s">
        <v>23140</v>
      </c>
    </row>
    <row r="6965" spans="1:24" x14ac:dyDescent="0.25">
      <c r="A6965">
        <v>623658</v>
      </c>
      <c r="B6965" t="s">
        <v>23141</v>
      </c>
      <c r="C6965" t="s">
        <v>23142</v>
      </c>
      <c r="E6965" t="s">
        <v>23143</v>
      </c>
      <c r="F6965" t="s">
        <v>23144</v>
      </c>
      <c r="G6965" t="e">
        <f>-tinib</f>
        <v>#NAME?</v>
      </c>
      <c r="H6965" t="s">
        <v>1371</v>
      </c>
      <c r="I6965">
        <v>2010</v>
      </c>
      <c r="N6965" t="s">
        <v>45</v>
      </c>
      <c r="O6965" t="s">
        <v>40</v>
      </c>
      <c r="P6965" t="s">
        <v>30</v>
      </c>
      <c r="Q6965" t="s">
        <v>31</v>
      </c>
      <c r="R6965" t="s">
        <v>30</v>
      </c>
      <c r="X6965" t="s">
        <v>23145</v>
      </c>
    </row>
    <row r="6966" spans="1:24" x14ac:dyDescent="0.25">
      <c r="A6966">
        <v>65573</v>
      </c>
      <c r="B6966" t="s">
        <v>23153</v>
      </c>
      <c r="C6966" t="s">
        <v>23154</v>
      </c>
      <c r="G6966" t="e">
        <f ca="1">-ifen(e)</f>
        <v>#NAME?</v>
      </c>
      <c r="H6966" t="s">
        <v>4990</v>
      </c>
      <c r="N6966" t="s">
        <v>45</v>
      </c>
      <c r="O6966" t="s">
        <v>30</v>
      </c>
      <c r="P6966" t="s">
        <v>30</v>
      </c>
      <c r="Q6966" t="s">
        <v>63</v>
      </c>
      <c r="R6966" t="s">
        <v>30</v>
      </c>
      <c r="X6966" t="s">
        <v>23155</v>
      </c>
    </row>
    <row r="6967" spans="1:24" x14ac:dyDescent="0.25">
      <c r="A6967">
        <v>300973</v>
      </c>
      <c r="B6967" t="s">
        <v>23173</v>
      </c>
      <c r="C6967" t="s">
        <v>23174</v>
      </c>
      <c r="G6967" t="e">
        <f>-racil</f>
        <v>#NAME?</v>
      </c>
      <c r="H6967" t="s">
        <v>11680</v>
      </c>
      <c r="N6967" t="s">
        <v>45</v>
      </c>
      <c r="O6967" t="s">
        <v>40</v>
      </c>
      <c r="P6967" t="s">
        <v>30</v>
      </c>
      <c r="Q6967" t="s">
        <v>63</v>
      </c>
      <c r="R6967" t="s">
        <v>30</v>
      </c>
      <c r="X6967" t="s">
        <v>23175</v>
      </c>
    </row>
    <row r="6968" spans="1:24" x14ac:dyDescent="0.25">
      <c r="A6968">
        <v>1058607</v>
      </c>
      <c r="B6968" t="s">
        <v>23176</v>
      </c>
      <c r="C6968" t="s">
        <v>23177</v>
      </c>
      <c r="G6968" t="e">
        <f>-setron</f>
        <v>#NAME?</v>
      </c>
      <c r="H6968" t="s">
        <v>3536</v>
      </c>
      <c r="N6968" t="s">
        <v>45</v>
      </c>
      <c r="O6968" t="s">
        <v>40</v>
      </c>
      <c r="P6968" t="s">
        <v>30</v>
      </c>
      <c r="Q6968" t="s">
        <v>31</v>
      </c>
      <c r="R6968" t="s">
        <v>30</v>
      </c>
      <c r="X6968" t="s">
        <v>23178</v>
      </c>
    </row>
    <row r="6969" spans="1:24" x14ac:dyDescent="0.25">
      <c r="A6969">
        <v>1054485</v>
      </c>
      <c r="B6969" t="s">
        <v>23179</v>
      </c>
      <c r="C6969" t="s">
        <v>23180</v>
      </c>
      <c r="G6969" t="e">
        <f>-nidazole</f>
        <v>#NAME?</v>
      </c>
      <c r="H6969" t="s">
        <v>10182</v>
      </c>
      <c r="N6969" t="s">
        <v>45</v>
      </c>
      <c r="O6969" t="s">
        <v>40</v>
      </c>
      <c r="P6969" t="s">
        <v>30</v>
      </c>
      <c r="Q6969" t="s">
        <v>63</v>
      </c>
      <c r="R6969" t="s">
        <v>30</v>
      </c>
      <c r="X6969" t="s">
        <v>23181</v>
      </c>
    </row>
    <row r="6970" spans="1:24" x14ac:dyDescent="0.25">
      <c r="A6970">
        <v>617563</v>
      </c>
      <c r="B6970" t="s">
        <v>23182</v>
      </c>
      <c r="C6970" t="s">
        <v>23183</v>
      </c>
      <c r="E6970" t="s">
        <v>23184</v>
      </c>
      <c r="F6970" t="s">
        <v>23185</v>
      </c>
      <c r="G6970" t="e">
        <f>-tinib</f>
        <v>#NAME?</v>
      </c>
      <c r="H6970" t="s">
        <v>1371</v>
      </c>
      <c r="I6970">
        <v>2011</v>
      </c>
      <c r="N6970" t="s">
        <v>45</v>
      </c>
      <c r="O6970" t="s">
        <v>40</v>
      </c>
      <c r="P6970" t="s">
        <v>30</v>
      </c>
      <c r="Q6970" t="s">
        <v>63</v>
      </c>
      <c r="R6970" t="s">
        <v>30</v>
      </c>
      <c r="X6970" t="s">
        <v>23186</v>
      </c>
    </row>
    <row r="6971" spans="1:24" x14ac:dyDescent="0.25">
      <c r="A6971">
        <v>453556</v>
      </c>
      <c r="B6971" t="s">
        <v>23187</v>
      </c>
      <c r="C6971" t="s">
        <v>23188</v>
      </c>
      <c r="G6971" t="e">
        <f>-rubicin</f>
        <v>#NAME?</v>
      </c>
      <c r="H6971" t="s">
        <v>2415</v>
      </c>
      <c r="N6971" t="s">
        <v>29</v>
      </c>
      <c r="O6971" t="s">
        <v>30</v>
      </c>
      <c r="P6971" t="s">
        <v>30</v>
      </c>
      <c r="Q6971" t="s">
        <v>31</v>
      </c>
      <c r="R6971" t="s">
        <v>30</v>
      </c>
      <c r="X6971" t="s">
        <v>23189</v>
      </c>
    </row>
    <row r="6972" spans="1:24" x14ac:dyDescent="0.25">
      <c r="A6972">
        <v>139133</v>
      </c>
      <c r="B6972" t="s">
        <v>23203</v>
      </c>
      <c r="C6972" t="s">
        <v>23204</v>
      </c>
      <c r="G6972" t="s">
        <v>23205</v>
      </c>
      <c r="H6972" t="s">
        <v>23206</v>
      </c>
      <c r="N6972" t="s">
        <v>45</v>
      </c>
      <c r="O6972" t="s">
        <v>40</v>
      </c>
      <c r="P6972" t="s">
        <v>30</v>
      </c>
      <c r="Q6972" t="s">
        <v>63</v>
      </c>
      <c r="R6972" t="s">
        <v>30</v>
      </c>
      <c r="X6972" t="s">
        <v>23207</v>
      </c>
    </row>
    <row r="6973" spans="1:24" x14ac:dyDescent="0.25">
      <c r="A6973">
        <v>454954</v>
      </c>
      <c r="B6973" t="s">
        <v>23208</v>
      </c>
      <c r="C6973" t="s">
        <v>23209</v>
      </c>
      <c r="E6973" t="s">
        <v>23210</v>
      </c>
      <c r="F6973" t="s">
        <v>480</v>
      </c>
      <c r="G6973" t="e">
        <f>-vir</f>
        <v>#NAME?</v>
      </c>
      <c r="H6973" t="s">
        <v>1387</v>
      </c>
      <c r="I6973">
        <v>2008</v>
      </c>
      <c r="N6973" t="s">
        <v>45</v>
      </c>
      <c r="O6973" t="s">
        <v>30</v>
      </c>
      <c r="P6973" t="s">
        <v>30</v>
      </c>
      <c r="Q6973" t="s">
        <v>31</v>
      </c>
      <c r="R6973" t="s">
        <v>30</v>
      </c>
      <c r="X6973" t="s">
        <v>23211</v>
      </c>
    </row>
    <row r="6974" spans="1:24" x14ac:dyDescent="0.25">
      <c r="A6974">
        <v>496772</v>
      </c>
      <c r="B6974" t="s">
        <v>23212</v>
      </c>
      <c r="C6974" t="s">
        <v>23213</v>
      </c>
      <c r="E6974" t="s">
        <v>23214</v>
      </c>
      <c r="F6974" t="s">
        <v>966</v>
      </c>
      <c r="G6974" t="e">
        <f>-vir</f>
        <v>#NAME?</v>
      </c>
      <c r="H6974" t="s">
        <v>1259</v>
      </c>
      <c r="I6974">
        <v>2001</v>
      </c>
      <c r="N6974" t="s">
        <v>29</v>
      </c>
      <c r="O6974" t="s">
        <v>40</v>
      </c>
      <c r="P6974" t="s">
        <v>30</v>
      </c>
      <c r="Q6974" t="s">
        <v>31</v>
      </c>
      <c r="R6974" t="s">
        <v>30</v>
      </c>
      <c r="X6974" t="s">
        <v>23215</v>
      </c>
    </row>
    <row r="6975" spans="1:24" x14ac:dyDescent="0.25">
      <c r="A6975">
        <v>150620</v>
      </c>
      <c r="B6975" t="s">
        <v>23222</v>
      </c>
      <c r="C6975" t="s">
        <v>23223</v>
      </c>
      <c r="G6975" t="s">
        <v>23224</v>
      </c>
      <c r="H6975" t="s">
        <v>23225</v>
      </c>
      <c r="N6975" t="s">
        <v>45</v>
      </c>
      <c r="O6975" t="s">
        <v>40</v>
      </c>
      <c r="P6975" t="s">
        <v>30</v>
      </c>
      <c r="Q6975" t="s">
        <v>63</v>
      </c>
      <c r="R6975" t="s">
        <v>30</v>
      </c>
      <c r="X6975" t="s">
        <v>23226</v>
      </c>
    </row>
    <row r="6976" spans="1:24" x14ac:dyDescent="0.25">
      <c r="A6976">
        <v>118132</v>
      </c>
      <c r="B6976" t="s">
        <v>23227</v>
      </c>
      <c r="C6976" t="s">
        <v>23228</v>
      </c>
      <c r="G6976" t="e">
        <f>-tecan</f>
        <v>#NAME?</v>
      </c>
      <c r="H6976" t="s">
        <v>8275</v>
      </c>
      <c r="N6976" t="s">
        <v>45</v>
      </c>
      <c r="O6976" t="s">
        <v>40</v>
      </c>
      <c r="P6976" t="s">
        <v>30</v>
      </c>
      <c r="Q6976" t="s">
        <v>31</v>
      </c>
      <c r="R6976" t="s">
        <v>30</v>
      </c>
      <c r="X6976" t="s">
        <v>23229</v>
      </c>
    </row>
    <row r="6977" spans="1:24" x14ac:dyDescent="0.25">
      <c r="A6977">
        <v>124181</v>
      </c>
      <c r="B6977" t="s">
        <v>23234</v>
      </c>
      <c r="C6977" t="s">
        <v>23235</v>
      </c>
      <c r="E6977" t="s">
        <v>23236</v>
      </c>
      <c r="F6977" t="s">
        <v>23237</v>
      </c>
      <c r="G6977" t="e">
        <f>-tecan</f>
        <v>#NAME?</v>
      </c>
      <c r="H6977" t="s">
        <v>8275</v>
      </c>
      <c r="I6977">
        <v>1999</v>
      </c>
      <c r="N6977" t="s">
        <v>29</v>
      </c>
      <c r="O6977" t="s">
        <v>40</v>
      </c>
      <c r="P6977" t="s">
        <v>30</v>
      </c>
      <c r="Q6977" t="s">
        <v>31</v>
      </c>
      <c r="R6977" t="s">
        <v>30</v>
      </c>
      <c r="X6977" t="s">
        <v>23238</v>
      </c>
    </row>
    <row r="6978" spans="1:24" x14ac:dyDescent="0.25">
      <c r="A6978">
        <v>319898</v>
      </c>
      <c r="B6978" t="s">
        <v>23239</v>
      </c>
      <c r="C6978" t="s">
        <v>23240</v>
      </c>
      <c r="E6978" t="s">
        <v>23241</v>
      </c>
      <c r="F6978" t="s">
        <v>23242</v>
      </c>
      <c r="G6978" t="e">
        <f>-virine</f>
        <v>#NAME?</v>
      </c>
      <c r="H6978" t="s">
        <v>12237</v>
      </c>
      <c r="I6978">
        <v>1999</v>
      </c>
      <c r="N6978" t="s">
        <v>45</v>
      </c>
      <c r="O6978" t="s">
        <v>30</v>
      </c>
      <c r="P6978" t="s">
        <v>30</v>
      </c>
      <c r="Q6978" t="s">
        <v>63</v>
      </c>
      <c r="R6978" t="s">
        <v>30</v>
      </c>
      <c r="X6978" t="s">
        <v>23243</v>
      </c>
    </row>
    <row r="6979" spans="1:24" x14ac:dyDescent="0.25">
      <c r="A6979">
        <v>33785</v>
      </c>
      <c r="B6979" t="s">
        <v>23244</v>
      </c>
      <c r="C6979" t="s">
        <v>23245</v>
      </c>
      <c r="G6979" t="e">
        <f>-glitazar</f>
        <v>#NAME?</v>
      </c>
      <c r="H6979" t="s">
        <v>7402</v>
      </c>
      <c r="N6979" t="s">
        <v>45</v>
      </c>
      <c r="O6979" t="s">
        <v>30</v>
      </c>
      <c r="P6979" t="s">
        <v>30</v>
      </c>
      <c r="Q6979" t="s">
        <v>31</v>
      </c>
      <c r="R6979" t="s">
        <v>30</v>
      </c>
      <c r="X6979" t="s">
        <v>23246</v>
      </c>
    </row>
    <row r="6980" spans="1:24" x14ac:dyDescent="0.25">
      <c r="A6980">
        <v>421392</v>
      </c>
      <c r="B6980" t="s">
        <v>23254</v>
      </c>
      <c r="C6980" t="s">
        <v>23255</v>
      </c>
      <c r="E6980" t="s">
        <v>23256</v>
      </c>
      <c r="F6980" t="s">
        <v>6813</v>
      </c>
      <c r="G6980" t="e">
        <f>-ac</f>
        <v>#NAME?</v>
      </c>
      <c r="H6980" t="s">
        <v>1022</v>
      </c>
      <c r="I6980">
        <v>1980</v>
      </c>
      <c r="M6980" t="s">
        <v>18716</v>
      </c>
      <c r="N6980" t="s">
        <v>45</v>
      </c>
      <c r="O6980" t="s">
        <v>40</v>
      </c>
      <c r="P6980" t="s">
        <v>30</v>
      </c>
      <c r="Q6980" t="s">
        <v>63</v>
      </c>
      <c r="R6980" t="s">
        <v>30</v>
      </c>
      <c r="X6980" t="s">
        <v>23257</v>
      </c>
    </row>
    <row r="6981" spans="1:24" x14ac:dyDescent="0.25">
      <c r="A6981">
        <v>91000</v>
      </c>
      <c r="B6981" t="s">
        <v>23264</v>
      </c>
      <c r="C6981" t="s">
        <v>23265</v>
      </c>
      <c r="E6981" t="s">
        <v>23266</v>
      </c>
      <c r="G6981" t="e">
        <f>-nidazole</f>
        <v>#NAME?</v>
      </c>
      <c r="H6981" t="s">
        <v>10182</v>
      </c>
      <c r="N6981" t="s">
        <v>45</v>
      </c>
      <c r="O6981" t="s">
        <v>40</v>
      </c>
      <c r="P6981" t="s">
        <v>30</v>
      </c>
      <c r="Q6981" t="s">
        <v>46</v>
      </c>
      <c r="R6981" t="s">
        <v>30</v>
      </c>
      <c r="X6981" t="s">
        <v>23267</v>
      </c>
    </row>
    <row r="6982" spans="1:24" x14ac:dyDescent="0.25">
      <c r="A6982">
        <v>630356</v>
      </c>
      <c r="B6982" t="s">
        <v>23268</v>
      </c>
      <c r="C6982" t="s">
        <v>23269</v>
      </c>
      <c r="G6982" t="e">
        <f>-dipine</f>
        <v>#NAME?</v>
      </c>
      <c r="H6982" t="s">
        <v>318</v>
      </c>
      <c r="K6982" t="s">
        <v>23270</v>
      </c>
      <c r="L6982" t="s">
        <v>23271</v>
      </c>
      <c r="N6982" t="s">
        <v>45</v>
      </c>
      <c r="O6982" t="s">
        <v>30</v>
      </c>
      <c r="P6982" t="s">
        <v>30</v>
      </c>
      <c r="Q6982" t="s">
        <v>46</v>
      </c>
      <c r="R6982" t="s">
        <v>30</v>
      </c>
      <c r="X6982" t="s">
        <v>23272</v>
      </c>
    </row>
    <row r="6983" spans="1:24" x14ac:dyDescent="0.25">
      <c r="A6983">
        <v>795654</v>
      </c>
      <c r="B6983" t="s">
        <v>23273</v>
      </c>
      <c r="C6983" t="s">
        <v>23274</v>
      </c>
      <c r="E6983" t="s">
        <v>23275</v>
      </c>
      <c r="G6983" t="e">
        <f>-dil</f>
        <v>#NAME?</v>
      </c>
      <c r="H6983" t="s">
        <v>707</v>
      </c>
      <c r="K6983" t="s">
        <v>23276</v>
      </c>
      <c r="L6983" t="s">
        <v>23277</v>
      </c>
      <c r="N6983" t="s">
        <v>45</v>
      </c>
      <c r="O6983" t="s">
        <v>40</v>
      </c>
      <c r="P6983" t="s">
        <v>30</v>
      </c>
      <c r="Q6983" t="s">
        <v>63</v>
      </c>
      <c r="R6983" t="s">
        <v>30</v>
      </c>
      <c r="X6983" t="s">
        <v>23278</v>
      </c>
    </row>
    <row r="6984" spans="1:24" x14ac:dyDescent="0.25">
      <c r="A6984">
        <v>705913</v>
      </c>
      <c r="B6984" t="s">
        <v>23279</v>
      </c>
      <c r="C6984" t="s">
        <v>23280</v>
      </c>
      <c r="G6984" t="e">
        <f>-astine</f>
        <v>#NAME?</v>
      </c>
      <c r="H6984" t="s">
        <v>1231</v>
      </c>
      <c r="N6984" t="s">
        <v>45</v>
      </c>
      <c r="O6984" t="s">
        <v>40</v>
      </c>
      <c r="P6984" t="s">
        <v>30</v>
      </c>
      <c r="Q6984" t="s">
        <v>31</v>
      </c>
      <c r="R6984" t="s">
        <v>30</v>
      </c>
      <c r="X6984" t="s">
        <v>23281</v>
      </c>
    </row>
    <row r="6985" spans="1:24" x14ac:dyDescent="0.25">
      <c r="A6985">
        <v>114423</v>
      </c>
      <c r="B6985" t="s">
        <v>23282</v>
      </c>
      <c r="C6985" t="s">
        <v>23283</v>
      </c>
      <c r="G6985" t="e">
        <f>-virine</f>
        <v>#NAME?</v>
      </c>
      <c r="H6985" t="s">
        <v>12237</v>
      </c>
      <c r="N6985" t="s">
        <v>45</v>
      </c>
      <c r="O6985" t="s">
        <v>30</v>
      </c>
      <c r="P6985" t="s">
        <v>30</v>
      </c>
      <c r="Q6985" t="s">
        <v>63</v>
      </c>
      <c r="R6985" t="s">
        <v>30</v>
      </c>
      <c r="X6985" t="s">
        <v>23284</v>
      </c>
    </row>
    <row r="6986" spans="1:24" x14ac:dyDescent="0.25">
      <c r="A6986">
        <v>11217</v>
      </c>
      <c r="B6986" t="s">
        <v>23291</v>
      </c>
      <c r="C6986" t="s">
        <v>23292</v>
      </c>
      <c r="E6986" t="s">
        <v>23293</v>
      </c>
      <c r="F6986" t="s">
        <v>1600</v>
      </c>
      <c r="G6986" t="e">
        <f>-vir</f>
        <v>#NAME?</v>
      </c>
      <c r="H6986" t="s">
        <v>7289</v>
      </c>
      <c r="I6986">
        <v>1995</v>
      </c>
      <c r="M6986" t="s">
        <v>250</v>
      </c>
      <c r="N6986" t="s">
        <v>45</v>
      </c>
      <c r="O6986" t="s">
        <v>30</v>
      </c>
      <c r="P6986" t="s">
        <v>30</v>
      </c>
      <c r="Q6986" t="s">
        <v>31</v>
      </c>
      <c r="R6986" t="s">
        <v>30</v>
      </c>
      <c r="X6986" t="s">
        <v>23294</v>
      </c>
    </row>
    <row r="6987" spans="1:24" x14ac:dyDescent="0.25">
      <c r="A6987">
        <v>252489</v>
      </c>
      <c r="B6987" t="s">
        <v>23295</v>
      </c>
      <c r="C6987" t="s">
        <v>23296</v>
      </c>
      <c r="E6987" t="s">
        <v>23297</v>
      </c>
      <c r="F6987" t="s">
        <v>23298</v>
      </c>
      <c r="G6987" t="s">
        <v>16059</v>
      </c>
      <c r="H6987" t="s">
        <v>16060</v>
      </c>
      <c r="I6987">
        <v>2003</v>
      </c>
      <c r="N6987" t="s">
        <v>45</v>
      </c>
      <c r="O6987" t="s">
        <v>40</v>
      </c>
      <c r="P6987" t="s">
        <v>30</v>
      </c>
      <c r="Q6987" t="s">
        <v>63</v>
      </c>
      <c r="R6987" t="s">
        <v>30</v>
      </c>
      <c r="X6987" t="s">
        <v>23299</v>
      </c>
    </row>
    <row r="6988" spans="1:24" x14ac:dyDescent="0.25">
      <c r="A6988">
        <v>59110</v>
      </c>
      <c r="B6988" t="s">
        <v>23300</v>
      </c>
      <c r="C6988" t="s">
        <v>23301</v>
      </c>
      <c r="E6988" t="s">
        <v>23302</v>
      </c>
      <c r="G6988" t="e">
        <f>-bersat</f>
        <v>#NAME?</v>
      </c>
      <c r="H6988" t="s">
        <v>23303</v>
      </c>
      <c r="N6988" t="s">
        <v>45</v>
      </c>
      <c r="O6988" t="s">
        <v>40</v>
      </c>
      <c r="P6988" t="s">
        <v>30</v>
      </c>
      <c r="Q6988" t="s">
        <v>31</v>
      </c>
      <c r="R6988" t="s">
        <v>30</v>
      </c>
      <c r="X6988" t="s">
        <v>23304</v>
      </c>
    </row>
    <row r="6989" spans="1:24" x14ac:dyDescent="0.25">
      <c r="A6989">
        <v>758744</v>
      </c>
      <c r="B6989" t="s">
        <v>23314</v>
      </c>
      <c r="C6989" t="s">
        <v>23315</v>
      </c>
      <c r="G6989" t="e">
        <f>-oxanide</f>
        <v>#NAME?</v>
      </c>
      <c r="H6989" t="s">
        <v>1689</v>
      </c>
      <c r="N6989" t="s">
        <v>45</v>
      </c>
      <c r="O6989" t="s">
        <v>40</v>
      </c>
      <c r="P6989" t="s">
        <v>30</v>
      </c>
      <c r="Q6989" t="s">
        <v>63</v>
      </c>
      <c r="R6989" t="s">
        <v>30</v>
      </c>
      <c r="X6989" t="s">
        <v>23316</v>
      </c>
    </row>
    <row r="6990" spans="1:24" x14ac:dyDescent="0.25">
      <c r="A6990">
        <v>266770</v>
      </c>
      <c r="B6990" t="s">
        <v>23323</v>
      </c>
      <c r="C6990" t="s">
        <v>23324</v>
      </c>
      <c r="E6990" t="s">
        <v>23325</v>
      </c>
      <c r="F6990" t="s">
        <v>313</v>
      </c>
      <c r="G6990" t="e">
        <f>-ast</f>
        <v>#NAME?</v>
      </c>
      <c r="H6990" t="s">
        <v>13629</v>
      </c>
      <c r="I6990">
        <v>1988</v>
      </c>
      <c r="M6990" t="s">
        <v>13632</v>
      </c>
      <c r="N6990" t="s">
        <v>45</v>
      </c>
      <c r="O6990" t="s">
        <v>40</v>
      </c>
      <c r="P6990" t="s">
        <v>30</v>
      </c>
      <c r="Q6990" t="s">
        <v>63</v>
      </c>
      <c r="R6990" t="s">
        <v>30</v>
      </c>
      <c r="X6990" t="s">
        <v>23326</v>
      </c>
    </row>
    <row r="6991" spans="1:24" x14ac:dyDescent="0.25">
      <c r="A6991">
        <v>40702</v>
      </c>
      <c r="B6991" t="s">
        <v>23327</v>
      </c>
      <c r="C6991" t="s">
        <v>23328</v>
      </c>
      <c r="G6991" t="e">
        <f>-imex</f>
        <v>#NAME?</v>
      </c>
      <c r="H6991" t="s">
        <v>3155</v>
      </c>
      <c r="N6991" t="s">
        <v>45</v>
      </c>
      <c r="O6991" t="s">
        <v>40</v>
      </c>
      <c r="P6991" t="s">
        <v>30</v>
      </c>
      <c r="Q6991" t="s">
        <v>31</v>
      </c>
      <c r="R6991" t="s">
        <v>30</v>
      </c>
      <c r="X6991" t="s">
        <v>23329</v>
      </c>
    </row>
    <row r="6992" spans="1:24" x14ac:dyDescent="0.25">
      <c r="A6992">
        <v>656115</v>
      </c>
      <c r="B6992" t="s">
        <v>23337</v>
      </c>
      <c r="C6992" t="s">
        <v>23338</v>
      </c>
      <c r="G6992" t="e">
        <f>-ium</f>
        <v>#NAME?</v>
      </c>
      <c r="H6992" t="s">
        <v>288</v>
      </c>
      <c r="N6992" t="s">
        <v>45</v>
      </c>
      <c r="O6992" t="s">
        <v>30</v>
      </c>
      <c r="P6992" t="s">
        <v>30</v>
      </c>
      <c r="Q6992" t="s">
        <v>63</v>
      </c>
      <c r="R6992" t="s">
        <v>30</v>
      </c>
      <c r="X6992" t="s">
        <v>23339</v>
      </c>
    </row>
    <row r="6993" spans="1:24" x14ac:dyDescent="0.25">
      <c r="A6993">
        <v>34808</v>
      </c>
      <c r="B6993" t="s">
        <v>23340</v>
      </c>
      <c r="C6993" t="s">
        <v>23341</v>
      </c>
      <c r="E6993" t="s">
        <v>23342</v>
      </c>
      <c r="G6993" t="e">
        <f>-ac</f>
        <v>#NAME?</v>
      </c>
      <c r="H6993" t="s">
        <v>1022</v>
      </c>
      <c r="I6993">
        <v>1977</v>
      </c>
      <c r="M6993" t="s">
        <v>1025</v>
      </c>
      <c r="N6993" t="s">
        <v>45</v>
      </c>
      <c r="O6993" t="s">
        <v>40</v>
      </c>
      <c r="P6993" t="s">
        <v>30</v>
      </c>
      <c r="Q6993" t="s">
        <v>63</v>
      </c>
      <c r="R6993" t="s">
        <v>30</v>
      </c>
      <c r="X6993" t="s">
        <v>23343</v>
      </c>
    </row>
    <row r="6994" spans="1:24" x14ac:dyDescent="0.25">
      <c r="A6994">
        <v>115763</v>
      </c>
      <c r="B6994" t="s">
        <v>23344</v>
      </c>
      <c r="C6994" t="s">
        <v>23345</v>
      </c>
      <c r="G6994" t="e">
        <f>-bactam</f>
        <v>#NAME?</v>
      </c>
      <c r="H6994" t="s">
        <v>20890</v>
      </c>
      <c r="N6994" t="s">
        <v>29</v>
      </c>
      <c r="O6994" t="s">
        <v>40</v>
      </c>
      <c r="P6994" t="s">
        <v>30</v>
      </c>
      <c r="Q6994" t="s">
        <v>31</v>
      </c>
      <c r="R6994" t="s">
        <v>30</v>
      </c>
      <c r="X6994" t="s">
        <v>23346</v>
      </c>
    </row>
    <row r="6995" spans="1:24" x14ac:dyDescent="0.25">
      <c r="A6995">
        <v>452239</v>
      </c>
      <c r="B6995" t="s">
        <v>23347</v>
      </c>
      <c r="C6995" t="s">
        <v>23348</v>
      </c>
      <c r="G6995" t="e">
        <f>-sulfan</f>
        <v>#NAME?</v>
      </c>
      <c r="H6995" t="s">
        <v>5084</v>
      </c>
      <c r="K6995" t="s">
        <v>23349</v>
      </c>
      <c r="L6995" t="s">
        <v>23350</v>
      </c>
      <c r="N6995" t="s">
        <v>45</v>
      </c>
      <c r="O6995" t="s">
        <v>40</v>
      </c>
      <c r="P6995" t="s">
        <v>30</v>
      </c>
      <c r="Q6995" t="s">
        <v>31</v>
      </c>
      <c r="R6995" t="s">
        <v>30</v>
      </c>
      <c r="X6995" t="s">
        <v>23351</v>
      </c>
    </row>
    <row r="6996" spans="1:24" x14ac:dyDescent="0.25">
      <c r="A6996">
        <v>433616</v>
      </c>
      <c r="B6996" t="s">
        <v>23352</v>
      </c>
      <c r="C6996" t="s">
        <v>23353</v>
      </c>
      <c r="E6996" t="s">
        <v>23354</v>
      </c>
      <c r="F6996" t="s">
        <v>626</v>
      </c>
      <c r="G6996" t="e">
        <f>-micin</f>
        <v>#NAME?</v>
      </c>
      <c r="H6996" t="s">
        <v>256</v>
      </c>
      <c r="I6996">
        <v>1986</v>
      </c>
      <c r="K6996" t="s">
        <v>23355</v>
      </c>
      <c r="L6996" t="s">
        <v>23356</v>
      </c>
      <c r="M6996" t="s">
        <v>23357</v>
      </c>
      <c r="N6996" t="s">
        <v>29</v>
      </c>
      <c r="O6996" t="s">
        <v>30</v>
      </c>
      <c r="P6996" t="s">
        <v>30</v>
      </c>
      <c r="Q6996" t="s">
        <v>31</v>
      </c>
      <c r="R6996" t="s">
        <v>30</v>
      </c>
      <c r="X6996" t="s">
        <v>23358</v>
      </c>
    </row>
    <row r="6997" spans="1:24" x14ac:dyDescent="0.25">
      <c r="A6997">
        <v>454301</v>
      </c>
      <c r="B6997" t="s">
        <v>23359</v>
      </c>
      <c r="C6997" t="s">
        <v>23360</v>
      </c>
      <c r="G6997" t="e">
        <f>-sulfan</f>
        <v>#NAME?</v>
      </c>
      <c r="H6997" t="s">
        <v>5084</v>
      </c>
      <c r="N6997" t="s">
        <v>45</v>
      </c>
      <c r="O6997" t="s">
        <v>40</v>
      </c>
      <c r="P6997" t="s">
        <v>30</v>
      </c>
      <c r="Q6997" t="s">
        <v>46</v>
      </c>
      <c r="R6997" t="s">
        <v>30</v>
      </c>
      <c r="X6997" t="s">
        <v>23361</v>
      </c>
    </row>
    <row r="6998" spans="1:24" x14ac:dyDescent="0.25">
      <c r="A6998">
        <v>104359</v>
      </c>
      <c r="B6998" t="s">
        <v>23367</v>
      </c>
      <c r="C6998" t="s">
        <v>23368</v>
      </c>
      <c r="M6998" t="s">
        <v>4259</v>
      </c>
      <c r="N6998" t="s">
        <v>45</v>
      </c>
      <c r="O6998" t="s">
        <v>30</v>
      </c>
      <c r="P6998" t="s">
        <v>30</v>
      </c>
      <c r="Q6998" t="s">
        <v>46</v>
      </c>
      <c r="R6998" t="s">
        <v>30</v>
      </c>
      <c r="X6998" t="s">
        <v>23369</v>
      </c>
    </row>
    <row r="6999" spans="1:24" x14ac:dyDescent="0.25">
      <c r="A6999">
        <v>453519</v>
      </c>
      <c r="B6999" t="s">
        <v>23373</v>
      </c>
      <c r="C6999" t="s">
        <v>23374</v>
      </c>
      <c r="E6999" t="s">
        <v>23375</v>
      </c>
      <c r="F6999" t="s">
        <v>23376</v>
      </c>
      <c r="G6999" t="e">
        <f>-mustine</f>
        <v>#NAME?</v>
      </c>
      <c r="H6999" t="s">
        <v>631</v>
      </c>
      <c r="I6999">
        <v>1980</v>
      </c>
      <c r="M6999" t="s">
        <v>793</v>
      </c>
      <c r="N6999" t="s">
        <v>45</v>
      </c>
      <c r="O6999" t="s">
        <v>40</v>
      </c>
      <c r="P6999" t="s">
        <v>30</v>
      </c>
      <c r="Q6999" t="s">
        <v>63</v>
      </c>
      <c r="R6999" t="s">
        <v>30</v>
      </c>
      <c r="X6999" t="s">
        <v>23377</v>
      </c>
    </row>
    <row r="7000" spans="1:24" x14ac:dyDescent="0.25">
      <c r="A7000">
        <v>1376110</v>
      </c>
      <c r="B7000" t="s">
        <v>23378</v>
      </c>
      <c r="C7000" t="s">
        <v>23379</v>
      </c>
      <c r="E7000" t="s">
        <v>23380</v>
      </c>
      <c r="F7000" t="s">
        <v>2066</v>
      </c>
      <c r="G7000" t="e">
        <f>-ciclib</f>
        <v>#NAME?</v>
      </c>
      <c r="H7000" t="s">
        <v>12130</v>
      </c>
      <c r="I7000">
        <v>2009</v>
      </c>
      <c r="N7000" t="s">
        <v>45</v>
      </c>
      <c r="O7000" t="s">
        <v>40</v>
      </c>
      <c r="P7000" t="s">
        <v>30</v>
      </c>
      <c r="Q7000" t="s">
        <v>31</v>
      </c>
      <c r="R7000" t="s">
        <v>30</v>
      </c>
      <c r="X7000" t="s">
        <v>23381</v>
      </c>
    </row>
    <row r="7001" spans="1:24" x14ac:dyDescent="0.25">
      <c r="A7001">
        <v>1377742</v>
      </c>
      <c r="B7001" t="s">
        <v>23382</v>
      </c>
      <c r="C7001" t="s">
        <v>23383</v>
      </c>
      <c r="G7001" t="e">
        <f ca="1">-pin(e)</f>
        <v>#NAME?</v>
      </c>
      <c r="H7001" t="s">
        <v>272</v>
      </c>
      <c r="N7001" t="s">
        <v>45</v>
      </c>
      <c r="O7001" t="s">
        <v>40</v>
      </c>
      <c r="P7001" t="s">
        <v>30</v>
      </c>
      <c r="Q7001" t="s">
        <v>63</v>
      </c>
      <c r="R7001" t="s">
        <v>30</v>
      </c>
      <c r="X7001" t="s">
        <v>23384</v>
      </c>
    </row>
    <row r="7002" spans="1:24" x14ac:dyDescent="0.25">
      <c r="A7002">
        <v>7546</v>
      </c>
      <c r="B7002" t="s">
        <v>23385</v>
      </c>
      <c r="C7002" t="s">
        <v>23386</v>
      </c>
      <c r="E7002" t="s">
        <v>23387</v>
      </c>
      <c r="F7002" t="s">
        <v>519</v>
      </c>
      <c r="G7002" t="e">
        <f>-stat</f>
        <v>#NAME?</v>
      </c>
      <c r="H7002" t="s">
        <v>7961</v>
      </c>
      <c r="I7002">
        <v>1996</v>
      </c>
      <c r="M7002" t="s">
        <v>19339</v>
      </c>
      <c r="N7002" t="s">
        <v>45</v>
      </c>
      <c r="O7002" t="s">
        <v>40</v>
      </c>
      <c r="P7002" t="s">
        <v>30</v>
      </c>
      <c r="Q7002" t="s">
        <v>46</v>
      </c>
      <c r="R7002" t="s">
        <v>30</v>
      </c>
      <c r="X7002" t="s">
        <v>23388</v>
      </c>
    </row>
    <row r="7003" spans="1:24" x14ac:dyDescent="0.25">
      <c r="A7003">
        <v>1376921</v>
      </c>
      <c r="B7003" t="s">
        <v>23389</v>
      </c>
      <c r="C7003" t="s">
        <v>23390</v>
      </c>
      <c r="E7003" t="s">
        <v>23391</v>
      </c>
      <c r="F7003" t="s">
        <v>14164</v>
      </c>
      <c r="G7003" t="e">
        <f>-fenin</f>
        <v>#NAME?</v>
      </c>
      <c r="H7003" t="s">
        <v>7474</v>
      </c>
      <c r="I7003">
        <v>1979</v>
      </c>
      <c r="M7003" t="s">
        <v>7475</v>
      </c>
      <c r="N7003" t="s">
        <v>45</v>
      </c>
      <c r="O7003" t="s">
        <v>40</v>
      </c>
      <c r="P7003" t="s">
        <v>30</v>
      </c>
      <c r="Q7003" t="s">
        <v>63</v>
      </c>
      <c r="R7003" t="s">
        <v>30</v>
      </c>
      <c r="X7003" t="s">
        <v>23392</v>
      </c>
    </row>
    <row r="7004" spans="1:24" x14ac:dyDescent="0.25">
      <c r="A7004">
        <v>1378171</v>
      </c>
      <c r="B7004" t="s">
        <v>23393</v>
      </c>
      <c r="C7004" t="s">
        <v>23394</v>
      </c>
      <c r="G7004" t="e">
        <f>-rocin</f>
        <v>#NAME?</v>
      </c>
      <c r="H7004" t="s">
        <v>4596</v>
      </c>
      <c r="N7004" t="s">
        <v>45</v>
      </c>
      <c r="O7004" t="s">
        <v>40</v>
      </c>
      <c r="P7004" t="s">
        <v>30</v>
      </c>
      <c r="Q7004" t="s">
        <v>46</v>
      </c>
      <c r="R7004" t="s">
        <v>30</v>
      </c>
      <c r="X7004" t="s">
        <v>23395</v>
      </c>
    </row>
    <row r="7005" spans="1:24" x14ac:dyDescent="0.25">
      <c r="A7005">
        <v>1379744</v>
      </c>
      <c r="B7005" t="s">
        <v>23396</v>
      </c>
      <c r="C7005" t="s">
        <v>23397</v>
      </c>
      <c r="G7005" t="s">
        <v>2404</v>
      </c>
      <c r="H7005" t="s">
        <v>2405</v>
      </c>
      <c r="N7005" t="s">
        <v>45</v>
      </c>
      <c r="O7005" t="s">
        <v>40</v>
      </c>
      <c r="P7005" t="s">
        <v>30</v>
      </c>
      <c r="Q7005" t="s">
        <v>63</v>
      </c>
      <c r="R7005" t="s">
        <v>30</v>
      </c>
      <c r="X7005" t="s">
        <v>23398</v>
      </c>
    </row>
    <row r="7006" spans="1:24" x14ac:dyDescent="0.25">
      <c r="A7006">
        <v>1377266</v>
      </c>
      <c r="B7006" t="s">
        <v>23399</v>
      </c>
      <c r="C7006" t="s">
        <v>23400</v>
      </c>
      <c r="G7006" t="e">
        <f>-orphan</f>
        <v>#NAME?</v>
      </c>
      <c r="H7006" t="s">
        <v>13345</v>
      </c>
      <c r="N7006" t="s">
        <v>45</v>
      </c>
      <c r="O7006" t="s">
        <v>40</v>
      </c>
      <c r="P7006" t="s">
        <v>30</v>
      </c>
      <c r="Q7006" t="s">
        <v>31</v>
      </c>
      <c r="R7006" t="s">
        <v>30</v>
      </c>
      <c r="X7006" t="s">
        <v>23401</v>
      </c>
    </row>
    <row r="7007" spans="1:24" x14ac:dyDescent="0.25">
      <c r="A7007">
        <v>1376887</v>
      </c>
      <c r="B7007" t="s">
        <v>23402</v>
      </c>
      <c r="C7007" t="s">
        <v>23403</v>
      </c>
      <c r="G7007" t="e">
        <f>-conazole</f>
        <v>#NAME?</v>
      </c>
      <c r="H7007" t="s">
        <v>917</v>
      </c>
      <c r="N7007" t="s">
        <v>45</v>
      </c>
      <c r="O7007" t="s">
        <v>40</v>
      </c>
      <c r="P7007" t="s">
        <v>30</v>
      </c>
      <c r="Q7007" t="s">
        <v>31</v>
      </c>
      <c r="R7007" t="s">
        <v>30</v>
      </c>
      <c r="X7007" t="s">
        <v>23404</v>
      </c>
    </row>
    <row r="7008" spans="1:24" x14ac:dyDescent="0.25">
      <c r="A7008">
        <v>1378040</v>
      </c>
      <c r="B7008" t="s">
        <v>23405</v>
      </c>
      <c r="C7008" t="s">
        <v>23406</v>
      </c>
      <c r="E7008" t="s">
        <v>23407</v>
      </c>
      <c r="F7008" t="s">
        <v>1258</v>
      </c>
      <c r="G7008" t="e">
        <f>-conazole</f>
        <v>#NAME?</v>
      </c>
      <c r="H7008" t="s">
        <v>917</v>
      </c>
      <c r="I7008">
        <v>1991</v>
      </c>
      <c r="M7008" t="s">
        <v>268</v>
      </c>
      <c r="N7008" t="s">
        <v>45</v>
      </c>
      <c r="O7008" t="s">
        <v>30</v>
      </c>
      <c r="P7008" t="s">
        <v>30</v>
      </c>
      <c r="Q7008" t="s">
        <v>46</v>
      </c>
      <c r="R7008" t="s">
        <v>30</v>
      </c>
      <c r="X7008" t="s">
        <v>23408</v>
      </c>
    </row>
    <row r="7009" spans="1:24" x14ac:dyDescent="0.25">
      <c r="A7009">
        <v>1378230</v>
      </c>
      <c r="B7009" t="s">
        <v>23409</v>
      </c>
      <c r="C7009" t="s">
        <v>23410</v>
      </c>
      <c r="E7009" t="s">
        <v>23411</v>
      </c>
      <c r="F7009" t="s">
        <v>301</v>
      </c>
      <c r="G7009" t="s">
        <v>2639</v>
      </c>
      <c r="H7009" t="s">
        <v>2640</v>
      </c>
      <c r="I7009">
        <v>1966</v>
      </c>
      <c r="M7009" t="s">
        <v>1025</v>
      </c>
      <c r="N7009" t="s">
        <v>29</v>
      </c>
      <c r="O7009" t="s">
        <v>40</v>
      </c>
      <c r="P7009" t="s">
        <v>30</v>
      </c>
      <c r="Q7009" t="s">
        <v>31</v>
      </c>
      <c r="R7009" t="s">
        <v>30</v>
      </c>
      <c r="X7009" t="s">
        <v>23412</v>
      </c>
    </row>
    <row r="7010" spans="1:24" x14ac:dyDescent="0.25">
      <c r="A7010">
        <v>1380541</v>
      </c>
      <c r="B7010" t="s">
        <v>23416</v>
      </c>
      <c r="C7010" t="s">
        <v>23417</v>
      </c>
      <c r="G7010" t="e">
        <f>-rsen</f>
        <v>#NAME?</v>
      </c>
      <c r="H7010" t="s">
        <v>9400</v>
      </c>
      <c r="N7010" t="s">
        <v>540</v>
      </c>
      <c r="O7010" t="s">
        <v>30</v>
      </c>
      <c r="P7010" t="s">
        <v>30</v>
      </c>
      <c r="Q7010" t="s">
        <v>31</v>
      </c>
      <c r="R7010" t="s">
        <v>30</v>
      </c>
    </row>
    <row r="7011" spans="1:24" x14ac:dyDescent="0.25">
      <c r="A7011">
        <v>1380505</v>
      </c>
      <c r="B7011" t="s">
        <v>23418</v>
      </c>
      <c r="C7011" t="s">
        <v>23419</v>
      </c>
      <c r="F7011" t="s">
        <v>9407</v>
      </c>
      <c r="G7011" t="e">
        <f>-stim</f>
        <v>#NAME?</v>
      </c>
      <c r="H7011" t="s">
        <v>17276</v>
      </c>
      <c r="I7011">
        <v>1996</v>
      </c>
      <c r="M7011" t="s">
        <v>23420</v>
      </c>
      <c r="N7011" t="s">
        <v>108</v>
      </c>
      <c r="O7011" t="s">
        <v>30</v>
      </c>
      <c r="P7011" t="s">
        <v>30</v>
      </c>
      <c r="Q7011" t="s">
        <v>31</v>
      </c>
      <c r="R7011" t="s">
        <v>30</v>
      </c>
    </row>
    <row r="7012" spans="1:24" x14ac:dyDescent="0.25">
      <c r="A7012">
        <v>1381014</v>
      </c>
      <c r="B7012" t="s">
        <v>23421</v>
      </c>
      <c r="C7012" t="s">
        <v>23422</v>
      </c>
      <c r="E7012" t="s">
        <v>23423</v>
      </c>
      <c r="F7012" t="s">
        <v>14961</v>
      </c>
      <c r="G7012" t="e">
        <f>-tricin</f>
        <v>#NAME?</v>
      </c>
      <c r="H7012" t="s">
        <v>23424</v>
      </c>
      <c r="I7012">
        <v>1971</v>
      </c>
      <c r="M7012" t="s">
        <v>23425</v>
      </c>
      <c r="N7012" t="s">
        <v>75</v>
      </c>
      <c r="O7012" t="s">
        <v>30</v>
      </c>
      <c r="P7012" t="s">
        <v>30</v>
      </c>
      <c r="Q7012" t="s">
        <v>31</v>
      </c>
      <c r="R7012" t="s">
        <v>30</v>
      </c>
    </row>
    <row r="7013" spans="1:24" x14ac:dyDescent="0.25">
      <c r="A7013">
        <v>1381227</v>
      </c>
      <c r="B7013" t="s">
        <v>23426</v>
      </c>
      <c r="C7013" t="s">
        <v>23427</v>
      </c>
      <c r="G7013" t="s">
        <v>129</v>
      </c>
      <c r="H7013" t="s">
        <v>130</v>
      </c>
      <c r="N7013" t="s">
        <v>75</v>
      </c>
      <c r="O7013" t="s">
        <v>30</v>
      </c>
      <c r="P7013" t="s">
        <v>30</v>
      </c>
      <c r="Q7013" t="s">
        <v>31</v>
      </c>
      <c r="R7013" t="s">
        <v>30</v>
      </c>
    </row>
    <row r="7014" spans="1:24" x14ac:dyDescent="0.25">
      <c r="A7014">
        <v>1376532</v>
      </c>
      <c r="B7014" t="s">
        <v>23428</v>
      </c>
      <c r="C7014" t="s">
        <v>23429</v>
      </c>
      <c r="E7014" t="s">
        <v>23430</v>
      </c>
      <c r="F7014" t="s">
        <v>23431</v>
      </c>
      <c r="G7014" t="s">
        <v>581</v>
      </c>
      <c r="H7014" t="s">
        <v>582</v>
      </c>
      <c r="I7014">
        <v>2002</v>
      </c>
      <c r="N7014" t="s">
        <v>45</v>
      </c>
      <c r="O7014" t="s">
        <v>40</v>
      </c>
      <c r="P7014" t="s">
        <v>30</v>
      </c>
      <c r="Q7014" t="s">
        <v>46</v>
      </c>
      <c r="R7014" t="s">
        <v>30</v>
      </c>
      <c r="X7014" t="s">
        <v>23432</v>
      </c>
    </row>
    <row r="7015" spans="1:24" x14ac:dyDescent="0.25">
      <c r="A7015">
        <v>1383117</v>
      </c>
      <c r="B7015" t="s">
        <v>23433</v>
      </c>
      <c r="C7015" t="s">
        <v>23434</v>
      </c>
      <c r="E7015" t="s">
        <v>23435</v>
      </c>
      <c r="G7015" t="e">
        <f>-triptyline</f>
        <v>#NAME?</v>
      </c>
      <c r="H7015" t="s">
        <v>20995</v>
      </c>
      <c r="I7015">
        <v>1971</v>
      </c>
      <c r="M7015" t="s">
        <v>367</v>
      </c>
      <c r="N7015" t="s">
        <v>45</v>
      </c>
      <c r="O7015" t="s">
        <v>40</v>
      </c>
      <c r="P7015" t="s">
        <v>30</v>
      </c>
      <c r="Q7015" t="s">
        <v>63</v>
      </c>
      <c r="R7015" t="s">
        <v>30</v>
      </c>
      <c r="X7015" t="s">
        <v>23436</v>
      </c>
    </row>
    <row r="7016" spans="1:24" x14ac:dyDescent="0.25">
      <c r="A7016">
        <v>1383415</v>
      </c>
      <c r="B7016" t="s">
        <v>23437</v>
      </c>
      <c r="C7016" t="s">
        <v>23438</v>
      </c>
      <c r="G7016" t="s">
        <v>2800</v>
      </c>
      <c r="H7016" t="s">
        <v>2801</v>
      </c>
      <c r="N7016" t="s">
        <v>45</v>
      </c>
      <c r="O7016" t="s">
        <v>40</v>
      </c>
      <c r="P7016" t="s">
        <v>30</v>
      </c>
      <c r="Q7016" t="s">
        <v>63</v>
      </c>
      <c r="R7016" t="s">
        <v>30</v>
      </c>
      <c r="X7016" t="s">
        <v>23439</v>
      </c>
    </row>
    <row r="7017" spans="1:24" x14ac:dyDescent="0.25">
      <c r="A7017">
        <v>1376153</v>
      </c>
      <c r="B7017" t="s">
        <v>23440</v>
      </c>
      <c r="C7017" t="s">
        <v>23441</v>
      </c>
      <c r="E7017" t="s">
        <v>23442</v>
      </c>
      <c r="F7017" t="s">
        <v>23443</v>
      </c>
      <c r="G7017" t="e">
        <f>-trombopag</f>
        <v>#NAME?</v>
      </c>
      <c r="H7017" t="s">
        <v>2564</v>
      </c>
      <c r="I7017">
        <v>2011</v>
      </c>
      <c r="N7017" t="s">
        <v>45</v>
      </c>
      <c r="O7017" t="s">
        <v>30</v>
      </c>
      <c r="P7017" t="s">
        <v>30</v>
      </c>
      <c r="Q7017" t="s">
        <v>63</v>
      </c>
      <c r="R7017" t="s">
        <v>30</v>
      </c>
      <c r="X7017" t="s">
        <v>23444</v>
      </c>
    </row>
    <row r="7018" spans="1:24" x14ac:dyDescent="0.25">
      <c r="A7018">
        <v>1383236</v>
      </c>
      <c r="B7018" t="s">
        <v>23445</v>
      </c>
      <c r="C7018" t="s">
        <v>23446</v>
      </c>
      <c r="G7018" t="e">
        <f>-ium</f>
        <v>#NAME?</v>
      </c>
      <c r="H7018" t="s">
        <v>288</v>
      </c>
      <c r="K7018" t="s">
        <v>23447</v>
      </c>
      <c r="L7018" t="s">
        <v>23448</v>
      </c>
      <c r="N7018" t="s">
        <v>45</v>
      </c>
      <c r="O7018" t="s">
        <v>40</v>
      </c>
      <c r="P7018" t="s">
        <v>30</v>
      </c>
      <c r="Q7018" t="s">
        <v>46</v>
      </c>
      <c r="R7018" t="s">
        <v>30</v>
      </c>
      <c r="X7018" t="s">
        <v>23449</v>
      </c>
    </row>
    <row r="7019" spans="1:24" x14ac:dyDescent="0.25">
      <c r="A7019">
        <v>1376734</v>
      </c>
      <c r="B7019" t="s">
        <v>23453</v>
      </c>
      <c r="C7019" t="s">
        <v>23454</v>
      </c>
      <c r="E7019" t="s">
        <v>23455</v>
      </c>
      <c r="F7019" t="s">
        <v>23456</v>
      </c>
      <c r="G7019" t="e">
        <f>-profen</f>
        <v>#NAME?</v>
      </c>
      <c r="H7019" t="s">
        <v>875</v>
      </c>
      <c r="I7019">
        <v>1994</v>
      </c>
      <c r="M7019" t="s">
        <v>443</v>
      </c>
      <c r="N7019" t="s">
        <v>45</v>
      </c>
      <c r="O7019" t="s">
        <v>30</v>
      </c>
      <c r="P7019" t="s">
        <v>30</v>
      </c>
      <c r="Q7019" t="s">
        <v>46</v>
      </c>
      <c r="R7019" t="s">
        <v>30</v>
      </c>
      <c r="X7019" t="s">
        <v>23457</v>
      </c>
    </row>
    <row r="7020" spans="1:24" x14ac:dyDescent="0.25">
      <c r="A7020">
        <v>1377238</v>
      </c>
      <c r="B7020" t="s">
        <v>23458</v>
      </c>
      <c r="C7020" t="s">
        <v>23459</v>
      </c>
      <c r="G7020" t="s">
        <v>23460</v>
      </c>
      <c r="H7020" t="s">
        <v>23461</v>
      </c>
      <c r="I7020">
        <v>2009</v>
      </c>
      <c r="N7020" t="s">
        <v>45</v>
      </c>
      <c r="O7020" t="s">
        <v>40</v>
      </c>
      <c r="P7020" t="s">
        <v>30</v>
      </c>
      <c r="Q7020" t="s">
        <v>31</v>
      </c>
      <c r="R7020" t="s">
        <v>30</v>
      </c>
      <c r="X7020" t="s">
        <v>23462</v>
      </c>
    </row>
    <row r="7021" spans="1:24" x14ac:dyDescent="0.25">
      <c r="A7021">
        <v>1377658</v>
      </c>
      <c r="B7021" t="s">
        <v>23463</v>
      </c>
      <c r="C7021" t="s">
        <v>23464</v>
      </c>
      <c r="G7021" t="e">
        <f>-pril</f>
        <v>#NAME?</v>
      </c>
      <c r="H7021" t="s">
        <v>1992</v>
      </c>
      <c r="N7021" t="s">
        <v>45</v>
      </c>
      <c r="O7021" t="s">
        <v>40</v>
      </c>
      <c r="P7021" t="s">
        <v>30</v>
      </c>
      <c r="Q7021" t="s">
        <v>31</v>
      </c>
      <c r="R7021" t="s">
        <v>30</v>
      </c>
      <c r="X7021" t="s">
        <v>23465</v>
      </c>
    </row>
    <row r="7022" spans="1:24" x14ac:dyDescent="0.25">
      <c r="A7022">
        <v>1378728</v>
      </c>
      <c r="B7022" t="s">
        <v>23466</v>
      </c>
      <c r="C7022" t="s">
        <v>23467</v>
      </c>
      <c r="E7022" t="s">
        <v>23468</v>
      </c>
      <c r="F7022" t="s">
        <v>626</v>
      </c>
      <c r="G7022" t="e">
        <f>-micin</f>
        <v>#NAME?</v>
      </c>
      <c r="H7022" t="s">
        <v>256</v>
      </c>
      <c r="I7022">
        <v>1974</v>
      </c>
      <c r="M7022" t="s">
        <v>453</v>
      </c>
      <c r="N7022" t="s">
        <v>29</v>
      </c>
      <c r="O7022" t="s">
        <v>30</v>
      </c>
      <c r="P7022" t="s">
        <v>30</v>
      </c>
      <c r="Q7022" t="s">
        <v>31</v>
      </c>
      <c r="R7022" t="s">
        <v>30</v>
      </c>
      <c r="X7022" t="s">
        <v>23469</v>
      </c>
    </row>
    <row r="7023" spans="1:24" x14ac:dyDescent="0.25">
      <c r="A7023">
        <v>1377172</v>
      </c>
      <c r="B7023" t="s">
        <v>23470</v>
      </c>
      <c r="C7023" t="s">
        <v>23471</v>
      </c>
      <c r="G7023" t="e">
        <f>-perone</f>
        <v>#NAME?</v>
      </c>
      <c r="H7023" t="s">
        <v>5115</v>
      </c>
      <c r="N7023" t="s">
        <v>45</v>
      </c>
      <c r="O7023" t="s">
        <v>40</v>
      </c>
      <c r="P7023" t="s">
        <v>30</v>
      </c>
      <c r="Q7023" t="s">
        <v>63</v>
      </c>
      <c r="R7023" t="s">
        <v>30</v>
      </c>
      <c r="X7023" t="s">
        <v>23472</v>
      </c>
    </row>
    <row r="7024" spans="1:24" x14ac:dyDescent="0.25">
      <c r="A7024">
        <v>1376175</v>
      </c>
      <c r="B7024" t="s">
        <v>23473</v>
      </c>
      <c r="C7024" t="s">
        <v>23474</v>
      </c>
      <c r="G7024" t="e">
        <f>-cycline</f>
        <v>#NAME?</v>
      </c>
      <c r="H7024" t="s">
        <v>5183</v>
      </c>
      <c r="N7024" t="s">
        <v>29</v>
      </c>
      <c r="O7024" t="s">
        <v>30</v>
      </c>
      <c r="P7024" t="s">
        <v>30</v>
      </c>
      <c r="Q7024" t="s">
        <v>46</v>
      </c>
      <c r="R7024" t="s">
        <v>30</v>
      </c>
      <c r="X7024" t="s">
        <v>23475</v>
      </c>
    </row>
    <row r="7025" spans="1:24" x14ac:dyDescent="0.25">
      <c r="A7025">
        <v>1379726</v>
      </c>
      <c r="B7025" t="s">
        <v>23476</v>
      </c>
      <c r="C7025" t="s">
        <v>23477</v>
      </c>
      <c r="G7025" t="e">
        <f>-prost</f>
        <v>#NAME?</v>
      </c>
      <c r="H7025" t="s">
        <v>238</v>
      </c>
      <c r="N7025" t="s">
        <v>29</v>
      </c>
      <c r="O7025" t="s">
        <v>40</v>
      </c>
      <c r="P7025" t="s">
        <v>30</v>
      </c>
      <c r="Q7025" t="s">
        <v>31</v>
      </c>
      <c r="R7025" t="s">
        <v>30</v>
      </c>
      <c r="X7025" t="s">
        <v>23478</v>
      </c>
    </row>
    <row r="7026" spans="1:24" x14ac:dyDescent="0.25">
      <c r="A7026">
        <v>1377487</v>
      </c>
      <c r="B7026" t="s">
        <v>23479</v>
      </c>
      <c r="C7026" t="s">
        <v>23480</v>
      </c>
      <c r="G7026" t="e">
        <f>-ast</f>
        <v>#NAME?</v>
      </c>
      <c r="H7026" t="s">
        <v>10401</v>
      </c>
      <c r="N7026" t="s">
        <v>45</v>
      </c>
      <c r="O7026" t="s">
        <v>40</v>
      </c>
      <c r="P7026" t="s">
        <v>30</v>
      </c>
      <c r="Q7026" t="s">
        <v>63</v>
      </c>
      <c r="R7026" t="s">
        <v>30</v>
      </c>
      <c r="X7026" t="s">
        <v>23481</v>
      </c>
    </row>
    <row r="7027" spans="1:24" x14ac:dyDescent="0.25">
      <c r="A7027">
        <v>1379407</v>
      </c>
      <c r="B7027" t="s">
        <v>23482</v>
      </c>
      <c r="C7027" t="s">
        <v>23483</v>
      </c>
      <c r="G7027" t="s">
        <v>237</v>
      </c>
      <c r="H7027" t="s">
        <v>238</v>
      </c>
      <c r="N7027" t="s">
        <v>45</v>
      </c>
      <c r="O7027" t="s">
        <v>30</v>
      </c>
      <c r="P7027" t="s">
        <v>30</v>
      </c>
      <c r="Q7027" t="s">
        <v>46</v>
      </c>
      <c r="R7027" t="s">
        <v>30</v>
      </c>
      <c r="X7027" t="s">
        <v>23484</v>
      </c>
    </row>
    <row r="7028" spans="1:24" x14ac:dyDescent="0.25">
      <c r="A7028">
        <v>1378115</v>
      </c>
      <c r="B7028" t="s">
        <v>23485</v>
      </c>
      <c r="C7028" t="s">
        <v>23486</v>
      </c>
      <c r="E7028" t="s">
        <v>23487</v>
      </c>
      <c r="F7028" t="s">
        <v>7473</v>
      </c>
      <c r="G7028" t="e">
        <f>-vir</f>
        <v>#NAME?</v>
      </c>
      <c r="H7028" t="s">
        <v>10689</v>
      </c>
      <c r="I7028">
        <v>2000</v>
      </c>
      <c r="N7028" t="s">
        <v>29</v>
      </c>
      <c r="O7028" t="s">
        <v>30</v>
      </c>
      <c r="P7028" t="s">
        <v>30</v>
      </c>
      <c r="Q7028" t="s">
        <v>31</v>
      </c>
      <c r="R7028" t="s">
        <v>30</v>
      </c>
      <c r="X7028" t="s">
        <v>23488</v>
      </c>
    </row>
    <row r="7029" spans="1:24" x14ac:dyDescent="0.25">
      <c r="A7029">
        <v>1378940</v>
      </c>
      <c r="B7029" t="s">
        <v>23489</v>
      </c>
      <c r="C7029" t="s">
        <v>23490</v>
      </c>
      <c r="G7029" t="s">
        <v>23491</v>
      </c>
      <c r="H7029" t="s">
        <v>23492</v>
      </c>
      <c r="N7029" t="s">
        <v>29</v>
      </c>
      <c r="O7029" t="s">
        <v>30</v>
      </c>
      <c r="P7029" t="s">
        <v>30</v>
      </c>
      <c r="Q7029" t="s">
        <v>31</v>
      </c>
      <c r="R7029" t="s">
        <v>30</v>
      </c>
      <c r="X7029" t="s">
        <v>23493</v>
      </c>
    </row>
    <row r="7030" spans="1:24" x14ac:dyDescent="0.25">
      <c r="A7030">
        <v>1383061</v>
      </c>
      <c r="B7030" t="s">
        <v>23494</v>
      </c>
      <c r="C7030" t="s">
        <v>23495</v>
      </c>
      <c r="E7030" t="s">
        <v>23496</v>
      </c>
      <c r="F7030" t="s">
        <v>23497</v>
      </c>
      <c r="G7030" t="s">
        <v>3021</v>
      </c>
      <c r="H7030" t="s">
        <v>1459</v>
      </c>
      <c r="I7030">
        <v>2001</v>
      </c>
      <c r="N7030" t="s">
        <v>45</v>
      </c>
      <c r="O7030" t="s">
        <v>40</v>
      </c>
      <c r="P7030" t="s">
        <v>30</v>
      </c>
      <c r="Q7030" t="s">
        <v>63</v>
      </c>
      <c r="R7030" t="s">
        <v>30</v>
      </c>
      <c r="X7030" t="s">
        <v>23498</v>
      </c>
    </row>
    <row r="7031" spans="1:24" x14ac:dyDescent="0.25">
      <c r="A7031">
        <v>1383387</v>
      </c>
      <c r="B7031" t="s">
        <v>23499</v>
      </c>
      <c r="C7031" t="s">
        <v>23500</v>
      </c>
      <c r="E7031" t="s">
        <v>23501</v>
      </c>
      <c r="F7031" t="s">
        <v>5971</v>
      </c>
      <c r="G7031" t="e">
        <f>-terol</f>
        <v>#NAME?</v>
      </c>
      <c r="H7031" t="s">
        <v>827</v>
      </c>
      <c r="I7031">
        <v>1991</v>
      </c>
      <c r="M7031" t="s">
        <v>1310</v>
      </c>
      <c r="N7031" t="s">
        <v>45</v>
      </c>
      <c r="O7031" t="s">
        <v>40</v>
      </c>
      <c r="P7031" t="s">
        <v>30</v>
      </c>
      <c r="Q7031" t="s">
        <v>31</v>
      </c>
      <c r="R7031" t="s">
        <v>30</v>
      </c>
      <c r="X7031" t="s">
        <v>23502</v>
      </c>
    </row>
    <row r="7032" spans="1:24" x14ac:dyDescent="0.25">
      <c r="A7032">
        <v>1376379</v>
      </c>
      <c r="B7032" t="s">
        <v>23503</v>
      </c>
      <c r="C7032" t="s">
        <v>23504</v>
      </c>
      <c r="G7032" t="e">
        <f>-caine</f>
        <v>#NAME?</v>
      </c>
      <c r="H7032" t="s">
        <v>394</v>
      </c>
      <c r="N7032" t="s">
        <v>45</v>
      </c>
      <c r="O7032" t="s">
        <v>40</v>
      </c>
      <c r="P7032" t="s">
        <v>30</v>
      </c>
      <c r="Q7032" t="s">
        <v>63</v>
      </c>
      <c r="R7032" t="s">
        <v>30</v>
      </c>
      <c r="X7032" t="s">
        <v>23505</v>
      </c>
    </row>
    <row r="7033" spans="1:24" x14ac:dyDescent="0.25">
      <c r="A7033">
        <v>1378141</v>
      </c>
      <c r="B7033" t="s">
        <v>23506</v>
      </c>
      <c r="C7033" t="s">
        <v>23507</v>
      </c>
      <c r="E7033" t="s">
        <v>23508</v>
      </c>
      <c r="F7033" t="s">
        <v>14863</v>
      </c>
      <c r="G7033" t="e">
        <f>-mycin</f>
        <v>#NAME?</v>
      </c>
      <c r="H7033" t="s">
        <v>26</v>
      </c>
      <c r="I7033">
        <v>1978</v>
      </c>
      <c r="M7033" t="s">
        <v>793</v>
      </c>
      <c r="N7033" t="s">
        <v>75</v>
      </c>
      <c r="O7033" t="s">
        <v>30</v>
      </c>
      <c r="P7033" t="s">
        <v>30</v>
      </c>
      <c r="Q7033" t="s">
        <v>46</v>
      </c>
      <c r="R7033" t="s">
        <v>30</v>
      </c>
      <c r="X7033" t="s">
        <v>23509</v>
      </c>
    </row>
    <row r="7034" spans="1:24" x14ac:dyDescent="0.25">
      <c r="A7034">
        <v>1379047</v>
      </c>
      <c r="B7034" t="s">
        <v>23510</v>
      </c>
      <c r="C7034" t="s">
        <v>23511</v>
      </c>
      <c r="G7034" t="s">
        <v>2299</v>
      </c>
      <c r="H7034" t="s">
        <v>2813</v>
      </c>
      <c r="N7034" t="s">
        <v>45</v>
      </c>
      <c r="O7034" t="s">
        <v>30</v>
      </c>
      <c r="P7034" t="s">
        <v>30</v>
      </c>
      <c r="Q7034" t="s">
        <v>31</v>
      </c>
      <c r="R7034" t="s">
        <v>30</v>
      </c>
      <c r="X7034" t="s">
        <v>23512</v>
      </c>
    </row>
    <row r="7035" spans="1:24" x14ac:dyDescent="0.25">
      <c r="A7035">
        <v>1377149</v>
      </c>
      <c r="B7035" t="s">
        <v>23513</v>
      </c>
      <c r="C7035" t="s">
        <v>23514</v>
      </c>
      <c r="G7035" t="e">
        <f>-prost</f>
        <v>#NAME?</v>
      </c>
      <c r="H7035" t="s">
        <v>238</v>
      </c>
      <c r="N7035" t="s">
        <v>29</v>
      </c>
      <c r="O7035" t="s">
        <v>40</v>
      </c>
      <c r="P7035" t="s">
        <v>30</v>
      </c>
      <c r="Q7035" t="s">
        <v>46</v>
      </c>
      <c r="R7035" t="s">
        <v>30</v>
      </c>
      <c r="X7035" t="s">
        <v>23515</v>
      </c>
    </row>
    <row r="7036" spans="1:24" x14ac:dyDescent="0.25">
      <c r="A7036">
        <v>1379342</v>
      </c>
      <c r="B7036" t="s">
        <v>23516</v>
      </c>
      <c r="C7036" t="s">
        <v>23517</v>
      </c>
      <c r="E7036" t="s">
        <v>23518</v>
      </c>
      <c r="G7036" t="s">
        <v>1458</v>
      </c>
      <c r="H7036" t="s">
        <v>1459</v>
      </c>
      <c r="N7036" t="s">
        <v>45</v>
      </c>
      <c r="O7036" t="s">
        <v>40</v>
      </c>
      <c r="P7036" t="s">
        <v>30</v>
      </c>
      <c r="Q7036" t="s">
        <v>46</v>
      </c>
      <c r="R7036" t="s">
        <v>30</v>
      </c>
      <c r="X7036" t="s">
        <v>23519</v>
      </c>
    </row>
    <row r="7037" spans="1:24" x14ac:dyDescent="0.25">
      <c r="A7037">
        <v>1378306</v>
      </c>
      <c r="B7037" t="s">
        <v>23520</v>
      </c>
      <c r="C7037" t="s">
        <v>23521</v>
      </c>
      <c r="G7037" t="e">
        <f>-mycin</f>
        <v>#NAME?</v>
      </c>
      <c r="H7037" t="s">
        <v>26</v>
      </c>
      <c r="N7037" t="s">
        <v>29</v>
      </c>
      <c r="O7037" t="s">
        <v>30</v>
      </c>
      <c r="P7037" t="s">
        <v>30</v>
      </c>
      <c r="Q7037" t="s">
        <v>31</v>
      </c>
      <c r="R7037" t="s">
        <v>30</v>
      </c>
      <c r="X7037" t="s">
        <v>23522</v>
      </c>
    </row>
    <row r="7038" spans="1:24" x14ac:dyDescent="0.25">
      <c r="A7038">
        <v>1376895</v>
      </c>
      <c r="B7038" t="s">
        <v>23523</v>
      </c>
      <c r="C7038" t="s">
        <v>23524</v>
      </c>
      <c r="G7038" t="e">
        <f>-ast</f>
        <v>#NAME?</v>
      </c>
      <c r="H7038" t="s">
        <v>10401</v>
      </c>
      <c r="N7038" t="s">
        <v>29</v>
      </c>
      <c r="O7038" t="s">
        <v>40</v>
      </c>
      <c r="P7038" t="s">
        <v>30</v>
      </c>
      <c r="Q7038" t="s">
        <v>63</v>
      </c>
      <c r="R7038" t="s">
        <v>30</v>
      </c>
      <c r="X7038" t="s">
        <v>23525</v>
      </c>
    </row>
    <row r="7039" spans="1:24" x14ac:dyDescent="0.25">
      <c r="A7039">
        <v>1379659</v>
      </c>
      <c r="B7039" t="s">
        <v>23526</v>
      </c>
      <c r="C7039" t="s">
        <v>23527</v>
      </c>
      <c r="E7039" t="s">
        <v>23528</v>
      </c>
      <c r="G7039" t="s">
        <v>2639</v>
      </c>
      <c r="H7039" t="s">
        <v>2640</v>
      </c>
      <c r="I7039">
        <v>1965</v>
      </c>
      <c r="M7039" t="s">
        <v>905</v>
      </c>
      <c r="N7039" t="s">
        <v>29</v>
      </c>
      <c r="O7039" t="s">
        <v>30</v>
      </c>
      <c r="P7039" t="s">
        <v>30</v>
      </c>
      <c r="Q7039" t="s">
        <v>31</v>
      </c>
      <c r="R7039" t="s">
        <v>30</v>
      </c>
      <c r="X7039" t="s">
        <v>23529</v>
      </c>
    </row>
    <row r="7040" spans="1:24" x14ac:dyDescent="0.25">
      <c r="A7040">
        <v>1378787</v>
      </c>
      <c r="B7040" t="s">
        <v>23530</v>
      </c>
      <c r="C7040" t="s">
        <v>23531</v>
      </c>
      <c r="E7040" t="s">
        <v>23532</v>
      </c>
      <c r="G7040" t="e">
        <f>-cycline</f>
        <v>#NAME?</v>
      </c>
      <c r="H7040" t="s">
        <v>5183</v>
      </c>
      <c r="I7040">
        <v>1963</v>
      </c>
      <c r="M7040" t="s">
        <v>453</v>
      </c>
      <c r="N7040" t="s">
        <v>29</v>
      </c>
      <c r="O7040" t="s">
        <v>30</v>
      </c>
      <c r="P7040" t="s">
        <v>30</v>
      </c>
      <c r="Q7040" t="s">
        <v>31</v>
      </c>
      <c r="R7040" t="s">
        <v>30</v>
      </c>
      <c r="X7040" t="s">
        <v>23533</v>
      </c>
    </row>
    <row r="7041" spans="1:24" x14ac:dyDescent="0.25">
      <c r="A7041">
        <v>1376396</v>
      </c>
      <c r="B7041" t="s">
        <v>23534</v>
      </c>
      <c r="C7041" t="s">
        <v>23535</v>
      </c>
      <c r="E7041" t="s">
        <v>23536</v>
      </c>
      <c r="F7041" t="s">
        <v>6813</v>
      </c>
      <c r="G7041" t="s">
        <v>2639</v>
      </c>
      <c r="H7041" t="s">
        <v>2640</v>
      </c>
      <c r="I7041">
        <v>1968</v>
      </c>
      <c r="M7041" t="s">
        <v>905</v>
      </c>
      <c r="N7041" t="s">
        <v>29</v>
      </c>
      <c r="O7041" t="s">
        <v>40</v>
      </c>
      <c r="P7041" t="s">
        <v>30</v>
      </c>
      <c r="Q7041" t="s">
        <v>31</v>
      </c>
      <c r="R7041" t="s">
        <v>30</v>
      </c>
      <c r="X7041" t="s">
        <v>23537</v>
      </c>
    </row>
    <row r="7042" spans="1:24" x14ac:dyDescent="0.25">
      <c r="A7042">
        <v>1379261</v>
      </c>
      <c r="B7042" t="s">
        <v>23538</v>
      </c>
      <c r="C7042" t="s">
        <v>23539</v>
      </c>
      <c r="E7042" t="s">
        <v>23540</v>
      </c>
      <c r="F7042" t="s">
        <v>3624</v>
      </c>
      <c r="G7042" t="e">
        <f>-uridine</f>
        <v>#NAME?</v>
      </c>
      <c r="H7042" t="s">
        <v>16654</v>
      </c>
      <c r="I7042">
        <v>1996</v>
      </c>
      <c r="M7042" t="s">
        <v>250</v>
      </c>
      <c r="N7042" t="s">
        <v>29</v>
      </c>
      <c r="O7042" t="s">
        <v>40</v>
      </c>
      <c r="P7042" t="s">
        <v>30</v>
      </c>
      <c r="Q7042" t="s">
        <v>31</v>
      </c>
      <c r="R7042" t="s">
        <v>30</v>
      </c>
      <c r="X7042" t="s">
        <v>23541</v>
      </c>
    </row>
    <row r="7043" spans="1:24" x14ac:dyDescent="0.25">
      <c r="A7043">
        <v>1377664</v>
      </c>
      <c r="B7043" t="s">
        <v>23542</v>
      </c>
      <c r="C7043" t="s">
        <v>23543</v>
      </c>
      <c r="G7043" t="s">
        <v>4695</v>
      </c>
      <c r="H7043" t="s">
        <v>2824</v>
      </c>
      <c r="K7043" t="s">
        <v>23544</v>
      </c>
      <c r="L7043" t="s">
        <v>23545</v>
      </c>
      <c r="N7043" t="s">
        <v>29</v>
      </c>
      <c r="O7043" t="s">
        <v>30</v>
      </c>
      <c r="P7043" t="s">
        <v>30</v>
      </c>
      <c r="Q7043" t="s">
        <v>31</v>
      </c>
      <c r="R7043" t="s">
        <v>30</v>
      </c>
      <c r="X7043" t="s">
        <v>23546</v>
      </c>
    </row>
    <row r="7044" spans="1:24" x14ac:dyDescent="0.25">
      <c r="A7044">
        <v>1376287</v>
      </c>
      <c r="B7044" t="s">
        <v>23547</v>
      </c>
      <c r="C7044" t="s">
        <v>23548</v>
      </c>
      <c r="G7044" t="e">
        <f ca="1">-pin(e)</f>
        <v>#NAME?</v>
      </c>
      <c r="H7044" t="s">
        <v>272</v>
      </c>
      <c r="N7044" t="s">
        <v>45</v>
      </c>
      <c r="O7044" t="s">
        <v>40</v>
      </c>
      <c r="P7044" t="s">
        <v>30</v>
      </c>
      <c r="Q7044" t="s">
        <v>63</v>
      </c>
      <c r="R7044" t="s">
        <v>30</v>
      </c>
      <c r="X7044" t="s">
        <v>23549</v>
      </c>
    </row>
    <row r="7045" spans="1:24" x14ac:dyDescent="0.25">
      <c r="A7045">
        <v>1378289</v>
      </c>
      <c r="B7045" t="s">
        <v>23550</v>
      </c>
      <c r="C7045" t="s">
        <v>23551</v>
      </c>
      <c r="G7045" t="e">
        <f>-caine</f>
        <v>#NAME?</v>
      </c>
      <c r="H7045" t="s">
        <v>394</v>
      </c>
      <c r="N7045" t="s">
        <v>45</v>
      </c>
      <c r="O7045" t="s">
        <v>40</v>
      </c>
      <c r="P7045" t="s">
        <v>30</v>
      </c>
      <c r="Q7045" t="s">
        <v>63</v>
      </c>
      <c r="R7045" t="s">
        <v>30</v>
      </c>
      <c r="X7045" t="s">
        <v>23552</v>
      </c>
    </row>
    <row r="7046" spans="1:24" x14ac:dyDescent="0.25">
      <c r="A7046">
        <v>1377736</v>
      </c>
      <c r="B7046" t="s">
        <v>23553</v>
      </c>
      <c r="C7046" t="s">
        <v>23554</v>
      </c>
      <c r="G7046" t="e">
        <f>-nil</f>
        <v>#NAME?</v>
      </c>
      <c r="H7046" t="s">
        <v>13162</v>
      </c>
      <c r="N7046" t="s">
        <v>45</v>
      </c>
      <c r="O7046" t="s">
        <v>40</v>
      </c>
      <c r="P7046" t="s">
        <v>30</v>
      </c>
      <c r="Q7046" t="s">
        <v>63</v>
      </c>
      <c r="R7046" t="s">
        <v>30</v>
      </c>
      <c r="X7046" t="s">
        <v>23555</v>
      </c>
    </row>
    <row r="7047" spans="1:24" x14ac:dyDescent="0.25">
      <c r="A7047">
        <v>1378257</v>
      </c>
      <c r="B7047" t="s">
        <v>23556</v>
      </c>
      <c r="C7047" t="s">
        <v>23557</v>
      </c>
      <c r="G7047" t="e">
        <f>-mestane</f>
        <v>#NAME?</v>
      </c>
      <c r="H7047" t="s">
        <v>23558</v>
      </c>
      <c r="N7047" t="s">
        <v>29</v>
      </c>
      <c r="O7047" t="s">
        <v>40</v>
      </c>
      <c r="P7047" t="s">
        <v>30</v>
      </c>
      <c r="Q7047" t="s">
        <v>31</v>
      </c>
      <c r="R7047" t="s">
        <v>30</v>
      </c>
      <c r="X7047" t="s">
        <v>23559</v>
      </c>
    </row>
    <row r="7048" spans="1:24" x14ac:dyDescent="0.25">
      <c r="A7048">
        <v>1376844</v>
      </c>
      <c r="B7048" t="s">
        <v>23560</v>
      </c>
      <c r="C7048" t="s">
        <v>23561</v>
      </c>
      <c r="E7048" t="s">
        <v>23562</v>
      </c>
      <c r="F7048" t="s">
        <v>23563</v>
      </c>
      <c r="G7048" t="e">
        <f>-prost</f>
        <v>#NAME?</v>
      </c>
      <c r="H7048" t="s">
        <v>238</v>
      </c>
      <c r="I7048">
        <v>1999</v>
      </c>
      <c r="N7048" t="s">
        <v>45</v>
      </c>
      <c r="O7048" t="s">
        <v>30</v>
      </c>
      <c r="P7048" t="s">
        <v>30</v>
      </c>
      <c r="Q7048" t="s">
        <v>31</v>
      </c>
      <c r="R7048" t="s">
        <v>30</v>
      </c>
      <c r="X7048" t="s">
        <v>23564</v>
      </c>
    </row>
    <row r="7049" spans="1:24" x14ac:dyDescent="0.25">
      <c r="A7049">
        <v>1379110</v>
      </c>
      <c r="B7049" t="s">
        <v>23565</v>
      </c>
      <c r="C7049" t="s">
        <v>23566</v>
      </c>
      <c r="G7049" t="e">
        <f>-dipine</f>
        <v>#NAME?</v>
      </c>
      <c r="H7049" t="s">
        <v>318</v>
      </c>
      <c r="N7049" t="s">
        <v>45</v>
      </c>
      <c r="O7049" t="s">
        <v>40</v>
      </c>
      <c r="P7049" t="s">
        <v>30</v>
      </c>
      <c r="Q7049" t="s">
        <v>63</v>
      </c>
      <c r="R7049" t="s">
        <v>30</v>
      </c>
      <c r="X7049" t="s">
        <v>23567</v>
      </c>
    </row>
    <row r="7050" spans="1:24" x14ac:dyDescent="0.25">
      <c r="A7050">
        <v>1377052</v>
      </c>
      <c r="B7050" t="s">
        <v>23568</v>
      </c>
      <c r="C7050" t="s">
        <v>23569</v>
      </c>
      <c r="G7050" t="e">
        <f>-cromil</f>
        <v>#NAME?</v>
      </c>
      <c r="H7050" t="s">
        <v>5720</v>
      </c>
      <c r="N7050" t="s">
        <v>45</v>
      </c>
      <c r="O7050" t="s">
        <v>40</v>
      </c>
      <c r="P7050" t="s">
        <v>30</v>
      </c>
      <c r="Q7050" t="s">
        <v>63</v>
      </c>
      <c r="R7050" t="s">
        <v>30</v>
      </c>
      <c r="X7050" t="s">
        <v>23570</v>
      </c>
    </row>
    <row r="7051" spans="1:24" x14ac:dyDescent="0.25">
      <c r="A7051">
        <v>1376097</v>
      </c>
      <c r="B7051" t="s">
        <v>23571</v>
      </c>
      <c r="C7051" t="s">
        <v>23572</v>
      </c>
      <c r="E7051" t="s">
        <v>23573</v>
      </c>
      <c r="F7051" t="s">
        <v>23574</v>
      </c>
      <c r="G7051" t="e">
        <f>-dopa</f>
        <v>#NAME?</v>
      </c>
      <c r="H7051" t="s">
        <v>934</v>
      </c>
      <c r="I7051">
        <v>2008</v>
      </c>
      <c r="N7051" t="s">
        <v>45</v>
      </c>
      <c r="O7051" t="s">
        <v>40</v>
      </c>
      <c r="P7051" t="s">
        <v>30</v>
      </c>
      <c r="Q7051" t="s">
        <v>31</v>
      </c>
      <c r="R7051" t="s">
        <v>30</v>
      </c>
      <c r="X7051" t="s">
        <v>23575</v>
      </c>
    </row>
    <row r="7052" spans="1:24" x14ac:dyDescent="0.25">
      <c r="A7052">
        <v>1376355</v>
      </c>
      <c r="B7052" t="s">
        <v>23576</v>
      </c>
      <c r="C7052" t="s">
        <v>23577</v>
      </c>
      <c r="G7052" t="e">
        <f>-azoline</f>
        <v>#NAME?</v>
      </c>
      <c r="H7052" t="s">
        <v>618</v>
      </c>
      <c r="N7052" t="s">
        <v>45</v>
      </c>
      <c r="O7052" t="s">
        <v>40</v>
      </c>
      <c r="P7052" t="s">
        <v>30</v>
      </c>
      <c r="Q7052" t="s">
        <v>63</v>
      </c>
      <c r="R7052" t="s">
        <v>30</v>
      </c>
      <c r="X7052" t="s">
        <v>23578</v>
      </c>
    </row>
    <row r="7053" spans="1:24" x14ac:dyDescent="0.25">
      <c r="A7053">
        <v>520543</v>
      </c>
      <c r="B7053" t="s">
        <v>23585</v>
      </c>
      <c r="C7053" t="s">
        <v>23586</v>
      </c>
      <c r="E7053" t="s">
        <v>23587</v>
      </c>
      <c r="F7053" t="s">
        <v>36</v>
      </c>
      <c r="G7053" t="e">
        <f>-cerfont</f>
        <v>#NAME?</v>
      </c>
      <c r="H7053" t="s">
        <v>13900</v>
      </c>
      <c r="I7053">
        <v>2007</v>
      </c>
      <c r="N7053" t="s">
        <v>45</v>
      </c>
      <c r="O7053" t="s">
        <v>40</v>
      </c>
      <c r="P7053" t="s">
        <v>30</v>
      </c>
      <c r="Q7053" t="s">
        <v>31</v>
      </c>
      <c r="R7053" t="s">
        <v>30</v>
      </c>
      <c r="X7053" t="s">
        <v>23588</v>
      </c>
    </row>
    <row r="7054" spans="1:24" x14ac:dyDescent="0.25">
      <c r="A7054">
        <v>711762</v>
      </c>
      <c r="B7054" t="s">
        <v>23589</v>
      </c>
      <c r="C7054" t="s">
        <v>23590</v>
      </c>
      <c r="G7054" t="e">
        <f>-ganan</f>
        <v>#NAME?</v>
      </c>
      <c r="H7054" t="s">
        <v>6583</v>
      </c>
      <c r="N7054" t="s">
        <v>108</v>
      </c>
      <c r="O7054" t="s">
        <v>30</v>
      </c>
      <c r="P7054" t="s">
        <v>30</v>
      </c>
      <c r="Q7054" t="s">
        <v>31</v>
      </c>
      <c r="R7054" t="s">
        <v>30</v>
      </c>
      <c r="X7054" t="s">
        <v>23591</v>
      </c>
    </row>
    <row r="7055" spans="1:24" x14ac:dyDescent="0.25">
      <c r="A7055">
        <v>99089</v>
      </c>
      <c r="B7055" t="s">
        <v>23598</v>
      </c>
      <c r="C7055" t="s">
        <v>23599</v>
      </c>
      <c r="E7055" t="s">
        <v>23600</v>
      </c>
      <c r="F7055" t="s">
        <v>3700</v>
      </c>
      <c r="G7055" t="e">
        <f>-antel</f>
        <v>#NAME?</v>
      </c>
      <c r="H7055" t="s">
        <v>3840</v>
      </c>
      <c r="N7055" t="s">
        <v>45</v>
      </c>
      <c r="O7055" t="s">
        <v>40</v>
      </c>
      <c r="P7055" t="s">
        <v>30</v>
      </c>
      <c r="Q7055" t="s">
        <v>46</v>
      </c>
      <c r="R7055" t="s">
        <v>30</v>
      </c>
      <c r="X7055" t="s">
        <v>23601</v>
      </c>
    </row>
    <row r="7056" spans="1:24" x14ac:dyDescent="0.25">
      <c r="A7056">
        <v>16088</v>
      </c>
      <c r="B7056" t="s">
        <v>23602</v>
      </c>
      <c r="C7056" t="s">
        <v>23603</v>
      </c>
      <c r="E7056" t="s">
        <v>23604</v>
      </c>
      <c r="G7056" t="s">
        <v>687</v>
      </c>
      <c r="H7056" t="s">
        <v>688</v>
      </c>
      <c r="I7056">
        <v>2005</v>
      </c>
      <c r="K7056" t="s">
        <v>23605</v>
      </c>
      <c r="L7056" t="s">
        <v>23606</v>
      </c>
      <c r="N7056" t="s">
        <v>45</v>
      </c>
      <c r="O7056" t="s">
        <v>30</v>
      </c>
      <c r="P7056" t="s">
        <v>30</v>
      </c>
      <c r="Q7056" t="s">
        <v>63</v>
      </c>
      <c r="R7056" t="s">
        <v>30</v>
      </c>
      <c r="X7056" t="s">
        <v>23607</v>
      </c>
    </row>
    <row r="7057" spans="1:24" x14ac:dyDescent="0.25">
      <c r="A7057">
        <v>682523</v>
      </c>
      <c r="B7057" t="s">
        <v>23608</v>
      </c>
      <c r="C7057" t="s">
        <v>23609</v>
      </c>
      <c r="G7057" t="s">
        <v>23610</v>
      </c>
      <c r="H7057" t="s">
        <v>23611</v>
      </c>
      <c r="N7057" t="s">
        <v>45</v>
      </c>
      <c r="O7057" t="s">
        <v>30</v>
      </c>
      <c r="P7057" t="s">
        <v>30</v>
      </c>
      <c r="Q7057" t="s">
        <v>31</v>
      </c>
      <c r="R7057" t="s">
        <v>30</v>
      </c>
      <c r="X7057" t="s">
        <v>23612</v>
      </c>
    </row>
    <row r="7058" spans="1:24" x14ac:dyDescent="0.25">
      <c r="A7058">
        <v>290229</v>
      </c>
      <c r="B7058" t="s">
        <v>23613</v>
      </c>
      <c r="C7058" t="s">
        <v>23614</v>
      </c>
      <c r="G7058" t="e">
        <f>-dil</f>
        <v>#NAME?</v>
      </c>
      <c r="H7058" t="s">
        <v>707</v>
      </c>
      <c r="N7058" t="s">
        <v>45</v>
      </c>
      <c r="O7058" t="s">
        <v>40</v>
      </c>
      <c r="P7058" t="s">
        <v>30</v>
      </c>
      <c r="Q7058" t="s">
        <v>63</v>
      </c>
      <c r="R7058" t="s">
        <v>30</v>
      </c>
      <c r="X7058" t="s">
        <v>23615</v>
      </c>
    </row>
    <row r="7059" spans="1:24" x14ac:dyDescent="0.25">
      <c r="A7059">
        <v>102755</v>
      </c>
      <c r="B7059" t="s">
        <v>23616</v>
      </c>
      <c r="C7059" t="s">
        <v>23617</v>
      </c>
      <c r="E7059" t="s">
        <v>23618</v>
      </c>
      <c r="F7059" t="s">
        <v>15784</v>
      </c>
      <c r="G7059" t="e">
        <f>-imod</f>
        <v>#NAME?</v>
      </c>
      <c r="H7059" t="s">
        <v>2070</v>
      </c>
      <c r="I7059">
        <v>2007</v>
      </c>
      <c r="N7059" t="s">
        <v>45</v>
      </c>
      <c r="O7059" t="s">
        <v>40</v>
      </c>
      <c r="P7059" t="s">
        <v>30</v>
      </c>
      <c r="Q7059" t="s">
        <v>63</v>
      </c>
      <c r="R7059" t="s">
        <v>30</v>
      </c>
      <c r="X7059" t="s">
        <v>23619</v>
      </c>
    </row>
    <row r="7060" spans="1:24" x14ac:dyDescent="0.25">
      <c r="A7060">
        <v>232936</v>
      </c>
      <c r="B7060" t="s">
        <v>23620</v>
      </c>
      <c r="C7060" t="s">
        <v>23621</v>
      </c>
      <c r="G7060" t="e">
        <f>-isomide</f>
        <v>#NAME?</v>
      </c>
      <c r="H7060" t="s">
        <v>21305</v>
      </c>
      <c r="N7060" t="s">
        <v>45</v>
      </c>
      <c r="O7060" t="s">
        <v>40</v>
      </c>
      <c r="P7060" t="s">
        <v>30</v>
      </c>
      <c r="Q7060" t="s">
        <v>46</v>
      </c>
      <c r="R7060" t="s">
        <v>30</v>
      </c>
      <c r="X7060" t="s">
        <v>23622</v>
      </c>
    </row>
    <row r="7061" spans="1:24" x14ac:dyDescent="0.25">
      <c r="A7061">
        <v>1383584</v>
      </c>
      <c r="B7061" t="s">
        <v>23623</v>
      </c>
      <c r="C7061" t="s">
        <v>23624</v>
      </c>
      <c r="E7061" t="s">
        <v>23625</v>
      </c>
      <c r="F7061" t="s">
        <v>301</v>
      </c>
      <c r="G7061" t="e">
        <f>-azepam</f>
        <v>#NAME?</v>
      </c>
      <c r="H7061" t="s">
        <v>1171</v>
      </c>
      <c r="I7061">
        <v>1983</v>
      </c>
      <c r="M7061" t="s">
        <v>693</v>
      </c>
      <c r="N7061" t="s">
        <v>45</v>
      </c>
      <c r="O7061" t="s">
        <v>40</v>
      </c>
      <c r="P7061" t="s">
        <v>30</v>
      </c>
      <c r="Q7061" t="s">
        <v>63</v>
      </c>
      <c r="R7061" t="s">
        <v>30</v>
      </c>
      <c r="X7061" t="s">
        <v>23626</v>
      </c>
    </row>
    <row r="7062" spans="1:24" x14ac:dyDescent="0.25">
      <c r="A7062">
        <v>418487</v>
      </c>
      <c r="B7062" t="s">
        <v>23627</v>
      </c>
      <c r="C7062" t="s">
        <v>23628</v>
      </c>
      <c r="E7062" t="s">
        <v>23629</v>
      </c>
      <c r="F7062" t="s">
        <v>23630</v>
      </c>
      <c r="G7062" t="e">
        <f>-dipine</f>
        <v>#NAME?</v>
      </c>
      <c r="H7062" t="s">
        <v>318</v>
      </c>
      <c r="I7062">
        <v>2002</v>
      </c>
      <c r="K7062" t="s">
        <v>23631</v>
      </c>
      <c r="L7062" t="s">
        <v>23632</v>
      </c>
      <c r="N7062" t="s">
        <v>45</v>
      </c>
      <c r="O7062" t="s">
        <v>30</v>
      </c>
      <c r="P7062" t="s">
        <v>30</v>
      </c>
      <c r="Q7062" t="s">
        <v>46</v>
      </c>
      <c r="R7062" t="s">
        <v>30</v>
      </c>
      <c r="X7062" t="s">
        <v>23633</v>
      </c>
    </row>
    <row r="7063" spans="1:24" x14ac:dyDescent="0.25">
      <c r="A7063">
        <v>1383540</v>
      </c>
      <c r="B7063" t="s">
        <v>23634</v>
      </c>
      <c r="C7063" t="s">
        <v>23635</v>
      </c>
      <c r="E7063" t="s">
        <v>23636</v>
      </c>
      <c r="G7063" t="e">
        <f>-tide</f>
        <v>#NAME?</v>
      </c>
      <c r="H7063" t="s">
        <v>13334</v>
      </c>
      <c r="I7063">
        <v>2005</v>
      </c>
      <c r="K7063" t="s">
        <v>23637</v>
      </c>
      <c r="L7063" t="s">
        <v>23638</v>
      </c>
      <c r="N7063" t="s">
        <v>29</v>
      </c>
      <c r="O7063" t="s">
        <v>30</v>
      </c>
      <c r="P7063" t="s">
        <v>30</v>
      </c>
      <c r="Q7063" t="s">
        <v>46</v>
      </c>
      <c r="R7063" t="s">
        <v>30</v>
      </c>
      <c r="X7063" t="s">
        <v>23639</v>
      </c>
    </row>
    <row r="7064" spans="1:24" x14ac:dyDescent="0.25">
      <c r="A7064">
        <v>1275690</v>
      </c>
      <c r="B7064" t="s">
        <v>23640</v>
      </c>
      <c r="C7064" t="s">
        <v>23641</v>
      </c>
      <c r="E7064" t="s">
        <v>23642</v>
      </c>
      <c r="G7064" t="e">
        <f>-terol</f>
        <v>#NAME?</v>
      </c>
      <c r="H7064" t="s">
        <v>827</v>
      </c>
      <c r="I7064">
        <v>2005</v>
      </c>
      <c r="N7064" t="s">
        <v>45</v>
      </c>
      <c r="O7064" t="s">
        <v>30</v>
      </c>
      <c r="P7064" t="s">
        <v>30</v>
      </c>
      <c r="Q7064" t="s">
        <v>31</v>
      </c>
      <c r="R7064" t="s">
        <v>30</v>
      </c>
      <c r="X7064" t="s">
        <v>23643</v>
      </c>
    </row>
    <row r="7065" spans="1:24" x14ac:dyDescent="0.25">
      <c r="A7065">
        <v>1379236</v>
      </c>
      <c r="B7065" t="s">
        <v>23644</v>
      </c>
      <c r="C7065" t="s">
        <v>23645</v>
      </c>
      <c r="G7065" t="e">
        <f>-profen</f>
        <v>#NAME?</v>
      </c>
      <c r="H7065" t="s">
        <v>875</v>
      </c>
      <c r="N7065" t="s">
        <v>45</v>
      </c>
      <c r="O7065" t="s">
        <v>40</v>
      </c>
      <c r="P7065" t="s">
        <v>30</v>
      </c>
      <c r="Q7065" t="s">
        <v>46</v>
      </c>
      <c r="R7065" t="s">
        <v>30</v>
      </c>
      <c r="X7065" t="s">
        <v>23646</v>
      </c>
    </row>
    <row r="7066" spans="1:24" x14ac:dyDescent="0.25">
      <c r="A7066">
        <v>1376796</v>
      </c>
      <c r="B7066" t="s">
        <v>23647</v>
      </c>
      <c r="C7066" t="s">
        <v>23648</v>
      </c>
      <c r="E7066" t="s">
        <v>23649</v>
      </c>
      <c r="F7066" t="s">
        <v>442</v>
      </c>
      <c r="G7066" t="e">
        <f>-bendazole</f>
        <v>#NAME?</v>
      </c>
      <c r="H7066" t="s">
        <v>947</v>
      </c>
      <c r="I7066">
        <v>1983</v>
      </c>
      <c r="M7066" t="s">
        <v>948</v>
      </c>
      <c r="N7066" t="s">
        <v>45</v>
      </c>
      <c r="O7066" t="s">
        <v>40</v>
      </c>
      <c r="P7066" t="s">
        <v>30</v>
      </c>
      <c r="Q7066" t="s">
        <v>63</v>
      </c>
      <c r="R7066" t="s">
        <v>30</v>
      </c>
      <c r="X7066" t="s">
        <v>23650</v>
      </c>
    </row>
    <row r="7067" spans="1:24" x14ac:dyDescent="0.25">
      <c r="A7067">
        <v>1379165</v>
      </c>
      <c r="B7067" t="s">
        <v>23651</v>
      </c>
      <c r="C7067" t="s">
        <v>23652</v>
      </c>
      <c r="E7067" t="s">
        <v>23653</v>
      </c>
      <c r="G7067" t="e">
        <f>-azepam</f>
        <v>#NAME?</v>
      </c>
      <c r="H7067" t="s">
        <v>1171</v>
      </c>
      <c r="I7067">
        <v>1985</v>
      </c>
      <c r="M7067" t="s">
        <v>693</v>
      </c>
      <c r="N7067" t="s">
        <v>45</v>
      </c>
      <c r="O7067" t="s">
        <v>40</v>
      </c>
      <c r="P7067" t="s">
        <v>30</v>
      </c>
      <c r="Q7067" t="s">
        <v>63</v>
      </c>
      <c r="R7067" t="s">
        <v>30</v>
      </c>
      <c r="X7067" t="s">
        <v>23654</v>
      </c>
    </row>
    <row r="7068" spans="1:24" x14ac:dyDescent="0.25">
      <c r="A7068">
        <v>1377115</v>
      </c>
      <c r="B7068" t="s">
        <v>23655</v>
      </c>
      <c r="C7068" t="s">
        <v>23656</v>
      </c>
      <c r="E7068" t="s">
        <v>23657</v>
      </c>
      <c r="F7068" t="s">
        <v>1600</v>
      </c>
      <c r="G7068" t="e">
        <f>-ast</f>
        <v>#NAME?</v>
      </c>
      <c r="H7068" t="s">
        <v>8663</v>
      </c>
      <c r="I7068">
        <v>1994</v>
      </c>
      <c r="M7068" t="s">
        <v>13632</v>
      </c>
      <c r="N7068" t="s">
        <v>45</v>
      </c>
      <c r="O7068" t="s">
        <v>30</v>
      </c>
      <c r="P7068" t="s">
        <v>30</v>
      </c>
      <c r="Q7068" t="s">
        <v>31</v>
      </c>
      <c r="R7068" t="s">
        <v>30</v>
      </c>
      <c r="X7068" t="s">
        <v>23658</v>
      </c>
    </row>
    <row r="7069" spans="1:24" x14ac:dyDescent="0.25">
      <c r="A7069">
        <v>1377415</v>
      </c>
      <c r="B7069" t="s">
        <v>23659</v>
      </c>
      <c r="C7069" t="s">
        <v>23660</v>
      </c>
      <c r="G7069" t="s">
        <v>2167</v>
      </c>
      <c r="H7069" t="s">
        <v>2168</v>
      </c>
      <c r="N7069" t="s">
        <v>45</v>
      </c>
      <c r="O7069" t="s">
        <v>40</v>
      </c>
      <c r="P7069" t="s">
        <v>30</v>
      </c>
      <c r="Q7069" t="s">
        <v>63</v>
      </c>
      <c r="R7069" t="s">
        <v>30</v>
      </c>
      <c r="X7069" t="s">
        <v>23661</v>
      </c>
    </row>
    <row r="7070" spans="1:24" x14ac:dyDescent="0.25">
      <c r="A7070">
        <v>1376871</v>
      </c>
      <c r="B7070" t="s">
        <v>23662</v>
      </c>
      <c r="C7070" t="s">
        <v>23663</v>
      </c>
      <c r="G7070" t="e">
        <f>-adol</f>
        <v>#NAME?</v>
      </c>
      <c r="H7070" t="s">
        <v>582</v>
      </c>
      <c r="N7070" t="s">
        <v>45</v>
      </c>
      <c r="O7070" t="s">
        <v>40</v>
      </c>
      <c r="P7070" t="s">
        <v>30</v>
      </c>
      <c r="Q7070" t="s">
        <v>46</v>
      </c>
      <c r="R7070" t="s">
        <v>30</v>
      </c>
      <c r="X7070" t="s">
        <v>23664</v>
      </c>
    </row>
    <row r="7071" spans="1:24" x14ac:dyDescent="0.25">
      <c r="A7071">
        <v>1376424</v>
      </c>
      <c r="B7071" t="s">
        <v>23665</v>
      </c>
      <c r="C7071" t="s">
        <v>23666</v>
      </c>
      <c r="E7071" t="s">
        <v>23667</v>
      </c>
      <c r="F7071" t="s">
        <v>869</v>
      </c>
      <c r="G7071" t="e">
        <f>-dipine</f>
        <v>#NAME?</v>
      </c>
      <c r="H7071" t="s">
        <v>318</v>
      </c>
      <c r="I7071">
        <v>1986</v>
      </c>
      <c r="M7071" t="s">
        <v>23668</v>
      </c>
      <c r="N7071" t="s">
        <v>45</v>
      </c>
      <c r="O7071" t="s">
        <v>40</v>
      </c>
      <c r="P7071" t="s">
        <v>30</v>
      </c>
      <c r="Q7071" t="s">
        <v>63</v>
      </c>
      <c r="R7071" t="s">
        <v>30</v>
      </c>
      <c r="X7071" t="s">
        <v>23669</v>
      </c>
    </row>
    <row r="7072" spans="1:24" x14ac:dyDescent="0.25">
      <c r="A7072">
        <v>1377852</v>
      </c>
      <c r="B7072" t="s">
        <v>23670</v>
      </c>
      <c r="C7072" t="s">
        <v>23671</v>
      </c>
      <c r="G7072" t="e">
        <f>-fenin</f>
        <v>#NAME?</v>
      </c>
      <c r="H7072" t="s">
        <v>7474</v>
      </c>
      <c r="N7072" t="s">
        <v>45</v>
      </c>
      <c r="O7072" t="s">
        <v>40</v>
      </c>
      <c r="P7072" t="s">
        <v>30</v>
      </c>
      <c r="Q7072" t="s">
        <v>63</v>
      </c>
      <c r="R7072" t="s">
        <v>30</v>
      </c>
      <c r="X7072" t="s">
        <v>23672</v>
      </c>
    </row>
    <row r="7073" spans="1:24" x14ac:dyDescent="0.25">
      <c r="A7073">
        <v>1378654</v>
      </c>
      <c r="B7073" t="s">
        <v>23673</v>
      </c>
      <c r="C7073" t="s">
        <v>23674</v>
      </c>
      <c r="G7073" t="s">
        <v>15898</v>
      </c>
      <c r="H7073" t="s">
        <v>15899</v>
      </c>
      <c r="N7073" t="s">
        <v>108</v>
      </c>
      <c r="O7073" t="s">
        <v>30</v>
      </c>
      <c r="P7073" t="s">
        <v>30</v>
      </c>
      <c r="Q7073" t="s">
        <v>31</v>
      </c>
      <c r="R7073" t="s">
        <v>30</v>
      </c>
      <c r="X7073" t="s">
        <v>23675</v>
      </c>
    </row>
    <row r="7074" spans="1:24" x14ac:dyDescent="0.25">
      <c r="A7074">
        <v>1380063</v>
      </c>
      <c r="B7074" t="s">
        <v>23676</v>
      </c>
      <c r="C7074" t="s">
        <v>23677</v>
      </c>
      <c r="G7074" t="e">
        <f>-adol</f>
        <v>#NAME?</v>
      </c>
      <c r="H7074" t="s">
        <v>582</v>
      </c>
      <c r="N7074" t="s">
        <v>45</v>
      </c>
      <c r="O7074" t="s">
        <v>40</v>
      </c>
      <c r="P7074" t="s">
        <v>30</v>
      </c>
      <c r="Q7074" t="s">
        <v>31</v>
      </c>
      <c r="R7074" t="s">
        <v>30</v>
      </c>
      <c r="X7074" t="s">
        <v>23678</v>
      </c>
    </row>
    <row r="7075" spans="1:24" x14ac:dyDescent="0.25">
      <c r="A7075">
        <v>1379931</v>
      </c>
      <c r="B7075" t="s">
        <v>23679</v>
      </c>
      <c r="C7075" t="s">
        <v>23680</v>
      </c>
      <c r="E7075" t="s">
        <v>23681</v>
      </c>
      <c r="G7075" t="s">
        <v>12663</v>
      </c>
      <c r="H7075" t="s">
        <v>5037</v>
      </c>
      <c r="I7075">
        <v>1983</v>
      </c>
      <c r="M7075" t="s">
        <v>871</v>
      </c>
      <c r="N7075" t="s">
        <v>45</v>
      </c>
      <c r="O7075" t="s">
        <v>30</v>
      </c>
      <c r="P7075" t="s">
        <v>30</v>
      </c>
      <c r="Q7075" t="s">
        <v>46</v>
      </c>
      <c r="R7075" t="s">
        <v>30</v>
      </c>
      <c r="X7075" t="s">
        <v>23682</v>
      </c>
    </row>
    <row r="7076" spans="1:24" x14ac:dyDescent="0.25">
      <c r="A7076">
        <v>1378961</v>
      </c>
      <c r="B7076" t="s">
        <v>23683</v>
      </c>
      <c r="C7076" t="s">
        <v>23684</v>
      </c>
      <c r="G7076" t="s">
        <v>2750</v>
      </c>
      <c r="H7076" t="s">
        <v>707</v>
      </c>
      <c r="N7076" t="s">
        <v>45</v>
      </c>
      <c r="O7076" t="s">
        <v>40</v>
      </c>
      <c r="P7076" t="s">
        <v>30</v>
      </c>
      <c r="Q7076" t="s">
        <v>46</v>
      </c>
      <c r="R7076" t="s">
        <v>30</v>
      </c>
      <c r="X7076" t="s">
        <v>23685</v>
      </c>
    </row>
    <row r="7077" spans="1:24" x14ac:dyDescent="0.25">
      <c r="A7077">
        <v>1380002</v>
      </c>
      <c r="B7077" t="s">
        <v>23686</v>
      </c>
      <c r="C7077" t="s">
        <v>23687</v>
      </c>
      <c r="G7077" t="e">
        <f>-astine</f>
        <v>#NAME?</v>
      </c>
      <c r="H7077" t="s">
        <v>1231</v>
      </c>
      <c r="N7077" t="s">
        <v>45</v>
      </c>
      <c r="O7077" t="s">
        <v>30</v>
      </c>
      <c r="P7077" t="s">
        <v>30</v>
      </c>
      <c r="Q7077" t="s">
        <v>63</v>
      </c>
      <c r="R7077" t="s">
        <v>30</v>
      </c>
      <c r="X7077" t="s">
        <v>23688</v>
      </c>
    </row>
    <row r="7078" spans="1:24" x14ac:dyDescent="0.25">
      <c r="A7078">
        <v>1376896</v>
      </c>
      <c r="B7078" t="s">
        <v>23689</v>
      </c>
      <c r="C7078" t="s">
        <v>23690</v>
      </c>
      <c r="E7078" t="s">
        <v>23691</v>
      </c>
      <c r="G7078" t="e">
        <f>-oxin</f>
        <v>#NAME?</v>
      </c>
      <c r="H7078" t="s">
        <v>2023</v>
      </c>
      <c r="N7078" t="s">
        <v>45</v>
      </c>
      <c r="O7078" t="s">
        <v>40</v>
      </c>
      <c r="P7078" t="s">
        <v>30</v>
      </c>
      <c r="Q7078" t="s">
        <v>63</v>
      </c>
      <c r="R7078" t="s">
        <v>30</v>
      </c>
      <c r="X7078" t="s">
        <v>23692</v>
      </c>
    </row>
    <row r="7079" spans="1:24" x14ac:dyDescent="0.25">
      <c r="A7079">
        <v>1376212</v>
      </c>
      <c r="B7079" t="s">
        <v>23693</v>
      </c>
      <c r="C7079" t="s">
        <v>23694</v>
      </c>
      <c r="E7079" t="s">
        <v>23695</v>
      </c>
      <c r="G7079" t="e">
        <f>-ectin</f>
        <v>#NAME?</v>
      </c>
      <c r="H7079" t="s">
        <v>3872</v>
      </c>
      <c r="I7079">
        <v>1989</v>
      </c>
      <c r="M7079" t="s">
        <v>11444</v>
      </c>
      <c r="N7079" t="s">
        <v>29</v>
      </c>
      <c r="O7079" t="s">
        <v>30</v>
      </c>
      <c r="P7079" t="s">
        <v>30</v>
      </c>
      <c r="Q7079" t="s">
        <v>31</v>
      </c>
      <c r="R7079" t="s">
        <v>30</v>
      </c>
      <c r="X7079" t="s">
        <v>23696</v>
      </c>
    </row>
    <row r="7080" spans="1:24" x14ac:dyDescent="0.25">
      <c r="A7080">
        <v>1379294</v>
      </c>
      <c r="B7080" t="s">
        <v>23697</v>
      </c>
      <c r="C7080" t="s">
        <v>23698</v>
      </c>
      <c r="G7080" t="e">
        <f>-spirone</f>
        <v>#NAME?</v>
      </c>
      <c r="H7080" t="s">
        <v>1147</v>
      </c>
      <c r="N7080" t="s">
        <v>45</v>
      </c>
      <c r="O7080" t="s">
        <v>40</v>
      </c>
      <c r="P7080" t="s">
        <v>30</v>
      </c>
      <c r="Q7080" t="s">
        <v>63</v>
      </c>
      <c r="R7080" t="s">
        <v>30</v>
      </c>
      <c r="X7080" t="s">
        <v>23699</v>
      </c>
    </row>
    <row r="7081" spans="1:24" x14ac:dyDescent="0.25">
      <c r="A7081">
        <v>1377671</v>
      </c>
      <c r="B7081" t="s">
        <v>23700</v>
      </c>
      <c r="C7081" t="s">
        <v>23701</v>
      </c>
      <c r="G7081" t="e">
        <f>-arol</f>
        <v>#NAME?</v>
      </c>
      <c r="H7081" t="s">
        <v>3692</v>
      </c>
      <c r="K7081" t="s">
        <v>23702</v>
      </c>
      <c r="L7081" t="s">
        <v>23703</v>
      </c>
      <c r="N7081" t="s">
        <v>45</v>
      </c>
      <c r="O7081" t="s">
        <v>30</v>
      </c>
      <c r="P7081" t="s">
        <v>30</v>
      </c>
      <c r="Q7081" t="s">
        <v>46</v>
      </c>
      <c r="R7081" t="s">
        <v>30</v>
      </c>
      <c r="X7081" t="s">
        <v>23704</v>
      </c>
    </row>
    <row r="7082" spans="1:24" x14ac:dyDescent="0.25">
      <c r="A7082">
        <v>1383535</v>
      </c>
      <c r="B7082" t="s">
        <v>23705</v>
      </c>
      <c r="C7082" t="s">
        <v>23706</v>
      </c>
      <c r="G7082" t="s">
        <v>129</v>
      </c>
      <c r="H7082" t="s">
        <v>130</v>
      </c>
      <c r="I7082">
        <v>2009</v>
      </c>
      <c r="N7082" t="s">
        <v>45</v>
      </c>
      <c r="O7082" t="s">
        <v>30</v>
      </c>
      <c r="P7082" t="s">
        <v>30</v>
      </c>
      <c r="Q7082" t="s">
        <v>63</v>
      </c>
      <c r="R7082" t="s">
        <v>30</v>
      </c>
      <c r="X7082" t="s">
        <v>23707</v>
      </c>
    </row>
    <row r="7083" spans="1:24" x14ac:dyDescent="0.25">
      <c r="A7083">
        <v>73520</v>
      </c>
      <c r="B7083" t="s">
        <v>23708</v>
      </c>
      <c r="C7083" t="s">
        <v>23709</v>
      </c>
      <c r="E7083" t="s">
        <v>23710</v>
      </c>
      <c r="G7083" t="e">
        <f>-kalim</f>
        <v>#NAME?</v>
      </c>
      <c r="H7083" t="s">
        <v>4220</v>
      </c>
      <c r="N7083" t="s">
        <v>45</v>
      </c>
      <c r="O7083" t="s">
        <v>40</v>
      </c>
      <c r="P7083" t="s">
        <v>30</v>
      </c>
      <c r="Q7083" t="s">
        <v>46</v>
      </c>
      <c r="R7083" t="s">
        <v>30</v>
      </c>
      <c r="X7083" t="s">
        <v>23711</v>
      </c>
    </row>
    <row r="7084" spans="1:24" x14ac:dyDescent="0.25">
      <c r="A7084">
        <v>1449138</v>
      </c>
      <c r="B7084" t="s">
        <v>23712</v>
      </c>
      <c r="C7084" t="s">
        <v>23713</v>
      </c>
      <c r="G7084" t="e">
        <f>-oxetine</f>
        <v>#NAME?</v>
      </c>
      <c r="H7084" t="s">
        <v>3046</v>
      </c>
      <c r="N7084" t="s">
        <v>45</v>
      </c>
      <c r="O7084" t="s">
        <v>40</v>
      </c>
      <c r="P7084" t="s">
        <v>30</v>
      </c>
      <c r="Q7084" t="s">
        <v>46</v>
      </c>
      <c r="R7084" t="s">
        <v>30</v>
      </c>
      <c r="X7084" t="s">
        <v>23714</v>
      </c>
    </row>
    <row r="7085" spans="1:24" x14ac:dyDescent="0.25">
      <c r="A7085">
        <v>1449178</v>
      </c>
      <c r="B7085" t="s">
        <v>23715</v>
      </c>
      <c r="C7085" t="s">
        <v>23716</v>
      </c>
      <c r="G7085" t="e">
        <f>-dipine</f>
        <v>#NAME?</v>
      </c>
      <c r="H7085" t="s">
        <v>318</v>
      </c>
      <c r="N7085" t="s">
        <v>45</v>
      </c>
      <c r="O7085" t="s">
        <v>40</v>
      </c>
      <c r="P7085" t="s">
        <v>30</v>
      </c>
      <c r="Q7085" t="s">
        <v>46</v>
      </c>
      <c r="R7085" t="s">
        <v>30</v>
      </c>
      <c r="X7085" t="s">
        <v>23717</v>
      </c>
    </row>
    <row r="7086" spans="1:24" x14ac:dyDescent="0.25">
      <c r="A7086">
        <v>1449183</v>
      </c>
      <c r="B7086" t="s">
        <v>23718</v>
      </c>
      <c r="C7086" t="s">
        <v>23719</v>
      </c>
      <c r="E7086" t="s">
        <v>23720</v>
      </c>
      <c r="F7086" t="s">
        <v>519</v>
      </c>
      <c r="G7086" t="e">
        <f>-ac</f>
        <v>#NAME?</v>
      </c>
      <c r="H7086" t="s">
        <v>1022</v>
      </c>
      <c r="I7086">
        <v>1987</v>
      </c>
      <c r="M7086" t="s">
        <v>179</v>
      </c>
      <c r="N7086" t="s">
        <v>45</v>
      </c>
      <c r="O7086" t="s">
        <v>40</v>
      </c>
      <c r="P7086" t="s">
        <v>30</v>
      </c>
      <c r="Q7086" t="s">
        <v>46</v>
      </c>
      <c r="R7086" t="s">
        <v>30</v>
      </c>
      <c r="X7086" t="s">
        <v>23721</v>
      </c>
    </row>
    <row r="7087" spans="1:24" x14ac:dyDescent="0.25">
      <c r="A7087">
        <v>1449217</v>
      </c>
      <c r="B7087" t="s">
        <v>23722</v>
      </c>
      <c r="C7087" t="s">
        <v>23723</v>
      </c>
      <c r="E7087" t="s">
        <v>23724</v>
      </c>
      <c r="F7087" t="s">
        <v>23725</v>
      </c>
      <c r="G7087" t="e">
        <f>-cidin</f>
        <v>#NAME?</v>
      </c>
      <c r="H7087" t="s">
        <v>2501</v>
      </c>
      <c r="I7087">
        <v>2012</v>
      </c>
      <c r="N7087" t="s">
        <v>45</v>
      </c>
      <c r="O7087" t="s">
        <v>30</v>
      </c>
      <c r="P7087" t="s">
        <v>30</v>
      </c>
      <c r="Q7087" t="s">
        <v>31</v>
      </c>
      <c r="R7087" t="s">
        <v>30</v>
      </c>
      <c r="X7087" t="s">
        <v>23726</v>
      </c>
    </row>
    <row r="7088" spans="1:24" x14ac:dyDescent="0.25">
      <c r="A7088">
        <v>1540437</v>
      </c>
      <c r="B7088" t="s">
        <v>23727</v>
      </c>
      <c r="C7088" t="s">
        <v>23728</v>
      </c>
      <c r="E7088" t="s">
        <v>23729</v>
      </c>
      <c r="G7088" t="e">
        <f>-toran</f>
        <v>#NAME?</v>
      </c>
      <c r="H7088" t="s">
        <v>23730</v>
      </c>
      <c r="I7088">
        <v>2000</v>
      </c>
      <c r="N7088" t="s">
        <v>29</v>
      </c>
      <c r="O7088" t="s">
        <v>30</v>
      </c>
      <c r="P7088" t="s">
        <v>30</v>
      </c>
      <c r="Q7088" t="s">
        <v>31</v>
      </c>
      <c r="R7088" t="s">
        <v>30</v>
      </c>
      <c r="X7088" t="s">
        <v>23731</v>
      </c>
    </row>
    <row r="7089" spans="1:24" x14ac:dyDescent="0.25">
      <c r="A7089">
        <v>1540527</v>
      </c>
      <c r="B7089" t="s">
        <v>23732</v>
      </c>
      <c r="C7089" t="s">
        <v>23733</v>
      </c>
      <c r="E7089" t="s">
        <v>23734</v>
      </c>
      <c r="F7089" t="s">
        <v>23735</v>
      </c>
      <c r="G7089" t="e">
        <f>-mab</f>
        <v>#NAME?</v>
      </c>
      <c r="H7089" t="s">
        <v>546</v>
      </c>
      <c r="I7089">
        <v>2013</v>
      </c>
      <c r="N7089" t="s">
        <v>547</v>
      </c>
      <c r="O7089" t="s">
        <v>30</v>
      </c>
      <c r="P7089" t="s">
        <v>30</v>
      </c>
      <c r="Q7089" t="s">
        <v>31</v>
      </c>
      <c r="R7089" t="s">
        <v>30</v>
      </c>
    </row>
    <row r="7090" spans="1:24" x14ac:dyDescent="0.25">
      <c r="A7090">
        <v>1540531</v>
      </c>
      <c r="B7090" t="s">
        <v>23736</v>
      </c>
      <c r="C7090" t="s">
        <v>23737</v>
      </c>
      <c r="F7090" t="s">
        <v>23738</v>
      </c>
      <c r="G7090" t="e">
        <f>-mab</f>
        <v>#NAME?</v>
      </c>
      <c r="H7090" t="s">
        <v>23739</v>
      </c>
      <c r="I7090">
        <v>2013</v>
      </c>
      <c r="N7090" t="s">
        <v>547</v>
      </c>
      <c r="O7090" t="s">
        <v>30</v>
      </c>
      <c r="P7090" t="s">
        <v>30</v>
      </c>
      <c r="Q7090" t="s">
        <v>31</v>
      </c>
      <c r="R7090" t="s">
        <v>30</v>
      </c>
    </row>
    <row r="7091" spans="1:24" x14ac:dyDescent="0.25">
      <c r="A7091">
        <v>1540504</v>
      </c>
      <c r="B7091" t="s">
        <v>23740</v>
      </c>
      <c r="C7091" t="s">
        <v>23741</v>
      </c>
      <c r="E7091" t="s">
        <v>23742</v>
      </c>
      <c r="F7091" t="s">
        <v>23743</v>
      </c>
      <c r="G7091" t="e">
        <f>-cycline</f>
        <v>#NAME?</v>
      </c>
      <c r="H7091" t="s">
        <v>5183</v>
      </c>
      <c r="I7091">
        <v>2012</v>
      </c>
      <c r="N7091" t="s">
        <v>29</v>
      </c>
      <c r="O7091" t="s">
        <v>40</v>
      </c>
      <c r="P7091" t="s">
        <v>30</v>
      </c>
      <c r="Q7091" t="s">
        <v>31</v>
      </c>
      <c r="R7091" t="s">
        <v>30</v>
      </c>
      <c r="X7091" t="s">
        <v>23744</v>
      </c>
    </row>
    <row r="7092" spans="1:24" x14ac:dyDescent="0.25">
      <c r="A7092">
        <v>1078555</v>
      </c>
      <c r="B7092" t="s">
        <v>23760</v>
      </c>
      <c r="C7092" t="s">
        <v>23761</v>
      </c>
      <c r="G7092" t="s">
        <v>9971</v>
      </c>
      <c r="H7092" t="s">
        <v>9972</v>
      </c>
      <c r="I7092">
        <v>1965</v>
      </c>
      <c r="M7092" t="s">
        <v>4463</v>
      </c>
      <c r="N7092" t="s">
        <v>29</v>
      </c>
      <c r="O7092" t="s">
        <v>30</v>
      </c>
      <c r="P7092" t="s">
        <v>30</v>
      </c>
      <c r="Q7092" t="s">
        <v>31</v>
      </c>
      <c r="R7092" t="s">
        <v>30</v>
      </c>
      <c r="X7092" t="s">
        <v>23762</v>
      </c>
    </row>
    <row r="7093" spans="1:24" x14ac:dyDescent="0.25">
      <c r="A7093">
        <v>19883</v>
      </c>
      <c r="B7093" t="s">
        <v>23763</v>
      </c>
      <c r="C7093" t="s">
        <v>23764</v>
      </c>
      <c r="G7093" t="e">
        <f>-tidine</f>
        <v>#NAME?</v>
      </c>
      <c r="H7093" t="s">
        <v>1126</v>
      </c>
      <c r="I7093">
        <v>1979</v>
      </c>
      <c r="M7093" t="s">
        <v>1041</v>
      </c>
      <c r="N7093" t="s">
        <v>45</v>
      </c>
      <c r="O7093" t="s">
        <v>40</v>
      </c>
      <c r="P7093" t="s">
        <v>30</v>
      </c>
      <c r="Q7093" t="s">
        <v>31</v>
      </c>
      <c r="R7093" t="s">
        <v>30</v>
      </c>
      <c r="X7093" t="s">
        <v>23765</v>
      </c>
    </row>
    <row r="7094" spans="1:24" x14ac:dyDescent="0.25">
      <c r="A7094">
        <v>154798</v>
      </c>
      <c r="B7094" t="s">
        <v>23766</v>
      </c>
      <c r="C7094" t="s">
        <v>23767</v>
      </c>
      <c r="G7094" t="e">
        <f ca="1">-pin(e)</f>
        <v>#NAME?</v>
      </c>
      <c r="H7094" t="s">
        <v>272</v>
      </c>
      <c r="N7094" t="s">
        <v>45</v>
      </c>
      <c r="O7094" t="s">
        <v>40</v>
      </c>
      <c r="P7094" t="s">
        <v>30</v>
      </c>
      <c r="Q7094" t="s">
        <v>46</v>
      </c>
      <c r="R7094" t="s">
        <v>30</v>
      </c>
      <c r="X7094" t="s">
        <v>23768</v>
      </c>
    </row>
    <row r="7095" spans="1:24" x14ac:dyDescent="0.25">
      <c r="A7095">
        <v>1248724</v>
      </c>
      <c r="B7095" t="s">
        <v>23797</v>
      </c>
      <c r="C7095" t="s">
        <v>23798</v>
      </c>
      <c r="G7095" t="e">
        <f>-planin</f>
        <v>#NAME?</v>
      </c>
      <c r="H7095" t="s">
        <v>9222</v>
      </c>
      <c r="N7095" t="s">
        <v>75</v>
      </c>
      <c r="O7095" t="s">
        <v>30</v>
      </c>
      <c r="P7095" t="s">
        <v>30</v>
      </c>
      <c r="Q7095" t="s">
        <v>31</v>
      </c>
      <c r="R7095" t="s">
        <v>30</v>
      </c>
      <c r="X7095" t="s">
        <v>23799</v>
      </c>
    </row>
    <row r="7096" spans="1:24" x14ac:dyDescent="0.25">
      <c r="A7096">
        <v>1248744</v>
      </c>
      <c r="B7096" t="s">
        <v>23800</v>
      </c>
      <c r="C7096" t="s">
        <v>23801</v>
      </c>
      <c r="E7096" t="s">
        <v>23802</v>
      </c>
      <c r="G7096" t="e">
        <f>-pristone</f>
        <v>#NAME?</v>
      </c>
      <c r="H7096" t="s">
        <v>959</v>
      </c>
      <c r="N7096" t="s">
        <v>29</v>
      </c>
      <c r="O7096" t="s">
        <v>40</v>
      </c>
      <c r="P7096" t="s">
        <v>30</v>
      </c>
      <c r="Q7096" t="s">
        <v>31</v>
      </c>
      <c r="R7096" t="s">
        <v>30</v>
      </c>
      <c r="X7096" t="s">
        <v>23803</v>
      </c>
    </row>
    <row r="7097" spans="1:24" x14ac:dyDescent="0.25">
      <c r="A7097">
        <v>332615</v>
      </c>
      <c r="B7097" t="s">
        <v>23804</v>
      </c>
      <c r="C7097" t="s">
        <v>23805</v>
      </c>
      <c r="E7097" t="s">
        <v>23806</v>
      </c>
      <c r="F7097" t="s">
        <v>23807</v>
      </c>
      <c r="G7097" t="e">
        <f>-siban</f>
        <v>#NAME?</v>
      </c>
      <c r="H7097" t="s">
        <v>13905</v>
      </c>
      <c r="I7097">
        <v>1989</v>
      </c>
      <c r="K7097" t="s">
        <v>23808</v>
      </c>
      <c r="L7097" t="s">
        <v>23809</v>
      </c>
      <c r="M7097" t="s">
        <v>23810</v>
      </c>
      <c r="N7097" t="s">
        <v>108</v>
      </c>
      <c r="O7097" t="s">
        <v>30</v>
      </c>
      <c r="P7097" t="s">
        <v>30</v>
      </c>
      <c r="Q7097" t="s">
        <v>31</v>
      </c>
      <c r="R7097" t="s">
        <v>30</v>
      </c>
      <c r="X7097" t="s">
        <v>23811</v>
      </c>
    </row>
    <row r="7098" spans="1:24" x14ac:dyDescent="0.25">
      <c r="A7098">
        <v>1364998</v>
      </c>
      <c r="B7098" t="s">
        <v>23812</v>
      </c>
      <c r="C7098" t="s">
        <v>23813</v>
      </c>
      <c r="E7098" t="s">
        <v>23814</v>
      </c>
      <c r="F7098" t="s">
        <v>23815</v>
      </c>
      <c r="G7098" t="e">
        <f>-setrag</f>
        <v>#NAME?</v>
      </c>
      <c r="H7098" t="s">
        <v>14675</v>
      </c>
      <c r="I7098">
        <v>2008</v>
      </c>
      <c r="N7098" t="s">
        <v>45</v>
      </c>
      <c r="O7098" t="s">
        <v>30</v>
      </c>
      <c r="P7098" t="s">
        <v>30</v>
      </c>
      <c r="Q7098" t="s">
        <v>31</v>
      </c>
      <c r="R7098" t="s">
        <v>30</v>
      </c>
      <c r="X7098" t="s">
        <v>23816</v>
      </c>
    </row>
    <row r="7099" spans="1:24" x14ac:dyDescent="0.25">
      <c r="A7099">
        <v>1383352</v>
      </c>
      <c r="B7099" t="s">
        <v>23817</v>
      </c>
      <c r="C7099" t="s">
        <v>23818</v>
      </c>
      <c r="E7099" t="s">
        <v>23819</v>
      </c>
      <c r="G7099" t="e">
        <f>-verine</f>
        <v>#NAME?</v>
      </c>
      <c r="H7099" t="s">
        <v>2084</v>
      </c>
      <c r="I7099">
        <v>1961</v>
      </c>
      <c r="K7099" t="s">
        <v>23820</v>
      </c>
      <c r="L7099" t="s">
        <v>23821</v>
      </c>
      <c r="M7099" t="s">
        <v>2544</v>
      </c>
      <c r="N7099" t="s">
        <v>45</v>
      </c>
      <c r="O7099" t="s">
        <v>30</v>
      </c>
      <c r="P7099" t="s">
        <v>30</v>
      </c>
      <c r="Q7099" t="s">
        <v>63</v>
      </c>
      <c r="R7099" t="s">
        <v>30</v>
      </c>
      <c r="X7099" t="s">
        <v>23822</v>
      </c>
    </row>
    <row r="7100" spans="1:24" x14ac:dyDescent="0.25">
      <c r="A7100">
        <v>1383261</v>
      </c>
      <c r="B7100" t="s">
        <v>23823</v>
      </c>
      <c r="C7100" t="s">
        <v>23824</v>
      </c>
      <c r="E7100" t="s">
        <v>23825</v>
      </c>
      <c r="F7100" t="s">
        <v>23826</v>
      </c>
      <c r="G7100" t="e">
        <f>-olol</f>
        <v>#NAME?</v>
      </c>
      <c r="H7100" t="s">
        <v>475</v>
      </c>
      <c r="I7100">
        <v>1979</v>
      </c>
      <c r="M7100" t="s">
        <v>476</v>
      </c>
      <c r="N7100" t="s">
        <v>45</v>
      </c>
      <c r="O7100" t="s">
        <v>40</v>
      </c>
      <c r="P7100" t="s">
        <v>30</v>
      </c>
      <c r="Q7100" t="s">
        <v>46</v>
      </c>
      <c r="R7100" t="s">
        <v>30</v>
      </c>
      <c r="X7100" t="s">
        <v>23827</v>
      </c>
    </row>
    <row r="7101" spans="1:24" x14ac:dyDescent="0.25">
      <c r="A7101">
        <v>1380908</v>
      </c>
      <c r="B7101" t="s">
        <v>23828</v>
      </c>
      <c r="C7101" t="s">
        <v>23829</v>
      </c>
      <c r="G7101" t="e">
        <f>-filcon</f>
        <v>#NAME?</v>
      </c>
      <c r="H7101" t="s">
        <v>276</v>
      </c>
      <c r="I7101">
        <v>2003</v>
      </c>
      <c r="N7101" t="s">
        <v>75</v>
      </c>
      <c r="O7101" t="s">
        <v>30</v>
      </c>
      <c r="P7101" t="s">
        <v>30</v>
      </c>
      <c r="Q7101" t="s">
        <v>31</v>
      </c>
      <c r="R7101" t="s">
        <v>30</v>
      </c>
    </row>
    <row r="7102" spans="1:24" x14ac:dyDescent="0.25">
      <c r="A7102">
        <v>1380136</v>
      </c>
      <c r="B7102" t="s">
        <v>23830</v>
      </c>
      <c r="C7102" t="s">
        <v>23831</v>
      </c>
      <c r="E7102" t="s">
        <v>23832</v>
      </c>
      <c r="F7102" t="s">
        <v>538</v>
      </c>
      <c r="G7102" t="s">
        <v>12339</v>
      </c>
      <c r="H7102" t="s">
        <v>12340</v>
      </c>
      <c r="I7102">
        <v>2010</v>
      </c>
      <c r="N7102" t="s">
        <v>75</v>
      </c>
      <c r="O7102" t="s">
        <v>30</v>
      </c>
      <c r="P7102" t="s">
        <v>30</v>
      </c>
      <c r="Q7102" t="s">
        <v>31</v>
      </c>
      <c r="R7102" t="s">
        <v>30</v>
      </c>
    </row>
    <row r="7103" spans="1:24" x14ac:dyDescent="0.25">
      <c r="A7103">
        <v>1380687</v>
      </c>
      <c r="B7103" t="s">
        <v>23833</v>
      </c>
      <c r="C7103" t="s">
        <v>23834</v>
      </c>
      <c r="E7103" t="s">
        <v>23835</v>
      </c>
      <c r="F7103" t="s">
        <v>7354</v>
      </c>
      <c r="G7103" t="e">
        <f>-stim</f>
        <v>#NAME?</v>
      </c>
      <c r="H7103" t="s">
        <v>22419</v>
      </c>
      <c r="I7103">
        <v>1998</v>
      </c>
      <c r="N7103" t="s">
        <v>108</v>
      </c>
      <c r="O7103" t="s">
        <v>30</v>
      </c>
      <c r="P7103" t="s">
        <v>30</v>
      </c>
      <c r="Q7103" t="s">
        <v>31</v>
      </c>
      <c r="R7103" t="s">
        <v>30</v>
      </c>
    </row>
    <row r="7104" spans="1:24" x14ac:dyDescent="0.25">
      <c r="A7104">
        <v>1380258</v>
      </c>
      <c r="B7104" t="s">
        <v>23836</v>
      </c>
      <c r="C7104" t="s">
        <v>23837</v>
      </c>
      <c r="F7104" t="s">
        <v>3406</v>
      </c>
      <c r="G7104" t="e">
        <f>-filcon</f>
        <v>#NAME?</v>
      </c>
      <c r="H7104" t="s">
        <v>276</v>
      </c>
      <c r="I7104">
        <v>1991</v>
      </c>
      <c r="M7104" t="s">
        <v>277</v>
      </c>
      <c r="N7104" t="s">
        <v>229</v>
      </c>
      <c r="O7104" t="s">
        <v>30</v>
      </c>
      <c r="P7104" t="s">
        <v>30</v>
      </c>
      <c r="Q7104" t="s">
        <v>31</v>
      </c>
      <c r="R7104" t="s">
        <v>30</v>
      </c>
    </row>
    <row r="7105" spans="1:24" x14ac:dyDescent="0.25">
      <c r="A7105">
        <v>1381359</v>
      </c>
      <c r="B7105" t="s">
        <v>23838</v>
      </c>
      <c r="C7105" t="s">
        <v>23839</v>
      </c>
      <c r="E7105" t="s">
        <v>23840</v>
      </c>
      <c r="F7105" t="s">
        <v>23841</v>
      </c>
      <c r="G7105" t="e">
        <f>-poetin</f>
        <v>#NAME?</v>
      </c>
      <c r="H7105" t="s">
        <v>118</v>
      </c>
      <c r="I7105">
        <v>2001</v>
      </c>
      <c r="N7105" t="s">
        <v>108</v>
      </c>
      <c r="O7105" t="s">
        <v>30</v>
      </c>
      <c r="P7105" t="s">
        <v>30</v>
      </c>
      <c r="Q7105" t="s">
        <v>31</v>
      </c>
      <c r="R7105" t="s">
        <v>30</v>
      </c>
    </row>
    <row r="7106" spans="1:24" x14ac:dyDescent="0.25">
      <c r="A7106">
        <v>1381350</v>
      </c>
      <c r="B7106" t="s">
        <v>23842</v>
      </c>
      <c r="C7106" t="s">
        <v>23843</v>
      </c>
      <c r="E7106" t="s">
        <v>23844</v>
      </c>
      <c r="F7106" t="s">
        <v>23845</v>
      </c>
      <c r="G7106" t="e">
        <f>-ase</f>
        <v>#NAME?</v>
      </c>
      <c r="H7106" t="s">
        <v>3419</v>
      </c>
      <c r="I7106">
        <v>2003</v>
      </c>
      <c r="N7106" t="s">
        <v>2360</v>
      </c>
      <c r="O7106" t="s">
        <v>30</v>
      </c>
      <c r="P7106" t="s">
        <v>30</v>
      </c>
      <c r="Q7106" t="s">
        <v>31</v>
      </c>
      <c r="R7106" t="s">
        <v>30</v>
      </c>
    </row>
    <row r="7107" spans="1:24" x14ac:dyDescent="0.25">
      <c r="A7107">
        <v>1380939</v>
      </c>
      <c r="B7107" t="s">
        <v>23846</v>
      </c>
      <c r="C7107" t="s">
        <v>23847</v>
      </c>
      <c r="F7107" t="s">
        <v>545</v>
      </c>
      <c r="G7107" t="e">
        <f>-mab</f>
        <v>#NAME?</v>
      </c>
      <c r="H7107" t="s">
        <v>546</v>
      </c>
      <c r="I7107">
        <v>2012</v>
      </c>
      <c r="N7107" t="s">
        <v>547</v>
      </c>
      <c r="O7107" t="s">
        <v>30</v>
      </c>
      <c r="P7107" t="s">
        <v>30</v>
      </c>
      <c r="Q7107" t="s">
        <v>31</v>
      </c>
      <c r="R7107" t="s">
        <v>30</v>
      </c>
    </row>
    <row r="7108" spans="1:24" x14ac:dyDescent="0.25">
      <c r="A7108">
        <v>1381258</v>
      </c>
      <c r="B7108" t="s">
        <v>23848</v>
      </c>
      <c r="C7108" t="s">
        <v>23849</v>
      </c>
      <c r="G7108" t="e">
        <f>-kin</f>
        <v>#NAME?</v>
      </c>
      <c r="H7108" t="s">
        <v>23850</v>
      </c>
      <c r="N7108" t="s">
        <v>108</v>
      </c>
      <c r="O7108" t="s">
        <v>30</v>
      </c>
      <c r="P7108" t="s">
        <v>30</v>
      </c>
      <c r="Q7108" t="s">
        <v>31</v>
      </c>
      <c r="R7108" t="s">
        <v>30</v>
      </c>
    </row>
    <row r="7109" spans="1:24" x14ac:dyDescent="0.25">
      <c r="A7109">
        <v>1376121</v>
      </c>
      <c r="B7109" t="s">
        <v>23851</v>
      </c>
      <c r="C7109" t="s">
        <v>23852</v>
      </c>
      <c r="E7109" t="s">
        <v>23853</v>
      </c>
      <c r="F7109" t="s">
        <v>23237</v>
      </c>
      <c r="G7109" t="e">
        <f>-tinib</f>
        <v>#NAME?</v>
      </c>
      <c r="H7109" t="s">
        <v>1371</v>
      </c>
      <c r="I7109">
        <v>2010</v>
      </c>
      <c r="N7109" t="s">
        <v>45</v>
      </c>
      <c r="O7109" t="s">
        <v>40</v>
      </c>
      <c r="P7109" t="s">
        <v>30</v>
      </c>
      <c r="Q7109" t="s">
        <v>63</v>
      </c>
      <c r="R7109" t="s">
        <v>30</v>
      </c>
      <c r="X7109" t="s">
        <v>23854</v>
      </c>
    </row>
    <row r="7110" spans="1:24" x14ac:dyDescent="0.25">
      <c r="A7110">
        <v>1377019</v>
      </c>
      <c r="B7110" t="s">
        <v>23855</v>
      </c>
      <c r="C7110" t="s">
        <v>23856</v>
      </c>
      <c r="E7110" t="s">
        <v>23857</v>
      </c>
      <c r="G7110" t="e">
        <f ca="1">-pin(e)</f>
        <v>#NAME?</v>
      </c>
      <c r="H7110" t="s">
        <v>272</v>
      </c>
      <c r="N7110" t="s">
        <v>45</v>
      </c>
      <c r="O7110" t="s">
        <v>40</v>
      </c>
      <c r="P7110" t="s">
        <v>30</v>
      </c>
      <c r="Q7110" t="s">
        <v>46</v>
      </c>
      <c r="R7110" t="s">
        <v>30</v>
      </c>
      <c r="X7110" t="s">
        <v>23858</v>
      </c>
    </row>
    <row r="7111" spans="1:24" x14ac:dyDescent="0.25">
      <c r="A7111">
        <v>1379309</v>
      </c>
      <c r="B7111" t="s">
        <v>23859</v>
      </c>
      <c r="C7111" t="s">
        <v>23860</v>
      </c>
      <c r="E7111" t="s">
        <v>23861</v>
      </c>
      <c r="F7111" t="s">
        <v>36</v>
      </c>
      <c r="G7111" t="e">
        <f>-azosin</f>
        <v>#NAME?</v>
      </c>
      <c r="H7111" t="s">
        <v>12109</v>
      </c>
      <c r="I7111">
        <v>1979</v>
      </c>
      <c r="M7111" t="s">
        <v>627</v>
      </c>
      <c r="N7111" t="s">
        <v>45</v>
      </c>
      <c r="O7111" t="s">
        <v>40</v>
      </c>
      <c r="P7111" t="s">
        <v>30</v>
      </c>
      <c r="Q7111" t="s">
        <v>63</v>
      </c>
      <c r="R7111" t="s">
        <v>30</v>
      </c>
      <c r="X7111" t="s">
        <v>23862</v>
      </c>
    </row>
    <row r="7112" spans="1:24" x14ac:dyDescent="0.25">
      <c r="A7112">
        <v>1376589</v>
      </c>
      <c r="B7112" t="s">
        <v>23863</v>
      </c>
      <c r="C7112" t="s">
        <v>23864</v>
      </c>
      <c r="G7112" t="e">
        <f>-dil</f>
        <v>#NAME?</v>
      </c>
      <c r="H7112" t="s">
        <v>707</v>
      </c>
      <c r="N7112" t="s">
        <v>45</v>
      </c>
      <c r="O7112" t="s">
        <v>30</v>
      </c>
      <c r="P7112" t="s">
        <v>30</v>
      </c>
      <c r="Q7112" t="s">
        <v>63</v>
      </c>
      <c r="R7112" t="s">
        <v>30</v>
      </c>
      <c r="X7112" t="s">
        <v>23865</v>
      </c>
    </row>
    <row r="7113" spans="1:24" x14ac:dyDescent="0.25">
      <c r="A7113">
        <v>1376760</v>
      </c>
      <c r="B7113" t="s">
        <v>23866</v>
      </c>
      <c r="C7113" t="s">
        <v>23867</v>
      </c>
      <c r="G7113" t="e">
        <f>-dil</f>
        <v>#NAME?</v>
      </c>
      <c r="H7113" t="s">
        <v>707</v>
      </c>
      <c r="N7113" t="s">
        <v>45</v>
      </c>
      <c r="O7113" t="s">
        <v>30</v>
      </c>
      <c r="P7113" t="s">
        <v>30</v>
      </c>
      <c r="Q7113" t="s">
        <v>46</v>
      </c>
      <c r="R7113" t="s">
        <v>30</v>
      </c>
      <c r="X7113" t="s">
        <v>23868</v>
      </c>
    </row>
    <row r="7114" spans="1:24" x14ac:dyDescent="0.25">
      <c r="A7114">
        <v>1378474</v>
      </c>
      <c r="B7114" t="s">
        <v>23869</v>
      </c>
      <c r="C7114" t="s">
        <v>23870</v>
      </c>
      <c r="E7114" t="s">
        <v>23871</v>
      </c>
      <c r="F7114" t="s">
        <v>626</v>
      </c>
      <c r="G7114" t="e">
        <f>-mantine</f>
        <v>#NAME?</v>
      </c>
      <c r="H7114" t="s">
        <v>22893</v>
      </c>
      <c r="I7114">
        <v>1974</v>
      </c>
      <c r="M7114" t="s">
        <v>8635</v>
      </c>
      <c r="N7114" t="s">
        <v>45</v>
      </c>
      <c r="O7114" t="s">
        <v>40</v>
      </c>
      <c r="P7114" t="s">
        <v>30</v>
      </c>
      <c r="Q7114" t="s">
        <v>63</v>
      </c>
      <c r="R7114" t="s">
        <v>30</v>
      </c>
      <c r="X7114" t="s">
        <v>23872</v>
      </c>
    </row>
    <row r="7115" spans="1:24" x14ac:dyDescent="0.25">
      <c r="A7115">
        <v>667898</v>
      </c>
      <c r="B7115" t="s">
        <v>23873</v>
      </c>
      <c r="C7115" t="s">
        <v>23874</v>
      </c>
      <c r="E7115" t="s">
        <v>23875</v>
      </c>
      <c r="F7115" t="s">
        <v>7184</v>
      </c>
      <c r="G7115" t="e">
        <f>-begron</f>
        <v>#NAME?</v>
      </c>
      <c r="H7115" t="s">
        <v>10261</v>
      </c>
      <c r="I7115">
        <v>2007</v>
      </c>
      <c r="N7115" t="s">
        <v>45</v>
      </c>
      <c r="O7115" t="s">
        <v>40</v>
      </c>
      <c r="P7115" t="s">
        <v>30</v>
      </c>
      <c r="Q7115" t="s">
        <v>31</v>
      </c>
      <c r="R7115" t="s">
        <v>30</v>
      </c>
      <c r="X7115" t="s">
        <v>23876</v>
      </c>
    </row>
    <row r="7116" spans="1:24" x14ac:dyDescent="0.25">
      <c r="A7116">
        <v>656947</v>
      </c>
      <c r="B7116" t="s">
        <v>23877</v>
      </c>
      <c r="C7116" t="s">
        <v>23878</v>
      </c>
      <c r="E7116" t="s">
        <v>23879</v>
      </c>
      <c r="G7116" t="e">
        <f>-curium</f>
        <v>#NAME?</v>
      </c>
      <c r="H7116" t="s">
        <v>14042</v>
      </c>
      <c r="I7116">
        <v>2004</v>
      </c>
      <c r="N7116" t="s">
        <v>45</v>
      </c>
      <c r="O7116" t="s">
        <v>30</v>
      </c>
      <c r="P7116" t="s">
        <v>30</v>
      </c>
      <c r="Q7116" t="s">
        <v>31</v>
      </c>
      <c r="R7116" t="s">
        <v>30</v>
      </c>
      <c r="X7116" t="s">
        <v>23880</v>
      </c>
    </row>
    <row r="7117" spans="1:24" x14ac:dyDescent="0.25">
      <c r="A7117">
        <v>434837</v>
      </c>
      <c r="B7117" t="s">
        <v>23886</v>
      </c>
      <c r="C7117" t="s">
        <v>23887</v>
      </c>
      <c r="E7117" t="s">
        <v>23888</v>
      </c>
      <c r="F7117" t="s">
        <v>313</v>
      </c>
      <c r="G7117" t="e">
        <f>-gatran</f>
        <v>#NAME?</v>
      </c>
      <c r="H7117" t="s">
        <v>3243</v>
      </c>
      <c r="I7117">
        <v>1994</v>
      </c>
      <c r="M7117" t="s">
        <v>3244</v>
      </c>
      <c r="N7117" t="s">
        <v>108</v>
      </c>
      <c r="O7117" t="s">
        <v>40</v>
      </c>
      <c r="P7117" t="s">
        <v>30</v>
      </c>
      <c r="Q7117" t="s">
        <v>31</v>
      </c>
      <c r="R7117" t="s">
        <v>30</v>
      </c>
      <c r="X7117" t="s">
        <v>23889</v>
      </c>
    </row>
    <row r="7118" spans="1:24" x14ac:dyDescent="0.25">
      <c r="A7118">
        <v>899136</v>
      </c>
      <c r="B7118" t="s">
        <v>23910</v>
      </c>
      <c r="C7118" t="s">
        <v>23911</v>
      </c>
      <c r="G7118" t="e">
        <f>-prazole</f>
        <v>#NAME?</v>
      </c>
      <c r="H7118" t="s">
        <v>260</v>
      </c>
      <c r="N7118" t="s">
        <v>45</v>
      </c>
      <c r="O7118" t="s">
        <v>40</v>
      </c>
      <c r="P7118" t="s">
        <v>30</v>
      </c>
      <c r="Q7118" t="s">
        <v>46</v>
      </c>
      <c r="R7118" t="s">
        <v>30</v>
      </c>
      <c r="X7118" t="s">
        <v>23912</v>
      </c>
    </row>
    <row r="7119" spans="1:24" x14ac:dyDescent="0.25">
      <c r="A7119">
        <v>1380</v>
      </c>
      <c r="B7119" t="s">
        <v>23918</v>
      </c>
      <c r="C7119" t="s">
        <v>23919</v>
      </c>
      <c r="E7119" t="s">
        <v>23920</v>
      </c>
      <c r="G7119" t="e">
        <f>-olol</f>
        <v>#NAME?</v>
      </c>
      <c r="H7119" t="s">
        <v>475</v>
      </c>
      <c r="I7119">
        <v>1969</v>
      </c>
      <c r="K7119" t="s">
        <v>23921</v>
      </c>
      <c r="L7119" t="s">
        <v>23922</v>
      </c>
      <c r="M7119" t="s">
        <v>476</v>
      </c>
      <c r="N7119" t="s">
        <v>45</v>
      </c>
      <c r="O7119" t="s">
        <v>40</v>
      </c>
      <c r="P7119" t="s">
        <v>30</v>
      </c>
      <c r="Q7119" t="s">
        <v>46</v>
      </c>
      <c r="R7119" t="s">
        <v>30</v>
      </c>
      <c r="X7119" t="s">
        <v>23923</v>
      </c>
    </row>
    <row r="7120" spans="1:24" x14ac:dyDescent="0.25">
      <c r="A7120">
        <v>139233</v>
      </c>
      <c r="B7120" t="s">
        <v>23924</v>
      </c>
      <c r="C7120" t="s">
        <v>23925</v>
      </c>
      <c r="E7120" t="s">
        <v>23926</v>
      </c>
      <c r="G7120" t="e">
        <f>-sartan</f>
        <v>#NAME?</v>
      </c>
      <c r="H7120" t="s">
        <v>3818</v>
      </c>
      <c r="I7120">
        <v>1995</v>
      </c>
      <c r="M7120" t="s">
        <v>627</v>
      </c>
      <c r="N7120" t="s">
        <v>45</v>
      </c>
      <c r="O7120" t="s">
        <v>30</v>
      </c>
      <c r="P7120" t="s">
        <v>30</v>
      </c>
      <c r="Q7120" t="s">
        <v>63</v>
      </c>
      <c r="R7120" t="s">
        <v>30</v>
      </c>
      <c r="X7120" t="s">
        <v>23927</v>
      </c>
    </row>
    <row r="7121" spans="1:24" x14ac:dyDescent="0.25">
      <c r="A7121">
        <v>217341</v>
      </c>
      <c r="B7121" t="s">
        <v>23928</v>
      </c>
      <c r="C7121" t="s">
        <v>23929</v>
      </c>
      <c r="E7121" t="s">
        <v>23930</v>
      </c>
      <c r="G7121" t="e">
        <f>-mestane</f>
        <v>#NAME?</v>
      </c>
      <c r="H7121" t="s">
        <v>23558</v>
      </c>
      <c r="K7121" t="s">
        <v>23931</v>
      </c>
      <c r="L7121" t="s">
        <v>23932</v>
      </c>
      <c r="N7121" t="s">
        <v>29</v>
      </c>
      <c r="O7121" t="s">
        <v>40</v>
      </c>
      <c r="P7121" t="s">
        <v>30</v>
      </c>
      <c r="Q7121" t="s">
        <v>31</v>
      </c>
      <c r="R7121" t="s">
        <v>30</v>
      </c>
      <c r="X7121" t="s">
        <v>23933</v>
      </c>
    </row>
    <row r="7122" spans="1:24" x14ac:dyDescent="0.25">
      <c r="A7122">
        <v>94152</v>
      </c>
      <c r="B7122" t="s">
        <v>23934</v>
      </c>
      <c r="C7122" t="s">
        <v>23935</v>
      </c>
      <c r="E7122" t="s">
        <v>23936</v>
      </c>
      <c r="G7122" t="e">
        <f>-prilat</f>
        <v>#NAME?</v>
      </c>
      <c r="H7122" t="s">
        <v>1467</v>
      </c>
      <c r="N7122" t="s">
        <v>45</v>
      </c>
      <c r="O7122" t="s">
        <v>40</v>
      </c>
      <c r="P7122" t="s">
        <v>30</v>
      </c>
      <c r="Q7122" t="s">
        <v>31</v>
      </c>
      <c r="R7122" t="s">
        <v>30</v>
      </c>
      <c r="X7122" t="s">
        <v>23937</v>
      </c>
    </row>
    <row r="7123" spans="1:24" x14ac:dyDescent="0.25">
      <c r="A7123">
        <v>185877</v>
      </c>
      <c r="B7123" t="s">
        <v>23938</v>
      </c>
      <c r="C7123" t="s">
        <v>23939</v>
      </c>
      <c r="G7123" t="e">
        <f>-glumide</f>
        <v>#NAME?</v>
      </c>
      <c r="H7123" t="s">
        <v>9513</v>
      </c>
      <c r="N7123" t="s">
        <v>45</v>
      </c>
      <c r="O7123" t="s">
        <v>40</v>
      </c>
      <c r="P7123" t="s">
        <v>30</v>
      </c>
      <c r="Q7123" t="s">
        <v>31</v>
      </c>
      <c r="R7123" t="s">
        <v>30</v>
      </c>
      <c r="X7123" t="s">
        <v>23940</v>
      </c>
    </row>
    <row r="7124" spans="1:24" x14ac:dyDescent="0.25">
      <c r="A7124">
        <v>1380575</v>
      </c>
      <c r="B7124" t="s">
        <v>23941</v>
      </c>
      <c r="C7124" t="s">
        <v>23942</v>
      </c>
      <c r="G7124" t="e">
        <f>-rsen</f>
        <v>#NAME?</v>
      </c>
      <c r="H7124" t="s">
        <v>539</v>
      </c>
      <c r="N7124" t="s">
        <v>540</v>
      </c>
      <c r="O7124" t="s">
        <v>30</v>
      </c>
      <c r="P7124" t="s">
        <v>30</v>
      </c>
      <c r="Q7124" t="s">
        <v>31</v>
      </c>
      <c r="R7124" t="s">
        <v>30</v>
      </c>
    </row>
    <row r="7125" spans="1:24" x14ac:dyDescent="0.25">
      <c r="A7125">
        <v>1380650</v>
      </c>
      <c r="B7125" t="s">
        <v>23943</v>
      </c>
      <c r="C7125" t="s">
        <v>23944</v>
      </c>
      <c r="F7125" t="s">
        <v>2684</v>
      </c>
      <c r="G7125" t="e">
        <f>-focon</f>
        <v>#NAME?</v>
      </c>
      <c r="H7125" t="s">
        <v>2685</v>
      </c>
      <c r="I7125">
        <v>1989</v>
      </c>
      <c r="M7125" t="s">
        <v>2686</v>
      </c>
      <c r="N7125" t="s">
        <v>229</v>
      </c>
      <c r="O7125" t="s">
        <v>30</v>
      </c>
      <c r="P7125" t="s">
        <v>30</v>
      </c>
      <c r="Q7125" t="s">
        <v>31</v>
      </c>
      <c r="R7125" t="s">
        <v>30</v>
      </c>
    </row>
    <row r="7126" spans="1:24" x14ac:dyDescent="0.25">
      <c r="A7126">
        <v>1380458</v>
      </c>
      <c r="B7126" t="s">
        <v>23945</v>
      </c>
      <c r="C7126" t="s">
        <v>23946</v>
      </c>
      <c r="E7126" t="s">
        <v>23947</v>
      </c>
      <c r="F7126" t="s">
        <v>7354</v>
      </c>
      <c r="G7126" t="e">
        <f>-stim</f>
        <v>#NAME?</v>
      </c>
      <c r="H7126" t="s">
        <v>23948</v>
      </c>
      <c r="I7126">
        <v>1997</v>
      </c>
      <c r="M7126" t="s">
        <v>14365</v>
      </c>
      <c r="N7126" t="s">
        <v>108</v>
      </c>
      <c r="O7126" t="s">
        <v>30</v>
      </c>
      <c r="P7126" t="s">
        <v>30</v>
      </c>
      <c r="Q7126" t="s">
        <v>31</v>
      </c>
      <c r="R7126" t="s">
        <v>30</v>
      </c>
    </row>
    <row r="7127" spans="1:24" x14ac:dyDescent="0.25">
      <c r="A7127">
        <v>1380496</v>
      </c>
      <c r="B7127" t="s">
        <v>23952</v>
      </c>
      <c r="C7127" t="s">
        <v>23953</v>
      </c>
      <c r="F7127" t="s">
        <v>6518</v>
      </c>
      <c r="G7127" t="e">
        <f>-neurin</f>
        <v>#NAME?</v>
      </c>
      <c r="H7127" t="s">
        <v>23954</v>
      </c>
      <c r="I7127">
        <v>2000</v>
      </c>
      <c r="N7127" t="s">
        <v>75</v>
      </c>
      <c r="O7127" t="s">
        <v>30</v>
      </c>
      <c r="P7127" t="s">
        <v>30</v>
      </c>
      <c r="Q7127" t="s">
        <v>31</v>
      </c>
      <c r="R7127" t="s">
        <v>30</v>
      </c>
    </row>
    <row r="7128" spans="1:24" x14ac:dyDescent="0.25">
      <c r="A7128">
        <v>170099</v>
      </c>
      <c r="B7128" t="s">
        <v>23955</v>
      </c>
      <c r="C7128" t="s">
        <v>23956</v>
      </c>
      <c r="E7128" t="s">
        <v>23957</v>
      </c>
      <c r="F7128" t="s">
        <v>480</v>
      </c>
      <c r="G7128" t="e">
        <f ca="1">-pin(e)</f>
        <v>#NAME?</v>
      </c>
      <c r="H7128" t="s">
        <v>272</v>
      </c>
      <c r="I7128">
        <v>1967</v>
      </c>
      <c r="M7128" t="s">
        <v>367</v>
      </c>
      <c r="N7128" t="s">
        <v>45</v>
      </c>
      <c r="O7128" t="s">
        <v>40</v>
      </c>
      <c r="P7128" t="s">
        <v>30</v>
      </c>
      <c r="Q7128" t="s">
        <v>63</v>
      </c>
      <c r="R7128" t="s">
        <v>30</v>
      </c>
      <c r="X7128" t="s">
        <v>23958</v>
      </c>
    </row>
    <row r="7129" spans="1:24" x14ac:dyDescent="0.25">
      <c r="A7129">
        <v>255371</v>
      </c>
      <c r="B7129" t="s">
        <v>23959</v>
      </c>
      <c r="C7129" t="s">
        <v>23960</v>
      </c>
      <c r="E7129" t="s">
        <v>23961</v>
      </c>
      <c r="F7129" t="s">
        <v>366</v>
      </c>
      <c r="G7129" t="e">
        <f>-alol</f>
        <v>#NAME?</v>
      </c>
      <c r="H7129" t="s">
        <v>1933</v>
      </c>
      <c r="I7129">
        <v>1979</v>
      </c>
      <c r="M7129" t="s">
        <v>627</v>
      </c>
      <c r="N7129" t="s">
        <v>45</v>
      </c>
      <c r="O7129" t="s">
        <v>40</v>
      </c>
      <c r="P7129" t="s">
        <v>30</v>
      </c>
      <c r="Q7129" t="s">
        <v>46</v>
      </c>
      <c r="R7129" t="s">
        <v>30</v>
      </c>
      <c r="X7129" t="s">
        <v>23962</v>
      </c>
    </row>
    <row r="7130" spans="1:24" x14ac:dyDescent="0.25">
      <c r="A7130">
        <v>1383372</v>
      </c>
      <c r="B7130" t="s">
        <v>23963</v>
      </c>
      <c r="C7130" t="s">
        <v>23964</v>
      </c>
      <c r="E7130" t="s">
        <v>23965</v>
      </c>
      <c r="F7130" t="s">
        <v>480</v>
      </c>
      <c r="G7130" t="e">
        <f>-sonan</f>
        <v>#NAME?</v>
      </c>
      <c r="H7130" t="s">
        <v>23966</v>
      </c>
      <c r="I7130">
        <v>2002</v>
      </c>
      <c r="N7130" t="s">
        <v>45</v>
      </c>
      <c r="O7130" t="s">
        <v>40</v>
      </c>
      <c r="P7130" t="s">
        <v>30</v>
      </c>
      <c r="Q7130" t="s">
        <v>63</v>
      </c>
      <c r="R7130" t="s">
        <v>30</v>
      </c>
      <c r="X7130" t="s">
        <v>23967</v>
      </c>
    </row>
    <row r="7131" spans="1:24" x14ac:dyDescent="0.25">
      <c r="A7131">
        <v>1383193</v>
      </c>
      <c r="B7131" t="s">
        <v>23968</v>
      </c>
      <c r="C7131" t="s">
        <v>23969</v>
      </c>
      <c r="E7131" t="s">
        <v>23970</v>
      </c>
      <c r="F7131" t="s">
        <v>23971</v>
      </c>
      <c r="G7131" t="e">
        <f>-ganan</f>
        <v>#NAME?</v>
      </c>
      <c r="H7131" t="s">
        <v>6583</v>
      </c>
      <c r="I7131">
        <v>2002</v>
      </c>
      <c r="N7131" t="s">
        <v>108</v>
      </c>
      <c r="O7131" t="s">
        <v>30</v>
      </c>
      <c r="P7131" t="s">
        <v>30</v>
      </c>
      <c r="Q7131" t="s">
        <v>31</v>
      </c>
      <c r="R7131" t="s">
        <v>30</v>
      </c>
      <c r="X7131" t="s">
        <v>23972</v>
      </c>
    </row>
    <row r="7132" spans="1:24" x14ac:dyDescent="0.25">
      <c r="A7132">
        <v>1383510</v>
      </c>
      <c r="B7132" t="s">
        <v>23973</v>
      </c>
      <c r="C7132" t="s">
        <v>23974</v>
      </c>
      <c r="E7132" t="s">
        <v>23975</v>
      </c>
      <c r="F7132" t="s">
        <v>3897</v>
      </c>
      <c r="G7132" t="e">
        <f>-ium</f>
        <v>#NAME?</v>
      </c>
      <c r="H7132" t="s">
        <v>288</v>
      </c>
      <c r="I7132">
        <v>1976</v>
      </c>
      <c r="M7132" t="s">
        <v>2484</v>
      </c>
      <c r="N7132" t="s">
        <v>45</v>
      </c>
      <c r="O7132" t="s">
        <v>30</v>
      </c>
      <c r="P7132" t="s">
        <v>30</v>
      </c>
      <c r="Q7132" t="s">
        <v>46</v>
      </c>
      <c r="R7132" t="s">
        <v>30</v>
      </c>
      <c r="X7132" t="s">
        <v>23976</v>
      </c>
    </row>
    <row r="7133" spans="1:24" x14ac:dyDescent="0.25">
      <c r="A7133">
        <v>1376476</v>
      </c>
      <c r="B7133" t="s">
        <v>23977</v>
      </c>
      <c r="C7133" t="s">
        <v>23978</v>
      </c>
      <c r="G7133" t="e">
        <f>-butan</f>
        <v>#NAME?</v>
      </c>
      <c r="H7133" t="s">
        <v>17200</v>
      </c>
      <c r="N7133" t="s">
        <v>45</v>
      </c>
      <c r="O7133" t="s">
        <v>40</v>
      </c>
      <c r="P7133" t="s">
        <v>30</v>
      </c>
      <c r="Q7133" t="s">
        <v>46</v>
      </c>
      <c r="R7133" t="s">
        <v>30</v>
      </c>
      <c r="X7133" t="s">
        <v>23979</v>
      </c>
    </row>
    <row r="7134" spans="1:24" x14ac:dyDescent="0.25">
      <c r="A7134">
        <v>1377174</v>
      </c>
      <c r="B7134" t="s">
        <v>23980</v>
      </c>
      <c r="C7134" t="s">
        <v>23981</v>
      </c>
      <c r="F7134" t="s">
        <v>452</v>
      </c>
      <c r="G7134" t="e">
        <f>-sal</f>
        <v>#NAME?</v>
      </c>
      <c r="H7134" t="s">
        <v>1459</v>
      </c>
      <c r="I7134">
        <v>1969</v>
      </c>
      <c r="M7134" t="s">
        <v>179</v>
      </c>
      <c r="N7134" t="s">
        <v>45</v>
      </c>
      <c r="O7134" t="s">
        <v>40</v>
      </c>
      <c r="P7134" t="s">
        <v>30</v>
      </c>
      <c r="Q7134" t="s">
        <v>63</v>
      </c>
      <c r="R7134" t="s">
        <v>30</v>
      </c>
      <c r="X7134" t="s">
        <v>23982</v>
      </c>
    </row>
    <row r="7135" spans="1:24" x14ac:dyDescent="0.25">
      <c r="A7135">
        <v>1378095</v>
      </c>
      <c r="B7135" t="s">
        <v>23983</v>
      </c>
      <c r="C7135" t="s">
        <v>23984</v>
      </c>
      <c r="G7135" t="e">
        <f>-metacin</f>
        <v>#NAME?</v>
      </c>
      <c r="H7135" t="s">
        <v>9280</v>
      </c>
      <c r="K7135" t="s">
        <v>23985</v>
      </c>
      <c r="L7135" t="s">
        <v>23986</v>
      </c>
      <c r="N7135" t="s">
        <v>45</v>
      </c>
      <c r="O7135" t="s">
        <v>30</v>
      </c>
      <c r="P7135" t="s">
        <v>30</v>
      </c>
      <c r="Q7135" t="s">
        <v>46</v>
      </c>
      <c r="R7135" t="s">
        <v>30</v>
      </c>
      <c r="X7135" t="s">
        <v>23987</v>
      </c>
    </row>
    <row r="7136" spans="1:24" x14ac:dyDescent="0.25">
      <c r="A7136">
        <v>1377584</v>
      </c>
      <c r="B7136" t="s">
        <v>23988</v>
      </c>
      <c r="C7136" t="s">
        <v>23989</v>
      </c>
      <c r="G7136" t="e">
        <f>-caine</f>
        <v>#NAME?</v>
      </c>
      <c r="H7136" t="s">
        <v>394</v>
      </c>
      <c r="N7136" t="s">
        <v>45</v>
      </c>
      <c r="O7136" t="s">
        <v>40</v>
      </c>
      <c r="P7136" t="s">
        <v>30</v>
      </c>
      <c r="Q7136" t="s">
        <v>63</v>
      </c>
      <c r="R7136" t="s">
        <v>30</v>
      </c>
      <c r="X7136" t="s">
        <v>23990</v>
      </c>
    </row>
    <row r="7137" spans="1:24" x14ac:dyDescent="0.25">
      <c r="A7137">
        <v>1378442</v>
      </c>
      <c r="B7137" t="s">
        <v>23991</v>
      </c>
      <c r="C7137" t="s">
        <v>23992</v>
      </c>
      <c r="G7137" t="e">
        <f>-sal</f>
        <v>#NAME?</v>
      </c>
      <c r="H7137" t="s">
        <v>1459</v>
      </c>
      <c r="N7137" t="s">
        <v>45</v>
      </c>
      <c r="O7137" t="s">
        <v>40</v>
      </c>
      <c r="P7137" t="s">
        <v>30</v>
      </c>
      <c r="Q7137" t="s">
        <v>63</v>
      </c>
      <c r="R7137" t="s">
        <v>30</v>
      </c>
      <c r="X7137" t="s">
        <v>23993</v>
      </c>
    </row>
    <row r="7138" spans="1:24" x14ac:dyDescent="0.25">
      <c r="A7138">
        <v>1379904</v>
      </c>
      <c r="B7138" t="s">
        <v>23994</v>
      </c>
      <c r="C7138" t="s">
        <v>23995</v>
      </c>
      <c r="G7138" t="s">
        <v>129</v>
      </c>
      <c r="H7138" t="s">
        <v>130</v>
      </c>
      <c r="N7138" t="s">
        <v>45</v>
      </c>
      <c r="O7138" t="s">
        <v>30</v>
      </c>
      <c r="P7138" t="s">
        <v>30</v>
      </c>
      <c r="Q7138" t="s">
        <v>63</v>
      </c>
      <c r="R7138" t="s">
        <v>30</v>
      </c>
      <c r="X7138" t="s">
        <v>23996</v>
      </c>
    </row>
    <row r="7139" spans="1:24" x14ac:dyDescent="0.25">
      <c r="A7139">
        <v>1376737</v>
      </c>
      <c r="B7139" t="s">
        <v>23997</v>
      </c>
      <c r="C7139" t="s">
        <v>23998</v>
      </c>
      <c r="G7139" t="e">
        <f>-pafant</f>
        <v>#NAME?</v>
      </c>
      <c r="H7139" t="s">
        <v>13329</v>
      </c>
      <c r="N7139" t="s">
        <v>45</v>
      </c>
      <c r="O7139" t="s">
        <v>40</v>
      </c>
      <c r="P7139" t="s">
        <v>30</v>
      </c>
      <c r="Q7139" t="s">
        <v>46</v>
      </c>
      <c r="R7139" t="s">
        <v>30</v>
      </c>
      <c r="X7139" t="s">
        <v>23999</v>
      </c>
    </row>
    <row r="7140" spans="1:24" x14ac:dyDescent="0.25">
      <c r="A7140">
        <v>1379032</v>
      </c>
      <c r="B7140" t="s">
        <v>24000</v>
      </c>
      <c r="C7140" t="s">
        <v>24001</v>
      </c>
      <c r="E7140" t="s">
        <v>24002</v>
      </c>
      <c r="F7140" t="s">
        <v>341</v>
      </c>
      <c r="G7140" t="s">
        <v>24003</v>
      </c>
      <c r="H7140" t="s">
        <v>24004</v>
      </c>
      <c r="I7140">
        <v>1975</v>
      </c>
      <c r="M7140" t="s">
        <v>693</v>
      </c>
      <c r="N7140" t="s">
        <v>45</v>
      </c>
      <c r="O7140" t="s">
        <v>40</v>
      </c>
      <c r="P7140" t="s">
        <v>30</v>
      </c>
      <c r="Q7140" t="s">
        <v>63</v>
      </c>
      <c r="R7140" t="s">
        <v>30</v>
      </c>
      <c r="X7140" t="s">
        <v>24005</v>
      </c>
    </row>
    <row r="7141" spans="1:24" x14ac:dyDescent="0.25">
      <c r="A7141">
        <v>1377303</v>
      </c>
      <c r="B7141" t="s">
        <v>24006</v>
      </c>
      <c r="C7141" t="s">
        <v>24007</v>
      </c>
      <c r="G7141" t="e">
        <f>-dil</f>
        <v>#NAME?</v>
      </c>
      <c r="H7141" t="s">
        <v>707</v>
      </c>
      <c r="N7141" t="s">
        <v>45</v>
      </c>
      <c r="O7141" t="s">
        <v>30</v>
      </c>
      <c r="P7141" t="s">
        <v>30</v>
      </c>
      <c r="Q7141" t="s">
        <v>31</v>
      </c>
      <c r="R7141" t="s">
        <v>30</v>
      </c>
      <c r="X7141" t="s">
        <v>24008</v>
      </c>
    </row>
    <row r="7142" spans="1:24" x14ac:dyDescent="0.25">
      <c r="A7142">
        <v>1378690</v>
      </c>
      <c r="B7142" t="s">
        <v>24009</v>
      </c>
      <c r="C7142" t="s">
        <v>24010</v>
      </c>
      <c r="G7142" t="e">
        <f>-rubicin</f>
        <v>#NAME?</v>
      </c>
      <c r="H7142" t="s">
        <v>2415</v>
      </c>
      <c r="N7142" t="s">
        <v>29</v>
      </c>
      <c r="O7142" t="s">
        <v>30</v>
      </c>
      <c r="P7142" t="s">
        <v>30</v>
      </c>
      <c r="Q7142" t="s">
        <v>46</v>
      </c>
      <c r="R7142" t="s">
        <v>30</v>
      </c>
      <c r="X7142" t="s">
        <v>24011</v>
      </c>
    </row>
    <row r="7143" spans="1:24" x14ac:dyDescent="0.25">
      <c r="A7143">
        <v>1383284</v>
      </c>
      <c r="B7143" t="s">
        <v>24012</v>
      </c>
      <c r="C7143" t="s">
        <v>24013</v>
      </c>
      <c r="G7143" t="e">
        <f>-ium</f>
        <v>#NAME?</v>
      </c>
      <c r="H7143" t="s">
        <v>288</v>
      </c>
      <c r="N7143" t="s">
        <v>45</v>
      </c>
      <c r="O7143" t="s">
        <v>40</v>
      </c>
      <c r="P7143" t="s">
        <v>30</v>
      </c>
      <c r="Q7143" t="s">
        <v>46</v>
      </c>
      <c r="R7143" t="s">
        <v>30</v>
      </c>
      <c r="X7143" t="s">
        <v>24014</v>
      </c>
    </row>
    <row r="7144" spans="1:24" x14ac:dyDescent="0.25">
      <c r="A7144">
        <v>1383575</v>
      </c>
      <c r="B7144" t="s">
        <v>24015</v>
      </c>
      <c r="C7144" t="s">
        <v>24016</v>
      </c>
      <c r="E7144" t="s">
        <v>24017</v>
      </c>
      <c r="G7144" t="e">
        <f>-ium</f>
        <v>#NAME?</v>
      </c>
      <c r="H7144" t="s">
        <v>288</v>
      </c>
      <c r="I7144">
        <v>1978</v>
      </c>
      <c r="M7144" t="s">
        <v>3392</v>
      </c>
      <c r="N7144" t="s">
        <v>45</v>
      </c>
      <c r="O7144" t="s">
        <v>40</v>
      </c>
      <c r="P7144" t="s">
        <v>30</v>
      </c>
      <c r="Q7144" t="s">
        <v>46</v>
      </c>
      <c r="R7144" t="s">
        <v>30</v>
      </c>
      <c r="X7144" t="s">
        <v>24018</v>
      </c>
    </row>
    <row r="7145" spans="1:24" x14ac:dyDescent="0.25">
      <c r="A7145">
        <v>1378074</v>
      </c>
      <c r="B7145" t="s">
        <v>24019</v>
      </c>
      <c r="C7145" t="s">
        <v>24020</v>
      </c>
      <c r="G7145" t="e">
        <f>-tapide</f>
        <v>#NAME?</v>
      </c>
      <c r="H7145" t="s">
        <v>7322</v>
      </c>
      <c r="N7145" t="s">
        <v>45</v>
      </c>
      <c r="O7145" t="s">
        <v>30</v>
      </c>
      <c r="P7145" t="s">
        <v>30</v>
      </c>
      <c r="Q7145" t="s">
        <v>31</v>
      </c>
      <c r="R7145" t="s">
        <v>30</v>
      </c>
      <c r="X7145" t="s">
        <v>24021</v>
      </c>
    </row>
    <row r="7146" spans="1:24" x14ac:dyDescent="0.25">
      <c r="A7146">
        <v>1379482</v>
      </c>
      <c r="B7146" t="s">
        <v>24022</v>
      </c>
      <c r="C7146" t="s">
        <v>24023</v>
      </c>
      <c r="G7146" t="s">
        <v>129</v>
      </c>
      <c r="H7146" t="s">
        <v>130</v>
      </c>
      <c r="K7146" t="s">
        <v>24024</v>
      </c>
      <c r="L7146" t="s">
        <v>24025</v>
      </c>
      <c r="N7146" t="s">
        <v>45</v>
      </c>
      <c r="O7146" t="s">
        <v>30</v>
      </c>
      <c r="P7146" t="s">
        <v>30</v>
      </c>
      <c r="Q7146" t="s">
        <v>46</v>
      </c>
      <c r="R7146" t="s">
        <v>30</v>
      </c>
      <c r="X7146" t="s">
        <v>24026</v>
      </c>
    </row>
    <row r="7147" spans="1:24" x14ac:dyDescent="0.25">
      <c r="A7147">
        <v>1377351</v>
      </c>
      <c r="B7147" t="s">
        <v>24027</v>
      </c>
      <c r="C7147" t="s">
        <v>24028</v>
      </c>
      <c r="G7147" t="s">
        <v>15898</v>
      </c>
      <c r="H7147" t="s">
        <v>15899</v>
      </c>
      <c r="N7147" t="s">
        <v>45</v>
      </c>
      <c r="O7147" t="s">
        <v>30</v>
      </c>
      <c r="P7147" t="s">
        <v>30</v>
      </c>
      <c r="Q7147" t="s">
        <v>31</v>
      </c>
      <c r="R7147" t="s">
        <v>30</v>
      </c>
      <c r="X7147" t="s">
        <v>24029</v>
      </c>
    </row>
    <row r="7148" spans="1:24" x14ac:dyDescent="0.25">
      <c r="A7148">
        <v>1377835</v>
      </c>
      <c r="B7148" t="s">
        <v>24030</v>
      </c>
      <c r="C7148" t="s">
        <v>24031</v>
      </c>
      <c r="E7148" t="s">
        <v>24032</v>
      </c>
      <c r="F7148" t="s">
        <v>626</v>
      </c>
      <c r="G7148" t="e">
        <f ca="1">-ifen(e)</f>
        <v>#NAME?</v>
      </c>
      <c r="H7148" t="s">
        <v>4990</v>
      </c>
      <c r="I7148">
        <v>1976</v>
      </c>
      <c r="M7148" t="s">
        <v>16582</v>
      </c>
      <c r="N7148" t="s">
        <v>45</v>
      </c>
      <c r="O7148" t="s">
        <v>40</v>
      </c>
      <c r="P7148" t="s">
        <v>30</v>
      </c>
      <c r="Q7148" t="s">
        <v>31</v>
      </c>
      <c r="R7148" t="s">
        <v>30</v>
      </c>
      <c r="X7148" t="s">
        <v>24033</v>
      </c>
    </row>
    <row r="7149" spans="1:24" x14ac:dyDescent="0.25">
      <c r="A7149">
        <v>1377404</v>
      </c>
      <c r="B7149" t="s">
        <v>24034</v>
      </c>
      <c r="C7149" t="s">
        <v>24035</v>
      </c>
      <c r="E7149" t="s">
        <v>24036</v>
      </c>
      <c r="G7149" t="s">
        <v>5916</v>
      </c>
      <c r="H7149" t="s">
        <v>5917</v>
      </c>
      <c r="I7149">
        <v>1964</v>
      </c>
      <c r="M7149" t="s">
        <v>1348</v>
      </c>
      <c r="N7149" t="s">
        <v>29</v>
      </c>
      <c r="O7149" t="s">
        <v>40</v>
      </c>
      <c r="P7149" t="s">
        <v>30</v>
      </c>
      <c r="Q7149" t="s">
        <v>46</v>
      </c>
      <c r="R7149" t="s">
        <v>30</v>
      </c>
      <c r="X7149" t="s">
        <v>24037</v>
      </c>
    </row>
    <row r="7150" spans="1:24" x14ac:dyDescent="0.25">
      <c r="A7150">
        <v>1377142</v>
      </c>
      <c r="B7150" t="s">
        <v>24038</v>
      </c>
      <c r="C7150" t="s">
        <v>24039</v>
      </c>
      <c r="E7150" t="s">
        <v>24040</v>
      </c>
      <c r="G7150" t="s">
        <v>3021</v>
      </c>
      <c r="H7150" t="s">
        <v>1459</v>
      </c>
      <c r="N7150" t="s">
        <v>45</v>
      </c>
      <c r="O7150" t="s">
        <v>40</v>
      </c>
      <c r="P7150" t="s">
        <v>30</v>
      </c>
      <c r="Q7150" t="s">
        <v>63</v>
      </c>
      <c r="R7150" t="s">
        <v>30</v>
      </c>
      <c r="X7150" t="s">
        <v>24041</v>
      </c>
    </row>
    <row r="7151" spans="1:24" x14ac:dyDescent="0.25">
      <c r="A7151">
        <v>1377245</v>
      </c>
      <c r="B7151" t="s">
        <v>24042</v>
      </c>
      <c r="C7151" t="s">
        <v>24043</v>
      </c>
      <c r="E7151" t="s">
        <v>24044</v>
      </c>
      <c r="G7151" t="e">
        <f>-tapide</f>
        <v>#NAME?</v>
      </c>
      <c r="H7151" t="s">
        <v>7322</v>
      </c>
      <c r="I7151">
        <v>2005</v>
      </c>
      <c r="N7151" t="s">
        <v>45</v>
      </c>
      <c r="O7151" t="s">
        <v>30</v>
      </c>
      <c r="P7151" t="s">
        <v>30</v>
      </c>
      <c r="Q7151" t="s">
        <v>31</v>
      </c>
      <c r="R7151" t="s">
        <v>30</v>
      </c>
      <c r="X7151" t="s">
        <v>24045</v>
      </c>
    </row>
    <row r="7152" spans="1:24" x14ac:dyDescent="0.25">
      <c r="A7152">
        <v>1378202</v>
      </c>
      <c r="B7152" t="s">
        <v>24046</v>
      </c>
      <c r="C7152" t="s">
        <v>24047</v>
      </c>
      <c r="E7152" t="s">
        <v>24048</v>
      </c>
      <c r="G7152" t="e">
        <f>-orex</f>
        <v>#NAME?</v>
      </c>
      <c r="H7152" t="s">
        <v>999</v>
      </c>
      <c r="N7152" t="s">
        <v>45</v>
      </c>
      <c r="O7152" t="s">
        <v>30</v>
      </c>
      <c r="P7152" t="s">
        <v>30</v>
      </c>
      <c r="Q7152" t="s">
        <v>46</v>
      </c>
      <c r="R7152" t="s">
        <v>30</v>
      </c>
      <c r="X7152" t="s">
        <v>24049</v>
      </c>
    </row>
    <row r="7153" spans="1:24" x14ac:dyDescent="0.25">
      <c r="A7153">
        <v>1378718</v>
      </c>
      <c r="B7153" t="s">
        <v>24050</v>
      </c>
      <c r="C7153" t="s">
        <v>24051</v>
      </c>
      <c r="G7153" t="e">
        <f>-vudine</f>
        <v>#NAME?</v>
      </c>
      <c r="H7153" t="s">
        <v>967</v>
      </c>
      <c r="N7153" t="s">
        <v>29</v>
      </c>
      <c r="O7153" t="s">
        <v>30</v>
      </c>
      <c r="P7153" t="s">
        <v>30</v>
      </c>
      <c r="Q7153" t="s">
        <v>46</v>
      </c>
      <c r="R7153" t="s">
        <v>30</v>
      </c>
      <c r="X7153" t="s">
        <v>24052</v>
      </c>
    </row>
    <row r="7154" spans="1:24" x14ac:dyDescent="0.25">
      <c r="A7154">
        <v>1377663</v>
      </c>
      <c r="B7154" t="s">
        <v>24053</v>
      </c>
      <c r="C7154" t="s">
        <v>24054</v>
      </c>
      <c r="G7154" t="e">
        <f>-ast</f>
        <v>#NAME?</v>
      </c>
      <c r="H7154" t="s">
        <v>10401</v>
      </c>
      <c r="N7154" t="s">
        <v>45</v>
      </c>
      <c r="O7154" t="s">
        <v>40</v>
      </c>
      <c r="P7154" t="s">
        <v>30</v>
      </c>
      <c r="Q7154" t="s">
        <v>63</v>
      </c>
      <c r="R7154" t="s">
        <v>30</v>
      </c>
      <c r="X7154" t="s">
        <v>24055</v>
      </c>
    </row>
    <row r="7155" spans="1:24" x14ac:dyDescent="0.25">
      <c r="A7155">
        <v>1377354</v>
      </c>
      <c r="B7155" t="s">
        <v>24056</v>
      </c>
      <c r="C7155" t="s">
        <v>24057</v>
      </c>
      <c r="G7155" t="s">
        <v>3508</v>
      </c>
      <c r="H7155" t="s">
        <v>3509</v>
      </c>
      <c r="N7155" t="s">
        <v>45</v>
      </c>
      <c r="O7155" t="s">
        <v>40</v>
      </c>
      <c r="P7155" t="s">
        <v>30</v>
      </c>
      <c r="Q7155" t="s">
        <v>46</v>
      </c>
      <c r="R7155" t="s">
        <v>30</v>
      </c>
      <c r="X7155" t="s">
        <v>24058</v>
      </c>
    </row>
    <row r="7156" spans="1:24" x14ac:dyDescent="0.25">
      <c r="A7156">
        <v>1376409</v>
      </c>
      <c r="B7156" t="s">
        <v>24059</v>
      </c>
      <c r="C7156" t="s">
        <v>24060</v>
      </c>
      <c r="G7156" t="s">
        <v>24061</v>
      </c>
      <c r="H7156" t="s">
        <v>24062</v>
      </c>
      <c r="N7156" t="s">
        <v>29</v>
      </c>
      <c r="O7156" t="s">
        <v>30</v>
      </c>
      <c r="P7156" t="s">
        <v>30</v>
      </c>
      <c r="Q7156" t="s">
        <v>31</v>
      </c>
      <c r="R7156" t="s">
        <v>30</v>
      </c>
      <c r="X7156" t="s">
        <v>24063</v>
      </c>
    </row>
    <row r="7157" spans="1:24" x14ac:dyDescent="0.25">
      <c r="A7157">
        <v>1378020</v>
      </c>
      <c r="B7157" t="s">
        <v>24064</v>
      </c>
      <c r="C7157" t="s">
        <v>24065</v>
      </c>
      <c r="E7157" t="s">
        <v>24066</v>
      </c>
      <c r="F7157" t="s">
        <v>24067</v>
      </c>
      <c r="G7157" t="e">
        <f>-vir</f>
        <v>#NAME?</v>
      </c>
      <c r="H7157" t="s">
        <v>6167</v>
      </c>
      <c r="I7157">
        <v>2011</v>
      </c>
      <c r="N7157" t="s">
        <v>45</v>
      </c>
      <c r="O7157" t="s">
        <v>30</v>
      </c>
      <c r="P7157" t="s">
        <v>30</v>
      </c>
      <c r="Q7157" t="s">
        <v>31</v>
      </c>
      <c r="R7157" t="s">
        <v>30</v>
      </c>
      <c r="X7157" t="s">
        <v>24068</v>
      </c>
    </row>
    <row r="7158" spans="1:24" x14ac:dyDescent="0.25">
      <c r="A7158">
        <v>1379065</v>
      </c>
      <c r="B7158" t="s">
        <v>24069</v>
      </c>
      <c r="C7158" t="s">
        <v>24070</v>
      </c>
      <c r="G7158" t="s">
        <v>4343</v>
      </c>
      <c r="H7158" t="s">
        <v>4344</v>
      </c>
      <c r="N7158" t="s">
        <v>45</v>
      </c>
      <c r="O7158" t="s">
        <v>40</v>
      </c>
      <c r="P7158" t="s">
        <v>30</v>
      </c>
      <c r="Q7158" t="s">
        <v>63</v>
      </c>
      <c r="R7158" t="s">
        <v>30</v>
      </c>
      <c r="X7158" t="s">
        <v>24071</v>
      </c>
    </row>
    <row r="7159" spans="1:24" x14ac:dyDescent="0.25">
      <c r="A7159">
        <v>1378700</v>
      </c>
      <c r="B7159" t="s">
        <v>24072</v>
      </c>
      <c r="C7159" t="s">
        <v>24073</v>
      </c>
      <c r="G7159" t="s">
        <v>668</v>
      </c>
      <c r="H7159" t="s">
        <v>669</v>
      </c>
      <c r="N7159" t="s">
        <v>45</v>
      </c>
      <c r="O7159" t="s">
        <v>30</v>
      </c>
      <c r="P7159" t="s">
        <v>30</v>
      </c>
      <c r="Q7159" t="s">
        <v>63</v>
      </c>
      <c r="R7159" t="s">
        <v>30</v>
      </c>
      <c r="X7159" t="s">
        <v>24074</v>
      </c>
    </row>
    <row r="7160" spans="1:24" x14ac:dyDescent="0.25">
      <c r="A7160">
        <v>1377695</v>
      </c>
      <c r="B7160" t="s">
        <v>24075</v>
      </c>
      <c r="C7160" t="s">
        <v>24076</v>
      </c>
      <c r="E7160" t="s">
        <v>24077</v>
      </c>
      <c r="G7160" t="s">
        <v>1294</v>
      </c>
      <c r="H7160" t="s">
        <v>1295</v>
      </c>
      <c r="I7160">
        <v>2001</v>
      </c>
      <c r="N7160" t="s">
        <v>45</v>
      </c>
      <c r="O7160" t="s">
        <v>30</v>
      </c>
      <c r="P7160" t="s">
        <v>30</v>
      </c>
      <c r="Q7160" t="s">
        <v>63</v>
      </c>
      <c r="R7160" t="s">
        <v>30</v>
      </c>
      <c r="X7160" t="s">
        <v>24078</v>
      </c>
    </row>
    <row r="7161" spans="1:24" x14ac:dyDescent="0.25">
      <c r="A7161">
        <v>1377763</v>
      </c>
      <c r="B7161" t="s">
        <v>24079</v>
      </c>
      <c r="C7161" t="s">
        <v>24080</v>
      </c>
      <c r="G7161" t="s">
        <v>2404</v>
      </c>
      <c r="H7161" t="s">
        <v>2405</v>
      </c>
      <c r="N7161" t="s">
        <v>45</v>
      </c>
      <c r="O7161" t="s">
        <v>40</v>
      </c>
      <c r="P7161" t="s">
        <v>30</v>
      </c>
      <c r="Q7161" t="s">
        <v>63</v>
      </c>
      <c r="R7161" t="s">
        <v>30</v>
      </c>
      <c r="X7161" t="s">
        <v>24081</v>
      </c>
    </row>
    <row r="7162" spans="1:24" x14ac:dyDescent="0.25">
      <c r="A7162">
        <v>1376405</v>
      </c>
      <c r="B7162" t="s">
        <v>24082</v>
      </c>
      <c r="C7162" t="s">
        <v>24083</v>
      </c>
      <c r="G7162" t="e">
        <f>-metacin</f>
        <v>#NAME?</v>
      </c>
      <c r="H7162" t="s">
        <v>9280</v>
      </c>
      <c r="N7162" t="s">
        <v>45</v>
      </c>
      <c r="O7162" t="s">
        <v>40</v>
      </c>
      <c r="P7162" t="s">
        <v>30</v>
      </c>
      <c r="Q7162" t="s">
        <v>63</v>
      </c>
      <c r="R7162" t="s">
        <v>30</v>
      </c>
      <c r="X7162" t="s">
        <v>24084</v>
      </c>
    </row>
    <row r="7163" spans="1:24" x14ac:dyDescent="0.25">
      <c r="A7163">
        <v>1379500</v>
      </c>
      <c r="B7163" t="s">
        <v>24085</v>
      </c>
      <c r="C7163" t="s">
        <v>24086</v>
      </c>
      <c r="G7163" t="s">
        <v>2404</v>
      </c>
      <c r="H7163" t="s">
        <v>2405</v>
      </c>
      <c r="N7163" t="s">
        <v>45</v>
      </c>
      <c r="O7163" t="s">
        <v>40</v>
      </c>
      <c r="P7163" t="s">
        <v>30</v>
      </c>
      <c r="Q7163" t="s">
        <v>63</v>
      </c>
      <c r="R7163" t="s">
        <v>30</v>
      </c>
      <c r="X7163" t="s">
        <v>24087</v>
      </c>
    </row>
    <row r="7164" spans="1:24" x14ac:dyDescent="0.25">
      <c r="A7164">
        <v>1379420</v>
      </c>
      <c r="B7164" t="s">
        <v>24088</v>
      </c>
      <c r="C7164" t="s">
        <v>24089</v>
      </c>
      <c r="G7164" t="e">
        <f>-bufen</f>
        <v>#NAME?</v>
      </c>
      <c r="H7164" t="s">
        <v>24090</v>
      </c>
      <c r="N7164" t="s">
        <v>45</v>
      </c>
      <c r="O7164" t="s">
        <v>40</v>
      </c>
      <c r="P7164" t="s">
        <v>30</v>
      </c>
      <c r="Q7164" t="s">
        <v>46</v>
      </c>
      <c r="R7164" t="s">
        <v>30</v>
      </c>
      <c r="X7164" t="s">
        <v>24091</v>
      </c>
    </row>
    <row r="7165" spans="1:24" x14ac:dyDescent="0.25">
      <c r="A7165">
        <v>1377377</v>
      </c>
      <c r="B7165" t="s">
        <v>24092</v>
      </c>
      <c r="C7165" t="s">
        <v>24093</v>
      </c>
      <c r="G7165" t="s">
        <v>1015</v>
      </c>
      <c r="H7165" t="s">
        <v>1016</v>
      </c>
      <c r="N7165" t="s">
        <v>29</v>
      </c>
      <c r="O7165" t="s">
        <v>40</v>
      </c>
      <c r="P7165" t="s">
        <v>30</v>
      </c>
      <c r="Q7165" t="s">
        <v>31</v>
      </c>
      <c r="R7165" t="s">
        <v>30</v>
      </c>
      <c r="X7165" t="s">
        <v>24094</v>
      </c>
    </row>
    <row r="7166" spans="1:24" x14ac:dyDescent="0.25">
      <c r="A7166">
        <v>1380048</v>
      </c>
      <c r="B7166" t="s">
        <v>24095</v>
      </c>
      <c r="C7166" t="s">
        <v>24096</v>
      </c>
      <c r="G7166" t="s">
        <v>2639</v>
      </c>
      <c r="H7166" t="s">
        <v>2640</v>
      </c>
      <c r="N7166" t="s">
        <v>29</v>
      </c>
      <c r="O7166" t="s">
        <v>40</v>
      </c>
      <c r="P7166" t="s">
        <v>30</v>
      </c>
      <c r="Q7166" t="s">
        <v>31</v>
      </c>
      <c r="R7166" t="s">
        <v>30</v>
      </c>
      <c r="X7166" t="s">
        <v>24097</v>
      </c>
    </row>
    <row r="7167" spans="1:24" x14ac:dyDescent="0.25">
      <c r="A7167">
        <v>1378762</v>
      </c>
      <c r="B7167" t="s">
        <v>24098</v>
      </c>
      <c r="C7167" t="s">
        <v>24099</v>
      </c>
      <c r="G7167" t="e">
        <f>-azepam</f>
        <v>#NAME?</v>
      </c>
      <c r="H7167" t="s">
        <v>1171</v>
      </c>
      <c r="N7167" t="s">
        <v>45</v>
      </c>
      <c r="O7167" t="s">
        <v>40</v>
      </c>
      <c r="P7167" t="s">
        <v>30</v>
      </c>
      <c r="Q7167" t="s">
        <v>46</v>
      </c>
      <c r="R7167" t="s">
        <v>30</v>
      </c>
      <c r="X7167" t="s">
        <v>24100</v>
      </c>
    </row>
    <row r="7168" spans="1:24" x14ac:dyDescent="0.25">
      <c r="A7168">
        <v>1377180</v>
      </c>
      <c r="B7168" t="s">
        <v>24101</v>
      </c>
      <c r="C7168" t="s">
        <v>24102</v>
      </c>
      <c r="G7168" t="s">
        <v>2404</v>
      </c>
      <c r="H7168" t="s">
        <v>2405</v>
      </c>
      <c r="K7168" t="s">
        <v>24103</v>
      </c>
      <c r="L7168" t="s">
        <v>24104</v>
      </c>
      <c r="N7168" t="s">
        <v>45</v>
      </c>
      <c r="O7168" t="s">
        <v>40</v>
      </c>
      <c r="P7168" t="s">
        <v>30</v>
      </c>
      <c r="Q7168" t="s">
        <v>63</v>
      </c>
      <c r="R7168" t="s">
        <v>30</v>
      </c>
      <c r="X7168" t="s">
        <v>24105</v>
      </c>
    </row>
    <row r="7169" spans="1:24" x14ac:dyDescent="0.25">
      <c r="A7169">
        <v>1376286</v>
      </c>
      <c r="B7169" t="s">
        <v>24106</v>
      </c>
      <c r="C7169" t="s">
        <v>24107</v>
      </c>
      <c r="E7169">
        <v>33876</v>
      </c>
      <c r="F7169" t="s">
        <v>313</v>
      </c>
      <c r="G7169" t="e">
        <f>-mycin</f>
        <v>#NAME?</v>
      </c>
      <c r="H7169" t="s">
        <v>26</v>
      </c>
      <c r="I7169">
        <v>1964</v>
      </c>
      <c r="M7169" t="s">
        <v>948</v>
      </c>
      <c r="N7169" t="s">
        <v>29</v>
      </c>
      <c r="O7169" t="s">
        <v>30</v>
      </c>
      <c r="P7169" t="s">
        <v>30</v>
      </c>
      <c r="Q7169" t="s">
        <v>46</v>
      </c>
      <c r="R7169" t="s">
        <v>30</v>
      </c>
      <c r="X7169" t="s">
        <v>24108</v>
      </c>
    </row>
    <row r="7170" spans="1:24" x14ac:dyDescent="0.25">
      <c r="A7170">
        <v>1380605</v>
      </c>
      <c r="B7170" t="s">
        <v>24116</v>
      </c>
      <c r="C7170" t="s">
        <v>24117</v>
      </c>
      <c r="I7170">
        <v>2010</v>
      </c>
      <c r="N7170" t="s">
        <v>75</v>
      </c>
      <c r="O7170" t="s">
        <v>30</v>
      </c>
      <c r="P7170" t="s">
        <v>30</v>
      </c>
      <c r="Q7170" t="s">
        <v>31</v>
      </c>
      <c r="R7170" t="s">
        <v>30</v>
      </c>
    </row>
    <row r="7171" spans="1:24" x14ac:dyDescent="0.25">
      <c r="A7171">
        <v>1378548</v>
      </c>
      <c r="B7171" t="s">
        <v>24118</v>
      </c>
      <c r="C7171" t="s">
        <v>24119</v>
      </c>
      <c r="F7171" t="s">
        <v>5885</v>
      </c>
      <c r="I7171">
        <v>1981</v>
      </c>
      <c r="M7171" t="s">
        <v>3003</v>
      </c>
      <c r="N7171" t="s">
        <v>45</v>
      </c>
      <c r="O7171" t="s">
        <v>30</v>
      </c>
      <c r="P7171" t="s">
        <v>30</v>
      </c>
      <c r="Q7171" t="s">
        <v>46</v>
      </c>
      <c r="R7171" t="s">
        <v>30</v>
      </c>
      <c r="X7171" t="s">
        <v>24120</v>
      </c>
    </row>
    <row r="7172" spans="1:24" x14ac:dyDescent="0.25">
      <c r="A7172">
        <v>1449132</v>
      </c>
      <c r="B7172" t="s">
        <v>24121</v>
      </c>
      <c r="C7172" t="s">
        <v>24122</v>
      </c>
      <c r="E7172" t="s">
        <v>24123</v>
      </c>
      <c r="F7172" t="s">
        <v>1258</v>
      </c>
      <c r="I7172">
        <v>1991</v>
      </c>
      <c r="M7172" t="s">
        <v>11681</v>
      </c>
      <c r="N7172" t="s">
        <v>45</v>
      </c>
      <c r="O7172" t="s">
        <v>40</v>
      </c>
      <c r="P7172" t="s">
        <v>30</v>
      </c>
      <c r="Q7172" t="s">
        <v>46</v>
      </c>
      <c r="R7172" t="s">
        <v>30</v>
      </c>
      <c r="X7172" t="s">
        <v>24124</v>
      </c>
    </row>
    <row r="7173" spans="1:24" x14ac:dyDescent="0.25">
      <c r="A7173">
        <v>1450216</v>
      </c>
      <c r="B7173" t="s">
        <v>24125</v>
      </c>
      <c r="C7173" t="s">
        <v>24126</v>
      </c>
      <c r="F7173" t="s">
        <v>313</v>
      </c>
      <c r="I7173">
        <v>1980</v>
      </c>
      <c r="M7173" t="s">
        <v>179</v>
      </c>
      <c r="N7173" t="s">
        <v>108</v>
      </c>
      <c r="O7173" t="s">
        <v>30</v>
      </c>
      <c r="P7173" t="s">
        <v>30</v>
      </c>
      <c r="Q7173" t="s">
        <v>31</v>
      </c>
      <c r="R7173" t="s">
        <v>30</v>
      </c>
      <c r="X7173" t="s">
        <v>24127</v>
      </c>
    </row>
    <row r="7174" spans="1:24" x14ac:dyDescent="0.25">
      <c r="A7174">
        <v>454300</v>
      </c>
      <c r="B7174" t="s">
        <v>24134</v>
      </c>
      <c r="C7174" t="s">
        <v>24135</v>
      </c>
      <c r="E7174" t="s">
        <v>24136</v>
      </c>
      <c r="F7174" t="s">
        <v>24137</v>
      </c>
      <c r="I7174">
        <v>1968</v>
      </c>
      <c r="M7174" t="s">
        <v>793</v>
      </c>
      <c r="N7174" t="s">
        <v>29</v>
      </c>
      <c r="O7174" t="s">
        <v>40</v>
      </c>
      <c r="P7174" t="s">
        <v>30</v>
      </c>
      <c r="Q7174" t="s">
        <v>31</v>
      </c>
      <c r="R7174" t="s">
        <v>30</v>
      </c>
      <c r="X7174" t="s">
        <v>24138</v>
      </c>
    </row>
    <row r="7175" spans="1:24" x14ac:dyDescent="0.25">
      <c r="A7175">
        <v>66311</v>
      </c>
      <c r="B7175" t="s">
        <v>24139</v>
      </c>
      <c r="C7175" t="s">
        <v>24140</v>
      </c>
      <c r="E7175" t="s">
        <v>24141</v>
      </c>
      <c r="F7175" t="s">
        <v>3897</v>
      </c>
      <c r="I7175">
        <v>1962</v>
      </c>
      <c r="K7175" t="s">
        <v>24142</v>
      </c>
      <c r="L7175" t="s">
        <v>24143</v>
      </c>
      <c r="M7175" t="s">
        <v>1395</v>
      </c>
      <c r="N7175" t="s">
        <v>45</v>
      </c>
      <c r="O7175" t="s">
        <v>30</v>
      </c>
      <c r="P7175" t="s">
        <v>30</v>
      </c>
      <c r="Q7175" t="s">
        <v>63</v>
      </c>
      <c r="R7175" t="s">
        <v>30</v>
      </c>
      <c r="X7175" t="s">
        <v>24144</v>
      </c>
    </row>
    <row r="7176" spans="1:24" x14ac:dyDescent="0.25">
      <c r="A7176">
        <v>515362</v>
      </c>
      <c r="B7176" t="s">
        <v>24145</v>
      </c>
      <c r="C7176" t="s">
        <v>24146</v>
      </c>
      <c r="M7176" t="s">
        <v>697</v>
      </c>
      <c r="N7176" t="s">
        <v>45</v>
      </c>
      <c r="O7176" t="s">
        <v>40</v>
      </c>
      <c r="P7176" t="s">
        <v>30</v>
      </c>
      <c r="Q7176" t="s">
        <v>63</v>
      </c>
      <c r="R7176" t="s">
        <v>30</v>
      </c>
      <c r="X7176" t="s">
        <v>24147</v>
      </c>
    </row>
    <row r="7177" spans="1:24" x14ac:dyDescent="0.25">
      <c r="A7177">
        <v>779705</v>
      </c>
      <c r="B7177" t="s">
        <v>24159</v>
      </c>
      <c r="C7177" t="s">
        <v>24160</v>
      </c>
      <c r="E7177">
        <v>27165</v>
      </c>
      <c r="I7177">
        <v>1974</v>
      </c>
      <c r="M7177" t="s">
        <v>24161</v>
      </c>
      <c r="N7177" t="s">
        <v>45</v>
      </c>
      <c r="O7177" t="s">
        <v>40</v>
      </c>
      <c r="P7177" t="s">
        <v>30</v>
      </c>
      <c r="Q7177" t="s">
        <v>63</v>
      </c>
      <c r="R7177" t="s">
        <v>30</v>
      </c>
      <c r="X7177" t="s">
        <v>24162</v>
      </c>
    </row>
    <row r="7178" spans="1:24" x14ac:dyDescent="0.25">
      <c r="A7178">
        <v>112260</v>
      </c>
      <c r="B7178" t="s">
        <v>24169</v>
      </c>
      <c r="C7178" t="s">
        <v>24170</v>
      </c>
      <c r="E7178" t="s">
        <v>24171</v>
      </c>
      <c r="F7178" t="s">
        <v>3624</v>
      </c>
      <c r="G7178" t="e">
        <f>-tecan</f>
        <v>#NAME?</v>
      </c>
      <c r="H7178" t="s">
        <v>8275</v>
      </c>
      <c r="I7178">
        <v>1996</v>
      </c>
      <c r="M7178" t="s">
        <v>13028</v>
      </c>
      <c r="N7178" t="s">
        <v>29</v>
      </c>
      <c r="O7178" t="s">
        <v>30</v>
      </c>
      <c r="P7178" t="s">
        <v>30</v>
      </c>
      <c r="Q7178" t="s">
        <v>31</v>
      </c>
      <c r="R7178" t="s">
        <v>30</v>
      </c>
      <c r="X7178" t="s">
        <v>24172</v>
      </c>
    </row>
    <row r="7179" spans="1:24" x14ac:dyDescent="0.25">
      <c r="A7179">
        <v>30211</v>
      </c>
      <c r="B7179" t="s">
        <v>24177</v>
      </c>
      <c r="C7179" t="s">
        <v>24178</v>
      </c>
      <c r="M7179" t="s">
        <v>2468</v>
      </c>
      <c r="N7179" t="s">
        <v>45</v>
      </c>
      <c r="O7179" t="s">
        <v>30</v>
      </c>
      <c r="P7179" t="s">
        <v>30</v>
      </c>
      <c r="Q7179" t="s">
        <v>75</v>
      </c>
      <c r="R7179" t="s">
        <v>30</v>
      </c>
      <c r="X7179" t="s">
        <v>24179</v>
      </c>
    </row>
    <row r="7180" spans="1:24" x14ac:dyDescent="0.25">
      <c r="A7180">
        <v>278423</v>
      </c>
      <c r="B7180" t="s">
        <v>24180</v>
      </c>
      <c r="C7180" t="s">
        <v>24181</v>
      </c>
      <c r="E7180" t="s">
        <v>24182</v>
      </c>
      <c r="F7180" t="s">
        <v>366</v>
      </c>
      <c r="I7180">
        <v>1985</v>
      </c>
      <c r="M7180" t="s">
        <v>367</v>
      </c>
      <c r="N7180" t="s">
        <v>45</v>
      </c>
      <c r="O7180" t="s">
        <v>40</v>
      </c>
      <c r="P7180" t="s">
        <v>30</v>
      </c>
      <c r="Q7180" t="s">
        <v>63</v>
      </c>
      <c r="R7180" t="s">
        <v>30</v>
      </c>
      <c r="X7180" t="s">
        <v>24183</v>
      </c>
    </row>
    <row r="7181" spans="1:24" x14ac:dyDescent="0.25">
      <c r="A7181">
        <v>150722</v>
      </c>
      <c r="B7181" t="s">
        <v>24209</v>
      </c>
      <c r="C7181" t="s">
        <v>24210</v>
      </c>
      <c r="E7181" t="s">
        <v>24211</v>
      </c>
      <c r="F7181" t="s">
        <v>24212</v>
      </c>
      <c r="G7181" t="e">
        <f>-ac</f>
        <v>#NAME?</v>
      </c>
      <c r="H7181" t="s">
        <v>1022</v>
      </c>
      <c r="I7181">
        <v>1971</v>
      </c>
      <c r="K7181" t="s">
        <v>24213</v>
      </c>
      <c r="L7181" t="s">
        <v>24214</v>
      </c>
      <c r="M7181" t="s">
        <v>1025</v>
      </c>
      <c r="N7181" t="s">
        <v>45</v>
      </c>
      <c r="O7181" t="s">
        <v>40</v>
      </c>
      <c r="P7181" t="s">
        <v>30</v>
      </c>
      <c r="Q7181" t="s">
        <v>63</v>
      </c>
      <c r="R7181" t="s">
        <v>30</v>
      </c>
      <c r="X7181" t="s">
        <v>24215</v>
      </c>
    </row>
    <row r="7182" spans="1:24" x14ac:dyDescent="0.25">
      <c r="A7182">
        <v>879381</v>
      </c>
      <c r="B7182" t="s">
        <v>24221</v>
      </c>
      <c r="C7182" t="s">
        <v>24222</v>
      </c>
      <c r="M7182" t="s">
        <v>776</v>
      </c>
      <c r="N7182" t="s">
        <v>45</v>
      </c>
      <c r="O7182" t="s">
        <v>40</v>
      </c>
      <c r="P7182" t="s">
        <v>30</v>
      </c>
      <c r="Q7182" t="s">
        <v>46</v>
      </c>
      <c r="R7182" t="s">
        <v>30</v>
      </c>
      <c r="X7182" t="s">
        <v>24223</v>
      </c>
    </row>
    <row r="7183" spans="1:24" x14ac:dyDescent="0.25">
      <c r="A7183">
        <v>8810</v>
      </c>
      <c r="B7183" t="s">
        <v>24224</v>
      </c>
      <c r="C7183" t="s">
        <v>24225</v>
      </c>
      <c r="E7183" t="s">
        <v>24226</v>
      </c>
      <c r="I7183">
        <v>1994</v>
      </c>
      <c r="M7183" t="s">
        <v>1266</v>
      </c>
      <c r="N7183" t="s">
        <v>45</v>
      </c>
      <c r="O7183" t="s">
        <v>30</v>
      </c>
      <c r="P7183" t="s">
        <v>30</v>
      </c>
      <c r="Q7183" t="s">
        <v>63</v>
      </c>
      <c r="R7183" t="s">
        <v>30</v>
      </c>
      <c r="X7183" t="s">
        <v>24227</v>
      </c>
    </row>
    <row r="7184" spans="1:24" x14ac:dyDescent="0.25">
      <c r="A7184">
        <v>16416</v>
      </c>
      <c r="B7184" t="s">
        <v>24228</v>
      </c>
      <c r="C7184" t="s">
        <v>24229</v>
      </c>
      <c r="E7184" t="s">
        <v>24230</v>
      </c>
      <c r="F7184" t="s">
        <v>519</v>
      </c>
      <c r="I7184">
        <v>1984</v>
      </c>
      <c r="M7184" t="s">
        <v>3423</v>
      </c>
      <c r="N7184" t="s">
        <v>45</v>
      </c>
      <c r="O7184" t="s">
        <v>40</v>
      </c>
      <c r="P7184" t="s">
        <v>30</v>
      </c>
      <c r="Q7184" t="s">
        <v>46</v>
      </c>
      <c r="R7184" t="s">
        <v>30</v>
      </c>
      <c r="X7184" t="s">
        <v>24231</v>
      </c>
    </row>
    <row r="7185" spans="1:24" x14ac:dyDescent="0.25">
      <c r="A7185">
        <v>4361</v>
      </c>
      <c r="B7185" t="s">
        <v>24232</v>
      </c>
      <c r="C7185" t="s">
        <v>24233</v>
      </c>
      <c r="M7185" t="s">
        <v>24234</v>
      </c>
      <c r="N7185" t="s">
        <v>45</v>
      </c>
      <c r="O7185" t="s">
        <v>30</v>
      </c>
      <c r="P7185" t="s">
        <v>30</v>
      </c>
      <c r="Q7185" t="s">
        <v>63</v>
      </c>
      <c r="R7185" t="s">
        <v>30</v>
      </c>
      <c r="X7185" t="s">
        <v>24235</v>
      </c>
    </row>
    <row r="7186" spans="1:24" x14ac:dyDescent="0.25">
      <c r="A7186">
        <v>498366</v>
      </c>
      <c r="B7186" t="s">
        <v>24241</v>
      </c>
      <c r="C7186" t="s">
        <v>24242</v>
      </c>
      <c r="E7186" t="s">
        <v>24243</v>
      </c>
      <c r="F7186" t="s">
        <v>4391</v>
      </c>
      <c r="I7186">
        <v>1962</v>
      </c>
      <c r="M7186" t="s">
        <v>3826</v>
      </c>
      <c r="N7186" t="s">
        <v>45</v>
      </c>
      <c r="O7186" t="s">
        <v>40</v>
      </c>
      <c r="P7186" t="s">
        <v>30</v>
      </c>
      <c r="Q7186" t="s">
        <v>63</v>
      </c>
      <c r="R7186" t="s">
        <v>30</v>
      </c>
      <c r="X7186" t="s">
        <v>24244</v>
      </c>
    </row>
    <row r="7187" spans="1:24" x14ac:dyDescent="0.25">
      <c r="A7187">
        <v>1213517</v>
      </c>
      <c r="B7187" t="s">
        <v>24252</v>
      </c>
      <c r="C7187" t="s">
        <v>24253</v>
      </c>
      <c r="E7187" t="s">
        <v>24254</v>
      </c>
      <c r="I7187">
        <v>1976</v>
      </c>
      <c r="M7187" t="s">
        <v>4104</v>
      </c>
      <c r="N7187" t="s">
        <v>45</v>
      </c>
      <c r="O7187" t="s">
        <v>40</v>
      </c>
      <c r="P7187" t="s">
        <v>30</v>
      </c>
      <c r="Q7187" t="s">
        <v>63</v>
      </c>
      <c r="R7187" t="s">
        <v>30</v>
      </c>
      <c r="X7187" t="s">
        <v>24255</v>
      </c>
    </row>
    <row r="7188" spans="1:24" x14ac:dyDescent="0.25">
      <c r="A7188">
        <v>220952</v>
      </c>
      <c r="B7188" t="s">
        <v>24262</v>
      </c>
      <c r="C7188" t="s">
        <v>24263</v>
      </c>
      <c r="E7188" t="s">
        <v>24264</v>
      </c>
      <c r="I7188">
        <v>1963</v>
      </c>
      <c r="M7188" t="s">
        <v>1395</v>
      </c>
      <c r="N7188" t="s">
        <v>45</v>
      </c>
      <c r="O7188" t="s">
        <v>40</v>
      </c>
      <c r="P7188" t="s">
        <v>30</v>
      </c>
      <c r="Q7188" t="s">
        <v>46</v>
      </c>
      <c r="R7188" t="s">
        <v>30</v>
      </c>
      <c r="X7188" t="s">
        <v>24265</v>
      </c>
    </row>
    <row r="7189" spans="1:24" x14ac:dyDescent="0.25">
      <c r="A7189">
        <v>339906</v>
      </c>
      <c r="B7189" t="s">
        <v>24266</v>
      </c>
      <c r="C7189" t="s">
        <v>24267</v>
      </c>
      <c r="E7189" t="s">
        <v>24268</v>
      </c>
      <c r="F7189" t="s">
        <v>36</v>
      </c>
      <c r="I7189">
        <v>1968</v>
      </c>
      <c r="M7189" t="s">
        <v>453</v>
      </c>
      <c r="N7189" t="s">
        <v>29</v>
      </c>
      <c r="O7189" t="s">
        <v>30</v>
      </c>
      <c r="P7189" t="s">
        <v>30</v>
      </c>
      <c r="Q7189" t="s">
        <v>46</v>
      </c>
      <c r="R7189" t="s">
        <v>30</v>
      </c>
      <c r="X7189" t="s">
        <v>24269</v>
      </c>
    </row>
    <row r="7190" spans="1:24" x14ac:dyDescent="0.25">
      <c r="A7190">
        <v>1380527</v>
      </c>
      <c r="B7190" t="s">
        <v>24270</v>
      </c>
      <c r="C7190" t="s">
        <v>24271</v>
      </c>
      <c r="F7190" t="s">
        <v>3575</v>
      </c>
      <c r="G7190" t="e">
        <f>-mer</f>
        <v>#NAME?</v>
      </c>
      <c r="H7190" t="s">
        <v>2375</v>
      </c>
      <c r="I7190">
        <v>1980</v>
      </c>
      <c r="M7190" t="s">
        <v>3576</v>
      </c>
      <c r="N7190" t="s">
        <v>229</v>
      </c>
      <c r="O7190" t="s">
        <v>30</v>
      </c>
      <c r="P7190" t="s">
        <v>30</v>
      </c>
      <c r="Q7190" t="s">
        <v>31</v>
      </c>
      <c r="R7190" t="s">
        <v>30</v>
      </c>
    </row>
    <row r="7191" spans="1:24" x14ac:dyDescent="0.25">
      <c r="A7191">
        <v>1381463</v>
      </c>
      <c r="B7191" t="s">
        <v>24272</v>
      </c>
      <c r="C7191" t="s">
        <v>24273</v>
      </c>
      <c r="M7191" t="s">
        <v>4839</v>
      </c>
      <c r="N7191" t="s">
        <v>75</v>
      </c>
      <c r="O7191" t="s">
        <v>30</v>
      </c>
      <c r="P7191" t="s">
        <v>30</v>
      </c>
      <c r="Q7191" t="s">
        <v>31</v>
      </c>
      <c r="R7191" t="s">
        <v>30</v>
      </c>
    </row>
    <row r="7192" spans="1:24" x14ac:dyDescent="0.25">
      <c r="A7192">
        <v>1378869</v>
      </c>
      <c r="B7192" t="s">
        <v>24280</v>
      </c>
      <c r="C7192" t="s">
        <v>24281</v>
      </c>
      <c r="E7192" t="s">
        <v>24282</v>
      </c>
      <c r="F7192" t="s">
        <v>341</v>
      </c>
      <c r="I7192">
        <v>1988</v>
      </c>
      <c r="M7192" t="s">
        <v>24283</v>
      </c>
      <c r="N7192" t="s">
        <v>45</v>
      </c>
      <c r="O7192" t="s">
        <v>30</v>
      </c>
      <c r="P7192" t="s">
        <v>30</v>
      </c>
      <c r="Q7192" t="s">
        <v>46</v>
      </c>
      <c r="R7192" t="s">
        <v>30</v>
      </c>
      <c r="X7192" t="s">
        <v>24284</v>
      </c>
    </row>
    <row r="7193" spans="1:24" x14ac:dyDescent="0.25">
      <c r="A7193">
        <v>1380355</v>
      </c>
      <c r="B7193" t="s">
        <v>24285</v>
      </c>
      <c r="C7193" t="s">
        <v>24286</v>
      </c>
      <c r="F7193" t="s">
        <v>24287</v>
      </c>
      <c r="I7193">
        <v>1963</v>
      </c>
      <c r="M7193" t="s">
        <v>24288</v>
      </c>
      <c r="N7193" t="s">
        <v>75</v>
      </c>
      <c r="O7193" t="s">
        <v>30</v>
      </c>
      <c r="P7193" t="s">
        <v>30</v>
      </c>
      <c r="Q7193" t="s">
        <v>31</v>
      </c>
      <c r="R7193" t="s">
        <v>30</v>
      </c>
    </row>
    <row r="7194" spans="1:24" x14ac:dyDescent="0.25">
      <c r="A7194">
        <v>1380481</v>
      </c>
      <c r="B7194" t="s">
        <v>24289</v>
      </c>
      <c r="C7194" t="s">
        <v>24290</v>
      </c>
      <c r="M7194" t="s">
        <v>8128</v>
      </c>
      <c r="N7194" t="s">
        <v>75</v>
      </c>
      <c r="O7194" t="s">
        <v>30</v>
      </c>
      <c r="P7194" t="s">
        <v>30</v>
      </c>
      <c r="Q7194" t="s">
        <v>31</v>
      </c>
      <c r="R7194" t="s">
        <v>30</v>
      </c>
    </row>
    <row r="7195" spans="1:24" x14ac:dyDescent="0.25">
      <c r="A7195">
        <v>1377451</v>
      </c>
      <c r="B7195" t="s">
        <v>24291</v>
      </c>
      <c r="C7195" t="s">
        <v>24292</v>
      </c>
      <c r="F7195" t="s">
        <v>2492</v>
      </c>
      <c r="I7195">
        <v>1969</v>
      </c>
      <c r="M7195" t="s">
        <v>2754</v>
      </c>
      <c r="N7195" t="s">
        <v>45</v>
      </c>
      <c r="O7195" t="s">
        <v>40</v>
      </c>
      <c r="P7195" t="s">
        <v>30</v>
      </c>
      <c r="Q7195" t="s">
        <v>63</v>
      </c>
      <c r="R7195" t="s">
        <v>30</v>
      </c>
      <c r="X7195" t="s">
        <v>24293</v>
      </c>
    </row>
    <row r="7196" spans="1:24" x14ac:dyDescent="0.25">
      <c r="A7196">
        <v>1378495</v>
      </c>
      <c r="B7196" t="s">
        <v>24294</v>
      </c>
      <c r="C7196" t="s">
        <v>24295</v>
      </c>
      <c r="M7196" t="s">
        <v>1963</v>
      </c>
      <c r="N7196" t="s">
        <v>45</v>
      </c>
      <c r="O7196" t="s">
        <v>30</v>
      </c>
      <c r="P7196" t="s">
        <v>30</v>
      </c>
      <c r="Q7196" t="s">
        <v>63</v>
      </c>
      <c r="R7196" t="s">
        <v>30</v>
      </c>
      <c r="X7196" t="s">
        <v>24296</v>
      </c>
    </row>
    <row r="7197" spans="1:24" x14ac:dyDescent="0.25">
      <c r="A7197">
        <v>1376184</v>
      </c>
      <c r="B7197" t="s">
        <v>24297</v>
      </c>
      <c r="C7197" t="s">
        <v>24298</v>
      </c>
      <c r="E7197" t="s">
        <v>24299</v>
      </c>
      <c r="I7197">
        <v>1970</v>
      </c>
      <c r="K7197" t="s">
        <v>24300</v>
      </c>
      <c r="L7197" t="s">
        <v>24301</v>
      </c>
      <c r="M7197" t="s">
        <v>13485</v>
      </c>
      <c r="N7197" t="s">
        <v>45</v>
      </c>
      <c r="O7197" t="s">
        <v>40</v>
      </c>
      <c r="P7197" t="s">
        <v>30</v>
      </c>
      <c r="Q7197" t="s">
        <v>63</v>
      </c>
      <c r="R7197" t="s">
        <v>30</v>
      </c>
      <c r="X7197" t="s">
        <v>24302</v>
      </c>
    </row>
    <row r="7198" spans="1:24" x14ac:dyDescent="0.25">
      <c r="A7198">
        <v>1302729</v>
      </c>
      <c r="B7198" t="s">
        <v>24303</v>
      </c>
      <c r="C7198" t="s">
        <v>24304</v>
      </c>
      <c r="I7198">
        <v>1965</v>
      </c>
      <c r="M7198" t="s">
        <v>942</v>
      </c>
      <c r="N7198" t="s">
        <v>45</v>
      </c>
      <c r="O7198" t="s">
        <v>40</v>
      </c>
      <c r="P7198" t="s">
        <v>30</v>
      </c>
      <c r="Q7198" t="s">
        <v>63</v>
      </c>
      <c r="R7198" t="s">
        <v>30</v>
      </c>
      <c r="X7198" t="s">
        <v>24305</v>
      </c>
    </row>
    <row r="7199" spans="1:24" x14ac:dyDescent="0.25">
      <c r="A7199">
        <v>1381489</v>
      </c>
      <c r="B7199" t="s">
        <v>24306</v>
      </c>
      <c r="C7199" t="s">
        <v>24307</v>
      </c>
      <c r="M7199" t="s">
        <v>18642</v>
      </c>
      <c r="N7199" t="s">
        <v>75</v>
      </c>
      <c r="O7199" t="s">
        <v>30</v>
      </c>
      <c r="P7199" t="s">
        <v>30</v>
      </c>
      <c r="Q7199" t="s">
        <v>31</v>
      </c>
      <c r="R7199" t="s">
        <v>30</v>
      </c>
    </row>
    <row r="7200" spans="1:24" x14ac:dyDescent="0.25">
      <c r="A7200">
        <v>784724</v>
      </c>
      <c r="B7200" t="s">
        <v>24308</v>
      </c>
      <c r="C7200" t="s">
        <v>24309</v>
      </c>
      <c r="E7200" t="s">
        <v>24310</v>
      </c>
      <c r="F7200" t="s">
        <v>36</v>
      </c>
      <c r="I7200">
        <v>1963</v>
      </c>
      <c r="M7200" t="s">
        <v>179</v>
      </c>
      <c r="N7200" t="s">
        <v>45</v>
      </c>
      <c r="O7200" t="s">
        <v>40</v>
      </c>
      <c r="P7200" t="s">
        <v>30</v>
      </c>
      <c r="Q7200" t="s">
        <v>63</v>
      </c>
      <c r="R7200" t="s">
        <v>30</v>
      </c>
      <c r="X7200" t="s">
        <v>24311</v>
      </c>
    </row>
    <row r="7201" spans="1:24" x14ac:dyDescent="0.25">
      <c r="A7201">
        <v>1383440</v>
      </c>
      <c r="B7201" t="s">
        <v>24312</v>
      </c>
      <c r="C7201" t="s">
        <v>24313</v>
      </c>
      <c r="E7201" t="s">
        <v>24314</v>
      </c>
      <c r="G7201" t="e">
        <f>-terol</f>
        <v>#NAME?</v>
      </c>
      <c r="H7201" t="s">
        <v>827</v>
      </c>
      <c r="I7201">
        <v>1980</v>
      </c>
      <c r="K7201" t="s">
        <v>24315</v>
      </c>
      <c r="L7201" t="s">
        <v>24316</v>
      </c>
      <c r="M7201" t="s">
        <v>6996</v>
      </c>
      <c r="N7201" t="s">
        <v>45</v>
      </c>
      <c r="O7201" t="s">
        <v>40</v>
      </c>
      <c r="P7201" t="s">
        <v>30</v>
      </c>
      <c r="Q7201" t="s">
        <v>31</v>
      </c>
      <c r="R7201" t="s">
        <v>30</v>
      </c>
      <c r="X7201" t="s">
        <v>24317</v>
      </c>
    </row>
    <row r="7202" spans="1:24" x14ac:dyDescent="0.25">
      <c r="A7202">
        <v>1376209</v>
      </c>
      <c r="B7202" t="s">
        <v>24318</v>
      </c>
      <c r="C7202" t="s">
        <v>24319</v>
      </c>
      <c r="M7202" t="s">
        <v>24320</v>
      </c>
      <c r="N7202" t="s">
        <v>74</v>
      </c>
      <c r="O7202" t="s">
        <v>30</v>
      </c>
      <c r="P7202" t="s">
        <v>30</v>
      </c>
      <c r="Q7202" t="s">
        <v>75</v>
      </c>
      <c r="R7202" t="s">
        <v>30</v>
      </c>
      <c r="X7202" t="s">
        <v>24321</v>
      </c>
    </row>
    <row r="7203" spans="1:24" x14ac:dyDescent="0.25">
      <c r="A7203">
        <v>1378167</v>
      </c>
      <c r="B7203" t="s">
        <v>24322</v>
      </c>
      <c r="C7203" t="s">
        <v>24323</v>
      </c>
      <c r="F7203" t="s">
        <v>24324</v>
      </c>
      <c r="M7203" t="s">
        <v>173</v>
      </c>
      <c r="N7203" t="s">
        <v>74</v>
      </c>
      <c r="O7203" t="s">
        <v>30</v>
      </c>
      <c r="P7203" t="s">
        <v>30</v>
      </c>
      <c r="Q7203" t="s">
        <v>75</v>
      </c>
      <c r="R7203" t="s">
        <v>30</v>
      </c>
      <c r="X7203" t="s">
        <v>24325</v>
      </c>
    </row>
    <row r="7204" spans="1:24" x14ac:dyDescent="0.25">
      <c r="A7204">
        <v>1378866</v>
      </c>
      <c r="B7204" t="s">
        <v>24326</v>
      </c>
      <c r="C7204" t="s">
        <v>24327</v>
      </c>
      <c r="E7204" t="s">
        <v>24328</v>
      </c>
      <c r="F7204" t="s">
        <v>301</v>
      </c>
      <c r="I7204">
        <v>1971</v>
      </c>
      <c r="M7204" t="s">
        <v>793</v>
      </c>
      <c r="N7204" t="s">
        <v>45</v>
      </c>
      <c r="O7204" t="s">
        <v>40</v>
      </c>
      <c r="P7204" t="s">
        <v>30</v>
      </c>
      <c r="Q7204" t="s">
        <v>63</v>
      </c>
      <c r="R7204" t="s">
        <v>30</v>
      </c>
      <c r="X7204" t="s">
        <v>24329</v>
      </c>
    </row>
    <row r="7205" spans="1:24" x14ac:dyDescent="0.25">
      <c r="A7205">
        <v>1289677</v>
      </c>
      <c r="B7205" t="s">
        <v>24330</v>
      </c>
      <c r="C7205" t="s">
        <v>24331</v>
      </c>
      <c r="E7205" t="s">
        <v>24332</v>
      </c>
      <c r="I7205">
        <v>1973</v>
      </c>
      <c r="M7205" t="s">
        <v>1025</v>
      </c>
      <c r="N7205" t="s">
        <v>45</v>
      </c>
      <c r="O7205" t="s">
        <v>40</v>
      </c>
      <c r="P7205" t="s">
        <v>30</v>
      </c>
      <c r="Q7205" t="s">
        <v>46</v>
      </c>
      <c r="R7205" t="s">
        <v>30</v>
      </c>
      <c r="X7205" t="s">
        <v>24333</v>
      </c>
    </row>
    <row r="7206" spans="1:24" x14ac:dyDescent="0.25">
      <c r="A7206">
        <v>1383465</v>
      </c>
      <c r="B7206" t="s">
        <v>24334</v>
      </c>
      <c r="C7206" t="s">
        <v>24335</v>
      </c>
      <c r="E7206" t="s">
        <v>24336</v>
      </c>
      <c r="F7206" t="s">
        <v>489</v>
      </c>
      <c r="I7206">
        <v>1962</v>
      </c>
      <c r="M7206" t="s">
        <v>2544</v>
      </c>
      <c r="N7206" t="s">
        <v>45</v>
      </c>
      <c r="O7206" t="s">
        <v>40</v>
      </c>
      <c r="P7206" t="s">
        <v>30</v>
      </c>
      <c r="Q7206" t="s">
        <v>46</v>
      </c>
      <c r="R7206" t="s">
        <v>30</v>
      </c>
      <c r="X7206" t="s">
        <v>24337</v>
      </c>
    </row>
    <row r="7207" spans="1:24" x14ac:dyDescent="0.25">
      <c r="A7207">
        <v>1376315</v>
      </c>
      <c r="B7207" t="s">
        <v>24338</v>
      </c>
      <c r="C7207" t="s">
        <v>24339</v>
      </c>
      <c r="I7207">
        <v>1969</v>
      </c>
      <c r="M7207" t="s">
        <v>148</v>
      </c>
      <c r="N7207" t="s">
        <v>45</v>
      </c>
      <c r="O7207" t="s">
        <v>40</v>
      </c>
      <c r="P7207" t="s">
        <v>30</v>
      </c>
      <c r="Q7207" t="s">
        <v>63</v>
      </c>
      <c r="R7207" t="s">
        <v>30</v>
      </c>
      <c r="X7207" t="s">
        <v>24340</v>
      </c>
    </row>
    <row r="7208" spans="1:24" x14ac:dyDescent="0.25">
      <c r="A7208">
        <v>1379284</v>
      </c>
      <c r="B7208" t="s">
        <v>24341</v>
      </c>
      <c r="C7208" t="s">
        <v>24342</v>
      </c>
      <c r="E7208" t="s">
        <v>24343</v>
      </c>
      <c r="F7208" t="s">
        <v>366</v>
      </c>
      <c r="I7208">
        <v>1978</v>
      </c>
      <c r="M7208" t="s">
        <v>302</v>
      </c>
      <c r="N7208" t="s">
        <v>45</v>
      </c>
      <c r="O7208" t="s">
        <v>40</v>
      </c>
      <c r="P7208" t="s">
        <v>30</v>
      </c>
      <c r="Q7208" t="s">
        <v>63</v>
      </c>
      <c r="R7208" t="s">
        <v>30</v>
      </c>
      <c r="X7208" t="s">
        <v>24344</v>
      </c>
    </row>
    <row r="7209" spans="1:24" x14ac:dyDescent="0.25">
      <c r="A7209">
        <v>1378025</v>
      </c>
      <c r="B7209" t="s">
        <v>24345</v>
      </c>
      <c r="C7209" t="s">
        <v>24346</v>
      </c>
      <c r="F7209" t="s">
        <v>24347</v>
      </c>
      <c r="I7209">
        <v>2011</v>
      </c>
      <c r="N7209" t="s">
        <v>29</v>
      </c>
      <c r="O7209" t="s">
        <v>30</v>
      </c>
      <c r="P7209" t="s">
        <v>30</v>
      </c>
      <c r="Q7209" t="s">
        <v>31</v>
      </c>
      <c r="R7209" t="s">
        <v>30</v>
      </c>
      <c r="X7209" t="s">
        <v>24348</v>
      </c>
    </row>
    <row r="7210" spans="1:24" x14ac:dyDescent="0.25">
      <c r="A7210">
        <v>1378232</v>
      </c>
      <c r="B7210" t="s">
        <v>24349</v>
      </c>
      <c r="C7210" t="s">
        <v>24350</v>
      </c>
      <c r="E7210" t="s">
        <v>24351</v>
      </c>
      <c r="N7210" t="s">
        <v>45</v>
      </c>
      <c r="O7210" t="s">
        <v>40</v>
      </c>
      <c r="P7210" t="s">
        <v>30</v>
      </c>
      <c r="Q7210" t="s">
        <v>46</v>
      </c>
      <c r="R7210" t="s">
        <v>30</v>
      </c>
      <c r="X7210" t="s">
        <v>24352</v>
      </c>
    </row>
    <row r="7211" spans="1:24" x14ac:dyDescent="0.25">
      <c r="A7211">
        <v>1380415</v>
      </c>
      <c r="B7211" t="s">
        <v>24353</v>
      </c>
      <c r="C7211" t="s">
        <v>24354</v>
      </c>
      <c r="G7211" t="e">
        <f>-stim</f>
        <v>#NAME?</v>
      </c>
      <c r="H7211" t="s">
        <v>14362</v>
      </c>
      <c r="N7211" t="s">
        <v>108</v>
      </c>
      <c r="O7211" t="s">
        <v>30</v>
      </c>
      <c r="P7211" t="s">
        <v>30</v>
      </c>
      <c r="Q7211" t="s">
        <v>31</v>
      </c>
      <c r="R7211" t="s">
        <v>30</v>
      </c>
    </row>
    <row r="7212" spans="1:24" x14ac:dyDescent="0.25">
      <c r="A7212">
        <v>1380178</v>
      </c>
      <c r="B7212" t="s">
        <v>24355</v>
      </c>
      <c r="C7212" t="s">
        <v>24356</v>
      </c>
      <c r="F7212" t="s">
        <v>9981</v>
      </c>
      <c r="G7212" t="e">
        <f>-focon</f>
        <v>#NAME?</v>
      </c>
      <c r="H7212" t="s">
        <v>2685</v>
      </c>
      <c r="I7212">
        <v>2002</v>
      </c>
      <c r="M7212" t="s">
        <v>2686</v>
      </c>
      <c r="N7212" t="s">
        <v>229</v>
      </c>
      <c r="O7212" t="s">
        <v>30</v>
      </c>
      <c r="P7212" t="s">
        <v>30</v>
      </c>
      <c r="Q7212" t="s">
        <v>31</v>
      </c>
      <c r="R7212" t="s">
        <v>30</v>
      </c>
    </row>
    <row r="7213" spans="1:24" x14ac:dyDescent="0.25">
      <c r="A7213">
        <v>1381131</v>
      </c>
      <c r="B7213" t="s">
        <v>24357</v>
      </c>
      <c r="C7213" t="s">
        <v>24358</v>
      </c>
      <c r="N7213" t="s">
        <v>75</v>
      </c>
      <c r="O7213" t="s">
        <v>30</v>
      </c>
      <c r="P7213" t="s">
        <v>30</v>
      </c>
      <c r="Q7213" t="s">
        <v>31</v>
      </c>
      <c r="R7213" t="s">
        <v>30</v>
      </c>
    </row>
    <row r="7214" spans="1:24" x14ac:dyDescent="0.25">
      <c r="A7214">
        <v>1380599</v>
      </c>
      <c r="B7214" t="s">
        <v>24359</v>
      </c>
      <c r="C7214" t="s">
        <v>24360</v>
      </c>
      <c r="G7214" t="e">
        <f>-pressin</f>
        <v>#NAME?</v>
      </c>
      <c r="H7214" t="s">
        <v>5991</v>
      </c>
      <c r="N7214" t="s">
        <v>108</v>
      </c>
      <c r="O7214" t="s">
        <v>30</v>
      </c>
      <c r="P7214" t="s">
        <v>30</v>
      </c>
      <c r="Q7214" t="s">
        <v>31</v>
      </c>
      <c r="R7214" t="s">
        <v>30</v>
      </c>
    </row>
    <row r="7215" spans="1:24" x14ac:dyDescent="0.25">
      <c r="A7215">
        <v>1381294</v>
      </c>
      <c r="B7215" t="s">
        <v>24364</v>
      </c>
      <c r="C7215" t="s">
        <v>24365</v>
      </c>
      <c r="N7215" t="s">
        <v>75</v>
      </c>
      <c r="O7215" t="s">
        <v>30</v>
      </c>
      <c r="P7215" t="s">
        <v>30</v>
      </c>
      <c r="Q7215" t="s">
        <v>31</v>
      </c>
      <c r="R7215" t="s">
        <v>30</v>
      </c>
    </row>
    <row r="7216" spans="1:24" x14ac:dyDescent="0.25">
      <c r="A7216">
        <v>1380743</v>
      </c>
      <c r="B7216" t="s">
        <v>24369</v>
      </c>
      <c r="C7216" t="s">
        <v>24370</v>
      </c>
      <c r="G7216" t="e">
        <f>-planin</f>
        <v>#NAME?</v>
      </c>
      <c r="H7216" t="s">
        <v>9222</v>
      </c>
      <c r="N7216" t="s">
        <v>75</v>
      </c>
      <c r="O7216" t="s">
        <v>30</v>
      </c>
      <c r="P7216" t="s">
        <v>30</v>
      </c>
      <c r="Q7216" t="s">
        <v>31</v>
      </c>
      <c r="R7216" t="s">
        <v>30</v>
      </c>
    </row>
    <row r="7217" spans="1:24" x14ac:dyDescent="0.25">
      <c r="A7217">
        <v>209411</v>
      </c>
      <c r="B7217" t="s">
        <v>24381</v>
      </c>
      <c r="C7217" t="s">
        <v>24382</v>
      </c>
      <c r="E7217" t="s">
        <v>24383</v>
      </c>
      <c r="F7217" t="s">
        <v>3897</v>
      </c>
      <c r="I7217">
        <v>1975</v>
      </c>
      <c r="M7217" t="s">
        <v>9018</v>
      </c>
      <c r="N7217" t="s">
        <v>45</v>
      </c>
      <c r="O7217" t="s">
        <v>30</v>
      </c>
      <c r="P7217" t="s">
        <v>30</v>
      </c>
      <c r="Q7217" t="s">
        <v>63</v>
      </c>
      <c r="R7217" t="s">
        <v>30</v>
      </c>
      <c r="X7217" t="s">
        <v>24384</v>
      </c>
    </row>
    <row r="7218" spans="1:24" x14ac:dyDescent="0.25">
      <c r="A7218">
        <v>1114704</v>
      </c>
      <c r="B7218" t="s">
        <v>24385</v>
      </c>
      <c r="C7218" t="s">
        <v>24386</v>
      </c>
      <c r="M7218" t="s">
        <v>24387</v>
      </c>
      <c r="N7218" t="s">
        <v>45</v>
      </c>
      <c r="O7218" t="s">
        <v>40</v>
      </c>
      <c r="P7218" t="s">
        <v>30</v>
      </c>
      <c r="Q7218" t="s">
        <v>46</v>
      </c>
      <c r="R7218" t="s">
        <v>30</v>
      </c>
      <c r="X7218" t="s">
        <v>24388</v>
      </c>
    </row>
    <row r="7219" spans="1:24" x14ac:dyDescent="0.25">
      <c r="A7219">
        <v>50290</v>
      </c>
      <c r="B7219" t="s">
        <v>24407</v>
      </c>
      <c r="C7219" t="s">
        <v>24408</v>
      </c>
      <c r="E7219" t="s">
        <v>24409</v>
      </c>
      <c r="F7219" t="s">
        <v>36</v>
      </c>
      <c r="I7219">
        <v>1985</v>
      </c>
      <c r="K7219" t="s">
        <v>24410</v>
      </c>
      <c r="L7219" t="s">
        <v>24411</v>
      </c>
      <c r="M7219" t="s">
        <v>7229</v>
      </c>
      <c r="N7219" t="s">
        <v>45</v>
      </c>
      <c r="O7219" t="s">
        <v>40</v>
      </c>
      <c r="P7219" t="s">
        <v>30</v>
      </c>
      <c r="Q7219" t="s">
        <v>63</v>
      </c>
      <c r="R7219" t="s">
        <v>30</v>
      </c>
      <c r="X7219" t="s">
        <v>24412</v>
      </c>
    </row>
    <row r="7220" spans="1:24" x14ac:dyDescent="0.25">
      <c r="A7220">
        <v>1245523</v>
      </c>
      <c r="B7220" t="s">
        <v>24413</v>
      </c>
      <c r="C7220" t="s">
        <v>24414</v>
      </c>
      <c r="E7220" t="s">
        <v>24415</v>
      </c>
      <c r="I7220">
        <v>1968</v>
      </c>
      <c r="M7220" t="s">
        <v>24416</v>
      </c>
      <c r="N7220" t="s">
        <v>45</v>
      </c>
      <c r="O7220" t="s">
        <v>40</v>
      </c>
      <c r="P7220" t="s">
        <v>30</v>
      </c>
      <c r="Q7220" t="s">
        <v>63</v>
      </c>
      <c r="R7220" t="s">
        <v>30</v>
      </c>
      <c r="X7220" t="s">
        <v>24417</v>
      </c>
    </row>
    <row r="7221" spans="1:24" x14ac:dyDescent="0.25">
      <c r="A7221">
        <v>1248680</v>
      </c>
      <c r="B7221" t="s">
        <v>24436</v>
      </c>
      <c r="C7221" t="s">
        <v>24437</v>
      </c>
      <c r="F7221" t="s">
        <v>869</v>
      </c>
      <c r="G7221" t="e">
        <f>-pressin</f>
        <v>#NAME?</v>
      </c>
      <c r="H7221" t="s">
        <v>5991</v>
      </c>
      <c r="I7221">
        <v>1965</v>
      </c>
      <c r="M7221" t="s">
        <v>16336</v>
      </c>
      <c r="N7221" t="s">
        <v>108</v>
      </c>
      <c r="O7221" t="s">
        <v>30</v>
      </c>
      <c r="P7221" t="s">
        <v>30</v>
      </c>
      <c r="Q7221" t="s">
        <v>31</v>
      </c>
      <c r="R7221" t="s">
        <v>30</v>
      </c>
      <c r="X7221" t="s">
        <v>24438</v>
      </c>
    </row>
    <row r="7222" spans="1:24" x14ac:dyDescent="0.25">
      <c r="A7222">
        <v>1378362</v>
      </c>
      <c r="B7222" t="s">
        <v>24439</v>
      </c>
      <c r="C7222" t="s">
        <v>24440</v>
      </c>
      <c r="M7222" t="s">
        <v>18848</v>
      </c>
      <c r="N7222" t="s">
        <v>45</v>
      </c>
      <c r="O7222" t="s">
        <v>30</v>
      </c>
      <c r="P7222" t="s">
        <v>30</v>
      </c>
      <c r="Q7222" t="s">
        <v>75</v>
      </c>
      <c r="R7222" t="s">
        <v>30</v>
      </c>
      <c r="X7222" t="s">
        <v>24441</v>
      </c>
    </row>
    <row r="7223" spans="1:24" x14ac:dyDescent="0.25">
      <c r="A7223">
        <v>39809</v>
      </c>
      <c r="B7223" t="s">
        <v>24442</v>
      </c>
      <c r="C7223" t="s">
        <v>24443</v>
      </c>
      <c r="E7223" t="s">
        <v>24444</v>
      </c>
      <c r="F7223" t="s">
        <v>341</v>
      </c>
      <c r="G7223" t="e">
        <f>-pirdine</f>
        <v>#NAME?</v>
      </c>
      <c r="H7223" t="s">
        <v>2222</v>
      </c>
      <c r="I7223">
        <v>1994</v>
      </c>
      <c r="M7223" t="s">
        <v>24445</v>
      </c>
      <c r="N7223" t="s">
        <v>45</v>
      </c>
      <c r="O7223" t="s">
        <v>40</v>
      </c>
      <c r="P7223" t="s">
        <v>30</v>
      </c>
      <c r="Q7223" t="s">
        <v>63</v>
      </c>
      <c r="R7223" t="s">
        <v>30</v>
      </c>
      <c r="X7223" t="s">
        <v>24446</v>
      </c>
    </row>
    <row r="7224" spans="1:24" x14ac:dyDescent="0.25">
      <c r="A7224">
        <v>1380956</v>
      </c>
      <c r="B7224" t="s">
        <v>24447</v>
      </c>
      <c r="C7224" t="s">
        <v>24448</v>
      </c>
      <c r="F7224" t="s">
        <v>14257</v>
      </c>
      <c r="G7224" t="s">
        <v>13217</v>
      </c>
      <c r="H7224" t="s">
        <v>13218</v>
      </c>
      <c r="I7224">
        <v>1989</v>
      </c>
      <c r="M7224" t="s">
        <v>9589</v>
      </c>
      <c r="N7224" t="s">
        <v>108</v>
      </c>
      <c r="O7224" t="s">
        <v>30</v>
      </c>
      <c r="P7224" t="s">
        <v>30</v>
      </c>
      <c r="Q7224" t="s">
        <v>31</v>
      </c>
      <c r="R7224" t="s">
        <v>30</v>
      </c>
    </row>
    <row r="7225" spans="1:24" x14ac:dyDescent="0.25">
      <c r="A7225">
        <v>1380766</v>
      </c>
      <c r="B7225" t="s">
        <v>24449</v>
      </c>
      <c r="C7225" t="s">
        <v>24450</v>
      </c>
      <c r="M7225" t="s">
        <v>672</v>
      </c>
      <c r="N7225" t="s">
        <v>75</v>
      </c>
      <c r="O7225" t="s">
        <v>30</v>
      </c>
      <c r="P7225" t="s">
        <v>30</v>
      </c>
      <c r="Q7225" t="s">
        <v>31</v>
      </c>
      <c r="R7225" t="s">
        <v>30</v>
      </c>
    </row>
    <row r="7226" spans="1:24" x14ac:dyDescent="0.25">
      <c r="A7226">
        <v>1380405</v>
      </c>
      <c r="B7226" t="s">
        <v>24451</v>
      </c>
      <c r="C7226" t="s">
        <v>24452</v>
      </c>
      <c r="F7226" t="s">
        <v>24453</v>
      </c>
      <c r="I7226">
        <v>1968</v>
      </c>
      <c r="M7226" t="s">
        <v>24454</v>
      </c>
      <c r="N7226" t="s">
        <v>229</v>
      </c>
      <c r="O7226" t="s">
        <v>30</v>
      </c>
      <c r="P7226" t="s">
        <v>30</v>
      </c>
      <c r="Q7226" t="s">
        <v>31</v>
      </c>
      <c r="R7226" t="s">
        <v>30</v>
      </c>
    </row>
    <row r="7227" spans="1:24" x14ac:dyDescent="0.25">
      <c r="A7227">
        <v>1379193</v>
      </c>
      <c r="B7227" t="s">
        <v>24455</v>
      </c>
      <c r="C7227" t="s">
        <v>24456</v>
      </c>
      <c r="E7227" t="s">
        <v>24457</v>
      </c>
      <c r="F7227" t="s">
        <v>36</v>
      </c>
      <c r="I7227">
        <v>1979</v>
      </c>
      <c r="M7227" t="s">
        <v>3392</v>
      </c>
      <c r="N7227" t="s">
        <v>45</v>
      </c>
      <c r="O7227" t="s">
        <v>40</v>
      </c>
      <c r="P7227" t="s">
        <v>30</v>
      </c>
      <c r="Q7227" t="s">
        <v>63</v>
      </c>
      <c r="R7227" t="s">
        <v>30</v>
      </c>
      <c r="X7227" t="s">
        <v>24458</v>
      </c>
    </row>
    <row r="7228" spans="1:24" x14ac:dyDescent="0.25">
      <c r="A7228">
        <v>1376515</v>
      </c>
      <c r="B7228" t="s">
        <v>24459</v>
      </c>
      <c r="C7228" t="s">
        <v>24460</v>
      </c>
      <c r="I7228">
        <v>1979</v>
      </c>
      <c r="M7228" t="s">
        <v>148</v>
      </c>
      <c r="N7228" t="s">
        <v>45</v>
      </c>
      <c r="O7228" t="s">
        <v>40</v>
      </c>
      <c r="P7228" t="s">
        <v>30</v>
      </c>
      <c r="Q7228" t="s">
        <v>46</v>
      </c>
      <c r="R7228" t="s">
        <v>30</v>
      </c>
      <c r="X7228" t="s">
        <v>24461</v>
      </c>
    </row>
    <row r="7229" spans="1:24" x14ac:dyDescent="0.25">
      <c r="A7229">
        <v>1380534</v>
      </c>
      <c r="B7229" t="s">
        <v>24462</v>
      </c>
      <c r="C7229" t="s">
        <v>24463</v>
      </c>
      <c r="M7229" t="s">
        <v>2493</v>
      </c>
      <c r="N7229" t="s">
        <v>75</v>
      </c>
      <c r="O7229" t="s">
        <v>30</v>
      </c>
      <c r="P7229" t="s">
        <v>30</v>
      </c>
      <c r="Q7229" t="s">
        <v>31</v>
      </c>
      <c r="R7229" t="s">
        <v>30</v>
      </c>
    </row>
    <row r="7230" spans="1:24" x14ac:dyDescent="0.25">
      <c r="A7230">
        <v>1380370</v>
      </c>
      <c r="B7230" t="s">
        <v>24464</v>
      </c>
      <c r="C7230" t="s">
        <v>24465</v>
      </c>
      <c r="F7230" t="s">
        <v>24466</v>
      </c>
      <c r="M7230" t="s">
        <v>19162</v>
      </c>
      <c r="N7230" t="s">
        <v>75</v>
      </c>
      <c r="O7230" t="s">
        <v>30</v>
      </c>
      <c r="P7230" t="s">
        <v>30</v>
      </c>
      <c r="Q7230" t="s">
        <v>31</v>
      </c>
      <c r="R7230" t="s">
        <v>30</v>
      </c>
    </row>
    <row r="7231" spans="1:24" x14ac:dyDescent="0.25">
      <c r="A7231">
        <v>1376352</v>
      </c>
      <c r="B7231" t="s">
        <v>24467</v>
      </c>
      <c r="C7231" t="s">
        <v>24468</v>
      </c>
      <c r="E7231" t="s">
        <v>24469</v>
      </c>
      <c r="F7231" t="s">
        <v>14563</v>
      </c>
      <c r="G7231" t="e">
        <f>-fingol</f>
        <v>#NAME?</v>
      </c>
      <c r="H7231" t="s">
        <v>14564</v>
      </c>
      <c r="I7231">
        <v>1994</v>
      </c>
      <c r="M7231" t="s">
        <v>14565</v>
      </c>
      <c r="N7231" t="s">
        <v>45</v>
      </c>
      <c r="O7231" t="s">
        <v>30</v>
      </c>
      <c r="P7231" t="s">
        <v>30</v>
      </c>
      <c r="Q7231" t="s">
        <v>31</v>
      </c>
      <c r="R7231" t="s">
        <v>30</v>
      </c>
      <c r="X7231" t="s">
        <v>24470</v>
      </c>
    </row>
    <row r="7232" spans="1:24" x14ac:dyDescent="0.25">
      <c r="A7232">
        <v>1378488</v>
      </c>
      <c r="B7232" t="s">
        <v>24471</v>
      </c>
      <c r="C7232" t="s">
        <v>24472</v>
      </c>
      <c r="E7232" t="s">
        <v>24473</v>
      </c>
      <c r="F7232" t="s">
        <v>366</v>
      </c>
      <c r="I7232">
        <v>1984</v>
      </c>
      <c r="M7232" t="s">
        <v>24474</v>
      </c>
      <c r="N7232" t="s">
        <v>29</v>
      </c>
      <c r="O7232" t="s">
        <v>40</v>
      </c>
      <c r="P7232" t="s">
        <v>30</v>
      </c>
      <c r="Q7232" t="s">
        <v>31</v>
      </c>
      <c r="R7232" t="s">
        <v>30</v>
      </c>
      <c r="X7232" t="s">
        <v>24475</v>
      </c>
    </row>
    <row r="7233" spans="1:24" x14ac:dyDescent="0.25">
      <c r="A7233">
        <v>1381178</v>
      </c>
      <c r="B7233" t="s">
        <v>24476</v>
      </c>
      <c r="C7233" t="s">
        <v>24477</v>
      </c>
      <c r="M7233" t="s">
        <v>4844</v>
      </c>
      <c r="N7233" t="s">
        <v>75</v>
      </c>
      <c r="O7233" t="s">
        <v>30</v>
      </c>
      <c r="P7233" t="s">
        <v>30</v>
      </c>
      <c r="Q7233" t="s">
        <v>31</v>
      </c>
      <c r="R7233" t="s">
        <v>30</v>
      </c>
    </row>
    <row r="7234" spans="1:24" x14ac:dyDescent="0.25">
      <c r="A7234">
        <v>641924</v>
      </c>
      <c r="B7234" t="s">
        <v>24478</v>
      </c>
      <c r="C7234" t="s">
        <v>24479</v>
      </c>
      <c r="E7234" t="s">
        <v>24480</v>
      </c>
      <c r="F7234" t="s">
        <v>4276</v>
      </c>
      <c r="G7234" t="s">
        <v>4343</v>
      </c>
      <c r="H7234" t="s">
        <v>4344</v>
      </c>
      <c r="I7234">
        <v>1968</v>
      </c>
      <c r="M7234" t="s">
        <v>627</v>
      </c>
      <c r="N7234" t="s">
        <v>45</v>
      </c>
      <c r="O7234" t="s">
        <v>40</v>
      </c>
      <c r="P7234" t="s">
        <v>30</v>
      </c>
      <c r="Q7234" t="s">
        <v>63</v>
      </c>
      <c r="R7234" t="s">
        <v>30</v>
      </c>
      <c r="X7234" t="s">
        <v>24481</v>
      </c>
    </row>
    <row r="7235" spans="1:24" x14ac:dyDescent="0.25">
      <c r="A7235">
        <v>1379368</v>
      </c>
      <c r="B7235" t="s">
        <v>24482</v>
      </c>
      <c r="C7235" t="s">
        <v>24483</v>
      </c>
      <c r="I7235">
        <v>1963</v>
      </c>
      <c r="M7235" t="s">
        <v>342</v>
      </c>
      <c r="N7235" t="s">
        <v>45</v>
      </c>
      <c r="O7235" t="s">
        <v>40</v>
      </c>
      <c r="P7235" t="s">
        <v>30</v>
      </c>
      <c r="Q7235" t="s">
        <v>63</v>
      </c>
      <c r="R7235" t="s">
        <v>30</v>
      </c>
      <c r="X7235" t="s">
        <v>24484</v>
      </c>
    </row>
    <row r="7236" spans="1:24" x14ac:dyDescent="0.25">
      <c r="A7236">
        <v>1376203</v>
      </c>
      <c r="B7236" t="s">
        <v>24485</v>
      </c>
      <c r="C7236" t="s">
        <v>24486</v>
      </c>
      <c r="E7236" t="s">
        <v>24487</v>
      </c>
      <c r="I7236">
        <v>1964</v>
      </c>
      <c r="M7236" t="s">
        <v>24488</v>
      </c>
      <c r="N7236" t="s">
        <v>45</v>
      </c>
      <c r="O7236" t="s">
        <v>40</v>
      </c>
      <c r="P7236" t="s">
        <v>30</v>
      </c>
      <c r="Q7236" t="s">
        <v>63</v>
      </c>
      <c r="R7236" t="s">
        <v>30</v>
      </c>
      <c r="X7236" t="s">
        <v>24489</v>
      </c>
    </row>
    <row r="7237" spans="1:24" x14ac:dyDescent="0.25">
      <c r="A7237">
        <v>1378303</v>
      </c>
      <c r="B7237" t="s">
        <v>24490</v>
      </c>
      <c r="C7237" t="s">
        <v>24491</v>
      </c>
      <c r="F7237" t="s">
        <v>178</v>
      </c>
      <c r="I7237">
        <v>1964</v>
      </c>
      <c r="M7237" t="s">
        <v>2468</v>
      </c>
      <c r="N7237" t="s">
        <v>29</v>
      </c>
      <c r="O7237" t="s">
        <v>30</v>
      </c>
      <c r="P7237" t="s">
        <v>30</v>
      </c>
      <c r="Q7237" t="s">
        <v>31</v>
      </c>
      <c r="R7237" t="s">
        <v>30</v>
      </c>
      <c r="X7237" t="s">
        <v>24492</v>
      </c>
    </row>
    <row r="7238" spans="1:24" x14ac:dyDescent="0.25">
      <c r="A7238">
        <v>1376636</v>
      </c>
      <c r="B7238" t="s">
        <v>24493</v>
      </c>
      <c r="C7238" t="s">
        <v>24494</v>
      </c>
      <c r="E7238" t="s">
        <v>24495</v>
      </c>
      <c r="I7238">
        <v>1983</v>
      </c>
      <c r="M7238" t="s">
        <v>179</v>
      </c>
      <c r="N7238" t="s">
        <v>45</v>
      </c>
      <c r="O7238" t="s">
        <v>40</v>
      </c>
      <c r="P7238" t="s">
        <v>30</v>
      </c>
      <c r="Q7238" t="s">
        <v>31</v>
      </c>
      <c r="R7238" t="s">
        <v>30</v>
      </c>
      <c r="X7238" t="s">
        <v>24496</v>
      </c>
    </row>
    <row r="7239" spans="1:24" x14ac:dyDescent="0.25">
      <c r="A7239">
        <v>1377853</v>
      </c>
      <c r="B7239" t="s">
        <v>24497</v>
      </c>
      <c r="C7239" t="s">
        <v>24498</v>
      </c>
      <c r="I7239">
        <v>1972</v>
      </c>
      <c r="M7239" t="s">
        <v>268</v>
      </c>
      <c r="N7239" t="s">
        <v>45</v>
      </c>
      <c r="O7239" t="s">
        <v>30</v>
      </c>
      <c r="P7239" t="s">
        <v>30</v>
      </c>
      <c r="Q7239" t="s">
        <v>63</v>
      </c>
      <c r="R7239" t="s">
        <v>30</v>
      </c>
      <c r="X7239" t="s">
        <v>24499</v>
      </c>
    </row>
    <row r="7240" spans="1:24" x14ac:dyDescent="0.25">
      <c r="A7240">
        <v>1379675</v>
      </c>
      <c r="B7240" t="s">
        <v>24500</v>
      </c>
      <c r="C7240" t="s">
        <v>24501</v>
      </c>
      <c r="E7240" t="s">
        <v>24502</v>
      </c>
      <c r="I7240">
        <v>1986</v>
      </c>
      <c r="M7240" t="s">
        <v>3178</v>
      </c>
      <c r="N7240" t="s">
        <v>45</v>
      </c>
      <c r="O7240" t="s">
        <v>40</v>
      </c>
      <c r="P7240" t="s">
        <v>30</v>
      </c>
      <c r="Q7240" t="s">
        <v>46</v>
      </c>
      <c r="R7240" t="s">
        <v>30</v>
      </c>
      <c r="X7240" t="s">
        <v>24503</v>
      </c>
    </row>
    <row r="7241" spans="1:24" x14ac:dyDescent="0.25">
      <c r="A7241">
        <v>115918</v>
      </c>
      <c r="B7241" t="s">
        <v>24504</v>
      </c>
      <c r="C7241" t="s">
        <v>24505</v>
      </c>
      <c r="E7241" t="s">
        <v>24506</v>
      </c>
      <c r="I7241">
        <v>1962</v>
      </c>
      <c r="M7241" t="s">
        <v>24507</v>
      </c>
      <c r="N7241" t="s">
        <v>45</v>
      </c>
      <c r="O7241" t="s">
        <v>40</v>
      </c>
      <c r="P7241" t="s">
        <v>30</v>
      </c>
      <c r="Q7241" t="s">
        <v>46</v>
      </c>
      <c r="R7241" t="s">
        <v>30</v>
      </c>
      <c r="X7241" t="s">
        <v>24508</v>
      </c>
    </row>
    <row r="7242" spans="1:24" x14ac:dyDescent="0.25">
      <c r="A7242">
        <v>1383145</v>
      </c>
      <c r="B7242" t="s">
        <v>24509</v>
      </c>
      <c r="C7242" t="s">
        <v>24510</v>
      </c>
      <c r="E7242">
        <v>31518</v>
      </c>
      <c r="F7242" t="s">
        <v>313</v>
      </c>
      <c r="I7242">
        <v>1965</v>
      </c>
      <c r="M7242" t="s">
        <v>179</v>
      </c>
      <c r="N7242" t="s">
        <v>45</v>
      </c>
      <c r="O7242" t="s">
        <v>40</v>
      </c>
      <c r="P7242" t="s">
        <v>30</v>
      </c>
      <c r="Q7242" t="s">
        <v>46</v>
      </c>
      <c r="R7242" t="s">
        <v>30</v>
      </c>
      <c r="X7242" t="s">
        <v>24511</v>
      </c>
    </row>
    <row r="7243" spans="1:24" x14ac:dyDescent="0.25">
      <c r="A7243">
        <v>1383064</v>
      </c>
      <c r="B7243" t="s">
        <v>24512</v>
      </c>
      <c r="C7243" t="s">
        <v>24513</v>
      </c>
      <c r="E7243" t="s">
        <v>24514</v>
      </c>
      <c r="F7243" t="s">
        <v>5971</v>
      </c>
      <c r="G7243" t="e">
        <f>-dipine</f>
        <v>#NAME?</v>
      </c>
      <c r="H7243" t="s">
        <v>318</v>
      </c>
      <c r="I7243">
        <v>1991</v>
      </c>
      <c r="M7243" t="s">
        <v>24515</v>
      </c>
      <c r="N7243" t="s">
        <v>45</v>
      </c>
      <c r="O7243" t="s">
        <v>40</v>
      </c>
      <c r="P7243" t="s">
        <v>30</v>
      </c>
      <c r="Q7243" t="s">
        <v>46</v>
      </c>
      <c r="R7243" t="s">
        <v>30</v>
      </c>
      <c r="X7243" t="s">
        <v>24516</v>
      </c>
    </row>
    <row r="7244" spans="1:24" x14ac:dyDescent="0.25">
      <c r="A7244">
        <v>1380486</v>
      </c>
      <c r="B7244" t="s">
        <v>24517</v>
      </c>
      <c r="C7244" t="s">
        <v>24518</v>
      </c>
      <c r="M7244" t="s">
        <v>24519</v>
      </c>
      <c r="N7244" t="s">
        <v>75</v>
      </c>
      <c r="O7244" t="s">
        <v>30</v>
      </c>
      <c r="P7244" t="s">
        <v>30</v>
      </c>
      <c r="Q7244" t="s">
        <v>31</v>
      </c>
      <c r="R7244" t="s">
        <v>30</v>
      </c>
    </row>
    <row r="7245" spans="1:24" x14ac:dyDescent="0.25">
      <c r="A7245">
        <v>1380647</v>
      </c>
      <c r="B7245" t="s">
        <v>24520</v>
      </c>
      <c r="C7245" t="s">
        <v>24521</v>
      </c>
      <c r="G7245" t="e">
        <f>-filcon</f>
        <v>#NAME?</v>
      </c>
      <c r="H7245" t="s">
        <v>276</v>
      </c>
      <c r="I7245">
        <v>1981</v>
      </c>
      <c r="M7245" t="s">
        <v>277</v>
      </c>
      <c r="N7245" t="s">
        <v>229</v>
      </c>
      <c r="O7245" t="s">
        <v>30</v>
      </c>
      <c r="P7245" t="s">
        <v>30</v>
      </c>
      <c r="Q7245" t="s">
        <v>31</v>
      </c>
      <c r="R7245" t="s">
        <v>30</v>
      </c>
    </row>
    <row r="7246" spans="1:24" x14ac:dyDescent="0.25">
      <c r="A7246">
        <v>1380829</v>
      </c>
      <c r="B7246" t="s">
        <v>24522</v>
      </c>
      <c r="C7246" t="s">
        <v>24523</v>
      </c>
      <c r="M7246" t="s">
        <v>24454</v>
      </c>
      <c r="N7246" t="s">
        <v>75</v>
      </c>
      <c r="O7246" t="s">
        <v>30</v>
      </c>
      <c r="P7246" t="s">
        <v>30</v>
      </c>
      <c r="Q7246" t="s">
        <v>31</v>
      </c>
      <c r="R7246" t="s">
        <v>30</v>
      </c>
    </row>
    <row r="7247" spans="1:24" x14ac:dyDescent="0.25">
      <c r="A7247">
        <v>1381288</v>
      </c>
      <c r="B7247" t="s">
        <v>24524</v>
      </c>
      <c r="C7247" t="s">
        <v>24525</v>
      </c>
      <c r="I7247">
        <v>1980</v>
      </c>
      <c r="M7247" t="s">
        <v>224</v>
      </c>
      <c r="N7247" t="s">
        <v>75</v>
      </c>
      <c r="O7247" t="s">
        <v>30</v>
      </c>
      <c r="P7247" t="s">
        <v>30</v>
      </c>
      <c r="Q7247" t="s">
        <v>31</v>
      </c>
      <c r="R7247" t="s">
        <v>30</v>
      </c>
    </row>
    <row r="7248" spans="1:24" x14ac:dyDescent="0.25">
      <c r="A7248">
        <v>1381222</v>
      </c>
      <c r="B7248" t="s">
        <v>24526</v>
      </c>
      <c r="C7248" t="s">
        <v>24527</v>
      </c>
      <c r="F7248" t="s">
        <v>24528</v>
      </c>
      <c r="K7248" t="s">
        <v>24529</v>
      </c>
      <c r="L7248" t="s">
        <v>24530</v>
      </c>
      <c r="M7248" t="s">
        <v>4872</v>
      </c>
      <c r="N7248" t="s">
        <v>75</v>
      </c>
      <c r="O7248" t="s">
        <v>30</v>
      </c>
      <c r="P7248" t="s">
        <v>30</v>
      </c>
      <c r="Q7248" t="s">
        <v>31</v>
      </c>
      <c r="R7248" t="s">
        <v>30</v>
      </c>
    </row>
    <row r="7249" spans="1:24" x14ac:dyDescent="0.25">
      <c r="A7249">
        <v>1380717</v>
      </c>
      <c r="B7249" t="s">
        <v>24531</v>
      </c>
      <c r="C7249" t="s">
        <v>24532</v>
      </c>
      <c r="F7249" t="s">
        <v>24533</v>
      </c>
      <c r="I7249">
        <v>1966</v>
      </c>
      <c r="M7249" t="s">
        <v>24534</v>
      </c>
      <c r="N7249" t="s">
        <v>133</v>
      </c>
      <c r="O7249" t="s">
        <v>30</v>
      </c>
      <c r="P7249" t="s">
        <v>30</v>
      </c>
      <c r="Q7249" t="s">
        <v>31</v>
      </c>
      <c r="R7249" t="s">
        <v>30</v>
      </c>
    </row>
    <row r="7250" spans="1:24" x14ac:dyDescent="0.25">
      <c r="A7250">
        <v>1380277</v>
      </c>
      <c r="B7250" t="s">
        <v>24535</v>
      </c>
      <c r="C7250" t="s">
        <v>24536</v>
      </c>
      <c r="M7250" t="s">
        <v>10630</v>
      </c>
      <c r="N7250" t="s">
        <v>133</v>
      </c>
      <c r="O7250" t="s">
        <v>30</v>
      </c>
      <c r="P7250" t="s">
        <v>30</v>
      </c>
      <c r="Q7250" t="s">
        <v>31</v>
      </c>
      <c r="R7250" t="s">
        <v>30</v>
      </c>
    </row>
    <row r="7251" spans="1:24" x14ac:dyDescent="0.25">
      <c r="A7251">
        <v>1383146</v>
      </c>
      <c r="B7251" t="s">
        <v>24537</v>
      </c>
      <c r="C7251" t="s">
        <v>24538</v>
      </c>
      <c r="E7251" t="s">
        <v>24539</v>
      </c>
      <c r="F7251" t="s">
        <v>4276</v>
      </c>
      <c r="G7251" t="e">
        <f>-anserin</f>
        <v>#NAME?</v>
      </c>
      <c r="H7251" t="s">
        <v>5375</v>
      </c>
      <c r="I7251">
        <v>1987</v>
      </c>
      <c r="M7251" t="s">
        <v>24540</v>
      </c>
      <c r="N7251" t="s">
        <v>45</v>
      </c>
      <c r="O7251" t="s">
        <v>40</v>
      </c>
      <c r="P7251" t="s">
        <v>30</v>
      </c>
      <c r="Q7251" t="s">
        <v>63</v>
      </c>
      <c r="R7251" t="s">
        <v>30</v>
      </c>
      <c r="X7251" t="s">
        <v>24541</v>
      </c>
    </row>
    <row r="7252" spans="1:24" x14ac:dyDescent="0.25">
      <c r="A7252">
        <v>1379302</v>
      </c>
      <c r="B7252" t="s">
        <v>24542</v>
      </c>
      <c r="C7252" t="s">
        <v>24543</v>
      </c>
      <c r="E7252" t="s">
        <v>24544</v>
      </c>
      <c r="F7252" t="s">
        <v>4391</v>
      </c>
      <c r="I7252">
        <v>1989</v>
      </c>
      <c r="M7252" t="s">
        <v>4393</v>
      </c>
      <c r="N7252" t="s">
        <v>29</v>
      </c>
      <c r="O7252" t="s">
        <v>40</v>
      </c>
      <c r="P7252" t="s">
        <v>30</v>
      </c>
      <c r="Q7252" t="s">
        <v>31</v>
      </c>
      <c r="R7252" t="s">
        <v>30</v>
      </c>
      <c r="X7252" t="s">
        <v>24545</v>
      </c>
    </row>
    <row r="7253" spans="1:24" x14ac:dyDescent="0.25">
      <c r="A7253">
        <v>1376284</v>
      </c>
      <c r="B7253" t="s">
        <v>24546</v>
      </c>
      <c r="C7253" t="s">
        <v>24547</v>
      </c>
      <c r="F7253" t="s">
        <v>489</v>
      </c>
      <c r="I7253">
        <v>1971</v>
      </c>
      <c r="M7253" t="s">
        <v>693</v>
      </c>
      <c r="N7253" t="s">
        <v>45</v>
      </c>
      <c r="O7253" t="s">
        <v>40</v>
      </c>
      <c r="P7253" t="s">
        <v>30</v>
      </c>
      <c r="Q7253" t="s">
        <v>46</v>
      </c>
      <c r="R7253" t="s">
        <v>30</v>
      </c>
      <c r="X7253" t="s">
        <v>24548</v>
      </c>
    </row>
    <row r="7254" spans="1:24" x14ac:dyDescent="0.25">
      <c r="A7254">
        <v>27268</v>
      </c>
      <c r="B7254" t="s">
        <v>24549</v>
      </c>
      <c r="C7254" t="s">
        <v>24550</v>
      </c>
      <c r="F7254" t="s">
        <v>480</v>
      </c>
      <c r="G7254" t="e">
        <f>-olol</f>
        <v>#NAME?</v>
      </c>
      <c r="H7254" t="s">
        <v>475</v>
      </c>
      <c r="I7254">
        <v>1973</v>
      </c>
      <c r="M7254" t="s">
        <v>24551</v>
      </c>
      <c r="N7254" t="s">
        <v>45</v>
      </c>
      <c r="O7254" t="s">
        <v>40</v>
      </c>
      <c r="P7254" t="s">
        <v>30</v>
      </c>
      <c r="Q7254" t="s">
        <v>46</v>
      </c>
      <c r="R7254" t="s">
        <v>30</v>
      </c>
      <c r="X7254" t="s">
        <v>24552</v>
      </c>
    </row>
    <row r="7255" spans="1:24" x14ac:dyDescent="0.25">
      <c r="A7255">
        <v>426514</v>
      </c>
      <c r="B7255" t="s">
        <v>24553</v>
      </c>
      <c r="C7255" t="s">
        <v>24554</v>
      </c>
      <c r="E7255">
        <v>67314</v>
      </c>
      <c r="F7255" t="s">
        <v>313</v>
      </c>
      <c r="I7255">
        <v>1968</v>
      </c>
      <c r="M7255" t="s">
        <v>24555</v>
      </c>
      <c r="N7255" t="s">
        <v>29</v>
      </c>
      <c r="O7255" t="s">
        <v>30</v>
      </c>
      <c r="P7255" t="s">
        <v>30</v>
      </c>
      <c r="Q7255" t="s">
        <v>31</v>
      </c>
      <c r="R7255" t="s">
        <v>30</v>
      </c>
      <c r="X7255" t="s">
        <v>24556</v>
      </c>
    </row>
    <row r="7256" spans="1:24" x14ac:dyDescent="0.25">
      <c r="A7256">
        <v>454295</v>
      </c>
      <c r="B7256" t="s">
        <v>24557</v>
      </c>
      <c r="C7256" t="s">
        <v>24558</v>
      </c>
      <c r="E7256" t="s">
        <v>24559</v>
      </c>
      <c r="I7256">
        <v>1970</v>
      </c>
      <c r="M7256" t="s">
        <v>793</v>
      </c>
      <c r="N7256" t="s">
        <v>29</v>
      </c>
      <c r="O7256" t="s">
        <v>40</v>
      </c>
      <c r="P7256" t="s">
        <v>30</v>
      </c>
      <c r="Q7256" t="s">
        <v>31</v>
      </c>
      <c r="R7256" t="s">
        <v>30</v>
      </c>
      <c r="X7256" t="s">
        <v>24560</v>
      </c>
    </row>
    <row r="7257" spans="1:24" x14ac:dyDescent="0.25">
      <c r="A7257">
        <v>7721</v>
      </c>
      <c r="B7257" t="s">
        <v>24561</v>
      </c>
      <c r="C7257" t="s">
        <v>24562</v>
      </c>
      <c r="E7257" t="s">
        <v>24563</v>
      </c>
      <c r="F7257" t="s">
        <v>1046</v>
      </c>
      <c r="I7257">
        <v>1978</v>
      </c>
      <c r="M7257" t="s">
        <v>367</v>
      </c>
      <c r="N7257" t="s">
        <v>45</v>
      </c>
      <c r="O7257" t="s">
        <v>40</v>
      </c>
      <c r="P7257" t="s">
        <v>30</v>
      </c>
      <c r="Q7257" t="s">
        <v>63</v>
      </c>
      <c r="R7257" t="s">
        <v>30</v>
      </c>
      <c r="X7257" t="s">
        <v>24564</v>
      </c>
    </row>
    <row r="7258" spans="1:24" x14ac:dyDescent="0.25">
      <c r="A7258">
        <v>209662</v>
      </c>
      <c r="B7258" t="s">
        <v>24572</v>
      </c>
      <c r="C7258" t="s">
        <v>24573</v>
      </c>
      <c r="F7258" t="s">
        <v>489</v>
      </c>
      <c r="I7258">
        <v>1972</v>
      </c>
      <c r="K7258" t="s">
        <v>24574</v>
      </c>
      <c r="L7258" t="s">
        <v>24575</v>
      </c>
      <c r="M7258" t="s">
        <v>1448</v>
      </c>
      <c r="N7258" t="s">
        <v>45</v>
      </c>
      <c r="O7258" t="s">
        <v>30</v>
      </c>
      <c r="P7258" t="s">
        <v>30</v>
      </c>
      <c r="Q7258" t="s">
        <v>63</v>
      </c>
      <c r="R7258" t="s">
        <v>30</v>
      </c>
      <c r="X7258" t="s">
        <v>24576</v>
      </c>
    </row>
    <row r="7259" spans="1:24" x14ac:dyDescent="0.25">
      <c r="A7259">
        <v>77092</v>
      </c>
      <c r="B7259" t="s">
        <v>24596</v>
      </c>
      <c r="C7259" t="s">
        <v>24597</v>
      </c>
      <c r="F7259" t="s">
        <v>5032</v>
      </c>
      <c r="M7259" t="s">
        <v>142</v>
      </c>
      <c r="N7259" t="s">
        <v>29</v>
      </c>
      <c r="O7259" t="s">
        <v>30</v>
      </c>
      <c r="P7259" t="s">
        <v>30</v>
      </c>
      <c r="Q7259" t="s">
        <v>31</v>
      </c>
      <c r="R7259" t="s">
        <v>30</v>
      </c>
      <c r="X7259" t="s">
        <v>24598</v>
      </c>
    </row>
    <row r="7260" spans="1:24" x14ac:dyDescent="0.25">
      <c r="A7260">
        <v>1529</v>
      </c>
      <c r="B7260" t="s">
        <v>24599</v>
      </c>
      <c r="C7260" t="s">
        <v>24600</v>
      </c>
      <c r="E7260" t="s">
        <v>24601</v>
      </c>
      <c r="F7260" t="s">
        <v>12082</v>
      </c>
      <c r="G7260" t="e">
        <f>-glitazone</f>
        <v>#NAME?</v>
      </c>
      <c r="H7260" t="s">
        <v>7878</v>
      </c>
      <c r="I7260">
        <v>1983</v>
      </c>
      <c r="M7260" t="s">
        <v>672</v>
      </c>
      <c r="N7260" t="s">
        <v>45</v>
      </c>
      <c r="O7260" t="s">
        <v>40</v>
      </c>
      <c r="P7260" t="s">
        <v>30</v>
      </c>
      <c r="Q7260" t="s">
        <v>46</v>
      </c>
      <c r="R7260" t="s">
        <v>30</v>
      </c>
      <c r="X7260" t="s">
        <v>24602</v>
      </c>
    </row>
    <row r="7261" spans="1:24" x14ac:dyDescent="0.25">
      <c r="A7261">
        <v>112102</v>
      </c>
      <c r="B7261" t="s">
        <v>24603</v>
      </c>
      <c r="C7261" t="s">
        <v>24604</v>
      </c>
      <c r="E7261" t="s">
        <v>24605</v>
      </c>
      <c r="F7261" t="s">
        <v>922</v>
      </c>
      <c r="G7261" t="e">
        <f>-icam</f>
        <v>#NAME?</v>
      </c>
      <c r="H7261" t="s">
        <v>1658</v>
      </c>
      <c r="I7261">
        <v>1987</v>
      </c>
      <c r="K7261" t="s">
        <v>24606</v>
      </c>
      <c r="L7261" t="s">
        <v>24607</v>
      </c>
      <c r="M7261" t="s">
        <v>1025</v>
      </c>
      <c r="N7261" t="s">
        <v>45</v>
      </c>
      <c r="O7261" t="s">
        <v>40</v>
      </c>
      <c r="P7261" t="s">
        <v>30</v>
      </c>
      <c r="Q7261" t="s">
        <v>63</v>
      </c>
      <c r="R7261" t="s">
        <v>30</v>
      </c>
      <c r="X7261" t="s">
        <v>24608</v>
      </c>
    </row>
    <row r="7262" spans="1:24" x14ac:dyDescent="0.25">
      <c r="A7262">
        <v>461704</v>
      </c>
      <c r="B7262" t="s">
        <v>24609</v>
      </c>
      <c r="C7262" t="s">
        <v>24610</v>
      </c>
      <c r="E7262" t="s">
        <v>24611</v>
      </c>
      <c r="I7262">
        <v>1975</v>
      </c>
      <c r="M7262" t="s">
        <v>24612</v>
      </c>
      <c r="N7262" t="s">
        <v>29</v>
      </c>
      <c r="O7262" t="s">
        <v>40</v>
      </c>
      <c r="P7262" t="s">
        <v>30</v>
      </c>
      <c r="Q7262" t="s">
        <v>31</v>
      </c>
      <c r="R7262" t="s">
        <v>30</v>
      </c>
      <c r="X7262" t="s">
        <v>24613</v>
      </c>
    </row>
    <row r="7263" spans="1:24" x14ac:dyDescent="0.25">
      <c r="A7263">
        <v>567161</v>
      </c>
      <c r="B7263" t="s">
        <v>24617</v>
      </c>
      <c r="C7263" t="s">
        <v>24618</v>
      </c>
      <c r="E7263" t="s">
        <v>24619</v>
      </c>
      <c r="K7263" t="s">
        <v>24620</v>
      </c>
      <c r="L7263" t="s">
        <v>24621</v>
      </c>
      <c r="N7263" t="s">
        <v>45</v>
      </c>
      <c r="O7263" t="s">
        <v>40</v>
      </c>
      <c r="P7263" t="s">
        <v>30</v>
      </c>
      <c r="Q7263" t="s">
        <v>63</v>
      </c>
      <c r="R7263" t="s">
        <v>30</v>
      </c>
      <c r="X7263" t="s">
        <v>24622</v>
      </c>
    </row>
    <row r="7264" spans="1:24" x14ac:dyDescent="0.25">
      <c r="A7264">
        <v>624862</v>
      </c>
      <c r="B7264" t="s">
        <v>24623</v>
      </c>
      <c r="C7264" t="s">
        <v>24624</v>
      </c>
      <c r="E7264" t="s">
        <v>24625</v>
      </c>
      <c r="G7264" t="e">
        <f>-planin</f>
        <v>#NAME?</v>
      </c>
      <c r="H7264" t="s">
        <v>9222</v>
      </c>
      <c r="I7264">
        <v>1992</v>
      </c>
      <c r="M7264" t="s">
        <v>453</v>
      </c>
      <c r="N7264" t="s">
        <v>75</v>
      </c>
      <c r="O7264" t="s">
        <v>30</v>
      </c>
      <c r="P7264" t="s">
        <v>30</v>
      </c>
      <c r="Q7264" t="s">
        <v>46</v>
      </c>
      <c r="R7264" t="s">
        <v>30</v>
      </c>
      <c r="X7264" t="s">
        <v>24626</v>
      </c>
    </row>
    <row r="7265" spans="1:24" x14ac:dyDescent="0.25">
      <c r="A7265">
        <v>1152064</v>
      </c>
      <c r="B7265" t="s">
        <v>24627</v>
      </c>
      <c r="C7265" t="s">
        <v>24628</v>
      </c>
      <c r="K7265" t="s">
        <v>24629</v>
      </c>
      <c r="L7265" t="s">
        <v>24630</v>
      </c>
      <c r="N7265" t="s">
        <v>45</v>
      </c>
      <c r="O7265" t="s">
        <v>40</v>
      </c>
      <c r="P7265" t="s">
        <v>30</v>
      </c>
      <c r="Q7265" t="s">
        <v>63</v>
      </c>
      <c r="R7265" t="s">
        <v>30</v>
      </c>
      <c r="X7265" t="s">
        <v>24631</v>
      </c>
    </row>
    <row r="7266" spans="1:24" x14ac:dyDescent="0.25">
      <c r="A7266">
        <v>1377187</v>
      </c>
      <c r="B7266" t="s">
        <v>24632</v>
      </c>
      <c r="C7266" t="s">
        <v>24633</v>
      </c>
      <c r="N7266" t="s">
        <v>45</v>
      </c>
      <c r="O7266" t="s">
        <v>40</v>
      </c>
      <c r="P7266" t="s">
        <v>30</v>
      </c>
      <c r="Q7266" t="s">
        <v>31</v>
      </c>
      <c r="R7266" t="s">
        <v>30</v>
      </c>
      <c r="X7266" t="s">
        <v>24634</v>
      </c>
    </row>
    <row r="7267" spans="1:24" x14ac:dyDescent="0.25">
      <c r="A7267">
        <v>1377061</v>
      </c>
      <c r="B7267" t="s">
        <v>24635</v>
      </c>
      <c r="C7267" t="s">
        <v>24636</v>
      </c>
      <c r="F7267" t="s">
        <v>6813</v>
      </c>
      <c r="G7267" t="s">
        <v>129</v>
      </c>
      <c r="H7267" t="s">
        <v>130</v>
      </c>
      <c r="I7267">
        <v>1975</v>
      </c>
      <c r="M7267" t="s">
        <v>173</v>
      </c>
      <c r="N7267" t="s">
        <v>45</v>
      </c>
      <c r="O7267" t="s">
        <v>30</v>
      </c>
      <c r="P7267" t="s">
        <v>30</v>
      </c>
      <c r="Q7267" t="s">
        <v>63</v>
      </c>
      <c r="R7267" t="s">
        <v>30</v>
      </c>
      <c r="X7267" t="s">
        <v>24637</v>
      </c>
    </row>
    <row r="7268" spans="1:24" x14ac:dyDescent="0.25">
      <c r="A7268">
        <v>1376342</v>
      </c>
      <c r="B7268" t="s">
        <v>24638</v>
      </c>
      <c r="C7268" t="s">
        <v>24639</v>
      </c>
      <c r="N7268" t="s">
        <v>45</v>
      </c>
      <c r="O7268" t="s">
        <v>30</v>
      </c>
      <c r="P7268" t="s">
        <v>30</v>
      </c>
      <c r="Q7268" t="s">
        <v>31</v>
      </c>
      <c r="R7268" t="s">
        <v>30</v>
      </c>
      <c r="X7268" t="s">
        <v>24640</v>
      </c>
    </row>
    <row r="7269" spans="1:24" x14ac:dyDescent="0.25">
      <c r="A7269">
        <v>1376101</v>
      </c>
      <c r="B7269" t="s">
        <v>24641</v>
      </c>
      <c r="C7269" t="s">
        <v>24642</v>
      </c>
      <c r="E7269" t="s">
        <v>24643</v>
      </c>
      <c r="F7269" t="s">
        <v>24644</v>
      </c>
      <c r="I7269">
        <v>2008</v>
      </c>
      <c r="K7269" t="s">
        <v>24645</v>
      </c>
      <c r="L7269" t="s">
        <v>24646</v>
      </c>
      <c r="N7269" t="s">
        <v>45</v>
      </c>
      <c r="O7269" t="s">
        <v>30</v>
      </c>
      <c r="P7269" t="s">
        <v>30</v>
      </c>
      <c r="Q7269" t="s">
        <v>31</v>
      </c>
      <c r="R7269" t="s">
        <v>30</v>
      </c>
      <c r="X7269" t="s">
        <v>24647</v>
      </c>
    </row>
    <row r="7270" spans="1:24" x14ac:dyDescent="0.25">
      <c r="A7270">
        <v>1378601</v>
      </c>
      <c r="B7270" t="s">
        <v>24648</v>
      </c>
      <c r="C7270" t="s">
        <v>24649</v>
      </c>
      <c r="N7270" t="s">
        <v>29</v>
      </c>
      <c r="O7270" t="s">
        <v>40</v>
      </c>
      <c r="P7270" t="s">
        <v>30</v>
      </c>
      <c r="Q7270" t="s">
        <v>31</v>
      </c>
      <c r="R7270" t="s">
        <v>30</v>
      </c>
      <c r="X7270" t="s">
        <v>24650</v>
      </c>
    </row>
    <row r="7271" spans="1:24" x14ac:dyDescent="0.25">
      <c r="A7271">
        <v>1376727</v>
      </c>
      <c r="B7271" t="s">
        <v>24651</v>
      </c>
      <c r="C7271" t="s">
        <v>24652</v>
      </c>
      <c r="K7271" t="s">
        <v>24653</v>
      </c>
      <c r="L7271" t="s">
        <v>24654</v>
      </c>
      <c r="N7271" t="s">
        <v>45</v>
      </c>
      <c r="O7271" t="s">
        <v>40</v>
      </c>
      <c r="P7271" t="s">
        <v>30</v>
      </c>
      <c r="Q7271" t="s">
        <v>46</v>
      </c>
      <c r="R7271" t="s">
        <v>30</v>
      </c>
      <c r="X7271" t="s">
        <v>24655</v>
      </c>
    </row>
    <row r="7272" spans="1:24" x14ac:dyDescent="0.25">
      <c r="A7272">
        <v>1379720</v>
      </c>
      <c r="B7272" t="s">
        <v>24656</v>
      </c>
      <c r="C7272" t="s">
        <v>24657</v>
      </c>
      <c r="N7272" t="s">
        <v>45</v>
      </c>
      <c r="O7272" t="s">
        <v>40</v>
      </c>
      <c r="P7272" t="s">
        <v>30</v>
      </c>
      <c r="Q7272" t="s">
        <v>63</v>
      </c>
      <c r="R7272" t="s">
        <v>30</v>
      </c>
      <c r="X7272" t="s">
        <v>24658</v>
      </c>
    </row>
    <row r="7273" spans="1:24" x14ac:dyDescent="0.25">
      <c r="A7273">
        <v>1379851</v>
      </c>
      <c r="B7273" t="s">
        <v>24659</v>
      </c>
      <c r="C7273" t="s">
        <v>24660</v>
      </c>
      <c r="G7273" t="s">
        <v>3021</v>
      </c>
      <c r="H7273" t="s">
        <v>1459</v>
      </c>
      <c r="I7273">
        <v>1967</v>
      </c>
      <c r="M7273" t="s">
        <v>942</v>
      </c>
      <c r="N7273" t="s">
        <v>45</v>
      </c>
      <c r="O7273" t="s">
        <v>30</v>
      </c>
      <c r="P7273" t="s">
        <v>30</v>
      </c>
      <c r="Q7273" t="s">
        <v>63</v>
      </c>
      <c r="R7273" t="s">
        <v>30</v>
      </c>
      <c r="X7273" t="s">
        <v>24661</v>
      </c>
    </row>
    <row r="7274" spans="1:24" x14ac:dyDescent="0.25">
      <c r="A7274">
        <v>1380057</v>
      </c>
      <c r="B7274" t="s">
        <v>24662</v>
      </c>
      <c r="C7274" t="s">
        <v>24663</v>
      </c>
      <c r="G7274" t="e">
        <f>-taxel</f>
        <v>#NAME?</v>
      </c>
      <c r="H7274" t="s">
        <v>7929</v>
      </c>
      <c r="N7274" t="s">
        <v>29</v>
      </c>
      <c r="O7274" t="s">
        <v>30</v>
      </c>
      <c r="P7274" t="s">
        <v>30</v>
      </c>
      <c r="Q7274" t="s">
        <v>31</v>
      </c>
      <c r="R7274" t="s">
        <v>30</v>
      </c>
      <c r="X7274" t="s">
        <v>24664</v>
      </c>
    </row>
    <row r="7275" spans="1:24" x14ac:dyDescent="0.25">
      <c r="A7275">
        <v>1376528</v>
      </c>
      <c r="B7275" t="s">
        <v>24665</v>
      </c>
      <c r="C7275" t="s">
        <v>24666</v>
      </c>
      <c r="N7275" t="s">
        <v>45</v>
      </c>
      <c r="O7275" t="s">
        <v>40</v>
      </c>
      <c r="P7275" t="s">
        <v>30</v>
      </c>
      <c r="Q7275" t="s">
        <v>63</v>
      </c>
      <c r="R7275" t="s">
        <v>30</v>
      </c>
      <c r="X7275" t="s">
        <v>24667</v>
      </c>
    </row>
    <row r="7276" spans="1:24" x14ac:dyDescent="0.25">
      <c r="A7276">
        <v>1377177</v>
      </c>
      <c r="B7276" t="s">
        <v>24668</v>
      </c>
      <c r="C7276" t="s">
        <v>24669</v>
      </c>
      <c r="E7276" t="s">
        <v>24670</v>
      </c>
      <c r="K7276" t="s">
        <v>24671</v>
      </c>
      <c r="L7276" t="s">
        <v>24672</v>
      </c>
      <c r="N7276" t="s">
        <v>45</v>
      </c>
      <c r="O7276" t="s">
        <v>40</v>
      </c>
      <c r="P7276" t="s">
        <v>30</v>
      </c>
      <c r="Q7276" t="s">
        <v>46</v>
      </c>
      <c r="R7276" t="s">
        <v>30</v>
      </c>
      <c r="X7276" t="s">
        <v>24673</v>
      </c>
    </row>
    <row r="7277" spans="1:24" x14ac:dyDescent="0.25">
      <c r="A7277">
        <v>1380068</v>
      </c>
      <c r="B7277" t="s">
        <v>24674</v>
      </c>
      <c r="C7277" t="s">
        <v>24675</v>
      </c>
      <c r="M7277" t="s">
        <v>1649</v>
      </c>
      <c r="N7277" t="s">
        <v>45</v>
      </c>
      <c r="O7277" t="s">
        <v>40</v>
      </c>
      <c r="P7277" t="s">
        <v>30</v>
      </c>
      <c r="Q7277" t="s">
        <v>46</v>
      </c>
      <c r="R7277" t="s">
        <v>30</v>
      </c>
      <c r="X7277" t="s">
        <v>24676</v>
      </c>
    </row>
    <row r="7278" spans="1:24" x14ac:dyDescent="0.25">
      <c r="A7278">
        <v>1379813</v>
      </c>
      <c r="B7278" t="s">
        <v>24677</v>
      </c>
      <c r="C7278" t="s">
        <v>24678</v>
      </c>
      <c r="N7278" t="s">
        <v>45</v>
      </c>
      <c r="O7278" t="s">
        <v>30</v>
      </c>
      <c r="P7278" t="s">
        <v>30</v>
      </c>
      <c r="Q7278" t="s">
        <v>46</v>
      </c>
      <c r="R7278" t="s">
        <v>30</v>
      </c>
      <c r="X7278" t="s">
        <v>24679</v>
      </c>
    </row>
    <row r="7279" spans="1:24" x14ac:dyDescent="0.25">
      <c r="A7279">
        <v>1376552</v>
      </c>
      <c r="B7279" t="s">
        <v>24680</v>
      </c>
      <c r="C7279" t="s">
        <v>24681</v>
      </c>
      <c r="K7279" t="s">
        <v>24682</v>
      </c>
      <c r="L7279" t="s">
        <v>24683</v>
      </c>
      <c r="N7279" t="s">
        <v>45</v>
      </c>
      <c r="O7279" t="s">
        <v>40</v>
      </c>
      <c r="P7279" t="s">
        <v>30</v>
      </c>
      <c r="Q7279" t="s">
        <v>63</v>
      </c>
      <c r="R7279" t="s">
        <v>30</v>
      </c>
      <c r="X7279" t="s">
        <v>24684</v>
      </c>
    </row>
    <row r="7280" spans="1:24" x14ac:dyDescent="0.25">
      <c r="A7280">
        <v>1378978</v>
      </c>
      <c r="B7280" t="s">
        <v>24685</v>
      </c>
      <c r="C7280" t="s">
        <v>24686</v>
      </c>
      <c r="G7280" t="e">
        <f>-nidazole</f>
        <v>#NAME?</v>
      </c>
      <c r="H7280" t="s">
        <v>10182</v>
      </c>
      <c r="N7280" t="s">
        <v>45</v>
      </c>
      <c r="O7280" t="s">
        <v>40</v>
      </c>
      <c r="P7280" t="s">
        <v>30</v>
      </c>
      <c r="Q7280" t="s">
        <v>63</v>
      </c>
      <c r="R7280" t="s">
        <v>30</v>
      </c>
      <c r="X7280" t="s">
        <v>24687</v>
      </c>
    </row>
    <row r="7281" spans="1:24" x14ac:dyDescent="0.25">
      <c r="A7281">
        <v>1379679</v>
      </c>
      <c r="B7281" t="s">
        <v>24688</v>
      </c>
      <c r="C7281" t="s">
        <v>24689</v>
      </c>
      <c r="E7281" t="s">
        <v>24690</v>
      </c>
      <c r="F7281" t="s">
        <v>18761</v>
      </c>
      <c r="G7281" t="e">
        <f>-cillin</f>
        <v>#NAME?</v>
      </c>
      <c r="H7281" t="s">
        <v>59</v>
      </c>
      <c r="I7281">
        <v>1984</v>
      </c>
      <c r="M7281" t="s">
        <v>453</v>
      </c>
      <c r="N7281" t="s">
        <v>29</v>
      </c>
      <c r="O7281" t="s">
        <v>40</v>
      </c>
      <c r="P7281" t="s">
        <v>30</v>
      </c>
      <c r="Q7281" t="s">
        <v>31</v>
      </c>
      <c r="R7281" t="s">
        <v>30</v>
      </c>
      <c r="X7281" t="s">
        <v>24691</v>
      </c>
    </row>
    <row r="7282" spans="1:24" x14ac:dyDescent="0.25">
      <c r="A7282">
        <v>1376626</v>
      </c>
      <c r="B7282" t="s">
        <v>24692</v>
      </c>
      <c r="C7282" t="s">
        <v>24693</v>
      </c>
      <c r="E7282" t="s">
        <v>24694</v>
      </c>
      <c r="I7282">
        <v>1971</v>
      </c>
      <c r="K7282" t="s">
        <v>24695</v>
      </c>
      <c r="L7282" t="s">
        <v>24696</v>
      </c>
      <c r="M7282" t="s">
        <v>1273</v>
      </c>
      <c r="N7282" t="s">
        <v>45</v>
      </c>
      <c r="O7282" t="s">
        <v>40</v>
      </c>
      <c r="P7282" t="s">
        <v>30</v>
      </c>
      <c r="Q7282" t="s">
        <v>46</v>
      </c>
      <c r="R7282" t="s">
        <v>30</v>
      </c>
      <c r="X7282" t="s">
        <v>24697</v>
      </c>
    </row>
    <row r="7283" spans="1:24" x14ac:dyDescent="0.25">
      <c r="A7283">
        <v>66114</v>
      </c>
      <c r="B7283" t="s">
        <v>24698</v>
      </c>
      <c r="C7283" t="s">
        <v>24699</v>
      </c>
      <c r="F7283" t="s">
        <v>24700</v>
      </c>
      <c r="I7283">
        <v>1963</v>
      </c>
      <c r="M7283" t="s">
        <v>1194</v>
      </c>
      <c r="N7283" t="s">
        <v>45</v>
      </c>
      <c r="O7283" t="s">
        <v>30</v>
      </c>
      <c r="P7283" t="s">
        <v>30</v>
      </c>
      <c r="Q7283" t="s">
        <v>46</v>
      </c>
      <c r="R7283" t="s">
        <v>30</v>
      </c>
      <c r="X7283" t="s">
        <v>24701</v>
      </c>
    </row>
    <row r="7284" spans="1:24" x14ac:dyDescent="0.25">
      <c r="A7284">
        <v>1377270</v>
      </c>
      <c r="B7284" t="s">
        <v>24702</v>
      </c>
      <c r="C7284" t="s">
        <v>24703</v>
      </c>
      <c r="E7284" t="s">
        <v>24704</v>
      </c>
      <c r="N7284" t="s">
        <v>45</v>
      </c>
      <c r="O7284" t="s">
        <v>40</v>
      </c>
      <c r="P7284" t="s">
        <v>30</v>
      </c>
      <c r="Q7284" t="s">
        <v>63</v>
      </c>
      <c r="R7284" t="s">
        <v>30</v>
      </c>
      <c r="X7284" t="s">
        <v>24705</v>
      </c>
    </row>
    <row r="7285" spans="1:24" x14ac:dyDescent="0.25">
      <c r="A7285">
        <v>1377653</v>
      </c>
      <c r="B7285" t="s">
        <v>24706</v>
      </c>
      <c r="C7285" t="s">
        <v>24707</v>
      </c>
      <c r="E7285" t="s">
        <v>24708</v>
      </c>
      <c r="N7285" t="s">
        <v>45</v>
      </c>
      <c r="O7285" t="s">
        <v>40</v>
      </c>
      <c r="P7285" t="s">
        <v>30</v>
      </c>
      <c r="Q7285" t="s">
        <v>46</v>
      </c>
      <c r="R7285" t="s">
        <v>30</v>
      </c>
      <c r="X7285" t="s">
        <v>24709</v>
      </c>
    </row>
    <row r="7286" spans="1:24" x14ac:dyDescent="0.25">
      <c r="A7286">
        <v>1379807</v>
      </c>
      <c r="B7286" t="s">
        <v>24710</v>
      </c>
      <c r="C7286" t="s">
        <v>24711</v>
      </c>
      <c r="N7286" t="s">
        <v>45</v>
      </c>
      <c r="O7286" t="s">
        <v>40</v>
      </c>
      <c r="P7286" t="s">
        <v>30</v>
      </c>
      <c r="Q7286" t="s">
        <v>31</v>
      </c>
      <c r="R7286" t="s">
        <v>30</v>
      </c>
      <c r="X7286" t="s">
        <v>24712</v>
      </c>
    </row>
    <row r="7287" spans="1:24" x14ac:dyDescent="0.25">
      <c r="A7287">
        <v>1379118</v>
      </c>
      <c r="B7287" t="s">
        <v>24713</v>
      </c>
      <c r="C7287" t="s">
        <v>24714</v>
      </c>
      <c r="E7287" t="s">
        <v>24715</v>
      </c>
      <c r="G7287" t="s">
        <v>12663</v>
      </c>
      <c r="H7287" t="s">
        <v>5037</v>
      </c>
      <c r="I7287">
        <v>1981</v>
      </c>
      <c r="M7287" t="s">
        <v>24716</v>
      </c>
      <c r="N7287" t="s">
        <v>45</v>
      </c>
      <c r="O7287" t="s">
        <v>30</v>
      </c>
      <c r="P7287" t="s">
        <v>30</v>
      </c>
      <c r="Q7287" t="s">
        <v>46</v>
      </c>
      <c r="R7287" t="s">
        <v>30</v>
      </c>
      <c r="X7287" t="s">
        <v>24717</v>
      </c>
    </row>
    <row r="7288" spans="1:24" x14ac:dyDescent="0.25">
      <c r="A7288">
        <v>1376456</v>
      </c>
      <c r="B7288" t="s">
        <v>24718</v>
      </c>
      <c r="C7288" t="s">
        <v>24719</v>
      </c>
      <c r="N7288" t="s">
        <v>45</v>
      </c>
      <c r="O7288" t="s">
        <v>40</v>
      </c>
      <c r="P7288" t="s">
        <v>30</v>
      </c>
      <c r="Q7288" t="s">
        <v>63</v>
      </c>
      <c r="R7288" t="s">
        <v>30</v>
      </c>
      <c r="X7288" t="s">
        <v>24720</v>
      </c>
    </row>
    <row r="7289" spans="1:24" x14ac:dyDescent="0.25">
      <c r="A7289">
        <v>1378770</v>
      </c>
      <c r="B7289" t="s">
        <v>24721</v>
      </c>
      <c r="C7289" t="s">
        <v>24722</v>
      </c>
      <c r="N7289" t="s">
        <v>45</v>
      </c>
      <c r="O7289" t="s">
        <v>40</v>
      </c>
      <c r="P7289" t="s">
        <v>30</v>
      </c>
      <c r="Q7289" t="s">
        <v>63</v>
      </c>
      <c r="R7289" t="s">
        <v>30</v>
      </c>
      <c r="X7289" t="s">
        <v>24723</v>
      </c>
    </row>
    <row r="7290" spans="1:24" x14ac:dyDescent="0.25">
      <c r="A7290">
        <v>1118797</v>
      </c>
      <c r="B7290" t="s">
        <v>24727</v>
      </c>
      <c r="C7290" t="s">
        <v>24728</v>
      </c>
      <c r="E7290" t="s">
        <v>24729</v>
      </c>
      <c r="G7290" t="e">
        <f>-ium</f>
        <v>#NAME?</v>
      </c>
      <c r="H7290" t="s">
        <v>288</v>
      </c>
      <c r="K7290" t="s">
        <v>24730</v>
      </c>
      <c r="L7290" t="s">
        <v>24731</v>
      </c>
      <c r="N7290" t="s">
        <v>45</v>
      </c>
      <c r="O7290" t="s">
        <v>30</v>
      </c>
      <c r="P7290" t="s">
        <v>30</v>
      </c>
      <c r="Q7290" t="s">
        <v>63</v>
      </c>
      <c r="R7290" t="s">
        <v>30</v>
      </c>
      <c r="X7290" t="s">
        <v>24732</v>
      </c>
    </row>
    <row r="7291" spans="1:24" x14ac:dyDescent="0.25">
      <c r="A7291">
        <v>2217</v>
      </c>
      <c r="B7291" t="s">
        <v>24752</v>
      </c>
      <c r="C7291" t="s">
        <v>24753</v>
      </c>
      <c r="F7291" t="s">
        <v>24754</v>
      </c>
      <c r="G7291" t="s">
        <v>205</v>
      </c>
      <c r="H7291" t="s">
        <v>206</v>
      </c>
      <c r="K7291" t="s">
        <v>24755</v>
      </c>
      <c r="L7291" t="s">
        <v>24756</v>
      </c>
      <c r="M7291" t="s">
        <v>13646</v>
      </c>
      <c r="N7291" t="s">
        <v>45</v>
      </c>
      <c r="O7291" t="s">
        <v>40</v>
      </c>
      <c r="P7291" t="s">
        <v>30</v>
      </c>
      <c r="Q7291" t="s">
        <v>63</v>
      </c>
      <c r="R7291" t="s">
        <v>30</v>
      </c>
      <c r="X7291" t="s">
        <v>24757</v>
      </c>
    </row>
    <row r="7292" spans="1:24" x14ac:dyDescent="0.25">
      <c r="A7292">
        <v>195106</v>
      </c>
      <c r="B7292" t="s">
        <v>24758</v>
      </c>
      <c r="C7292" t="s">
        <v>24759</v>
      </c>
      <c r="F7292" t="s">
        <v>3384</v>
      </c>
      <c r="K7292" t="s">
        <v>24760</v>
      </c>
      <c r="L7292" t="s">
        <v>24761</v>
      </c>
      <c r="M7292" t="s">
        <v>2484</v>
      </c>
      <c r="N7292" t="s">
        <v>45</v>
      </c>
      <c r="O7292" t="s">
        <v>40</v>
      </c>
      <c r="P7292" t="s">
        <v>30</v>
      </c>
      <c r="Q7292" t="s">
        <v>63</v>
      </c>
      <c r="R7292" t="s">
        <v>30</v>
      </c>
      <c r="X7292" t="s">
        <v>24762</v>
      </c>
    </row>
    <row r="7293" spans="1:24" x14ac:dyDescent="0.25">
      <c r="A7293">
        <v>483722</v>
      </c>
      <c r="B7293" t="s">
        <v>24770</v>
      </c>
      <c r="C7293" t="s">
        <v>24771</v>
      </c>
      <c r="E7293" t="s">
        <v>24772</v>
      </c>
      <c r="F7293" t="s">
        <v>4717</v>
      </c>
      <c r="I7293">
        <v>1964</v>
      </c>
      <c r="K7293" t="s">
        <v>24773</v>
      </c>
      <c r="L7293" t="s">
        <v>24774</v>
      </c>
      <c r="M7293" t="s">
        <v>16386</v>
      </c>
      <c r="N7293" t="s">
        <v>45</v>
      </c>
      <c r="O7293" t="s">
        <v>40</v>
      </c>
      <c r="P7293" t="s">
        <v>30</v>
      </c>
      <c r="Q7293" t="s">
        <v>63</v>
      </c>
      <c r="R7293" t="s">
        <v>30</v>
      </c>
      <c r="X7293" t="s">
        <v>24775</v>
      </c>
    </row>
    <row r="7294" spans="1:24" x14ac:dyDescent="0.25">
      <c r="A7294">
        <v>267841</v>
      </c>
      <c r="B7294" t="s">
        <v>24797</v>
      </c>
      <c r="C7294" t="s">
        <v>24798</v>
      </c>
      <c r="E7294" t="s">
        <v>24799</v>
      </c>
      <c r="K7294" t="s">
        <v>24800</v>
      </c>
      <c r="L7294" t="s">
        <v>24801</v>
      </c>
      <c r="N7294" t="s">
        <v>45</v>
      </c>
      <c r="O7294" t="s">
        <v>40</v>
      </c>
      <c r="P7294" t="s">
        <v>30</v>
      </c>
      <c r="Q7294" t="s">
        <v>63</v>
      </c>
      <c r="R7294" t="s">
        <v>30</v>
      </c>
      <c r="X7294" t="s">
        <v>24802</v>
      </c>
    </row>
    <row r="7295" spans="1:24" x14ac:dyDescent="0.25">
      <c r="A7295">
        <v>515843</v>
      </c>
      <c r="B7295" t="s">
        <v>24803</v>
      </c>
      <c r="C7295" t="s">
        <v>24804</v>
      </c>
      <c r="G7295" t="e">
        <f ca="1">-pin(e)</f>
        <v>#NAME?</v>
      </c>
      <c r="H7295" t="s">
        <v>272</v>
      </c>
      <c r="K7295" t="s">
        <v>24805</v>
      </c>
      <c r="L7295" t="s">
        <v>24806</v>
      </c>
      <c r="N7295" t="s">
        <v>45</v>
      </c>
      <c r="O7295" t="s">
        <v>40</v>
      </c>
      <c r="P7295" t="s">
        <v>30</v>
      </c>
      <c r="Q7295" t="s">
        <v>63</v>
      </c>
      <c r="R7295" t="s">
        <v>30</v>
      </c>
      <c r="X7295" t="s">
        <v>24807</v>
      </c>
    </row>
    <row r="7296" spans="1:24" x14ac:dyDescent="0.25">
      <c r="A7296">
        <v>863857</v>
      </c>
      <c r="B7296" t="s">
        <v>24808</v>
      </c>
      <c r="C7296" t="s">
        <v>24809</v>
      </c>
      <c r="F7296" t="s">
        <v>301</v>
      </c>
      <c r="K7296" t="s">
        <v>24810</v>
      </c>
      <c r="L7296" t="s">
        <v>24811</v>
      </c>
      <c r="M7296" t="s">
        <v>697</v>
      </c>
      <c r="N7296" t="s">
        <v>45</v>
      </c>
      <c r="O7296" t="s">
        <v>40</v>
      </c>
      <c r="P7296" t="s">
        <v>30</v>
      </c>
      <c r="Q7296" t="s">
        <v>63</v>
      </c>
      <c r="R7296" t="s">
        <v>30</v>
      </c>
      <c r="X7296" t="s">
        <v>24812</v>
      </c>
    </row>
    <row r="7297" spans="1:24" x14ac:dyDescent="0.25">
      <c r="A7297">
        <v>1380283</v>
      </c>
      <c r="B7297" t="s">
        <v>24813</v>
      </c>
      <c r="C7297" t="s">
        <v>24814</v>
      </c>
      <c r="M7297" t="s">
        <v>4325</v>
      </c>
      <c r="N7297" t="s">
        <v>75</v>
      </c>
      <c r="O7297" t="s">
        <v>30</v>
      </c>
      <c r="P7297" t="s">
        <v>30</v>
      </c>
      <c r="Q7297" t="s">
        <v>31</v>
      </c>
      <c r="R7297" t="s">
        <v>30</v>
      </c>
    </row>
    <row r="7298" spans="1:24" x14ac:dyDescent="0.25">
      <c r="A7298">
        <v>1380923</v>
      </c>
      <c r="B7298" t="s">
        <v>24818</v>
      </c>
      <c r="C7298" t="s">
        <v>24819</v>
      </c>
      <c r="N7298" t="s">
        <v>75</v>
      </c>
      <c r="O7298" t="s">
        <v>30</v>
      </c>
      <c r="P7298" t="s">
        <v>30</v>
      </c>
      <c r="Q7298" t="s">
        <v>31</v>
      </c>
      <c r="R7298" t="s">
        <v>30</v>
      </c>
    </row>
    <row r="7299" spans="1:24" x14ac:dyDescent="0.25">
      <c r="A7299">
        <v>1380874</v>
      </c>
      <c r="B7299" t="s">
        <v>24820</v>
      </c>
      <c r="C7299" t="s">
        <v>24821</v>
      </c>
      <c r="N7299" t="s">
        <v>75</v>
      </c>
      <c r="O7299" t="s">
        <v>30</v>
      </c>
      <c r="P7299" t="s">
        <v>30</v>
      </c>
      <c r="Q7299" t="s">
        <v>31</v>
      </c>
      <c r="R7299" t="s">
        <v>30</v>
      </c>
    </row>
    <row r="7300" spans="1:24" x14ac:dyDescent="0.25">
      <c r="A7300">
        <v>1381358</v>
      </c>
      <c r="B7300" t="s">
        <v>24824</v>
      </c>
      <c r="C7300" t="s">
        <v>24825</v>
      </c>
      <c r="E7300" t="s">
        <v>24826</v>
      </c>
      <c r="F7300" t="s">
        <v>13871</v>
      </c>
      <c r="G7300" t="e">
        <f>-poetin</f>
        <v>#NAME?</v>
      </c>
      <c r="H7300" t="s">
        <v>118</v>
      </c>
      <c r="I7300">
        <v>1990</v>
      </c>
      <c r="K7300" t="s">
        <v>24827</v>
      </c>
      <c r="L7300" t="s">
        <v>24828</v>
      </c>
      <c r="M7300" t="s">
        <v>23753</v>
      </c>
      <c r="N7300" t="s">
        <v>108</v>
      </c>
      <c r="O7300" t="s">
        <v>30</v>
      </c>
      <c r="P7300" t="s">
        <v>30</v>
      </c>
      <c r="Q7300" t="s">
        <v>31</v>
      </c>
      <c r="R7300" t="s">
        <v>30</v>
      </c>
    </row>
    <row r="7301" spans="1:24" x14ac:dyDescent="0.25">
      <c r="A7301">
        <v>1382103</v>
      </c>
      <c r="B7301" t="s">
        <v>24829</v>
      </c>
      <c r="C7301" t="s">
        <v>24830</v>
      </c>
      <c r="N7301" t="s">
        <v>547</v>
      </c>
      <c r="O7301" t="s">
        <v>30</v>
      </c>
      <c r="P7301" t="s">
        <v>30</v>
      </c>
      <c r="Q7301" t="s">
        <v>31</v>
      </c>
      <c r="R7301" t="s">
        <v>30</v>
      </c>
    </row>
    <row r="7302" spans="1:24" x14ac:dyDescent="0.25">
      <c r="A7302">
        <v>1380918</v>
      </c>
      <c r="B7302" t="s">
        <v>24834</v>
      </c>
      <c r="C7302" t="s">
        <v>24835</v>
      </c>
      <c r="G7302" t="e">
        <f>-cogin</f>
        <v>#NAME?</v>
      </c>
      <c r="H7302" t="s">
        <v>15209</v>
      </c>
      <c r="N7302" t="s">
        <v>75</v>
      </c>
      <c r="O7302" t="s">
        <v>30</v>
      </c>
      <c r="P7302" t="s">
        <v>30</v>
      </c>
      <c r="Q7302" t="s">
        <v>31</v>
      </c>
      <c r="R7302" t="s">
        <v>30</v>
      </c>
    </row>
    <row r="7303" spans="1:24" x14ac:dyDescent="0.25">
      <c r="A7303">
        <v>1383621</v>
      </c>
      <c r="B7303" t="s">
        <v>24839</v>
      </c>
      <c r="C7303" t="s">
        <v>24840</v>
      </c>
      <c r="N7303" t="s">
        <v>29</v>
      </c>
      <c r="O7303" t="s">
        <v>30</v>
      </c>
      <c r="P7303" t="s">
        <v>30</v>
      </c>
      <c r="Q7303" t="s">
        <v>46</v>
      </c>
      <c r="R7303" t="s">
        <v>30</v>
      </c>
      <c r="X7303" t="s">
        <v>24841</v>
      </c>
    </row>
    <row r="7304" spans="1:24" x14ac:dyDescent="0.25">
      <c r="A7304">
        <v>1376452</v>
      </c>
      <c r="B7304" t="s">
        <v>24842</v>
      </c>
      <c r="C7304" t="s">
        <v>24843</v>
      </c>
      <c r="N7304" t="s">
        <v>45</v>
      </c>
      <c r="O7304" t="s">
        <v>30</v>
      </c>
      <c r="P7304" t="s">
        <v>30</v>
      </c>
      <c r="Q7304" t="s">
        <v>75</v>
      </c>
      <c r="R7304" t="s">
        <v>30</v>
      </c>
      <c r="X7304" t="s">
        <v>24844</v>
      </c>
    </row>
    <row r="7305" spans="1:24" x14ac:dyDescent="0.25">
      <c r="A7305">
        <v>1330370</v>
      </c>
      <c r="B7305" t="s">
        <v>24845</v>
      </c>
      <c r="C7305" t="s">
        <v>24846</v>
      </c>
      <c r="E7305" t="s">
        <v>24847</v>
      </c>
      <c r="F7305" t="s">
        <v>480</v>
      </c>
      <c r="I7305">
        <v>1967</v>
      </c>
      <c r="M7305" t="s">
        <v>1310</v>
      </c>
      <c r="N7305" t="s">
        <v>45</v>
      </c>
      <c r="O7305" t="s">
        <v>40</v>
      </c>
      <c r="P7305" t="s">
        <v>30</v>
      </c>
      <c r="Q7305" t="s">
        <v>46</v>
      </c>
      <c r="R7305" t="s">
        <v>30</v>
      </c>
      <c r="X7305" t="s">
        <v>24848</v>
      </c>
    </row>
    <row r="7306" spans="1:24" x14ac:dyDescent="0.25">
      <c r="A7306">
        <v>1383094</v>
      </c>
      <c r="B7306" t="s">
        <v>24849</v>
      </c>
      <c r="C7306" t="s">
        <v>24850</v>
      </c>
      <c r="E7306" t="s">
        <v>24851</v>
      </c>
      <c r="F7306" t="s">
        <v>3897</v>
      </c>
      <c r="G7306" t="e">
        <f>-conazole</f>
        <v>#NAME?</v>
      </c>
      <c r="H7306" t="s">
        <v>917</v>
      </c>
      <c r="I7306">
        <v>1978</v>
      </c>
      <c r="M7306" t="s">
        <v>268</v>
      </c>
      <c r="N7306" t="s">
        <v>45</v>
      </c>
      <c r="O7306" t="s">
        <v>40</v>
      </c>
      <c r="P7306" t="s">
        <v>30</v>
      </c>
      <c r="Q7306" t="s">
        <v>31</v>
      </c>
      <c r="R7306" t="s">
        <v>30</v>
      </c>
      <c r="X7306" t="s">
        <v>24852</v>
      </c>
    </row>
    <row r="7307" spans="1:24" x14ac:dyDescent="0.25">
      <c r="A7307">
        <v>1379881</v>
      </c>
      <c r="B7307" t="s">
        <v>24853</v>
      </c>
      <c r="C7307" t="s">
        <v>24854</v>
      </c>
      <c r="N7307" t="s">
        <v>74</v>
      </c>
      <c r="O7307" t="s">
        <v>30</v>
      </c>
      <c r="P7307" t="s">
        <v>30</v>
      </c>
      <c r="Q7307" t="s">
        <v>75</v>
      </c>
      <c r="R7307" t="s">
        <v>30</v>
      </c>
      <c r="X7307" t="s">
        <v>24855</v>
      </c>
    </row>
    <row r="7308" spans="1:24" x14ac:dyDescent="0.25">
      <c r="A7308">
        <v>1383473</v>
      </c>
      <c r="B7308" t="s">
        <v>24856</v>
      </c>
      <c r="C7308" t="s">
        <v>24857</v>
      </c>
      <c r="E7308" t="s">
        <v>24858</v>
      </c>
      <c r="F7308" t="s">
        <v>886</v>
      </c>
      <c r="I7308">
        <v>1988</v>
      </c>
      <c r="M7308" t="s">
        <v>18716</v>
      </c>
      <c r="N7308" t="s">
        <v>45</v>
      </c>
      <c r="O7308" t="s">
        <v>40</v>
      </c>
      <c r="P7308" t="s">
        <v>30</v>
      </c>
      <c r="Q7308" t="s">
        <v>46</v>
      </c>
      <c r="R7308" t="s">
        <v>30</v>
      </c>
      <c r="X7308" t="s">
        <v>24859</v>
      </c>
    </row>
    <row r="7309" spans="1:24" x14ac:dyDescent="0.25">
      <c r="A7309">
        <v>1379748</v>
      </c>
      <c r="B7309" t="s">
        <v>24860</v>
      </c>
      <c r="C7309" t="s">
        <v>24861</v>
      </c>
      <c r="E7309" t="s">
        <v>24862</v>
      </c>
      <c r="F7309" t="s">
        <v>15544</v>
      </c>
      <c r="G7309" t="s">
        <v>1458</v>
      </c>
      <c r="H7309" t="s">
        <v>1459</v>
      </c>
      <c r="I7309">
        <v>1972</v>
      </c>
      <c r="M7309" t="s">
        <v>24863</v>
      </c>
      <c r="N7309" t="s">
        <v>45</v>
      </c>
      <c r="O7309" t="s">
        <v>30</v>
      </c>
      <c r="P7309" t="s">
        <v>30</v>
      </c>
      <c r="Q7309" t="s">
        <v>75</v>
      </c>
      <c r="R7309" t="s">
        <v>30</v>
      </c>
      <c r="X7309" t="s">
        <v>24864</v>
      </c>
    </row>
    <row r="7310" spans="1:24" x14ac:dyDescent="0.25">
      <c r="A7310">
        <v>1383103</v>
      </c>
      <c r="B7310" t="s">
        <v>24865</v>
      </c>
      <c r="C7310" t="s">
        <v>24866</v>
      </c>
      <c r="N7310" t="s">
        <v>45</v>
      </c>
      <c r="O7310" t="s">
        <v>30</v>
      </c>
      <c r="P7310" t="s">
        <v>30</v>
      </c>
      <c r="Q7310" t="s">
        <v>46</v>
      </c>
      <c r="R7310" t="s">
        <v>30</v>
      </c>
      <c r="X7310" t="s">
        <v>24867</v>
      </c>
    </row>
    <row r="7311" spans="1:24" x14ac:dyDescent="0.25">
      <c r="A7311">
        <v>1379979</v>
      </c>
      <c r="B7311" t="s">
        <v>24868</v>
      </c>
      <c r="C7311" t="s">
        <v>24869</v>
      </c>
      <c r="E7311" t="s">
        <v>24870</v>
      </c>
      <c r="F7311" t="s">
        <v>301</v>
      </c>
      <c r="I7311">
        <v>1963</v>
      </c>
      <c r="M7311" t="s">
        <v>948</v>
      </c>
      <c r="N7311" t="s">
        <v>45</v>
      </c>
      <c r="O7311" t="s">
        <v>30</v>
      </c>
      <c r="P7311" t="s">
        <v>30</v>
      </c>
      <c r="Q7311" t="s">
        <v>75</v>
      </c>
      <c r="R7311" t="s">
        <v>30</v>
      </c>
      <c r="X7311" t="s">
        <v>24871</v>
      </c>
    </row>
    <row r="7312" spans="1:24" x14ac:dyDescent="0.25">
      <c r="A7312">
        <v>1379143</v>
      </c>
      <c r="B7312" t="s">
        <v>24872</v>
      </c>
      <c r="C7312" t="s">
        <v>24873</v>
      </c>
      <c r="K7312" t="s">
        <v>24874</v>
      </c>
      <c r="L7312" t="s">
        <v>24875</v>
      </c>
      <c r="M7312" t="s">
        <v>6201</v>
      </c>
      <c r="N7312" t="s">
        <v>74</v>
      </c>
      <c r="O7312" t="s">
        <v>30</v>
      </c>
      <c r="P7312" t="s">
        <v>30</v>
      </c>
      <c r="Q7312" t="s">
        <v>75</v>
      </c>
      <c r="R7312" t="s">
        <v>30</v>
      </c>
      <c r="X7312" t="s">
        <v>24876</v>
      </c>
    </row>
    <row r="7313" spans="1:24" x14ac:dyDescent="0.25">
      <c r="A7313">
        <v>26669</v>
      </c>
      <c r="B7313" t="s">
        <v>24877</v>
      </c>
      <c r="C7313" t="s">
        <v>24878</v>
      </c>
      <c r="E7313" t="s">
        <v>24879</v>
      </c>
      <c r="F7313" t="s">
        <v>442</v>
      </c>
      <c r="G7313" t="e">
        <f>-ast</f>
        <v>#NAME?</v>
      </c>
      <c r="H7313" t="s">
        <v>13629</v>
      </c>
      <c r="I7313">
        <v>1994</v>
      </c>
      <c r="M7313" t="s">
        <v>13632</v>
      </c>
      <c r="N7313" t="s">
        <v>45</v>
      </c>
      <c r="O7313" t="s">
        <v>30</v>
      </c>
      <c r="P7313" t="s">
        <v>30</v>
      </c>
      <c r="Q7313" t="s">
        <v>31</v>
      </c>
      <c r="R7313" t="s">
        <v>30</v>
      </c>
      <c r="X7313" t="s">
        <v>24880</v>
      </c>
    </row>
    <row r="7314" spans="1:24" x14ac:dyDescent="0.25">
      <c r="A7314">
        <v>380324</v>
      </c>
      <c r="B7314" t="s">
        <v>24881</v>
      </c>
      <c r="C7314" t="s">
        <v>24882</v>
      </c>
      <c r="G7314" t="s">
        <v>3021</v>
      </c>
      <c r="H7314" t="s">
        <v>1459</v>
      </c>
      <c r="N7314" t="s">
        <v>45</v>
      </c>
      <c r="O7314" t="s">
        <v>40</v>
      </c>
      <c r="P7314" t="s">
        <v>30</v>
      </c>
      <c r="Q7314" t="s">
        <v>63</v>
      </c>
      <c r="R7314" t="s">
        <v>30</v>
      </c>
      <c r="X7314" t="s">
        <v>24883</v>
      </c>
    </row>
    <row r="7315" spans="1:24" x14ac:dyDescent="0.25">
      <c r="A7315">
        <v>1376199</v>
      </c>
      <c r="B7315" t="s">
        <v>24884</v>
      </c>
      <c r="C7315" t="s">
        <v>24885</v>
      </c>
      <c r="G7315" t="e">
        <f>-cycline</f>
        <v>#NAME?</v>
      </c>
      <c r="H7315" t="s">
        <v>5183</v>
      </c>
      <c r="K7315" t="s">
        <v>24886</v>
      </c>
      <c r="L7315" t="s">
        <v>24887</v>
      </c>
      <c r="N7315" t="s">
        <v>29</v>
      </c>
      <c r="O7315" t="s">
        <v>30</v>
      </c>
      <c r="P7315" t="s">
        <v>30</v>
      </c>
      <c r="Q7315" t="s">
        <v>31</v>
      </c>
      <c r="R7315" t="s">
        <v>30</v>
      </c>
      <c r="X7315" t="s">
        <v>24888</v>
      </c>
    </row>
    <row r="7316" spans="1:24" x14ac:dyDescent="0.25">
      <c r="A7316">
        <v>1376804</v>
      </c>
      <c r="B7316" t="s">
        <v>24889</v>
      </c>
      <c r="C7316" t="s">
        <v>24890</v>
      </c>
      <c r="K7316" t="s">
        <v>24891</v>
      </c>
      <c r="L7316" t="s">
        <v>24892</v>
      </c>
      <c r="N7316" t="s">
        <v>45</v>
      </c>
      <c r="O7316" t="s">
        <v>40</v>
      </c>
      <c r="P7316" t="s">
        <v>30</v>
      </c>
      <c r="Q7316" t="s">
        <v>46</v>
      </c>
      <c r="R7316" t="s">
        <v>30</v>
      </c>
      <c r="X7316" t="s">
        <v>24893</v>
      </c>
    </row>
    <row r="7317" spans="1:24" x14ac:dyDescent="0.25">
      <c r="A7317">
        <v>1377836</v>
      </c>
      <c r="B7317" t="s">
        <v>24894</v>
      </c>
      <c r="C7317" t="s">
        <v>24895</v>
      </c>
      <c r="G7317" t="e">
        <f>-orex</f>
        <v>#NAME?</v>
      </c>
      <c r="H7317" t="s">
        <v>999</v>
      </c>
      <c r="N7317" t="s">
        <v>45</v>
      </c>
      <c r="O7317" t="s">
        <v>40</v>
      </c>
      <c r="P7317" t="s">
        <v>30</v>
      </c>
      <c r="Q7317" t="s">
        <v>46</v>
      </c>
      <c r="R7317" t="s">
        <v>30</v>
      </c>
      <c r="X7317" t="s">
        <v>24896</v>
      </c>
    </row>
    <row r="7318" spans="1:24" x14ac:dyDescent="0.25">
      <c r="A7318">
        <v>1377781</v>
      </c>
      <c r="B7318" t="s">
        <v>24897</v>
      </c>
      <c r="C7318" t="s">
        <v>24898</v>
      </c>
      <c r="E7318" t="s">
        <v>24899</v>
      </c>
      <c r="N7318" t="s">
        <v>29</v>
      </c>
      <c r="O7318" t="s">
        <v>40</v>
      </c>
      <c r="P7318" t="s">
        <v>30</v>
      </c>
      <c r="Q7318" t="s">
        <v>31</v>
      </c>
      <c r="R7318" t="s">
        <v>30</v>
      </c>
      <c r="X7318" t="s">
        <v>24900</v>
      </c>
    </row>
    <row r="7319" spans="1:24" x14ac:dyDescent="0.25">
      <c r="A7319">
        <v>1379212</v>
      </c>
      <c r="B7319" t="s">
        <v>24901</v>
      </c>
      <c r="C7319" t="s">
        <v>24902</v>
      </c>
      <c r="G7319" t="e">
        <f>-metacin</f>
        <v>#NAME?</v>
      </c>
      <c r="H7319" t="s">
        <v>9280</v>
      </c>
      <c r="N7319" t="s">
        <v>45</v>
      </c>
      <c r="O7319" t="s">
        <v>30</v>
      </c>
      <c r="P7319" t="s">
        <v>30</v>
      </c>
      <c r="Q7319" t="s">
        <v>63</v>
      </c>
      <c r="R7319" t="s">
        <v>30</v>
      </c>
      <c r="X7319" t="s">
        <v>24903</v>
      </c>
    </row>
    <row r="7320" spans="1:24" x14ac:dyDescent="0.25">
      <c r="A7320">
        <v>1376758</v>
      </c>
      <c r="B7320" t="s">
        <v>24904</v>
      </c>
      <c r="C7320" t="s">
        <v>24905</v>
      </c>
      <c r="G7320" t="s">
        <v>1566</v>
      </c>
      <c r="H7320" t="s">
        <v>1567</v>
      </c>
      <c r="N7320" t="s">
        <v>45</v>
      </c>
      <c r="O7320" t="s">
        <v>40</v>
      </c>
      <c r="P7320" t="s">
        <v>30</v>
      </c>
      <c r="Q7320" t="s">
        <v>46</v>
      </c>
      <c r="R7320" t="s">
        <v>30</v>
      </c>
      <c r="X7320" t="s">
        <v>24906</v>
      </c>
    </row>
    <row r="7321" spans="1:24" x14ac:dyDescent="0.25">
      <c r="A7321">
        <v>1378856</v>
      </c>
      <c r="B7321" t="s">
        <v>24907</v>
      </c>
      <c r="C7321" t="s">
        <v>24908</v>
      </c>
      <c r="N7321" t="s">
        <v>45</v>
      </c>
      <c r="O7321" t="s">
        <v>40</v>
      </c>
      <c r="P7321" t="s">
        <v>30</v>
      </c>
      <c r="Q7321" t="s">
        <v>63</v>
      </c>
      <c r="R7321" t="s">
        <v>30</v>
      </c>
      <c r="X7321" t="s">
        <v>24909</v>
      </c>
    </row>
    <row r="7322" spans="1:24" x14ac:dyDescent="0.25">
      <c r="A7322">
        <v>1376412</v>
      </c>
      <c r="B7322" t="s">
        <v>24910</v>
      </c>
      <c r="C7322" t="s">
        <v>24911</v>
      </c>
      <c r="E7322" t="s">
        <v>24912</v>
      </c>
      <c r="G7322" t="e">
        <f>-bamate</f>
        <v>#NAME?</v>
      </c>
      <c r="H7322" t="s">
        <v>12431</v>
      </c>
      <c r="N7322" t="s">
        <v>45</v>
      </c>
      <c r="O7322" t="s">
        <v>40</v>
      </c>
      <c r="P7322" t="s">
        <v>30</v>
      </c>
      <c r="Q7322" t="s">
        <v>63</v>
      </c>
      <c r="R7322" t="s">
        <v>30</v>
      </c>
      <c r="X7322" t="s">
        <v>24913</v>
      </c>
    </row>
    <row r="7323" spans="1:24" x14ac:dyDescent="0.25">
      <c r="A7323">
        <v>1377074</v>
      </c>
      <c r="B7323" t="s">
        <v>24914</v>
      </c>
      <c r="C7323" t="s">
        <v>24915</v>
      </c>
      <c r="G7323" t="s">
        <v>3021</v>
      </c>
      <c r="H7323" t="s">
        <v>1459</v>
      </c>
      <c r="N7323" t="s">
        <v>45</v>
      </c>
      <c r="O7323" t="s">
        <v>40</v>
      </c>
      <c r="P7323" t="s">
        <v>30</v>
      </c>
      <c r="Q7323" t="s">
        <v>46</v>
      </c>
      <c r="R7323" t="s">
        <v>30</v>
      </c>
      <c r="X7323" t="s">
        <v>24916</v>
      </c>
    </row>
    <row r="7324" spans="1:24" x14ac:dyDescent="0.25">
      <c r="A7324">
        <v>1377342</v>
      </c>
      <c r="B7324" t="s">
        <v>24917</v>
      </c>
      <c r="C7324" t="s">
        <v>24918</v>
      </c>
      <c r="N7324" t="s">
        <v>45</v>
      </c>
      <c r="O7324" t="s">
        <v>40</v>
      </c>
      <c r="P7324" t="s">
        <v>30</v>
      </c>
      <c r="Q7324" t="s">
        <v>46</v>
      </c>
      <c r="R7324" t="s">
        <v>30</v>
      </c>
      <c r="X7324" t="s">
        <v>24919</v>
      </c>
    </row>
    <row r="7325" spans="1:24" x14ac:dyDescent="0.25">
      <c r="A7325">
        <v>1378133</v>
      </c>
      <c r="B7325" t="s">
        <v>24920</v>
      </c>
      <c r="C7325" t="s">
        <v>24921</v>
      </c>
      <c r="G7325" t="e">
        <f>-onide</f>
        <v>#NAME?</v>
      </c>
      <c r="H7325" t="s">
        <v>356</v>
      </c>
      <c r="N7325" t="s">
        <v>29</v>
      </c>
      <c r="O7325" t="s">
        <v>30</v>
      </c>
      <c r="P7325" t="s">
        <v>30</v>
      </c>
      <c r="Q7325" t="s">
        <v>31</v>
      </c>
      <c r="R7325" t="s">
        <v>30</v>
      </c>
      <c r="X7325" t="s">
        <v>24922</v>
      </c>
    </row>
    <row r="7326" spans="1:24" x14ac:dyDescent="0.25">
      <c r="A7326">
        <v>1376045</v>
      </c>
      <c r="B7326" t="s">
        <v>24923</v>
      </c>
      <c r="C7326" t="s">
        <v>24924</v>
      </c>
      <c r="G7326" t="e">
        <f>-pril</f>
        <v>#NAME?</v>
      </c>
      <c r="H7326" t="s">
        <v>1992</v>
      </c>
      <c r="N7326" t="s">
        <v>45</v>
      </c>
      <c r="O7326" t="s">
        <v>40</v>
      </c>
      <c r="P7326" t="s">
        <v>30</v>
      </c>
      <c r="Q7326" t="s">
        <v>31</v>
      </c>
      <c r="R7326" t="s">
        <v>30</v>
      </c>
      <c r="X7326" t="s">
        <v>24925</v>
      </c>
    </row>
    <row r="7327" spans="1:24" x14ac:dyDescent="0.25">
      <c r="A7327">
        <v>1376652</v>
      </c>
      <c r="B7327" t="s">
        <v>24926</v>
      </c>
      <c r="C7327" t="s">
        <v>24927</v>
      </c>
      <c r="E7327" t="s">
        <v>24928</v>
      </c>
      <c r="G7327" t="e">
        <f>-cycline</f>
        <v>#NAME?</v>
      </c>
      <c r="H7327" t="s">
        <v>5183</v>
      </c>
      <c r="N7327" t="s">
        <v>29</v>
      </c>
      <c r="O7327" t="s">
        <v>30</v>
      </c>
      <c r="P7327" t="s">
        <v>30</v>
      </c>
      <c r="Q7327" t="s">
        <v>46</v>
      </c>
      <c r="R7327" t="s">
        <v>30</v>
      </c>
      <c r="X7327" t="s">
        <v>24929</v>
      </c>
    </row>
    <row r="7328" spans="1:24" x14ac:dyDescent="0.25">
      <c r="A7328">
        <v>1379955</v>
      </c>
      <c r="B7328" t="s">
        <v>24930</v>
      </c>
      <c r="C7328" t="s">
        <v>24931</v>
      </c>
      <c r="G7328" t="e">
        <f>-eridine</f>
        <v>#NAME?</v>
      </c>
      <c r="H7328" t="s">
        <v>2718</v>
      </c>
      <c r="N7328" t="s">
        <v>45</v>
      </c>
      <c r="O7328" t="s">
        <v>40</v>
      </c>
      <c r="P7328" t="s">
        <v>30</v>
      </c>
      <c r="Q7328" t="s">
        <v>46</v>
      </c>
      <c r="R7328" t="s">
        <v>30</v>
      </c>
      <c r="X7328" t="s">
        <v>24932</v>
      </c>
    </row>
    <row r="7329" spans="1:24" x14ac:dyDescent="0.25">
      <c r="A7329">
        <v>1377497</v>
      </c>
      <c r="B7329" t="s">
        <v>24933</v>
      </c>
      <c r="C7329" t="s">
        <v>24934</v>
      </c>
      <c r="E7329" t="s">
        <v>24935</v>
      </c>
      <c r="N7329" t="s">
        <v>45</v>
      </c>
      <c r="O7329" t="s">
        <v>40</v>
      </c>
      <c r="P7329" t="s">
        <v>30</v>
      </c>
      <c r="Q7329" t="s">
        <v>46</v>
      </c>
      <c r="R7329" t="s">
        <v>30</v>
      </c>
      <c r="X7329" t="s">
        <v>24936</v>
      </c>
    </row>
    <row r="7330" spans="1:24" x14ac:dyDescent="0.25">
      <c r="A7330">
        <v>1376884</v>
      </c>
      <c r="B7330" t="s">
        <v>24937</v>
      </c>
      <c r="C7330" t="s">
        <v>24938</v>
      </c>
      <c r="E7330" t="s">
        <v>24939</v>
      </c>
      <c r="N7330" t="s">
        <v>45</v>
      </c>
      <c r="O7330" t="s">
        <v>40</v>
      </c>
      <c r="P7330" t="s">
        <v>30</v>
      </c>
      <c r="Q7330" t="s">
        <v>46</v>
      </c>
      <c r="R7330" t="s">
        <v>30</v>
      </c>
      <c r="X7330" t="s">
        <v>24940</v>
      </c>
    </row>
    <row r="7331" spans="1:24" x14ac:dyDescent="0.25">
      <c r="A7331">
        <v>1379338</v>
      </c>
      <c r="B7331" t="s">
        <v>24941</v>
      </c>
      <c r="C7331" t="s">
        <v>24942</v>
      </c>
      <c r="N7331" t="s">
        <v>45</v>
      </c>
      <c r="O7331" t="s">
        <v>40</v>
      </c>
      <c r="P7331" t="s">
        <v>30</v>
      </c>
      <c r="Q7331" t="s">
        <v>63</v>
      </c>
      <c r="R7331" t="s">
        <v>30</v>
      </c>
      <c r="X7331" t="s">
        <v>24943</v>
      </c>
    </row>
    <row r="7332" spans="1:24" x14ac:dyDescent="0.25">
      <c r="A7332">
        <v>1376901</v>
      </c>
      <c r="B7332" t="s">
        <v>24944</v>
      </c>
      <c r="C7332" t="s">
        <v>24945</v>
      </c>
      <c r="F7332" t="s">
        <v>24946</v>
      </c>
      <c r="I7332">
        <v>1973</v>
      </c>
      <c r="M7332" t="s">
        <v>24947</v>
      </c>
      <c r="N7332" t="s">
        <v>29</v>
      </c>
      <c r="O7332" t="s">
        <v>40</v>
      </c>
      <c r="P7332" t="s">
        <v>30</v>
      </c>
      <c r="Q7332" t="s">
        <v>31</v>
      </c>
      <c r="R7332" t="s">
        <v>30</v>
      </c>
      <c r="X7332" t="s">
        <v>24948</v>
      </c>
    </row>
    <row r="7333" spans="1:24" x14ac:dyDescent="0.25">
      <c r="A7333">
        <v>241492</v>
      </c>
      <c r="B7333" t="s">
        <v>24949</v>
      </c>
      <c r="C7333" t="s">
        <v>24950</v>
      </c>
      <c r="E7333" t="s">
        <v>24951</v>
      </c>
      <c r="F7333" t="s">
        <v>442</v>
      </c>
      <c r="G7333" t="e">
        <f>-fiban</f>
        <v>#NAME?</v>
      </c>
      <c r="H7333" t="s">
        <v>10845</v>
      </c>
      <c r="I7333">
        <v>1997</v>
      </c>
      <c r="M7333" t="s">
        <v>15519</v>
      </c>
      <c r="N7333" t="s">
        <v>45</v>
      </c>
      <c r="O7333" t="s">
        <v>40</v>
      </c>
      <c r="P7333" t="s">
        <v>30</v>
      </c>
      <c r="Q7333" t="s">
        <v>31</v>
      </c>
      <c r="R7333" t="s">
        <v>30</v>
      </c>
      <c r="X7333" t="s">
        <v>24952</v>
      </c>
    </row>
    <row r="7334" spans="1:24" x14ac:dyDescent="0.25">
      <c r="A7334">
        <v>603308</v>
      </c>
      <c r="B7334" t="s">
        <v>24953</v>
      </c>
      <c r="C7334" t="s">
        <v>24954</v>
      </c>
      <c r="E7334" t="s">
        <v>24955</v>
      </c>
      <c r="I7334">
        <v>2005</v>
      </c>
      <c r="N7334" t="s">
        <v>29</v>
      </c>
      <c r="O7334" t="s">
        <v>30</v>
      </c>
      <c r="P7334" t="s">
        <v>30</v>
      </c>
      <c r="Q7334" t="s">
        <v>31</v>
      </c>
      <c r="R7334" t="s">
        <v>30</v>
      </c>
      <c r="X7334" t="s">
        <v>24956</v>
      </c>
    </row>
    <row r="7335" spans="1:24" x14ac:dyDescent="0.25">
      <c r="A7335">
        <v>60165</v>
      </c>
      <c r="B7335" t="s">
        <v>24957</v>
      </c>
      <c r="C7335" t="s">
        <v>24958</v>
      </c>
      <c r="E7335" t="s">
        <v>24959</v>
      </c>
      <c r="G7335" t="s">
        <v>122</v>
      </c>
      <c r="H7335" t="s">
        <v>123</v>
      </c>
      <c r="I7335">
        <v>1965</v>
      </c>
      <c r="M7335" t="s">
        <v>24960</v>
      </c>
      <c r="N7335" t="s">
        <v>45</v>
      </c>
      <c r="O7335" t="s">
        <v>40</v>
      </c>
      <c r="P7335" t="s">
        <v>30</v>
      </c>
      <c r="Q7335" t="s">
        <v>46</v>
      </c>
      <c r="R7335" t="s">
        <v>30</v>
      </c>
      <c r="X7335" t="s">
        <v>24961</v>
      </c>
    </row>
    <row r="7336" spans="1:24" x14ac:dyDescent="0.25">
      <c r="A7336">
        <v>1449163</v>
      </c>
      <c r="B7336" t="s">
        <v>24962</v>
      </c>
      <c r="C7336" t="s">
        <v>24963</v>
      </c>
      <c r="G7336" t="e">
        <f>-dipine</f>
        <v>#NAME?</v>
      </c>
      <c r="H7336" t="s">
        <v>318</v>
      </c>
      <c r="N7336" t="s">
        <v>45</v>
      </c>
      <c r="O7336" t="s">
        <v>30</v>
      </c>
      <c r="P7336" t="s">
        <v>30</v>
      </c>
      <c r="Q7336" t="s">
        <v>46</v>
      </c>
      <c r="R7336" t="s">
        <v>30</v>
      </c>
      <c r="X7336" t="s">
        <v>24964</v>
      </c>
    </row>
    <row r="7337" spans="1:24" x14ac:dyDescent="0.25">
      <c r="A7337">
        <v>1503492</v>
      </c>
      <c r="B7337" t="s">
        <v>24965</v>
      </c>
      <c r="C7337" t="s">
        <v>24966</v>
      </c>
      <c r="E7337" t="s">
        <v>24967</v>
      </c>
      <c r="F7337" t="s">
        <v>24968</v>
      </c>
      <c r="G7337" t="e">
        <f>-opilone</f>
        <v>#NAME?</v>
      </c>
      <c r="H7337" t="s">
        <v>24969</v>
      </c>
      <c r="I7337">
        <v>2008</v>
      </c>
      <c r="N7337" t="s">
        <v>29</v>
      </c>
      <c r="O7337" t="s">
        <v>30</v>
      </c>
      <c r="P7337" t="s">
        <v>30</v>
      </c>
      <c r="Q7337" t="s">
        <v>31</v>
      </c>
      <c r="R7337" t="s">
        <v>30</v>
      </c>
      <c r="X7337" t="s">
        <v>24970</v>
      </c>
    </row>
    <row r="7338" spans="1:24" x14ac:dyDescent="0.25">
      <c r="A7338">
        <v>1540490</v>
      </c>
      <c r="B7338" t="s">
        <v>24971</v>
      </c>
      <c r="C7338" t="s">
        <v>24972</v>
      </c>
      <c r="E7338" t="s">
        <v>24973</v>
      </c>
      <c r="F7338" t="s">
        <v>24974</v>
      </c>
      <c r="I7338">
        <v>2012</v>
      </c>
      <c r="N7338" t="s">
        <v>45</v>
      </c>
      <c r="O7338" t="s">
        <v>30</v>
      </c>
      <c r="P7338" t="s">
        <v>30</v>
      </c>
      <c r="Q7338" t="s">
        <v>46</v>
      </c>
      <c r="R7338" t="s">
        <v>30</v>
      </c>
      <c r="X7338" t="s">
        <v>24975</v>
      </c>
    </row>
    <row r="7339" spans="1:24" x14ac:dyDescent="0.25">
      <c r="A7339">
        <v>255753</v>
      </c>
      <c r="B7339" t="s">
        <v>24976</v>
      </c>
      <c r="C7339" t="s">
        <v>24977</v>
      </c>
      <c r="E7339" t="s">
        <v>24978</v>
      </c>
      <c r="F7339" t="s">
        <v>24979</v>
      </c>
      <c r="G7339" t="e">
        <f>-dar</f>
        <v>#NAME?</v>
      </c>
      <c r="H7339" t="s">
        <v>24980</v>
      </c>
      <c r="I7339">
        <v>1997</v>
      </c>
      <c r="N7339" t="s">
        <v>45</v>
      </c>
      <c r="O7339" t="s">
        <v>30</v>
      </c>
      <c r="P7339" t="s">
        <v>30</v>
      </c>
      <c r="Q7339" t="s">
        <v>31</v>
      </c>
      <c r="R7339" t="s">
        <v>30</v>
      </c>
      <c r="X7339" t="s">
        <v>24981</v>
      </c>
    </row>
    <row r="7340" spans="1:24" x14ac:dyDescent="0.25">
      <c r="A7340">
        <v>24522</v>
      </c>
      <c r="B7340" t="s">
        <v>24982</v>
      </c>
      <c r="C7340" t="s">
        <v>24983</v>
      </c>
      <c r="E7340" t="s">
        <v>24984</v>
      </c>
      <c r="I7340">
        <v>1979</v>
      </c>
      <c r="K7340" t="s">
        <v>24985</v>
      </c>
      <c r="L7340" t="s">
        <v>24986</v>
      </c>
      <c r="M7340" t="s">
        <v>793</v>
      </c>
      <c r="N7340" t="s">
        <v>29</v>
      </c>
      <c r="O7340" t="s">
        <v>40</v>
      </c>
      <c r="P7340" t="s">
        <v>30</v>
      </c>
      <c r="Q7340" t="s">
        <v>46</v>
      </c>
      <c r="R7340" t="s">
        <v>30</v>
      </c>
      <c r="X7340" t="s">
        <v>24987</v>
      </c>
    </row>
    <row r="7341" spans="1:24" x14ac:dyDescent="0.25">
      <c r="A7341">
        <v>84078</v>
      </c>
      <c r="B7341" t="s">
        <v>24988</v>
      </c>
      <c r="C7341" t="s">
        <v>24989</v>
      </c>
      <c r="N7341" t="s">
        <v>45</v>
      </c>
      <c r="O7341" t="s">
        <v>40</v>
      </c>
      <c r="P7341" t="s">
        <v>30</v>
      </c>
      <c r="Q7341" t="s">
        <v>63</v>
      </c>
      <c r="R7341" t="s">
        <v>30</v>
      </c>
      <c r="X7341" t="s">
        <v>24990</v>
      </c>
    </row>
    <row r="7342" spans="1:24" x14ac:dyDescent="0.25">
      <c r="A7342">
        <v>2597</v>
      </c>
      <c r="B7342" t="s">
        <v>24991</v>
      </c>
      <c r="C7342" t="s">
        <v>24992</v>
      </c>
      <c r="E7342" t="s">
        <v>24993</v>
      </c>
      <c r="I7342">
        <v>1979</v>
      </c>
      <c r="M7342" t="s">
        <v>763</v>
      </c>
      <c r="N7342" t="s">
        <v>45</v>
      </c>
      <c r="O7342" t="s">
        <v>40</v>
      </c>
      <c r="P7342" t="s">
        <v>30</v>
      </c>
      <c r="Q7342" t="s">
        <v>46</v>
      </c>
      <c r="R7342" t="s">
        <v>30</v>
      </c>
      <c r="X7342" t="s">
        <v>24994</v>
      </c>
    </row>
    <row r="7343" spans="1:24" x14ac:dyDescent="0.25">
      <c r="A7343">
        <v>586993</v>
      </c>
      <c r="B7343" t="s">
        <v>24995</v>
      </c>
      <c r="C7343" t="s">
        <v>24996</v>
      </c>
      <c r="E7343" t="s">
        <v>24997</v>
      </c>
      <c r="N7343" t="s">
        <v>45</v>
      </c>
      <c r="O7343" t="s">
        <v>40</v>
      </c>
      <c r="P7343" t="s">
        <v>30</v>
      </c>
      <c r="Q7343" t="s">
        <v>46</v>
      </c>
      <c r="R7343" t="s">
        <v>30</v>
      </c>
      <c r="X7343" t="s">
        <v>24998</v>
      </c>
    </row>
    <row r="7344" spans="1:24" x14ac:dyDescent="0.25">
      <c r="A7344">
        <v>586228</v>
      </c>
      <c r="B7344" t="s">
        <v>24999</v>
      </c>
      <c r="C7344" t="s">
        <v>25000</v>
      </c>
      <c r="E7344" t="s">
        <v>25001</v>
      </c>
      <c r="N7344" t="s">
        <v>45</v>
      </c>
      <c r="O7344" t="s">
        <v>40</v>
      </c>
      <c r="P7344" t="s">
        <v>30</v>
      </c>
      <c r="Q7344" t="s">
        <v>63</v>
      </c>
      <c r="R7344" t="s">
        <v>30</v>
      </c>
      <c r="X7344" t="s">
        <v>25002</v>
      </c>
    </row>
    <row r="7345" spans="1:24" x14ac:dyDescent="0.25">
      <c r="A7345">
        <v>1293609</v>
      </c>
      <c r="B7345" t="s">
        <v>25003</v>
      </c>
      <c r="C7345" t="s">
        <v>25004</v>
      </c>
      <c r="N7345" t="s">
        <v>45</v>
      </c>
      <c r="O7345" t="s">
        <v>40</v>
      </c>
      <c r="P7345" t="s">
        <v>30</v>
      </c>
      <c r="Q7345" t="s">
        <v>46</v>
      </c>
      <c r="R7345" t="s">
        <v>30</v>
      </c>
      <c r="X7345" t="s">
        <v>25005</v>
      </c>
    </row>
    <row r="7346" spans="1:24" x14ac:dyDescent="0.25">
      <c r="A7346">
        <v>1295348</v>
      </c>
      <c r="B7346" t="s">
        <v>25006</v>
      </c>
      <c r="C7346" t="s">
        <v>25007</v>
      </c>
      <c r="N7346" t="s">
        <v>45</v>
      </c>
      <c r="O7346" t="s">
        <v>40</v>
      </c>
      <c r="P7346" t="s">
        <v>30</v>
      </c>
      <c r="Q7346" t="s">
        <v>63</v>
      </c>
      <c r="R7346" t="s">
        <v>30</v>
      </c>
      <c r="X7346" t="s">
        <v>25008</v>
      </c>
    </row>
    <row r="7347" spans="1:24" x14ac:dyDescent="0.25">
      <c r="A7347">
        <v>1376638</v>
      </c>
      <c r="B7347" t="s">
        <v>25009</v>
      </c>
      <c r="C7347" t="s">
        <v>25010</v>
      </c>
      <c r="N7347" t="s">
        <v>45</v>
      </c>
      <c r="O7347" t="s">
        <v>40</v>
      </c>
      <c r="P7347" t="s">
        <v>30</v>
      </c>
      <c r="Q7347" t="s">
        <v>46</v>
      </c>
      <c r="R7347" t="s">
        <v>30</v>
      </c>
      <c r="X7347" t="s">
        <v>25011</v>
      </c>
    </row>
    <row r="7348" spans="1:24" x14ac:dyDescent="0.25">
      <c r="A7348">
        <v>1378332</v>
      </c>
      <c r="B7348" t="s">
        <v>25012</v>
      </c>
      <c r="C7348" t="s">
        <v>25013</v>
      </c>
      <c r="N7348" t="s">
        <v>45</v>
      </c>
      <c r="O7348" t="s">
        <v>40</v>
      </c>
      <c r="P7348" t="s">
        <v>30</v>
      </c>
      <c r="Q7348" t="s">
        <v>63</v>
      </c>
      <c r="R7348" t="s">
        <v>30</v>
      </c>
      <c r="X7348" t="s">
        <v>25014</v>
      </c>
    </row>
    <row r="7349" spans="1:24" x14ac:dyDescent="0.25">
      <c r="A7349">
        <v>1379583</v>
      </c>
      <c r="B7349" t="s">
        <v>25015</v>
      </c>
      <c r="C7349" t="s">
        <v>25016</v>
      </c>
      <c r="E7349" t="s">
        <v>25017</v>
      </c>
      <c r="G7349" t="e">
        <f>-tecarin</f>
        <v>#NAME?</v>
      </c>
      <c r="H7349" t="s">
        <v>17417</v>
      </c>
      <c r="I7349">
        <v>2000</v>
      </c>
      <c r="N7349" t="s">
        <v>29</v>
      </c>
      <c r="O7349" t="s">
        <v>30</v>
      </c>
      <c r="P7349" t="s">
        <v>30</v>
      </c>
      <c r="Q7349" t="s">
        <v>31</v>
      </c>
      <c r="R7349" t="s">
        <v>30</v>
      </c>
      <c r="X7349" t="s">
        <v>25018</v>
      </c>
    </row>
    <row r="7350" spans="1:24" x14ac:dyDescent="0.25">
      <c r="A7350">
        <v>1380095</v>
      </c>
      <c r="B7350" t="s">
        <v>25019</v>
      </c>
      <c r="C7350" t="s">
        <v>25020</v>
      </c>
      <c r="E7350" t="s">
        <v>25021</v>
      </c>
      <c r="F7350" t="s">
        <v>11414</v>
      </c>
      <c r="G7350" t="e">
        <f>-vir</f>
        <v>#NAME?</v>
      </c>
      <c r="H7350" t="s">
        <v>1259</v>
      </c>
      <c r="I7350">
        <v>2012</v>
      </c>
      <c r="N7350" t="s">
        <v>29</v>
      </c>
      <c r="O7350" t="s">
        <v>40</v>
      </c>
      <c r="P7350" t="s">
        <v>30</v>
      </c>
      <c r="Q7350" t="s">
        <v>31</v>
      </c>
      <c r="R7350" t="s">
        <v>30</v>
      </c>
      <c r="X7350" t="s">
        <v>25022</v>
      </c>
    </row>
    <row r="7351" spans="1:24" x14ac:dyDescent="0.25">
      <c r="A7351">
        <v>1378730</v>
      </c>
      <c r="B7351" t="s">
        <v>25023</v>
      </c>
      <c r="C7351" t="s">
        <v>25024</v>
      </c>
      <c r="N7351" t="s">
        <v>45</v>
      </c>
      <c r="O7351" t="s">
        <v>40</v>
      </c>
      <c r="P7351" t="s">
        <v>30</v>
      </c>
      <c r="Q7351" t="s">
        <v>63</v>
      </c>
      <c r="R7351" t="s">
        <v>30</v>
      </c>
      <c r="X7351" t="s">
        <v>25025</v>
      </c>
    </row>
    <row r="7352" spans="1:24" x14ac:dyDescent="0.25">
      <c r="A7352">
        <v>1380032</v>
      </c>
      <c r="B7352" t="s">
        <v>25026</v>
      </c>
      <c r="C7352" t="s">
        <v>25027</v>
      </c>
      <c r="G7352" t="e">
        <f>-pirdine</f>
        <v>#NAME?</v>
      </c>
      <c r="H7352" t="s">
        <v>2222</v>
      </c>
      <c r="N7352" t="s">
        <v>45</v>
      </c>
      <c r="O7352" t="s">
        <v>40</v>
      </c>
      <c r="P7352" t="s">
        <v>30</v>
      </c>
      <c r="Q7352" t="s">
        <v>63</v>
      </c>
      <c r="R7352" t="s">
        <v>30</v>
      </c>
      <c r="X7352" t="s">
        <v>25028</v>
      </c>
    </row>
    <row r="7353" spans="1:24" x14ac:dyDescent="0.25">
      <c r="A7353">
        <v>1377500</v>
      </c>
      <c r="B7353" t="s">
        <v>25029</v>
      </c>
      <c r="C7353" t="s">
        <v>25030</v>
      </c>
      <c r="E7353" t="s">
        <v>25031</v>
      </c>
      <c r="N7353" t="s">
        <v>45</v>
      </c>
      <c r="O7353" t="s">
        <v>40</v>
      </c>
      <c r="P7353" t="s">
        <v>30</v>
      </c>
      <c r="Q7353" t="s">
        <v>63</v>
      </c>
      <c r="R7353" t="s">
        <v>30</v>
      </c>
      <c r="X7353" t="s">
        <v>25032</v>
      </c>
    </row>
    <row r="7354" spans="1:24" x14ac:dyDescent="0.25">
      <c r="A7354">
        <v>1378323</v>
      </c>
      <c r="B7354" t="s">
        <v>25033</v>
      </c>
      <c r="C7354" t="s">
        <v>25034</v>
      </c>
      <c r="N7354" t="s">
        <v>45</v>
      </c>
      <c r="O7354" t="s">
        <v>30</v>
      </c>
      <c r="P7354" t="s">
        <v>30</v>
      </c>
      <c r="Q7354" t="s">
        <v>31</v>
      </c>
      <c r="R7354" t="s">
        <v>30</v>
      </c>
      <c r="X7354" t="s">
        <v>25035</v>
      </c>
    </row>
    <row r="7355" spans="1:24" x14ac:dyDescent="0.25">
      <c r="A7355">
        <v>1376927</v>
      </c>
      <c r="B7355" t="s">
        <v>25036</v>
      </c>
      <c r="C7355" t="s">
        <v>25037</v>
      </c>
      <c r="G7355" t="s">
        <v>205</v>
      </c>
      <c r="H7355" t="s">
        <v>206</v>
      </c>
      <c r="N7355" t="s">
        <v>45</v>
      </c>
      <c r="O7355" t="s">
        <v>40</v>
      </c>
      <c r="P7355" t="s">
        <v>30</v>
      </c>
      <c r="Q7355" t="s">
        <v>46</v>
      </c>
      <c r="R7355" t="s">
        <v>30</v>
      </c>
      <c r="X7355" t="s">
        <v>25038</v>
      </c>
    </row>
    <row r="7356" spans="1:24" x14ac:dyDescent="0.25">
      <c r="A7356">
        <v>1378503</v>
      </c>
      <c r="B7356" t="s">
        <v>25039</v>
      </c>
      <c r="C7356" t="s">
        <v>25040</v>
      </c>
      <c r="G7356" t="s">
        <v>2823</v>
      </c>
      <c r="H7356" t="s">
        <v>2824</v>
      </c>
      <c r="N7356" t="s">
        <v>29</v>
      </c>
      <c r="O7356" t="s">
        <v>30</v>
      </c>
      <c r="P7356" t="s">
        <v>30</v>
      </c>
      <c r="Q7356" t="s">
        <v>31</v>
      </c>
      <c r="R7356" t="s">
        <v>30</v>
      </c>
      <c r="X7356" t="s">
        <v>25041</v>
      </c>
    </row>
    <row r="7357" spans="1:24" x14ac:dyDescent="0.25">
      <c r="A7357">
        <v>1380021</v>
      </c>
      <c r="B7357" t="s">
        <v>25042</v>
      </c>
      <c r="C7357" t="s">
        <v>25043</v>
      </c>
      <c r="N7357" t="s">
        <v>29</v>
      </c>
      <c r="O7357" t="s">
        <v>30</v>
      </c>
      <c r="P7357" t="s">
        <v>30</v>
      </c>
      <c r="Q7357" t="s">
        <v>31</v>
      </c>
      <c r="R7357" t="s">
        <v>30</v>
      </c>
      <c r="X7357" t="s">
        <v>25044</v>
      </c>
    </row>
    <row r="7358" spans="1:24" x14ac:dyDescent="0.25">
      <c r="A7358">
        <v>1376150</v>
      </c>
      <c r="B7358" t="s">
        <v>25045</v>
      </c>
      <c r="C7358" t="s">
        <v>25046</v>
      </c>
      <c r="E7358" t="s">
        <v>25047</v>
      </c>
      <c r="F7358" t="s">
        <v>3834</v>
      </c>
      <c r="G7358" t="e">
        <f>-pirdine</f>
        <v>#NAME?</v>
      </c>
      <c r="H7358" t="s">
        <v>2222</v>
      </c>
      <c r="I7358">
        <v>2011</v>
      </c>
      <c r="N7358" t="s">
        <v>45</v>
      </c>
      <c r="O7358" t="s">
        <v>40</v>
      </c>
      <c r="P7358" t="s">
        <v>30</v>
      </c>
      <c r="Q7358" t="s">
        <v>63</v>
      </c>
      <c r="R7358" t="s">
        <v>30</v>
      </c>
      <c r="X7358" t="s">
        <v>25048</v>
      </c>
    </row>
    <row r="7359" spans="1:24" x14ac:dyDescent="0.25">
      <c r="A7359">
        <v>1377216</v>
      </c>
      <c r="B7359" t="s">
        <v>25049</v>
      </c>
      <c r="C7359" t="s">
        <v>25050</v>
      </c>
      <c r="G7359" t="s">
        <v>789</v>
      </c>
      <c r="H7359" t="s">
        <v>790</v>
      </c>
      <c r="N7359" t="s">
        <v>45</v>
      </c>
      <c r="O7359" t="s">
        <v>40</v>
      </c>
      <c r="P7359" t="s">
        <v>30</v>
      </c>
      <c r="Q7359" t="s">
        <v>31</v>
      </c>
      <c r="R7359" t="s">
        <v>30</v>
      </c>
      <c r="X7359" t="s">
        <v>25051</v>
      </c>
    </row>
    <row r="7360" spans="1:24" x14ac:dyDescent="0.25">
      <c r="A7360">
        <v>1378039</v>
      </c>
      <c r="B7360" t="s">
        <v>25052</v>
      </c>
      <c r="C7360" t="s">
        <v>25053</v>
      </c>
      <c r="F7360" t="s">
        <v>489</v>
      </c>
      <c r="N7360" t="s">
        <v>29</v>
      </c>
      <c r="O7360" t="s">
        <v>30</v>
      </c>
      <c r="P7360" t="s">
        <v>30</v>
      </c>
      <c r="Q7360" t="s">
        <v>31</v>
      </c>
      <c r="R7360" t="s">
        <v>30</v>
      </c>
      <c r="X7360" t="s">
        <v>25054</v>
      </c>
    </row>
    <row r="7361" spans="1:24" x14ac:dyDescent="0.25">
      <c r="A7361">
        <v>1377812</v>
      </c>
      <c r="B7361" t="s">
        <v>25055</v>
      </c>
      <c r="C7361" t="s">
        <v>25056</v>
      </c>
      <c r="G7361" t="e">
        <f>-nidazole</f>
        <v>#NAME?</v>
      </c>
      <c r="H7361" t="s">
        <v>10182</v>
      </c>
      <c r="N7361" t="s">
        <v>45</v>
      </c>
      <c r="O7361" t="s">
        <v>40</v>
      </c>
      <c r="P7361" t="s">
        <v>30</v>
      </c>
      <c r="Q7361" t="s">
        <v>63</v>
      </c>
      <c r="R7361" t="s">
        <v>30</v>
      </c>
      <c r="X7361" t="s">
        <v>25057</v>
      </c>
    </row>
    <row r="7362" spans="1:24" x14ac:dyDescent="0.25">
      <c r="A7362">
        <v>1378401</v>
      </c>
      <c r="B7362" t="s">
        <v>25058</v>
      </c>
      <c r="C7362" t="s">
        <v>25059</v>
      </c>
      <c r="G7362" t="e">
        <f>-verine</f>
        <v>#NAME?</v>
      </c>
      <c r="H7362" t="s">
        <v>2084</v>
      </c>
      <c r="N7362" t="s">
        <v>45</v>
      </c>
      <c r="O7362" t="s">
        <v>40</v>
      </c>
      <c r="P7362" t="s">
        <v>30</v>
      </c>
      <c r="Q7362" t="s">
        <v>46</v>
      </c>
      <c r="R7362" t="s">
        <v>30</v>
      </c>
      <c r="X7362" t="s">
        <v>25060</v>
      </c>
    </row>
    <row r="7363" spans="1:24" x14ac:dyDescent="0.25">
      <c r="A7363">
        <v>1378499</v>
      </c>
      <c r="B7363" t="s">
        <v>25061</v>
      </c>
      <c r="C7363" t="s">
        <v>25062</v>
      </c>
      <c r="N7363" t="s">
        <v>45</v>
      </c>
      <c r="O7363" t="s">
        <v>40</v>
      </c>
      <c r="P7363" t="s">
        <v>30</v>
      </c>
      <c r="Q7363" t="s">
        <v>46</v>
      </c>
      <c r="R7363" t="s">
        <v>30</v>
      </c>
      <c r="X7363" t="s">
        <v>25063</v>
      </c>
    </row>
    <row r="7364" spans="1:24" x14ac:dyDescent="0.25">
      <c r="A7364">
        <v>1377935</v>
      </c>
      <c r="B7364" t="s">
        <v>25064</v>
      </c>
      <c r="C7364" t="s">
        <v>25065</v>
      </c>
      <c r="E7364" t="s">
        <v>25066</v>
      </c>
      <c r="F7364" t="s">
        <v>25067</v>
      </c>
      <c r="G7364" t="e">
        <f>-arabine</f>
        <v>#NAME?</v>
      </c>
      <c r="H7364" t="s">
        <v>5045</v>
      </c>
      <c r="I7364">
        <v>2009</v>
      </c>
      <c r="N7364" t="s">
        <v>29</v>
      </c>
      <c r="O7364" t="s">
        <v>30</v>
      </c>
      <c r="P7364" t="s">
        <v>30</v>
      </c>
      <c r="Q7364" t="s">
        <v>31</v>
      </c>
      <c r="R7364" t="s">
        <v>30</v>
      </c>
      <c r="X7364" t="s">
        <v>25068</v>
      </c>
    </row>
    <row r="7365" spans="1:24" x14ac:dyDescent="0.25">
      <c r="A7365">
        <v>1380102</v>
      </c>
      <c r="B7365" t="s">
        <v>25069</v>
      </c>
      <c r="C7365" t="s">
        <v>25070</v>
      </c>
      <c r="F7365" t="s">
        <v>25071</v>
      </c>
      <c r="G7365" t="e">
        <f>-sertib</f>
        <v>#NAME?</v>
      </c>
      <c r="H7365" t="s">
        <v>3928</v>
      </c>
      <c r="I7365">
        <v>2012</v>
      </c>
      <c r="N7365" t="s">
        <v>45</v>
      </c>
      <c r="O7365" t="s">
        <v>40</v>
      </c>
      <c r="P7365" t="s">
        <v>30</v>
      </c>
      <c r="Q7365" t="s">
        <v>31</v>
      </c>
      <c r="R7365" t="s">
        <v>30</v>
      </c>
      <c r="X7365" t="s">
        <v>25072</v>
      </c>
    </row>
    <row r="7366" spans="1:24" x14ac:dyDescent="0.25">
      <c r="A7366">
        <v>1378971</v>
      </c>
      <c r="B7366" t="s">
        <v>25073</v>
      </c>
      <c r="C7366" t="s">
        <v>25074</v>
      </c>
      <c r="F7366" t="s">
        <v>25075</v>
      </c>
      <c r="I7366">
        <v>1962</v>
      </c>
      <c r="M7366" t="s">
        <v>179</v>
      </c>
      <c r="N7366" t="s">
        <v>45</v>
      </c>
      <c r="O7366" t="s">
        <v>40</v>
      </c>
      <c r="P7366" t="s">
        <v>30</v>
      </c>
      <c r="Q7366" t="s">
        <v>63</v>
      </c>
      <c r="R7366" t="s">
        <v>30</v>
      </c>
      <c r="X7366" t="s">
        <v>25076</v>
      </c>
    </row>
    <row r="7367" spans="1:24" x14ac:dyDescent="0.25">
      <c r="A7367">
        <v>1376484</v>
      </c>
      <c r="B7367" t="s">
        <v>25077</v>
      </c>
      <c r="C7367" t="s">
        <v>25078</v>
      </c>
      <c r="E7367" t="s">
        <v>25079</v>
      </c>
      <c r="F7367" t="s">
        <v>3897</v>
      </c>
      <c r="I7367">
        <v>1979</v>
      </c>
      <c r="M7367" t="s">
        <v>4562</v>
      </c>
      <c r="N7367" t="s">
        <v>45</v>
      </c>
      <c r="O7367" t="s">
        <v>30</v>
      </c>
      <c r="P7367" t="s">
        <v>30</v>
      </c>
      <c r="Q7367" t="s">
        <v>63</v>
      </c>
      <c r="R7367" t="s">
        <v>30</v>
      </c>
      <c r="X7367" t="s">
        <v>25080</v>
      </c>
    </row>
    <row r="7368" spans="1:24" x14ac:dyDescent="0.25">
      <c r="A7368">
        <v>1376909</v>
      </c>
      <c r="B7368" t="s">
        <v>25081</v>
      </c>
      <c r="C7368" t="s">
        <v>25082</v>
      </c>
      <c r="G7368" t="e">
        <f>-setron</f>
        <v>#NAME?</v>
      </c>
      <c r="H7368" t="s">
        <v>3536</v>
      </c>
      <c r="N7368" t="s">
        <v>45</v>
      </c>
      <c r="O7368" t="s">
        <v>40</v>
      </c>
      <c r="P7368" t="s">
        <v>30</v>
      </c>
      <c r="Q7368" t="s">
        <v>31</v>
      </c>
      <c r="R7368" t="s">
        <v>30</v>
      </c>
      <c r="X7368" t="s">
        <v>25083</v>
      </c>
    </row>
    <row r="7369" spans="1:24" x14ac:dyDescent="0.25">
      <c r="A7369">
        <v>1379172</v>
      </c>
      <c r="B7369" t="s">
        <v>25084</v>
      </c>
      <c r="C7369" t="s">
        <v>25085</v>
      </c>
      <c r="E7369" t="s">
        <v>25086</v>
      </c>
      <c r="I7369">
        <v>1975</v>
      </c>
      <c r="M7369" t="s">
        <v>25087</v>
      </c>
      <c r="N7369" t="s">
        <v>29</v>
      </c>
      <c r="O7369" t="s">
        <v>40</v>
      </c>
      <c r="P7369" t="s">
        <v>30</v>
      </c>
      <c r="Q7369" t="s">
        <v>46</v>
      </c>
      <c r="R7369" t="s">
        <v>30</v>
      </c>
      <c r="X7369" t="s">
        <v>25088</v>
      </c>
    </row>
    <row r="7370" spans="1:24" x14ac:dyDescent="0.25">
      <c r="A7370">
        <v>1378151</v>
      </c>
      <c r="B7370" t="s">
        <v>25089</v>
      </c>
      <c r="C7370" t="s">
        <v>25090</v>
      </c>
      <c r="G7370" t="e">
        <f>-dipine</f>
        <v>#NAME?</v>
      </c>
      <c r="H7370" t="s">
        <v>318</v>
      </c>
      <c r="N7370" t="s">
        <v>45</v>
      </c>
      <c r="O7370" t="s">
        <v>30</v>
      </c>
      <c r="P7370" t="s">
        <v>30</v>
      </c>
      <c r="Q7370" t="s">
        <v>46</v>
      </c>
      <c r="R7370" t="s">
        <v>30</v>
      </c>
      <c r="X7370" t="s">
        <v>25091</v>
      </c>
    </row>
    <row r="7371" spans="1:24" x14ac:dyDescent="0.25">
      <c r="A7371">
        <v>1376875</v>
      </c>
      <c r="B7371" t="s">
        <v>25092</v>
      </c>
      <c r="C7371" t="s">
        <v>25093</v>
      </c>
      <c r="E7371" t="s">
        <v>25094</v>
      </c>
      <c r="F7371" t="s">
        <v>480</v>
      </c>
      <c r="G7371" t="e">
        <f>-thiazide</f>
        <v>#NAME?</v>
      </c>
      <c r="H7371" t="s">
        <v>682</v>
      </c>
      <c r="I7371">
        <v>1962</v>
      </c>
      <c r="M7371" t="s">
        <v>763</v>
      </c>
      <c r="N7371" t="s">
        <v>45</v>
      </c>
      <c r="O7371" t="s">
        <v>40</v>
      </c>
      <c r="P7371" t="s">
        <v>30</v>
      </c>
      <c r="Q7371" t="s">
        <v>46</v>
      </c>
      <c r="R7371" t="s">
        <v>30</v>
      </c>
      <c r="X7371" t="s">
        <v>25095</v>
      </c>
    </row>
    <row r="7372" spans="1:24" x14ac:dyDescent="0.25">
      <c r="A7372">
        <v>1381366</v>
      </c>
      <c r="B7372" t="s">
        <v>25096</v>
      </c>
      <c r="C7372" t="s">
        <v>25097</v>
      </c>
      <c r="N7372" t="s">
        <v>75</v>
      </c>
      <c r="O7372" t="s">
        <v>30</v>
      </c>
      <c r="P7372" t="s">
        <v>30</v>
      </c>
      <c r="Q7372" t="s">
        <v>31</v>
      </c>
      <c r="R7372" t="s">
        <v>30</v>
      </c>
    </row>
    <row r="7373" spans="1:24" x14ac:dyDescent="0.25">
      <c r="A7373">
        <v>1380873</v>
      </c>
      <c r="B7373" t="s">
        <v>25098</v>
      </c>
      <c r="C7373" t="s">
        <v>25099</v>
      </c>
      <c r="E7373" t="s">
        <v>25100</v>
      </c>
      <c r="G7373" t="e">
        <f>-ase</f>
        <v>#NAME?</v>
      </c>
      <c r="H7373" t="s">
        <v>2359</v>
      </c>
      <c r="I7373">
        <v>2004</v>
      </c>
      <c r="M7373" t="s">
        <v>25101</v>
      </c>
      <c r="N7373" t="s">
        <v>2360</v>
      </c>
      <c r="O7373" t="s">
        <v>30</v>
      </c>
      <c r="P7373" t="s">
        <v>30</v>
      </c>
      <c r="Q7373" t="s">
        <v>31</v>
      </c>
      <c r="R7373" t="s">
        <v>30</v>
      </c>
    </row>
    <row r="7374" spans="1:24" x14ac:dyDescent="0.25">
      <c r="A7374">
        <v>1377759</v>
      </c>
      <c r="B7374" t="s">
        <v>25102</v>
      </c>
      <c r="C7374" t="s">
        <v>25103</v>
      </c>
      <c r="N7374" t="s">
        <v>45</v>
      </c>
      <c r="O7374" t="s">
        <v>40</v>
      </c>
      <c r="P7374" t="s">
        <v>30</v>
      </c>
      <c r="Q7374" t="s">
        <v>63</v>
      </c>
      <c r="R7374" t="s">
        <v>30</v>
      </c>
      <c r="X7374" t="s">
        <v>25104</v>
      </c>
    </row>
    <row r="7375" spans="1:24" x14ac:dyDescent="0.25">
      <c r="A7375">
        <v>1284818</v>
      </c>
      <c r="B7375" t="s">
        <v>25105</v>
      </c>
      <c r="C7375" t="s">
        <v>25106</v>
      </c>
      <c r="N7375" t="s">
        <v>45</v>
      </c>
      <c r="O7375" t="s">
        <v>40</v>
      </c>
      <c r="P7375" t="s">
        <v>30</v>
      </c>
      <c r="Q7375" t="s">
        <v>63</v>
      </c>
      <c r="R7375" t="s">
        <v>30</v>
      </c>
      <c r="X7375" t="s">
        <v>25107</v>
      </c>
    </row>
    <row r="7376" spans="1:24" x14ac:dyDescent="0.25">
      <c r="A7376">
        <v>1377271</v>
      </c>
      <c r="B7376" t="s">
        <v>25108</v>
      </c>
      <c r="C7376" t="s">
        <v>25109</v>
      </c>
      <c r="E7376" t="s">
        <v>25110</v>
      </c>
      <c r="F7376" t="s">
        <v>6813</v>
      </c>
      <c r="G7376" t="s">
        <v>129</v>
      </c>
      <c r="H7376" t="s">
        <v>130</v>
      </c>
      <c r="I7376">
        <v>1980</v>
      </c>
      <c r="M7376" t="s">
        <v>173</v>
      </c>
      <c r="N7376" t="s">
        <v>45</v>
      </c>
      <c r="O7376" t="s">
        <v>30</v>
      </c>
      <c r="P7376" t="s">
        <v>30</v>
      </c>
      <c r="Q7376" t="s">
        <v>63</v>
      </c>
      <c r="R7376" t="s">
        <v>30</v>
      </c>
      <c r="X7376" t="s">
        <v>25111</v>
      </c>
    </row>
    <row r="7377" spans="1:24" x14ac:dyDescent="0.25">
      <c r="A7377">
        <v>682106</v>
      </c>
      <c r="B7377" t="s">
        <v>25112</v>
      </c>
      <c r="C7377" t="s">
        <v>25113</v>
      </c>
      <c r="E7377" t="s">
        <v>25114</v>
      </c>
      <c r="F7377" t="s">
        <v>22562</v>
      </c>
      <c r="G7377" t="e">
        <f>-golix</f>
        <v>#NAME?</v>
      </c>
      <c r="H7377" t="s">
        <v>25115</v>
      </c>
      <c r="I7377">
        <v>2008</v>
      </c>
      <c r="N7377" t="s">
        <v>45</v>
      </c>
      <c r="O7377" t="s">
        <v>30</v>
      </c>
      <c r="P7377" t="s">
        <v>30</v>
      </c>
      <c r="Q7377" t="s">
        <v>31</v>
      </c>
      <c r="R7377" t="s">
        <v>30</v>
      </c>
      <c r="X7377" t="s">
        <v>25116</v>
      </c>
    </row>
    <row r="7378" spans="1:24" x14ac:dyDescent="0.25">
      <c r="A7378">
        <v>653685</v>
      </c>
      <c r="B7378" t="s">
        <v>25117</v>
      </c>
      <c r="C7378" t="s">
        <v>25118</v>
      </c>
      <c r="F7378" t="s">
        <v>9382</v>
      </c>
      <c r="G7378" t="e">
        <f>-ium</f>
        <v>#NAME?</v>
      </c>
      <c r="H7378" t="s">
        <v>288</v>
      </c>
      <c r="M7378" t="s">
        <v>1029</v>
      </c>
      <c r="N7378" t="s">
        <v>45</v>
      </c>
      <c r="O7378" t="s">
        <v>40</v>
      </c>
      <c r="P7378" t="s">
        <v>30</v>
      </c>
      <c r="Q7378" t="s">
        <v>63</v>
      </c>
      <c r="R7378" t="s">
        <v>30</v>
      </c>
      <c r="X7378" t="s">
        <v>25119</v>
      </c>
    </row>
    <row r="7379" spans="1:24" x14ac:dyDescent="0.25">
      <c r="A7379">
        <v>316600</v>
      </c>
      <c r="B7379" t="s">
        <v>25120</v>
      </c>
      <c r="C7379" t="s">
        <v>25121</v>
      </c>
      <c r="N7379" t="s">
        <v>45</v>
      </c>
      <c r="O7379" t="s">
        <v>30</v>
      </c>
      <c r="P7379" t="s">
        <v>30</v>
      </c>
      <c r="Q7379" t="s">
        <v>46</v>
      </c>
      <c r="R7379" t="s">
        <v>30</v>
      </c>
      <c r="X7379" t="s">
        <v>25122</v>
      </c>
    </row>
    <row r="7380" spans="1:24" x14ac:dyDescent="0.25">
      <c r="A7380">
        <v>633554</v>
      </c>
      <c r="B7380" t="s">
        <v>25123</v>
      </c>
      <c r="C7380" t="s">
        <v>25124</v>
      </c>
      <c r="K7380" t="s">
        <v>25125</v>
      </c>
      <c r="L7380" t="s">
        <v>25126</v>
      </c>
      <c r="N7380" t="s">
        <v>45</v>
      </c>
      <c r="O7380" t="s">
        <v>40</v>
      </c>
      <c r="P7380" t="s">
        <v>30</v>
      </c>
      <c r="Q7380" t="s">
        <v>63</v>
      </c>
      <c r="R7380" t="s">
        <v>30</v>
      </c>
      <c r="X7380" t="s">
        <v>25127</v>
      </c>
    </row>
    <row r="7381" spans="1:24" x14ac:dyDescent="0.25">
      <c r="A7381">
        <v>424824</v>
      </c>
      <c r="B7381" t="s">
        <v>25128</v>
      </c>
      <c r="C7381" t="s">
        <v>25129</v>
      </c>
      <c r="E7381" t="s">
        <v>25130</v>
      </c>
      <c r="F7381" t="s">
        <v>869</v>
      </c>
      <c r="G7381" t="e">
        <f>-coxib</f>
        <v>#NAME?</v>
      </c>
      <c r="H7381" t="s">
        <v>7424</v>
      </c>
      <c r="I7381">
        <v>2002</v>
      </c>
      <c r="K7381" t="s">
        <v>25131</v>
      </c>
      <c r="L7381" t="s">
        <v>25132</v>
      </c>
      <c r="N7381" t="s">
        <v>45</v>
      </c>
      <c r="O7381" t="s">
        <v>40</v>
      </c>
      <c r="P7381" t="s">
        <v>30</v>
      </c>
      <c r="Q7381" t="s">
        <v>63</v>
      </c>
      <c r="R7381" t="s">
        <v>30</v>
      </c>
      <c r="X7381" t="s">
        <v>25133</v>
      </c>
    </row>
    <row r="7382" spans="1:24" x14ac:dyDescent="0.25">
      <c r="A7382">
        <v>821770</v>
      </c>
      <c r="B7382" t="s">
        <v>25134</v>
      </c>
      <c r="C7382" t="s">
        <v>25135</v>
      </c>
      <c r="E7382" t="s">
        <v>25136</v>
      </c>
      <c r="F7382" t="s">
        <v>1258</v>
      </c>
      <c r="I7382">
        <v>1991</v>
      </c>
      <c r="M7382" t="s">
        <v>12434</v>
      </c>
      <c r="N7382" t="s">
        <v>45</v>
      </c>
      <c r="O7382" t="s">
        <v>40</v>
      </c>
      <c r="P7382" t="s">
        <v>30</v>
      </c>
      <c r="Q7382" t="s">
        <v>63</v>
      </c>
      <c r="R7382" t="s">
        <v>30</v>
      </c>
      <c r="X7382" t="s">
        <v>25137</v>
      </c>
    </row>
    <row r="7383" spans="1:24" x14ac:dyDescent="0.25">
      <c r="A7383">
        <v>466027</v>
      </c>
      <c r="B7383" t="s">
        <v>25138</v>
      </c>
      <c r="C7383" t="s">
        <v>25139</v>
      </c>
      <c r="F7383" t="s">
        <v>9382</v>
      </c>
      <c r="N7383" t="s">
        <v>45</v>
      </c>
      <c r="O7383" t="s">
        <v>40</v>
      </c>
      <c r="P7383" t="s">
        <v>30</v>
      </c>
      <c r="Q7383" t="s">
        <v>63</v>
      </c>
      <c r="R7383" t="s">
        <v>30</v>
      </c>
      <c r="X7383" t="s">
        <v>25140</v>
      </c>
    </row>
    <row r="7384" spans="1:24" x14ac:dyDescent="0.25">
      <c r="A7384">
        <v>804364</v>
      </c>
      <c r="B7384" t="s">
        <v>25141</v>
      </c>
      <c r="C7384" t="s">
        <v>25142</v>
      </c>
      <c r="N7384" t="s">
        <v>45</v>
      </c>
      <c r="O7384" t="s">
        <v>40</v>
      </c>
      <c r="P7384" t="s">
        <v>30</v>
      </c>
      <c r="Q7384" t="s">
        <v>63</v>
      </c>
      <c r="R7384" t="s">
        <v>30</v>
      </c>
      <c r="X7384" t="s">
        <v>25143</v>
      </c>
    </row>
    <row r="7385" spans="1:24" x14ac:dyDescent="0.25">
      <c r="A7385">
        <v>140650</v>
      </c>
      <c r="B7385" t="s">
        <v>25144</v>
      </c>
      <c r="C7385" t="s">
        <v>25145</v>
      </c>
      <c r="G7385" t="e">
        <f>-dan</f>
        <v>#NAME?</v>
      </c>
      <c r="H7385" t="s">
        <v>5004</v>
      </c>
      <c r="N7385" t="s">
        <v>45</v>
      </c>
      <c r="O7385" t="s">
        <v>40</v>
      </c>
      <c r="P7385" t="s">
        <v>30</v>
      </c>
      <c r="Q7385" t="s">
        <v>46</v>
      </c>
      <c r="R7385" t="s">
        <v>30</v>
      </c>
      <c r="X7385" t="s">
        <v>25146</v>
      </c>
    </row>
    <row r="7386" spans="1:24" x14ac:dyDescent="0.25">
      <c r="A7386">
        <v>1078508</v>
      </c>
      <c r="B7386" t="s">
        <v>25147</v>
      </c>
      <c r="C7386" t="s">
        <v>25148</v>
      </c>
      <c r="K7386" t="s">
        <v>25149</v>
      </c>
      <c r="L7386" t="s">
        <v>25150</v>
      </c>
      <c r="N7386" t="s">
        <v>45</v>
      </c>
      <c r="O7386" t="s">
        <v>40</v>
      </c>
      <c r="P7386" t="s">
        <v>30</v>
      </c>
      <c r="Q7386" t="s">
        <v>46</v>
      </c>
      <c r="R7386" t="s">
        <v>30</v>
      </c>
      <c r="X7386" t="s">
        <v>25151</v>
      </c>
    </row>
    <row r="7387" spans="1:24" x14ac:dyDescent="0.25">
      <c r="A7387">
        <v>47261</v>
      </c>
      <c r="B7387" t="s">
        <v>25152</v>
      </c>
      <c r="C7387" t="s">
        <v>25153</v>
      </c>
      <c r="N7387" t="s">
        <v>45</v>
      </c>
      <c r="O7387" t="s">
        <v>30</v>
      </c>
      <c r="P7387" t="s">
        <v>30</v>
      </c>
      <c r="Q7387" t="s">
        <v>63</v>
      </c>
      <c r="R7387" t="s">
        <v>30</v>
      </c>
      <c r="X7387" t="s">
        <v>25154</v>
      </c>
    </row>
    <row r="7388" spans="1:24" x14ac:dyDescent="0.25">
      <c r="A7388">
        <v>67785</v>
      </c>
      <c r="B7388" t="s">
        <v>25155</v>
      </c>
      <c r="C7388" t="s">
        <v>25156</v>
      </c>
      <c r="M7388" t="s">
        <v>3144</v>
      </c>
      <c r="N7388" t="s">
        <v>45</v>
      </c>
      <c r="O7388" t="s">
        <v>40</v>
      </c>
      <c r="P7388" t="s">
        <v>30</v>
      </c>
      <c r="Q7388" t="s">
        <v>63</v>
      </c>
      <c r="R7388" t="s">
        <v>30</v>
      </c>
      <c r="X7388" t="s">
        <v>25157</v>
      </c>
    </row>
    <row r="7389" spans="1:24" x14ac:dyDescent="0.25">
      <c r="A7389">
        <v>151103</v>
      </c>
      <c r="B7389" t="s">
        <v>25158</v>
      </c>
      <c r="C7389" t="s">
        <v>25159</v>
      </c>
      <c r="N7389" t="s">
        <v>45</v>
      </c>
      <c r="O7389" t="s">
        <v>40</v>
      </c>
      <c r="P7389" t="s">
        <v>30</v>
      </c>
      <c r="Q7389" t="s">
        <v>63</v>
      </c>
      <c r="R7389" t="s">
        <v>30</v>
      </c>
      <c r="X7389" t="s">
        <v>25160</v>
      </c>
    </row>
    <row r="7390" spans="1:24" x14ac:dyDescent="0.25">
      <c r="A7390">
        <v>288533</v>
      </c>
      <c r="B7390" t="s">
        <v>25161</v>
      </c>
      <c r="C7390" t="s">
        <v>25162</v>
      </c>
      <c r="G7390" t="e">
        <f>-pamil</f>
        <v>#NAME?</v>
      </c>
      <c r="H7390" t="s">
        <v>6671</v>
      </c>
      <c r="N7390" t="s">
        <v>45</v>
      </c>
      <c r="O7390" t="s">
        <v>30</v>
      </c>
      <c r="P7390" t="s">
        <v>30</v>
      </c>
      <c r="Q7390" t="s">
        <v>46</v>
      </c>
      <c r="R7390" t="s">
        <v>30</v>
      </c>
      <c r="X7390" t="s">
        <v>25163</v>
      </c>
    </row>
    <row r="7391" spans="1:24" x14ac:dyDescent="0.25">
      <c r="A7391">
        <v>26653</v>
      </c>
      <c r="B7391" t="s">
        <v>25164</v>
      </c>
      <c r="C7391" t="s">
        <v>25165</v>
      </c>
      <c r="F7391" t="s">
        <v>313</v>
      </c>
      <c r="G7391" t="e">
        <f>-meline</f>
        <v>#NAME?</v>
      </c>
      <c r="H7391" t="s">
        <v>16053</v>
      </c>
      <c r="I7391">
        <v>1994</v>
      </c>
      <c r="M7391" t="s">
        <v>20523</v>
      </c>
      <c r="N7391" t="s">
        <v>45</v>
      </c>
      <c r="O7391" t="s">
        <v>40</v>
      </c>
      <c r="P7391" t="s">
        <v>30</v>
      </c>
      <c r="Q7391" t="s">
        <v>63</v>
      </c>
      <c r="R7391" t="s">
        <v>30</v>
      </c>
      <c r="X7391" t="s">
        <v>25166</v>
      </c>
    </row>
    <row r="7392" spans="1:24" x14ac:dyDescent="0.25">
      <c r="A7392">
        <v>255558</v>
      </c>
      <c r="B7392" t="s">
        <v>25167</v>
      </c>
      <c r="C7392" t="s">
        <v>25168</v>
      </c>
      <c r="G7392" t="e">
        <f>-olol</f>
        <v>#NAME?</v>
      </c>
      <c r="H7392" t="s">
        <v>475</v>
      </c>
      <c r="K7392" t="s">
        <v>25169</v>
      </c>
      <c r="L7392" t="s">
        <v>25170</v>
      </c>
      <c r="N7392" t="s">
        <v>45</v>
      </c>
      <c r="O7392" t="s">
        <v>40</v>
      </c>
      <c r="P7392" t="s">
        <v>30</v>
      </c>
      <c r="Q7392" t="s">
        <v>46</v>
      </c>
      <c r="R7392" t="s">
        <v>30</v>
      </c>
      <c r="X7392" t="s">
        <v>25171</v>
      </c>
    </row>
    <row r="7393" spans="1:24" x14ac:dyDescent="0.25">
      <c r="A7393">
        <v>1062164</v>
      </c>
      <c r="B7393" t="s">
        <v>25172</v>
      </c>
      <c r="C7393" t="s">
        <v>25173</v>
      </c>
      <c r="E7393" t="s">
        <v>25174</v>
      </c>
      <c r="F7393" t="s">
        <v>25175</v>
      </c>
      <c r="G7393" t="e">
        <f>-gliptin</f>
        <v>#NAME?</v>
      </c>
      <c r="H7393" t="s">
        <v>1223</v>
      </c>
      <c r="I7393">
        <v>2011</v>
      </c>
      <c r="N7393" t="s">
        <v>45</v>
      </c>
      <c r="O7393" t="s">
        <v>40</v>
      </c>
      <c r="P7393" t="s">
        <v>30</v>
      </c>
      <c r="Q7393" t="s">
        <v>31</v>
      </c>
      <c r="R7393" t="s">
        <v>30</v>
      </c>
      <c r="X7393" t="s">
        <v>25176</v>
      </c>
    </row>
    <row r="7394" spans="1:24" x14ac:dyDescent="0.25">
      <c r="A7394">
        <v>4381</v>
      </c>
      <c r="B7394" t="s">
        <v>25177</v>
      </c>
      <c r="C7394" t="s">
        <v>25178</v>
      </c>
      <c r="E7394" t="s">
        <v>25179</v>
      </c>
      <c r="G7394" t="e">
        <f>-giline</f>
        <v>#NAME?</v>
      </c>
      <c r="H7394" t="s">
        <v>25180</v>
      </c>
      <c r="N7394" t="s">
        <v>45</v>
      </c>
      <c r="O7394" t="s">
        <v>40</v>
      </c>
      <c r="P7394" t="s">
        <v>30</v>
      </c>
      <c r="Q7394" t="s">
        <v>63</v>
      </c>
      <c r="R7394" t="s">
        <v>30</v>
      </c>
      <c r="X7394" t="s">
        <v>25181</v>
      </c>
    </row>
    <row r="7395" spans="1:24" x14ac:dyDescent="0.25">
      <c r="A7395">
        <v>1081589</v>
      </c>
      <c r="B7395" t="s">
        <v>25182</v>
      </c>
      <c r="C7395" t="s">
        <v>25183</v>
      </c>
      <c r="G7395" t="s">
        <v>460</v>
      </c>
      <c r="H7395" t="s">
        <v>461</v>
      </c>
      <c r="N7395" t="s">
        <v>29</v>
      </c>
      <c r="O7395" t="s">
        <v>40</v>
      </c>
      <c r="P7395" t="s">
        <v>30</v>
      </c>
      <c r="Q7395" t="s">
        <v>31</v>
      </c>
      <c r="R7395" t="s">
        <v>30</v>
      </c>
      <c r="X7395" t="s">
        <v>25184</v>
      </c>
    </row>
    <row r="7396" spans="1:24" x14ac:dyDescent="0.25">
      <c r="A7396">
        <v>18271</v>
      </c>
      <c r="B7396" t="s">
        <v>25185</v>
      </c>
      <c r="C7396" t="s">
        <v>25186</v>
      </c>
      <c r="E7396" t="s">
        <v>25187</v>
      </c>
      <c r="G7396" t="e">
        <f>-alol</f>
        <v>#NAME?</v>
      </c>
      <c r="H7396" t="s">
        <v>1933</v>
      </c>
      <c r="N7396" t="s">
        <v>45</v>
      </c>
      <c r="O7396" t="s">
        <v>40</v>
      </c>
      <c r="P7396" t="s">
        <v>30</v>
      </c>
      <c r="Q7396" t="s">
        <v>46</v>
      </c>
      <c r="R7396" t="s">
        <v>30</v>
      </c>
      <c r="X7396" t="s">
        <v>25188</v>
      </c>
    </row>
    <row r="7397" spans="1:24" x14ac:dyDescent="0.25">
      <c r="A7397">
        <v>641431</v>
      </c>
      <c r="B7397" t="s">
        <v>25189</v>
      </c>
      <c r="C7397" t="s">
        <v>25190</v>
      </c>
      <c r="E7397" t="s">
        <v>25191</v>
      </c>
      <c r="G7397" t="e">
        <f>-olol</f>
        <v>#NAME?</v>
      </c>
      <c r="H7397" t="s">
        <v>475</v>
      </c>
      <c r="N7397" t="s">
        <v>45</v>
      </c>
      <c r="O7397" t="s">
        <v>40</v>
      </c>
      <c r="P7397" t="s">
        <v>30</v>
      </c>
      <c r="Q7397" t="s">
        <v>46</v>
      </c>
      <c r="R7397" t="s">
        <v>30</v>
      </c>
      <c r="X7397" t="s">
        <v>25192</v>
      </c>
    </row>
    <row r="7398" spans="1:24" x14ac:dyDescent="0.25">
      <c r="A7398">
        <v>435188</v>
      </c>
      <c r="B7398" t="s">
        <v>25193</v>
      </c>
      <c r="C7398" t="s">
        <v>25194</v>
      </c>
      <c r="E7398" t="s">
        <v>25195</v>
      </c>
      <c r="G7398" t="e">
        <f>-stat</f>
        <v>#NAME?</v>
      </c>
      <c r="H7398" t="s">
        <v>2078</v>
      </c>
      <c r="I7398">
        <v>2006</v>
      </c>
      <c r="N7398" t="s">
        <v>45</v>
      </c>
      <c r="O7398" t="s">
        <v>40</v>
      </c>
      <c r="P7398" t="s">
        <v>30</v>
      </c>
      <c r="Q7398" t="s">
        <v>63</v>
      </c>
      <c r="R7398" t="s">
        <v>30</v>
      </c>
      <c r="X7398" t="s">
        <v>25196</v>
      </c>
    </row>
    <row r="7399" spans="1:24" x14ac:dyDescent="0.25">
      <c r="A7399">
        <v>556554</v>
      </c>
      <c r="B7399" t="s">
        <v>25197</v>
      </c>
      <c r="C7399" t="s">
        <v>25198</v>
      </c>
      <c r="E7399" t="s">
        <v>25199</v>
      </c>
      <c r="F7399" t="s">
        <v>25200</v>
      </c>
      <c r="G7399" t="e">
        <f>-citabine</f>
        <v>#NAME?</v>
      </c>
      <c r="H7399" t="s">
        <v>7920</v>
      </c>
      <c r="I7399">
        <v>2002</v>
      </c>
      <c r="N7399" t="s">
        <v>29</v>
      </c>
      <c r="O7399" t="s">
        <v>40</v>
      </c>
      <c r="P7399" t="s">
        <v>30</v>
      </c>
      <c r="Q7399" t="s">
        <v>31</v>
      </c>
      <c r="R7399" t="s">
        <v>30</v>
      </c>
      <c r="X7399" t="s">
        <v>25201</v>
      </c>
    </row>
    <row r="7400" spans="1:24" x14ac:dyDescent="0.25">
      <c r="A7400">
        <v>675338</v>
      </c>
      <c r="B7400" t="s">
        <v>25220</v>
      </c>
      <c r="C7400" t="s">
        <v>25221</v>
      </c>
      <c r="G7400" t="e">
        <f>-prilat</f>
        <v>#NAME?</v>
      </c>
      <c r="H7400" t="s">
        <v>1467</v>
      </c>
      <c r="N7400" t="s">
        <v>45</v>
      </c>
      <c r="O7400" t="s">
        <v>40</v>
      </c>
      <c r="P7400" t="s">
        <v>30</v>
      </c>
      <c r="Q7400" t="s">
        <v>31</v>
      </c>
      <c r="R7400" t="s">
        <v>30</v>
      </c>
      <c r="X7400" t="s">
        <v>25222</v>
      </c>
    </row>
    <row r="7401" spans="1:24" x14ac:dyDescent="0.25">
      <c r="A7401">
        <v>254086</v>
      </c>
      <c r="B7401" t="s">
        <v>25223</v>
      </c>
      <c r="C7401" t="s">
        <v>25224</v>
      </c>
      <c r="E7401" t="s">
        <v>25225</v>
      </c>
      <c r="G7401" t="e">
        <f>-tant</f>
        <v>#NAME?</v>
      </c>
      <c r="H7401" t="s">
        <v>11516</v>
      </c>
      <c r="N7401" t="s">
        <v>45</v>
      </c>
      <c r="O7401" t="s">
        <v>30</v>
      </c>
      <c r="P7401" t="s">
        <v>30</v>
      </c>
      <c r="Q7401" t="s">
        <v>31</v>
      </c>
      <c r="R7401" t="s">
        <v>30</v>
      </c>
      <c r="X7401" t="s">
        <v>25226</v>
      </c>
    </row>
    <row r="7402" spans="1:24" x14ac:dyDescent="0.25">
      <c r="A7402">
        <v>1078550</v>
      </c>
      <c r="B7402" t="s">
        <v>25227</v>
      </c>
      <c r="C7402" t="s">
        <v>25228</v>
      </c>
      <c r="G7402" t="e">
        <f>-mycin</f>
        <v>#NAME?</v>
      </c>
      <c r="H7402" t="s">
        <v>26</v>
      </c>
      <c r="I7402">
        <v>1966</v>
      </c>
      <c r="M7402" t="s">
        <v>453</v>
      </c>
      <c r="N7402" t="s">
        <v>29</v>
      </c>
      <c r="O7402" t="s">
        <v>30</v>
      </c>
      <c r="P7402" t="s">
        <v>30</v>
      </c>
      <c r="Q7402" t="s">
        <v>31</v>
      </c>
      <c r="R7402" t="s">
        <v>30</v>
      </c>
      <c r="X7402" t="s">
        <v>25229</v>
      </c>
    </row>
    <row r="7403" spans="1:24" x14ac:dyDescent="0.25">
      <c r="A7403">
        <v>993371</v>
      </c>
      <c r="B7403" t="s">
        <v>25230</v>
      </c>
      <c r="C7403" t="s">
        <v>25231</v>
      </c>
      <c r="E7403" t="s">
        <v>25232</v>
      </c>
      <c r="F7403" t="s">
        <v>25233</v>
      </c>
      <c r="G7403" t="e">
        <f>-icam</f>
        <v>#NAME?</v>
      </c>
      <c r="H7403" t="s">
        <v>1658</v>
      </c>
      <c r="I7403">
        <v>1993</v>
      </c>
      <c r="K7403" t="s">
        <v>25234</v>
      </c>
      <c r="L7403" t="s">
        <v>25235</v>
      </c>
      <c r="M7403" t="s">
        <v>2199</v>
      </c>
      <c r="N7403" t="s">
        <v>45</v>
      </c>
      <c r="O7403" t="s">
        <v>40</v>
      </c>
      <c r="P7403" t="s">
        <v>30</v>
      </c>
      <c r="Q7403" t="s">
        <v>63</v>
      </c>
      <c r="R7403" t="s">
        <v>30</v>
      </c>
      <c r="X7403" t="s">
        <v>25236</v>
      </c>
    </row>
    <row r="7404" spans="1:24" x14ac:dyDescent="0.25">
      <c r="A7404">
        <v>455182</v>
      </c>
      <c r="B7404" t="s">
        <v>25237</v>
      </c>
      <c r="C7404" t="s">
        <v>25238</v>
      </c>
      <c r="E7404" t="s">
        <v>25239</v>
      </c>
      <c r="G7404" t="e">
        <f>-tide</f>
        <v>#NAME?</v>
      </c>
      <c r="H7404" t="s">
        <v>25240</v>
      </c>
      <c r="I7404">
        <v>2005</v>
      </c>
      <c r="N7404" t="s">
        <v>108</v>
      </c>
      <c r="O7404" t="s">
        <v>30</v>
      </c>
      <c r="P7404" t="s">
        <v>30</v>
      </c>
      <c r="Q7404" t="s">
        <v>31</v>
      </c>
      <c r="R7404" t="s">
        <v>30</v>
      </c>
      <c r="X7404" t="s">
        <v>25241</v>
      </c>
    </row>
    <row r="7405" spans="1:24" x14ac:dyDescent="0.25">
      <c r="A7405">
        <v>694629</v>
      </c>
      <c r="B7405" t="s">
        <v>25242</v>
      </c>
      <c r="C7405" t="s">
        <v>25243</v>
      </c>
      <c r="G7405" t="e">
        <f>-rubicin</f>
        <v>#NAME?</v>
      </c>
      <c r="H7405" t="s">
        <v>2415</v>
      </c>
      <c r="N7405" t="s">
        <v>29</v>
      </c>
      <c r="O7405" t="s">
        <v>30</v>
      </c>
      <c r="P7405" t="s">
        <v>30</v>
      </c>
      <c r="Q7405" t="s">
        <v>31</v>
      </c>
      <c r="R7405" t="s">
        <v>30</v>
      </c>
      <c r="X7405" t="s">
        <v>25244</v>
      </c>
    </row>
    <row r="7406" spans="1:24" x14ac:dyDescent="0.25">
      <c r="A7406">
        <v>29926</v>
      </c>
      <c r="B7406" t="s">
        <v>25255</v>
      </c>
      <c r="C7406" t="s">
        <v>25256</v>
      </c>
      <c r="G7406" t="e">
        <f>-clidine</f>
        <v>#NAME?</v>
      </c>
      <c r="H7406" t="s">
        <v>1509</v>
      </c>
      <c r="N7406" t="s">
        <v>45</v>
      </c>
      <c r="O7406" t="s">
        <v>40</v>
      </c>
      <c r="P7406" t="s">
        <v>30</v>
      </c>
      <c r="Q7406" t="s">
        <v>63</v>
      </c>
      <c r="R7406" t="s">
        <v>30</v>
      </c>
      <c r="X7406" t="s">
        <v>25257</v>
      </c>
    </row>
    <row r="7407" spans="1:24" x14ac:dyDescent="0.25">
      <c r="A7407">
        <v>97869</v>
      </c>
      <c r="B7407" t="s">
        <v>25258</v>
      </c>
      <c r="C7407" t="s">
        <v>25259</v>
      </c>
      <c r="E7407" t="s">
        <v>25260</v>
      </c>
      <c r="G7407" t="e">
        <f>-prost</f>
        <v>#NAME?</v>
      </c>
      <c r="H7407" t="s">
        <v>238</v>
      </c>
      <c r="N7407" t="s">
        <v>45</v>
      </c>
      <c r="O7407" t="s">
        <v>40</v>
      </c>
      <c r="P7407" t="s">
        <v>30</v>
      </c>
      <c r="Q7407" t="s">
        <v>31</v>
      </c>
      <c r="R7407" t="s">
        <v>30</v>
      </c>
      <c r="X7407" t="s">
        <v>25261</v>
      </c>
    </row>
    <row r="7408" spans="1:24" x14ac:dyDescent="0.25">
      <c r="A7408">
        <v>100817</v>
      </c>
      <c r="B7408" t="s">
        <v>25262</v>
      </c>
      <c r="C7408" t="s">
        <v>25263</v>
      </c>
      <c r="G7408" t="e">
        <f>-plon</f>
        <v>#NAME?</v>
      </c>
      <c r="H7408" t="s">
        <v>8598</v>
      </c>
      <c r="N7408" t="s">
        <v>45</v>
      </c>
      <c r="O7408" t="s">
        <v>40</v>
      </c>
      <c r="P7408" t="s">
        <v>30</v>
      </c>
      <c r="Q7408" t="s">
        <v>63</v>
      </c>
      <c r="R7408" t="s">
        <v>30</v>
      </c>
      <c r="X7408" t="s">
        <v>25264</v>
      </c>
    </row>
    <row r="7409" spans="1:24" x14ac:dyDescent="0.25">
      <c r="A7409">
        <v>73794</v>
      </c>
      <c r="B7409" t="s">
        <v>25265</v>
      </c>
      <c r="C7409" t="s">
        <v>25266</v>
      </c>
      <c r="E7409" t="s">
        <v>25267</v>
      </c>
      <c r="F7409" t="s">
        <v>527</v>
      </c>
      <c r="G7409" t="e">
        <f>-kiren</f>
        <v>#NAME?</v>
      </c>
      <c r="H7409" t="s">
        <v>3557</v>
      </c>
      <c r="I7409">
        <v>1989</v>
      </c>
      <c r="M7409" t="s">
        <v>627</v>
      </c>
      <c r="N7409" t="s">
        <v>45</v>
      </c>
      <c r="O7409" t="s">
        <v>30</v>
      </c>
      <c r="P7409" t="s">
        <v>30</v>
      </c>
      <c r="Q7409" t="s">
        <v>31</v>
      </c>
      <c r="R7409" t="s">
        <v>30</v>
      </c>
      <c r="X7409" t="s">
        <v>25268</v>
      </c>
    </row>
    <row r="7410" spans="1:24" x14ac:dyDescent="0.25">
      <c r="A7410">
        <v>221801</v>
      </c>
      <c r="B7410" t="s">
        <v>25269</v>
      </c>
      <c r="C7410" t="s">
        <v>25270</v>
      </c>
      <c r="G7410" t="e">
        <f>-racetam</f>
        <v>#NAME?</v>
      </c>
      <c r="H7410" t="s">
        <v>1139</v>
      </c>
      <c r="N7410" t="s">
        <v>45</v>
      </c>
      <c r="O7410" t="s">
        <v>40</v>
      </c>
      <c r="P7410" t="s">
        <v>30</v>
      </c>
      <c r="Q7410" t="s">
        <v>46</v>
      </c>
      <c r="R7410" t="s">
        <v>30</v>
      </c>
      <c r="X7410" t="s">
        <v>25271</v>
      </c>
    </row>
    <row r="7411" spans="1:24" x14ac:dyDescent="0.25">
      <c r="A7411">
        <v>138913</v>
      </c>
      <c r="B7411" t="s">
        <v>25272</v>
      </c>
      <c r="C7411" t="s">
        <v>25273</v>
      </c>
      <c r="G7411" t="e">
        <f>-afenone</f>
        <v>#NAME?</v>
      </c>
      <c r="H7411" t="s">
        <v>5935</v>
      </c>
      <c r="N7411" t="s">
        <v>45</v>
      </c>
      <c r="O7411" t="s">
        <v>40</v>
      </c>
      <c r="P7411" t="s">
        <v>30</v>
      </c>
      <c r="Q7411" t="s">
        <v>46</v>
      </c>
      <c r="R7411" t="s">
        <v>30</v>
      </c>
      <c r="X7411" t="s">
        <v>25274</v>
      </c>
    </row>
    <row r="7412" spans="1:24" x14ac:dyDescent="0.25">
      <c r="A7412">
        <v>110103</v>
      </c>
      <c r="B7412" t="s">
        <v>25275</v>
      </c>
      <c r="C7412" t="s">
        <v>25276</v>
      </c>
      <c r="E7412" t="s">
        <v>25277</v>
      </c>
      <c r="F7412" t="s">
        <v>36</v>
      </c>
      <c r="G7412" t="e">
        <f>-vudine</f>
        <v>#NAME?</v>
      </c>
      <c r="H7412" t="s">
        <v>967</v>
      </c>
      <c r="I7412">
        <v>1992</v>
      </c>
      <c r="M7412" t="s">
        <v>250</v>
      </c>
      <c r="N7412" t="s">
        <v>29</v>
      </c>
      <c r="O7412" t="s">
        <v>40</v>
      </c>
      <c r="P7412" t="s">
        <v>30</v>
      </c>
      <c r="Q7412" t="s">
        <v>31</v>
      </c>
      <c r="R7412" t="s">
        <v>30</v>
      </c>
      <c r="X7412" t="s">
        <v>25278</v>
      </c>
    </row>
    <row r="7413" spans="1:24" x14ac:dyDescent="0.25">
      <c r="A7413">
        <v>14914</v>
      </c>
      <c r="B7413" t="s">
        <v>25279</v>
      </c>
      <c r="C7413" t="s">
        <v>25280</v>
      </c>
      <c r="E7413" t="s">
        <v>25281</v>
      </c>
      <c r="G7413" t="e">
        <f>-plon</f>
        <v>#NAME?</v>
      </c>
      <c r="H7413" t="s">
        <v>8598</v>
      </c>
      <c r="I7413">
        <v>1990</v>
      </c>
      <c r="M7413" t="s">
        <v>3642</v>
      </c>
      <c r="N7413" t="s">
        <v>45</v>
      </c>
      <c r="O7413" t="s">
        <v>40</v>
      </c>
      <c r="P7413" t="s">
        <v>30</v>
      </c>
      <c r="Q7413" t="s">
        <v>63</v>
      </c>
      <c r="R7413" t="s">
        <v>30</v>
      </c>
      <c r="X7413" t="s">
        <v>25282</v>
      </c>
    </row>
    <row r="7414" spans="1:24" x14ac:dyDescent="0.25">
      <c r="A7414">
        <v>477910</v>
      </c>
      <c r="B7414" t="s">
        <v>25289</v>
      </c>
      <c r="C7414" t="s">
        <v>25290</v>
      </c>
      <c r="E7414" t="s">
        <v>25291</v>
      </c>
      <c r="F7414" t="s">
        <v>1370</v>
      </c>
      <c r="G7414" t="s">
        <v>25292</v>
      </c>
      <c r="H7414" t="s">
        <v>25293</v>
      </c>
      <c r="I7414">
        <v>2007</v>
      </c>
      <c r="N7414" t="s">
        <v>29</v>
      </c>
      <c r="O7414" t="s">
        <v>40</v>
      </c>
      <c r="P7414" t="s">
        <v>30</v>
      </c>
      <c r="Q7414" t="s">
        <v>31</v>
      </c>
      <c r="R7414" t="s">
        <v>30</v>
      </c>
      <c r="X7414" t="s">
        <v>25294</v>
      </c>
    </row>
    <row r="7415" spans="1:24" x14ac:dyDescent="0.25">
      <c r="A7415">
        <v>348717</v>
      </c>
      <c r="B7415" t="s">
        <v>25295</v>
      </c>
      <c r="C7415" t="s">
        <v>25296</v>
      </c>
      <c r="E7415" t="s">
        <v>25297</v>
      </c>
      <c r="F7415" t="s">
        <v>25298</v>
      </c>
      <c r="G7415" t="e">
        <f>-porfin</f>
        <v>#NAME?</v>
      </c>
      <c r="H7415" t="s">
        <v>6613</v>
      </c>
      <c r="I7415">
        <v>1995</v>
      </c>
      <c r="K7415" t="s">
        <v>25299</v>
      </c>
      <c r="L7415" t="s">
        <v>25300</v>
      </c>
      <c r="M7415" t="s">
        <v>793</v>
      </c>
      <c r="N7415" t="s">
        <v>29</v>
      </c>
      <c r="O7415" t="s">
        <v>30</v>
      </c>
      <c r="P7415" t="s">
        <v>30</v>
      </c>
      <c r="Q7415" t="s">
        <v>63</v>
      </c>
      <c r="R7415" t="s">
        <v>30</v>
      </c>
      <c r="X7415" t="s">
        <v>25301</v>
      </c>
    </row>
    <row r="7416" spans="1:24" x14ac:dyDescent="0.25">
      <c r="A7416">
        <v>497784</v>
      </c>
      <c r="B7416" t="s">
        <v>25302</v>
      </c>
      <c r="C7416" t="s">
        <v>25303</v>
      </c>
      <c r="E7416" t="s">
        <v>25304</v>
      </c>
      <c r="G7416" t="e">
        <f>-nidazole</f>
        <v>#NAME?</v>
      </c>
      <c r="H7416" t="s">
        <v>10182</v>
      </c>
      <c r="K7416" t="s">
        <v>25305</v>
      </c>
      <c r="L7416" t="s">
        <v>25306</v>
      </c>
      <c r="N7416" t="s">
        <v>45</v>
      </c>
      <c r="O7416" t="s">
        <v>40</v>
      </c>
      <c r="P7416" t="s">
        <v>30</v>
      </c>
      <c r="Q7416" t="s">
        <v>46</v>
      </c>
      <c r="R7416" t="s">
        <v>30</v>
      </c>
      <c r="X7416" t="s">
        <v>25307</v>
      </c>
    </row>
    <row r="7417" spans="1:24" x14ac:dyDescent="0.25">
      <c r="A7417">
        <v>1078597</v>
      </c>
      <c r="B7417" t="s">
        <v>25308</v>
      </c>
      <c r="C7417" t="s">
        <v>25309</v>
      </c>
      <c r="G7417" t="s">
        <v>3526</v>
      </c>
      <c r="H7417" t="s">
        <v>38</v>
      </c>
      <c r="N7417" t="s">
        <v>29</v>
      </c>
      <c r="O7417" t="s">
        <v>40</v>
      </c>
      <c r="P7417" t="s">
        <v>30</v>
      </c>
      <c r="Q7417" t="s">
        <v>31</v>
      </c>
      <c r="R7417" t="s">
        <v>30</v>
      </c>
      <c r="X7417" t="s">
        <v>25310</v>
      </c>
    </row>
    <row r="7418" spans="1:24" x14ac:dyDescent="0.25">
      <c r="A7418">
        <v>675356</v>
      </c>
      <c r="B7418" t="s">
        <v>25311</v>
      </c>
      <c r="C7418" t="s">
        <v>25312</v>
      </c>
      <c r="G7418" t="e">
        <f>-prilat</f>
        <v>#NAME?</v>
      </c>
      <c r="H7418" t="s">
        <v>1467</v>
      </c>
      <c r="N7418" t="s">
        <v>45</v>
      </c>
      <c r="O7418" t="s">
        <v>40</v>
      </c>
      <c r="P7418" t="s">
        <v>30</v>
      </c>
      <c r="Q7418" t="s">
        <v>31</v>
      </c>
      <c r="R7418" t="s">
        <v>30</v>
      </c>
      <c r="X7418" t="s">
        <v>25313</v>
      </c>
    </row>
    <row r="7419" spans="1:24" x14ac:dyDescent="0.25">
      <c r="A7419">
        <v>1121294</v>
      </c>
      <c r="B7419" t="s">
        <v>25314</v>
      </c>
      <c r="C7419" t="s">
        <v>25315</v>
      </c>
      <c r="G7419" t="e">
        <f>-astine</f>
        <v>#NAME?</v>
      </c>
      <c r="H7419" t="s">
        <v>1231</v>
      </c>
      <c r="K7419" t="s">
        <v>25316</v>
      </c>
      <c r="L7419" t="s">
        <v>25317</v>
      </c>
      <c r="N7419" t="s">
        <v>45</v>
      </c>
      <c r="O7419" t="s">
        <v>40</v>
      </c>
      <c r="P7419" t="s">
        <v>30</v>
      </c>
      <c r="Q7419" t="s">
        <v>63</v>
      </c>
      <c r="R7419" t="s">
        <v>30</v>
      </c>
      <c r="X7419" t="s">
        <v>25318</v>
      </c>
    </row>
    <row r="7420" spans="1:24" x14ac:dyDescent="0.25">
      <c r="A7420">
        <v>1121308</v>
      </c>
      <c r="B7420" t="s">
        <v>25319</v>
      </c>
      <c r="C7420" t="s">
        <v>25320</v>
      </c>
      <c r="G7420" t="e">
        <f>-troban</f>
        <v>#NAME?</v>
      </c>
      <c r="H7420" t="s">
        <v>11556</v>
      </c>
      <c r="N7420" t="s">
        <v>45</v>
      </c>
      <c r="O7420" t="s">
        <v>40</v>
      </c>
      <c r="P7420" t="s">
        <v>30</v>
      </c>
      <c r="Q7420" t="s">
        <v>63</v>
      </c>
      <c r="R7420" t="s">
        <v>30</v>
      </c>
      <c r="X7420" t="s">
        <v>25321</v>
      </c>
    </row>
    <row r="7421" spans="1:24" x14ac:dyDescent="0.25">
      <c r="A7421">
        <v>1121316</v>
      </c>
      <c r="B7421" t="s">
        <v>25322</v>
      </c>
      <c r="C7421" t="s">
        <v>25323</v>
      </c>
      <c r="G7421" t="e">
        <f>-olol</f>
        <v>#NAME?</v>
      </c>
      <c r="H7421" t="s">
        <v>475</v>
      </c>
      <c r="N7421" t="s">
        <v>45</v>
      </c>
      <c r="O7421" t="s">
        <v>40</v>
      </c>
      <c r="P7421" t="s">
        <v>30</v>
      </c>
      <c r="Q7421" t="s">
        <v>46</v>
      </c>
      <c r="R7421" t="s">
        <v>30</v>
      </c>
      <c r="X7421" t="s">
        <v>25324</v>
      </c>
    </row>
    <row r="7422" spans="1:24" x14ac:dyDescent="0.25">
      <c r="A7422">
        <v>1121324</v>
      </c>
      <c r="B7422" t="s">
        <v>25325</v>
      </c>
      <c r="C7422" t="s">
        <v>25326</v>
      </c>
      <c r="G7422" t="e">
        <f>-olol</f>
        <v>#NAME?</v>
      </c>
      <c r="H7422" t="s">
        <v>475</v>
      </c>
      <c r="N7422" t="s">
        <v>45</v>
      </c>
      <c r="O7422" t="s">
        <v>40</v>
      </c>
      <c r="P7422" t="s">
        <v>30</v>
      </c>
      <c r="Q7422" t="s">
        <v>46</v>
      </c>
      <c r="R7422" t="s">
        <v>30</v>
      </c>
      <c r="X7422" t="s">
        <v>25327</v>
      </c>
    </row>
    <row r="7423" spans="1:24" x14ac:dyDescent="0.25">
      <c r="A7423">
        <v>1121330</v>
      </c>
      <c r="B7423" t="s">
        <v>25328</v>
      </c>
      <c r="C7423" t="s">
        <v>25329</v>
      </c>
      <c r="G7423" t="e">
        <f>-astine</f>
        <v>#NAME?</v>
      </c>
      <c r="H7423" t="s">
        <v>1231</v>
      </c>
      <c r="N7423" t="s">
        <v>45</v>
      </c>
      <c r="O7423" t="s">
        <v>40</v>
      </c>
      <c r="P7423" t="s">
        <v>30</v>
      </c>
      <c r="Q7423" t="s">
        <v>46</v>
      </c>
      <c r="R7423" t="s">
        <v>30</v>
      </c>
      <c r="X7423" t="s">
        <v>25330</v>
      </c>
    </row>
    <row r="7424" spans="1:24" x14ac:dyDescent="0.25">
      <c r="A7424">
        <v>1121349</v>
      </c>
      <c r="B7424" t="s">
        <v>25331</v>
      </c>
      <c r="C7424" t="s">
        <v>25332</v>
      </c>
      <c r="G7424" t="e">
        <f>-clidine</f>
        <v>#NAME?</v>
      </c>
      <c r="H7424" t="s">
        <v>1509</v>
      </c>
      <c r="N7424" t="s">
        <v>45</v>
      </c>
      <c r="O7424" t="s">
        <v>40</v>
      </c>
      <c r="P7424" t="s">
        <v>30</v>
      </c>
      <c r="Q7424" t="s">
        <v>31</v>
      </c>
      <c r="R7424" t="s">
        <v>30</v>
      </c>
      <c r="X7424" t="s">
        <v>25333</v>
      </c>
    </row>
    <row r="7425" spans="1:24" x14ac:dyDescent="0.25">
      <c r="A7425">
        <v>1380749</v>
      </c>
      <c r="B7425" t="s">
        <v>25363</v>
      </c>
      <c r="C7425" t="s">
        <v>25364</v>
      </c>
      <c r="N7425" t="s">
        <v>75</v>
      </c>
      <c r="O7425" t="s">
        <v>30</v>
      </c>
      <c r="P7425" t="s">
        <v>30</v>
      </c>
      <c r="Q7425" t="s">
        <v>31</v>
      </c>
      <c r="R7425" t="s">
        <v>30</v>
      </c>
    </row>
    <row r="7426" spans="1:24" x14ac:dyDescent="0.25">
      <c r="A7426">
        <v>1380585</v>
      </c>
      <c r="B7426" t="s">
        <v>25368</v>
      </c>
      <c r="C7426" t="s">
        <v>25369</v>
      </c>
      <c r="G7426" t="e">
        <f>-cog</f>
        <v>#NAME?</v>
      </c>
      <c r="H7426" t="s">
        <v>15204</v>
      </c>
      <c r="N7426" t="s">
        <v>75</v>
      </c>
      <c r="O7426" t="s">
        <v>30</v>
      </c>
      <c r="P7426" t="s">
        <v>30</v>
      </c>
      <c r="Q7426" t="s">
        <v>31</v>
      </c>
      <c r="R7426" t="s">
        <v>30</v>
      </c>
    </row>
    <row r="7427" spans="1:24" x14ac:dyDescent="0.25">
      <c r="A7427">
        <v>1152049</v>
      </c>
      <c r="B7427" t="s">
        <v>25370</v>
      </c>
      <c r="C7427" t="s">
        <v>25371</v>
      </c>
      <c r="K7427" t="s">
        <v>25372</v>
      </c>
      <c r="L7427" t="s">
        <v>25373</v>
      </c>
      <c r="N7427" t="s">
        <v>45</v>
      </c>
      <c r="O7427" t="s">
        <v>40</v>
      </c>
      <c r="P7427" t="s">
        <v>30</v>
      </c>
      <c r="Q7427" t="s">
        <v>63</v>
      </c>
      <c r="R7427" t="s">
        <v>30</v>
      </c>
      <c r="X7427" t="s">
        <v>25374</v>
      </c>
    </row>
    <row r="7428" spans="1:24" x14ac:dyDescent="0.25">
      <c r="A7428">
        <v>81858</v>
      </c>
      <c r="B7428" t="s">
        <v>25375</v>
      </c>
      <c r="C7428" t="s">
        <v>25376</v>
      </c>
      <c r="N7428" t="s">
        <v>45</v>
      </c>
      <c r="O7428" t="s">
        <v>40</v>
      </c>
      <c r="P7428" t="s">
        <v>30</v>
      </c>
      <c r="Q7428" t="s">
        <v>63</v>
      </c>
      <c r="R7428" t="s">
        <v>30</v>
      </c>
      <c r="X7428" t="s">
        <v>25377</v>
      </c>
    </row>
    <row r="7429" spans="1:24" x14ac:dyDescent="0.25">
      <c r="A7429">
        <v>453912</v>
      </c>
      <c r="B7429" t="s">
        <v>25378</v>
      </c>
      <c r="C7429" t="s">
        <v>25379</v>
      </c>
      <c r="E7429" t="s">
        <v>25380</v>
      </c>
      <c r="I7429">
        <v>1962</v>
      </c>
      <c r="M7429" t="s">
        <v>793</v>
      </c>
      <c r="N7429" t="s">
        <v>45</v>
      </c>
      <c r="O7429" t="s">
        <v>40</v>
      </c>
      <c r="P7429" t="s">
        <v>30</v>
      </c>
      <c r="Q7429" t="s">
        <v>63</v>
      </c>
      <c r="R7429" t="s">
        <v>30</v>
      </c>
      <c r="X7429" t="s">
        <v>25381</v>
      </c>
    </row>
    <row r="7430" spans="1:24" x14ac:dyDescent="0.25">
      <c r="A7430">
        <v>1051513</v>
      </c>
      <c r="B7430" t="s">
        <v>25382</v>
      </c>
      <c r="C7430" t="s">
        <v>25383</v>
      </c>
      <c r="E7430" t="s">
        <v>25384</v>
      </c>
      <c r="G7430" t="e">
        <f>-pafant</f>
        <v>#NAME?</v>
      </c>
      <c r="H7430" t="s">
        <v>13329</v>
      </c>
      <c r="N7430" t="s">
        <v>45</v>
      </c>
      <c r="O7430" t="s">
        <v>30</v>
      </c>
      <c r="P7430" t="s">
        <v>30</v>
      </c>
      <c r="Q7430" t="s">
        <v>63</v>
      </c>
      <c r="R7430" t="s">
        <v>30</v>
      </c>
      <c r="X7430" t="s">
        <v>25385</v>
      </c>
    </row>
    <row r="7431" spans="1:24" x14ac:dyDescent="0.25">
      <c r="A7431">
        <v>691919</v>
      </c>
      <c r="B7431" t="s">
        <v>25386</v>
      </c>
      <c r="C7431" t="s">
        <v>25387</v>
      </c>
      <c r="I7431">
        <v>1995</v>
      </c>
      <c r="N7431" t="s">
        <v>45</v>
      </c>
      <c r="O7431" t="s">
        <v>40</v>
      </c>
      <c r="P7431" t="s">
        <v>30</v>
      </c>
      <c r="Q7431" t="s">
        <v>31</v>
      </c>
      <c r="R7431" t="s">
        <v>30</v>
      </c>
      <c r="X7431" t="s">
        <v>25388</v>
      </c>
    </row>
    <row r="7432" spans="1:24" x14ac:dyDescent="0.25">
      <c r="A7432">
        <v>470511</v>
      </c>
      <c r="B7432" t="s">
        <v>25389</v>
      </c>
      <c r="C7432" t="s">
        <v>25390</v>
      </c>
      <c r="E7432" t="s">
        <v>25391</v>
      </c>
      <c r="F7432" t="s">
        <v>10178</v>
      </c>
      <c r="I7432">
        <v>2011</v>
      </c>
      <c r="N7432" t="s">
        <v>45</v>
      </c>
      <c r="O7432" t="s">
        <v>30</v>
      </c>
      <c r="P7432" t="s">
        <v>30</v>
      </c>
      <c r="Q7432" t="s">
        <v>63</v>
      </c>
      <c r="R7432" t="s">
        <v>30</v>
      </c>
      <c r="X7432" t="s">
        <v>25392</v>
      </c>
    </row>
    <row r="7433" spans="1:24" x14ac:dyDescent="0.25">
      <c r="A7433">
        <v>2256</v>
      </c>
      <c r="B7433" t="s">
        <v>25393</v>
      </c>
      <c r="C7433" t="s">
        <v>25394</v>
      </c>
      <c r="G7433" t="s">
        <v>205</v>
      </c>
      <c r="H7433" t="s">
        <v>206</v>
      </c>
      <c r="K7433" t="s">
        <v>25395</v>
      </c>
      <c r="L7433" t="s">
        <v>25396</v>
      </c>
      <c r="N7433" t="s">
        <v>45</v>
      </c>
      <c r="O7433" t="s">
        <v>40</v>
      </c>
      <c r="P7433" t="s">
        <v>30</v>
      </c>
      <c r="Q7433" t="s">
        <v>63</v>
      </c>
      <c r="R7433" t="s">
        <v>30</v>
      </c>
      <c r="X7433" t="s">
        <v>25397</v>
      </c>
    </row>
    <row r="7434" spans="1:24" x14ac:dyDescent="0.25">
      <c r="A7434">
        <v>199210</v>
      </c>
      <c r="B7434" t="s">
        <v>25398</v>
      </c>
      <c r="C7434" t="s">
        <v>25399</v>
      </c>
      <c r="E7434" t="s">
        <v>25400</v>
      </c>
      <c r="K7434" t="s">
        <v>25401</v>
      </c>
      <c r="L7434" t="s">
        <v>25402</v>
      </c>
      <c r="N7434" t="s">
        <v>45</v>
      </c>
      <c r="O7434" t="s">
        <v>40</v>
      </c>
      <c r="P7434" t="s">
        <v>30</v>
      </c>
      <c r="Q7434" t="s">
        <v>63</v>
      </c>
      <c r="R7434" t="s">
        <v>30</v>
      </c>
      <c r="X7434" t="s">
        <v>25403</v>
      </c>
    </row>
    <row r="7435" spans="1:24" x14ac:dyDescent="0.25">
      <c r="A7435">
        <v>90386</v>
      </c>
      <c r="B7435" t="s">
        <v>25404</v>
      </c>
      <c r="C7435" t="s">
        <v>25405</v>
      </c>
      <c r="E7435" t="s">
        <v>25406</v>
      </c>
      <c r="K7435" t="s">
        <v>25407</v>
      </c>
      <c r="L7435" t="s">
        <v>25408</v>
      </c>
      <c r="N7435" t="s">
        <v>45</v>
      </c>
      <c r="O7435" t="s">
        <v>40</v>
      </c>
      <c r="P7435" t="s">
        <v>30</v>
      </c>
      <c r="Q7435" t="s">
        <v>63</v>
      </c>
      <c r="R7435" t="s">
        <v>30</v>
      </c>
      <c r="X7435" t="s">
        <v>25409</v>
      </c>
    </row>
    <row r="7436" spans="1:24" x14ac:dyDescent="0.25">
      <c r="A7436">
        <v>838710</v>
      </c>
      <c r="B7436" t="s">
        <v>25410</v>
      </c>
      <c r="C7436" t="s">
        <v>25411</v>
      </c>
      <c r="N7436" t="s">
        <v>45</v>
      </c>
      <c r="O7436" t="s">
        <v>40</v>
      </c>
      <c r="P7436" t="s">
        <v>30</v>
      </c>
      <c r="Q7436" t="s">
        <v>63</v>
      </c>
      <c r="R7436" t="s">
        <v>30</v>
      </c>
      <c r="X7436" t="s">
        <v>25412</v>
      </c>
    </row>
    <row r="7437" spans="1:24" x14ac:dyDescent="0.25">
      <c r="A7437">
        <v>936833</v>
      </c>
      <c r="B7437" t="s">
        <v>25413</v>
      </c>
      <c r="C7437" t="s">
        <v>25414</v>
      </c>
      <c r="G7437" t="e">
        <f>-verine</f>
        <v>#NAME?</v>
      </c>
      <c r="H7437" t="s">
        <v>2084</v>
      </c>
      <c r="K7437" t="s">
        <v>25415</v>
      </c>
      <c r="L7437" t="s">
        <v>25416</v>
      </c>
      <c r="N7437" t="s">
        <v>45</v>
      </c>
      <c r="O7437" t="s">
        <v>40</v>
      </c>
      <c r="P7437" t="s">
        <v>30</v>
      </c>
      <c r="Q7437" t="s">
        <v>63</v>
      </c>
      <c r="R7437" t="s">
        <v>30</v>
      </c>
      <c r="X7437" t="s">
        <v>25417</v>
      </c>
    </row>
    <row r="7438" spans="1:24" x14ac:dyDescent="0.25">
      <c r="A7438">
        <v>13369</v>
      </c>
      <c r="B7438" t="s">
        <v>25418</v>
      </c>
      <c r="C7438" t="s">
        <v>25419</v>
      </c>
      <c r="M7438" t="s">
        <v>5869</v>
      </c>
      <c r="N7438" t="s">
        <v>45</v>
      </c>
      <c r="O7438" t="s">
        <v>40</v>
      </c>
      <c r="P7438" t="s">
        <v>30</v>
      </c>
      <c r="Q7438" t="s">
        <v>63</v>
      </c>
      <c r="R7438" t="s">
        <v>30</v>
      </c>
      <c r="X7438" t="s">
        <v>25420</v>
      </c>
    </row>
    <row r="7439" spans="1:24" x14ac:dyDescent="0.25">
      <c r="A7439">
        <v>26648</v>
      </c>
      <c r="B7439" t="s">
        <v>25421</v>
      </c>
      <c r="C7439" t="s">
        <v>25422</v>
      </c>
      <c r="E7439" t="s">
        <v>25423</v>
      </c>
      <c r="G7439" t="e">
        <f>-golix</f>
        <v>#NAME?</v>
      </c>
      <c r="H7439" t="s">
        <v>25115</v>
      </c>
      <c r="N7439" t="s">
        <v>45</v>
      </c>
      <c r="O7439" t="s">
        <v>30</v>
      </c>
      <c r="P7439" t="s">
        <v>30</v>
      </c>
      <c r="Q7439" t="s">
        <v>63</v>
      </c>
      <c r="R7439" t="s">
        <v>30</v>
      </c>
      <c r="X7439" t="s">
        <v>25424</v>
      </c>
    </row>
    <row r="7440" spans="1:24" x14ac:dyDescent="0.25">
      <c r="A7440">
        <v>469364</v>
      </c>
      <c r="B7440" t="s">
        <v>25425</v>
      </c>
      <c r="C7440" t="s">
        <v>25426</v>
      </c>
      <c r="G7440" t="e">
        <f>-pamine</f>
        <v>#NAME?</v>
      </c>
      <c r="H7440" t="s">
        <v>2809</v>
      </c>
      <c r="N7440" t="s">
        <v>45</v>
      </c>
      <c r="O7440" t="s">
        <v>40</v>
      </c>
      <c r="P7440" t="s">
        <v>30</v>
      </c>
      <c r="Q7440" t="s">
        <v>31</v>
      </c>
      <c r="R7440" t="s">
        <v>30</v>
      </c>
      <c r="X7440" t="s">
        <v>25427</v>
      </c>
    </row>
    <row r="7441" spans="1:24" x14ac:dyDescent="0.25">
      <c r="A7441">
        <v>831827</v>
      </c>
      <c r="B7441" t="s">
        <v>25428</v>
      </c>
      <c r="C7441" t="s">
        <v>25429</v>
      </c>
      <c r="E7441" t="s">
        <v>25430</v>
      </c>
      <c r="N7441" t="s">
        <v>45</v>
      </c>
      <c r="O7441" t="s">
        <v>40</v>
      </c>
      <c r="P7441" t="s">
        <v>30</v>
      </c>
      <c r="Q7441" t="s">
        <v>63</v>
      </c>
      <c r="R7441" t="s">
        <v>30</v>
      </c>
      <c r="X7441" t="s">
        <v>25431</v>
      </c>
    </row>
    <row r="7442" spans="1:24" x14ac:dyDescent="0.25">
      <c r="A7442">
        <v>365195</v>
      </c>
      <c r="B7442" t="s">
        <v>25432</v>
      </c>
      <c r="C7442" t="s">
        <v>25433</v>
      </c>
      <c r="E7442" t="s">
        <v>25434</v>
      </c>
      <c r="F7442" t="s">
        <v>25435</v>
      </c>
      <c r="I7442">
        <v>2010</v>
      </c>
      <c r="N7442" t="s">
        <v>45</v>
      </c>
      <c r="O7442" t="s">
        <v>30</v>
      </c>
      <c r="P7442" t="s">
        <v>30</v>
      </c>
      <c r="Q7442" t="s">
        <v>31</v>
      </c>
      <c r="R7442" t="s">
        <v>30</v>
      </c>
      <c r="X7442" t="s">
        <v>25436</v>
      </c>
    </row>
    <row r="7443" spans="1:24" x14ac:dyDescent="0.25">
      <c r="A7443">
        <v>250897</v>
      </c>
      <c r="B7443" t="s">
        <v>25437</v>
      </c>
      <c r="C7443" t="s">
        <v>25438</v>
      </c>
      <c r="N7443" t="s">
        <v>45</v>
      </c>
      <c r="O7443" t="s">
        <v>40</v>
      </c>
      <c r="P7443" t="s">
        <v>30</v>
      </c>
      <c r="Q7443" t="s">
        <v>63</v>
      </c>
      <c r="R7443" t="s">
        <v>30</v>
      </c>
      <c r="X7443" t="s">
        <v>25439</v>
      </c>
    </row>
    <row r="7444" spans="1:24" x14ac:dyDescent="0.25">
      <c r="A7444">
        <v>150818</v>
      </c>
      <c r="B7444" t="s">
        <v>25440</v>
      </c>
      <c r="C7444" t="s">
        <v>25441</v>
      </c>
      <c r="E7444" t="s">
        <v>25442</v>
      </c>
      <c r="G7444" t="e">
        <f>-toin</f>
        <v>#NAME?</v>
      </c>
      <c r="H7444" t="s">
        <v>870</v>
      </c>
      <c r="I7444">
        <v>1964</v>
      </c>
      <c r="M7444" t="s">
        <v>871</v>
      </c>
      <c r="N7444" t="s">
        <v>45</v>
      </c>
      <c r="O7444" t="s">
        <v>40</v>
      </c>
      <c r="P7444" t="s">
        <v>30</v>
      </c>
      <c r="Q7444" t="s">
        <v>46</v>
      </c>
      <c r="R7444" t="s">
        <v>30</v>
      </c>
      <c r="X7444" t="s">
        <v>25443</v>
      </c>
    </row>
    <row r="7445" spans="1:24" x14ac:dyDescent="0.25">
      <c r="A7445">
        <v>82297</v>
      </c>
      <c r="B7445" t="s">
        <v>25444</v>
      </c>
      <c r="C7445" t="s">
        <v>25445</v>
      </c>
      <c r="E7445" t="s">
        <v>25446</v>
      </c>
      <c r="F7445" t="s">
        <v>886</v>
      </c>
      <c r="G7445" t="e">
        <f>-trexate</f>
        <v>#NAME?</v>
      </c>
      <c r="H7445" t="s">
        <v>12757</v>
      </c>
      <c r="I7445">
        <v>1990</v>
      </c>
      <c r="M7445" t="s">
        <v>793</v>
      </c>
      <c r="N7445" t="s">
        <v>29</v>
      </c>
      <c r="O7445" t="s">
        <v>30</v>
      </c>
      <c r="P7445" t="s">
        <v>30</v>
      </c>
      <c r="Q7445" t="s">
        <v>46</v>
      </c>
      <c r="R7445" t="s">
        <v>30</v>
      </c>
      <c r="X7445" t="s">
        <v>25447</v>
      </c>
    </row>
    <row r="7446" spans="1:24" x14ac:dyDescent="0.25">
      <c r="A7446">
        <v>238204</v>
      </c>
      <c r="B7446" t="s">
        <v>25448</v>
      </c>
      <c r="C7446" t="s">
        <v>25449</v>
      </c>
      <c r="G7446" t="e">
        <f>-oxacin</f>
        <v>#NAME?</v>
      </c>
      <c r="H7446" t="s">
        <v>1472</v>
      </c>
      <c r="K7446" t="s">
        <v>25450</v>
      </c>
      <c r="L7446" t="s">
        <v>25451</v>
      </c>
      <c r="N7446" t="s">
        <v>45</v>
      </c>
      <c r="O7446" t="s">
        <v>40</v>
      </c>
      <c r="P7446" t="s">
        <v>30</v>
      </c>
      <c r="Q7446" t="s">
        <v>46</v>
      </c>
      <c r="R7446" t="s">
        <v>30</v>
      </c>
      <c r="X7446" t="s">
        <v>25452</v>
      </c>
    </row>
    <row r="7447" spans="1:24" x14ac:dyDescent="0.25">
      <c r="A7447">
        <v>227920</v>
      </c>
      <c r="B7447" t="s">
        <v>25453</v>
      </c>
      <c r="C7447" t="s">
        <v>25454</v>
      </c>
      <c r="G7447" t="e">
        <f>-clidine</f>
        <v>#NAME?</v>
      </c>
      <c r="H7447" t="s">
        <v>1509</v>
      </c>
      <c r="N7447" t="s">
        <v>45</v>
      </c>
      <c r="O7447" t="s">
        <v>40</v>
      </c>
      <c r="P7447" t="s">
        <v>30</v>
      </c>
      <c r="Q7447" t="s">
        <v>46</v>
      </c>
      <c r="R7447" t="s">
        <v>30</v>
      </c>
      <c r="X7447" t="s">
        <v>25455</v>
      </c>
    </row>
    <row r="7448" spans="1:24" x14ac:dyDescent="0.25">
      <c r="A7448">
        <v>837060</v>
      </c>
      <c r="B7448" t="s">
        <v>25456</v>
      </c>
      <c r="C7448" t="s">
        <v>25457</v>
      </c>
      <c r="K7448" t="s">
        <v>25458</v>
      </c>
      <c r="L7448" t="s">
        <v>25459</v>
      </c>
      <c r="N7448" t="s">
        <v>45</v>
      </c>
      <c r="O7448" t="s">
        <v>40</v>
      </c>
      <c r="P7448" t="s">
        <v>30</v>
      </c>
      <c r="Q7448" t="s">
        <v>63</v>
      </c>
      <c r="R7448" t="s">
        <v>30</v>
      </c>
      <c r="X7448" t="s">
        <v>25460</v>
      </c>
    </row>
    <row r="7449" spans="1:24" x14ac:dyDescent="0.25">
      <c r="A7449">
        <v>447948</v>
      </c>
      <c r="B7449" t="s">
        <v>25461</v>
      </c>
      <c r="C7449" t="s">
        <v>25462</v>
      </c>
      <c r="E7449" t="s">
        <v>25463</v>
      </c>
      <c r="F7449" t="s">
        <v>499</v>
      </c>
      <c r="G7449" t="e">
        <f>-stat</f>
        <v>#NAME?</v>
      </c>
      <c r="H7449" t="s">
        <v>13987</v>
      </c>
      <c r="I7449">
        <v>2007</v>
      </c>
      <c r="N7449" t="s">
        <v>45</v>
      </c>
      <c r="O7449" t="s">
        <v>40</v>
      </c>
      <c r="P7449" t="s">
        <v>30</v>
      </c>
      <c r="Q7449" t="s">
        <v>31</v>
      </c>
      <c r="R7449" t="s">
        <v>30</v>
      </c>
      <c r="X7449" t="s">
        <v>25464</v>
      </c>
    </row>
    <row r="7450" spans="1:24" x14ac:dyDescent="0.25">
      <c r="A7450">
        <v>46958</v>
      </c>
      <c r="B7450" t="s">
        <v>25465</v>
      </c>
      <c r="C7450" t="s">
        <v>25466</v>
      </c>
      <c r="N7450" t="s">
        <v>45</v>
      </c>
      <c r="O7450" t="s">
        <v>40</v>
      </c>
      <c r="P7450" t="s">
        <v>30</v>
      </c>
      <c r="Q7450" t="s">
        <v>46</v>
      </c>
      <c r="R7450" t="s">
        <v>30</v>
      </c>
      <c r="X7450" t="s">
        <v>25467</v>
      </c>
    </row>
    <row r="7451" spans="1:24" x14ac:dyDescent="0.25">
      <c r="A7451">
        <v>161350</v>
      </c>
      <c r="B7451" t="s">
        <v>25468</v>
      </c>
      <c r="C7451" t="s">
        <v>25469</v>
      </c>
      <c r="E7451" t="s">
        <v>25470</v>
      </c>
      <c r="G7451" t="e">
        <f>-vir</f>
        <v>#NAME?</v>
      </c>
      <c r="H7451" t="s">
        <v>7289</v>
      </c>
      <c r="I7451">
        <v>1995</v>
      </c>
      <c r="M7451" t="s">
        <v>250</v>
      </c>
      <c r="N7451" t="s">
        <v>45</v>
      </c>
      <c r="O7451" t="s">
        <v>30</v>
      </c>
      <c r="P7451" t="s">
        <v>30</v>
      </c>
      <c r="Q7451" t="s">
        <v>31</v>
      </c>
      <c r="R7451" t="s">
        <v>30</v>
      </c>
      <c r="X7451" t="s">
        <v>25471</v>
      </c>
    </row>
    <row r="7452" spans="1:24" x14ac:dyDescent="0.25">
      <c r="A7452">
        <v>772957</v>
      </c>
      <c r="B7452" t="s">
        <v>25472</v>
      </c>
      <c r="C7452" t="s">
        <v>25473</v>
      </c>
      <c r="K7452" t="s">
        <v>25474</v>
      </c>
      <c r="L7452" t="s">
        <v>25475</v>
      </c>
      <c r="N7452" t="s">
        <v>45</v>
      </c>
      <c r="O7452" t="s">
        <v>40</v>
      </c>
      <c r="P7452" t="s">
        <v>30</v>
      </c>
      <c r="Q7452" t="s">
        <v>63</v>
      </c>
      <c r="R7452" t="s">
        <v>30</v>
      </c>
      <c r="X7452" t="s">
        <v>25476</v>
      </c>
    </row>
    <row r="7453" spans="1:24" x14ac:dyDescent="0.25">
      <c r="A7453">
        <v>675358</v>
      </c>
      <c r="B7453" t="s">
        <v>25477</v>
      </c>
      <c r="C7453" t="s">
        <v>25478</v>
      </c>
      <c r="G7453" t="s">
        <v>237</v>
      </c>
      <c r="H7453" t="s">
        <v>238</v>
      </c>
      <c r="K7453" t="s">
        <v>25479</v>
      </c>
      <c r="L7453" t="s">
        <v>25480</v>
      </c>
      <c r="N7453" t="s">
        <v>29</v>
      </c>
      <c r="O7453" t="s">
        <v>40</v>
      </c>
      <c r="P7453" t="s">
        <v>30</v>
      </c>
      <c r="Q7453" t="s">
        <v>31</v>
      </c>
      <c r="R7453" t="s">
        <v>30</v>
      </c>
      <c r="X7453" t="s">
        <v>25481</v>
      </c>
    </row>
    <row r="7454" spans="1:24" x14ac:dyDescent="0.25">
      <c r="A7454">
        <v>131737</v>
      </c>
      <c r="B7454" t="s">
        <v>25482</v>
      </c>
      <c r="C7454" t="s">
        <v>25483</v>
      </c>
      <c r="N7454" t="s">
        <v>45</v>
      </c>
      <c r="O7454" t="s">
        <v>40</v>
      </c>
      <c r="P7454" t="s">
        <v>30</v>
      </c>
      <c r="Q7454" t="s">
        <v>63</v>
      </c>
      <c r="R7454" t="s">
        <v>30</v>
      </c>
      <c r="X7454" t="s">
        <v>25484</v>
      </c>
    </row>
    <row r="7455" spans="1:24" x14ac:dyDescent="0.25">
      <c r="A7455">
        <v>1121331</v>
      </c>
      <c r="B7455" t="s">
        <v>25485</v>
      </c>
      <c r="C7455" t="s">
        <v>25486</v>
      </c>
      <c r="E7455" t="s">
        <v>25487</v>
      </c>
      <c r="F7455" t="s">
        <v>480</v>
      </c>
      <c r="G7455" t="e">
        <f>-olol</f>
        <v>#NAME?</v>
      </c>
      <c r="H7455" t="s">
        <v>475</v>
      </c>
      <c r="I7455">
        <v>1979</v>
      </c>
      <c r="M7455" t="s">
        <v>25488</v>
      </c>
      <c r="N7455" t="s">
        <v>29</v>
      </c>
      <c r="O7455" t="s">
        <v>40</v>
      </c>
      <c r="P7455" t="s">
        <v>30</v>
      </c>
      <c r="Q7455" t="s">
        <v>46</v>
      </c>
      <c r="R7455" t="s">
        <v>30</v>
      </c>
      <c r="X7455" t="s">
        <v>25489</v>
      </c>
    </row>
    <row r="7456" spans="1:24" x14ac:dyDescent="0.25">
      <c r="A7456">
        <v>1121336</v>
      </c>
      <c r="B7456" t="s">
        <v>25490</v>
      </c>
      <c r="C7456" t="s">
        <v>25491</v>
      </c>
      <c r="G7456" t="e">
        <f>-astine</f>
        <v>#NAME?</v>
      </c>
      <c r="H7456" t="s">
        <v>1231</v>
      </c>
      <c r="N7456" t="s">
        <v>45</v>
      </c>
      <c r="O7456" t="s">
        <v>40</v>
      </c>
      <c r="P7456" t="s">
        <v>30</v>
      </c>
      <c r="Q7456" t="s">
        <v>63</v>
      </c>
      <c r="R7456" t="s">
        <v>30</v>
      </c>
      <c r="X7456" t="s">
        <v>25492</v>
      </c>
    </row>
    <row r="7457" spans="1:24" x14ac:dyDescent="0.25">
      <c r="A7457">
        <v>160578</v>
      </c>
      <c r="B7457" t="s">
        <v>25493</v>
      </c>
      <c r="C7457" t="s">
        <v>25494</v>
      </c>
      <c r="E7457" t="s">
        <v>25495</v>
      </c>
      <c r="G7457" t="e">
        <f>-ilide</f>
        <v>#NAME?</v>
      </c>
      <c r="H7457" t="s">
        <v>6676</v>
      </c>
      <c r="I7457">
        <v>1988</v>
      </c>
      <c r="M7457" t="s">
        <v>314</v>
      </c>
      <c r="N7457" t="s">
        <v>45</v>
      </c>
      <c r="O7457" t="s">
        <v>40</v>
      </c>
      <c r="P7457" t="s">
        <v>30</v>
      </c>
      <c r="Q7457" t="s">
        <v>63</v>
      </c>
      <c r="R7457" t="s">
        <v>30</v>
      </c>
      <c r="X7457" t="s">
        <v>25496</v>
      </c>
    </row>
    <row r="7458" spans="1:24" x14ac:dyDescent="0.25">
      <c r="A7458">
        <v>1121936</v>
      </c>
      <c r="B7458" t="s">
        <v>25500</v>
      </c>
      <c r="C7458" t="s">
        <v>25501</v>
      </c>
      <c r="G7458" t="e">
        <f>-mab</f>
        <v>#NAME?</v>
      </c>
      <c r="H7458" t="s">
        <v>546</v>
      </c>
      <c r="N7458" t="s">
        <v>547</v>
      </c>
      <c r="O7458" t="s">
        <v>30</v>
      </c>
      <c r="P7458" t="s">
        <v>30</v>
      </c>
      <c r="Q7458" t="s">
        <v>31</v>
      </c>
      <c r="R7458" t="s">
        <v>30</v>
      </c>
    </row>
    <row r="7459" spans="1:24" x14ac:dyDescent="0.25">
      <c r="A7459">
        <v>1122109</v>
      </c>
      <c r="B7459" t="s">
        <v>25502</v>
      </c>
      <c r="C7459" t="s">
        <v>25503</v>
      </c>
      <c r="N7459" t="s">
        <v>45</v>
      </c>
      <c r="O7459" t="s">
        <v>40</v>
      </c>
      <c r="P7459" t="s">
        <v>30</v>
      </c>
      <c r="Q7459" t="s">
        <v>46</v>
      </c>
      <c r="R7459" t="s">
        <v>30</v>
      </c>
      <c r="X7459" t="s">
        <v>25504</v>
      </c>
    </row>
    <row r="7460" spans="1:24" x14ac:dyDescent="0.25">
      <c r="A7460">
        <v>1222162</v>
      </c>
      <c r="B7460" t="s">
        <v>25505</v>
      </c>
      <c r="C7460" t="s">
        <v>25506</v>
      </c>
      <c r="N7460" t="s">
        <v>45</v>
      </c>
      <c r="O7460" t="s">
        <v>40</v>
      </c>
      <c r="P7460" t="s">
        <v>30</v>
      </c>
      <c r="Q7460" t="s">
        <v>63</v>
      </c>
      <c r="R7460" t="s">
        <v>30</v>
      </c>
      <c r="X7460" t="s">
        <v>25507</v>
      </c>
    </row>
    <row r="7461" spans="1:24" x14ac:dyDescent="0.25">
      <c r="A7461">
        <v>1381075</v>
      </c>
      <c r="B7461" t="s">
        <v>25525</v>
      </c>
      <c r="C7461" t="s">
        <v>25526</v>
      </c>
      <c r="E7461" t="s">
        <v>25527</v>
      </c>
      <c r="F7461" t="s">
        <v>9048</v>
      </c>
      <c r="G7461" t="e">
        <f>-mab</f>
        <v>#NAME?</v>
      </c>
      <c r="H7461" t="s">
        <v>25528</v>
      </c>
      <c r="I7461">
        <v>1996</v>
      </c>
      <c r="K7461" t="s">
        <v>25529</v>
      </c>
      <c r="L7461" t="s">
        <v>25530</v>
      </c>
      <c r="M7461" t="s">
        <v>25531</v>
      </c>
      <c r="N7461" t="s">
        <v>547</v>
      </c>
      <c r="O7461" t="s">
        <v>30</v>
      </c>
      <c r="P7461" t="s">
        <v>30</v>
      </c>
      <c r="Q7461" t="s">
        <v>31</v>
      </c>
      <c r="R7461" t="s">
        <v>30</v>
      </c>
    </row>
    <row r="7462" spans="1:24" x14ac:dyDescent="0.25">
      <c r="A7462">
        <v>1380382</v>
      </c>
      <c r="B7462" t="s">
        <v>25532</v>
      </c>
      <c r="C7462" t="s">
        <v>25533</v>
      </c>
      <c r="E7462" t="s">
        <v>25534</v>
      </c>
      <c r="I7462">
        <v>1964</v>
      </c>
      <c r="M7462" t="s">
        <v>6201</v>
      </c>
      <c r="N7462" t="s">
        <v>75</v>
      </c>
      <c r="O7462" t="s">
        <v>30</v>
      </c>
      <c r="P7462" t="s">
        <v>30</v>
      </c>
      <c r="Q7462" t="s">
        <v>31</v>
      </c>
      <c r="R7462" t="s">
        <v>30</v>
      </c>
    </row>
    <row r="7463" spans="1:24" x14ac:dyDescent="0.25">
      <c r="A7463">
        <v>1381099</v>
      </c>
      <c r="B7463" t="s">
        <v>25535</v>
      </c>
      <c r="C7463" t="s">
        <v>25536</v>
      </c>
      <c r="G7463" t="e">
        <f>-ermin</f>
        <v>#NAME?</v>
      </c>
      <c r="H7463" t="s">
        <v>14446</v>
      </c>
      <c r="N7463" t="s">
        <v>108</v>
      </c>
      <c r="O7463" t="s">
        <v>30</v>
      </c>
      <c r="P7463" t="s">
        <v>30</v>
      </c>
      <c r="Q7463" t="s">
        <v>31</v>
      </c>
      <c r="R7463" t="s">
        <v>30</v>
      </c>
    </row>
    <row r="7464" spans="1:24" x14ac:dyDescent="0.25">
      <c r="A7464">
        <v>1380186</v>
      </c>
      <c r="B7464" t="s">
        <v>25540</v>
      </c>
      <c r="C7464" t="s">
        <v>25541</v>
      </c>
      <c r="N7464" t="s">
        <v>75</v>
      </c>
      <c r="O7464" t="s">
        <v>30</v>
      </c>
      <c r="P7464" t="s">
        <v>30</v>
      </c>
      <c r="Q7464" t="s">
        <v>31</v>
      </c>
      <c r="R7464" t="s">
        <v>30</v>
      </c>
    </row>
    <row r="7465" spans="1:24" x14ac:dyDescent="0.25">
      <c r="A7465">
        <v>1381735</v>
      </c>
      <c r="B7465" t="s">
        <v>25542</v>
      </c>
      <c r="C7465" t="s">
        <v>25543</v>
      </c>
      <c r="E7465" t="s">
        <v>25544</v>
      </c>
      <c r="N7465" t="s">
        <v>547</v>
      </c>
      <c r="O7465" t="s">
        <v>30</v>
      </c>
      <c r="P7465" t="s">
        <v>30</v>
      </c>
      <c r="Q7465" t="s">
        <v>31</v>
      </c>
      <c r="R7465" t="s">
        <v>30</v>
      </c>
    </row>
    <row r="7466" spans="1:24" x14ac:dyDescent="0.25">
      <c r="A7466">
        <v>1420377</v>
      </c>
      <c r="B7466" t="s">
        <v>25545</v>
      </c>
      <c r="C7466" t="s">
        <v>25546</v>
      </c>
      <c r="F7466" t="s">
        <v>25547</v>
      </c>
      <c r="G7466" t="e">
        <f>-tinib</f>
        <v>#NAME?</v>
      </c>
      <c r="H7466" t="s">
        <v>1371</v>
      </c>
      <c r="I7466">
        <v>2012</v>
      </c>
      <c r="N7466" t="s">
        <v>45</v>
      </c>
      <c r="O7466" t="s">
        <v>30</v>
      </c>
      <c r="P7466" t="s">
        <v>30</v>
      </c>
      <c r="Q7466" t="s">
        <v>31</v>
      </c>
      <c r="R7466" t="s">
        <v>30</v>
      </c>
      <c r="X7466" t="s">
        <v>25548</v>
      </c>
    </row>
    <row r="7467" spans="1:24" x14ac:dyDescent="0.25">
      <c r="A7467">
        <v>1383614</v>
      </c>
      <c r="B7467" t="s">
        <v>25549</v>
      </c>
      <c r="C7467" t="s">
        <v>25550</v>
      </c>
      <c r="E7467" t="s">
        <v>25551</v>
      </c>
      <c r="G7467" t="s">
        <v>9986</v>
      </c>
      <c r="H7467" t="s">
        <v>1567</v>
      </c>
      <c r="N7467" t="s">
        <v>45</v>
      </c>
      <c r="O7467" t="s">
        <v>40</v>
      </c>
      <c r="P7467" t="s">
        <v>30</v>
      </c>
      <c r="Q7467" t="s">
        <v>31</v>
      </c>
      <c r="R7467" t="s">
        <v>30</v>
      </c>
      <c r="X7467" t="s">
        <v>25552</v>
      </c>
    </row>
    <row r="7468" spans="1:24" x14ac:dyDescent="0.25">
      <c r="A7468">
        <v>1383019</v>
      </c>
      <c r="B7468" t="s">
        <v>25553</v>
      </c>
      <c r="C7468" t="s">
        <v>25554</v>
      </c>
      <c r="E7468" t="s">
        <v>25555</v>
      </c>
      <c r="F7468" t="s">
        <v>25556</v>
      </c>
      <c r="G7468" t="e">
        <f>-relin</f>
        <v>#NAME?</v>
      </c>
      <c r="H7468" t="s">
        <v>5143</v>
      </c>
      <c r="I7468">
        <v>2007</v>
      </c>
      <c r="N7468" t="s">
        <v>45</v>
      </c>
      <c r="O7468" t="s">
        <v>30</v>
      </c>
      <c r="P7468" t="s">
        <v>30</v>
      </c>
      <c r="Q7468" t="s">
        <v>31</v>
      </c>
      <c r="R7468" t="s">
        <v>30</v>
      </c>
      <c r="X7468" t="s">
        <v>25557</v>
      </c>
    </row>
    <row r="7469" spans="1:24" x14ac:dyDescent="0.25">
      <c r="A7469">
        <v>1376119</v>
      </c>
      <c r="B7469" t="s">
        <v>25558</v>
      </c>
      <c r="C7469" t="s">
        <v>25559</v>
      </c>
      <c r="E7469" t="s">
        <v>25560</v>
      </c>
      <c r="F7469" t="s">
        <v>25561</v>
      </c>
      <c r="G7469" t="e">
        <f>-afil</f>
        <v>#NAME?</v>
      </c>
      <c r="H7469" t="s">
        <v>7571</v>
      </c>
      <c r="I7469">
        <v>2009</v>
      </c>
      <c r="N7469" t="s">
        <v>45</v>
      </c>
      <c r="O7469" t="s">
        <v>30</v>
      </c>
      <c r="P7469" t="s">
        <v>30</v>
      </c>
      <c r="Q7469" t="s">
        <v>46</v>
      </c>
      <c r="R7469" t="s">
        <v>30</v>
      </c>
      <c r="X7469" t="s">
        <v>25562</v>
      </c>
    </row>
    <row r="7470" spans="1:24" x14ac:dyDescent="0.25">
      <c r="A7470">
        <v>325035</v>
      </c>
      <c r="B7470" t="s">
        <v>25563</v>
      </c>
      <c r="C7470" t="s">
        <v>25564</v>
      </c>
      <c r="G7470" t="e">
        <f>-micin</f>
        <v>#NAME?</v>
      </c>
      <c r="H7470" t="s">
        <v>256</v>
      </c>
      <c r="K7470" t="s">
        <v>25565</v>
      </c>
      <c r="L7470" t="s">
        <v>25566</v>
      </c>
      <c r="N7470" t="s">
        <v>29</v>
      </c>
      <c r="O7470" t="s">
        <v>30</v>
      </c>
      <c r="P7470" t="s">
        <v>30</v>
      </c>
      <c r="Q7470" t="s">
        <v>31</v>
      </c>
      <c r="R7470" t="s">
        <v>30</v>
      </c>
      <c r="X7470" t="s">
        <v>25567</v>
      </c>
    </row>
    <row r="7471" spans="1:24" x14ac:dyDescent="0.25">
      <c r="A7471">
        <v>1378682</v>
      </c>
      <c r="B7471" t="s">
        <v>25568</v>
      </c>
      <c r="C7471" t="s">
        <v>25569</v>
      </c>
      <c r="E7471" t="s">
        <v>25570</v>
      </c>
      <c r="F7471" t="s">
        <v>9382</v>
      </c>
      <c r="G7471" t="e">
        <f>-ectin</f>
        <v>#NAME?</v>
      </c>
      <c r="H7471" t="s">
        <v>3872</v>
      </c>
      <c r="I7471">
        <v>1995</v>
      </c>
      <c r="M7471" t="s">
        <v>11444</v>
      </c>
      <c r="N7471" t="s">
        <v>29</v>
      </c>
      <c r="O7471" t="s">
        <v>30</v>
      </c>
      <c r="P7471" t="s">
        <v>30</v>
      </c>
      <c r="Q7471" t="s">
        <v>46</v>
      </c>
      <c r="R7471" t="s">
        <v>30</v>
      </c>
      <c r="X7471" t="s">
        <v>25571</v>
      </c>
    </row>
    <row r="7472" spans="1:24" x14ac:dyDescent="0.25">
      <c r="A7472">
        <v>1379808</v>
      </c>
      <c r="B7472" t="s">
        <v>25572</v>
      </c>
      <c r="C7472" t="s">
        <v>25573</v>
      </c>
      <c r="N7472" t="s">
        <v>45</v>
      </c>
      <c r="O7472" t="s">
        <v>40</v>
      </c>
      <c r="P7472" t="s">
        <v>30</v>
      </c>
      <c r="Q7472" t="s">
        <v>46</v>
      </c>
      <c r="R7472" t="s">
        <v>30</v>
      </c>
      <c r="X7472" t="s">
        <v>25574</v>
      </c>
    </row>
    <row r="7473" spans="1:24" x14ac:dyDescent="0.25">
      <c r="A7473">
        <v>1378698</v>
      </c>
      <c r="B7473" t="s">
        <v>25575</v>
      </c>
      <c r="C7473" t="s">
        <v>25576</v>
      </c>
      <c r="E7473" t="s">
        <v>25577</v>
      </c>
      <c r="G7473" t="s">
        <v>447</v>
      </c>
      <c r="H7473" t="s">
        <v>448</v>
      </c>
      <c r="N7473" t="s">
        <v>29</v>
      </c>
      <c r="O7473" t="s">
        <v>30</v>
      </c>
      <c r="P7473" t="s">
        <v>30</v>
      </c>
      <c r="Q7473" t="s">
        <v>31</v>
      </c>
      <c r="R7473" t="s">
        <v>30</v>
      </c>
      <c r="X7473" t="s">
        <v>25578</v>
      </c>
    </row>
    <row r="7474" spans="1:24" x14ac:dyDescent="0.25">
      <c r="A7474">
        <v>1379525</v>
      </c>
      <c r="B7474" t="s">
        <v>25579</v>
      </c>
      <c r="C7474" t="s">
        <v>25580</v>
      </c>
      <c r="N7474" t="s">
        <v>45</v>
      </c>
      <c r="O7474" t="s">
        <v>40</v>
      </c>
      <c r="P7474" t="s">
        <v>30</v>
      </c>
      <c r="Q7474" t="s">
        <v>63</v>
      </c>
      <c r="R7474" t="s">
        <v>30</v>
      </c>
      <c r="X7474" t="s">
        <v>25581</v>
      </c>
    </row>
    <row r="7475" spans="1:24" x14ac:dyDescent="0.25">
      <c r="A7475">
        <v>1378615</v>
      </c>
      <c r="B7475" t="s">
        <v>25582</v>
      </c>
      <c r="C7475" t="s">
        <v>25583</v>
      </c>
      <c r="G7475" t="e">
        <f>-cromil</f>
        <v>#NAME?</v>
      </c>
      <c r="H7475" t="s">
        <v>5720</v>
      </c>
      <c r="N7475" t="s">
        <v>45</v>
      </c>
      <c r="O7475" t="s">
        <v>40</v>
      </c>
      <c r="P7475" t="s">
        <v>30</v>
      </c>
      <c r="Q7475" t="s">
        <v>63</v>
      </c>
      <c r="R7475" t="s">
        <v>30</v>
      </c>
      <c r="X7475" t="s">
        <v>25584</v>
      </c>
    </row>
    <row r="7476" spans="1:24" x14ac:dyDescent="0.25">
      <c r="A7476">
        <v>1376547</v>
      </c>
      <c r="B7476" t="s">
        <v>25585</v>
      </c>
      <c r="C7476" t="s">
        <v>25586</v>
      </c>
      <c r="E7476" t="s">
        <v>25587</v>
      </c>
      <c r="N7476" t="s">
        <v>45</v>
      </c>
      <c r="O7476" t="s">
        <v>40</v>
      </c>
      <c r="P7476" t="s">
        <v>30</v>
      </c>
      <c r="Q7476" t="s">
        <v>46</v>
      </c>
      <c r="R7476" t="s">
        <v>30</v>
      </c>
      <c r="X7476" t="s">
        <v>25588</v>
      </c>
    </row>
    <row r="7477" spans="1:24" x14ac:dyDescent="0.25">
      <c r="A7477">
        <v>1379399</v>
      </c>
      <c r="B7477" t="s">
        <v>25589</v>
      </c>
      <c r="C7477" t="s">
        <v>25590</v>
      </c>
      <c r="N7477" t="s">
        <v>45</v>
      </c>
      <c r="O7477" t="s">
        <v>40</v>
      </c>
      <c r="P7477" t="s">
        <v>30</v>
      </c>
      <c r="Q7477" t="s">
        <v>63</v>
      </c>
      <c r="R7477" t="s">
        <v>30</v>
      </c>
      <c r="X7477" t="s">
        <v>25591</v>
      </c>
    </row>
    <row r="7478" spans="1:24" x14ac:dyDescent="0.25">
      <c r="A7478">
        <v>1376116</v>
      </c>
      <c r="B7478" t="s">
        <v>25592</v>
      </c>
      <c r="C7478" t="s">
        <v>25593</v>
      </c>
      <c r="F7478" t="s">
        <v>25594</v>
      </c>
      <c r="I7478">
        <v>2009</v>
      </c>
      <c r="K7478" t="s">
        <v>25595</v>
      </c>
      <c r="L7478" t="s">
        <v>25596</v>
      </c>
      <c r="N7478" t="s">
        <v>29</v>
      </c>
      <c r="O7478" t="s">
        <v>40</v>
      </c>
      <c r="P7478" t="s">
        <v>30</v>
      </c>
      <c r="Q7478" t="s">
        <v>31</v>
      </c>
      <c r="R7478" t="s">
        <v>30</v>
      </c>
      <c r="X7478" t="s">
        <v>25597</v>
      </c>
    </row>
    <row r="7479" spans="1:24" x14ac:dyDescent="0.25">
      <c r="A7479">
        <v>1376840</v>
      </c>
      <c r="B7479" t="s">
        <v>25598</v>
      </c>
      <c r="C7479" t="s">
        <v>25599</v>
      </c>
      <c r="N7479" t="s">
        <v>29</v>
      </c>
      <c r="O7479" t="s">
        <v>40</v>
      </c>
      <c r="P7479" t="s">
        <v>30</v>
      </c>
      <c r="Q7479" t="s">
        <v>63</v>
      </c>
      <c r="R7479" t="s">
        <v>30</v>
      </c>
      <c r="X7479" t="s">
        <v>25600</v>
      </c>
    </row>
    <row r="7480" spans="1:24" x14ac:dyDescent="0.25">
      <c r="A7480">
        <v>1376504</v>
      </c>
      <c r="B7480" t="s">
        <v>25601</v>
      </c>
      <c r="C7480" t="s">
        <v>25602</v>
      </c>
      <c r="E7480" t="s">
        <v>25603</v>
      </c>
      <c r="N7480" t="s">
        <v>45</v>
      </c>
      <c r="O7480" t="s">
        <v>40</v>
      </c>
      <c r="P7480" t="s">
        <v>30</v>
      </c>
      <c r="Q7480" t="s">
        <v>63</v>
      </c>
      <c r="R7480" t="s">
        <v>30</v>
      </c>
      <c r="X7480" t="s">
        <v>25604</v>
      </c>
    </row>
    <row r="7481" spans="1:24" x14ac:dyDescent="0.25">
      <c r="A7481">
        <v>1377633</v>
      </c>
      <c r="B7481" t="s">
        <v>25605</v>
      </c>
      <c r="C7481" t="s">
        <v>25606</v>
      </c>
      <c r="N7481" t="s">
        <v>45</v>
      </c>
      <c r="O7481" t="s">
        <v>40</v>
      </c>
      <c r="P7481" t="s">
        <v>30</v>
      </c>
      <c r="Q7481" t="s">
        <v>63</v>
      </c>
      <c r="R7481" t="s">
        <v>30</v>
      </c>
      <c r="X7481" t="s">
        <v>25607</v>
      </c>
    </row>
    <row r="7482" spans="1:24" x14ac:dyDescent="0.25">
      <c r="A7482">
        <v>1377791</v>
      </c>
      <c r="B7482" t="s">
        <v>25608</v>
      </c>
      <c r="C7482" t="s">
        <v>25609</v>
      </c>
      <c r="E7482" t="s">
        <v>25610</v>
      </c>
      <c r="F7482" t="s">
        <v>489</v>
      </c>
      <c r="I7482">
        <v>1992</v>
      </c>
      <c r="M7482" t="s">
        <v>672</v>
      </c>
      <c r="N7482" t="s">
        <v>29</v>
      </c>
      <c r="O7482" t="s">
        <v>30</v>
      </c>
      <c r="P7482" t="s">
        <v>30</v>
      </c>
      <c r="Q7482" t="s">
        <v>31</v>
      </c>
      <c r="R7482" t="s">
        <v>30</v>
      </c>
      <c r="X7482" t="s">
        <v>25611</v>
      </c>
    </row>
    <row r="7483" spans="1:24" x14ac:dyDescent="0.25">
      <c r="A7483">
        <v>1378637</v>
      </c>
      <c r="B7483" t="s">
        <v>25612</v>
      </c>
      <c r="C7483" t="s">
        <v>25613</v>
      </c>
      <c r="N7483" t="s">
        <v>45</v>
      </c>
      <c r="O7483" t="s">
        <v>40</v>
      </c>
      <c r="P7483" t="s">
        <v>30</v>
      </c>
      <c r="Q7483" t="s">
        <v>46</v>
      </c>
      <c r="R7483" t="s">
        <v>30</v>
      </c>
      <c r="X7483" t="s">
        <v>25614</v>
      </c>
    </row>
    <row r="7484" spans="1:24" x14ac:dyDescent="0.25">
      <c r="A7484">
        <v>1378550</v>
      </c>
      <c r="B7484" t="s">
        <v>25615</v>
      </c>
      <c r="C7484" t="s">
        <v>25616</v>
      </c>
      <c r="E7484" t="s">
        <v>25617</v>
      </c>
      <c r="N7484" t="s">
        <v>45</v>
      </c>
      <c r="O7484" t="s">
        <v>40</v>
      </c>
      <c r="P7484" t="s">
        <v>30</v>
      </c>
      <c r="Q7484" t="s">
        <v>63</v>
      </c>
      <c r="R7484" t="s">
        <v>30</v>
      </c>
      <c r="X7484" t="s">
        <v>25618</v>
      </c>
    </row>
    <row r="7485" spans="1:24" x14ac:dyDescent="0.25">
      <c r="A7485">
        <v>1377897</v>
      </c>
      <c r="B7485" t="s">
        <v>25619</v>
      </c>
      <c r="C7485" t="s">
        <v>25620</v>
      </c>
      <c r="N7485" t="s">
        <v>29</v>
      </c>
      <c r="O7485" t="s">
        <v>30</v>
      </c>
      <c r="P7485" t="s">
        <v>30</v>
      </c>
      <c r="Q7485" t="s">
        <v>46</v>
      </c>
      <c r="R7485" t="s">
        <v>30</v>
      </c>
      <c r="X7485" t="s">
        <v>25621</v>
      </c>
    </row>
    <row r="7486" spans="1:24" x14ac:dyDescent="0.25">
      <c r="A7486">
        <v>1379219</v>
      </c>
      <c r="B7486" t="s">
        <v>25622</v>
      </c>
      <c r="C7486" t="s">
        <v>25623</v>
      </c>
      <c r="E7486" t="s">
        <v>25624</v>
      </c>
      <c r="F7486" t="s">
        <v>6813</v>
      </c>
      <c r="G7486" t="e">
        <f>-olone</f>
        <v>#NAME?</v>
      </c>
      <c r="H7486" t="s">
        <v>754</v>
      </c>
      <c r="I7486">
        <v>1964</v>
      </c>
      <c r="M7486" t="s">
        <v>1348</v>
      </c>
      <c r="N7486" t="s">
        <v>29</v>
      </c>
      <c r="O7486" t="s">
        <v>30</v>
      </c>
      <c r="P7486" t="s">
        <v>30</v>
      </c>
      <c r="Q7486" t="s">
        <v>31</v>
      </c>
      <c r="R7486" t="s">
        <v>30</v>
      </c>
      <c r="X7486" t="s">
        <v>25625</v>
      </c>
    </row>
    <row r="7487" spans="1:24" x14ac:dyDescent="0.25">
      <c r="A7487">
        <v>1376622</v>
      </c>
      <c r="B7487" t="s">
        <v>25626</v>
      </c>
      <c r="C7487" t="s">
        <v>25627</v>
      </c>
      <c r="N7487" t="s">
        <v>29</v>
      </c>
      <c r="O7487" t="s">
        <v>40</v>
      </c>
      <c r="P7487" t="s">
        <v>30</v>
      </c>
      <c r="Q7487" t="s">
        <v>31</v>
      </c>
      <c r="R7487" t="s">
        <v>30</v>
      </c>
      <c r="X7487" t="s">
        <v>25628</v>
      </c>
    </row>
    <row r="7488" spans="1:24" x14ac:dyDescent="0.25">
      <c r="A7488">
        <v>1377592</v>
      </c>
      <c r="B7488" t="s">
        <v>25629</v>
      </c>
      <c r="C7488" t="s">
        <v>25630</v>
      </c>
      <c r="K7488" t="s">
        <v>25631</v>
      </c>
      <c r="L7488" t="s">
        <v>25632</v>
      </c>
      <c r="N7488" t="s">
        <v>45</v>
      </c>
      <c r="O7488" t="s">
        <v>40</v>
      </c>
      <c r="P7488" t="s">
        <v>30</v>
      </c>
      <c r="Q7488" t="s">
        <v>63</v>
      </c>
      <c r="R7488" t="s">
        <v>30</v>
      </c>
      <c r="X7488" t="s">
        <v>25633</v>
      </c>
    </row>
    <row r="7489" spans="1:24" x14ac:dyDescent="0.25">
      <c r="A7489">
        <v>1377659</v>
      </c>
      <c r="B7489" t="s">
        <v>25634</v>
      </c>
      <c r="C7489" t="s">
        <v>25635</v>
      </c>
      <c r="G7489" t="e">
        <f>-orex</f>
        <v>#NAME?</v>
      </c>
      <c r="H7489" t="s">
        <v>999</v>
      </c>
      <c r="N7489" t="s">
        <v>45</v>
      </c>
      <c r="O7489" t="s">
        <v>40</v>
      </c>
      <c r="P7489" t="s">
        <v>30</v>
      </c>
      <c r="Q7489" t="s">
        <v>46</v>
      </c>
      <c r="R7489" t="s">
        <v>30</v>
      </c>
      <c r="X7489" t="s">
        <v>25636</v>
      </c>
    </row>
    <row r="7490" spans="1:24" x14ac:dyDescent="0.25">
      <c r="A7490">
        <v>1376339</v>
      </c>
      <c r="B7490" t="s">
        <v>25637</v>
      </c>
      <c r="C7490" t="s">
        <v>25638</v>
      </c>
      <c r="N7490" t="s">
        <v>45</v>
      </c>
      <c r="O7490" t="s">
        <v>30</v>
      </c>
      <c r="P7490" t="s">
        <v>30</v>
      </c>
      <c r="Q7490" t="s">
        <v>46</v>
      </c>
      <c r="R7490" t="s">
        <v>30</v>
      </c>
      <c r="X7490" t="s">
        <v>25639</v>
      </c>
    </row>
    <row r="7491" spans="1:24" x14ac:dyDescent="0.25">
      <c r="A7491">
        <v>1376099</v>
      </c>
      <c r="B7491" t="s">
        <v>25640</v>
      </c>
      <c r="C7491" t="s">
        <v>25641</v>
      </c>
      <c r="E7491" t="s">
        <v>25642</v>
      </c>
      <c r="F7491" t="s">
        <v>25643</v>
      </c>
      <c r="G7491" t="e">
        <f>-adol</f>
        <v>#NAME?</v>
      </c>
      <c r="H7491" t="s">
        <v>582</v>
      </c>
      <c r="I7491">
        <v>2008</v>
      </c>
      <c r="N7491" t="s">
        <v>45</v>
      </c>
      <c r="O7491" t="s">
        <v>40</v>
      </c>
      <c r="P7491" t="s">
        <v>30</v>
      </c>
      <c r="Q7491" t="s">
        <v>31</v>
      </c>
      <c r="R7491" t="s">
        <v>30</v>
      </c>
      <c r="X7491" t="s">
        <v>25644</v>
      </c>
    </row>
    <row r="7492" spans="1:24" x14ac:dyDescent="0.25">
      <c r="A7492">
        <v>1377894</v>
      </c>
      <c r="B7492" t="s">
        <v>25645</v>
      </c>
      <c r="C7492" t="s">
        <v>25646</v>
      </c>
      <c r="E7492" t="s">
        <v>25647</v>
      </c>
      <c r="F7492" t="s">
        <v>626</v>
      </c>
      <c r="G7492" t="e">
        <f>-micin</f>
        <v>#NAME?</v>
      </c>
      <c r="H7492" t="s">
        <v>256</v>
      </c>
      <c r="I7492">
        <v>1977</v>
      </c>
      <c r="M7492" t="s">
        <v>453</v>
      </c>
      <c r="N7492" t="s">
        <v>29</v>
      </c>
      <c r="O7492" t="s">
        <v>30</v>
      </c>
      <c r="P7492" t="s">
        <v>30</v>
      </c>
      <c r="Q7492" t="s">
        <v>46</v>
      </c>
      <c r="R7492" t="s">
        <v>30</v>
      </c>
      <c r="X7492" t="s">
        <v>25648</v>
      </c>
    </row>
    <row r="7493" spans="1:24" x14ac:dyDescent="0.25">
      <c r="A7493">
        <v>1376441</v>
      </c>
      <c r="B7493" t="s">
        <v>25649</v>
      </c>
      <c r="C7493" t="s">
        <v>25650</v>
      </c>
      <c r="E7493" t="s">
        <v>25651</v>
      </c>
      <c r="G7493" t="e">
        <f>-astine</f>
        <v>#NAME?</v>
      </c>
      <c r="H7493" t="s">
        <v>1231</v>
      </c>
      <c r="N7493" t="s">
        <v>45</v>
      </c>
      <c r="O7493" t="s">
        <v>40</v>
      </c>
      <c r="P7493" t="s">
        <v>30</v>
      </c>
      <c r="Q7493" t="s">
        <v>63</v>
      </c>
      <c r="R7493" t="s">
        <v>30</v>
      </c>
      <c r="X7493" t="s">
        <v>25652</v>
      </c>
    </row>
    <row r="7494" spans="1:24" x14ac:dyDescent="0.25">
      <c r="A7494">
        <v>1248678</v>
      </c>
      <c r="B7494" t="s">
        <v>25653</v>
      </c>
      <c r="C7494" t="s">
        <v>25654</v>
      </c>
      <c r="E7494" t="s">
        <v>25655</v>
      </c>
      <c r="F7494" t="s">
        <v>13791</v>
      </c>
      <c r="I7494">
        <v>1989</v>
      </c>
      <c r="K7494" t="s">
        <v>25656</v>
      </c>
      <c r="L7494" t="s">
        <v>25657</v>
      </c>
      <c r="M7494" t="s">
        <v>25658</v>
      </c>
      <c r="N7494" t="s">
        <v>45</v>
      </c>
      <c r="O7494" t="s">
        <v>40</v>
      </c>
      <c r="P7494" t="s">
        <v>30</v>
      </c>
      <c r="Q7494" t="s">
        <v>63</v>
      </c>
      <c r="R7494" t="s">
        <v>30</v>
      </c>
      <c r="X7494" t="s">
        <v>25659</v>
      </c>
    </row>
    <row r="7495" spans="1:24" x14ac:dyDescent="0.25">
      <c r="A7495">
        <v>1227557</v>
      </c>
      <c r="B7495" t="s">
        <v>25660</v>
      </c>
      <c r="C7495" t="s">
        <v>25661</v>
      </c>
      <c r="I7495">
        <v>1979</v>
      </c>
      <c r="M7495" t="s">
        <v>148</v>
      </c>
      <c r="N7495" t="s">
        <v>45</v>
      </c>
      <c r="O7495" t="s">
        <v>30</v>
      </c>
      <c r="P7495" t="s">
        <v>30</v>
      </c>
      <c r="Q7495" t="s">
        <v>63</v>
      </c>
      <c r="R7495" t="s">
        <v>30</v>
      </c>
      <c r="X7495" t="s">
        <v>25662</v>
      </c>
    </row>
    <row r="7496" spans="1:24" x14ac:dyDescent="0.25">
      <c r="A7496">
        <v>1041968</v>
      </c>
      <c r="B7496" t="s">
        <v>25663</v>
      </c>
      <c r="C7496" t="s">
        <v>25664</v>
      </c>
      <c r="N7496" t="s">
        <v>45</v>
      </c>
      <c r="O7496" t="s">
        <v>40</v>
      </c>
      <c r="P7496" t="s">
        <v>30</v>
      </c>
      <c r="Q7496" t="s">
        <v>63</v>
      </c>
      <c r="R7496" t="s">
        <v>30</v>
      </c>
      <c r="X7496" t="s">
        <v>25665</v>
      </c>
    </row>
    <row r="7497" spans="1:24" x14ac:dyDescent="0.25">
      <c r="A7497">
        <v>1266257</v>
      </c>
      <c r="B7497" t="s">
        <v>25666</v>
      </c>
      <c r="C7497" t="s">
        <v>25667</v>
      </c>
      <c r="E7497" t="s">
        <v>25668</v>
      </c>
      <c r="F7497" t="s">
        <v>1370</v>
      </c>
      <c r="G7497" t="e">
        <f>-flapon</f>
        <v>#NAME?</v>
      </c>
      <c r="H7497" t="s">
        <v>19619</v>
      </c>
      <c r="I7497">
        <v>2010</v>
      </c>
      <c r="N7497" t="s">
        <v>45</v>
      </c>
      <c r="O7497" t="s">
        <v>30</v>
      </c>
      <c r="P7497" t="s">
        <v>30</v>
      </c>
      <c r="Q7497" t="s">
        <v>63</v>
      </c>
      <c r="R7497" t="s">
        <v>30</v>
      </c>
      <c r="X7497" t="s">
        <v>25669</v>
      </c>
    </row>
    <row r="7498" spans="1:24" x14ac:dyDescent="0.25">
      <c r="A7498">
        <v>1376454</v>
      </c>
      <c r="B7498" t="s">
        <v>25670</v>
      </c>
      <c r="C7498" t="s">
        <v>25671</v>
      </c>
      <c r="E7498" t="s">
        <v>25672</v>
      </c>
      <c r="F7498" t="s">
        <v>25673</v>
      </c>
      <c r="I7498">
        <v>1997</v>
      </c>
      <c r="N7498" t="s">
        <v>45</v>
      </c>
      <c r="O7498" t="s">
        <v>40</v>
      </c>
      <c r="P7498" t="s">
        <v>30</v>
      </c>
      <c r="Q7498" t="s">
        <v>31</v>
      </c>
      <c r="R7498" t="s">
        <v>30</v>
      </c>
      <c r="X7498" t="s">
        <v>25674</v>
      </c>
    </row>
    <row r="7499" spans="1:24" x14ac:dyDescent="0.25">
      <c r="A7499">
        <v>1383620</v>
      </c>
      <c r="B7499" t="s">
        <v>25675</v>
      </c>
      <c r="C7499" t="s">
        <v>25676</v>
      </c>
      <c r="N7499" t="s">
        <v>45</v>
      </c>
      <c r="O7499" t="s">
        <v>40</v>
      </c>
      <c r="P7499" t="s">
        <v>30</v>
      </c>
      <c r="Q7499" t="s">
        <v>63</v>
      </c>
      <c r="R7499" t="s">
        <v>30</v>
      </c>
      <c r="X7499" t="s">
        <v>25677</v>
      </c>
    </row>
    <row r="7500" spans="1:24" x14ac:dyDescent="0.25">
      <c r="A7500">
        <v>651199</v>
      </c>
      <c r="B7500" t="s">
        <v>25678</v>
      </c>
      <c r="C7500" t="s">
        <v>25679</v>
      </c>
      <c r="E7500" t="s">
        <v>25680</v>
      </c>
      <c r="G7500" t="e">
        <f>-axine</f>
        <v>#NAME?</v>
      </c>
      <c r="H7500" t="s">
        <v>14696</v>
      </c>
      <c r="I7500">
        <v>2000</v>
      </c>
      <c r="N7500" t="s">
        <v>45</v>
      </c>
      <c r="O7500" t="s">
        <v>40</v>
      </c>
      <c r="P7500" t="s">
        <v>30</v>
      </c>
      <c r="Q7500" t="s">
        <v>31</v>
      </c>
      <c r="R7500" t="s">
        <v>30</v>
      </c>
      <c r="X7500" t="s">
        <v>25681</v>
      </c>
    </row>
    <row r="7501" spans="1:24" x14ac:dyDescent="0.25">
      <c r="A7501">
        <v>1383097</v>
      </c>
      <c r="B7501" t="s">
        <v>25682</v>
      </c>
      <c r="C7501" t="s">
        <v>25683</v>
      </c>
      <c r="E7501" t="s">
        <v>25684</v>
      </c>
      <c r="F7501" t="s">
        <v>442</v>
      </c>
      <c r="G7501" t="e">
        <f>-tidine</f>
        <v>#NAME?</v>
      </c>
      <c r="H7501" t="s">
        <v>1126</v>
      </c>
      <c r="I7501">
        <v>1980</v>
      </c>
      <c r="M7501" t="s">
        <v>1127</v>
      </c>
      <c r="N7501" t="s">
        <v>45</v>
      </c>
      <c r="O7501" t="s">
        <v>40</v>
      </c>
      <c r="P7501" t="s">
        <v>30</v>
      </c>
      <c r="Q7501" t="s">
        <v>63</v>
      </c>
      <c r="R7501" t="s">
        <v>30</v>
      </c>
      <c r="X7501" t="s">
        <v>25685</v>
      </c>
    </row>
    <row r="7502" spans="1:24" x14ac:dyDescent="0.25">
      <c r="A7502">
        <v>1381344</v>
      </c>
      <c r="B7502" t="s">
        <v>25686</v>
      </c>
      <c r="C7502" t="s">
        <v>25687</v>
      </c>
      <c r="N7502" t="s">
        <v>75</v>
      </c>
      <c r="O7502" t="s">
        <v>30</v>
      </c>
      <c r="P7502" t="s">
        <v>30</v>
      </c>
      <c r="Q7502" t="s">
        <v>31</v>
      </c>
      <c r="R7502" t="s">
        <v>30</v>
      </c>
    </row>
    <row r="7503" spans="1:24" x14ac:dyDescent="0.25">
      <c r="A7503">
        <v>1380609</v>
      </c>
      <c r="B7503" t="s">
        <v>25688</v>
      </c>
      <c r="C7503" t="s">
        <v>25689</v>
      </c>
      <c r="N7503" t="s">
        <v>75</v>
      </c>
      <c r="O7503" t="s">
        <v>30</v>
      </c>
      <c r="P7503" t="s">
        <v>30</v>
      </c>
      <c r="Q7503" t="s">
        <v>31</v>
      </c>
      <c r="R7503" t="s">
        <v>30</v>
      </c>
    </row>
    <row r="7504" spans="1:24" x14ac:dyDescent="0.25">
      <c r="A7504">
        <v>1381483</v>
      </c>
      <c r="B7504" t="s">
        <v>25690</v>
      </c>
      <c r="C7504" t="s">
        <v>25691</v>
      </c>
      <c r="G7504" t="s">
        <v>1294</v>
      </c>
      <c r="H7504" t="s">
        <v>1295</v>
      </c>
      <c r="N7504" t="s">
        <v>75</v>
      </c>
      <c r="O7504" t="s">
        <v>30</v>
      </c>
      <c r="P7504" t="s">
        <v>30</v>
      </c>
      <c r="Q7504" t="s">
        <v>31</v>
      </c>
      <c r="R7504" t="s">
        <v>30</v>
      </c>
    </row>
    <row r="7505" spans="1:24" x14ac:dyDescent="0.25">
      <c r="A7505">
        <v>1380401</v>
      </c>
      <c r="B7505" t="s">
        <v>25692</v>
      </c>
      <c r="C7505" t="s">
        <v>25693</v>
      </c>
      <c r="N7505" t="s">
        <v>229</v>
      </c>
      <c r="O7505" t="s">
        <v>30</v>
      </c>
      <c r="P7505" t="s">
        <v>30</v>
      </c>
      <c r="Q7505" t="s">
        <v>31</v>
      </c>
      <c r="R7505" t="s">
        <v>30</v>
      </c>
    </row>
    <row r="7506" spans="1:24" x14ac:dyDescent="0.25">
      <c r="A7506">
        <v>1380465</v>
      </c>
      <c r="B7506" t="s">
        <v>25697</v>
      </c>
      <c r="C7506" t="s">
        <v>25698</v>
      </c>
      <c r="F7506" t="s">
        <v>25699</v>
      </c>
      <c r="G7506" t="e">
        <f>-ermin</f>
        <v>#NAME?</v>
      </c>
      <c r="H7506" t="s">
        <v>3170</v>
      </c>
      <c r="I7506">
        <v>1992</v>
      </c>
      <c r="M7506" t="s">
        <v>25700</v>
      </c>
      <c r="N7506" t="s">
        <v>108</v>
      </c>
      <c r="O7506" t="s">
        <v>30</v>
      </c>
      <c r="P7506" t="s">
        <v>30</v>
      </c>
      <c r="Q7506" t="s">
        <v>31</v>
      </c>
      <c r="R7506" t="s">
        <v>30</v>
      </c>
    </row>
    <row r="7507" spans="1:24" x14ac:dyDescent="0.25">
      <c r="A7507">
        <v>1380962</v>
      </c>
      <c r="B7507" t="s">
        <v>25715</v>
      </c>
      <c r="C7507" t="s">
        <v>25716</v>
      </c>
      <c r="K7507" t="s">
        <v>25717</v>
      </c>
      <c r="L7507" t="s">
        <v>25718</v>
      </c>
      <c r="N7507" t="s">
        <v>75</v>
      </c>
      <c r="O7507" t="s">
        <v>30</v>
      </c>
      <c r="P7507" t="s">
        <v>30</v>
      </c>
      <c r="Q7507" t="s">
        <v>31</v>
      </c>
      <c r="R7507" t="s">
        <v>30</v>
      </c>
    </row>
    <row r="7508" spans="1:24" x14ac:dyDescent="0.25">
      <c r="A7508">
        <v>1381436</v>
      </c>
      <c r="B7508" t="s">
        <v>25725</v>
      </c>
      <c r="C7508" t="s">
        <v>25726</v>
      </c>
      <c r="M7508" t="s">
        <v>1963</v>
      </c>
      <c r="N7508" t="s">
        <v>75</v>
      </c>
      <c r="O7508" t="s">
        <v>30</v>
      </c>
      <c r="P7508" t="s">
        <v>30</v>
      </c>
      <c r="Q7508" t="s">
        <v>31</v>
      </c>
      <c r="R7508" t="s">
        <v>30</v>
      </c>
    </row>
    <row r="7509" spans="1:24" x14ac:dyDescent="0.25">
      <c r="A7509">
        <v>1380655</v>
      </c>
      <c r="B7509" t="s">
        <v>25727</v>
      </c>
      <c r="C7509" t="s">
        <v>25728</v>
      </c>
      <c r="N7509" t="s">
        <v>75</v>
      </c>
      <c r="O7509" t="s">
        <v>30</v>
      </c>
      <c r="P7509" t="s">
        <v>30</v>
      </c>
      <c r="Q7509" t="s">
        <v>31</v>
      </c>
      <c r="R7509" t="s">
        <v>30</v>
      </c>
    </row>
    <row r="7510" spans="1:24" x14ac:dyDescent="0.25">
      <c r="A7510">
        <v>1380181</v>
      </c>
      <c r="B7510" t="s">
        <v>25729</v>
      </c>
      <c r="C7510" t="s">
        <v>25730</v>
      </c>
      <c r="N7510" t="s">
        <v>75</v>
      </c>
      <c r="O7510" t="s">
        <v>30</v>
      </c>
      <c r="P7510" t="s">
        <v>30</v>
      </c>
      <c r="Q7510" t="s">
        <v>31</v>
      </c>
      <c r="R7510" t="s">
        <v>30</v>
      </c>
    </row>
    <row r="7511" spans="1:24" x14ac:dyDescent="0.25">
      <c r="A7511">
        <v>1380337</v>
      </c>
      <c r="B7511" t="s">
        <v>25740</v>
      </c>
      <c r="C7511" t="s">
        <v>25741</v>
      </c>
      <c r="F7511" t="s">
        <v>3923</v>
      </c>
      <c r="G7511" t="e">
        <f>-focon</f>
        <v>#NAME?</v>
      </c>
      <c r="H7511" t="s">
        <v>2685</v>
      </c>
      <c r="I7511">
        <v>1998</v>
      </c>
      <c r="N7511" t="s">
        <v>75</v>
      </c>
      <c r="O7511" t="s">
        <v>30</v>
      </c>
      <c r="P7511" t="s">
        <v>30</v>
      </c>
      <c r="Q7511" t="s">
        <v>31</v>
      </c>
      <c r="R7511" t="s">
        <v>30</v>
      </c>
    </row>
    <row r="7512" spans="1:24" x14ac:dyDescent="0.25">
      <c r="A7512">
        <v>1380787</v>
      </c>
      <c r="B7512" t="s">
        <v>25745</v>
      </c>
      <c r="C7512" t="s">
        <v>25746</v>
      </c>
      <c r="G7512" t="e">
        <f>-plact</f>
        <v>#NAME?</v>
      </c>
      <c r="H7512" t="s">
        <v>25747</v>
      </c>
      <c r="N7512" t="s">
        <v>75</v>
      </c>
      <c r="O7512" t="s">
        <v>30</v>
      </c>
      <c r="P7512" t="s">
        <v>30</v>
      </c>
      <c r="Q7512" t="s">
        <v>31</v>
      </c>
      <c r="R7512" t="s">
        <v>30</v>
      </c>
    </row>
    <row r="7513" spans="1:24" x14ac:dyDescent="0.25">
      <c r="A7513">
        <v>44309</v>
      </c>
      <c r="B7513" t="s">
        <v>25748</v>
      </c>
      <c r="C7513" t="s">
        <v>25749</v>
      </c>
      <c r="E7513" t="s">
        <v>25750</v>
      </c>
      <c r="I7513">
        <v>1968</v>
      </c>
      <c r="M7513" t="s">
        <v>1310</v>
      </c>
      <c r="N7513" t="s">
        <v>45</v>
      </c>
      <c r="O7513" t="s">
        <v>40</v>
      </c>
      <c r="P7513" t="s">
        <v>30</v>
      </c>
      <c r="Q7513" t="s">
        <v>46</v>
      </c>
      <c r="R7513" t="s">
        <v>30</v>
      </c>
      <c r="X7513" t="s">
        <v>25751</v>
      </c>
    </row>
    <row r="7514" spans="1:24" x14ac:dyDescent="0.25">
      <c r="A7514">
        <v>1376950</v>
      </c>
      <c r="B7514" t="s">
        <v>25752</v>
      </c>
      <c r="C7514" t="s">
        <v>25753</v>
      </c>
      <c r="N7514" t="s">
        <v>45</v>
      </c>
      <c r="O7514" t="s">
        <v>40</v>
      </c>
      <c r="P7514" t="s">
        <v>30</v>
      </c>
      <c r="Q7514" t="s">
        <v>63</v>
      </c>
      <c r="R7514" t="s">
        <v>30</v>
      </c>
      <c r="X7514" t="s">
        <v>25754</v>
      </c>
    </row>
    <row r="7515" spans="1:24" x14ac:dyDescent="0.25">
      <c r="A7515">
        <v>1376590</v>
      </c>
      <c r="B7515" t="s">
        <v>25755</v>
      </c>
      <c r="C7515" t="s">
        <v>25756</v>
      </c>
      <c r="N7515" t="s">
        <v>45</v>
      </c>
      <c r="O7515" t="s">
        <v>40</v>
      </c>
      <c r="P7515" t="s">
        <v>30</v>
      </c>
      <c r="Q7515" t="s">
        <v>46</v>
      </c>
      <c r="R7515" t="s">
        <v>30</v>
      </c>
      <c r="X7515" t="s">
        <v>25757</v>
      </c>
    </row>
    <row r="7516" spans="1:24" x14ac:dyDescent="0.25">
      <c r="A7516">
        <v>1377752</v>
      </c>
      <c r="B7516" t="s">
        <v>25758</v>
      </c>
      <c r="C7516" t="s">
        <v>25759</v>
      </c>
      <c r="N7516" t="s">
        <v>45</v>
      </c>
      <c r="O7516" t="s">
        <v>30</v>
      </c>
      <c r="P7516" t="s">
        <v>30</v>
      </c>
      <c r="Q7516" t="s">
        <v>63</v>
      </c>
      <c r="R7516" t="s">
        <v>30</v>
      </c>
      <c r="X7516" t="s">
        <v>25760</v>
      </c>
    </row>
    <row r="7517" spans="1:24" x14ac:dyDescent="0.25">
      <c r="A7517">
        <v>1378183</v>
      </c>
      <c r="B7517" t="s">
        <v>25761</v>
      </c>
      <c r="C7517" t="s">
        <v>25762</v>
      </c>
      <c r="E7517" t="s">
        <v>25763</v>
      </c>
      <c r="F7517" t="s">
        <v>1258</v>
      </c>
      <c r="G7517" t="e">
        <f>-astine</f>
        <v>#NAME?</v>
      </c>
      <c r="H7517" t="s">
        <v>1231</v>
      </c>
      <c r="I7517">
        <v>1991</v>
      </c>
      <c r="M7517" t="s">
        <v>1395</v>
      </c>
      <c r="N7517" t="s">
        <v>45</v>
      </c>
      <c r="O7517" t="s">
        <v>40</v>
      </c>
      <c r="P7517" t="s">
        <v>30</v>
      </c>
      <c r="Q7517" t="s">
        <v>63</v>
      </c>
      <c r="R7517" t="s">
        <v>30</v>
      </c>
      <c r="X7517" t="s">
        <v>25764</v>
      </c>
    </row>
    <row r="7518" spans="1:24" x14ac:dyDescent="0.25">
      <c r="A7518">
        <v>1378995</v>
      </c>
      <c r="B7518" t="s">
        <v>25765</v>
      </c>
      <c r="C7518" t="s">
        <v>25766</v>
      </c>
      <c r="E7518" t="s">
        <v>25767</v>
      </c>
      <c r="G7518" t="e">
        <f>-vir</f>
        <v>#NAME?</v>
      </c>
      <c r="H7518" t="s">
        <v>10689</v>
      </c>
      <c r="I7518">
        <v>1987</v>
      </c>
      <c r="M7518" t="s">
        <v>250</v>
      </c>
      <c r="N7518" t="s">
        <v>45</v>
      </c>
      <c r="O7518" t="s">
        <v>40</v>
      </c>
      <c r="P7518" t="s">
        <v>30</v>
      </c>
      <c r="Q7518" t="s">
        <v>63</v>
      </c>
      <c r="R7518" t="s">
        <v>30</v>
      </c>
      <c r="X7518" t="s">
        <v>25768</v>
      </c>
    </row>
    <row r="7519" spans="1:24" x14ac:dyDescent="0.25">
      <c r="A7519">
        <v>1378867</v>
      </c>
      <c r="B7519" t="s">
        <v>25769</v>
      </c>
      <c r="C7519" t="s">
        <v>25770</v>
      </c>
      <c r="G7519" t="e">
        <f>-caine</f>
        <v>#NAME?</v>
      </c>
      <c r="H7519" t="s">
        <v>394</v>
      </c>
      <c r="N7519" t="s">
        <v>45</v>
      </c>
      <c r="O7519" t="s">
        <v>40</v>
      </c>
      <c r="P7519" t="s">
        <v>30</v>
      </c>
      <c r="Q7519" t="s">
        <v>46</v>
      </c>
      <c r="R7519" t="s">
        <v>30</v>
      </c>
      <c r="X7519" t="s">
        <v>25771</v>
      </c>
    </row>
    <row r="7520" spans="1:24" x14ac:dyDescent="0.25">
      <c r="A7520">
        <v>1378935</v>
      </c>
      <c r="B7520" t="s">
        <v>25772</v>
      </c>
      <c r="C7520" t="s">
        <v>25773</v>
      </c>
      <c r="E7520" t="s">
        <v>25774</v>
      </c>
      <c r="N7520" t="s">
        <v>45</v>
      </c>
      <c r="O7520" t="s">
        <v>40</v>
      </c>
      <c r="P7520" t="s">
        <v>30</v>
      </c>
      <c r="Q7520" t="s">
        <v>63</v>
      </c>
      <c r="R7520" t="s">
        <v>30</v>
      </c>
      <c r="X7520" t="s">
        <v>25775</v>
      </c>
    </row>
    <row r="7521" spans="1:24" x14ac:dyDescent="0.25">
      <c r="A7521">
        <v>1378859</v>
      </c>
      <c r="B7521" t="s">
        <v>25776</v>
      </c>
      <c r="C7521" t="s">
        <v>25777</v>
      </c>
      <c r="G7521" t="e">
        <f>-citabine</f>
        <v>#NAME?</v>
      </c>
      <c r="H7521" t="s">
        <v>7920</v>
      </c>
      <c r="N7521" t="s">
        <v>29</v>
      </c>
      <c r="O7521" t="s">
        <v>30</v>
      </c>
      <c r="P7521" t="s">
        <v>30</v>
      </c>
      <c r="Q7521" t="s">
        <v>31</v>
      </c>
      <c r="R7521" t="s">
        <v>30</v>
      </c>
      <c r="X7521" t="s">
        <v>25778</v>
      </c>
    </row>
    <row r="7522" spans="1:24" x14ac:dyDescent="0.25">
      <c r="A7522">
        <v>1379096</v>
      </c>
      <c r="B7522" t="s">
        <v>25779</v>
      </c>
      <c r="C7522" t="s">
        <v>25780</v>
      </c>
      <c r="G7522" t="e">
        <f>-adol</f>
        <v>#NAME?</v>
      </c>
      <c r="H7522" t="s">
        <v>582</v>
      </c>
      <c r="N7522" t="s">
        <v>45</v>
      </c>
      <c r="O7522" t="s">
        <v>40</v>
      </c>
      <c r="P7522" t="s">
        <v>30</v>
      </c>
      <c r="Q7522" t="s">
        <v>46</v>
      </c>
      <c r="R7522" t="s">
        <v>30</v>
      </c>
      <c r="X7522" t="s">
        <v>25781</v>
      </c>
    </row>
    <row r="7523" spans="1:24" x14ac:dyDescent="0.25">
      <c r="A7523">
        <v>1378532</v>
      </c>
      <c r="B7523" t="s">
        <v>25782</v>
      </c>
      <c r="C7523" t="s">
        <v>25783</v>
      </c>
      <c r="G7523" t="e">
        <f>-thiazide</f>
        <v>#NAME?</v>
      </c>
      <c r="H7523" t="s">
        <v>682</v>
      </c>
      <c r="N7523" t="s">
        <v>45</v>
      </c>
      <c r="O7523" t="s">
        <v>40</v>
      </c>
      <c r="P7523" t="s">
        <v>30</v>
      </c>
      <c r="Q7523" t="s">
        <v>46</v>
      </c>
      <c r="R7523" t="s">
        <v>30</v>
      </c>
      <c r="X7523" t="s">
        <v>25784</v>
      </c>
    </row>
    <row r="7524" spans="1:24" x14ac:dyDescent="0.25">
      <c r="A7524">
        <v>1377761</v>
      </c>
      <c r="B7524" t="s">
        <v>25785</v>
      </c>
      <c r="C7524" t="s">
        <v>25786</v>
      </c>
      <c r="E7524" t="s">
        <v>25787</v>
      </c>
      <c r="G7524" t="s">
        <v>5821</v>
      </c>
      <c r="H7524" t="s">
        <v>5822</v>
      </c>
      <c r="N7524" t="s">
        <v>45</v>
      </c>
      <c r="O7524" t="s">
        <v>40</v>
      </c>
      <c r="P7524" t="s">
        <v>30</v>
      </c>
      <c r="Q7524" t="s">
        <v>46</v>
      </c>
      <c r="R7524" t="s">
        <v>30</v>
      </c>
      <c r="X7524" t="s">
        <v>25788</v>
      </c>
    </row>
    <row r="7525" spans="1:24" x14ac:dyDescent="0.25">
      <c r="A7525">
        <v>1379402</v>
      </c>
      <c r="B7525" t="s">
        <v>25789</v>
      </c>
      <c r="C7525" t="s">
        <v>25790</v>
      </c>
      <c r="G7525" t="e">
        <f>-cycline</f>
        <v>#NAME?</v>
      </c>
      <c r="H7525" t="s">
        <v>5183</v>
      </c>
      <c r="I7525">
        <v>1963</v>
      </c>
      <c r="M7525" t="s">
        <v>453</v>
      </c>
      <c r="N7525" t="s">
        <v>29</v>
      </c>
      <c r="O7525" t="s">
        <v>40</v>
      </c>
      <c r="P7525" t="s">
        <v>30</v>
      </c>
      <c r="Q7525" t="s">
        <v>31</v>
      </c>
      <c r="R7525" t="s">
        <v>30</v>
      </c>
      <c r="X7525" t="s">
        <v>25791</v>
      </c>
    </row>
    <row r="7526" spans="1:24" x14ac:dyDescent="0.25">
      <c r="A7526">
        <v>1378717</v>
      </c>
      <c r="B7526" t="s">
        <v>25792</v>
      </c>
      <c r="C7526" t="s">
        <v>25793</v>
      </c>
      <c r="G7526" t="s">
        <v>24061</v>
      </c>
      <c r="H7526" t="s">
        <v>24062</v>
      </c>
      <c r="N7526" t="s">
        <v>29</v>
      </c>
      <c r="O7526" t="s">
        <v>30</v>
      </c>
      <c r="P7526" t="s">
        <v>30</v>
      </c>
      <c r="Q7526" t="s">
        <v>46</v>
      </c>
      <c r="R7526" t="s">
        <v>30</v>
      </c>
      <c r="X7526" t="s">
        <v>25794</v>
      </c>
    </row>
    <row r="7527" spans="1:24" x14ac:dyDescent="0.25">
      <c r="A7527">
        <v>1449137</v>
      </c>
      <c r="B7527" t="s">
        <v>25795</v>
      </c>
      <c r="C7527" t="s">
        <v>25796</v>
      </c>
      <c r="G7527" t="e">
        <f>-rinone</f>
        <v>#NAME?</v>
      </c>
      <c r="H7527" t="s">
        <v>9563</v>
      </c>
      <c r="N7527" t="s">
        <v>29</v>
      </c>
      <c r="O7527" t="s">
        <v>40</v>
      </c>
      <c r="P7527" t="s">
        <v>30</v>
      </c>
      <c r="Q7527" t="s">
        <v>46</v>
      </c>
      <c r="R7527" t="s">
        <v>30</v>
      </c>
      <c r="X7527" t="s">
        <v>25797</v>
      </c>
    </row>
    <row r="7528" spans="1:24" x14ac:dyDescent="0.25">
      <c r="A7528">
        <v>1449173</v>
      </c>
      <c r="B7528" t="s">
        <v>25798</v>
      </c>
      <c r="C7528" t="s">
        <v>25799</v>
      </c>
      <c r="G7528" t="e">
        <f>-astine</f>
        <v>#NAME?</v>
      </c>
      <c r="H7528" t="s">
        <v>1231</v>
      </c>
      <c r="N7528" t="s">
        <v>45</v>
      </c>
      <c r="O7528" t="s">
        <v>40</v>
      </c>
      <c r="P7528" t="s">
        <v>30</v>
      </c>
      <c r="Q7528" t="s">
        <v>46</v>
      </c>
      <c r="R7528" t="s">
        <v>30</v>
      </c>
      <c r="X7528" t="s">
        <v>25800</v>
      </c>
    </row>
    <row r="7529" spans="1:24" x14ac:dyDescent="0.25">
      <c r="A7529">
        <v>1449182</v>
      </c>
      <c r="B7529" t="s">
        <v>25801</v>
      </c>
      <c r="C7529" t="s">
        <v>25802</v>
      </c>
      <c r="E7529" t="s">
        <v>25803</v>
      </c>
      <c r="F7529" t="s">
        <v>25804</v>
      </c>
      <c r="G7529" t="e">
        <f>-tide</f>
        <v>#NAME?</v>
      </c>
      <c r="H7529" t="s">
        <v>25805</v>
      </c>
      <c r="I7529">
        <v>2007</v>
      </c>
      <c r="N7529" t="s">
        <v>108</v>
      </c>
      <c r="O7529" t="s">
        <v>30</v>
      </c>
      <c r="P7529" t="s">
        <v>30</v>
      </c>
      <c r="Q7529" t="s">
        <v>31</v>
      </c>
      <c r="R7529" t="s">
        <v>30</v>
      </c>
      <c r="X7529" t="s">
        <v>25806</v>
      </c>
    </row>
    <row r="7530" spans="1:24" x14ac:dyDescent="0.25">
      <c r="A7530">
        <v>1540477</v>
      </c>
      <c r="B7530" t="s">
        <v>25807</v>
      </c>
      <c r="C7530" t="s">
        <v>25808</v>
      </c>
      <c r="E7530" t="s">
        <v>25809</v>
      </c>
      <c r="F7530" t="s">
        <v>25643</v>
      </c>
      <c r="G7530" t="e">
        <f>-adol</f>
        <v>#NAME?</v>
      </c>
      <c r="H7530" t="s">
        <v>582</v>
      </c>
      <c r="I7530">
        <v>2012</v>
      </c>
      <c r="N7530" t="s">
        <v>45</v>
      </c>
      <c r="O7530" t="s">
        <v>30</v>
      </c>
      <c r="P7530" t="s">
        <v>30</v>
      </c>
      <c r="Q7530" t="s">
        <v>31</v>
      </c>
      <c r="R7530" t="s">
        <v>30</v>
      </c>
      <c r="X7530" t="s">
        <v>25810</v>
      </c>
    </row>
    <row r="7531" spans="1:24" x14ac:dyDescent="0.25">
      <c r="A7531">
        <v>1540491</v>
      </c>
      <c r="B7531" t="s">
        <v>25811</v>
      </c>
      <c r="C7531" t="s">
        <v>25812</v>
      </c>
      <c r="E7531" t="s">
        <v>25813</v>
      </c>
      <c r="F7531" t="s">
        <v>13357</v>
      </c>
      <c r="G7531" t="e">
        <f>-orphan</f>
        <v>#NAME?</v>
      </c>
      <c r="H7531" t="s">
        <v>13345</v>
      </c>
      <c r="I7531">
        <v>2012</v>
      </c>
      <c r="N7531" t="s">
        <v>45</v>
      </c>
      <c r="O7531" t="s">
        <v>40</v>
      </c>
      <c r="P7531" t="s">
        <v>30</v>
      </c>
      <c r="Q7531" t="s">
        <v>31</v>
      </c>
      <c r="R7531" t="s">
        <v>30</v>
      </c>
      <c r="X7531" t="s">
        <v>25814</v>
      </c>
    </row>
    <row r="7532" spans="1:24" x14ac:dyDescent="0.25">
      <c r="A7532">
        <v>1540496</v>
      </c>
      <c r="B7532" t="s">
        <v>25815</v>
      </c>
      <c r="C7532" t="s">
        <v>25816</v>
      </c>
      <c r="E7532" t="s">
        <v>25817</v>
      </c>
      <c r="F7532" t="s">
        <v>25818</v>
      </c>
      <c r="G7532" t="e">
        <f>-stat</f>
        <v>#NAME?</v>
      </c>
      <c r="H7532" t="s">
        <v>781</v>
      </c>
      <c r="I7532">
        <v>2013</v>
      </c>
      <c r="N7532" t="s">
        <v>45</v>
      </c>
      <c r="O7532" t="s">
        <v>30</v>
      </c>
      <c r="P7532" t="s">
        <v>30</v>
      </c>
      <c r="Q7532" t="s">
        <v>31</v>
      </c>
      <c r="R7532" t="s">
        <v>30</v>
      </c>
      <c r="X7532" t="s">
        <v>25819</v>
      </c>
    </row>
    <row r="7533" spans="1:24" x14ac:dyDescent="0.25">
      <c r="A7533">
        <v>343725</v>
      </c>
      <c r="B7533" t="s">
        <v>25820</v>
      </c>
      <c r="C7533" t="s">
        <v>25821</v>
      </c>
      <c r="G7533" t="s">
        <v>25822</v>
      </c>
      <c r="H7533" t="s">
        <v>25823</v>
      </c>
      <c r="N7533" t="s">
        <v>45</v>
      </c>
      <c r="O7533" t="s">
        <v>40</v>
      </c>
      <c r="P7533" t="s">
        <v>30</v>
      </c>
      <c r="Q7533" t="s">
        <v>63</v>
      </c>
      <c r="R7533" t="s">
        <v>30</v>
      </c>
      <c r="X7533" t="s">
        <v>25824</v>
      </c>
    </row>
    <row r="7534" spans="1:24" x14ac:dyDescent="0.25">
      <c r="A7534">
        <v>80530</v>
      </c>
      <c r="B7534" t="s">
        <v>25838</v>
      </c>
      <c r="C7534" t="s">
        <v>25839</v>
      </c>
      <c r="G7534" t="e">
        <f>-traline</f>
        <v>#NAME?</v>
      </c>
      <c r="H7534" t="s">
        <v>12321</v>
      </c>
      <c r="N7534" t="s">
        <v>45</v>
      </c>
      <c r="O7534" t="s">
        <v>40</v>
      </c>
      <c r="P7534" t="s">
        <v>30</v>
      </c>
      <c r="Q7534" t="s">
        <v>46</v>
      </c>
      <c r="R7534" t="s">
        <v>30</v>
      </c>
      <c r="X7534" t="s">
        <v>25840</v>
      </c>
    </row>
    <row r="7535" spans="1:24" x14ac:dyDescent="0.25">
      <c r="A7535">
        <v>705808</v>
      </c>
      <c r="B7535" t="s">
        <v>25847</v>
      </c>
      <c r="C7535" t="s">
        <v>25848</v>
      </c>
      <c r="G7535" t="e">
        <f>-oxacin</f>
        <v>#NAME?</v>
      </c>
      <c r="H7535" t="s">
        <v>1472</v>
      </c>
      <c r="N7535" t="s">
        <v>45</v>
      </c>
      <c r="O7535" t="s">
        <v>40</v>
      </c>
      <c r="P7535" t="s">
        <v>30</v>
      </c>
      <c r="Q7535" t="s">
        <v>31</v>
      </c>
      <c r="R7535" t="s">
        <v>30</v>
      </c>
      <c r="X7535" t="s">
        <v>25849</v>
      </c>
    </row>
    <row r="7536" spans="1:24" x14ac:dyDescent="0.25">
      <c r="A7536">
        <v>371147</v>
      </c>
      <c r="B7536" t="s">
        <v>25850</v>
      </c>
      <c r="C7536" t="s">
        <v>25851</v>
      </c>
      <c r="E7536" t="s">
        <v>25852</v>
      </c>
      <c r="F7536" t="s">
        <v>1285</v>
      </c>
      <c r="G7536" t="e">
        <f>-anib</f>
        <v>#NAME?</v>
      </c>
      <c r="H7536" t="s">
        <v>2595</v>
      </c>
      <c r="I7536">
        <v>2009</v>
      </c>
      <c r="N7536" t="s">
        <v>45</v>
      </c>
      <c r="O7536" t="s">
        <v>40</v>
      </c>
      <c r="P7536" t="s">
        <v>30</v>
      </c>
      <c r="Q7536" t="s">
        <v>63</v>
      </c>
      <c r="R7536" t="s">
        <v>30</v>
      </c>
      <c r="X7536" t="s">
        <v>25853</v>
      </c>
    </row>
    <row r="7537" spans="1:24" x14ac:dyDescent="0.25">
      <c r="A7537">
        <v>141205</v>
      </c>
      <c r="B7537" t="s">
        <v>25854</v>
      </c>
      <c r="C7537" t="s">
        <v>25855</v>
      </c>
      <c r="G7537" t="e">
        <f>-vaptan</f>
        <v>#NAME?</v>
      </c>
      <c r="H7537" t="s">
        <v>4614</v>
      </c>
      <c r="N7537" t="s">
        <v>45</v>
      </c>
      <c r="O7537" t="s">
        <v>30</v>
      </c>
      <c r="P7537" t="s">
        <v>30</v>
      </c>
      <c r="Q7537" t="s">
        <v>31</v>
      </c>
      <c r="R7537" t="s">
        <v>30</v>
      </c>
      <c r="X7537" t="s">
        <v>25856</v>
      </c>
    </row>
    <row r="7538" spans="1:24" x14ac:dyDescent="0.25">
      <c r="A7538">
        <v>793</v>
      </c>
      <c r="B7538" t="s">
        <v>25857</v>
      </c>
      <c r="C7538" t="s">
        <v>25858</v>
      </c>
      <c r="G7538" t="e">
        <f>-pamide</f>
        <v>#NAME?</v>
      </c>
      <c r="H7538" t="s">
        <v>760</v>
      </c>
      <c r="I7538">
        <v>1983</v>
      </c>
      <c r="N7538" t="s">
        <v>45</v>
      </c>
      <c r="O7538" t="s">
        <v>40</v>
      </c>
      <c r="P7538" t="s">
        <v>30</v>
      </c>
      <c r="Q7538" t="s">
        <v>46</v>
      </c>
      <c r="R7538" t="s">
        <v>30</v>
      </c>
      <c r="X7538" t="s">
        <v>25859</v>
      </c>
    </row>
    <row r="7539" spans="1:24" x14ac:dyDescent="0.25">
      <c r="A7539">
        <v>223582</v>
      </c>
      <c r="B7539" t="s">
        <v>25860</v>
      </c>
      <c r="C7539" t="s">
        <v>25861</v>
      </c>
      <c r="E7539" t="s">
        <v>25862</v>
      </c>
      <c r="G7539" t="e">
        <f>-dil</f>
        <v>#NAME?</v>
      </c>
      <c r="H7539" t="s">
        <v>707</v>
      </c>
      <c r="K7539" t="s">
        <v>25863</v>
      </c>
      <c r="L7539" t="s">
        <v>25864</v>
      </c>
      <c r="N7539" t="s">
        <v>45</v>
      </c>
      <c r="O7539" t="s">
        <v>40</v>
      </c>
      <c r="P7539" t="s">
        <v>30</v>
      </c>
      <c r="Q7539" t="s">
        <v>63</v>
      </c>
      <c r="R7539" t="s">
        <v>30</v>
      </c>
      <c r="X7539" t="s">
        <v>25865</v>
      </c>
    </row>
    <row r="7540" spans="1:24" x14ac:dyDescent="0.25">
      <c r="A7540">
        <v>198522</v>
      </c>
      <c r="B7540" t="s">
        <v>25866</v>
      </c>
      <c r="C7540" t="s">
        <v>25867</v>
      </c>
      <c r="E7540" t="s">
        <v>25868</v>
      </c>
      <c r="F7540" t="s">
        <v>953</v>
      </c>
      <c r="G7540" t="e">
        <f>-rinone</f>
        <v>#NAME?</v>
      </c>
      <c r="H7540" t="s">
        <v>9563</v>
      </c>
      <c r="I7540">
        <v>1997</v>
      </c>
      <c r="M7540" t="s">
        <v>896</v>
      </c>
      <c r="N7540" t="s">
        <v>45</v>
      </c>
      <c r="O7540" t="s">
        <v>40</v>
      </c>
      <c r="P7540" t="s">
        <v>30</v>
      </c>
      <c r="Q7540" t="s">
        <v>46</v>
      </c>
      <c r="R7540" t="s">
        <v>30</v>
      </c>
      <c r="X7540" t="s">
        <v>25869</v>
      </c>
    </row>
    <row r="7541" spans="1:24" x14ac:dyDescent="0.25">
      <c r="A7541">
        <v>129399</v>
      </c>
      <c r="B7541" t="s">
        <v>25870</v>
      </c>
      <c r="C7541" t="s">
        <v>25871</v>
      </c>
      <c r="G7541" t="e">
        <f>-vaptan</f>
        <v>#NAME?</v>
      </c>
      <c r="H7541" t="s">
        <v>4614</v>
      </c>
      <c r="N7541" t="s">
        <v>45</v>
      </c>
      <c r="O7541" t="s">
        <v>40</v>
      </c>
      <c r="P7541" t="s">
        <v>30</v>
      </c>
      <c r="Q7541" t="s">
        <v>46</v>
      </c>
      <c r="R7541" t="s">
        <v>30</v>
      </c>
      <c r="X7541" t="s">
        <v>25872</v>
      </c>
    </row>
    <row r="7542" spans="1:24" x14ac:dyDescent="0.25">
      <c r="A7542">
        <v>297271</v>
      </c>
      <c r="B7542" t="s">
        <v>25873</v>
      </c>
      <c r="C7542" t="s">
        <v>25874</v>
      </c>
      <c r="E7542" t="s">
        <v>25875</v>
      </c>
      <c r="G7542" t="e">
        <f>-conazole</f>
        <v>#NAME?</v>
      </c>
      <c r="H7542" t="s">
        <v>917</v>
      </c>
      <c r="I7542">
        <v>2006</v>
      </c>
      <c r="N7542" t="s">
        <v>45</v>
      </c>
      <c r="O7542" t="s">
        <v>30</v>
      </c>
      <c r="P7542" t="s">
        <v>30</v>
      </c>
      <c r="Q7542" t="s">
        <v>31</v>
      </c>
      <c r="R7542" t="s">
        <v>30</v>
      </c>
      <c r="X7542" t="s">
        <v>25876</v>
      </c>
    </row>
    <row r="7543" spans="1:24" x14ac:dyDescent="0.25">
      <c r="A7543">
        <v>267272</v>
      </c>
      <c r="B7543" t="s">
        <v>25894</v>
      </c>
      <c r="C7543" t="s">
        <v>25895</v>
      </c>
      <c r="E7543" t="s">
        <v>25896</v>
      </c>
      <c r="F7543" t="s">
        <v>366</v>
      </c>
      <c r="G7543" t="s">
        <v>25897</v>
      </c>
      <c r="H7543" t="s">
        <v>25898</v>
      </c>
      <c r="I7543">
        <v>1985</v>
      </c>
      <c r="M7543" t="s">
        <v>250</v>
      </c>
      <c r="N7543" t="s">
        <v>45</v>
      </c>
      <c r="O7543" t="s">
        <v>40</v>
      </c>
      <c r="P7543" t="s">
        <v>30</v>
      </c>
      <c r="Q7543" t="s">
        <v>63</v>
      </c>
      <c r="R7543" t="s">
        <v>30</v>
      </c>
      <c r="X7543" t="s">
        <v>25899</v>
      </c>
    </row>
    <row r="7544" spans="1:24" x14ac:dyDescent="0.25">
      <c r="A7544">
        <v>233553</v>
      </c>
      <c r="B7544" t="s">
        <v>25907</v>
      </c>
      <c r="C7544" t="s">
        <v>25908</v>
      </c>
      <c r="G7544" t="s">
        <v>2404</v>
      </c>
      <c r="H7544" t="s">
        <v>2405</v>
      </c>
      <c r="N7544" t="s">
        <v>45</v>
      </c>
      <c r="O7544" t="s">
        <v>40</v>
      </c>
      <c r="P7544" t="s">
        <v>30</v>
      </c>
      <c r="Q7544" t="s">
        <v>63</v>
      </c>
      <c r="R7544" t="s">
        <v>30</v>
      </c>
      <c r="X7544" t="s">
        <v>25909</v>
      </c>
    </row>
    <row r="7545" spans="1:24" x14ac:dyDescent="0.25">
      <c r="A7545">
        <v>279705</v>
      </c>
      <c r="B7545" t="s">
        <v>25910</v>
      </c>
      <c r="C7545" t="s">
        <v>25911</v>
      </c>
      <c r="G7545" t="s">
        <v>2333</v>
      </c>
      <c r="H7545" t="s">
        <v>790</v>
      </c>
      <c r="N7545" t="s">
        <v>45</v>
      </c>
      <c r="O7545" t="s">
        <v>40</v>
      </c>
      <c r="P7545" t="s">
        <v>30</v>
      </c>
      <c r="Q7545" t="s">
        <v>31</v>
      </c>
      <c r="R7545" t="s">
        <v>30</v>
      </c>
      <c r="X7545" t="s">
        <v>25912</v>
      </c>
    </row>
    <row r="7546" spans="1:24" x14ac:dyDescent="0.25">
      <c r="A7546">
        <v>24969</v>
      </c>
      <c r="B7546" t="s">
        <v>25913</v>
      </c>
      <c r="C7546" t="s">
        <v>25914</v>
      </c>
      <c r="E7546" t="s">
        <v>25915</v>
      </c>
      <c r="F7546" t="s">
        <v>480</v>
      </c>
      <c r="G7546" t="e">
        <f>-vir</f>
        <v>#NAME?</v>
      </c>
      <c r="H7546" t="s">
        <v>1259</v>
      </c>
      <c r="I7546">
        <v>2002</v>
      </c>
      <c r="N7546" t="s">
        <v>45</v>
      </c>
      <c r="O7546" t="s">
        <v>30</v>
      </c>
      <c r="P7546" t="s">
        <v>30</v>
      </c>
      <c r="Q7546" t="s">
        <v>31</v>
      </c>
      <c r="R7546" t="s">
        <v>30</v>
      </c>
      <c r="X7546" t="s">
        <v>25916</v>
      </c>
    </row>
    <row r="7547" spans="1:24" x14ac:dyDescent="0.25">
      <c r="A7547">
        <v>1376107</v>
      </c>
      <c r="B7547" t="s">
        <v>25917</v>
      </c>
      <c r="C7547" t="s">
        <v>25918</v>
      </c>
      <c r="E7547" t="s">
        <v>25919</v>
      </c>
      <c r="F7547" t="s">
        <v>25920</v>
      </c>
      <c r="G7547" t="e">
        <f>-amidis</f>
        <v>#NAME?</v>
      </c>
      <c r="H7547" t="s">
        <v>25921</v>
      </c>
      <c r="I7547">
        <v>2009</v>
      </c>
      <c r="K7547" t="s">
        <v>25922</v>
      </c>
      <c r="L7547" t="s">
        <v>25923</v>
      </c>
      <c r="N7547" t="s">
        <v>45</v>
      </c>
      <c r="O7547" t="s">
        <v>40</v>
      </c>
      <c r="P7547" t="s">
        <v>30</v>
      </c>
      <c r="Q7547" t="s">
        <v>63</v>
      </c>
      <c r="R7547" t="s">
        <v>30</v>
      </c>
      <c r="X7547" t="s">
        <v>25924</v>
      </c>
    </row>
    <row r="7548" spans="1:24" x14ac:dyDescent="0.25">
      <c r="A7548">
        <v>1379651</v>
      </c>
      <c r="B7548" t="s">
        <v>25925</v>
      </c>
      <c r="C7548" t="s">
        <v>25926</v>
      </c>
      <c r="G7548" t="e">
        <f>-uridine</f>
        <v>#NAME?</v>
      </c>
      <c r="H7548" t="s">
        <v>16654</v>
      </c>
      <c r="I7548">
        <v>2009</v>
      </c>
      <c r="N7548" t="s">
        <v>29</v>
      </c>
      <c r="O7548" t="s">
        <v>40</v>
      </c>
      <c r="P7548" t="s">
        <v>30</v>
      </c>
      <c r="Q7548" t="s">
        <v>31</v>
      </c>
      <c r="R7548" t="s">
        <v>30</v>
      </c>
      <c r="X7548" t="s">
        <v>25927</v>
      </c>
    </row>
    <row r="7549" spans="1:24" x14ac:dyDescent="0.25">
      <c r="A7549">
        <v>1376356</v>
      </c>
      <c r="B7549" t="s">
        <v>25928</v>
      </c>
      <c r="C7549" t="s">
        <v>25929</v>
      </c>
      <c r="N7549" t="s">
        <v>29</v>
      </c>
      <c r="O7549" t="s">
        <v>40</v>
      </c>
      <c r="P7549" t="s">
        <v>30</v>
      </c>
      <c r="Q7549" t="s">
        <v>46</v>
      </c>
      <c r="R7549" t="s">
        <v>30</v>
      </c>
      <c r="X7549" t="s">
        <v>25930</v>
      </c>
    </row>
    <row r="7550" spans="1:24" x14ac:dyDescent="0.25">
      <c r="A7550">
        <v>1378627</v>
      </c>
      <c r="B7550" t="s">
        <v>25931</v>
      </c>
      <c r="C7550" t="s">
        <v>25932</v>
      </c>
      <c r="N7550" t="s">
        <v>45</v>
      </c>
      <c r="O7550" t="s">
        <v>40</v>
      </c>
      <c r="P7550" t="s">
        <v>30</v>
      </c>
      <c r="Q7550" t="s">
        <v>63</v>
      </c>
      <c r="R7550" t="s">
        <v>30</v>
      </c>
      <c r="X7550" t="s">
        <v>25933</v>
      </c>
    </row>
    <row r="7551" spans="1:24" x14ac:dyDescent="0.25">
      <c r="A7551">
        <v>1379806</v>
      </c>
      <c r="B7551" t="s">
        <v>25934</v>
      </c>
      <c r="C7551" t="s">
        <v>25935</v>
      </c>
      <c r="G7551" t="e">
        <f>-fylline</f>
        <v>#NAME?</v>
      </c>
      <c r="H7551" t="s">
        <v>155</v>
      </c>
      <c r="N7551" t="s">
        <v>29</v>
      </c>
      <c r="O7551" t="s">
        <v>40</v>
      </c>
      <c r="P7551" t="s">
        <v>30</v>
      </c>
      <c r="Q7551" t="s">
        <v>63</v>
      </c>
      <c r="R7551" t="s">
        <v>30</v>
      </c>
      <c r="X7551" t="s">
        <v>25936</v>
      </c>
    </row>
    <row r="7552" spans="1:24" x14ac:dyDescent="0.25">
      <c r="A7552">
        <v>1378544</v>
      </c>
      <c r="B7552" t="s">
        <v>25937</v>
      </c>
      <c r="C7552" t="s">
        <v>25938</v>
      </c>
      <c r="N7552" t="s">
        <v>29</v>
      </c>
      <c r="O7552" t="s">
        <v>40</v>
      </c>
      <c r="P7552" t="s">
        <v>30</v>
      </c>
      <c r="Q7552" t="s">
        <v>31</v>
      </c>
      <c r="R7552" t="s">
        <v>30</v>
      </c>
      <c r="X7552" t="s">
        <v>25939</v>
      </c>
    </row>
    <row r="7553" spans="1:24" x14ac:dyDescent="0.25">
      <c r="A7553">
        <v>1378248</v>
      </c>
      <c r="B7553" t="s">
        <v>25940</v>
      </c>
      <c r="C7553" t="s">
        <v>25941</v>
      </c>
      <c r="G7553" t="s">
        <v>460</v>
      </c>
      <c r="H7553" t="s">
        <v>461</v>
      </c>
      <c r="N7553" t="s">
        <v>29</v>
      </c>
      <c r="O7553" t="s">
        <v>40</v>
      </c>
      <c r="P7553" t="s">
        <v>30</v>
      </c>
      <c r="Q7553" t="s">
        <v>31</v>
      </c>
      <c r="R7553" t="s">
        <v>30</v>
      </c>
      <c r="X7553" t="s">
        <v>25942</v>
      </c>
    </row>
    <row r="7554" spans="1:24" x14ac:dyDescent="0.25">
      <c r="A7554">
        <v>1046000</v>
      </c>
      <c r="B7554" t="s">
        <v>25943</v>
      </c>
      <c r="C7554" t="s">
        <v>25944</v>
      </c>
      <c r="E7554" t="s">
        <v>25945</v>
      </c>
      <c r="N7554" t="s">
        <v>45</v>
      </c>
      <c r="O7554" t="s">
        <v>40</v>
      </c>
      <c r="P7554" t="s">
        <v>30</v>
      </c>
      <c r="Q7554" t="s">
        <v>46</v>
      </c>
      <c r="R7554" t="s">
        <v>30</v>
      </c>
      <c r="X7554" t="s">
        <v>25946</v>
      </c>
    </row>
    <row r="7555" spans="1:24" x14ac:dyDescent="0.25">
      <c r="A7555">
        <v>1377196</v>
      </c>
      <c r="B7555" t="s">
        <v>25947</v>
      </c>
      <c r="C7555" t="s">
        <v>25948</v>
      </c>
      <c r="G7555" t="e">
        <f>-azepam</f>
        <v>#NAME?</v>
      </c>
      <c r="H7555" t="s">
        <v>1171</v>
      </c>
      <c r="K7555" t="s">
        <v>25949</v>
      </c>
      <c r="L7555" t="s">
        <v>25950</v>
      </c>
      <c r="N7555" t="s">
        <v>45</v>
      </c>
      <c r="O7555" t="s">
        <v>40</v>
      </c>
      <c r="P7555" t="s">
        <v>30</v>
      </c>
      <c r="Q7555" t="s">
        <v>46</v>
      </c>
      <c r="R7555" t="s">
        <v>30</v>
      </c>
      <c r="X7555" t="s">
        <v>25951</v>
      </c>
    </row>
    <row r="7556" spans="1:24" x14ac:dyDescent="0.25">
      <c r="A7556">
        <v>1376385</v>
      </c>
      <c r="B7556" t="s">
        <v>25952</v>
      </c>
      <c r="C7556" t="s">
        <v>25953</v>
      </c>
      <c r="N7556" t="s">
        <v>45</v>
      </c>
      <c r="O7556" t="s">
        <v>40</v>
      </c>
      <c r="P7556" t="s">
        <v>30</v>
      </c>
      <c r="Q7556" t="s">
        <v>63</v>
      </c>
      <c r="R7556" t="s">
        <v>30</v>
      </c>
      <c r="X7556" t="s">
        <v>25954</v>
      </c>
    </row>
    <row r="7557" spans="1:24" x14ac:dyDescent="0.25">
      <c r="A7557">
        <v>1377173</v>
      </c>
      <c r="B7557" t="s">
        <v>25955</v>
      </c>
      <c r="C7557" t="s">
        <v>25956</v>
      </c>
      <c r="E7557" t="s">
        <v>25957</v>
      </c>
      <c r="I7557">
        <v>1970</v>
      </c>
      <c r="M7557" t="s">
        <v>1025</v>
      </c>
      <c r="N7557" t="s">
        <v>45</v>
      </c>
      <c r="O7557" t="s">
        <v>40</v>
      </c>
      <c r="P7557" t="s">
        <v>30</v>
      </c>
      <c r="Q7557" t="s">
        <v>63</v>
      </c>
      <c r="R7557" t="s">
        <v>30</v>
      </c>
      <c r="X7557" t="s">
        <v>25958</v>
      </c>
    </row>
    <row r="7558" spans="1:24" x14ac:dyDescent="0.25">
      <c r="A7558">
        <v>223</v>
      </c>
      <c r="B7558" t="s">
        <v>25959</v>
      </c>
      <c r="C7558" t="s">
        <v>25960</v>
      </c>
      <c r="E7558" t="s">
        <v>25961</v>
      </c>
      <c r="G7558" t="e">
        <f>-oxacin</f>
        <v>#NAME?</v>
      </c>
      <c r="H7558" t="s">
        <v>1472</v>
      </c>
      <c r="N7558" t="s">
        <v>45</v>
      </c>
      <c r="O7558" t="s">
        <v>40</v>
      </c>
      <c r="P7558" t="s">
        <v>30</v>
      </c>
      <c r="Q7558" t="s">
        <v>46</v>
      </c>
      <c r="R7558" t="s">
        <v>30</v>
      </c>
      <c r="X7558" t="s">
        <v>25962</v>
      </c>
    </row>
    <row r="7559" spans="1:24" x14ac:dyDescent="0.25">
      <c r="A7559">
        <v>205</v>
      </c>
      <c r="B7559" t="s">
        <v>25963</v>
      </c>
      <c r="C7559" t="s">
        <v>25964</v>
      </c>
      <c r="E7559" t="s">
        <v>25965</v>
      </c>
      <c r="F7559" t="s">
        <v>527</v>
      </c>
      <c r="G7559" t="e">
        <f>-oxacin</f>
        <v>#NAME?</v>
      </c>
      <c r="H7559" t="s">
        <v>1472</v>
      </c>
      <c r="I7559">
        <v>1986</v>
      </c>
      <c r="M7559" t="s">
        <v>13014</v>
      </c>
      <c r="N7559" t="s">
        <v>45</v>
      </c>
      <c r="O7559" t="s">
        <v>40</v>
      </c>
      <c r="P7559" t="s">
        <v>30</v>
      </c>
      <c r="Q7559" t="s">
        <v>63</v>
      </c>
      <c r="R7559" t="s">
        <v>30</v>
      </c>
      <c r="X7559" t="s">
        <v>25966</v>
      </c>
    </row>
    <row r="7560" spans="1:24" x14ac:dyDescent="0.25">
      <c r="A7560">
        <v>501483</v>
      </c>
      <c r="B7560" t="s">
        <v>25967</v>
      </c>
      <c r="C7560" t="s">
        <v>25968</v>
      </c>
      <c r="E7560" t="s">
        <v>25969</v>
      </c>
      <c r="G7560" t="e">
        <f>-prazan</f>
        <v>#NAME?</v>
      </c>
      <c r="H7560" t="s">
        <v>2472</v>
      </c>
      <c r="N7560" t="s">
        <v>45</v>
      </c>
      <c r="O7560" t="s">
        <v>40</v>
      </c>
      <c r="P7560" t="s">
        <v>30</v>
      </c>
      <c r="Q7560" t="s">
        <v>63</v>
      </c>
      <c r="R7560" t="s">
        <v>30</v>
      </c>
      <c r="X7560" t="s">
        <v>25970</v>
      </c>
    </row>
    <row r="7561" spans="1:24" x14ac:dyDescent="0.25">
      <c r="A7561">
        <v>56090</v>
      </c>
      <c r="B7561" t="s">
        <v>25978</v>
      </c>
      <c r="C7561" t="s">
        <v>25979</v>
      </c>
      <c r="E7561" t="s">
        <v>25980</v>
      </c>
      <c r="G7561" t="e">
        <f>-formin</f>
        <v>#NAME?</v>
      </c>
      <c r="H7561" t="s">
        <v>6866</v>
      </c>
      <c r="I7561">
        <v>1965</v>
      </c>
      <c r="K7561" t="s">
        <v>25981</v>
      </c>
      <c r="L7561" t="s">
        <v>25982</v>
      </c>
      <c r="M7561" t="s">
        <v>672</v>
      </c>
      <c r="N7561" t="s">
        <v>45</v>
      </c>
      <c r="O7561" t="s">
        <v>40</v>
      </c>
      <c r="P7561" t="s">
        <v>30</v>
      </c>
      <c r="Q7561" t="s">
        <v>63</v>
      </c>
      <c r="R7561" t="s">
        <v>30</v>
      </c>
      <c r="X7561" t="s">
        <v>25983</v>
      </c>
    </row>
    <row r="7562" spans="1:24" x14ac:dyDescent="0.25">
      <c r="A7562">
        <v>17882</v>
      </c>
      <c r="B7562" t="s">
        <v>25991</v>
      </c>
      <c r="C7562" t="s">
        <v>25992</v>
      </c>
      <c r="G7562" t="e">
        <f>-ium</f>
        <v>#NAME?</v>
      </c>
      <c r="H7562" t="s">
        <v>288</v>
      </c>
      <c r="N7562" t="s">
        <v>45</v>
      </c>
      <c r="O7562" t="s">
        <v>40</v>
      </c>
      <c r="P7562" t="s">
        <v>30</v>
      </c>
      <c r="Q7562" t="s">
        <v>63</v>
      </c>
      <c r="R7562" t="s">
        <v>30</v>
      </c>
      <c r="X7562" t="s">
        <v>25993</v>
      </c>
    </row>
    <row r="7563" spans="1:24" x14ac:dyDescent="0.25">
      <c r="A7563">
        <v>1037718</v>
      </c>
      <c r="B7563" t="s">
        <v>25994</v>
      </c>
      <c r="C7563" t="s">
        <v>25995</v>
      </c>
      <c r="E7563" t="s">
        <v>25996</v>
      </c>
      <c r="F7563" t="s">
        <v>11385</v>
      </c>
      <c r="G7563" t="e">
        <f>-tinib</f>
        <v>#NAME?</v>
      </c>
      <c r="H7563" t="s">
        <v>1371</v>
      </c>
      <c r="I7563">
        <v>2003</v>
      </c>
      <c r="N7563" t="s">
        <v>45</v>
      </c>
      <c r="O7563" t="s">
        <v>30</v>
      </c>
      <c r="P7563" t="s">
        <v>30</v>
      </c>
      <c r="Q7563" t="s">
        <v>63</v>
      </c>
      <c r="R7563" t="s">
        <v>30</v>
      </c>
      <c r="X7563" t="s">
        <v>25997</v>
      </c>
    </row>
    <row r="7564" spans="1:24" x14ac:dyDescent="0.25">
      <c r="A7564">
        <v>1100782</v>
      </c>
      <c r="B7564" t="s">
        <v>25998</v>
      </c>
      <c r="C7564" t="s">
        <v>25999</v>
      </c>
      <c r="G7564" t="s">
        <v>3021</v>
      </c>
      <c r="H7564" t="s">
        <v>1459</v>
      </c>
      <c r="N7564" t="s">
        <v>45</v>
      </c>
      <c r="O7564" t="s">
        <v>40</v>
      </c>
      <c r="P7564" t="s">
        <v>30</v>
      </c>
      <c r="Q7564" t="s">
        <v>63</v>
      </c>
      <c r="R7564" t="s">
        <v>30</v>
      </c>
      <c r="X7564" t="s">
        <v>26000</v>
      </c>
    </row>
    <row r="7565" spans="1:24" x14ac:dyDescent="0.25">
      <c r="A7565">
        <v>210</v>
      </c>
      <c r="B7565" t="s">
        <v>26001</v>
      </c>
      <c r="C7565" t="s">
        <v>26002</v>
      </c>
      <c r="E7565" t="s">
        <v>26003</v>
      </c>
      <c r="F7565" t="s">
        <v>922</v>
      </c>
      <c r="G7565" t="e">
        <f>-oxacin</f>
        <v>#NAME?</v>
      </c>
      <c r="H7565" t="s">
        <v>1472</v>
      </c>
      <c r="I7565">
        <v>1987</v>
      </c>
      <c r="K7565" t="s">
        <v>26004</v>
      </c>
      <c r="L7565" t="s">
        <v>26005</v>
      </c>
      <c r="M7565" t="s">
        <v>453</v>
      </c>
      <c r="N7565" t="s">
        <v>45</v>
      </c>
      <c r="O7565" t="s">
        <v>40</v>
      </c>
      <c r="P7565" t="s">
        <v>30</v>
      </c>
      <c r="Q7565" t="s">
        <v>63</v>
      </c>
      <c r="R7565" t="s">
        <v>30</v>
      </c>
      <c r="X7565" t="s">
        <v>26006</v>
      </c>
    </row>
    <row r="7566" spans="1:24" x14ac:dyDescent="0.25">
      <c r="A7566">
        <v>144761</v>
      </c>
      <c r="B7566" t="s">
        <v>26007</v>
      </c>
      <c r="C7566" t="s">
        <v>26008</v>
      </c>
      <c r="E7566" t="s">
        <v>26009</v>
      </c>
      <c r="G7566" t="e">
        <f>-flapon</f>
        <v>#NAME?</v>
      </c>
      <c r="H7566" t="s">
        <v>19619</v>
      </c>
      <c r="I7566">
        <v>2005</v>
      </c>
      <c r="N7566" t="s">
        <v>45</v>
      </c>
      <c r="O7566" t="s">
        <v>30</v>
      </c>
      <c r="P7566" t="s">
        <v>30</v>
      </c>
      <c r="Q7566" t="s">
        <v>31</v>
      </c>
      <c r="R7566" t="s">
        <v>30</v>
      </c>
      <c r="X7566" t="s">
        <v>26010</v>
      </c>
    </row>
    <row r="7567" spans="1:24" x14ac:dyDescent="0.25">
      <c r="A7567">
        <v>12911</v>
      </c>
      <c r="B7567" t="s">
        <v>26011</v>
      </c>
      <c r="C7567" t="s">
        <v>26012</v>
      </c>
      <c r="E7567" t="s">
        <v>26013</v>
      </c>
      <c r="F7567" t="s">
        <v>26014</v>
      </c>
      <c r="G7567" t="e">
        <f>-anib</f>
        <v>#NAME?</v>
      </c>
      <c r="H7567" t="s">
        <v>2595</v>
      </c>
      <c r="I7567">
        <v>2000</v>
      </c>
      <c r="N7567" t="s">
        <v>45</v>
      </c>
      <c r="O7567" t="s">
        <v>40</v>
      </c>
      <c r="P7567" t="s">
        <v>30</v>
      </c>
      <c r="Q7567" t="s">
        <v>63</v>
      </c>
      <c r="R7567" t="s">
        <v>30</v>
      </c>
      <c r="X7567" t="s">
        <v>26015</v>
      </c>
    </row>
    <row r="7568" spans="1:24" x14ac:dyDescent="0.25">
      <c r="A7568">
        <v>861731</v>
      </c>
      <c r="B7568" t="s">
        <v>26016</v>
      </c>
      <c r="C7568" t="s">
        <v>26017</v>
      </c>
      <c r="F7568" t="s">
        <v>10405</v>
      </c>
      <c r="G7568" t="s">
        <v>2404</v>
      </c>
      <c r="H7568" t="s">
        <v>2405</v>
      </c>
      <c r="M7568" t="s">
        <v>26018</v>
      </c>
      <c r="N7568" t="s">
        <v>45</v>
      </c>
      <c r="O7568" t="s">
        <v>40</v>
      </c>
      <c r="P7568" t="s">
        <v>30</v>
      </c>
      <c r="Q7568" t="s">
        <v>63</v>
      </c>
      <c r="R7568" t="s">
        <v>30</v>
      </c>
      <c r="X7568" t="s">
        <v>26019</v>
      </c>
    </row>
    <row r="7569" spans="1:24" x14ac:dyDescent="0.25">
      <c r="A7569">
        <v>22873</v>
      </c>
      <c r="B7569" t="s">
        <v>26023</v>
      </c>
      <c r="C7569" t="s">
        <v>26024</v>
      </c>
      <c r="G7569" t="e">
        <f>-profen</f>
        <v>#NAME?</v>
      </c>
      <c r="H7569" t="s">
        <v>875</v>
      </c>
      <c r="N7569" t="s">
        <v>45</v>
      </c>
      <c r="O7569" t="s">
        <v>40</v>
      </c>
      <c r="P7569" t="s">
        <v>30</v>
      </c>
      <c r="Q7569" t="s">
        <v>46</v>
      </c>
      <c r="R7569" t="s">
        <v>30</v>
      </c>
      <c r="X7569" t="s">
        <v>26025</v>
      </c>
    </row>
    <row r="7570" spans="1:24" x14ac:dyDescent="0.25">
      <c r="A7570">
        <v>308812</v>
      </c>
      <c r="B7570" t="s">
        <v>26038</v>
      </c>
      <c r="C7570" t="s">
        <v>26039</v>
      </c>
      <c r="G7570" t="e">
        <f>-kalant</f>
        <v>#NAME?</v>
      </c>
      <c r="H7570" t="s">
        <v>1639</v>
      </c>
      <c r="N7570" t="s">
        <v>45</v>
      </c>
      <c r="O7570" t="s">
        <v>40</v>
      </c>
      <c r="P7570" t="s">
        <v>30</v>
      </c>
      <c r="Q7570" t="s">
        <v>46</v>
      </c>
      <c r="R7570" t="s">
        <v>30</v>
      </c>
      <c r="X7570" t="s">
        <v>26040</v>
      </c>
    </row>
    <row r="7571" spans="1:24" x14ac:dyDescent="0.25">
      <c r="A7571">
        <v>63401</v>
      </c>
      <c r="B7571" t="s">
        <v>26041</v>
      </c>
      <c r="C7571" t="s">
        <v>26042</v>
      </c>
      <c r="E7571" t="s">
        <v>26043</v>
      </c>
      <c r="F7571" t="s">
        <v>6651</v>
      </c>
      <c r="G7571" t="e">
        <f>-ast</f>
        <v>#NAME?</v>
      </c>
      <c r="H7571" t="s">
        <v>14969</v>
      </c>
      <c r="I7571">
        <v>1996</v>
      </c>
      <c r="M7571" t="s">
        <v>26044</v>
      </c>
      <c r="N7571" t="s">
        <v>45</v>
      </c>
      <c r="O7571" t="s">
        <v>40</v>
      </c>
      <c r="P7571" t="s">
        <v>30</v>
      </c>
      <c r="Q7571" t="s">
        <v>63</v>
      </c>
      <c r="R7571" t="s">
        <v>30</v>
      </c>
      <c r="X7571" t="s">
        <v>26045</v>
      </c>
    </row>
    <row r="7572" spans="1:24" x14ac:dyDescent="0.25">
      <c r="A7572">
        <v>387998</v>
      </c>
      <c r="B7572" t="s">
        <v>26046</v>
      </c>
      <c r="C7572" t="s">
        <v>26047</v>
      </c>
      <c r="E7572" t="s">
        <v>26048</v>
      </c>
      <c r="G7572" t="e">
        <f>-profen</f>
        <v>#NAME?</v>
      </c>
      <c r="H7572" t="s">
        <v>875</v>
      </c>
      <c r="N7572" t="s">
        <v>45</v>
      </c>
      <c r="O7572" t="s">
        <v>40</v>
      </c>
      <c r="P7572" t="s">
        <v>30</v>
      </c>
      <c r="Q7572" t="s">
        <v>46</v>
      </c>
      <c r="R7572" t="s">
        <v>30</v>
      </c>
      <c r="X7572" t="s">
        <v>26049</v>
      </c>
    </row>
    <row r="7573" spans="1:24" x14ac:dyDescent="0.25">
      <c r="A7573">
        <v>554466</v>
      </c>
      <c r="B7573" t="s">
        <v>26050</v>
      </c>
      <c r="C7573" t="s">
        <v>26051</v>
      </c>
      <c r="G7573" t="e">
        <f>-dar</f>
        <v>#NAME?</v>
      </c>
      <c r="H7573" t="s">
        <v>5280</v>
      </c>
      <c r="N7573" t="s">
        <v>45</v>
      </c>
      <c r="O7573" t="s">
        <v>30</v>
      </c>
      <c r="P7573" t="s">
        <v>30</v>
      </c>
      <c r="Q7573" t="s">
        <v>63</v>
      </c>
      <c r="R7573" t="s">
        <v>30</v>
      </c>
      <c r="X7573" t="s">
        <v>26052</v>
      </c>
    </row>
    <row r="7574" spans="1:24" x14ac:dyDescent="0.25">
      <c r="A7574">
        <v>343041</v>
      </c>
      <c r="B7574" t="s">
        <v>26059</v>
      </c>
      <c r="C7574" t="s">
        <v>26060</v>
      </c>
      <c r="E7574" t="s">
        <v>26061</v>
      </c>
      <c r="F7574" t="s">
        <v>1435</v>
      </c>
      <c r="G7574" t="e">
        <f>-anib</f>
        <v>#NAME?</v>
      </c>
      <c r="H7574" t="s">
        <v>2595</v>
      </c>
      <c r="I7574">
        <v>2008</v>
      </c>
      <c r="N7574" t="s">
        <v>45</v>
      </c>
      <c r="O7574" t="s">
        <v>40</v>
      </c>
      <c r="P7574" t="s">
        <v>30</v>
      </c>
      <c r="Q7574" t="s">
        <v>31</v>
      </c>
      <c r="R7574" t="s">
        <v>30</v>
      </c>
      <c r="X7574" t="s">
        <v>26062</v>
      </c>
    </row>
    <row r="7575" spans="1:24" x14ac:dyDescent="0.25">
      <c r="A7575">
        <v>454217</v>
      </c>
      <c r="B7575" t="s">
        <v>26063</v>
      </c>
      <c r="C7575" t="s">
        <v>26064</v>
      </c>
      <c r="G7575" t="e">
        <f>-nixin</f>
        <v>#NAME?</v>
      </c>
      <c r="H7575" t="s">
        <v>8713</v>
      </c>
      <c r="N7575" t="s">
        <v>45</v>
      </c>
      <c r="O7575" t="s">
        <v>40</v>
      </c>
      <c r="P7575" t="s">
        <v>30</v>
      </c>
      <c r="Q7575" t="s">
        <v>63</v>
      </c>
      <c r="R7575" t="s">
        <v>30</v>
      </c>
      <c r="X7575" t="s">
        <v>26065</v>
      </c>
    </row>
    <row r="7576" spans="1:24" x14ac:dyDescent="0.25">
      <c r="A7576">
        <v>1051419</v>
      </c>
      <c r="B7576" t="s">
        <v>26066</v>
      </c>
      <c r="C7576" t="s">
        <v>26067</v>
      </c>
      <c r="G7576" t="e">
        <f>-zotan</f>
        <v>#NAME?</v>
      </c>
      <c r="H7576" t="s">
        <v>1354</v>
      </c>
      <c r="N7576" t="s">
        <v>45</v>
      </c>
      <c r="O7576" t="s">
        <v>40</v>
      </c>
      <c r="P7576" t="s">
        <v>30</v>
      </c>
      <c r="Q7576" t="s">
        <v>31</v>
      </c>
      <c r="R7576" t="s">
        <v>30</v>
      </c>
      <c r="X7576" t="s">
        <v>26068</v>
      </c>
    </row>
    <row r="7577" spans="1:24" x14ac:dyDescent="0.25">
      <c r="A7577">
        <v>33827</v>
      </c>
      <c r="B7577" t="s">
        <v>26069</v>
      </c>
      <c r="C7577" t="s">
        <v>26070</v>
      </c>
      <c r="E7577" t="s">
        <v>26071</v>
      </c>
      <c r="G7577" t="e">
        <f>-glitazar</f>
        <v>#NAME?</v>
      </c>
      <c r="H7577" t="s">
        <v>7402</v>
      </c>
      <c r="I7577">
        <v>2004</v>
      </c>
      <c r="N7577" t="s">
        <v>45</v>
      </c>
      <c r="O7577" t="s">
        <v>40</v>
      </c>
      <c r="P7577" t="s">
        <v>30</v>
      </c>
      <c r="Q7577" t="s">
        <v>31</v>
      </c>
      <c r="R7577" t="s">
        <v>30</v>
      </c>
      <c r="X7577" t="s">
        <v>26072</v>
      </c>
    </row>
    <row r="7578" spans="1:24" x14ac:dyDescent="0.25">
      <c r="A7578">
        <v>631325</v>
      </c>
      <c r="B7578" t="s">
        <v>26073</v>
      </c>
      <c r="C7578" t="s">
        <v>26074</v>
      </c>
      <c r="F7578" t="s">
        <v>869</v>
      </c>
      <c r="G7578" t="e">
        <f>-dar</f>
        <v>#NAME?</v>
      </c>
      <c r="H7578" t="s">
        <v>26075</v>
      </c>
      <c r="I7578">
        <v>2000</v>
      </c>
      <c r="N7578" t="s">
        <v>108</v>
      </c>
      <c r="O7578" t="s">
        <v>30</v>
      </c>
      <c r="P7578" t="s">
        <v>30</v>
      </c>
      <c r="Q7578" t="s">
        <v>31</v>
      </c>
      <c r="R7578" t="s">
        <v>30</v>
      </c>
      <c r="X7578" t="s">
        <v>26076</v>
      </c>
    </row>
    <row r="7579" spans="1:24" x14ac:dyDescent="0.25">
      <c r="A7579">
        <v>73070</v>
      </c>
      <c r="B7579" t="s">
        <v>26077</v>
      </c>
      <c r="C7579" t="s">
        <v>26078</v>
      </c>
      <c r="E7579" t="s">
        <v>26079</v>
      </c>
      <c r="F7579" t="s">
        <v>519</v>
      </c>
      <c r="G7579" t="e">
        <f>-vaptan</f>
        <v>#NAME?</v>
      </c>
      <c r="H7579" t="s">
        <v>4614</v>
      </c>
      <c r="I7579">
        <v>1999</v>
      </c>
      <c r="N7579" t="s">
        <v>45</v>
      </c>
      <c r="O7579" t="s">
        <v>30</v>
      </c>
      <c r="P7579" t="s">
        <v>30</v>
      </c>
      <c r="Q7579" t="s">
        <v>63</v>
      </c>
      <c r="R7579" t="s">
        <v>30</v>
      </c>
      <c r="X7579" t="s">
        <v>26080</v>
      </c>
    </row>
    <row r="7580" spans="1:24" x14ac:dyDescent="0.25">
      <c r="A7580">
        <v>240311</v>
      </c>
      <c r="B7580" t="s">
        <v>26081</v>
      </c>
      <c r="C7580" t="s">
        <v>26082</v>
      </c>
      <c r="E7580" t="s">
        <v>26083</v>
      </c>
      <c r="F7580" t="s">
        <v>442</v>
      </c>
      <c r="G7580" t="e">
        <f>-fylline</f>
        <v>#NAME?</v>
      </c>
      <c r="H7580" t="s">
        <v>155</v>
      </c>
      <c r="I7580">
        <v>1994</v>
      </c>
      <c r="M7580" t="s">
        <v>250</v>
      </c>
      <c r="N7580" t="s">
        <v>29</v>
      </c>
      <c r="O7580" t="s">
        <v>40</v>
      </c>
      <c r="P7580" t="s">
        <v>30</v>
      </c>
      <c r="Q7580" t="s">
        <v>63</v>
      </c>
      <c r="R7580" t="s">
        <v>30</v>
      </c>
      <c r="X7580" t="s">
        <v>26084</v>
      </c>
    </row>
    <row r="7581" spans="1:24" x14ac:dyDescent="0.25">
      <c r="A7581">
        <v>181427</v>
      </c>
      <c r="B7581" t="s">
        <v>26085</v>
      </c>
      <c r="C7581" t="s">
        <v>26086</v>
      </c>
      <c r="E7581" t="s">
        <v>26087</v>
      </c>
      <c r="F7581" t="s">
        <v>26088</v>
      </c>
      <c r="G7581" t="e">
        <f>-nicline</f>
        <v>#NAME?</v>
      </c>
      <c r="H7581" t="s">
        <v>12703</v>
      </c>
      <c r="I7581">
        <v>1999</v>
      </c>
      <c r="N7581" t="s">
        <v>45</v>
      </c>
      <c r="O7581" t="s">
        <v>40</v>
      </c>
      <c r="P7581" t="s">
        <v>30</v>
      </c>
      <c r="Q7581" t="s">
        <v>31</v>
      </c>
      <c r="R7581" t="s">
        <v>30</v>
      </c>
      <c r="X7581" t="s">
        <v>26089</v>
      </c>
    </row>
    <row r="7582" spans="1:24" x14ac:dyDescent="0.25">
      <c r="A7582">
        <v>315827</v>
      </c>
      <c r="B7582" t="s">
        <v>26090</v>
      </c>
      <c r="C7582" t="s">
        <v>26091</v>
      </c>
      <c r="G7582" t="e">
        <f>-azosin</f>
        <v>#NAME?</v>
      </c>
      <c r="H7582" t="s">
        <v>12109</v>
      </c>
      <c r="N7582" t="s">
        <v>45</v>
      </c>
      <c r="O7582" t="s">
        <v>40</v>
      </c>
      <c r="P7582" t="s">
        <v>30</v>
      </c>
      <c r="Q7582" t="s">
        <v>63</v>
      </c>
      <c r="R7582" t="s">
        <v>30</v>
      </c>
      <c r="X7582" t="s">
        <v>26092</v>
      </c>
    </row>
    <row r="7583" spans="1:24" x14ac:dyDescent="0.25">
      <c r="A7583">
        <v>93440</v>
      </c>
      <c r="B7583" t="s">
        <v>26093</v>
      </c>
      <c r="C7583" t="s">
        <v>26094</v>
      </c>
      <c r="E7583" t="s">
        <v>26095</v>
      </c>
      <c r="F7583" t="s">
        <v>527</v>
      </c>
      <c r="G7583" t="e">
        <f>-leuton</f>
        <v>#NAME?</v>
      </c>
      <c r="H7583" t="s">
        <v>13597</v>
      </c>
      <c r="I7583">
        <v>1997</v>
      </c>
      <c r="M7583" t="s">
        <v>26096</v>
      </c>
      <c r="N7583" t="s">
        <v>45</v>
      </c>
      <c r="O7583" t="s">
        <v>40</v>
      </c>
      <c r="P7583" t="s">
        <v>30</v>
      </c>
      <c r="Q7583" t="s">
        <v>31</v>
      </c>
      <c r="R7583" t="s">
        <v>30</v>
      </c>
      <c r="X7583" t="s">
        <v>26097</v>
      </c>
    </row>
    <row r="7584" spans="1:24" x14ac:dyDescent="0.25">
      <c r="A7584">
        <v>445932</v>
      </c>
      <c r="B7584" t="s">
        <v>26104</v>
      </c>
      <c r="C7584" t="s">
        <v>26105</v>
      </c>
      <c r="F7584" t="s">
        <v>922</v>
      </c>
      <c r="G7584" t="s">
        <v>4995</v>
      </c>
      <c r="H7584" t="s">
        <v>4996</v>
      </c>
      <c r="I7584">
        <v>1979</v>
      </c>
      <c r="K7584" t="s">
        <v>26106</v>
      </c>
      <c r="L7584" t="s">
        <v>26107</v>
      </c>
      <c r="M7584" t="s">
        <v>1082</v>
      </c>
      <c r="N7584" t="s">
        <v>29</v>
      </c>
      <c r="O7584" t="s">
        <v>30</v>
      </c>
      <c r="P7584" t="s">
        <v>30</v>
      </c>
      <c r="Q7584" t="s">
        <v>63</v>
      </c>
      <c r="R7584" t="s">
        <v>30</v>
      </c>
      <c r="X7584" t="s">
        <v>26108</v>
      </c>
    </row>
    <row r="7585" spans="1:24" x14ac:dyDescent="0.25">
      <c r="A7585">
        <v>197216</v>
      </c>
      <c r="B7585" t="s">
        <v>26109</v>
      </c>
      <c r="C7585" t="s">
        <v>26110</v>
      </c>
      <c r="G7585" t="s">
        <v>1015</v>
      </c>
      <c r="H7585" t="s">
        <v>1016</v>
      </c>
      <c r="N7585" t="s">
        <v>29</v>
      </c>
      <c r="O7585" t="s">
        <v>30</v>
      </c>
      <c r="P7585" t="s">
        <v>30</v>
      </c>
      <c r="Q7585" t="s">
        <v>31</v>
      </c>
      <c r="R7585" t="s">
        <v>30</v>
      </c>
      <c r="X7585" t="s">
        <v>26111</v>
      </c>
    </row>
    <row r="7586" spans="1:24" x14ac:dyDescent="0.25">
      <c r="A7586">
        <v>167326</v>
      </c>
      <c r="B7586" t="s">
        <v>26118</v>
      </c>
      <c r="C7586" t="s">
        <v>26119</v>
      </c>
      <c r="E7586" t="s">
        <v>26120</v>
      </c>
      <c r="F7586" t="s">
        <v>8653</v>
      </c>
      <c r="G7586" t="e">
        <f>-pafant</f>
        <v>#NAME?</v>
      </c>
      <c r="H7586" t="s">
        <v>13329</v>
      </c>
      <c r="I7586">
        <v>1994</v>
      </c>
      <c r="M7586" t="s">
        <v>26121</v>
      </c>
      <c r="N7586" t="s">
        <v>45</v>
      </c>
      <c r="O7586" t="s">
        <v>40</v>
      </c>
      <c r="P7586" t="s">
        <v>30</v>
      </c>
      <c r="Q7586" t="s">
        <v>31</v>
      </c>
      <c r="R7586" t="s">
        <v>30</v>
      </c>
      <c r="X7586" t="s">
        <v>26122</v>
      </c>
    </row>
    <row r="7587" spans="1:24" x14ac:dyDescent="0.25">
      <c r="A7587">
        <v>255532</v>
      </c>
      <c r="B7587" t="s">
        <v>26130</v>
      </c>
      <c r="C7587" t="s">
        <v>26131</v>
      </c>
      <c r="F7587" t="s">
        <v>26132</v>
      </c>
      <c r="G7587" t="s">
        <v>1458</v>
      </c>
      <c r="H7587" t="s">
        <v>1459</v>
      </c>
      <c r="I7587">
        <v>1972</v>
      </c>
      <c r="K7587" t="s">
        <v>26133</v>
      </c>
      <c r="L7587" t="s">
        <v>26134</v>
      </c>
      <c r="M7587" t="s">
        <v>2199</v>
      </c>
      <c r="N7587" t="s">
        <v>45</v>
      </c>
      <c r="O7587" t="s">
        <v>40</v>
      </c>
      <c r="P7587" t="s">
        <v>30</v>
      </c>
      <c r="Q7587" t="s">
        <v>63</v>
      </c>
      <c r="R7587" t="s">
        <v>30</v>
      </c>
      <c r="X7587" t="s">
        <v>26135</v>
      </c>
    </row>
    <row r="7588" spans="1:24" x14ac:dyDescent="0.25">
      <c r="A7588">
        <v>74894</v>
      </c>
      <c r="B7588" t="s">
        <v>26136</v>
      </c>
      <c r="C7588" t="s">
        <v>26137</v>
      </c>
      <c r="G7588" t="e">
        <f ca="1">-ifen(e)</f>
        <v>#NAME?</v>
      </c>
      <c r="H7588" t="s">
        <v>4990</v>
      </c>
      <c r="N7588" t="s">
        <v>45</v>
      </c>
      <c r="O7588" t="s">
        <v>30</v>
      </c>
      <c r="P7588" t="s">
        <v>30</v>
      </c>
      <c r="Q7588" t="s">
        <v>31</v>
      </c>
      <c r="R7588" t="s">
        <v>30</v>
      </c>
      <c r="X7588" t="s">
        <v>26138</v>
      </c>
    </row>
    <row r="7589" spans="1:24" x14ac:dyDescent="0.25">
      <c r="A7589">
        <v>4686</v>
      </c>
      <c r="B7589" t="s">
        <v>26139</v>
      </c>
      <c r="C7589" t="s">
        <v>26140</v>
      </c>
      <c r="G7589" t="e">
        <f>-pride</f>
        <v>#NAME?</v>
      </c>
      <c r="H7589" t="s">
        <v>165</v>
      </c>
      <c r="N7589" t="s">
        <v>45</v>
      </c>
      <c r="O7589" t="s">
        <v>40</v>
      </c>
      <c r="P7589" t="s">
        <v>30</v>
      </c>
      <c r="Q7589" t="s">
        <v>31</v>
      </c>
      <c r="R7589" t="s">
        <v>30</v>
      </c>
      <c r="X7589" t="s">
        <v>26141</v>
      </c>
    </row>
    <row r="7590" spans="1:24" x14ac:dyDescent="0.25">
      <c r="A7590">
        <v>685208</v>
      </c>
      <c r="B7590" t="s">
        <v>26142</v>
      </c>
      <c r="C7590" t="s">
        <v>26143</v>
      </c>
      <c r="E7590" t="s">
        <v>26144</v>
      </c>
      <c r="F7590" t="s">
        <v>480</v>
      </c>
      <c r="G7590" t="e">
        <f>-icam</f>
        <v>#NAME?</v>
      </c>
      <c r="H7590" t="s">
        <v>1658</v>
      </c>
      <c r="I7590">
        <v>1970</v>
      </c>
      <c r="M7590" t="s">
        <v>1025</v>
      </c>
      <c r="N7590" t="s">
        <v>45</v>
      </c>
      <c r="O7590" t="s">
        <v>40</v>
      </c>
      <c r="P7590" t="s">
        <v>30</v>
      </c>
      <c r="Q7590" t="s">
        <v>46</v>
      </c>
      <c r="R7590" t="s">
        <v>30</v>
      </c>
      <c r="X7590" t="s">
        <v>26145</v>
      </c>
    </row>
    <row r="7591" spans="1:24" x14ac:dyDescent="0.25">
      <c r="A7591">
        <v>341603</v>
      </c>
      <c r="B7591" t="s">
        <v>26146</v>
      </c>
      <c r="C7591" t="s">
        <v>26147</v>
      </c>
      <c r="E7591" t="s">
        <v>26148</v>
      </c>
      <c r="G7591" t="e">
        <f>-tant</f>
        <v>#NAME?</v>
      </c>
      <c r="H7591" t="s">
        <v>8457</v>
      </c>
      <c r="I7591">
        <v>2005</v>
      </c>
      <c r="N7591" t="s">
        <v>45</v>
      </c>
      <c r="O7591" t="s">
        <v>30</v>
      </c>
      <c r="P7591" t="s">
        <v>30</v>
      </c>
      <c r="Q7591" t="s">
        <v>63</v>
      </c>
      <c r="R7591" t="s">
        <v>30</v>
      </c>
      <c r="X7591" t="s">
        <v>26149</v>
      </c>
    </row>
    <row r="7592" spans="1:24" x14ac:dyDescent="0.25">
      <c r="A7592">
        <v>26971</v>
      </c>
      <c r="B7592" t="s">
        <v>26161</v>
      </c>
      <c r="C7592" t="s">
        <v>26162</v>
      </c>
      <c r="G7592" t="e">
        <f>-clidine</f>
        <v>#NAME?</v>
      </c>
      <c r="H7592" t="s">
        <v>1509</v>
      </c>
      <c r="N7592" t="s">
        <v>45</v>
      </c>
      <c r="O7592" t="s">
        <v>40</v>
      </c>
      <c r="P7592" t="s">
        <v>30</v>
      </c>
      <c r="Q7592" t="s">
        <v>63</v>
      </c>
      <c r="R7592" t="s">
        <v>30</v>
      </c>
      <c r="X7592" t="s">
        <v>26163</v>
      </c>
    </row>
    <row r="7593" spans="1:24" x14ac:dyDescent="0.25">
      <c r="A7593">
        <v>121477</v>
      </c>
      <c r="B7593" t="s">
        <v>26170</v>
      </c>
      <c r="C7593" t="s">
        <v>26171</v>
      </c>
      <c r="E7593" t="s">
        <v>26172</v>
      </c>
      <c r="F7593" t="s">
        <v>26173</v>
      </c>
      <c r="I7593">
        <v>1987</v>
      </c>
      <c r="M7593" t="s">
        <v>26174</v>
      </c>
      <c r="N7593" t="s">
        <v>45</v>
      </c>
      <c r="O7593" t="s">
        <v>40</v>
      </c>
      <c r="P7593" t="s">
        <v>30</v>
      </c>
      <c r="Q7593" t="s">
        <v>46</v>
      </c>
      <c r="R7593" t="s">
        <v>30</v>
      </c>
      <c r="X7593" t="s">
        <v>26175</v>
      </c>
    </row>
    <row r="7594" spans="1:24" x14ac:dyDescent="0.25">
      <c r="A7594">
        <v>61463</v>
      </c>
      <c r="B7594" t="s">
        <v>26182</v>
      </c>
      <c r="C7594" t="s">
        <v>26183</v>
      </c>
      <c r="E7594" t="s">
        <v>26184</v>
      </c>
      <c r="F7594" t="s">
        <v>886</v>
      </c>
      <c r="G7594" t="e">
        <f>-pril</f>
        <v>#NAME?</v>
      </c>
      <c r="H7594" t="s">
        <v>1992</v>
      </c>
      <c r="I7594">
        <v>1988</v>
      </c>
      <c r="M7594" t="s">
        <v>20601</v>
      </c>
      <c r="N7594" t="s">
        <v>45</v>
      </c>
      <c r="O7594" t="s">
        <v>40</v>
      </c>
      <c r="P7594" t="s">
        <v>30</v>
      </c>
      <c r="Q7594" t="s">
        <v>31</v>
      </c>
      <c r="R7594" t="s">
        <v>30</v>
      </c>
      <c r="X7594" t="s">
        <v>26185</v>
      </c>
    </row>
    <row r="7595" spans="1:24" x14ac:dyDescent="0.25">
      <c r="A7595">
        <v>33583</v>
      </c>
      <c r="B7595" t="s">
        <v>26186</v>
      </c>
      <c r="C7595" t="s">
        <v>26187</v>
      </c>
      <c r="E7595" t="s">
        <v>26188</v>
      </c>
      <c r="F7595" t="s">
        <v>26189</v>
      </c>
      <c r="I7595">
        <v>1986</v>
      </c>
      <c r="K7595" t="s">
        <v>26190</v>
      </c>
      <c r="L7595" t="s">
        <v>26191</v>
      </c>
      <c r="M7595" t="s">
        <v>26192</v>
      </c>
      <c r="N7595" t="s">
        <v>45</v>
      </c>
      <c r="O7595" t="s">
        <v>40</v>
      </c>
      <c r="P7595" t="s">
        <v>30</v>
      </c>
      <c r="Q7595" t="s">
        <v>63</v>
      </c>
      <c r="R7595" t="s">
        <v>30</v>
      </c>
      <c r="X7595" t="s">
        <v>26193</v>
      </c>
    </row>
    <row r="7596" spans="1:24" x14ac:dyDescent="0.25">
      <c r="A7596">
        <v>1051568</v>
      </c>
      <c r="B7596" t="s">
        <v>26201</v>
      </c>
      <c r="C7596" t="s">
        <v>26202</v>
      </c>
      <c r="E7596" t="s">
        <v>26203</v>
      </c>
      <c r="F7596" t="s">
        <v>1258</v>
      </c>
      <c r="I7596">
        <v>1993</v>
      </c>
      <c r="M7596" t="s">
        <v>11881</v>
      </c>
      <c r="N7596" t="s">
        <v>45</v>
      </c>
      <c r="O7596" t="s">
        <v>30</v>
      </c>
      <c r="P7596" t="s">
        <v>30</v>
      </c>
      <c r="Q7596" t="s">
        <v>46</v>
      </c>
      <c r="R7596" t="s">
        <v>30</v>
      </c>
      <c r="X7596" t="s">
        <v>26204</v>
      </c>
    </row>
    <row r="7597" spans="1:24" x14ac:dyDescent="0.25">
      <c r="A7597">
        <v>84637</v>
      </c>
      <c r="B7597" t="s">
        <v>26210</v>
      </c>
      <c r="C7597" t="s">
        <v>26211</v>
      </c>
      <c r="I7597">
        <v>1979</v>
      </c>
      <c r="M7597" t="s">
        <v>1041</v>
      </c>
      <c r="N7597" t="s">
        <v>45</v>
      </c>
      <c r="O7597" t="s">
        <v>40</v>
      </c>
      <c r="P7597" t="s">
        <v>30</v>
      </c>
      <c r="Q7597" t="s">
        <v>31</v>
      </c>
      <c r="R7597" t="s">
        <v>30</v>
      </c>
      <c r="X7597" t="s">
        <v>26212</v>
      </c>
    </row>
    <row r="7598" spans="1:24" x14ac:dyDescent="0.25">
      <c r="A7598">
        <v>227244</v>
      </c>
      <c r="B7598" t="s">
        <v>26213</v>
      </c>
      <c r="C7598" t="s">
        <v>26214</v>
      </c>
      <c r="M7598" t="s">
        <v>6018</v>
      </c>
      <c r="N7598" t="s">
        <v>45</v>
      </c>
      <c r="O7598" t="s">
        <v>30</v>
      </c>
      <c r="P7598" t="s">
        <v>30</v>
      </c>
      <c r="Q7598" t="s">
        <v>63</v>
      </c>
      <c r="R7598" t="s">
        <v>30</v>
      </c>
      <c r="X7598" t="s">
        <v>26215</v>
      </c>
    </row>
    <row r="7599" spans="1:24" x14ac:dyDescent="0.25">
      <c r="A7599">
        <v>430452</v>
      </c>
      <c r="B7599" t="s">
        <v>26230</v>
      </c>
      <c r="C7599" t="s">
        <v>26231</v>
      </c>
      <c r="E7599" t="s">
        <v>26232</v>
      </c>
      <c r="F7599" t="s">
        <v>3897</v>
      </c>
      <c r="G7599" t="e">
        <f>-conazole</f>
        <v>#NAME?</v>
      </c>
      <c r="H7599" t="s">
        <v>917</v>
      </c>
      <c r="I7599">
        <v>1981</v>
      </c>
      <c r="M7599" t="s">
        <v>268</v>
      </c>
      <c r="N7599" t="s">
        <v>45</v>
      </c>
      <c r="O7599" t="s">
        <v>40</v>
      </c>
      <c r="P7599" t="s">
        <v>30</v>
      </c>
      <c r="Q7599" t="s">
        <v>63</v>
      </c>
      <c r="R7599" t="s">
        <v>30</v>
      </c>
      <c r="X7599" t="s">
        <v>26233</v>
      </c>
    </row>
    <row r="7600" spans="1:24" x14ac:dyDescent="0.25">
      <c r="A7600">
        <v>26598</v>
      </c>
      <c r="B7600" t="s">
        <v>26234</v>
      </c>
      <c r="C7600" t="s">
        <v>26235</v>
      </c>
      <c r="E7600" t="s">
        <v>26236</v>
      </c>
      <c r="F7600" t="s">
        <v>922</v>
      </c>
      <c r="G7600" t="e">
        <f>-ast</f>
        <v>#NAME?</v>
      </c>
      <c r="H7600" t="s">
        <v>13629</v>
      </c>
      <c r="I7600">
        <v>1993</v>
      </c>
      <c r="M7600" t="s">
        <v>13632</v>
      </c>
      <c r="N7600" t="s">
        <v>45</v>
      </c>
      <c r="O7600" t="s">
        <v>40</v>
      </c>
      <c r="P7600" t="s">
        <v>30</v>
      </c>
      <c r="Q7600" t="s">
        <v>63</v>
      </c>
      <c r="R7600" t="s">
        <v>30</v>
      </c>
      <c r="X7600" t="s">
        <v>26237</v>
      </c>
    </row>
    <row r="7601" spans="1:24" x14ac:dyDescent="0.25">
      <c r="A7601">
        <v>675447</v>
      </c>
      <c r="B7601" t="s">
        <v>26253</v>
      </c>
      <c r="C7601" t="s">
        <v>26254</v>
      </c>
      <c r="M7601" t="s">
        <v>26255</v>
      </c>
      <c r="N7601" t="s">
        <v>229</v>
      </c>
      <c r="O7601" t="s">
        <v>30</v>
      </c>
      <c r="P7601" t="s">
        <v>30</v>
      </c>
      <c r="Q7601" t="s">
        <v>31</v>
      </c>
      <c r="R7601" t="s">
        <v>30</v>
      </c>
    </row>
    <row r="7602" spans="1:24" x14ac:dyDescent="0.25">
      <c r="A7602">
        <v>164438</v>
      </c>
      <c r="B7602" t="s">
        <v>26260</v>
      </c>
      <c r="C7602" t="s">
        <v>26261</v>
      </c>
      <c r="E7602" t="s">
        <v>26262</v>
      </c>
      <c r="F7602" t="s">
        <v>519</v>
      </c>
      <c r="I7602">
        <v>1989</v>
      </c>
      <c r="M7602" t="s">
        <v>1273</v>
      </c>
      <c r="N7602" t="s">
        <v>45</v>
      </c>
      <c r="O7602" t="s">
        <v>40</v>
      </c>
      <c r="P7602" t="s">
        <v>30</v>
      </c>
      <c r="Q7602" t="s">
        <v>46</v>
      </c>
      <c r="R7602" t="s">
        <v>30</v>
      </c>
      <c r="X7602" t="s">
        <v>26263</v>
      </c>
    </row>
    <row r="7603" spans="1:24" x14ac:dyDescent="0.25">
      <c r="A7603">
        <v>1380275</v>
      </c>
      <c r="B7603" t="s">
        <v>26270</v>
      </c>
      <c r="C7603" t="s">
        <v>26271</v>
      </c>
      <c r="E7603" t="s">
        <v>26272</v>
      </c>
      <c r="F7603" t="s">
        <v>2483</v>
      </c>
      <c r="I7603">
        <v>1976</v>
      </c>
      <c r="M7603" t="s">
        <v>26273</v>
      </c>
      <c r="N7603" t="s">
        <v>75</v>
      </c>
      <c r="O7603" t="s">
        <v>30</v>
      </c>
      <c r="P7603" t="s">
        <v>30</v>
      </c>
      <c r="Q7603" t="s">
        <v>31</v>
      </c>
      <c r="R7603" t="s">
        <v>30</v>
      </c>
    </row>
    <row r="7604" spans="1:24" x14ac:dyDescent="0.25">
      <c r="A7604">
        <v>1381243</v>
      </c>
      <c r="B7604" t="s">
        <v>26274</v>
      </c>
      <c r="C7604" t="s">
        <v>26275</v>
      </c>
      <c r="E7604" t="s">
        <v>26276</v>
      </c>
      <c r="G7604" t="e">
        <f>-mer</f>
        <v>#NAME?</v>
      </c>
      <c r="H7604" t="s">
        <v>2375</v>
      </c>
      <c r="I7604">
        <v>1980</v>
      </c>
      <c r="M7604" t="s">
        <v>26277</v>
      </c>
      <c r="N7604" t="s">
        <v>229</v>
      </c>
      <c r="O7604" t="s">
        <v>30</v>
      </c>
      <c r="P7604" t="s">
        <v>30</v>
      </c>
      <c r="Q7604" t="s">
        <v>31</v>
      </c>
      <c r="R7604" t="s">
        <v>30</v>
      </c>
    </row>
    <row r="7605" spans="1:24" x14ac:dyDescent="0.25">
      <c r="A7605">
        <v>1381179</v>
      </c>
      <c r="B7605" t="s">
        <v>26278</v>
      </c>
      <c r="C7605" t="s">
        <v>26279</v>
      </c>
      <c r="F7605" t="s">
        <v>26280</v>
      </c>
      <c r="M7605" t="s">
        <v>26281</v>
      </c>
      <c r="N7605" t="s">
        <v>75</v>
      </c>
      <c r="O7605" t="s">
        <v>30</v>
      </c>
      <c r="P7605" t="s">
        <v>30</v>
      </c>
      <c r="Q7605" t="s">
        <v>31</v>
      </c>
      <c r="R7605" t="s">
        <v>30</v>
      </c>
    </row>
    <row r="7606" spans="1:24" x14ac:dyDescent="0.25">
      <c r="A7606">
        <v>1381124</v>
      </c>
      <c r="B7606" t="s">
        <v>26282</v>
      </c>
      <c r="C7606" t="s">
        <v>26283</v>
      </c>
      <c r="F7606" t="s">
        <v>452</v>
      </c>
      <c r="M7606" t="s">
        <v>102</v>
      </c>
      <c r="N7606" t="s">
        <v>75</v>
      </c>
      <c r="O7606" t="s">
        <v>30</v>
      </c>
      <c r="P7606" t="s">
        <v>30</v>
      </c>
      <c r="Q7606" t="s">
        <v>31</v>
      </c>
      <c r="R7606" t="s">
        <v>30</v>
      </c>
    </row>
    <row r="7607" spans="1:24" x14ac:dyDescent="0.25">
      <c r="A7607">
        <v>1377101</v>
      </c>
      <c r="B7607" t="s">
        <v>26284</v>
      </c>
      <c r="C7607" t="s">
        <v>26285</v>
      </c>
      <c r="E7607" t="s">
        <v>26286</v>
      </c>
      <c r="F7607" t="s">
        <v>2483</v>
      </c>
      <c r="G7607" t="s">
        <v>129</v>
      </c>
      <c r="H7607" t="s">
        <v>130</v>
      </c>
      <c r="I7607">
        <v>1981</v>
      </c>
      <c r="M7607" t="s">
        <v>173</v>
      </c>
      <c r="N7607" t="s">
        <v>45</v>
      </c>
      <c r="O7607" t="s">
        <v>30</v>
      </c>
      <c r="P7607" t="s">
        <v>30</v>
      </c>
      <c r="Q7607" t="s">
        <v>46</v>
      </c>
      <c r="R7607" t="s">
        <v>30</v>
      </c>
      <c r="X7607" t="s">
        <v>26287</v>
      </c>
    </row>
    <row r="7608" spans="1:24" x14ac:dyDescent="0.25">
      <c r="A7608">
        <v>1376220</v>
      </c>
      <c r="B7608" t="s">
        <v>26288</v>
      </c>
      <c r="C7608" t="s">
        <v>26289</v>
      </c>
      <c r="E7608" t="s">
        <v>26290</v>
      </c>
      <c r="F7608" t="s">
        <v>2492</v>
      </c>
      <c r="I7608">
        <v>1969</v>
      </c>
      <c r="M7608" t="s">
        <v>2754</v>
      </c>
      <c r="N7608" t="s">
        <v>45</v>
      </c>
      <c r="O7608" t="s">
        <v>40</v>
      </c>
      <c r="P7608" t="s">
        <v>30</v>
      </c>
      <c r="Q7608" t="s">
        <v>63</v>
      </c>
      <c r="R7608" t="s">
        <v>30</v>
      </c>
      <c r="X7608" t="s">
        <v>26291</v>
      </c>
    </row>
    <row r="7609" spans="1:24" x14ac:dyDescent="0.25">
      <c r="A7609">
        <v>1381266</v>
      </c>
      <c r="B7609" t="s">
        <v>26292</v>
      </c>
      <c r="C7609" t="s">
        <v>26293</v>
      </c>
      <c r="M7609" t="s">
        <v>6910</v>
      </c>
      <c r="N7609" t="s">
        <v>75</v>
      </c>
      <c r="O7609" t="s">
        <v>30</v>
      </c>
      <c r="P7609" t="s">
        <v>30</v>
      </c>
      <c r="Q7609" t="s">
        <v>31</v>
      </c>
      <c r="R7609" t="s">
        <v>30</v>
      </c>
    </row>
    <row r="7610" spans="1:24" x14ac:dyDescent="0.25">
      <c r="A7610">
        <v>1376249</v>
      </c>
      <c r="B7610" t="s">
        <v>26294</v>
      </c>
      <c r="C7610" t="s">
        <v>26295</v>
      </c>
      <c r="F7610" t="s">
        <v>10850</v>
      </c>
      <c r="I7610">
        <v>1995</v>
      </c>
      <c r="M7610" t="s">
        <v>26296</v>
      </c>
      <c r="N7610" t="s">
        <v>75</v>
      </c>
      <c r="O7610" t="s">
        <v>30</v>
      </c>
      <c r="P7610" t="s">
        <v>30</v>
      </c>
      <c r="Q7610" t="s">
        <v>31</v>
      </c>
      <c r="R7610" t="s">
        <v>30</v>
      </c>
      <c r="X7610" t="s">
        <v>26297</v>
      </c>
    </row>
    <row r="7611" spans="1:24" x14ac:dyDescent="0.25">
      <c r="A7611">
        <v>1378754</v>
      </c>
      <c r="B7611" t="s">
        <v>26298</v>
      </c>
      <c r="C7611" t="s">
        <v>26299</v>
      </c>
      <c r="E7611" t="s">
        <v>26300</v>
      </c>
      <c r="G7611" t="s">
        <v>2639</v>
      </c>
      <c r="H7611" t="s">
        <v>2640</v>
      </c>
      <c r="I7611">
        <v>1968</v>
      </c>
      <c r="M7611" t="s">
        <v>905</v>
      </c>
      <c r="N7611" t="s">
        <v>29</v>
      </c>
      <c r="O7611" t="s">
        <v>40</v>
      </c>
      <c r="P7611" t="s">
        <v>30</v>
      </c>
      <c r="Q7611" t="s">
        <v>31</v>
      </c>
      <c r="R7611" t="s">
        <v>30</v>
      </c>
      <c r="X7611" t="s">
        <v>26301</v>
      </c>
    </row>
    <row r="7612" spans="1:24" x14ac:dyDescent="0.25">
      <c r="A7612">
        <v>1376488</v>
      </c>
      <c r="B7612" t="s">
        <v>26302</v>
      </c>
      <c r="C7612" t="s">
        <v>26303</v>
      </c>
      <c r="E7612" t="s">
        <v>26304</v>
      </c>
      <c r="I7612">
        <v>1964</v>
      </c>
      <c r="M7612" t="s">
        <v>26305</v>
      </c>
      <c r="N7612" t="s">
        <v>45</v>
      </c>
      <c r="O7612" t="s">
        <v>40</v>
      </c>
      <c r="P7612" t="s">
        <v>30</v>
      </c>
      <c r="Q7612" t="s">
        <v>63</v>
      </c>
      <c r="R7612" t="s">
        <v>30</v>
      </c>
      <c r="X7612" t="s">
        <v>26306</v>
      </c>
    </row>
    <row r="7613" spans="1:24" x14ac:dyDescent="0.25">
      <c r="A7613">
        <v>1380503</v>
      </c>
      <c r="B7613" t="s">
        <v>26307</v>
      </c>
      <c r="C7613" t="s">
        <v>26308</v>
      </c>
      <c r="F7613" t="s">
        <v>26309</v>
      </c>
      <c r="M7613" t="s">
        <v>6662</v>
      </c>
      <c r="N7613" t="s">
        <v>75</v>
      </c>
      <c r="O7613" t="s">
        <v>30</v>
      </c>
      <c r="P7613" t="s">
        <v>30</v>
      </c>
      <c r="Q7613" t="s">
        <v>31</v>
      </c>
      <c r="R7613" t="s">
        <v>30</v>
      </c>
    </row>
    <row r="7614" spans="1:24" x14ac:dyDescent="0.25">
      <c r="A7614">
        <v>1383508</v>
      </c>
      <c r="B7614" t="s">
        <v>26310</v>
      </c>
      <c r="C7614" t="s">
        <v>26311</v>
      </c>
      <c r="F7614" t="s">
        <v>4276</v>
      </c>
      <c r="I7614">
        <v>1966</v>
      </c>
      <c r="M7614" t="s">
        <v>26312</v>
      </c>
      <c r="N7614" t="s">
        <v>45</v>
      </c>
      <c r="O7614" t="s">
        <v>40</v>
      </c>
      <c r="P7614" t="s">
        <v>30</v>
      </c>
      <c r="Q7614" t="s">
        <v>63</v>
      </c>
      <c r="R7614" t="s">
        <v>30</v>
      </c>
      <c r="X7614" t="s">
        <v>26313</v>
      </c>
    </row>
    <row r="7615" spans="1:24" x14ac:dyDescent="0.25">
      <c r="A7615">
        <v>129771</v>
      </c>
      <c r="B7615" t="s">
        <v>26314</v>
      </c>
      <c r="C7615" t="s">
        <v>26315</v>
      </c>
      <c r="E7615" t="s">
        <v>26316</v>
      </c>
      <c r="F7615" t="s">
        <v>452</v>
      </c>
      <c r="G7615" t="e">
        <f>-tide</f>
        <v>#NAME?</v>
      </c>
      <c r="H7615" t="s">
        <v>107</v>
      </c>
      <c r="I7615">
        <v>1987</v>
      </c>
      <c r="M7615" t="s">
        <v>672</v>
      </c>
      <c r="N7615" t="s">
        <v>108</v>
      </c>
      <c r="O7615" t="s">
        <v>30</v>
      </c>
      <c r="P7615" t="s">
        <v>30</v>
      </c>
      <c r="Q7615" t="s">
        <v>31</v>
      </c>
      <c r="R7615" t="s">
        <v>30</v>
      </c>
      <c r="X7615" t="s">
        <v>26317</v>
      </c>
    </row>
    <row r="7616" spans="1:24" x14ac:dyDescent="0.25">
      <c r="A7616">
        <v>1376664</v>
      </c>
      <c r="B7616" t="s">
        <v>26321</v>
      </c>
      <c r="C7616" t="s">
        <v>26322</v>
      </c>
      <c r="E7616" t="s">
        <v>26323</v>
      </c>
      <c r="F7616" t="s">
        <v>6813</v>
      </c>
      <c r="G7616" t="s">
        <v>129</v>
      </c>
      <c r="H7616" t="s">
        <v>130</v>
      </c>
      <c r="I7616">
        <v>1980</v>
      </c>
      <c r="M7616" t="s">
        <v>173</v>
      </c>
      <c r="N7616" t="s">
        <v>75</v>
      </c>
      <c r="O7616" t="s">
        <v>30</v>
      </c>
      <c r="P7616" t="s">
        <v>30</v>
      </c>
      <c r="Q7616" t="s">
        <v>46</v>
      </c>
      <c r="R7616" t="s">
        <v>30</v>
      </c>
      <c r="X7616" t="s">
        <v>26324</v>
      </c>
    </row>
    <row r="7617" spans="1:24" x14ac:dyDescent="0.25">
      <c r="A7617">
        <v>1383338</v>
      </c>
      <c r="B7617" t="s">
        <v>26325</v>
      </c>
      <c r="C7617" t="s">
        <v>26326</v>
      </c>
      <c r="E7617" t="s">
        <v>26327</v>
      </c>
      <c r="F7617" t="s">
        <v>36</v>
      </c>
      <c r="G7617" t="e">
        <f>-tidine</f>
        <v>#NAME?</v>
      </c>
      <c r="H7617" t="s">
        <v>1126</v>
      </c>
      <c r="I7617">
        <v>1980</v>
      </c>
      <c r="M7617" t="s">
        <v>1127</v>
      </c>
      <c r="N7617" t="s">
        <v>45</v>
      </c>
      <c r="O7617" t="s">
        <v>40</v>
      </c>
      <c r="P7617" t="s">
        <v>30</v>
      </c>
      <c r="Q7617" t="s">
        <v>63</v>
      </c>
      <c r="R7617" t="s">
        <v>30</v>
      </c>
      <c r="X7617" t="s">
        <v>26328</v>
      </c>
    </row>
    <row r="7618" spans="1:24" x14ac:dyDescent="0.25">
      <c r="A7618">
        <v>1376929</v>
      </c>
      <c r="B7618" t="s">
        <v>26329</v>
      </c>
      <c r="C7618" t="s">
        <v>26330</v>
      </c>
      <c r="F7618" t="s">
        <v>26331</v>
      </c>
      <c r="I7618">
        <v>1993</v>
      </c>
      <c r="M7618" t="s">
        <v>26332</v>
      </c>
      <c r="N7618" t="s">
        <v>45</v>
      </c>
      <c r="O7618" t="s">
        <v>40</v>
      </c>
      <c r="P7618" t="s">
        <v>30</v>
      </c>
      <c r="Q7618" t="s">
        <v>46</v>
      </c>
      <c r="R7618" t="s">
        <v>30</v>
      </c>
      <c r="X7618" t="s">
        <v>26333</v>
      </c>
    </row>
    <row r="7619" spans="1:24" x14ac:dyDescent="0.25">
      <c r="A7619">
        <v>180125</v>
      </c>
      <c r="B7619" t="s">
        <v>26334</v>
      </c>
      <c r="C7619" t="s">
        <v>26335</v>
      </c>
      <c r="E7619" t="s">
        <v>26336</v>
      </c>
      <c r="I7619">
        <v>1970</v>
      </c>
      <c r="M7619" t="s">
        <v>7547</v>
      </c>
      <c r="N7619" t="s">
        <v>45</v>
      </c>
      <c r="O7619" t="s">
        <v>40</v>
      </c>
      <c r="P7619" t="s">
        <v>30</v>
      </c>
      <c r="Q7619" t="s">
        <v>46</v>
      </c>
      <c r="R7619" t="s">
        <v>30</v>
      </c>
      <c r="X7619" t="s">
        <v>26337</v>
      </c>
    </row>
    <row r="7620" spans="1:24" x14ac:dyDescent="0.25">
      <c r="A7620">
        <v>1378410</v>
      </c>
      <c r="B7620" t="s">
        <v>26345</v>
      </c>
      <c r="C7620" t="s">
        <v>26346</v>
      </c>
      <c r="M7620" t="s">
        <v>142</v>
      </c>
      <c r="N7620" t="s">
        <v>74</v>
      </c>
      <c r="O7620" t="s">
        <v>30</v>
      </c>
      <c r="P7620" t="s">
        <v>30</v>
      </c>
      <c r="Q7620" t="s">
        <v>75</v>
      </c>
      <c r="R7620" t="s">
        <v>30</v>
      </c>
      <c r="X7620" t="s">
        <v>26347</v>
      </c>
    </row>
    <row r="7621" spans="1:24" x14ac:dyDescent="0.25">
      <c r="A7621">
        <v>1378776</v>
      </c>
      <c r="B7621" t="s">
        <v>26348</v>
      </c>
      <c r="C7621" t="s">
        <v>26349</v>
      </c>
      <c r="I7621">
        <v>1978</v>
      </c>
      <c r="M7621" t="s">
        <v>3218</v>
      </c>
      <c r="N7621" t="s">
        <v>45</v>
      </c>
      <c r="O7621" t="s">
        <v>30</v>
      </c>
      <c r="P7621" t="s">
        <v>30</v>
      </c>
      <c r="Q7621" t="s">
        <v>75</v>
      </c>
      <c r="R7621" t="s">
        <v>30</v>
      </c>
      <c r="X7621" t="s">
        <v>26350</v>
      </c>
    </row>
    <row r="7622" spans="1:24" x14ac:dyDescent="0.25">
      <c r="A7622">
        <v>1378658</v>
      </c>
      <c r="B7622" t="s">
        <v>26351</v>
      </c>
      <c r="C7622" t="s">
        <v>26352</v>
      </c>
      <c r="M7622" t="s">
        <v>2267</v>
      </c>
      <c r="N7622" t="s">
        <v>74</v>
      </c>
      <c r="O7622" t="s">
        <v>30</v>
      </c>
      <c r="P7622" t="s">
        <v>30</v>
      </c>
      <c r="Q7622" t="s">
        <v>75</v>
      </c>
      <c r="R7622" t="s">
        <v>30</v>
      </c>
      <c r="X7622" t="s">
        <v>26353</v>
      </c>
    </row>
    <row r="7623" spans="1:24" x14ac:dyDescent="0.25">
      <c r="A7623">
        <v>1380659</v>
      </c>
      <c r="B7623" t="s">
        <v>26357</v>
      </c>
      <c r="C7623" t="s">
        <v>26358</v>
      </c>
      <c r="E7623" t="s">
        <v>26359</v>
      </c>
      <c r="F7623" t="s">
        <v>301</v>
      </c>
      <c r="G7623" t="e">
        <f>-filcon</f>
        <v>#NAME?</v>
      </c>
      <c r="H7623" t="s">
        <v>276</v>
      </c>
      <c r="I7623">
        <v>1979</v>
      </c>
      <c r="M7623" t="s">
        <v>277</v>
      </c>
      <c r="N7623" t="s">
        <v>229</v>
      </c>
      <c r="O7623" t="s">
        <v>30</v>
      </c>
      <c r="P7623" t="s">
        <v>30</v>
      </c>
      <c r="Q7623" t="s">
        <v>31</v>
      </c>
      <c r="R7623" t="s">
        <v>30</v>
      </c>
    </row>
    <row r="7624" spans="1:24" x14ac:dyDescent="0.25">
      <c r="A7624">
        <v>1380427</v>
      </c>
      <c r="B7624" t="s">
        <v>26360</v>
      </c>
      <c r="C7624" t="s">
        <v>26361</v>
      </c>
      <c r="F7624" t="s">
        <v>26362</v>
      </c>
      <c r="K7624" t="s">
        <v>26363</v>
      </c>
      <c r="L7624" t="s">
        <v>26364</v>
      </c>
      <c r="M7624" t="s">
        <v>4844</v>
      </c>
      <c r="N7624" t="s">
        <v>75</v>
      </c>
      <c r="O7624" t="s">
        <v>30</v>
      </c>
      <c r="P7624" t="s">
        <v>30</v>
      </c>
      <c r="Q7624" t="s">
        <v>31</v>
      </c>
      <c r="R7624" t="s">
        <v>30</v>
      </c>
    </row>
    <row r="7625" spans="1:24" x14ac:dyDescent="0.25">
      <c r="A7625">
        <v>1381142</v>
      </c>
      <c r="B7625" t="s">
        <v>26365</v>
      </c>
      <c r="C7625" t="s">
        <v>26366</v>
      </c>
      <c r="F7625" t="s">
        <v>442</v>
      </c>
      <c r="M7625" t="s">
        <v>1664</v>
      </c>
      <c r="N7625" t="s">
        <v>75</v>
      </c>
      <c r="O7625" t="s">
        <v>30</v>
      </c>
      <c r="P7625" t="s">
        <v>30</v>
      </c>
      <c r="Q7625" t="s">
        <v>31</v>
      </c>
      <c r="R7625" t="s">
        <v>30</v>
      </c>
    </row>
    <row r="7626" spans="1:24" x14ac:dyDescent="0.25">
      <c r="A7626">
        <v>1380233</v>
      </c>
      <c r="B7626" t="s">
        <v>26367</v>
      </c>
      <c r="C7626" t="s">
        <v>26368</v>
      </c>
      <c r="M7626" t="s">
        <v>3790</v>
      </c>
      <c r="N7626" t="s">
        <v>75</v>
      </c>
      <c r="O7626" t="s">
        <v>30</v>
      </c>
      <c r="P7626" t="s">
        <v>30</v>
      </c>
      <c r="Q7626" t="s">
        <v>31</v>
      </c>
      <c r="R7626" t="s">
        <v>30</v>
      </c>
    </row>
    <row r="7627" spans="1:24" x14ac:dyDescent="0.25">
      <c r="A7627">
        <v>1381074</v>
      </c>
      <c r="B7627" t="s">
        <v>26369</v>
      </c>
      <c r="C7627" t="s">
        <v>26370</v>
      </c>
      <c r="M7627" t="s">
        <v>15536</v>
      </c>
      <c r="N7627" t="s">
        <v>75</v>
      </c>
      <c r="O7627" t="s">
        <v>30</v>
      </c>
      <c r="P7627" t="s">
        <v>30</v>
      </c>
      <c r="Q7627" t="s">
        <v>31</v>
      </c>
      <c r="R7627" t="s">
        <v>30</v>
      </c>
    </row>
    <row r="7628" spans="1:24" x14ac:dyDescent="0.25">
      <c r="A7628">
        <v>35572</v>
      </c>
      <c r="B7628" t="s">
        <v>26371</v>
      </c>
      <c r="C7628" t="s">
        <v>26372</v>
      </c>
      <c r="E7628" t="s">
        <v>26373</v>
      </c>
      <c r="I7628">
        <v>1962</v>
      </c>
      <c r="M7628" t="s">
        <v>367</v>
      </c>
      <c r="N7628" t="s">
        <v>45</v>
      </c>
      <c r="O7628" t="s">
        <v>40</v>
      </c>
      <c r="P7628" t="s">
        <v>30</v>
      </c>
      <c r="Q7628" t="s">
        <v>46</v>
      </c>
      <c r="R7628" t="s">
        <v>30</v>
      </c>
      <c r="X7628" t="s">
        <v>26374</v>
      </c>
    </row>
    <row r="7629" spans="1:24" x14ac:dyDescent="0.25">
      <c r="A7629">
        <v>1449551</v>
      </c>
      <c r="B7629" t="s">
        <v>26375</v>
      </c>
      <c r="C7629" t="s">
        <v>26376</v>
      </c>
      <c r="F7629" t="s">
        <v>869</v>
      </c>
      <c r="I7629">
        <v>1970</v>
      </c>
      <c r="K7629" t="s">
        <v>26377</v>
      </c>
      <c r="L7629" t="s">
        <v>26378</v>
      </c>
      <c r="M7629" t="s">
        <v>509</v>
      </c>
      <c r="N7629" t="s">
        <v>45</v>
      </c>
      <c r="O7629" t="s">
        <v>30</v>
      </c>
      <c r="P7629" t="s">
        <v>30</v>
      </c>
      <c r="Q7629" t="s">
        <v>75</v>
      </c>
      <c r="R7629" t="s">
        <v>30</v>
      </c>
      <c r="X7629" t="s">
        <v>26379</v>
      </c>
    </row>
    <row r="7630" spans="1:24" x14ac:dyDescent="0.25">
      <c r="A7630">
        <v>140149</v>
      </c>
      <c r="B7630" t="s">
        <v>26380</v>
      </c>
      <c r="C7630" t="s">
        <v>26381</v>
      </c>
      <c r="E7630" t="s">
        <v>26382</v>
      </c>
      <c r="F7630" t="s">
        <v>982</v>
      </c>
      <c r="I7630">
        <v>1992</v>
      </c>
      <c r="M7630" t="s">
        <v>896</v>
      </c>
      <c r="N7630" t="s">
        <v>45</v>
      </c>
      <c r="O7630" t="s">
        <v>40</v>
      </c>
      <c r="P7630" t="s">
        <v>30</v>
      </c>
      <c r="Q7630" t="s">
        <v>46</v>
      </c>
      <c r="R7630" t="s">
        <v>30</v>
      </c>
      <c r="X7630" t="s">
        <v>26383</v>
      </c>
    </row>
    <row r="7631" spans="1:24" x14ac:dyDescent="0.25">
      <c r="A7631">
        <v>1383389</v>
      </c>
      <c r="B7631" t="s">
        <v>26384</v>
      </c>
      <c r="C7631" t="s">
        <v>26385</v>
      </c>
      <c r="E7631" t="s">
        <v>26386</v>
      </c>
      <c r="F7631" t="s">
        <v>3897</v>
      </c>
      <c r="I7631">
        <v>1977</v>
      </c>
      <c r="K7631" t="s">
        <v>26387</v>
      </c>
      <c r="L7631" t="s">
        <v>26388</v>
      </c>
      <c r="M7631" t="s">
        <v>314</v>
      </c>
      <c r="N7631" t="s">
        <v>45</v>
      </c>
      <c r="O7631" t="s">
        <v>40</v>
      </c>
      <c r="P7631" t="s">
        <v>30</v>
      </c>
      <c r="Q7631" t="s">
        <v>63</v>
      </c>
      <c r="R7631" t="s">
        <v>30</v>
      </c>
      <c r="X7631" t="s">
        <v>26389</v>
      </c>
    </row>
    <row r="7632" spans="1:24" x14ac:dyDescent="0.25">
      <c r="A7632">
        <v>1376181</v>
      </c>
      <c r="B7632" t="s">
        <v>26390</v>
      </c>
      <c r="C7632" t="s">
        <v>26391</v>
      </c>
      <c r="F7632" t="s">
        <v>36</v>
      </c>
      <c r="G7632" t="s">
        <v>2299</v>
      </c>
      <c r="H7632" t="s">
        <v>781</v>
      </c>
      <c r="I7632">
        <v>1978</v>
      </c>
      <c r="M7632" t="s">
        <v>793</v>
      </c>
      <c r="N7632" t="s">
        <v>29</v>
      </c>
      <c r="O7632" t="s">
        <v>30</v>
      </c>
      <c r="P7632" t="s">
        <v>30</v>
      </c>
      <c r="Q7632" t="s">
        <v>46</v>
      </c>
      <c r="R7632" t="s">
        <v>30</v>
      </c>
      <c r="X7632" t="s">
        <v>26392</v>
      </c>
    </row>
    <row r="7633" spans="1:24" x14ac:dyDescent="0.25">
      <c r="A7633">
        <v>1379448</v>
      </c>
      <c r="B7633" t="s">
        <v>26393</v>
      </c>
      <c r="C7633" t="s">
        <v>26394</v>
      </c>
      <c r="N7633" t="s">
        <v>45</v>
      </c>
      <c r="O7633" t="s">
        <v>40</v>
      </c>
      <c r="P7633" t="s">
        <v>30</v>
      </c>
      <c r="Q7633" t="s">
        <v>46</v>
      </c>
      <c r="R7633" t="s">
        <v>30</v>
      </c>
      <c r="X7633" t="s">
        <v>26395</v>
      </c>
    </row>
    <row r="7634" spans="1:24" x14ac:dyDescent="0.25">
      <c r="A7634">
        <v>1376213</v>
      </c>
      <c r="B7634" t="s">
        <v>26396</v>
      </c>
      <c r="C7634" t="s">
        <v>26397</v>
      </c>
      <c r="N7634" t="s">
        <v>45</v>
      </c>
      <c r="O7634" t="s">
        <v>40</v>
      </c>
      <c r="P7634" t="s">
        <v>30</v>
      </c>
      <c r="Q7634" t="s">
        <v>63</v>
      </c>
      <c r="R7634" t="s">
        <v>30</v>
      </c>
      <c r="X7634" t="s">
        <v>26398</v>
      </c>
    </row>
    <row r="7635" spans="1:24" x14ac:dyDescent="0.25">
      <c r="A7635">
        <v>1376604</v>
      </c>
      <c r="B7635" t="s">
        <v>26399</v>
      </c>
      <c r="C7635" t="s">
        <v>26400</v>
      </c>
      <c r="N7635" t="s">
        <v>45</v>
      </c>
      <c r="O7635" t="s">
        <v>40</v>
      </c>
      <c r="P7635" t="s">
        <v>30</v>
      </c>
      <c r="Q7635" t="s">
        <v>63</v>
      </c>
      <c r="R7635" t="s">
        <v>30</v>
      </c>
      <c r="X7635" t="s">
        <v>26401</v>
      </c>
    </row>
    <row r="7636" spans="1:24" x14ac:dyDescent="0.25">
      <c r="A7636">
        <v>1380038</v>
      </c>
      <c r="B7636" t="s">
        <v>26402</v>
      </c>
      <c r="C7636" t="s">
        <v>26403</v>
      </c>
      <c r="G7636" t="e">
        <f>-glitazar</f>
        <v>#NAME?</v>
      </c>
      <c r="H7636" t="s">
        <v>7402</v>
      </c>
      <c r="N7636" t="s">
        <v>45</v>
      </c>
      <c r="O7636" t="s">
        <v>30</v>
      </c>
      <c r="P7636" t="s">
        <v>30</v>
      </c>
      <c r="Q7636" t="s">
        <v>31</v>
      </c>
      <c r="R7636" t="s">
        <v>30</v>
      </c>
      <c r="X7636" t="s">
        <v>26404</v>
      </c>
    </row>
    <row r="7637" spans="1:24" x14ac:dyDescent="0.25">
      <c r="A7637">
        <v>1376320</v>
      </c>
      <c r="B7637" t="s">
        <v>26405</v>
      </c>
      <c r="C7637" t="s">
        <v>26406</v>
      </c>
      <c r="N7637" t="s">
        <v>29</v>
      </c>
      <c r="O7637" t="s">
        <v>30</v>
      </c>
      <c r="P7637" t="s">
        <v>30</v>
      </c>
      <c r="Q7637" t="s">
        <v>46</v>
      </c>
      <c r="R7637" t="s">
        <v>30</v>
      </c>
      <c r="X7637" t="s">
        <v>26407</v>
      </c>
    </row>
    <row r="7638" spans="1:24" x14ac:dyDescent="0.25">
      <c r="A7638">
        <v>1378501</v>
      </c>
      <c r="B7638" t="s">
        <v>26408</v>
      </c>
      <c r="C7638" t="s">
        <v>26409</v>
      </c>
      <c r="N7638" t="s">
        <v>45</v>
      </c>
      <c r="O7638" t="s">
        <v>40</v>
      </c>
      <c r="P7638" t="s">
        <v>30</v>
      </c>
      <c r="Q7638" t="s">
        <v>46</v>
      </c>
      <c r="R7638" t="s">
        <v>30</v>
      </c>
      <c r="X7638" t="s">
        <v>26410</v>
      </c>
    </row>
    <row r="7639" spans="1:24" x14ac:dyDescent="0.25">
      <c r="A7639">
        <v>1378766</v>
      </c>
      <c r="B7639" t="s">
        <v>26411</v>
      </c>
      <c r="C7639" t="s">
        <v>26412</v>
      </c>
      <c r="F7639" t="s">
        <v>489</v>
      </c>
      <c r="I7639">
        <v>1971</v>
      </c>
      <c r="M7639" t="s">
        <v>3423</v>
      </c>
      <c r="N7639" t="s">
        <v>45</v>
      </c>
      <c r="O7639" t="s">
        <v>30</v>
      </c>
      <c r="P7639" t="s">
        <v>30</v>
      </c>
      <c r="Q7639" t="s">
        <v>63</v>
      </c>
      <c r="R7639" t="s">
        <v>30</v>
      </c>
      <c r="X7639" t="s">
        <v>26413</v>
      </c>
    </row>
    <row r="7640" spans="1:24" x14ac:dyDescent="0.25">
      <c r="A7640">
        <v>1377003</v>
      </c>
      <c r="B7640" t="s">
        <v>26414</v>
      </c>
      <c r="C7640" t="s">
        <v>26415</v>
      </c>
      <c r="G7640" t="e">
        <f>-cillin</f>
        <v>#NAME?</v>
      </c>
      <c r="H7640" t="s">
        <v>59</v>
      </c>
      <c r="N7640" t="s">
        <v>29</v>
      </c>
      <c r="O7640" t="s">
        <v>40</v>
      </c>
      <c r="P7640" t="s">
        <v>30</v>
      </c>
      <c r="Q7640" t="s">
        <v>31</v>
      </c>
      <c r="R7640" t="s">
        <v>30</v>
      </c>
      <c r="X7640" t="s">
        <v>26416</v>
      </c>
    </row>
    <row r="7641" spans="1:24" x14ac:dyDescent="0.25">
      <c r="A7641">
        <v>1378387</v>
      </c>
      <c r="B7641" t="s">
        <v>26417</v>
      </c>
      <c r="C7641" t="s">
        <v>26418</v>
      </c>
      <c r="G7641" t="e">
        <f>-spirone</f>
        <v>#NAME?</v>
      </c>
      <c r="H7641" t="s">
        <v>1147</v>
      </c>
      <c r="N7641" t="s">
        <v>45</v>
      </c>
      <c r="O7641" t="s">
        <v>40</v>
      </c>
      <c r="P7641" t="s">
        <v>30</v>
      </c>
      <c r="Q7641" t="s">
        <v>46</v>
      </c>
      <c r="R7641" t="s">
        <v>30</v>
      </c>
      <c r="X7641" t="s">
        <v>26419</v>
      </c>
    </row>
    <row r="7642" spans="1:24" x14ac:dyDescent="0.25">
      <c r="A7642">
        <v>1377831</v>
      </c>
      <c r="B7642" t="s">
        <v>26420</v>
      </c>
      <c r="C7642" t="s">
        <v>26421</v>
      </c>
      <c r="E7642" t="s">
        <v>26422</v>
      </c>
      <c r="F7642" t="s">
        <v>6651</v>
      </c>
      <c r="G7642" t="e">
        <f>-clone</f>
        <v>#NAME?</v>
      </c>
      <c r="H7642" t="s">
        <v>6401</v>
      </c>
      <c r="N7642" t="s">
        <v>45</v>
      </c>
      <c r="O7642" t="s">
        <v>40</v>
      </c>
      <c r="P7642" t="s">
        <v>30</v>
      </c>
      <c r="Q7642" t="s">
        <v>46</v>
      </c>
      <c r="R7642" t="s">
        <v>30</v>
      </c>
      <c r="X7642" t="s">
        <v>26423</v>
      </c>
    </row>
    <row r="7643" spans="1:24" x14ac:dyDescent="0.25">
      <c r="A7643">
        <v>1378821</v>
      </c>
      <c r="B7643" t="s">
        <v>26424</v>
      </c>
      <c r="C7643" t="s">
        <v>26425</v>
      </c>
      <c r="G7643" t="e">
        <f>-profen</f>
        <v>#NAME?</v>
      </c>
      <c r="H7643" t="s">
        <v>875</v>
      </c>
      <c r="N7643" t="s">
        <v>45</v>
      </c>
      <c r="O7643" t="s">
        <v>40</v>
      </c>
      <c r="P7643" t="s">
        <v>30</v>
      </c>
      <c r="Q7643" t="s">
        <v>46</v>
      </c>
      <c r="R7643" t="s">
        <v>30</v>
      </c>
      <c r="X7643" t="s">
        <v>26426</v>
      </c>
    </row>
    <row r="7644" spans="1:24" x14ac:dyDescent="0.25">
      <c r="A7644">
        <v>1378416</v>
      </c>
      <c r="B7644" t="s">
        <v>26427</v>
      </c>
      <c r="C7644" t="s">
        <v>26428</v>
      </c>
      <c r="E7644" t="s">
        <v>26429</v>
      </c>
      <c r="F7644" t="s">
        <v>341</v>
      </c>
      <c r="G7644" t="e">
        <f>-sal</f>
        <v>#NAME?</v>
      </c>
      <c r="H7644" t="s">
        <v>1459</v>
      </c>
      <c r="I7644">
        <v>1976</v>
      </c>
      <c r="M7644" t="s">
        <v>1025</v>
      </c>
      <c r="N7644" t="s">
        <v>45</v>
      </c>
      <c r="O7644" t="s">
        <v>30</v>
      </c>
      <c r="P7644" t="s">
        <v>30</v>
      </c>
      <c r="Q7644" t="s">
        <v>63</v>
      </c>
      <c r="R7644" t="s">
        <v>30</v>
      </c>
      <c r="X7644" t="s">
        <v>26430</v>
      </c>
    </row>
    <row r="7645" spans="1:24" x14ac:dyDescent="0.25">
      <c r="A7645">
        <v>1379576</v>
      </c>
      <c r="B7645" t="s">
        <v>26431</v>
      </c>
      <c r="C7645" t="s">
        <v>26432</v>
      </c>
      <c r="G7645" t="e">
        <f>-caine</f>
        <v>#NAME?</v>
      </c>
      <c r="H7645" t="s">
        <v>394</v>
      </c>
      <c r="N7645" t="s">
        <v>45</v>
      </c>
      <c r="O7645" t="s">
        <v>40</v>
      </c>
      <c r="P7645" t="s">
        <v>30</v>
      </c>
      <c r="Q7645" t="s">
        <v>63</v>
      </c>
      <c r="R7645" t="s">
        <v>30</v>
      </c>
      <c r="X7645" t="s">
        <v>26433</v>
      </c>
    </row>
    <row r="7646" spans="1:24" x14ac:dyDescent="0.25">
      <c r="A7646">
        <v>345770</v>
      </c>
      <c r="B7646" t="s">
        <v>26434</v>
      </c>
      <c r="C7646" t="s">
        <v>26435</v>
      </c>
      <c r="E7646" t="s">
        <v>26436</v>
      </c>
      <c r="F7646" t="s">
        <v>1370</v>
      </c>
      <c r="G7646" t="e">
        <f>-begron</f>
        <v>#NAME?</v>
      </c>
      <c r="H7646" t="s">
        <v>10261</v>
      </c>
      <c r="I7646">
        <v>2003</v>
      </c>
      <c r="N7646" t="s">
        <v>45</v>
      </c>
      <c r="O7646" t="s">
        <v>40</v>
      </c>
      <c r="P7646" t="s">
        <v>30</v>
      </c>
      <c r="Q7646" t="s">
        <v>31</v>
      </c>
      <c r="R7646" t="s">
        <v>30</v>
      </c>
      <c r="X7646" t="s">
        <v>26437</v>
      </c>
    </row>
    <row r="7647" spans="1:24" x14ac:dyDescent="0.25">
      <c r="A7647">
        <v>1383596</v>
      </c>
      <c r="B7647" t="s">
        <v>26438</v>
      </c>
      <c r="C7647" t="s">
        <v>26439</v>
      </c>
      <c r="E7647" t="s">
        <v>26440</v>
      </c>
      <c r="F7647" t="s">
        <v>366</v>
      </c>
      <c r="G7647" t="e">
        <f>-azocine</f>
        <v>#NAME?</v>
      </c>
      <c r="H7647" t="s">
        <v>2175</v>
      </c>
      <c r="I7647">
        <v>1983</v>
      </c>
      <c r="M7647" t="s">
        <v>179</v>
      </c>
      <c r="N7647" t="s">
        <v>45</v>
      </c>
      <c r="O7647" t="s">
        <v>40</v>
      </c>
      <c r="P7647" t="s">
        <v>30</v>
      </c>
      <c r="Q7647" t="s">
        <v>46</v>
      </c>
      <c r="R7647" t="s">
        <v>30</v>
      </c>
      <c r="X7647" t="s">
        <v>26441</v>
      </c>
    </row>
    <row r="7648" spans="1:24" x14ac:dyDescent="0.25">
      <c r="A7648">
        <v>1376472</v>
      </c>
      <c r="B7648" t="s">
        <v>26442</v>
      </c>
      <c r="C7648" t="s">
        <v>26443</v>
      </c>
      <c r="G7648" t="e">
        <f>-conazole</f>
        <v>#NAME?</v>
      </c>
      <c r="H7648" t="s">
        <v>917</v>
      </c>
      <c r="N7648" t="s">
        <v>45</v>
      </c>
      <c r="O7648" t="s">
        <v>40</v>
      </c>
      <c r="P7648" t="s">
        <v>30</v>
      </c>
      <c r="Q7648" t="s">
        <v>46</v>
      </c>
      <c r="R7648" t="s">
        <v>30</v>
      </c>
      <c r="X7648" t="s">
        <v>26444</v>
      </c>
    </row>
    <row r="7649" spans="1:24" x14ac:dyDescent="0.25">
      <c r="A7649">
        <v>1379227</v>
      </c>
      <c r="B7649" t="s">
        <v>26445</v>
      </c>
      <c r="C7649" t="s">
        <v>26446</v>
      </c>
      <c r="E7649" t="s">
        <v>26447</v>
      </c>
      <c r="F7649" t="s">
        <v>480</v>
      </c>
      <c r="G7649" t="e">
        <f>-thiazide</f>
        <v>#NAME?</v>
      </c>
      <c r="H7649" t="s">
        <v>682</v>
      </c>
      <c r="I7649">
        <v>1963</v>
      </c>
      <c r="M7649" t="s">
        <v>763</v>
      </c>
      <c r="N7649" t="s">
        <v>45</v>
      </c>
      <c r="O7649" t="s">
        <v>40</v>
      </c>
      <c r="P7649" t="s">
        <v>30</v>
      </c>
      <c r="Q7649" t="s">
        <v>46</v>
      </c>
      <c r="R7649" t="s">
        <v>30</v>
      </c>
      <c r="X7649" t="s">
        <v>26448</v>
      </c>
    </row>
    <row r="7650" spans="1:24" x14ac:dyDescent="0.25">
      <c r="A7650">
        <v>1376144</v>
      </c>
      <c r="B7650" t="s">
        <v>26449</v>
      </c>
      <c r="C7650" t="s">
        <v>26450</v>
      </c>
      <c r="E7650" t="s">
        <v>26451</v>
      </c>
      <c r="F7650" t="s">
        <v>480</v>
      </c>
      <c r="G7650" t="e">
        <f>-tinib</f>
        <v>#NAME?</v>
      </c>
      <c r="H7650" t="s">
        <v>1371</v>
      </c>
      <c r="I7650">
        <v>2011</v>
      </c>
      <c r="N7650" t="s">
        <v>45</v>
      </c>
      <c r="O7650" t="s">
        <v>40</v>
      </c>
      <c r="P7650" t="s">
        <v>30</v>
      </c>
      <c r="Q7650" t="s">
        <v>31</v>
      </c>
      <c r="R7650" t="s">
        <v>30</v>
      </c>
      <c r="X7650" t="s">
        <v>26452</v>
      </c>
    </row>
    <row r="7651" spans="1:24" x14ac:dyDescent="0.25">
      <c r="A7651">
        <v>1378737</v>
      </c>
      <c r="B7651" t="s">
        <v>26453</v>
      </c>
      <c r="C7651" t="s">
        <v>26454</v>
      </c>
      <c r="G7651" t="e">
        <f>-azoline</f>
        <v>#NAME?</v>
      </c>
      <c r="H7651" t="s">
        <v>618</v>
      </c>
      <c r="K7651" t="s">
        <v>26455</v>
      </c>
      <c r="L7651" t="s">
        <v>26456</v>
      </c>
      <c r="N7651" t="s">
        <v>45</v>
      </c>
      <c r="O7651" t="s">
        <v>40</v>
      </c>
      <c r="P7651" t="s">
        <v>30</v>
      </c>
      <c r="Q7651" t="s">
        <v>63</v>
      </c>
      <c r="R7651" t="s">
        <v>30</v>
      </c>
      <c r="X7651" t="s">
        <v>26457</v>
      </c>
    </row>
    <row r="7652" spans="1:24" x14ac:dyDescent="0.25">
      <c r="A7652">
        <v>1376961</v>
      </c>
      <c r="B7652" t="s">
        <v>26458</v>
      </c>
      <c r="C7652" t="s">
        <v>26459</v>
      </c>
      <c r="E7652" t="s">
        <v>26460</v>
      </c>
      <c r="G7652" t="e">
        <f>-profen</f>
        <v>#NAME?</v>
      </c>
      <c r="H7652" t="s">
        <v>875</v>
      </c>
      <c r="N7652" t="s">
        <v>45</v>
      </c>
      <c r="O7652" t="s">
        <v>40</v>
      </c>
      <c r="P7652" t="s">
        <v>30</v>
      </c>
      <c r="Q7652" t="s">
        <v>46</v>
      </c>
      <c r="R7652" t="s">
        <v>30</v>
      </c>
      <c r="X7652" t="s">
        <v>26461</v>
      </c>
    </row>
    <row r="7653" spans="1:24" x14ac:dyDescent="0.25">
      <c r="A7653">
        <v>1379771</v>
      </c>
      <c r="B7653" t="s">
        <v>26462</v>
      </c>
      <c r="C7653" t="s">
        <v>26463</v>
      </c>
      <c r="G7653" t="e">
        <f>-dil</f>
        <v>#NAME?</v>
      </c>
      <c r="H7653" t="s">
        <v>707</v>
      </c>
      <c r="N7653" t="s">
        <v>45</v>
      </c>
      <c r="O7653" t="s">
        <v>30</v>
      </c>
      <c r="P7653" t="s">
        <v>30</v>
      </c>
      <c r="Q7653" t="s">
        <v>31</v>
      </c>
      <c r="R7653" t="s">
        <v>30</v>
      </c>
      <c r="X7653" t="s">
        <v>26464</v>
      </c>
    </row>
    <row r="7654" spans="1:24" x14ac:dyDescent="0.25">
      <c r="A7654">
        <v>1376860</v>
      </c>
      <c r="B7654" t="s">
        <v>26465</v>
      </c>
      <c r="C7654" t="s">
        <v>26466</v>
      </c>
      <c r="G7654" t="e">
        <f>-cillin</f>
        <v>#NAME?</v>
      </c>
      <c r="H7654" t="s">
        <v>59</v>
      </c>
      <c r="N7654" t="s">
        <v>29</v>
      </c>
      <c r="O7654" t="s">
        <v>40</v>
      </c>
      <c r="P7654" t="s">
        <v>30</v>
      </c>
      <c r="Q7654" t="s">
        <v>31</v>
      </c>
      <c r="R7654" t="s">
        <v>30</v>
      </c>
      <c r="X7654" t="s">
        <v>26467</v>
      </c>
    </row>
    <row r="7655" spans="1:24" x14ac:dyDescent="0.25">
      <c r="A7655">
        <v>1376612</v>
      </c>
      <c r="B7655" t="s">
        <v>26468</v>
      </c>
      <c r="C7655" t="s">
        <v>26469</v>
      </c>
      <c r="E7655" t="s">
        <v>26470</v>
      </c>
      <c r="G7655" t="s">
        <v>129</v>
      </c>
      <c r="H7655" t="s">
        <v>130</v>
      </c>
      <c r="N7655" t="s">
        <v>45</v>
      </c>
      <c r="O7655" t="s">
        <v>30</v>
      </c>
      <c r="P7655" t="s">
        <v>30</v>
      </c>
      <c r="Q7655" t="s">
        <v>63</v>
      </c>
      <c r="R7655" t="s">
        <v>30</v>
      </c>
      <c r="X7655" t="s">
        <v>26471</v>
      </c>
    </row>
    <row r="7656" spans="1:24" x14ac:dyDescent="0.25">
      <c r="A7656">
        <v>1376870</v>
      </c>
      <c r="B7656" t="s">
        <v>26472</v>
      </c>
      <c r="C7656" t="s">
        <v>26473</v>
      </c>
      <c r="E7656" t="s">
        <v>26474</v>
      </c>
      <c r="F7656" t="s">
        <v>3897</v>
      </c>
      <c r="G7656" t="e">
        <f>-bendazole</f>
        <v>#NAME?</v>
      </c>
      <c r="H7656" t="s">
        <v>947</v>
      </c>
      <c r="I7656">
        <v>1983</v>
      </c>
      <c r="M7656" t="s">
        <v>948</v>
      </c>
      <c r="N7656" t="s">
        <v>45</v>
      </c>
      <c r="O7656" t="s">
        <v>40</v>
      </c>
      <c r="P7656" t="s">
        <v>30</v>
      </c>
      <c r="Q7656" t="s">
        <v>63</v>
      </c>
      <c r="R7656" t="s">
        <v>30</v>
      </c>
      <c r="X7656" t="s">
        <v>26475</v>
      </c>
    </row>
    <row r="7657" spans="1:24" x14ac:dyDescent="0.25">
      <c r="A7657">
        <v>1378528</v>
      </c>
      <c r="B7657" t="s">
        <v>26476</v>
      </c>
      <c r="C7657" t="s">
        <v>26477</v>
      </c>
      <c r="E7657" t="s">
        <v>26478</v>
      </c>
      <c r="G7657" t="e">
        <f>-renone</f>
        <v>#NAME?</v>
      </c>
      <c r="H7657" t="s">
        <v>14841</v>
      </c>
      <c r="I7657">
        <v>1984</v>
      </c>
      <c r="M7657" t="s">
        <v>26479</v>
      </c>
      <c r="N7657" t="s">
        <v>29</v>
      </c>
      <c r="O7657" t="s">
        <v>40</v>
      </c>
      <c r="P7657" t="s">
        <v>30</v>
      </c>
      <c r="Q7657" t="s">
        <v>31</v>
      </c>
      <c r="R7657" t="s">
        <v>30</v>
      </c>
      <c r="X7657" t="s">
        <v>26480</v>
      </c>
    </row>
    <row r="7658" spans="1:24" x14ac:dyDescent="0.25">
      <c r="A7658">
        <v>1377336</v>
      </c>
      <c r="B7658" t="s">
        <v>26481</v>
      </c>
      <c r="C7658" t="s">
        <v>26482</v>
      </c>
      <c r="G7658" t="e">
        <f>-azocine</f>
        <v>#NAME?</v>
      </c>
      <c r="H7658" t="s">
        <v>2175</v>
      </c>
      <c r="N7658" t="s">
        <v>45</v>
      </c>
      <c r="O7658" t="s">
        <v>40</v>
      </c>
      <c r="P7658" t="s">
        <v>30</v>
      </c>
      <c r="Q7658" t="s">
        <v>46</v>
      </c>
      <c r="R7658" t="s">
        <v>30</v>
      </c>
      <c r="X7658" t="s">
        <v>26483</v>
      </c>
    </row>
    <row r="7659" spans="1:24" x14ac:dyDescent="0.25">
      <c r="A7659">
        <v>1376299</v>
      </c>
      <c r="B7659" t="s">
        <v>26484</v>
      </c>
      <c r="C7659" t="s">
        <v>26485</v>
      </c>
      <c r="G7659" t="s">
        <v>581</v>
      </c>
      <c r="H7659" t="s">
        <v>582</v>
      </c>
      <c r="N7659" t="s">
        <v>45</v>
      </c>
      <c r="O7659" t="s">
        <v>40</v>
      </c>
      <c r="P7659" t="s">
        <v>30</v>
      </c>
      <c r="Q7659" t="s">
        <v>46</v>
      </c>
      <c r="R7659" t="s">
        <v>30</v>
      </c>
      <c r="X7659" t="s">
        <v>26486</v>
      </c>
    </row>
    <row r="7660" spans="1:24" x14ac:dyDescent="0.25">
      <c r="A7660">
        <v>1379269</v>
      </c>
      <c r="B7660" t="s">
        <v>26487</v>
      </c>
      <c r="C7660" t="s">
        <v>26488</v>
      </c>
      <c r="G7660" t="s">
        <v>1922</v>
      </c>
      <c r="H7660" t="s">
        <v>1923</v>
      </c>
      <c r="I7660">
        <v>1964</v>
      </c>
      <c r="K7660" t="s">
        <v>26489</v>
      </c>
      <c r="L7660" t="s">
        <v>26490</v>
      </c>
      <c r="M7660" t="s">
        <v>1348</v>
      </c>
      <c r="N7660" t="s">
        <v>29</v>
      </c>
      <c r="O7660" t="s">
        <v>30</v>
      </c>
      <c r="P7660" t="s">
        <v>30</v>
      </c>
      <c r="Q7660" t="s">
        <v>31</v>
      </c>
      <c r="R7660" t="s">
        <v>30</v>
      </c>
      <c r="X7660" t="s">
        <v>26491</v>
      </c>
    </row>
    <row r="7661" spans="1:24" x14ac:dyDescent="0.25">
      <c r="A7661">
        <v>1378300</v>
      </c>
      <c r="B7661" t="s">
        <v>26492</v>
      </c>
      <c r="C7661" t="s">
        <v>26493</v>
      </c>
      <c r="G7661" t="e">
        <f>-olol</f>
        <v>#NAME?</v>
      </c>
      <c r="H7661" t="s">
        <v>475</v>
      </c>
      <c r="N7661" t="s">
        <v>45</v>
      </c>
      <c r="O7661" t="s">
        <v>40</v>
      </c>
      <c r="P7661" t="s">
        <v>30</v>
      </c>
      <c r="Q7661" t="s">
        <v>31</v>
      </c>
      <c r="R7661" t="s">
        <v>30</v>
      </c>
      <c r="X7661" t="s">
        <v>26494</v>
      </c>
    </row>
    <row r="7662" spans="1:24" x14ac:dyDescent="0.25">
      <c r="A7662">
        <v>1378017</v>
      </c>
      <c r="B7662" t="s">
        <v>26495</v>
      </c>
      <c r="C7662" t="s">
        <v>26496</v>
      </c>
      <c r="E7662" t="s">
        <v>26497</v>
      </c>
      <c r="F7662" t="s">
        <v>26498</v>
      </c>
      <c r="G7662" t="e">
        <f>-denant</f>
        <v>#NAME?</v>
      </c>
      <c r="H7662" t="s">
        <v>1777</v>
      </c>
      <c r="I7662">
        <v>2011</v>
      </c>
      <c r="N7662" t="s">
        <v>45</v>
      </c>
      <c r="O7662" t="s">
        <v>40</v>
      </c>
      <c r="P7662" t="s">
        <v>30</v>
      </c>
      <c r="Q7662" t="s">
        <v>63</v>
      </c>
      <c r="R7662" t="s">
        <v>30</v>
      </c>
      <c r="X7662" t="s">
        <v>26499</v>
      </c>
    </row>
    <row r="7663" spans="1:24" x14ac:dyDescent="0.25">
      <c r="A7663">
        <v>1376288</v>
      </c>
      <c r="B7663" t="s">
        <v>26500</v>
      </c>
      <c r="C7663" t="s">
        <v>26501</v>
      </c>
      <c r="E7663" t="s">
        <v>26502</v>
      </c>
      <c r="G7663" t="e">
        <f>-flurane</f>
        <v>#NAME?</v>
      </c>
      <c r="H7663" t="s">
        <v>6047</v>
      </c>
      <c r="I7663">
        <v>1976</v>
      </c>
      <c r="M7663" t="s">
        <v>1804</v>
      </c>
      <c r="N7663" t="s">
        <v>45</v>
      </c>
      <c r="O7663" t="s">
        <v>40</v>
      </c>
      <c r="P7663" t="s">
        <v>30</v>
      </c>
      <c r="Q7663" t="s">
        <v>46</v>
      </c>
      <c r="R7663" t="s">
        <v>30</v>
      </c>
      <c r="X7663" t="s">
        <v>26503</v>
      </c>
    </row>
    <row r="7664" spans="1:24" x14ac:dyDescent="0.25">
      <c r="A7664">
        <v>1383320</v>
      </c>
      <c r="B7664" t="s">
        <v>26511</v>
      </c>
      <c r="C7664" t="s">
        <v>26512</v>
      </c>
      <c r="E7664" t="s">
        <v>26513</v>
      </c>
      <c r="G7664" t="e">
        <f>-ium</f>
        <v>#NAME?</v>
      </c>
      <c r="H7664" t="s">
        <v>288</v>
      </c>
      <c r="N7664" t="s">
        <v>45</v>
      </c>
      <c r="O7664" t="s">
        <v>40</v>
      </c>
      <c r="P7664" t="s">
        <v>30</v>
      </c>
      <c r="Q7664" t="s">
        <v>46</v>
      </c>
      <c r="R7664" t="s">
        <v>30</v>
      </c>
      <c r="X7664" t="s">
        <v>26514</v>
      </c>
    </row>
    <row r="7665" spans="1:24" x14ac:dyDescent="0.25">
      <c r="A7665">
        <v>1383617</v>
      </c>
      <c r="B7665" t="s">
        <v>26515</v>
      </c>
      <c r="C7665" t="s">
        <v>26516</v>
      </c>
      <c r="E7665" t="s">
        <v>26517</v>
      </c>
      <c r="G7665" t="e">
        <f>-olone</f>
        <v>#NAME?</v>
      </c>
      <c r="H7665" t="s">
        <v>754</v>
      </c>
      <c r="I7665">
        <v>1987</v>
      </c>
      <c r="M7665" t="s">
        <v>314</v>
      </c>
      <c r="N7665" t="s">
        <v>29</v>
      </c>
      <c r="O7665" t="s">
        <v>40</v>
      </c>
      <c r="P7665" t="s">
        <v>30</v>
      </c>
      <c r="Q7665" t="s">
        <v>31</v>
      </c>
      <c r="R7665" t="s">
        <v>30</v>
      </c>
      <c r="X7665" t="s">
        <v>26518</v>
      </c>
    </row>
    <row r="7666" spans="1:24" x14ac:dyDescent="0.25">
      <c r="A7666">
        <v>1383602</v>
      </c>
      <c r="B7666" t="s">
        <v>26519</v>
      </c>
      <c r="C7666" t="s">
        <v>26520</v>
      </c>
      <c r="E7666" t="s">
        <v>26521</v>
      </c>
      <c r="G7666" t="e">
        <f>-olone</f>
        <v>#NAME?</v>
      </c>
      <c r="H7666" t="s">
        <v>754</v>
      </c>
      <c r="I7666">
        <v>1963</v>
      </c>
      <c r="M7666" t="s">
        <v>4208</v>
      </c>
      <c r="N7666" t="s">
        <v>29</v>
      </c>
      <c r="O7666" t="s">
        <v>30</v>
      </c>
      <c r="P7666" t="s">
        <v>30</v>
      </c>
      <c r="Q7666" t="s">
        <v>31</v>
      </c>
      <c r="R7666" t="s">
        <v>30</v>
      </c>
      <c r="X7666" t="s">
        <v>26522</v>
      </c>
    </row>
    <row r="7667" spans="1:24" x14ac:dyDescent="0.25">
      <c r="A7667">
        <v>1383179</v>
      </c>
      <c r="B7667" t="s">
        <v>26523</v>
      </c>
      <c r="C7667" t="s">
        <v>26524</v>
      </c>
      <c r="F7667" t="s">
        <v>442</v>
      </c>
      <c r="G7667" t="e">
        <f>-ium</f>
        <v>#NAME?</v>
      </c>
      <c r="H7667" t="s">
        <v>288</v>
      </c>
      <c r="N7667" t="s">
        <v>45</v>
      </c>
      <c r="O7667" t="s">
        <v>40</v>
      </c>
      <c r="P7667" t="s">
        <v>30</v>
      </c>
      <c r="Q7667" t="s">
        <v>63</v>
      </c>
      <c r="R7667" t="s">
        <v>30</v>
      </c>
      <c r="X7667" t="s">
        <v>26525</v>
      </c>
    </row>
    <row r="7668" spans="1:24" x14ac:dyDescent="0.25">
      <c r="A7668">
        <v>1383474</v>
      </c>
      <c r="B7668" t="s">
        <v>26526</v>
      </c>
      <c r="C7668" t="s">
        <v>26527</v>
      </c>
      <c r="E7668" t="s">
        <v>26528</v>
      </c>
      <c r="F7668" t="s">
        <v>480</v>
      </c>
      <c r="G7668" t="e">
        <f>-motine</f>
        <v>#NAME?</v>
      </c>
      <c r="H7668" t="s">
        <v>15200</v>
      </c>
      <c r="I7668">
        <v>1969</v>
      </c>
      <c r="M7668" t="s">
        <v>250</v>
      </c>
      <c r="N7668" t="s">
        <v>45</v>
      </c>
      <c r="O7668" t="s">
        <v>40</v>
      </c>
      <c r="P7668" t="s">
        <v>30</v>
      </c>
      <c r="Q7668" t="s">
        <v>63</v>
      </c>
      <c r="R7668" t="s">
        <v>30</v>
      </c>
      <c r="X7668" t="s">
        <v>26529</v>
      </c>
    </row>
    <row r="7669" spans="1:24" x14ac:dyDescent="0.25">
      <c r="A7669">
        <v>1383201</v>
      </c>
      <c r="B7669" t="s">
        <v>26530</v>
      </c>
      <c r="C7669" t="s">
        <v>26531</v>
      </c>
      <c r="E7669" t="s">
        <v>26532</v>
      </c>
      <c r="F7669" t="s">
        <v>15035</v>
      </c>
      <c r="G7669" t="e">
        <f>-pramine</f>
        <v>#NAME?</v>
      </c>
      <c r="H7669" t="s">
        <v>4130</v>
      </c>
      <c r="I7669">
        <v>1976</v>
      </c>
      <c r="M7669" t="s">
        <v>367</v>
      </c>
      <c r="N7669" t="s">
        <v>45</v>
      </c>
      <c r="O7669" t="s">
        <v>30</v>
      </c>
      <c r="P7669" t="s">
        <v>30</v>
      </c>
      <c r="Q7669" t="s">
        <v>63</v>
      </c>
      <c r="R7669" t="s">
        <v>30</v>
      </c>
      <c r="X7669" t="s">
        <v>26533</v>
      </c>
    </row>
    <row r="7670" spans="1:24" x14ac:dyDescent="0.25">
      <c r="A7670">
        <v>1383177</v>
      </c>
      <c r="B7670" t="s">
        <v>26534</v>
      </c>
      <c r="C7670" t="s">
        <v>26535</v>
      </c>
      <c r="E7670" t="s">
        <v>26536</v>
      </c>
      <c r="F7670" t="s">
        <v>16231</v>
      </c>
      <c r="G7670" t="e">
        <f>-vir</f>
        <v>#NAME?</v>
      </c>
      <c r="H7670" t="s">
        <v>26537</v>
      </c>
      <c r="I7670">
        <v>1997</v>
      </c>
      <c r="M7670" t="s">
        <v>26538</v>
      </c>
      <c r="N7670" t="s">
        <v>29</v>
      </c>
      <c r="O7670" t="s">
        <v>40</v>
      </c>
      <c r="P7670" t="s">
        <v>30</v>
      </c>
      <c r="Q7670" t="s">
        <v>31</v>
      </c>
      <c r="R7670" t="s">
        <v>30</v>
      </c>
      <c r="X7670" t="s">
        <v>26539</v>
      </c>
    </row>
    <row r="7671" spans="1:24" x14ac:dyDescent="0.25">
      <c r="A7671">
        <v>1383332</v>
      </c>
      <c r="B7671" t="s">
        <v>26540</v>
      </c>
      <c r="C7671" t="s">
        <v>26541</v>
      </c>
      <c r="G7671" t="e">
        <f>-verine</f>
        <v>#NAME?</v>
      </c>
      <c r="H7671" t="s">
        <v>2084</v>
      </c>
      <c r="N7671" t="s">
        <v>45</v>
      </c>
      <c r="O7671" t="s">
        <v>40</v>
      </c>
      <c r="P7671" t="s">
        <v>30</v>
      </c>
      <c r="Q7671" t="s">
        <v>46</v>
      </c>
      <c r="R7671" t="s">
        <v>30</v>
      </c>
      <c r="X7671" t="s">
        <v>26542</v>
      </c>
    </row>
    <row r="7672" spans="1:24" x14ac:dyDescent="0.25">
      <c r="A7672">
        <v>1380651</v>
      </c>
      <c r="B7672" t="s">
        <v>26543</v>
      </c>
      <c r="C7672" t="s">
        <v>26544</v>
      </c>
      <c r="F7672" t="s">
        <v>3923</v>
      </c>
      <c r="G7672" t="e">
        <f>-focon</f>
        <v>#NAME?</v>
      </c>
      <c r="H7672" t="s">
        <v>2685</v>
      </c>
      <c r="I7672">
        <v>1989</v>
      </c>
      <c r="M7672" t="s">
        <v>2686</v>
      </c>
      <c r="N7672" t="s">
        <v>75</v>
      </c>
      <c r="O7672" t="s">
        <v>30</v>
      </c>
      <c r="P7672" t="s">
        <v>30</v>
      </c>
      <c r="Q7672" t="s">
        <v>31</v>
      </c>
      <c r="R7672" t="s">
        <v>30</v>
      </c>
    </row>
    <row r="7673" spans="1:24" x14ac:dyDescent="0.25">
      <c r="A7673">
        <v>1381355</v>
      </c>
      <c r="B7673" t="s">
        <v>26545</v>
      </c>
      <c r="C7673" t="s">
        <v>26546</v>
      </c>
      <c r="G7673" t="e">
        <f>-mycin</f>
        <v>#NAME?</v>
      </c>
      <c r="H7673" t="s">
        <v>26</v>
      </c>
      <c r="N7673" t="s">
        <v>75</v>
      </c>
      <c r="O7673" t="s">
        <v>30</v>
      </c>
      <c r="P7673" t="s">
        <v>30</v>
      </c>
      <c r="Q7673" t="s">
        <v>31</v>
      </c>
      <c r="R7673" t="s">
        <v>30</v>
      </c>
    </row>
    <row r="7674" spans="1:24" x14ac:dyDescent="0.25">
      <c r="A7674">
        <v>1380346</v>
      </c>
      <c r="B7674" t="s">
        <v>26547</v>
      </c>
      <c r="C7674" t="s">
        <v>26548</v>
      </c>
      <c r="E7674" t="s">
        <v>26549</v>
      </c>
      <c r="G7674" t="e">
        <f>-parin</f>
        <v>#NAME?</v>
      </c>
      <c r="H7674" t="s">
        <v>13103</v>
      </c>
      <c r="N7674" t="s">
        <v>133</v>
      </c>
      <c r="O7674" t="s">
        <v>30</v>
      </c>
      <c r="P7674" t="s">
        <v>30</v>
      </c>
      <c r="Q7674" t="s">
        <v>31</v>
      </c>
      <c r="R7674" t="s">
        <v>30</v>
      </c>
    </row>
    <row r="7675" spans="1:24" x14ac:dyDescent="0.25">
      <c r="A7675">
        <v>1380682</v>
      </c>
      <c r="B7675" t="s">
        <v>26550</v>
      </c>
      <c r="C7675" t="s">
        <v>26551</v>
      </c>
      <c r="E7675" t="s">
        <v>26552</v>
      </c>
      <c r="F7675" t="s">
        <v>26553</v>
      </c>
      <c r="G7675" t="e">
        <f>-ase</f>
        <v>#NAME?</v>
      </c>
      <c r="H7675" t="s">
        <v>2359</v>
      </c>
      <c r="I7675">
        <v>1971</v>
      </c>
      <c r="K7675" t="s">
        <v>26554</v>
      </c>
      <c r="L7675" t="s">
        <v>26555</v>
      </c>
      <c r="M7675" t="s">
        <v>8288</v>
      </c>
      <c r="N7675" t="s">
        <v>2360</v>
      </c>
      <c r="O7675" t="s">
        <v>30</v>
      </c>
      <c r="P7675" t="s">
        <v>30</v>
      </c>
      <c r="Q7675" t="s">
        <v>31</v>
      </c>
      <c r="R7675" t="s">
        <v>30</v>
      </c>
    </row>
    <row r="7676" spans="1:24" x14ac:dyDescent="0.25">
      <c r="A7676">
        <v>1380407</v>
      </c>
      <c r="B7676" t="s">
        <v>26556</v>
      </c>
      <c r="C7676" t="s">
        <v>26557</v>
      </c>
      <c r="G7676" t="e">
        <f>-filcon</f>
        <v>#NAME?</v>
      </c>
      <c r="H7676" t="s">
        <v>276</v>
      </c>
      <c r="I7676">
        <v>1979</v>
      </c>
      <c r="M7676" t="s">
        <v>277</v>
      </c>
      <c r="N7676" t="s">
        <v>229</v>
      </c>
      <c r="O7676" t="s">
        <v>30</v>
      </c>
      <c r="P7676" t="s">
        <v>30</v>
      </c>
      <c r="Q7676" t="s">
        <v>31</v>
      </c>
      <c r="R7676" t="s">
        <v>30</v>
      </c>
    </row>
    <row r="7677" spans="1:24" x14ac:dyDescent="0.25">
      <c r="A7677">
        <v>1381280</v>
      </c>
      <c r="B7677" t="s">
        <v>26558</v>
      </c>
      <c r="C7677" t="s">
        <v>26559</v>
      </c>
      <c r="G7677" t="s">
        <v>3021</v>
      </c>
      <c r="H7677" t="s">
        <v>1459</v>
      </c>
      <c r="N7677" t="s">
        <v>75</v>
      </c>
      <c r="O7677" t="s">
        <v>30</v>
      </c>
      <c r="P7677" t="s">
        <v>30</v>
      </c>
      <c r="Q7677" t="s">
        <v>31</v>
      </c>
      <c r="R7677" t="s">
        <v>30</v>
      </c>
    </row>
    <row r="7678" spans="1:24" x14ac:dyDescent="0.25">
      <c r="A7678">
        <v>20618</v>
      </c>
      <c r="B7678" t="s">
        <v>26560</v>
      </c>
      <c r="C7678" t="s">
        <v>26561</v>
      </c>
      <c r="G7678" t="e">
        <f>-troban</f>
        <v>#NAME?</v>
      </c>
      <c r="H7678" t="s">
        <v>11556</v>
      </c>
      <c r="N7678" t="s">
        <v>45</v>
      </c>
      <c r="O7678" t="s">
        <v>40</v>
      </c>
      <c r="P7678" t="s">
        <v>30</v>
      </c>
      <c r="Q7678" t="s">
        <v>63</v>
      </c>
      <c r="R7678" t="s">
        <v>30</v>
      </c>
      <c r="X7678" t="s">
        <v>26562</v>
      </c>
    </row>
    <row r="7679" spans="1:24" x14ac:dyDescent="0.25">
      <c r="A7679">
        <v>625898</v>
      </c>
      <c r="B7679" t="s">
        <v>26567</v>
      </c>
      <c r="C7679" t="s">
        <v>26568</v>
      </c>
      <c r="E7679" t="s">
        <v>26569</v>
      </c>
      <c r="F7679" t="s">
        <v>26570</v>
      </c>
      <c r="G7679" t="s">
        <v>26571</v>
      </c>
      <c r="H7679" t="s">
        <v>26572</v>
      </c>
      <c r="I7679">
        <v>2009</v>
      </c>
      <c r="N7679" t="s">
        <v>45</v>
      </c>
      <c r="O7679" t="s">
        <v>40</v>
      </c>
      <c r="P7679" t="s">
        <v>30</v>
      </c>
      <c r="Q7679" t="s">
        <v>63</v>
      </c>
      <c r="R7679" t="s">
        <v>30</v>
      </c>
      <c r="X7679" t="s">
        <v>26573</v>
      </c>
    </row>
    <row r="7680" spans="1:24" x14ac:dyDescent="0.25">
      <c r="A7680">
        <v>566202</v>
      </c>
      <c r="B7680" t="s">
        <v>26574</v>
      </c>
      <c r="C7680" t="s">
        <v>26575</v>
      </c>
      <c r="F7680" t="s">
        <v>26576</v>
      </c>
      <c r="G7680" t="e">
        <f>-citabine</f>
        <v>#NAME?</v>
      </c>
      <c r="H7680" t="s">
        <v>7920</v>
      </c>
      <c r="I7680">
        <v>2012</v>
      </c>
      <c r="N7680" t="s">
        <v>29</v>
      </c>
      <c r="O7680" t="s">
        <v>40</v>
      </c>
      <c r="P7680" t="s">
        <v>30</v>
      </c>
      <c r="Q7680" t="s">
        <v>31</v>
      </c>
      <c r="R7680" t="s">
        <v>30</v>
      </c>
      <c r="X7680" t="s">
        <v>26577</v>
      </c>
    </row>
    <row r="7681" spans="1:24" x14ac:dyDescent="0.25">
      <c r="A7681">
        <v>346036</v>
      </c>
      <c r="B7681" t="s">
        <v>26578</v>
      </c>
      <c r="C7681" t="s">
        <v>26579</v>
      </c>
      <c r="G7681" t="e">
        <f>-gepant</f>
        <v>#NAME?</v>
      </c>
      <c r="H7681" t="s">
        <v>2217</v>
      </c>
      <c r="N7681" t="s">
        <v>45</v>
      </c>
      <c r="O7681" t="s">
        <v>30</v>
      </c>
      <c r="P7681" t="s">
        <v>30</v>
      </c>
      <c r="Q7681" t="s">
        <v>31</v>
      </c>
      <c r="R7681" t="s">
        <v>30</v>
      </c>
      <c r="X7681" t="s">
        <v>26580</v>
      </c>
    </row>
    <row r="7682" spans="1:24" x14ac:dyDescent="0.25">
      <c r="A7682">
        <v>90344</v>
      </c>
      <c r="B7682" t="s">
        <v>26581</v>
      </c>
      <c r="C7682" t="s">
        <v>26582</v>
      </c>
      <c r="G7682" t="e">
        <f>-glitazar</f>
        <v>#NAME?</v>
      </c>
      <c r="H7682" t="s">
        <v>7402</v>
      </c>
      <c r="N7682" t="s">
        <v>45</v>
      </c>
      <c r="O7682" t="s">
        <v>40</v>
      </c>
      <c r="P7682" t="s">
        <v>30</v>
      </c>
      <c r="Q7682" t="s">
        <v>46</v>
      </c>
      <c r="R7682" t="s">
        <v>30</v>
      </c>
      <c r="X7682" t="s">
        <v>26583</v>
      </c>
    </row>
    <row r="7683" spans="1:24" x14ac:dyDescent="0.25">
      <c r="A7683">
        <v>46041</v>
      </c>
      <c r="B7683" t="s">
        <v>26584</v>
      </c>
      <c r="C7683" t="s">
        <v>26585</v>
      </c>
      <c r="G7683" t="e">
        <f>-stigmine</f>
        <v>#NAME?</v>
      </c>
      <c r="H7683" t="s">
        <v>15684</v>
      </c>
      <c r="N7683" t="s">
        <v>45</v>
      </c>
      <c r="O7683" t="s">
        <v>30</v>
      </c>
      <c r="P7683" t="s">
        <v>30</v>
      </c>
      <c r="Q7683" t="s">
        <v>31</v>
      </c>
      <c r="R7683" t="s">
        <v>30</v>
      </c>
      <c r="X7683" t="s">
        <v>26586</v>
      </c>
    </row>
    <row r="7684" spans="1:24" x14ac:dyDescent="0.25">
      <c r="A7684">
        <v>96557</v>
      </c>
      <c r="B7684" t="s">
        <v>26587</v>
      </c>
      <c r="C7684" t="s">
        <v>26588</v>
      </c>
      <c r="G7684" t="e">
        <f>-fosfamide</f>
        <v>#NAME?</v>
      </c>
      <c r="H7684" t="s">
        <v>6319</v>
      </c>
      <c r="N7684" t="s">
        <v>45</v>
      </c>
      <c r="O7684" t="s">
        <v>40</v>
      </c>
      <c r="P7684" t="s">
        <v>30</v>
      </c>
      <c r="Q7684" t="s">
        <v>46</v>
      </c>
      <c r="R7684" t="s">
        <v>30</v>
      </c>
      <c r="X7684" t="s">
        <v>26589</v>
      </c>
    </row>
    <row r="7685" spans="1:24" x14ac:dyDescent="0.25">
      <c r="A7685">
        <v>134161</v>
      </c>
      <c r="B7685" t="s">
        <v>26590</v>
      </c>
      <c r="C7685" t="s">
        <v>26591</v>
      </c>
      <c r="E7685" t="s">
        <v>26592</v>
      </c>
      <c r="F7685" t="s">
        <v>527</v>
      </c>
      <c r="G7685" t="s">
        <v>2167</v>
      </c>
      <c r="H7685" t="s">
        <v>2168</v>
      </c>
      <c r="I7685">
        <v>1964</v>
      </c>
      <c r="M7685" t="s">
        <v>453</v>
      </c>
      <c r="N7685" t="s">
        <v>45</v>
      </c>
      <c r="O7685" t="s">
        <v>40</v>
      </c>
      <c r="P7685" t="s">
        <v>30</v>
      </c>
      <c r="Q7685" t="s">
        <v>63</v>
      </c>
      <c r="R7685" t="s">
        <v>30</v>
      </c>
      <c r="X7685" t="s">
        <v>26593</v>
      </c>
    </row>
    <row r="7686" spans="1:24" x14ac:dyDescent="0.25">
      <c r="A7686">
        <v>433637</v>
      </c>
      <c r="B7686" t="s">
        <v>26613</v>
      </c>
      <c r="C7686" t="s">
        <v>26614</v>
      </c>
      <c r="F7686" t="s">
        <v>26615</v>
      </c>
      <c r="G7686" t="e">
        <f>-citabine</f>
        <v>#NAME?</v>
      </c>
      <c r="H7686" t="s">
        <v>7920</v>
      </c>
      <c r="I7686">
        <v>1991</v>
      </c>
      <c r="M7686" t="s">
        <v>250</v>
      </c>
      <c r="N7686" t="s">
        <v>29</v>
      </c>
      <c r="O7686" t="s">
        <v>40</v>
      </c>
      <c r="P7686" t="s">
        <v>30</v>
      </c>
      <c r="Q7686" t="s">
        <v>31</v>
      </c>
      <c r="R7686" t="s">
        <v>30</v>
      </c>
      <c r="X7686" t="s">
        <v>26616</v>
      </c>
    </row>
    <row r="7687" spans="1:24" x14ac:dyDescent="0.25">
      <c r="A7687">
        <v>675176</v>
      </c>
      <c r="B7687" t="s">
        <v>26617</v>
      </c>
      <c r="C7687" t="s">
        <v>26618</v>
      </c>
      <c r="G7687" t="s">
        <v>129</v>
      </c>
      <c r="H7687" t="s">
        <v>130</v>
      </c>
      <c r="K7687" t="s">
        <v>26619</v>
      </c>
      <c r="L7687" t="s">
        <v>26620</v>
      </c>
      <c r="M7687" t="s">
        <v>2484</v>
      </c>
      <c r="N7687" t="s">
        <v>45</v>
      </c>
      <c r="O7687" t="s">
        <v>40</v>
      </c>
      <c r="P7687" t="s">
        <v>30</v>
      </c>
      <c r="Q7687" t="s">
        <v>63</v>
      </c>
      <c r="R7687" t="s">
        <v>30</v>
      </c>
      <c r="X7687" t="s">
        <v>26621</v>
      </c>
    </row>
    <row r="7688" spans="1:24" x14ac:dyDescent="0.25">
      <c r="A7688">
        <v>1078379</v>
      </c>
      <c r="B7688" t="s">
        <v>26622</v>
      </c>
      <c r="C7688" t="s">
        <v>26623</v>
      </c>
      <c r="E7688" t="s">
        <v>26624</v>
      </c>
      <c r="F7688" t="s">
        <v>26625</v>
      </c>
      <c r="G7688" t="e">
        <f>-cycline</f>
        <v>#NAME?</v>
      </c>
      <c r="H7688" t="s">
        <v>5183</v>
      </c>
      <c r="I7688">
        <v>2009</v>
      </c>
      <c r="N7688" t="s">
        <v>29</v>
      </c>
      <c r="O7688" t="s">
        <v>30</v>
      </c>
      <c r="P7688" t="s">
        <v>30</v>
      </c>
      <c r="Q7688" t="s">
        <v>31</v>
      </c>
      <c r="R7688" t="s">
        <v>30</v>
      </c>
      <c r="X7688" t="s">
        <v>26626</v>
      </c>
    </row>
    <row r="7689" spans="1:24" x14ac:dyDescent="0.25">
      <c r="A7689">
        <v>1121281</v>
      </c>
      <c r="B7689" t="s">
        <v>26627</v>
      </c>
      <c r="C7689" t="s">
        <v>26628</v>
      </c>
      <c r="G7689" t="e">
        <f>-olol</f>
        <v>#NAME?</v>
      </c>
      <c r="H7689" t="s">
        <v>475</v>
      </c>
      <c r="N7689" t="s">
        <v>45</v>
      </c>
      <c r="O7689" t="s">
        <v>40</v>
      </c>
      <c r="P7689" t="s">
        <v>30</v>
      </c>
      <c r="Q7689" t="s">
        <v>46</v>
      </c>
      <c r="R7689" t="s">
        <v>30</v>
      </c>
      <c r="X7689" t="s">
        <v>26629</v>
      </c>
    </row>
    <row r="7690" spans="1:24" x14ac:dyDescent="0.25">
      <c r="A7690">
        <v>1121283</v>
      </c>
      <c r="B7690" t="s">
        <v>26630</v>
      </c>
      <c r="C7690" t="s">
        <v>26631</v>
      </c>
      <c r="G7690" t="e">
        <f>-astine</f>
        <v>#NAME?</v>
      </c>
      <c r="H7690" t="s">
        <v>1231</v>
      </c>
      <c r="N7690" t="s">
        <v>45</v>
      </c>
      <c r="O7690" t="s">
        <v>40</v>
      </c>
      <c r="P7690" t="s">
        <v>30</v>
      </c>
      <c r="Q7690" t="s">
        <v>63</v>
      </c>
      <c r="R7690" t="s">
        <v>30</v>
      </c>
      <c r="X7690" t="s">
        <v>26632</v>
      </c>
    </row>
    <row r="7691" spans="1:24" x14ac:dyDescent="0.25">
      <c r="A7691">
        <v>1121323</v>
      </c>
      <c r="B7691" t="s">
        <v>26633</v>
      </c>
      <c r="C7691" t="s">
        <v>26634</v>
      </c>
      <c r="G7691" t="e">
        <f>-astine</f>
        <v>#NAME?</v>
      </c>
      <c r="H7691" t="s">
        <v>1231</v>
      </c>
      <c r="N7691" t="s">
        <v>45</v>
      </c>
      <c r="O7691" t="s">
        <v>30</v>
      </c>
      <c r="P7691" t="s">
        <v>30</v>
      </c>
      <c r="Q7691" t="s">
        <v>46</v>
      </c>
      <c r="R7691" t="s">
        <v>30</v>
      </c>
      <c r="X7691" t="s">
        <v>26635</v>
      </c>
    </row>
    <row r="7692" spans="1:24" x14ac:dyDescent="0.25">
      <c r="A7692">
        <v>1121329</v>
      </c>
      <c r="B7692" t="s">
        <v>26636</v>
      </c>
      <c r="C7692" t="s">
        <v>26637</v>
      </c>
      <c r="G7692" t="e">
        <f>-tidine</f>
        <v>#NAME?</v>
      </c>
      <c r="H7692" t="s">
        <v>1126</v>
      </c>
      <c r="N7692" t="s">
        <v>45</v>
      </c>
      <c r="O7692" t="s">
        <v>30</v>
      </c>
      <c r="P7692" t="s">
        <v>30</v>
      </c>
      <c r="Q7692" t="s">
        <v>63</v>
      </c>
      <c r="R7692" t="s">
        <v>30</v>
      </c>
      <c r="X7692" t="s">
        <v>26638</v>
      </c>
    </row>
    <row r="7693" spans="1:24" x14ac:dyDescent="0.25">
      <c r="A7693">
        <v>1121351</v>
      </c>
      <c r="B7693" t="s">
        <v>26639</v>
      </c>
      <c r="C7693" t="s">
        <v>26640</v>
      </c>
      <c r="G7693" t="e">
        <f>-olol</f>
        <v>#NAME?</v>
      </c>
      <c r="H7693" t="s">
        <v>475</v>
      </c>
      <c r="N7693" t="s">
        <v>45</v>
      </c>
      <c r="O7693" t="s">
        <v>40</v>
      </c>
      <c r="P7693" t="s">
        <v>30</v>
      </c>
      <c r="Q7693" t="s">
        <v>46</v>
      </c>
      <c r="R7693" t="s">
        <v>30</v>
      </c>
      <c r="X7693" t="s">
        <v>26641</v>
      </c>
    </row>
    <row r="7694" spans="1:24" x14ac:dyDescent="0.25">
      <c r="A7694">
        <v>705704</v>
      </c>
      <c r="B7694" t="s">
        <v>26659</v>
      </c>
      <c r="C7694" t="s">
        <v>26660</v>
      </c>
      <c r="E7694" t="s">
        <v>26661</v>
      </c>
      <c r="G7694" t="e">
        <f>-dan</f>
        <v>#NAME?</v>
      </c>
      <c r="H7694" t="s">
        <v>5004</v>
      </c>
      <c r="N7694" t="s">
        <v>45</v>
      </c>
      <c r="O7694" t="s">
        <v>40</v>
      </c>
      <c r="P7694" t="s">
        <v>30</v>
      </c>
      <c r="Q7694" t="s">
        <v>46</v>
      </c>
      <c r="R7694" t="s">
        <v>30</v>
      </c>
      <c r="X7694" t="s">
        <v>26662</v>
      </c>
    </row>
    <row r="7695" spans="1:24" x14ac:dyDescent="0.25">
      <c r="A7695">
        <v>712973</v>
      </c>
      <c r="B7695" t="s">
        <v>26663</v>
      </c>
      <c r="C7695" t="s">
        <v>26664</v>
      </c>
      <c r="G7695" t="e">
        <f>-ampa</f>
        <v>#NAME?</v>
      </c>
      <c r="H7695" t="s">
        <v>16512</v>
      </c>
      <c r="I7695">
        <v>2009</v>
      </c>
      <c r="N7695" t="s">
        <v>45</v>
      </c>
      <c r="O7695" t="s">
        <v>40</v>
      </c>
      <c r="P7695" t="s">
        <v>30</v>
      </c>
      <c r="Q7695" t="s">
        <v>31</v>
      </c>
      <c r="R7695" t="s">
        <v>30</v>
      </c>
      <c r="X7695" t="s">
        <v>26665</v>
      </c>
    </row>
    <row r="7696" spans="1:24" x14ac:dyDescent="0.25">
      <c r="A7696">
        <v>379950</v>
      </c>
      <c r="B7696" t="s">
        <v>26666</v>
      </c>
      <c r="C7696" t="s">
        <v>26667</v>
      </c>
      <c r="E7696" t="s">
        <v>26668</v>
      </c>
      <c r="G7696" t="s">
        <v>3021</v>
      </c>
      <c r="H7696" t="s">
        <v>1459</v>
      </c>
      <c r="N7696" t="s">
        <v>45</v>
      </c>
      <c r="O7696" t="s">
        <v>40</v>
      </c>
      <c r="P7696" t="s">
        <v>30</v>
      </c>
      <c r="Q7696" t="s">
        <v>63</v>
      </c>
      <c r="R7696" t="s">
        <v>30</v>
      </c>
      <c r="X7696" t="s">
        <v>26669</v>
      </c>
    </row>
    <row r="7697" spans="1:24" x14ac:dyDescent="0.25">
      <c r="A7697">
        <v>106294</v>
      </c>
      <c r="B7697" t="s">
        <v>26676</v>
      </c>
      <c r="C7697" t="s">
        <v>26677</v>
      </c>
      <c r="G7697" t="s">
        <v>26678</v>
      </c>
      <c r="H7697" t="s">
        <v>26679</v>
      </c>
      <c r="N7697" t="s">
        <v>45</v>
      </c>
      <c r="O7697" t="s">
        <v>30</v>
      </c>
      <c r="P7697" t="s">
        <v>30</v>
      </c>
      <c r="Q7697" t="s">
        <v>46</v>
      </c>
      <c r="R7697" t="s">
        <v>30</v>
      </c>
      <c r="X7697" t="s">
        <v>26680</v>
      </c>
    </row>
    <row r="7698" spans="1:24" x14ac:dyDescent="0.25">
      <c r="A7698">
        <v>223340</v>
      </c>
      <c r="B7698" t="s">
        <v>26681</v>
      </c>
      <c r="C7698" t="s">
        <v>26682</v>
      </c>
      <c r="E7698" t="s">
        <v>26683</v>
      </c>
      <c r="F7698" t="s">
        <v>922</v>
      </c>
      <c r="G7698" t="e">
        <f>-ast</f>
        <v>#NAME?</v>
      </c>
      <c r="H7698" t="s">
        <v>10401</v>
      </c>
      <c r="I7698">
        <v>1984</v>
      </c>
      <c r="M7698" t="s">
        <v>3392</v>
      </c>
      <c r="N7698" t="s">
        <v>45</v>
      </c>
      <c r="O7698" t="s">
        <v>40</v>
      </c>
      <c r="P7698" t="s">
        <v>30</v>
      </c>
      <c r="Q7698" t="s">
        <v>63</v>
      </c>
      <c r="R7698" t="s">
        <v>30</v>
      </c>
      <c r="X7698" t="s">
        <v>26684</v>
      </c>
    </row>
    <row r="7699" spans="1:24" x14ac:dyDescent="0.25">
      <c r="A7699">
        <v>77857</v>
      </c>
      <c r="B7699" t="s">
        <v>26685</v>
      </c>
      <c r="C7699" t="s">
        <v>26686</v>
      </c>
      <c r="E7699" t="s">
        <v>26687</v>
      </c>
      <c r="F7699" t="s">
        <v>527</v>
      </c>
      <c r="G7699" t="e">
        <f>-emcinal</f>
        <v>#NAME?</v>
      </c>
      <c r="H7699" t="s">
        <v>20140</v>
      </c>
      <c r="I7699">
        <v>1999</v>
      </c>
      <c r="N7699" t="s">
        <v>29</v>
      </c>
      <c r="O7699" t="s">
        <v>30</v>
      </c>
      <c r="P7699" t="s">
        <v>30</v>
      </c>
      <c r="Q7699" t="s">
        <v>31</v>
      </c>
      <c r="R7699" t="s">
        <v>30</v>
      </c>
      <c r="X7699" t="s">
        <v>26688</v>
      </c>
    </row>
    <row r="7700" spans="1:24" x14ac:dyDescent="0.25">
      <c r="A7700">
        <v>262631</v>
      </c>
      <c r="B7700" t="s">
        <v>26689</v>
      </c>
      <c r="C7700" t="s">
        <v>26690</v>
      </c>
      <c r="G7700" t="e">
        <f>-triptan</f>
        <v>#NAME?</v>
      </c>
      <c r="H7700" t="s">
        <v>10653</v>
      </c>
      <c r="K7700" t="s">
        <v>26691</v>
      </c>
      <c r="L7700" t="s">
        <v>26692</v>
      </c>
      <c r="N7700" t="s">
        <v>45</v>
      </c>
      <c r="O7700" t="s">
        <v>40</v>
      </c>
      <c r="P7700" t="s">
        <v>30</v>
      </c>
      <c r="Q7700" t="s">
        <v>31</v>
      </c>
      <c r="R7700" t="s">
        <v>30</v>
      </c>
      <c r="X7700" t="s">
        <v>26693</v>
      </c>
    </row>
    <row r="7701" spans="1:24" x14ac:dyDescent="0.25">
      <c r="A7701">
        <v>255566</v>
      </c>
      <c r="B7701" t="s">
        <v>26694</v>
      </c>
      <c r="C7701" t="s">
        <v>26695</v>
      </c>
      <c r="G7701" t="e">
        <f>-olol</f>
        <v>#NAME?</v>
      </c>
      <c r="H7701" t="s">
        <v>475</v>
      </c>
      <c r="K7701" t="s">
        <v>26696</v>
      </c>
      <c r="L7701" t="s">
        <v>26697</v>
      </c>
      <c r="N7701" t="s">
        <v>45</v>
      </c>
      <c r="O7701" t="s">
        <v>40</v>
      </c>
      <c r="P7701" t="s">
        <v>30</v>
      </c>
      <c r="Q7701" t="s">
        <v>46</v>
      </c>
      <c r="R7701" t="s">
        <v>30</v>
      </c>
      <c r="X7701" t="s">
        <v>26698</v>
      </c>
    </row>
    <row r="7702" spans="1:24" x14ac:dyDescent="0.25">
      <c r="A7702">
        <v>405455</v>
      </c>
      <c r="B7702" t="s">
        <v>26699</v>
      </c>
      <c r="C7702" t="s">
        <v>26700</v>
      </c>
      <c r="E7702" t="s">
        <v>26701</v>
      </c>
      <c r="G7702" t="e">
        <f>-proget</f>
        <v>#NAME?</v>
      </c>
      <c r="H7702" t="s">
        <v>26702</v>
      </c>
      <c r="I7702">
        <v>2004</v>
      </c>
      <c r="N7702" t="s">
        <v>45</v>
      </c>
      <c r="O7702" t="s">
        <v>40</v>
      </c>
      <c r="P7702" t="s">
        <v>30</v>
      </c>
      <c r="Q7702" t="s">
        <v>63</v>
      </c>
      <c r="R7702" t="s">
        <v>30</v>
      </c>
      <c r="X7702" t="s">
        <v>26703</v>
      </c>
    </row>
    <row r="7703" spans="1:24" x14ac:dyDescent="0.25">
      <c r="A7703">
        <v>161596</v>
      </c>
      <c r="B7703" t="s">
        <v>26704</v>
      </c>
      <c r="C7703" t="s">
        <v>26705</v>
      </c>
      <c r="E7703" t="s">
        <v>26706</v>
      </c>
      <c r="F7703" t="s">
        <v>22687</v>
      </c>
      <c r="G7703" t="e">
        <f>-pirdine</f>
        <v>#NAME?</v>
      </c>
      <c r="H7703" t="s">
        <v>2222</v>
      </c>
      <c r="I7703">
        <v>1992</v>
      </c>
      <c r="K7703" t="s">
        <v>26707</v>
      </c>
      <c r="L7703" t="s">
        <v>26708</v>
      </c>
      <c r="M7703" t="s">
        <v>24445</v>
      </c>
      <c r="N7703" t="s">
        <v>45</v>
      </c>
      <c r="O7703" t="s">
        <v>40</v>
      </c>
      <c r="P7703" t="s">
        <v>30</v>
      </c>
      <c r="Q7703" t="s">
        <v>63</v>
      </c>
      <c r="R7703" t="s">
        <v>30</v>
      </c>
      <c r="X7703" t="s">
        <v>26709</v>
      </c>
    </row>
    <row r="7704" spans="1:24" x14ac:dyDescent="0.25">
      <c r="A7704">
        <v>252381</v>
      </c>
      <c r="B7704" t="s">
        <v>26710</v>
      </c>
      <c r="C7704" t="s">
        <v>26711</v>
      </c>
      <c r="E7704" t="s">
        <v>26712</v>
      </c>
      <c r="G7704" t="s">
        <v>16059</v>
      </c>
      <c r="H7704" t="s">
        <v>16060</v>
      </c>
      <c r="N7704" t="s">
        <v>45</v>
      </c>
      <c r="O7704" t="s">
        <v>40</v>
      </c>
      <c r="P7704" t="s">
        <v>30</v>
      </c>
      <c r="Q7704" t="s">
        <v>63</v>
      </c>
      <c r="R7704" t="s">
        <v>30</v>
      </c>
      <c r="X7704" t="s">
        <v>26713</v>
      </c>
    </row>
    <row r="7705" spans="1:24" x14ac:dyDescent="0.25">
      <c r="A7705">
        <v>497751</v>
      </c>
      <c r="B7705" t="s">
        <v>26714</v>
      </c>
      <c r="C7705" t="s">
        <v>26715</v>
      </c>
      <c r="E7705" t="s">
        <v>26716</v>
      </c>
      <c r="G7705" t="e">
        <f>-nil</f>
        <v>#NAME?</v>
      </c>
      <c r="H7705" t="s">
        <v>26717</v>
      </c>
      <c r="N7705" t="s">
        <v>45</v>
      </c>
      <c r="O7705" t="s">
        <v>40</v>
      </c>
      <c r="P7705" t="s">
        <v>30</v>
      </c>
      <c r="Q7705" t="s">
        <v>63</v>
      </c>
      <c r="R7705" t="s">
        <v>30</v>
      </c>
      <c r="X7705" t="s">
        <v>26718</v>
      </c>
    </row>
    <row r="7706" spans="1:24" x14ac:dyDescent="0.25">
      <c r="A7706">
        <v>28891</v>
      </c>
      <c r="B7706" t="s">
        <v>26719</v>
      </c>
      <c r="C7706" t="s">
        <v>26720</v>
      </c>
      <c r="G7706" t="e">
        <f>-orphan</f>
        <v>#NAME?</v>
      </c>
      <c r="H7706" t="s">
        <v>13345</v>
      </c>
      <c r="N7706" t="s">
        <v>45</v>
      </c>
      <c r="O7706" t="s">
        <v>40</v>
      </c>
      <c r="P7706" t="s">
        <v>30</v>
      </c>
      <c r="Q7706" t="s">
        <v>46</v>
      </c>
      <c r="R7706" t="s">
        <v>30</v>
      </c>
      <c r="X7706" t="s">
        <v>26721</v>
      </c>
    </row>
    <row r="7707" spans="1:24" x14ac:dyDescent="0.25">
      <c r="A7707">
        <v>150676</v>
      </c>
      <c r="B7707" t="s">
        <v>26722</v>
      </c>
      <c r="C7707" t="s">
        <v>26723</v>
      </c>
      <c r="G7707" t="e">
        <f ca="1">-ifen(e)</f>
        <v>#NAME?</v>
      </c>
      <c r="H7707" t="s">
        <v>4990</v>
      </c>
      <c r="N7707" t="s">
        <v>45</v>
      </c>
      <c r="O7707" t="s">
        <v>40</v>
      </c>
      <c r="P7707" t="s">
        <v>30</v>
      </c>
      <c r="Q7707" t="s">
        <v>63</v>
      </c>
      <c r="R7707" t="s">
        <v>30</v>
      </c>
      <c r="X7707" t="s">
        <v>26724</v>
      </c>
    </row>
    <row r="7708" spans="1:24" x14ac:dyDescent="0.25">
      <c r="A7708">
        <v>40707</v>
      </c>
      <c r="B7708" t="s">
        <v>26725</v>
      </c>
      <c r="C7708" t="s">
        <v>26726</v>
      </c>
      <c r="G7708" t="e">
        <f>-vir</f>
        <v>#NAME?</v>
      </c>
      <c r="H7708" t="s">
        <v>10689</v>
      </c>
      <c r="N7708" t="s">
        <v>29</v>
      </c>
      <c r="O7708" t="s">
        <v>40</v>
      </c>
      <c r="P7708" t="s">
        <v>30</v>
      </c>
      <c r="Q7708" t="s">
        <v>63</v>
      </c>
      <c r="R7708" t="s">
        <v>30</v>
      </c>
      <c r="X7708" t="s">
        <v>26727</v>
      </c>
    </row>
    <row r="7709" spans="1:24" x14ac:dyDescent="0.25">
      <c r="A7709">
        <v>433636</v>
      </c>
      <c r="B7709" t="s">
        <v>26728</v>
      </c>
      <c r="C7709" t="s">
        <v>26729</v>
      </c>
      <c r="F7709" t="s">
        <v>26615</v>
      </c>
      <c r="G7709" t="e">
        <f>-uridine</f>
        <v>#NAME?</v>
      </c>
      <c r="H7709" t="s">
        <v>16654</v>
      </c>
      <c r="I7709">
        <v>1992</v>
      </c>
      <c r="M7709" t="s">
        <v>250</v>
      </c>
      <c r="N7709" t="s">
        <v>29</v>
      </c>
      <c r="O7709" t="s">
        <v>40</v>
      </c>
      <c r="P7709" t="s">
        <v>30</v>
      </c>
      <c r="Q7709" t="s">
        <v>31</v>
      </c>
      <c r="R7709" t="s">
        <v>30</v>
      </c>
      <c r="X7709" t="s">
        <v>26730</v>
      </c>
    </row>
    <row r="7710" spans="1:24" x14ac:dyDescent="0.25">
      <c r="A7710">
        <v>244134</v>
      </c>
      <c r="B7710" t="s">
        <v>26738</v>
      </c>
      <c r="C7710" t="s">
        <v>26739</v>
      </c>
      <c r="G7710" t="e">
        <f>-adol</f>
        <v>#NAME?</v>
      </c>
      <c r="H7710" t="s">
        <v>582</v>
      </c>
      <c r="N7710" t="s">
        <v>45</v>
      </c>
      <c r="O7710" t="s">
        <v>40</v>
      </c>
      <c r="P7710" t="s">
        <v>30</v>
      </c>
      <c r="Q7710" t="s">
        <v>63</v>
      </c>
      <c r="R7710" t="s">
        <v>30</v>
      </c>
      <c r="X7710" t="s">
        <v>26740</v>
      </c>
    </row>
    <row r="7711" spans="1:24" x14ac:dyDescent="0.25">
      <c r="A7711">
        <v>27207</v>
      </c>
      <c r="B7711" t="s">
        <v>26741</v>
      </c>
      <c r="C7711" t="s">
        <v>26742</v>
      </c>
      <c r="G7711" t="e">
        <f>-grel</f>
        <v>#NAME?</v>
      </c>
      <c r="H7711" t="s">
        <v>183</v>
      </c>
      <c r="N7711" t="s">
        <v>45</v>
      </c>
      <c r="O7711" t="s">
        <v>40</v>
      </c>
      <c r="P7711" t="s">
        <v>30</v>
      </c>
      <c r="Q7711" t="s">
        <v>63</v>
      </c>
      <c r="R7711" t="s">
        <v>30</v>
      </c>
      <c r="X7711" t="s">
        <v>26743</v>
      </c>
    </row>
    <row r="7712" spans="1:24" x14ac:dyDescent="0.25">
      <c r="A7712">
        <v>494046</v>
      </c>
      <c r="B7712" t="s">
        <v>26744</v>
      </c>
      <c r="C7712" t="s">
        <v>26745</v>
      </c>
      <c r="E7712" t="s">
        <v>26746</v>
      </c>
      <c r="F7712" t="s">
        <v>26747</v>
      </c>
      <c r="G7712" t="s">
        <v>26748</v>
      </c>
      <c r="H7712" t="s">
        <v>26749</v>
      </c>
      <c r="I7712">
        <v>2010</v>
      </c>
      <c r="N7712" t="s">
        <v>45</v>
      </c>
      <c r="O7712" t="s">
        <v>30</v>
      </c>
      <c r="P7712" t="s">
        <v>30</v>
      </c>
      <c r="Q7712" t="s">
        <v>31</v>
      </c>
      <c r="R7712" t="s">
        <v>30</v>
      </c>
      <c r="X7712" t="s">
        <v>26750</v>
      </c>
    </row>
    <row r="7713" spans="1:24" x14ac:dyDescent="0.25">
      <c r="A7713">
        <v>418436</v>
      </c>
      <c r="B7713" t="s">
        <v>26751</v>
      </c>
      <c r="C7713" t="s">
        <v>26752</v>
      </c>
      <c r="G7713" t="e">
        <f>-fenine</f>
        <v>#NAME?</v>
      </c>
      <c r="H7713" t="s">
        <v>2939</v>
      </c>
      <c r="N7713" t="s">
        <v>45</v>
      </c>
      <c r="O7713" t="s">
        <v>40</v>
      </c>
      <c r="P7713" t="s">
        <v>30</v>
      </c>
      <c r="Q7713" t="s">
        <v>46</v>
      </c>
      <c r="R7713" t="s">
        <v>30</v>
      </c>
      <c r="X7713" t="s">
        <v>26753</v>
      </c>
    </row>
    <row r="7714" spans="1:24" x14ac:dyDescent="0.25">
      <c r="A7714">
        <v>899906</v>
      </c>
      <c r="B7714" t="s">
        <v>26754</v>
      </c>
      <c r="C7714" t="s">
        <v>26755</v>
      </c>
      <c r="E7714" t="s">
        <v>26756</v>
      </c>
      <c r="F7714" t="s">
        <v>2066</v>
      </c>
      <c r="G7714" t="s">
        <v>2639</v>
      </c>
      <c r="H7714" t="s">
        <v>2640</v>
      </c>
      <c r="I7714">
        <v>2008</v>
      </c>
      <c r="N7714" t="s">
        <v>29</v>
      </c>
      <c r="O7714" t="s">
        <v>40</v>
      </c>
      <c r="P7714" t="s">
        <v>30</v>
      </c>
      <c r="Q7714" t="s">
        <v>31</v>
      </c>
      <c r="R7714" t="s">
        <v>30</v>
      </c>
      <c r="X7714" t="s">
        <v>26757</v>
      </c>
    </row>
    <row r="7715" spans="1:24" x14ac:dyDescent="0.25">
      <c r="A7715">
        <v>12958</v>
      </c>
      <c r="B7715" t="s">
        <v>26758</v>
      </c>
      <c r="C7715" t="s">
        <v>26759</v>
      </c>
      <c r="G7715" t="e">
        <f>-azoline</f>
        <v>#NAME?</v>
      </c>
      <c r="H7715" t="s">
        <v>618</v>
      </c>
      <c r="N7715" t="s">
        <v>45</v>
      </c>
      <c r="O7715" t="s">
        <v>40</v>
      </c>
      <c r="P7715" t="s">
        <v>30</v>
      </c>
      <c r="Q7715" t="s">
        <v>63</v>
      </c>
      <c r="R7715" t="s">
        <v>30</v>
      </c>
      <c r="X7715" t="s">
        <v>26760</v>
      </c>
    </row>
    <row r="7716" spans="1:24" x14ac:dyDescent="0.25">
      <c r="A7716">
        <v>1378050</v>
      </c>
      <c r="B7716" t="s">
        <v>26761</v>
      </c>
      <c r="C7716" t="s">
        <v>26762</v>
      </c>
      <c r="G7716" t="e">
        <f>-planin</f>
        <v>#NAME?</v>
      </c>
      <c r="H7716" t="s">
        <v>9222</v>
      </c>
      <c r="N7716" t="s">
        <v>75</v>
      </c>
      <c r="O7716" t="s">
        <v>30</v>
      </c>
      <c r="P7716" t="s">
        <v>30</v>
      </c>
      <c r="Q7716" t="s">
        <v>31</v>
      </c>
      <c r="R7716" t="s">
        <v>30</v>
      </c>
      <c r="X7716" t="s">
        <v>26763</v>
      </c>
    </row>
    <row r="7717" spans="1:24" x14ac:dyDescent="0.25">
      <c r="A7717">
        <v>1378831</v>
      </c>
      <c r="B7717" t="s">
        <v>26764</v>
      </c>
      <c r="C7717" t="s">
        <v>26765</v>
      </c>
      <c r="G7717" t="e">
        <f>-dralazine</f>
        <v>#NAME?</v>
      </c>
      <c r="H7717" t="s">
        <v>11083</v>
      </c>
      <c r="K7717" t="s">
        <v>26766</v>
      </c>
      <c r="L7717" t="s">
        <v>26767</v>
      </c>
      <c r="N7717" t="s">
        <v>45</v>
      </c>
      <c r="O7717" t="s">
        <v>40</v>
      </c>
      <c r="P7717" t="s">
        <v>30</v>
      </c>
      <c r="Q7717" t="s">
        <v>46</v>
      </c>
      <c r="R7717" t="s">
        <v>30</v>
      </c>
      <c r="X7717" t="s">
        <v>26768</v>
      </c>
    </row>
    <row r="7718" spans="1:24" x14ac:dyDescent="0.25">
      <c r="A7718">
        <v>1379521</v>
      </c>
      <c r="B7718" t="s">
        <v>26769</v>
      </c>
      <c r="C7718" t="s">
        <v>26770</v>
      </c>
      <c r="F7718" t="s">
        <v>3859</v>
      </c>
      <c r="G7718" t="s">
        <v>1922</v>
      </c>
      <c r="H7718" t="s">
        <v>1923</v>
      </c>
      <c r="I7718">
        <v>1967</v>
      </c>
      <c r="M7718" t="s">
        <v>1348</v>
      </c>
      <c r="N7718" t="s">
        <v>29</v>
      </c>
      <c r="O7718" t="s">
        <v>40</v>
      </c>
      <c r="P7718" t="s">
        <v>30</v>
      </c>
      <c r="Q7718" t="s">
        <v>31</v>
      </c>
      <c r="R7718" t="s">
        <v>30</v>
      </c>
      <c r="X7718" t="s">
        <v>26771</v>
      </c>
    </row>
    <row r="7719" spans="1:24" x14ac:dyDescent="0.25">
      <c r="A7719">
        <v>1379042</v>
      </c>
      <c r="B7719" t="s">
        <v>26772</v>
      </c>
      <c r="C7719" t="s">
        <v>26773</v>
      </c>
      <c r="G7719" t="e">
        <f>-terol</f>
        <v>#NAME?</v>
      </c>
      <c r="H7719" t="s">
        <v>827</v>
      </c>
      <c r="N7719" t="s">
        <v>45</v>
      </c>
      <c r="O7719" t="s">
        <v>40</v>
      </c>
      <c r="P7719" t="s">
        <v>30</v>
      </c>
      <c r="Q7719" t="s">
        <v>46</v>
      </c>
      <c r="R7719" t="s">
        <v>30</v>
      </c>
      <c r="X7719" t="s">
        <v>26774</v>
      </c>
    </row>
    <row r="7720" spans="1:24" x14ac:dyDescent="0.25">
      <c r="A7720">
        <v>1376702</v>
      </c>
      <c r="B7720" t="s">
        <v>26775</v>
      </c>
      <c r="C7720" t="s">
        <v>26776</v>
      </c>
      <c r="E7720" t="s">
        <v>26777</v>
      </c>
      <c r="F7720" t="s">
        <v>489</v>
      </c>
      <c r="G7720" t="e">
        <f>-flurane</f>
        <v>#NAME?</v>
      </c>
      <c r="H7720" t="s">
        <v>6047</v>
      </c>
      <c r="I7720">
        <v>1967</v>
      </c>
      <c r="M7720" t="s">
        <v>1804</v>
      </c>
      <c r="N7720" t="s">
        <v>45</v>
      </c>
      <c r="O7720" t="s">
        <v>40</v>
      </c>
      <c r="P7720" t="s">
        <v>30</v>
      </c>
      <c r="Q7720" t="s">
        <v>63</v>
      </c>
      <c r="R7720" t="s">
        <v>30</v>
      </c>
      <c r="X7720" t="s">
        <v>26778</v>
      </c>
    </row>
    <row r="7721" spans="1:24" x14ac:dyDescent="0.25">
      <c r="A7721">
        <v>1377025</v>
      </c>
      <c r="B7721" t="s">
        <v>26779</v>
      </c>
      <c r="C7721" t="s">
        <v>26780</v>
      </c>
      <c r="G7721" t="e">
        <f ca="1">-pin(e)</f>
        <v>#NAME?</v>
      </c>
      <c r="H7721" t="s">
        <v>272</v>
      </c>
      <c r="N7721" t="s">
        <v>45</v>
      </c>
      <c r="O7721" t="s">
        <v>40</v>
      </c>
      <c r="P7721" t="s">
        <v>30</v>
      </c>
      <c r="Q7721" t="s">
        <v>63</v>
      </c>
      <c r="R7721" t="s">
        <v>30</v>
      </c>
      <c r="X7721" t="s">
        <v>26781</v>
      </c>
    </row>
    <row r="7722" spans="1:24" x14ac:dyDescent="0.25">
      <c r="A7722">
        <v>1376254</v>
      </c>
      <c r="B7722" t="s">
        <v>26782</v>
      </c>
      <c r="C7722" t="s">
        <v>26783</v>
      </c>
      <c r="G7722" t="e">
        <f>-relin</f>
        <v>#NAME?</v>
      </c>
      <c r="H7722" t="s">
        <v>3552</v>
      </c>
      <c r="N7722" t="s">
        <v>108</v>
      </c>
      <c r="O7722" t="s">
        <v>30</v>
      </c>
      <c r="P7722" t="s">
        <v>30</v>
      </c>
      <c r="Q7722" t="s">
        <v>31</v>
      </c>
      <c r="R7722" t="s">
        <v>30</v>
      </c>
      <c r="X7722" t="s">
        <v>26784</v>
      </c>
    </row>
    <row r="7723" spans="1:24" x14ac:dyDescent="0.25">
      <c r="A7723">
        <v>1380553</v>
      </c>
      <c r="B7723" t="s">
        <v>26785</v>
      </c>
      <c r="C7723" t="s">
        <v>26786</v>
      </c>
      <c r="G7723" t="e">
        <f>-rsen</f>
        <v>#NAME?</v>
      </c>
      <c r="H7723" t="s">
        <v>539</v>
      </c>
      <c r="N7723" t="s">
        <v>540</v>
      </c>
      <c r="O7723" t="s">
        <v>30</v>
      </c>
      <c r="P7723" t="s">
        <v>30</v>
      </c>
      <c r="Q7723" t="s">
        <v>31</v>
      </c>
      <c r="R7723" t="s">
        <v>30</v>
      </c>
    </row>
    <row r="7724" spans="1:24" x14ac:dyDescent="0.25">
      <c r="A7724">
        <v>1380290</v>
      </c>
      <c r="B7724" t="s">
        <v>26787</v>
      </c>
      <c r="C7724" t="s">
        <v>26788</v>
      </c>
      <c r="G7724" t="e">
        <f>-ermin</f>
        <v>#NAME?</v>
      </c>
      <c r="H7724" t="s">
        <v>26789</v>
      </c>
      <c r="I7724">
        <v>2005</v>
      </c>
      <c r="N7724" t="s">
        <v>108</v>
      </c>
      <c r="O7724" t="s">
        <v>30</v>
      </c>
      <c r="P7724" t="s">
        <v>30</v>
      </c>
      <c r="Q7724" t="s">
        <v>31</v>
      </c>
      <c r="R7724" t="s">
        <v>30</v>
      </c>
    </row>
    <row r="7725" spans="1:24" x14ac:dyDescent="0.25">
      <c r="A7725">
        <v>1380332</v>
      </c>
      <c r="B7725" t="s">
        <v>26790</v>
      </c>
      <c r="C7725" t="s">
        <v>26791</v>
      </c>
      <c r="G7725" t="e">
        <f>-micin</f>
        <v>#NAME?</v>
      </c>
      <c r="H7725" t="s">
        <v>256</v>
      </c>
      <c r="N7725" t="s">
        <v>75</v>
      </c>
      <c r="O7725" t="s">
        <v>30</v>
      </c>
      <c r="P7725" t="s">
        <v>30</v>
      </c>
      <c r="Q7725" t="s">
        <v>31</v>
      </c>
      <c r="R7725" t="s">
        <v>30</v>
      </c>
    </row>
    <row r="7726" spans="1:24" x14ac:dyDescent="0.25">
      <c r="A7726">
        <v>1381278</v>
      </c>
      <c r="B7726" t="s">
        <v>26792</v>
      </c>
      <c r="C7726" t="s">
        <v>26793</v>
      </c>
      <c r="G7726" t="e">
        <f>-parin</f>
        <v>#NAME?</v>
      </c>
      <c r="H7726" t="s">
        <v>13103</v>
      </c>
      <c r="N7726" t="s">
        <v>133</v>
      </c>
      <c r="O7726" t="s">
        <v>30</v>
      </c>
      <c r="P7726" t="s">
        <v>30</v>
      </c>
      <c r="Q7726" t="s">
        <v>31</v>
      </c>
      <c r="R7726" t="s">
        <v>30</v>
      </c>
    </row>
    <row r="7727" spans="1:24" x14ac:dyDescent="0.25">
      <c r="A7727">
        <v>1380809</v>
      </c>
      <c r="B7727" t="s">
        <v>26794</v>
      </c>
      <c r="C7727" t="s">
        <v>26795</v>
      </c>
      <c r="E7727" t="s">
        <v>26796</v>
      </c>
      <c r="G7727" t="e">
        <f>-focon</f>
        <v>#NAME?</v>
      </c>
      <c r="H7727" t="s">
        <v>2685</v>
      </c>
      <c r="I7727">
        <v>1977</v>
      </c>
      <c r="M7727" t="s">
        <v>2686</v>
      </c>
      <c r="N7727" t="s">
        <v>75</v>
      </c>
      <c r="O7727" t="s">
        <v>30</v>
      </c>
      <c r="P7727" t="s">
        <v>30</v>
      </c>
      <c r="Q7727" t="s">
        <v>31</v>
      </c>
      <c r="R7727" t="s">
        <v>30</v>
      </c>
    </row>
    <row r="7728" spans="1:24" x14ac:dyDescent="0.25">
      <c r="A7728">
        <v>1381002</v>
      </c>
      <c r="B7728" t="s">
        <v>26797</v>
      </c>
      <c r="C7728" t="s">
        <v>26798</v>
      </c>
      <c r="E7728" t="s">
        <v>26799</v>
      </c>
      <c r="F7728" t="s">
        <v>1370</v>
      </c>
      <c r="G7728" t="e">
        <f>-rsen</f>
        <v>#NAME?</v>
      </c>
      <c r="H7728" t="s">
        <v>539</v>
      </c>
      <c r="I7728">
        <v>2011</v>
      </c>
      <c r="N7728" t="s">
        <v>540</v>
      </c>
      <c r="O7728" t="s">
        <v>30</v>
      </c>
      <c r="P7728" t="s">
        <v>30</v>
      </c>
      <c r="Q7728" t="s">
        <v>31</v>
      </c>
      <c r="R7728" t="s">
        <v>30</v>
      </c>
    </row>
    <row r="7729" spans="1:24" x14ac:dyDescent="0.25">
      <c r="A7729">
        <v>1381468</v>
      </c>
      <c r="B7729" t="s">
        <v>26803</v>
      </c>
      <c r="C7729" t="s">
        <v>26804</v>
      </c>
      <c r="G7729" t="e">
        <f>-ermin</f>
        <v>#NAME?</v>
      </c>
      <c r="H7729" t="s">
        <v>13423</v>
      </c>
      <c r="N7729" t="s">
        <v>108</v>
      </c>
      <c r="O7729" t="s">
        <v>30</v>
      </c>
      <c r="P7729" t="s">
        <v>30</v>
      </c>
      <c r="Q7729" t="s">
        <v>31</v>
      </c>
      <c r="R7729" t="s">
        <v>30</v>
      </c>
    </row>
    <row r="7730" spans="1:24" x14ac:dyDescent="0.25">
      <c r="A7730">
        <v>1380572</v>
      </c>
      <c r="B7730" t="s">
        <v>26805</v>
      </c>
      <c r="C7730" t="s">
        <v>26806</v>
      </c>
      <c r="G7730" t="e">
        <f>-relin</f>
        <v>#NAME?</v>
      </c>
      <c r="H7730" t="s">
        <v>13298</v>
      </c>
      <c r="N7730" t="s">
        <v>108</v>
      </c>
      <c r="O7730" t="s">
        <v>30</v>
      </c>
      <c r="P7730" t="s">
        <v>30</v>
      </c>
      <c r="Q7730" t="s">
        <v>31</v>
      </c>
      <c r="R7730" t="s">
        <v>30</v>
      </c>
    </row>
    <row r="7731" spans="1:24" x14ac:dyDescent="0.25">
      <c r="A7731">
        <v>1378896</v>
      </c>
      <c r="B7731" t="s">
        <v>26807</v>
      </c>
      <c r="C7731" t="s">
        <v>26808</v>
      </c>
      <c r="G7731" t="e">
        <f>-ast</f>
        <v>#NAME?</v>
      </c>
      <c r="H7731" t="s">
        <v>10401</v>
      </c>
      <c r="N7731" t="s">
        <v>45</v>
      </c>
      <c r="O7731" t="s">
        <v>40</v>
      </c>
      <c r="P7731" t="s">
        <v>30</v>
      </c>
      <c r="Q7731" t="s">
        <v>63</v>
      </c>
      <c r="R7731" t="s">
        <v>30</v>
      </c>
      <c r="X7731" t="s">
        <v>26809</v>
      </c>
    </row>
    <row r="7732" spans="1:24" x14ac:dyDescent="0.25">
      <c r="A7732">
        <v>1376553</v>
      </c>
      <c r="B7732" t="s">
        <v>26810</v>
      </c>
      <c r="C7732" t="s">
        <v>26811</v>
      </c>
      <c r="E7732" t="s">
        <v>26812</v>
      </c>
      <c r="G7732" t="s">
        <v>26813</v>
      </c>
      <c r="H7732" t="s">
        <v>26814</v>
      </c>
      <c r="K7732" t="s">
        <v>26815</v>
      </c>
      <c r="L7732" t="s">
        <v>26816</v>
      </c>
      <c r="N7732" t="s">
        <v>45</v>
      </c>
      <c r="O7732" t="s">
        <v>40</v>
      </c>
      <c r="P7732" t="s">
        <v>30</v>
      </c>
      <c r="Q7732" t="s">
        <v>46</v>
      </c>
      <c r="R7732" t="s">
        <v>30</v>
      </c>
      <c r="X7732" t="s">
        <v>26817</v>
      </c>
    </row>
    <row r="7733" spans="1:24" x14ac:dyDescent="0.25">
      <c r="A7733">
        <v>1377833</v>
      </c>
      <c r="B7733" t="s">
        <v>26818</v>
      </c>
      <c r="C7733" t="s">
        <v>26819</v>
      </c>
      <c r="G7733" t="s">
        <v>26813</v>
      </c>
      <c r="H7733" t="s">
        <v>26814</v>
      </c>
      <c r="N7733" t="s">
        <v>45</v>
      </c>
      <c r="O7733" t="s">
        <v>30</v>
      </c>
      <c r="P7733" t="s">
        <v>30</v>
      </c>
      <c r="Q7733" t="s">
        <v>46</v>
      </c>
      <c r="R7733" t="s">
        <v>30</v>
      </c>
      <c r="X7733" t="s">
        <v>26820</v>
      </c>
    </row>
    <row r="7734" spans="1:24" x14ac:dyDescent="0.25">
      <c r="A7734">
        <v>1378031</v>
      </c>
      <c r="B7734" t="s">
        <v>26821</v>
      </c>
      <c r="C7734" t="s">
        <v>26822</v>
      </c>
      <c r="F7734" t="s">
        <v>1327</v>
      </c>
      <c r="G7734" t="s">
        <v>687</v>
      </c>
      <c r="H7734" t="s">
        <v>688</v>
      </c>
      <c r="I7734">
        <v>2011</v>
      </c>
      <c r="N7734" t="s">
        <v>45</v>
      </c>
      <c r="O7734" t="s">
        <v>30</v>
      </c>
      <c r="P7734" t="s">
        <v>30</v>
      </c>
      <c r="Q7734" t="s">
        <v>31</v>
      </c>
      <c r="R7734" t="s">
        <v>30</v>
      </c>
      <c r="X7734" t="s">
        <v>26823</v>
      </c>
    </row>
    <row r="7735" spans="1:24" x14ac:dyDescent="0.25">
      <c r="A7735">
        <v>1379693</v>
      </c>
      <c r="B7735" t="s">
        <v>26824</v>
      </c>
      <c r="C7735" t="s">
        <v>26825</v>
      </c>
      <c r="G7735" t="e">
        <f>-sal</f>
        <v>#NAME?</v>
      </c>
      <c r="H7735" t="s">
        <v>1459</v>
      </c>
      <c r="N7735" t="s">
        <v>45</v>
      </c>
      <c r="O7735" t="s">
        <v>40</v>
      </c>
      <c r="P7735" t="s">
        <v>30</v>
      </c>
      <c r="Q7735" t="s">
        <v>63</v>
      </c>
      <c r="R7735" t="s">
        <v>30</v>
      </c>
      <c r="X7735" t="s">
        <v>26826</v>
      </c>
    </row>
    <row r="7736" spans="1:24" x14ac:dyDescent="0.25">
      <c r="A7736">
        <v>1378176</v>
      </c>
      <c r="B7736" t="s">
        <v>26827</v>
      </c>
      <c r="C7736" t="s">
        <v>26828</v>
      </c>
      <c r="G7736" t="e">
        <f>-ast</f>
        <v>#NAME?</v>
      </c>
      <c r="H7736" t="s">
        <v>10401</v>
      </c>
      <c r="N7736" t="s">
        <v>45</v>
      </c>
      <c r="O7736" t="s">
        <v>40</v>
      </c>
      <c r="P7736" t="s">
        <v>30</v>
      </c>
      <c r="Q7736" t="s">
        <v>63</v>
      </c>
      <c r="R7736" t="s">
        <v>30</v>
      </c>
      <c r="X7736" t="s">
        <v>26829</v>
      </c>
    </row>
    <row r="7737" spans="1:24" x14ac:dyDescent="0.25">
      <c r="A7737">
        <v>1376130</v>
      </c>
      <c r="B7737" t="s">
        <v>26830</v>
      </c>
      <c r="C7737" t="s">
        <v>26831</v>
      </c>
      <c r="E7737" t="s">
        <v>26832</v>
      </c>
      <c r="F7737" t="s">
        <v>982</v>
      </c>
      <c r="G7737" t="e">
        <f>-tapide</f>
        <v>#NAME?</v>
      </c>
      <c r="H7737" t="s">
        <v>7322</v>
      </c>
      <c r="I7737">
        <v>2010</v>
      </c>
      <c r="N7737" t="s">
        <v>45</v>
      </c>
      <c r="O7737" t="s">
        <v>30</v>
      </c>
      <c r="P7737" t="s">
        <v>30</v>
      </c>
      <c r="Q7737" t="s">
        <v>31</v>
      </c>
      <c r="R7737" t="s">
        <v>30</v>
      </c>
      <c r="X7737" t="s">
        <v>26833</v>
      </c>
    </row>
    <row r="7738" spans="1:24" x14ac:dyDescent="0.25">
      <c r="A7738">
        <v>1376069</v>
      </c>
      <c r="B7738" t="s">
        <v>26834</v>
      </c>
      <c r="C7738" t="s">
        <v>26835</v>
      </c>
      <c r="E7738" t="s">
        <v>26836</v>
      </c>
      <c r="F7738" t="s">
        <v>26837</v>
      </c>
      <c r="G7738" t="s">
        <v>237</v>
      </c>
      <c r="H7738" t="s">
        <v>238</v>
      </c>
      <c r="I7738">
        <v>2007</v>
      </c>
      <c r="N7738" t="s">
        <v>29</v>
      </c>
      <c r="O7738" t="s">
        <v>40</v>
      </c>
      <c r="P7738" t="s">
        <v>30</v>
      </c>
      <c r="Q7738" t="s">
        <v>31</v>
      </c>
      <c r="R7738" t="s">
        <v>30</v>
      </c>
      <c r="X7738" t="s">
        <v>26838</v>
      </c>
    </row>
    <row r="7739" spans="1:24" x14ac:dyDescent="0.25">
      <c r="A7739">
        <v>1286827</v>
      </c>
      <c r="B7739" t="s">
        <v>26839</v>
      </c>
      <c r="C7739" t="s">
        <v>26840</v>
      </c>
      <c r="G7739" t="e">
        <f>-perone</f>
        <v>#NAME?</v>
      </c>
      <c r="H7739" t="s">
        <v>5115</v>
      </c>
      <c r="N7739" t="s">
        <v>45</v>
      </c>
      <c r="O7739" t="s">
        <v>40</v>
      </c>
      <c r="P7739" t="s">
        <v>30</v>
      </c>
      <c r="Q7739" t="s">
        <v>46</v>
      </c>
      <c r="R7739" t="s">
        <v>30</v>
      </c>
      <c r="X7739" t="s">
        <v>26841</v>
      </c>
    </row>
    <row r="7740" spans="1:24" x14ac:dyDescent="0.25">
      <c r="A7740">
        <v>1377479</v>
      </c>
      <c r="B7740" t="s">
        <v>26842</v>
      </c>
      <c r="C7740" t="s">
        <v>26843</v>
      </c>
      <c r="E7740" t="s">
        <v>26844</v>
      </c>
      <c r="F7740" t="s">
        <v>5971</v>
      </c>
      <c r="G7740" t="e">
        <f>-olone</f>
        <v>#NAME?</v>
      </c>
      <c r="H7740" t="s">
        <v>754</v>
      </c>
      <c r="I7740">
        <v>1979</v>
      </c>
      <c r="M7740" t="s">
        <v>1510</v>
      </c>
      <c r="N7740" t="s">
        <v>29</v>
      </c>
      <c r="O7740" t="s">
        <v>40</v>
      </c>
      <c r="P7740" t="s">
        <v>30</v>
      </c>
      <c r="Q7740" t="s">
        <v>31</v>
      </c>
      <c r="R7740" t="s">
        <v>30</v>
      </c>
      <c r="X7740" t="s">
        <v>26845</v>
      </c>
    </row>
    <row r="7741" spans="1:24" x14ac:dyDescent="0.25">
      <c r="A7741">
        <v>1377148</v>
      </c>
      <c r="B7741" t="s">
        <v>26846</v>
      </c>
      <c r="C7741" t="s">
        <v>26847</v>
      </c>
      <c r="G7741" t="e">
        <f>-pirox</f>
        <v>#NAME?</v>
      </c>
      <c r="H7741" t="s">
        <v>26848</v>
      </c>
      <c r="N7741" t="s">
        <v>45</v>
      </c>
      <c r="O7741" t="s">
        <v>40</v>
      </c>
      <c r="P7741" t="s">
        <v>30</v>
      </c>
      <c r="Q7741" t="s">
        <v>63</v>
      </c>
      <c r="R7741" t="s">
        <v>30</v>
      </c>
      <c r="X7741" t="s">
        <v>26849</v>
      </c>
    </row>
    <row r="7742" spans="1:24" x14ac:dyDescent="0.25">
      <c r="A7742">
        <v>1376236</v>
      </c>
      <c r="B7742" t="s">
        <v>26850</v>
      </c>
      <c r="C7742" t="s">
        <v>26851</v>
      </c>
      <c r="G7742" t="e">
        <f>-planin</f>
        <v>#NAME?</v>
      </c>
      <c r="H7742" t="s">
        <v>9222</v>
      </c>
      <c r="N7742" t="s">
        <v>75</v>
      </c>
      <c r="O7742" t="s">
        <v>30</v>
      </c>
      <c r="P7742" t="s">
        <v>30</v>
      </c>
      <c r="Q7742" t="s">
        <v>31</v>
      </c>
      <c r="R7742" t="s">
        <v>30</v>
      </c>
      <c r="X7742" t="s">
        <v>26852</v>
      </c>
    </row>
    <row r="7743" spans="1:24" x14ac:dyDescent="0.25">
      <c r="A7743">
        <v>1379697</v>
      </c>
      <c r="B7743" t="s">
        <v>26853</v>
      </c>
      <c r="C7743" t="s">
        <v>26854</v>
      </c>
      <c r="E7743" t="s">
        <v>26855</v>
      </c>
      <c r="F7743" t="s">
        <v>14218</v>
      </c>
      <c r="G7743" t="s">
        <v>4995</v>
      </c>
      <c r="H7743" t="s">
        <v>4996</v>
      </c>
      <c r="I7743">
        <v>1997</v>
      </c>
      <c r="M7743" t="s">
        <v>9346</v>
      </c>
      <c r="N7743" t="s">
        <v>29</v>
      </c>
      <c r="O7743" t="s">
        <v>30</v>
      </c>
      <c r="P7743" t="s">
        <v>30</v>
      </c>
      <c r="Q7743" t="s">
        <v>63</v>
      </c>
      <c r="R7743" t="s">
        <v>30</v>
      </c>
      <c r="X7743" t="s">
        <v>26856</v>
      </c>
    </row>
    <row r="7744" spans="1:24" x14ac:dyDescent="0.25">
      <c r="A7744">
        <v>1377864</v>
      </c>
      <c r="B7744" t="s">
        <v>26857</v>
      </c>
      <c r="C7744" t="s">
        <v>26858</v>
      </c>
      <c r="E7744" t="s">
        <v>26859</v>
      </c>
      <c r="G7744" t="e">
        <f>-mycin</f>
        <v>#NAME?</v>
      </c>
      <c r="H7744" t="s">
        <v>26</v>
      </c>
      <c r="K7744" t="s">
        <v>26860</v>
      </c>
      <c r="L7744" t="s">
        <v>26861</v>
      </c>
      <c r="N7744" t="s">
        <v>29</v>
      </c>
      <c r="O7744" t="s">
        <v>30</v>
      </c>
      <c r="P7744" t="s">
        <v>30</v>
      </c>
      <c r="Q7744" t="s">
        <v>31</v>
      </c>
      <c r="R7744" t="s">
        <v>30</v>
      </c>
      <c r="X7744" t="s">
        <v>26862</v>
      </c>
    </row>
    <row r="7745" spans="1:24" x14ac:dyDescent="0.25">
      <c r="A7745">
        <v>1380490</v>
      </c>
      <c r="B7745" t="s">
        <v>26870</v>
      </c>
      <c r="C7745" t="s">
        <v>26871</v>
      </c>
      <c r="E7745" t="s">
        <v>26872</v>
      </c>
      <c r="G7745" t="e">
        <f>-parcin</f>
        <v>#NAME?</v>
      </c>
      <c r="H7745" t="s">
        <v>1631</v>
      </c>
      <c r="I7745">
        <v>1972</v>
      </c>
      <c r="M7745" t="s">
        <v>453</v>
      </c>
      <c r="N7745" t="s">
        <v>75</v>
      </c>
      <c r="O7745" t="s">
        <v>30</v>
      </c>
      <c r="P7745" t="s">
        <v>30</v>
      </c>
      <c r="Q7745" t="s">
        <v>31</v>
      </c>
      <c r="R7745" t="s">
        <v>30</v>
      </c>
    </row>
    <row r="7746" spans="1:24" x14ac:dyDescent="0.25">
      <c r="A7746">
        <v>1383296</v>
      </c>
      <c r="B7746" t="s">
        <v>26873</v>
      </c>
      <c r="C7746" t="s">
        <v>26874</v>
      </c>
      <c r="E7746" t="s">
        <v>26875</v>
      </c>
      <c r="G7746" t="e">
        <f>-pramine</f>
        <v>#NAME?</v>
      </c>
      <c r="H7746" t="s">
        <v>4130</v>
      </c>
      <c r="I7746">
        <v>1968</v>
      </c>
      <c r="M7746" t="s">
        <v>367</v>
      </c>
      <c r="N7746" t="s">
        <v>45</v>
      </c>
      <c r="O7746" t="s">
        <v>40</v>
      </c>
      <c r="P7746" t="s">
        <v>30</v>
      </c>
      <c r="Q7746" t="s">
        <v>63</v>
      </c>
      <c r="R7746" t="s">
        <v>30</v>
      </c>
      <c r="X7746" t="s">
        <v>26876</v>
      </c>
    </row>
    <row r="7747" spans="1:24" x14ac:dyDescent="0.25">
      <c r="A7747">
        <v>1383576</v>
      </c>
      <c r="B7747" t="s">
        <v>26877</v>
      </c>
      <c r="C7747" t="s">
        <v>26878</v>
      </c>
      <c r="E7747" t="s">
        <v>26879</v>
      </c>
      <c r="G7747" t="e">
        <f>-butazone</f>
        <v>#NAME?</v>
      </c>
      <c r="H7747" t="s">
        <v>18713</v>
      </c>
      <c r="I7747">
        <v>1971</v>
      </c>
      <c r="M7747" t="s">
        <v>1025</v>
      </c>
      <c r="N7747" t="s">
        <v>45</v>
      </c>
      <c r="O7747" t="s">
        <v>30</v>
      </c>
      <c r="P7747" t="s">
        <v>30</v>
      </c>
      <c r="Q7747" t="s">
        <v>63</v>
      </c>
      <c r="R7747" t="s">
        <v>30</v>
      </c>
      <c r="X7747" t="s">
        <v>26880</v>
      </c>
    </row>
    <row r="7748" spans="1:24" x14ac:dyDescent="0.25">
      <c r="A7748">
        <v>1064493</v>
      </c>
      <c r="B7748" t="s">
        <v>26881</v>
      </c>
      <c r="C7748" t="s">
        <v>26882</v>
      </c>
      <c r="E7748" t="s">
        <v>26883</v>
      </c>
      <c r="F7748" t="s">
        <v>6813</v>
      </c>
      <c r="G7748" t="s">
        <v>129</v>
      </c>
      <c r="H7748" t="s">
        <v>130</v>
      </c>
      <c r="I7748">
        <v>1974</v>
      </c>
      <c r="K7748" t="s">
        <v>26884</v>
      </c>
      <c r="L7748" t="s">
        <v>26885</v>
      </c>
      <c r="M7748" t="s">
        <v>173</v>
      </c>
      <c r="N7748" t="s">
        <v>45</v>
      </c>
      <c r="O7748" t="s">
        <v>30</v>
      </c>
      <c r="P7748" t="s">
        <v>30</v>
      </c>
      <c r="Q7748" t="s">
        <v>63</v>
      </c>
      <c r="R7748" t="s">
        <v>30</v>
      </c>
      <c r="X7748" t="s">
        <v>26886</v>
      </c>
    </row>
    <row r="7749" spans="1:24" x14ac:dyDescent="0.25">
      <c r="A7749">
        <v>139227</v>
      </c>
      <c r="B7749" t="s">
        <v>26887</v>
      </c>
      <c r="C7749" t="s">
        <v>26888</v>
      </c>
      <c r="G7749" t="e">
        <f>-terol</f>
        <v>#NAME?</v>
      </c>
      <c r="H7749" t="s">
        <v>827</v>
      </c>
      <c r="N7749" t="s">
        <v>45</v>
      </c>
      <c r="O7749" t="s">
        <v>40</v>
      </c>
      <c r="P7749" t="s">
        <v>30</v>
      </c>
      <c r="Q7749" t="s">
        <v>46</v>
      </c>
      <c r="R7749" t="s">
        <v>30</v>
      </c>
      <c r="X7749" t="s">
        <v>26889</v>
      </c>
    </row>
    <row r="7750" spans="1:24" x14ac:dyDescent="0.25">
      <c r="A7750">
        <v>916968</v>
      </c>
      <c r="B7750" t="s">
        <v>26890</v>
      </c>
      <c r="C7750" t="s">
        <v>26891</v>
      </c>
      <c r="E7750" t="s">
        <v>26892</v>
      </c>
      <c r="F7750" t="s">
        <v>10257</v>
      </c>
      <c r="G7750" t="e">
        <f>-nidazole</f>
        <v>#NAME?</v>
      </c>
      <c r="H7750" t="s">
        <v>10182</v>
      </c>
      <c r="I7750">
        <v>1976</v>
      </c>
      <c r="M7750" t="s">
        <v>14480</v>
      </c>
      <c r="N7750" t="s">
        <v>45</v>
      </c>
      <c r="O7750" t="s">
        <v>40</v>
      </c>
      <c r="P7750" t="s">
        <v>30</v>
      </c>
      <c r="Q7750" t="s">
        <v>63</v>
      </c>
      <c r="R7750" t="s">
        <v>30</v>
      </c>
      <c r="X7750" t="s">
        <v>26893</v>
      </c>
    </row>
    <row r="7751" spans="1:24" x14ac:dyDescent="0.25">
      <c r="A7751">
        <v>69153</v>
      </c>
      <c r="B7751" t="s">
        <v>26894</v>
      </c>
      <c r="C7751" t="s">
        <v>26895</v>
      </c>
      <c r="E7751" t="s">
        <v>26896</v>
      </c>
      <c r="G7751" t="e">
        <f>-azenil</f>
        <v>#NAME?</v>
      </c>
      <c r="H7751" t="s">
        <v>6417</v>
      </c>
      <c r="N7751" t="s">
        <v>45</v>
      </c>
      <c r="O7751" t="s">
        <v>40</v>
      </c>
      <c r="P7751" t="s">
        <v>30</v>
      </c>
      <c r="Q7751" t="s">
        <v>63</v>
      </c>
      <c r="R7751" t="s">
        <v>30</v>
      </c>
      <c r="X7751" t="s">
        <v>26897</v>
      </c>
    </row>
    <row r="7752" spans="1:24" x14ac:dyDescent="0.25">
      <c r="A7752">
        <v>181968</v>
      </c>
      <c r="B7752" t="s">
        <v>26898</v>
      </c>
      <c r="C7752" t="s">
        <v>26899</v>
      </c>
      <c r="E7752" t="s">
        <v>26900</v>
      </c>
      <c r="G7752" t="e">
        <f>-citabine</f>
        <v>#NAME?</v>
      </c>
      <c r="H7752" t="s">
        <v>7920</v>
      </c>
      <c r="I7752">
        <v>2005</v>
      </c>
      <c r="N7752" t="s">
        <v>29</v>
      </c>
      <c r="O7752" t="s">
        <v>40</v>
      </c>
      <c r="P7752" t="s">
        <v>30</v>
      </c>
      <c r="Q7752" t="s">
        <v>31</v>
      </c>
      <c r="R7752" t="s">
        <v>30</v>
      </c>
      <c r="X7752" t="s">
        <v>26901</v>
      </c>
    </row>
    <row r="7753" spans="1:24" x14ac:dyDescent="0.25">
      <c r="A7753">
        <v>611788</v>
      </c>
      <c r="B7753" t="s">
        <v>26906</v>
      </c>
      <c r="C7753" t="s">
        <v>26907</v>
      </c>
      <c r="E7753" t="s">
        <v>26908</v>
      </c>
      <c r="F7753" t="s">
        <v>26909</v>
      </c>
      <c r="G7753" t="e">
        <f>-vir</f>
        <v>#NAME?</v>
      </c>
      <c r="H7753" t="s">
        <v>1387</v>
      </c>
      <c r="I7753">
        <v>2011</v>
      </c>
      <c r="N7753" t="s">
        <v>45</v>
      </c>
      <c r="O7753" t="s">
        <v>30</v>
      </c>
      <c r="P7753" t="s">
        <v>30</v>
      </c>
      <c r="Q7753" t="s">
        <v>31</v>
      </c>
      <c r="R7753" t="s">
        <v>30</v>
      </c>
      <c r="X7753" t="s">
        <v>26910</v>
      </c>
    </row>
    <row r="7754" spans="1:24" x14ac:dyDescent="0.25">
      <c r="A7754">
        <v>628723</v>
      </c>
      <c r="B7754" t="s">
        <v>26911</v>
      </c>
      <c r="C7754" t="s">
        <v>26912</v>
      </c>
      <c r="E7754" t="s">
        <v>26913</v>
      </c>
      <c r="F7754" t="s">
        <v>11385</v>
      </c>
      <c r="G7754" t="e">
        <f>-xaban</f>
        <v>#NAME?</v>
      </c>
      <c r="H7754" t="s">
        <v>929</v>
      </c>
      <c r="I7754">
        <v>2010</v>
      </c>
      <c r="N7754" t="s">
        <v>45</v>
      </c>
      <c r="O7754" t="s">
        <v>40</v>
      </c>
      <c r="P7754" t="s">
        <v>30</v>
      </c>
      <c r="Q7754" t="s">
        <v>31</v>
      </c>
      <c r="R7754" t="s">
        <v>30</v>
      </c>
      <c r="X7754" t="s">
        <v>26914</v>
      </c>
    </row>
    <row r="7755" spans="1:24" x14ac:dyDescent="0.25">
      <c r="A7755">
        <v>597724</v>
      </c>
      <c r="B7755" t="s">
        <v>26915</v>
      </c>
      <c r="C7755" t="s">
        <v>26916</v>
      </c>
      <c r="E7755" t="s">
        <v>26917</v>
      </c>
      <c r="F7755" t="s">
        <v>519</v>
      </c>
      <c r="G7755" t="e">
        <f>-ast</f>
        <v>#NAME?</v>
      </c>
      <c r="H7755" t="s">
        <v>10401</v>
      </c>
      <c r="I7755">
        <v>1996</v>
      </c>
      <c r="M7755" t="s">
        <v>26918</v>
      </c>
      <c r="N7755" t="s">
        <v>45</v>
      </c>
      <c r="O7755" t="s">
        <v>40</v>
      </c>
      <c r="P7755" t="s">
        <v>30</v>
      </c>
      <c r="Q7755" t="s">
        <v>63</v>
      </c>
      <c r="R7755" t="s">
        <v>30</v>
      </c>
      <c r="X7755" t="s">
        <v>26919</v>
      </c>
    </row>
    <row r="7756" spans="1:24" x14ac:dyDescent="0.25">
      <c r="A7756">
        <v>153932</v>
      </c>
      <c r="B7756" t="s">
        <v>26920</v>
      </c>
      <c r="C7756" t="s">
        <v>26921</v>
      </c>
      <c r="G7756" t="e">
        <f>-oxetine</f>
        <v>#NAME?</v>
      </c>
      <c r="H7756" t="s">
        <v>3046</v>
      </c>
      <c r="N7756" t="s">
        <v>45</v>
      </c>
      <c r="O7756" t="s">
        <v>40</v>
      </c>
      <c r="P7756" t="s">
        <v>30</v>
      </c>
      <c r="Q7756" t="s">
        <v>31</v>
      </c>
      <c r="R7756" t="s">
        <v>30</v>
      </c>
      <c r="X7756" t="s">
        <v>26922</v>
      </c>
    </row>
    <row r="7757" spans="1:24" x14ac:dyDescent="0.25">
      <c r="A7757">
        <v>255561</v>
      </c>
      <c r="B7757" t="s">
        <v>26932</v>
      </c>
      <c r="C7757" t="s">
        <v>26933</v>
      </c>
      <c r="G7757" t="e">
        <f>-olol</f>
        <v>#NAME?</v>
      </c>
      <c r="H7757" t="s">
        <v>475</v>
      </c>
      <c r="N7757" t="s">
        <v>45</v>
      </c>
      <c r="O7757" t="s">
        <v>40</v>
      </c>
      <c r="P7757" t="s">
        <v>30</v>
      </c>
      <c r="Q7757" t="s">
        <v>46</v>
      </c>
      <c r="R7757" t="s">
        <v>30</v>
      </c>
      <c r="X7757" t="s">
        <v>26934</v>
      </c>
    </row>
    <row r="7758" spans="1:24" x14ac:dyDescent="0.25">
      <c r="A7758">
        <v>21938</v>
      </c>
      <c r="B7758" t="s">
        <v>26935</v>
      </c>
      <c r="C7758" t="s">
        <v>26936</v>
      </c>
      <c r="E7758" t="s">
        <v>26937</v>
      </c>
      <c r="G7758" t="s">
        <v>447</v>
      </c>
      <c r="H7758" t="s">
        <v>448</v>
      </c>
      <c r="K7758" t="s">
        <v>26938</v>
      </c>
      <c r="L7758" t="s">
        <v>26939</v>
      </c>
      <c r="N7758" t="s">
        <v>29</v>
      </c>
      <c r="O7758" t="s">
        <v>40</v>
      </c>
      <c r="P7758" t="s">
        <v>30</v>
      </c>
      <c r="Q7758" t="s">
        <v>31</v>
      </c>
      <c r="R7758" t="s">
        <v>30</v>
      </c>
      <c r="X7758" t="s">
        <v>26940</v>
      </c>
    </row>
    <row r="7759" spans="1:24" x14ac:dyDescent="0.25">
      <c r="A7759">
        <v>1379999</v>
      </c>
      <c r="B7759" t="s">
        <v>26941</v>
      </c>
      <c r="C7759" t="s">
        <v>26942</v>
      </c>
      <c r="G7759" t="e">
        <f>-ciguat</f>
        <v>#NAME?</v>
      </c>
      <c r="H7759" t="s">
        <v>10832</v>
      </c>
      <c r="N7759" t="s">
        <v>45</v>
      </c>
      <c r="O7759" t="s">
        <v>30</v>
      </c>
      <c r="P7759" t="s">
        <v>30</v>
      </c>
      <c r="Q7759" t="s">
        <v>63</v>
      </c>
      <c r="R7759" t="s">
        <v>30</v>
      </c>
      <c r="X7759" t="s">
        <v>26943</v>
      </c>
    </row>
    <row r="7760" spans="1:24" x14ac:dyDescent="0.25">
      <c r="A7760">
        <v>1378184</v>
      </c>
      <c r="B7760" t="s">
        <v>26944</v>
      </c>
      <c r="C7760" t="s">
        <v>26945</v>
      </c>
      <c r="E7760" t="s">
        <v>26946</v>
      </c>
      <c r="G7760" t="e">
        <f>-fungin</f>
        <v>#NAME?</v>
      </c>
      <c r="H7760" t="s">
        <v>6549</v>
      </c>
      <c r="N7760" t="s">
        <v>45</v>
      </c>
      <c r="O7760" t="s">
        <v>40</v>
      </c>
      <c r="P7760" t="s">
        <v>30</v>
      </c>
      <c r="Q7760" t="s">
        <v>63</v>
      </c>
      <c r="R7760" t="s">
        <v>30</v>
      </c>
      <c r="X7760" t="s">
        <v>26947</v>
      </c>
    </row>
    <row r="7761" spans="1:24" x14ac:dyDescent="0.25">
      <c r="A7761">
        <v>1376601</v>
      </c>
      <c r="B7761" t="s">
        <v>26948</v>
      </c>
      <c r="C7761" t="s">
        <v>26949</v>
      </c>
      <c r="G7761" t="e">
        <f>-vir</f>
        <v>#NAME?</v>
      </c>
      <c r="H7761" t="s">
        <v>7289</v>
      </c>
      <c r="N7761" t="s">
        <v>45</v>
      </c>
      <c r="O7761" t="s">
        <v>30</v>
      </c>
      <c r="P7761" t="s">
        <v>30</v>
      </c>
      <c r="Q7761" t="s">
        <v>31</v>
      </c>
      <c r="R7761" t="s">
        <v>30</v>
      </c>
      <c r="X7761" t="s">
        <v>26950</v>
      </c>
    </row>
    <row r="7762" spans="1:24" x14ac:dyDescent="0.25">
      <c r="A7762">
        <v>1378073</v>
      </c>
      <c r="B7762" t="s">
        <v>26951</v>
      </c>
      <c r="C7762" t="s">
        <v>26952</v>
      </c>
      <c r="G7762" t="e">
        <f>-pristin</f>
        <v>#NAME?</v>
      </c>
      <c r="H7762" t="s">
        <v>4414</v>
      </c>
      <c r="N7762" t="s">
        <v>108</v>
      </c>
      <c r="O7762" t="s">
        <v>30</v>
      </c>
      <c r="P7762" t="s">
        <v>30</v>
      </c>
      <c r="Q7762" t="s">
        <v>31</v>
      </c>
      <c r="R7762" t="s">
        <v>30</v>
      </c>
      <c r="X7762" t="s">
        <v>26953</v>
      </c>
    </row>
    <row r="7763" spans="1:24" x14ac:dyDescent="0.25">
      <c r="A7763">
        <v>1376941</v>
      </c>
      <c r="B7763" t="s">
        <v>26954</v>
      </c>
      <c r="C7763" t="s">
        <v>26955</v>
      </c>
      <c r="G7763" t="s">
        <v>26956</v>
      </c>
      <c r="H7763" t="s">
        <v>26957</v>
      </c>
      <c r="N7763" t="s">
        <v>45</v>
      </c>
      <c r="O7763" t="s">
        <v>40</v>
      </c>
      <c r="P7763" t="s">
        <v>30</v>
      </c>
      <c r="Q7763" t="s">
        <v>63</v>
      </c>
      <c r="R7763" t="s">
        <v>30</v>
      </c>
      <c r="X7763" t="s">
        <v>26958</v>
      </c>
    </row>
    <row r="7764" spans="1:24" x14ac:dyDescent="0.25">
      <c r="A7764">
        <v>1379858</v>
      </c>
      <c r="B7764" t="s">
        <v>26959</v>
      </c>
      <c r="C7764" t="s">
        <v>26960</v>
      </c>
      <c r="G7764" t="s">
        <v>2404</v>
      </c>
      <c r="H7764" t="s">
        <v>2405</v>
      </c>
      <c r="N7764" t="s">
        <v>45</v>
      </c>
      <c r="O7764" t="s">
        <v>40</v>
      </c>
      <c r="P7764" t="s">
        <v>30</v>
      </c>
      <c r="Q7764" t="s">
        <v>63</v>
      </c>
      <c r="R7764" t="s">
        <v>30</v>
      </c>
      <c r="X7764" t="s">
        <v>26961</v>
      </c>
    </row>
    <row r="7765" spans="1:24" x14ac:dyDescent="0.25">
      <c r="A7765">
        <v>1379080</v>
      </c>
      <c r="B7765" t="s">
        <v>26962</v>
      </c>
      <c r="C7765" t="s">
        <v>26963</v>
      </c>
      <c r="G7765" t="s">
        <v>205</v>
      </c>
      <c r="H7765" t="s">
        <v>206</v>
      </c>
      <c r="N7765" t="s">
        <v>45</v>
      </c>
      <c r="O7765" t="s">
        <v>40</v>
      </c>
      <c r="P7765" t="s">
        <v>30</v>
      </c>
      <c r="Q7765" t="s">
        <v>63</v>
      </c>
      <c r="R7765" t="s">
        <v>30</v>
      </c>
      <c r="X7765" t="s">
        <v>26964</v>
      </c>
    </row>
    <row r="7766" spans="1:24" x14ac:dyDescent="0.25">
      <c r="A7766">
        <v>1378035</v>
      </c>
      <c r="B7766" t="s">
        <v>26965</v>
      </c>
      <c r="C7766" t="s">
        <v>26966</v>
      </c>
      <c r="E7766" t="s">
        <v>26967</v>
      </c>
      <c r="F7766" t="s">
        <v>26968</v>
      </c>
      <c r="G7766" t="e">
        <f>-stim</f>
        <v>#NAME?</v>
      </c>
      <c r="H7766" t="s">
        <v>16971</v>
      </c>
      <c r="I7766">
        <v>2011</v>
      </c>
      <c r="K7766" t="s">
        <v>26969</v>
      </c>
      <c r="L7766" t="s">
        <v>26970</v>
      </c>
      <c r="N7766" t="s">
        <v>29</v>
      </c>
      <c r="O7766" t="s">
        <v>30</v>
      </c>
      <c r="P7766" t="s">
        <v>30</v>
      </c>
      <c r="Q7766" t="s">
        <v>31</v>
      </c>
      <c r="R7766" t="s">
        <v>30</v>
      </c>
      <c r="X7766" t="s">
        <v>26971</v>
      </c>
    </row>
    <row r="7767" spans="1:24" x14ac:dyDescent="0.25">
      <c r="A7767">
        <v>1376686</v>
      </c>
      <c r="B7767" t="s">
        <v>26972</v>
      </c>
      <c r="C7767" t="s">
        <v>26973</v>
      </c>
      <c r="G7767" t="s">
        <v>5916</v>
      </c>
      <c r="H7767" t="s">
        <v>5917</v>
      </c>
      <c r="N7767" t="s">
        <v>29</v>
      </c>
      <c r="O7767" t="s">
        <v>30</v>
      </c>
      <c r="P7767" t="s">
        <v>30</v>
      </c>
      <c r="Q7767" t="s">
        <v>31</v>
      </c>
      <c r="R7767" t="s">
        <v>30</v>
      </c>
      <c r="X7767" t="s">
        <v>26974</v>
      </c>
    </row>
    <row r="7768" spans="1:24" x14ac:dyDescent="0.25">
      <c r="A7768">
        <v>1378203</v>
      </c>
      <c r="B7768" t="s">
        <v>26975</v>
      </c>
      <c r="C7768" t="s">
        <v>26976</v>
      </c>
      <c r="G7768" t="e">
        <f>-pramine</f>
        <v>#NAME?</v>
      </c>
      <c r="H7768" t="s">
        <v>4130</v>
      </c>
      <c r="N7768" t="s">
        <v>45</v>
      </c>
      <c r="O7768" t="s">
        <v>40</v>
      </c>
      <c r="P7768" t="s">
        <v>30</v>
      </c>
      <c r="Q7768" t="s">
        <v>46</v>
      </c>
      <c r="R7768" t="s">
        <v>30</v>
      </c>
      <c r="X7768" t="s">
        <v>26977</v>
      </c>
    </row>
    <row r="7769" spans="1:24" x14ac:dyDescent="0.25">
      <c r="A7769">
        <v>1377071</v>
      </c>
      <c r="B7769" t="s">
        <v>26978</v>
      </c>
      <c r="C7769" t="s">
        <v>26979</v>
      </c>
      <c r="G7769" t="s">
        <v>2639</v>
      </c>
      <c r="H7769" t="s">
        <v>2640</v>
      </c>
      <c r="N7769" t="s">
        <v>29</v>
      </c>
      <c r="O7769" t="s">
        <v>40</v>
      </c>
      <c r="P7769" t="s">
        <v>30</v>
      </c>
      <c r="Q7769" t="s">
        <v>31</v>
      </c>
      <c r="R7769" t="s">
        <v>30</v>
      </c>
      <c r="X7769" t="s">
        <v>26980</v>
      </c>
    </row>
    <row r="7770" spans="1:24" x14ac:dyDescent="0.25">
      <c r="A7770">
        <v>1379694</v>
      </c>
      <c r="B7770" t="s">
        <v>26981</v>
      </c>
      <c r="C7770" t="s">
        <v>26982</v>
      </c>
      <c r="G7770" t="e">
        <f>-verine</f>
        <v>#NAME?</v>
      </c>
      <c r="H7770" t="s">
        <v>2084</v>
      </c>
      <c r="N7770" t="s">
        <v>45</v>
      </c>
      <c r="O7770" t="s">
        <v>40</v>
      </c>
      <c r="P7770" t="s">
        <v>30</v>
      </c>
      <c r="Q7770" t="s">
        <v>63</v>
      </c>
      <c r="R7770" t="s">
        <v>30</v>
      </c>
      <c r="X7770" t="s">
        <v>26983</v>
      </c>
    </row>
    <row r="7771" spans="1:24" x14ac:dyDescent="0.25">
      <c r="A7771">
        <v>1378661</v>
      </c>
      <c r="B7771" t="s">
        <v>26984</v>
      </c>
      <c r="C7771" t="s">
        <v>26985</v>
      </c>
      <c r="E7771" t="s">
        <v>26986</v>
      </c>
      <c r="F7771" t="s">
        <v>6813</v>
      </c>
      <c r="G7771" t="s">
        <v>129</v>
      </c>
      <c r="H7771" t="s">
        <v>130</v>
      </c>
      <c r="I7771">
        <v>1977</v>
      </c>
      <c r="M7771" t="s">
        <v>173</v>
      </c>
      <c r="N7771" t="s">
        <v>45</v>
      </c>
      <c r="O7771" t="s">
        <v>30</v>
      </c>
      <c r="P7771" t="s">
        <v>30</v>
      </c>
      <c r="Q7771" t="s">
        <v>63</v>
      </c>
      <c r="R7771" t="s">
        <v>30</v>
      </c>
      <c r="X7771" t="s">
        <v>26987</v>
      </c>
    </row>
    <row r="7772" spans="1:24" x14ac:dyDescent="0.25">
      <c r="A7772">
        <v>1379069</v>
      </c>
      <c r="B7772" t="s">
        <v>26988</v>
      </c>
      <c r="C7772" t="s">
        <v>26989</v>
      </c>
      <c r="G7772" t="e">
        <f>-fibrate</f>
        <v>#NAME?</v>
      </c>
      <c r="H7772" t="s">
        <v>325</v>
      </c>
      <c r="N7772" t="s">
        <v>45</v>
      </c>
      <c r="O7772" t="s">
        <v>40</v>
      </c>
      <c r="P7772" t="s">
        <v>30</v>
      </c>
      <c r="Q7772" t="s">
        <v>63</v>
      </c>
      <c r="R7772" t="s">
        <v>30</v>
      </c>
      <c r="X7772" t="s">
        <v>26990</v>
      </c>
    </row>
    <row r="7773" spans="1:24" x14ac:dyDescent="0.25">
      <c r="A7773">
        <v>1377531</v>
      </c>
      <c r="B7773" t="s">
        <v>26991</v>
      </c>
      <c r="C7773" t="s">
        <v>26992</v>
      </c>
      <c r="E7773" t="s">
        <v>26993</v>
      </c>
      <c r="F7773" t="s">
        <v>489</v>
      </c>
      <c r="G7773" t="e">
        <f>-mestane</f>
        <v>#NAME?</v>
      </c>
      <c r="H7773" t="s">
        <v>23558</v>
      </c>
      <c r="I7773">
        <v>1991</v>
      </c>
      <c r="M7773" t="s">
        <v>793</v>
      </c>
      <c r="N7773" t="s">
        <v>29</v>
      </c>
      <c r="O7773" t="s">
        <v>40</v>
      </c>
      <c r="P7773" t="s">
        <v>30</v>
      </c>
      <c r="Q7773" t="s">
        <v>31</v>
      </c>
      <c r="R7773" t="s">
        <v>30</v>
      </c>
      <c r="X7773" t="s">
        <v>26994</v>
      </c>
    </row>
    <row r="7774" spans="1:24" x14ac:dyDescent="0.25">
      <c r="A7774">
        <v>1354795</v>
      </c>
      <c r="B7774" t="s">
        <v>26995</v>
      </c>
      <c r="C7774" t="s">
        <v>26996</v>
      </c>
      <c r="E7774" t="s">
        <v>26997</v>
      </c>
      <c r="F7774" t="s">
        <v>24979</v>
      </c>
      <c r="G7774" t="e">
        <f>-dar</f>
        <v>#NAME?</v>
      </c>
      <c r="H7774" t="s">
        <v>26998</v>
      </c>
      <c r="I7774">
        <v>1998</v>
      </c>
      <c r="N7774" t="s">
        <v>45</v>
      </c>
      <c r="O7774" t="s">
        <v>30</v>
      </c>
      <c r="P7774" t="s">
        <v>30</v>
      </c>
      <c r="Q7774" t="s">
        <v>31</v>
      </c>
      <c r="R7774" t="s">
        <v>30</v>
      </c>
      <c r="X7774" t="s">
        <v>26999</v>
      </c>
    </row>
    <row r="7775" spans="1:24" x14ac:dyDescent="0.25">
      <c r="A7775">
        <v>1383625</v>
      </c>
      <c r="B7775" t="s">
        <v>27000</v>
      </c>
      <c r="C7775" t="s">
        <v>27001</v>
      </c>
      <c r="G7775" t="e">
        <f>-curium</f>
        <v>#NAME?</v>
      </c>
      <c r="H7775" t="s">
        <v>14042</v>
      </c>
      <c r="N7775" t="s">
        <v>45</v>
      </c>
      <c r="O7775" t="s">
        <v>30</v>
      </c>
      <c r="P7775" t="s">
        <v>30</v>
      </c>
      <c r="Q7775" t="s">
        <v>31</v>
      </c>
      <c r="R7775" t="s">
        <v>30</v>
      </c>
      <c r="X7775" t="s">
        <v>27002</v>
      </c>
    </row>
    <row r="7776" spans="1:24" x14ac:dyDescent="0.25">
      <c r="A7776">
        <v>1383086</v>
      </c>
      <c r="B7776" t="s">
        <v>27003</v>
      </c>
      <c r="C7776" t="s">
        <v>27004</v>
      </c>
      <c r="G7776" t="s">
        <v>5821</v>
      </c>
      <c r="H7776" t="s">
        <v>5822</v>
      </c>
      <c r="N7776" t="s">
        <v>45</v>
      </c>
      <c r="O7776" t="s">
        <v>40</v>
      </c>
      <c r="P7776" t="s">
        <v>30</v>
      </c>
      <c r="Q7776" t="s">
        <v>46</v>
      </c>
      <c r="R7776" t="s">
        <v>30</v>
      </c>
      <c r="X7776" t="s">
        <v>27005</v>
      </c>
    </row>
    <row r="7777" spans="1:24" x14ac:dyDescent="0.25">
      <c r="A7777">
        <v>1383308</v>
      </c>
      <c r="B7777" t="s">
        <v>27006</v>
      </c>
      <c r="C7777" t="s">
        <v>27007</v>
      </c>
      <c r="G7777" t="e">
        <f>-ium</f>
        <v>#NAME?</v>
      </c>
      <c r="H7777" t="s">
        <v>288</v>
      </c>
      <c r="N7777" t="s">
        <v>45</v>
      </c>
      <c r="O7777" t="s">
        <v>30</v>
      </c>
      <c r="P7777" t="s">
        <v>30</v>
      </c>
      <c r="Q7777" t="s">
        <v>46</v>
      </c>
      <c r="R7777" t="s">
        <v>30</v>
      </c>
      <c r="X7777" t="s">
        <v>27008</v>
      </c>
    </row>
    <row r="7778" spans="1:24" x14ac:dyDescent="0.25">
      <c r="A7778">
        <v>1205706</v>
      </c>
      <c r="B7778" t="s">
        <v>27009</v>
      </c>
      <c r="C7778" t="s">
        <v>27010</v>
      </c>
      <c r="G7778" t="e">
        <f>-ium</f>
        <v>#NAME?</v>
      </c>
      <c r="H7778" t="s">
        <v>288</v>
      </c>
      <c r="K7778" t="s">
        <v>27011</v>
      </c>
      <c r="L7778" t="s">
        <v>27012</v>
      </c>
      <c r="N7778" t="s">
        <v>45</v>
      </c>
      <c r="O7778" t="s">
        <v>40</v>
      </c>
      <c r="P7778" t="s">
        <v>30</v>
      </c>
      <c r="Q7778" t="s">
        <v>46</v>
      </c>
      <c r="R7778" t="s">
        <v>30</v>
      </c>
      <c r="X7778" t="s">
        <v>27013</v>
      </c>
    </row>
    <row r="7779" spans="1:24" x14ac:dyDescent="0.25">
      <c r="A7779">
        <v>1383055</v>
      </c>
      <c r="B7779" t="s">
        <v>27014</v>
      </c>
      <c r="C7779" t="s">
        <v>27015</v>
      </c>
      <c r="F7779" t="s">
        <v>27016</v>
      </c>
      <c r="G7779" t="s">
        <v>27017</v>
      </c>
      <c r="H7779" t="s">
        <v>27018</v>
      </c>
      <c r="I7779">
        <v>1963</v>
      </c>
      <c r="K7779" t="s">
        <v>27019</v>
      </c>
      <c r="L7779" t="s">
        <v>27020</v>
      </c>
      <c r="M7779" t="s">
        <v>1194</v>
      </c>
      <c r="N7779" t="s">
        <v>45</v>
      </c>
      <c r="O7779" t="s">
        <v>40</v>
      </c>
      <c r="P7779" t="s">
        <v>30</v>
      </c>
      <c r="Q7779" t="s">
        <v>63</v>
      </c>
      <c r="R7779" t="s">
        <v>30</v>
      </c>
      <c r="X7779" t="s">
        <v>27021</v>
      </c>
    </row>
    <row r="7780" spans="1:24" x14ac:dyDescent="0.25">
      <c r="A7780">
        <v>1383574</v>
      </c>
      <c r="B7780" t="s">
        <v>27022</v>
      </c>
      <c r="C7780" t="s">
        <v>27023</v>
      </c>
      <c r="E7780" t="s">
        <v>27024</v>
      </c>
      <c r="G7780" t="e">
        <f>-ium</f>
        <v>#NAME?</v>
      </c>
      <c r="H7780" t="s">
        <v>288</v>
      </c>
      <c r="N7780" t="s">
        <v>45</v>
      </c>
      <c r="O7780" t="s">
        <v>40</v>
      </c>
      <c r="P7780" t="s">
        <v>30</v>
      </c>
      <c r="Q7780" t="s">
        <v>46</v>
      </c>
      <c r="R7780" t="s">
        <v>30</v>
      </c>
      <c r="X7780" t="s">
        <v>27025</v>
      </c>
    </row>
    <row r="7781" spans="1:24" x14ac:dyDescent="0.25">
      <c r="A7781">
        <v>1380411</v>
      </c>
      <c r="B7781" t="s">
        <v>27026</v>
      </c>
      <c r="C7781" t="s">
        <v>27027</v>
      </c>
      <c r="E7781">
        <v>18894</v>
      </c>
      <c r="F7781" t="s">
        <v>2663</v>
      </c>
      <c r="G7781" t="e">
        <f>-fungin</f>
        <v>#NAME?</v>
      </c>
      <c r="H7781" t="s">
        <v>6549</v>
      </c>
      <c r="I7781">
        <v>1970</v>
      </c>
      <c r="N7781" t="s">
        <v>75</v>
      </c>
      <c r="O7781" t="s">
        <v>30</v>
      </c>
      <c r="P7781" t="s">
        <v>30</v>
      </c>
      <c r="Q7781" t="s">
        <v>31</v>
      </c>
      <c r="R7781" t="s">
        <v>30</v>
      </c>
    </row>
    <row r="7782" spans="1:24" x14ac:dyDescent="0.25">
      <c r="A7782">
        <v>1380994</v>
      </c>
      <c r="B7782" t="s">
        <v>27028</v>
      </c>
      <c r="C7782" t="s">
        <v>27029</v>
      </c>
      <c r="E7782" t="s">
        <v>27030</v>
      </c>
      <c r="F7782" t="s">
        <v>27031</v>
      </c>
      <c r="G7782" t="e">
        <f>-ase</f>
        <v>#NAME?</v>
      </c>
      <c r="H7782" t="s">
        <v>2359</v>
      </c>
      <c r="I7782">
        <v>2011</v>
      </c>
      <c r="N7782" t="s">
        <v>2360</v>
      </c>
      <c r="O7782" t="s">
        <v>30</v>
      </c>
      <c r="P7782" t="s">
        <v>30</v>
      </c>
      <c r="Q7782" t="s">
        <v>31</v>
      </c>
      <c r="R7782" t="s">
        <v>30</v>
      </c>
    </row>
    <row r="7783" spans="1:24" x14ac:dyDescent="0.25">
      <c r="A7783">
        <v>1380387</v>
      </c>
      <c r="B7783" t="s">
        <v>27036</v>
      </c>
      <c r="C7783" t="s">
        <v>27037</v>
      </c>
      <c r="G7783" t="e">
        <f>-mycin</f>
        <v>#NAME?</v>
      </c>
      <c r="H7783" t="s">
        <v>26</v>
      </c>
      <c r="I7783">
        <v>1964</v>
      </c>
      <c r="M7783" t="s">
        <v>793</v>
      </c>
      <c r="N7783" t="s">
        <v>75</v>
      </c>
      <c r="O7783" t="s">
        <v>30</v>
      </c>
      <c r="P7783" t="s">
        <v>30</v>
      </c>
      <c r="Q7783" t="s">
        <v>31</v>
      </c>
      <c r="R7783" t="s">
        <v>30</v>
      </c>
    </row>
    <row r="7784" spans="1:24" x14ac:dyDescent="0.25">
      <c r="A7784">
        <v>1380147</v>
      </c>
      <c r="B7784" t="s">
        <v>27038</v>
      </c>
      <c r="C7784" t="s">
        <v>27039</v>
      </c>
      <c r="E7784" t="s">
        <v>27040</v>
      </c>
      <c r="F7784" t="s">
        <v>869</v>
      </c>
      <c r="G7784" t="e">
        <f>-stim</f>
        <v>#NAME?</v>
      </c>
      <c r="H7784" t="s">
        <v>14362</v>
      </c>
      <c r="I7784">
        <v>1990</v>
      </c>
      <c r="M7784" t="s">
        <v>14365</v>
      </c>
      <c r="N7784" t="s">
        <v>108</v>
      </c>
      <c r="O7784" t="s">
        <v>30</v>
      </c>
      <c r="P7784" t="s">
        <v>30</v>
      </c>
      <c r="Q7784" t="s">
        <v>31</v>
      </c>
      <c r="R7784" t="s">
        <v>30</v>
      </c>
    </row>
    <row r="7785" spans="1:24" x14ac:dyDescent="0.25">
      <c r="A7785">
        <v>1380554</v>
      </c>
      <c r="B7785" t="s">
        <v>27041</v>
      </c>
      <c r="C7785" t="s">
        <v>27042</v>
      </c>
      <c r="G7785" t="e">
        <f>-tide</f>
        <v>#NAME?</v>
      </c>
      <c r="H7785" t="s">
        <v>107</v>
      </c>
      <c r="N7785" t="s">
        <v>108</v>
      </c>
      <c r="O7785" t="s">
        <v>30</v>
      </c>
      <c r="P7785" t="s">
        <v>30</v>
      </c>
      <c r="Q7785" t="s">
        <v>31</v>
      </c>
      <c r="R7785" t="s">
        <v>30</v>
      </c>
    </row>
    <row r="7786" spans="1:24" x14ac:dyDescent="0.25">
      <c r="A7786">
        <v>1381421</v>
      </c>
      <c r="B7786" t="s">
        <v>27043</v>
      </c>
      <c r="C7786" t="s">
        <v>27044</v>
      </c>
      <c r="F7786" t="s">
        <v>3406</v>
      </c>
      <c r="G7786" t="e">
        <f>-filcon</f>
        <v>#NAME?</v>
      </c>
      <c r="H7786" t="s">
        <v>276</v>
      </c>
      <c r="I7786">
        <v>1993</v>
      </c>
      <c r="M7786" t="s">
        <v>277</v>
      </c>
      <c r="N7786" t="s">
        <v>229</v>
      </c>
      <c r="O7786" t="s">
        <v>30</v>
      </c>
      <c r="P7786" t="s">
        <v>30</v>
      </c>
      <c r="Q7786" t="s">
        <v>31</v>
      </c>
      <c r="R7786" t="s">
        <v>30</v>
      </c>
    </row>
    <row r="7787" spans="1:24" x14ac:dyDescent="0.25">
      <c r="A7787">
        <v>1380569</v>
      </c>
      <c r="B7787" t="s">
        <v>27045</v>
      </c>
      <c r="C7787" t="s">
        <v>27046</v>
      </c>
      <c r="G7787" t="e">
        <f>-relin</f>
        <v>#NAME?</v>
      </c>
      <c r="H7787" t="s">
        <v>5143</v>
      </c>
      <c r="N7787" t="s">
        <v>108</v>
      </c>
      <c r="O7787" t="s">
        <v>30</v>
      </c>
      <c r="P7787" t="s">
        <v>30</v>
      </c>
      <c r="Q7787" t="s">
        <v>31</v>
      </c>
      <c r="R7787" t="s">
        <v>30</v>
      </c>
    </row>
    <row r="7788" spans="1:24" x14ac:dyDescent="0.25">
      <c r="A7788">
        <v>1380519</v>
      </c>
      <c r="B7788" t="s">
        <v>27047</v>
      </c>
      <c r="C7788" t="s">
        <v>27048</v>
      </c>
      <c r="E7788" t="s">
        <v>27049</v>
      </c>
      <c r="F7788" t="s">
        <v>9048</v>
      </c>
      <c r="G7788" t="e">
        <f>-mab</f>
        <v>#NAME?</v>
      </c>
      <c r="H7788" t="s">
        <v>546</v>
      </c>
      <c r="I7788">
        <v>1995</v>
      </c>
      <c r="M7788" t="s">
        <v>4307</v>
      </c>
      <c r="N7788" t="s">
        <v>547</v>
      </c>
      <c r="O7788" t="s">
        <v>30</v>
      </c>
      <c r="P7788" t="s">
        <v>30</v>
      </c>
      <c r="Q7788" t="s">
        <v>31</v>
      </c>
      <c r="R7788" t="s">
        <v>30</v>
      </c>
    </row>
    <row r="7789" spans="1:24" x14ac:dyDescent="0.25">
      <c r="A7789">
        <v>1381451</v>
      </c>
      <c r="B7789" t="s">
        <v>27050</v>
      </c>
      <c r="C7789" t="s">
        <v>27051</v>
      </c>
      <c r="F7789" t="s">
        <v>27052</v>
      </c>
      <c r="G7789" t="e">
        <f>-filcon</f>
        <v>#NAME?</v>
      </c>
      <c r="H7789" t="s">
        <v>276</v>
      </c>
      <c r="I7789">
        <v>1985</v>
      </c>
      <c r="M7789" t="s">
        <v>277</v>
      </c>
      <c r="N7789" t="s">
        <v>229</v>
      </c>
      <c r="O7789" t="s">
        <v>30</v>
      </c>
      <c r="P7789" t="s">
        <v>30</v>
      </c>
      <c r="Q7789" t="s">
        <v>31</v>
      </c>
      <c r="R7789" t="s">
        <v>30</v>
      </c>
    </row>
    <row r="7790" spans="1:24" x14ac:dyDescent="0.25">
      <c r="A7790">
        <v>1380149</v>
      </c>
      <c r="B7790" t="s">
        <v>27053</v>
      </c>
      <c r="C7790" t="s">
        <v>27054</v>
      </c>
      <c r="G7790" t="e">
        <f>-ium</f>
        <v>#NAME?</v>
      </c>
      <c r="H7790" t="s">
        <v>288</v>
      </c>
      <c r="N7790" t="s">
        <v>75</v>
      </c>
      <c r="O7790" t="s">
        <v>30</v>
      </c>
      <c r="P7790" t="s">
        <v>30</v>
      </c>
      <c r="Q7790" t="s">
        <v>31</v>
      </c>
      <c r="R7790" t="s">
        <v>30</v>
      </c>
    </row>
    <row r="7791" spans="1:24" x14ac:dyDescent="0.25">
      <c r="A7791">
        <v>1380638</v>
      </c>
      <c r="B7791" t="s">
        <v>27055</v>
      </c>
      <c r="C7791" t="s">
        <v>27056</v>
      </c>
      <c r="F7791" t="s">
        <v>27057</v>
      </c>
      <c r="G7791" t="e">
        <f>-ac</f>
        <v>#NAME?</v>
      </c>
      <c r="H7791" t="s">
        <v>1022</v>
      </c>
      <c r="M7791" t="s">
        <v>22750</v>
      </c>
      <c r="N7791" t="s">
        <v>75</v>
      </c>
      <c r="O7791" t="s">
        <v>30</v>
      </c>
      <c r="P7791" t="s">
        <v>30</v>
      </c>
      <c r="Q7791" t="s">
        <v>31</v>
      </c>
      <c r="R7791" t="s">
        <v>30</v>
      </c>
    </row>
    <row r="7792" spans="1:24" x14ac:dyDescent="0.25">
      <c r="A7792">
        <v>1425665</v>
      </c>
      <c r="B7792" t="s">
        <v>27061</v>
      </c>
      <c r="C7792" t="s">
        <v>27062</v>
      </c>
      <c r="E7792" t="s">
        <v>27063</v>
      </c>
      <c r="F7792" t="s">
        <v>12980</v>
      </c>
      <c r="G7792" t="s">
        <v>581</v>
      </c>
      <c r="H7792" t="s">
        <v>582</v>
      </c>
      <c r="I7792">
        <v>2012</v>
      </c>
      <c r="N7792" t="s">
        <v>45</v>
      </c>
      <c r="O7792" t="s">
        <v>30</v>
      </c>
      <c r="P7792" t="s">
        <v>30</v>
      </c>
      <c r="Q7792" t="s">
        <v>31</v>
      </c>
      <c r="R7792" t="s">
        <v>30</v>
      </c>
      <c r="X7792" t="s">
        <v>27064</v>
      </c>
    </row>
    <row r="7793" spans="1:24" x14ac:dyDescent="0.25">
      <c r="A7793">
        <v>1418093</v>
      </c>
      <c r="B7793" t="s">
        <v>27065</v>
      </c>
      <c r="C7793" t="s">
        <v>27066</v>
      </c>
      <c r="G7793" t="e">
        <f>-mycin</f>
        <v>#NAME?</v>
      </c>
      <c r="H7793" t="s">
        <v>26</v>
      </c>
      <c r="N7793" t="s">
        <v>108</v>
      </c>
      <c r="O7793" t="s">
        <v>30</v>
      </c>
      <c r="P7793" t="s">
        <v>30</v>
      </c>
      <c r="Q7793" t="s">
        <v>31</v>
      </c>
      <c r="R7793" t="s">
        <v>30</v>
      </c>
      <c r="X7793" t="s">
        <v>27067</v>
      </c>
    </row>
    <row r="7794" spans="1:24" x14ac:dyDescent="0.25">
      <c r="A7794">
        <v>71339</v>
      </c>
      <c r="B7794" t="s">
        <v>27068</v>
      </c>
      <c r="C7794" t="s">
        <v>27069</v>
      </c>
      <c r="E7794" t="s">
        <v>27070</v>
      </c>
      <c r="F7794" t="s">
        <v>341</v>
      </c>
      <c r="G7794" t="e">
        <f>-tidine</f>
        <v>#NAME?</v>
      </c>
      <c r="H7794" t="s">
        <v>1126</v>
      </c>
      <c r="I7794">
        <v>1989</v>
      </c>
      <c r="K7794" t="s">
        <v>27071</v>
      </c>
      <c r="L7794" t="s">
        <v>27072</v>
      </c>
      <c r="M7794" t="s">
        <v>3178</v>
      </c>
      <c r="N7794" t="s">
        <v>45</v>
      </c>
      <c r="O7794" t="s">
        <v>40</v>
      </c>
      <c r="P7794" t="s">
        <v>30</v>
      </c>
      <c r="Q7794" t="s">
        <v>63</v>
      </c>
      <c r="R7794" t="s">
        <v>30</v>
      </c>
      <c r="X7794" t="s">
        <v>27073</v>
      </c>
    </row>
    <row r="7795" spans="1:24" x14ac:dyDescent="0.25">
      <c r="A7795">
        <v>1383558</v>
      </c>
      <c r="B7795" t="s">
        <v>27074</v>
      </c>
      <c r="C7795" t="s">
        <v>27075</v>
      </c>
      <c r="E7795" t="s">
        <v>27076</v>
      </c>
      <c r="G7795" t="e">
        <f>-oxan</f>
        <v>#NAME?</v>
      </c>
      <c r="H7795" t="s">
        <v>3282</v>
      </c>
      <c r="I7795">
        <v>1989</v>
      </c>
      <c r="M7795" t="s">
        <v>367</v>
      </c>
      <c r="N7795" t="s">
        <v>45</v>
      </c>
      <c r="O7795" t="s">
        <v>40</v>
      </c>
      <c r="P7795" t="s">
        <v>30</v>
      </c>
      <c r="Q7795" t="s">
        <v>31</v>
      </c>
      <c r="R7795" t="s">
        <v>30</v>
      </c>
      <c r="X7795" t="s">
        <v>27077</v>
      </c>
    </row>
    <row r="7796" spans="1:24" x14ac:dyDescent="0.25">
      <c r="A7796">
        <v>1383330</v>
      </c>
      <c r="B7796" t="s">
        <v>27078</v>
      </c>
      <c r="C7796" t="s">
        <v>27079</v>
      </c>
      <c r="G7796" t="e">
        <f>-ium</f>
        <v>#NAME?</v>
      </c>
      <c r="H7796" t="s">
        <v>288</v>
      </c>
      <c r="N7796" t="s">
        <v>45</v>
      </c>
      <c r="O7796" t="s">
        <v>30</v>
      </c>
      <c r="P7796" t="s">
        <v>30</v>
      </c>
      <c r="Q7796" t="s">
        <v>63</v>
      </c>
      <c r="R7796" t="s">
        <v>30</v>
      </c>
      <c r="X7796" t="s">
        <v>27080</v>
      </c>
    </row>
    <row r="7797" spans="1:24" x14ac:dyDescent="0.25">
      <c r="A7797">
        <v>1383348</v>
      </c>
      <c r="B7797" t="s">
        <v>27081</v>
      </c>
      <c r="C7797" t="s">
        <v>27082</v>
      </c>
      <c r="G7797" t="e">
        <f>-ium</f>
        <v>#NAME?</v>
      </c>
      <c r="H7797" t="s">
        <v>288</v>
      </c>
      <c r="N7797" t="s">
        <v>45</v>
      </c>
      <c r="O7797" t="s">
        <v>40</v>
      </c>
      <c r="P7797" t="s">
        <v>30</v>
      </c>
      <c r="Q7797" t="s">
        <v>63</v>
      </c>
      <c r="R7797" t="s">
        <v>30</v>
      </c>
      <c r="X7797" t="s">
        <v>27083</v>
      </c>
    </row>
    <row r="7798" spans="1:24" x14ac:dyDescent="0.25">
      <c r="A7798">
        <v>1378765</v>
      </c>
      <c r="B7798" t="s">
        <v>27084</v>
      </c>
      <c r="C7798" t="s">
        <v>27085</v>
      </c>
      <c r="E7798" t="s">
        <v>27086</v>
      </c>
      <c r="G7798" t="e">
        <f>-arol</f>
        <v>#NAME?</v>
      </c>
      <c r="H7798" t="s">
        <v>3692</v>
      </c>
      <c r="N7798" t="s">
        <v>45</v>
      </c>
      <c r="O7798" t="s">
        <v>40</v>
      </c>
      <c r="P7798" t="s">
        <v>30</v>
      </c>
      <c r="Q7798" t="s">
        <v>63</v>
      </c>
      <c r="R7798" t="s">
        <v>30</v>
      </c>
      <c r="X7798" t="s">
        <v>27087</v>
      </c>
    </row>
    <row r="7799" spans="1:24" x14ac:dyDescent="0.25">
      <c r="A7799">
        <v>1377360</v>
      </c>
      <c r="B7799" t="s">
        <v>27088</v>
      </c>
      <c r="C7799" t="s">
        <v>27089</v>
      </c>
      <c r="F7799" t="s">
        <v>452</v>
      </c>
      <c r="G7799" t="e">
        <f>-nidazole</f>
        <v>#NAME?</v>
      </c>
      <c r="H7799" t="s">
        <v>10182</v>
      </c>
      <c r="I7799">
        <v>1968</v>
      </c>
      <c r="M7799" t="s">
        <v>3069</v>
      </c>
      <c r="N7799" t="s">
        <v>45</v>
      </c>
      <c r="O7799" t="s">
        <v>40</v>
      </c>
      <c r="P7799" t="s">
        <v>30</v>
      </c>
      <c r="Q7799" t="s">
        <v>63</v>
      </c>
      <c r="R7799" t="s">
        <v>30</v>
      </c>
      <c r="X7799" t="s">
        <v>27090</v>
      </c>
    </row>
    <row r="7800" spans="1:24" x14ac:dyDescent="0.25">
      <c r="A7800">
        <v>1379401</v>
      </c>
      <c r="B7800" t="s">
        <v>27091</v>
      </c>
      <c r="C7800" t="s">
        <v>27092</v>
      </c>
      <c r="E7800" t="s">
        <v>27093</v>
      </c>
      <c r="G7800" t="e">
        <f>-pril</f>
        <v>#NAME?</v>
      </c>
      <c r="H7800" t="s">
        <v>1992</v>
      </c>
      <c r="I7800">
        <v>1985</v>
      </c>
      <c r="M7800" t="s">
        <v>20601</v>
      </c>
      <c r="N7800" t="s">
        <v>45</v>
      </c>
      <c r="O7800" t="s">
        <v>40</v>
      </c>
      <c r="P7800" t="s">
        <v>30</v>
      </c>
      <c r="Q7800" t="s">
        <v>31</v>
      </c>
      <c r="R7800" t="s">
        <v>30</v>
      </c>
      <c r="X7800" t="s">
        <v>27094</v>
      </c>
    </row>
    <row r="7801" spans="1:24" x14ac:dyDescent="0.25">
      <c r="A7801">
        <v>1377604</v>
      </c>
      <c r="B7801" t="s">
        <v>27095</v>
      </c>
      <c r="C7801" t="s">
        <v>27096</v>
      </c>
      <c r="G7801" t="e">
        <f>-arone</f>
        <v>#NAME?</v>
      </c>
      <c r="H7801" t="s">
        <v>3497</v>
      </c>
      <c r="N7801" t="s">
        <v>45</v>
      </c>
      <c r="O7801" t="s">
        <v>30</v>
      </c>
      <c r="P7801" t="s">
        <v>30</v>
      </c>
      <c r="Q7801" t="s">
        <v>63</v>
      </c>
      <c r="R7801" t="s">
        <v>30</v>
      </c>
      <c r="X7801" t="s">
        <v>27097</v>
      </c>
    </row>
    <row r="7802" spans="1:24" x14ac:dyDescent="0.25">
      <c r="A7802">
        <v>1377119</v>
      </c>
      <c r="B7802" t="s">
        <v>27098</v>
      </c>
      <c r="C7802" t="s">
        <v>27099</v>
      </c>
      <c r="E7802" t="s">
        <v>27100</v>
      </c>
      <c r="G7802" t="s">
        <v>9971</v>
      </c>
      <c r="H7802" t="s">
        <v>9972</v>
      </c>
      <c r="N7802" t="s">
        <v>29</v>
      </c>
      <c r="O7802" t="s">
        <v>30</v>
      </c>
      <c r="P7802" t="s">
        <v>30</v>
      </c>
      <c r="Q7802" t="s">
        <v>31</v>
      </c>
      <c r="R7802" t="s">
        <v>30</v>
      </c>
      <c r="X7802" t="s">
        <v>27101</v>
      </c>
    </row>
    <row r="7803" spans="1:24" x14ac:dyDescent="0.25">
      <c r="A7803">
        <v>1376056</v>
      </c>
      <c r="B7803" t="s">
        <v>27102</v>
      </c>
      <c r="C7803" t="s">
        <v>27103</v>
      </c>
      <c r="G7803" t="e">
        <f>-cillin</f>
        <v>#NAME?</v>
      </c>
      <c r="H7803" t="s">
        <v>59</v>
      </c>
      <c r="K7803" t="s">
        <v>27104</v>
      </c>
      <c r="L7803" t="s">
        <v>27105</v>
      </c>
      <c r="N7803" t="s">
        <v>29</v>
      </c>
      <c r="O7803" t="s">
        <v>40</v>
      </c>
      <c r="P7803" t="s">
        <v>30</v>
      </c>
      <c r="Q7803" t="s">
        <v>46</v>
      </c>
      <c r="R7803" t="s">
        <v>30</v>
      </c>
      <c r="X7803" t="s">
        <v>27106</v>
      </c>
    </row>
    <row r="7804" spans="1:24" x14ac:dyDescent="0.25">
      <c r="A7804">
        <v>1378326</v>
      </c>
      <c r="B7804" t="s">
        <v>27107</v>
      </c>
      <c r="C7804" t="s">
        <v>27108</v>
      </c>
      <c r="G7804" t="e">
        <f>-dipine</f>
        <v>#NAME?</v>
      </c>
      <c r="H7804" t="s">
        <v>318</v>
      </c>
      <c r="N7804" t="s">
        <v>45</v>
      </c>
      <c r="O7804" t="s">
        <v>30</v>
      </c>
      <c r="P7804" t="s">
        <v>30</v>
      </c>
      <c r="Q7804" t="s">
        <v>46</v>
      </c>
      <c r="R7804" t="s">
        <v>30</v>
      </c>
      <c r="X7804" t="s">
        <v>27109</v>
      </c>
    </row>
    <row r="7805" spans="1:24" x14ac:dyDescent="0.25">
      <c r="A7805">
        <v>1383166</v>
      </c>
      <c r="B7805" t="s">
        <v>27117</v>
      </c>
      <c r="C7805" t="s">
        <v>27118</v>
      </c>
      <c r="E7805" t="s">
        <v>4675</v>
      </c>
      <c r="F7805" t="s">
        <v>27119</v>
      </c>
      <c r="G7805" t="e">
        <f>-olone</f>
        <v>#NAME?</v>
      </c>
      <c r="H7805" t="s">
        <v>754</v>
      </c>
      <c r="I7805">
        <v>2009</v>
      </c>
      <c r="N7805" t="s">
        <v>29</v>
      </c>
      <c r="O7805" t="s">
        <v>30</v>
      </c>
      <c r="P7805" t="s">
        <v>30</v>
      </c>
      <c r="Q7805" t="s">
        <v>31</v>
      </c>
      <c r="R7805" t="s">
        <v>30</v>
      </c>
      <c r="X7805" t="s">
        <v>27120</v>
      </c>
    </row>
    <row r="7806" spans="1:24" x14ac:dyDescent="0.25">
      <c r="A7806">
        <v>1279630</v>
      </c>
      <c r="B7806" t="s">
        <v>27126</v>
      </c>
      <c r="C7806" t="s">
        <v>27127</v>
      </c>
      <c r="E7806" t="s">
        <v>27128</v>
      </c>
      <c r="F7806" t="s">
        <v>27129</v>
      </c>
      <c r="G7806" t="e">
        <f>-denoson</f>
        <v>#NAME?</v>
      </c>
      <c r="H7806" t="s">
        <v>3783</v>
      </c>
      <c r="I7806">
        <v>2012</v>
      </c>
      <c r="N7806" t="s">
        <v>29</v>
      </c>
      <c r="O7806" t="s">
        <v>40</v>
      </c>
      <c r="P7806" t="s">
        <v>30</v>
      </c>
      <c r="Q7806" t="s">
        <v>31</v>
      </c>
      <c r="R7806" t="s">
        <v>30</v>
      </c>
      <c r="X7806" t="s">
        <v>27130</v>
      </c>
    </row>
    <row r="7807" spans="1:24" x14ac:dyDescent="0.25">
      <c r="A7807">
        <v>1380754</v>
      </c>
      <c r="B7807" t="s">
        <v>27136</v>
      </c>
      <c r="C7807" t="s">
        <v>27137</v>
      </c>
      <c r="G7807" t="e">
        <f>-sal</f>
        <v>#NAME?</v>
      </c>
      <c r="H7807" t="s">
        <v>1459</v>
      </c>
      <c r="I7807">
        <v>1971</v>
      </c>
      <c r="M7807" t="s">
        <v>11166</v>
      </c>
      <c r="N7807" t="s">
        <v>75</v>
      </c>
      <c r="O7807" t="s">
        <v>30</v>
      </c>
      <c r="P7807" t="s">
        <v>30</v>
      </c>
      <c r="Q7807" t="s">
        <v>31</v>
      </c>
      <c r="R7807" t="s">
        <v>30</v>
      </c>
    </row>
    <row r="7808" spans="1:24" x14ac:dyDescent="0.25">
      <c r="A7808">
        <v>1380626</v>
      </c>
      <c r="B7808" t="s">
        <v>27138</v>
      </c>
      <c r="C7808" t="s">
        <v>27139</v>
      </c>
      <c r="G7808" t="e">
        <f>-rsen</f>
        <v>#NAME?</v>
      </c>
      <c r="H7808" t="s">
        <v>9400</v>
      </c>
      <c r="N7808" t="s">
        <v>540</v>
      </c>
      <c r="O7808" t="s">
        <v>30</v>
      </c>
      <c r="P7808" t="s">
        <v>30</v>
      </c>
      <c r="Q7808" t="s">
        <v>31</v>
      </c>
      <c r="R7808" t="s">
        <v>30</v>
      </c>
    </row>
    <row r="7809" spans="1:24" x14ac:dyDescent="0.25">
      <c r="A7809">
        <v>1380200</v>
      </c>
      <c r="B7809" t="s">
        <v>27140</v>
      </c>
      <c r="C7809" t="s">
        <v>27141</v>
      </c>
      <c r="G7809" t="e">
        <f>-filcon</f>
        <v>#NAME?</v>
      </c>
      <c r="H7809" t="s">
        <v>276</v>
      </c>
      <c r="I7809">
        <v>1991</v>
      </c>
      <c r="M7809" t="s">
        <v>277</v>
      </c>
      <c r="N7809" t="s">
        <v>229</v>
      </c>
      <c r="O7809" t="s">
        <v>30</v>
      </c>
      <c r="P7809" t="s">
        <v>30</v>
      </c>
      <c r="Q7809" t="s">
        <v>31</v>
      </c>
      <c r="R7809" t="s">
        <v>30</v>
      </c>
    </row>
    <row r="7810" spans="1:24" x14ac:dyDescent="0.25">
      <c r="A7810">
        <v>1380691</v>
      </c>
      <c r="B7810" t="s">
        <v>27142</v>
      </c>
      <c r="C7810" t="s">
        <v>27143</v>
      </c>
      <c r="G7810" t="e">
        <f>-kin</f>
        <v>#NAME?</v>
      </c>
      <c r="H7810" t="s">
        <v>27144</v>
      </c>
      <c r="N7810" t="s">
        <v>108</v>
      </c>
      <c r="O7810" t="s">
        <v>30</v>
      </c>
      <c r="P7810" t="s">
        <v>30</v>
      </c>
      <c r="Q7810" t="s">
        <v>31</v>
      </c>
      <c r="R7810" t="s">
        <v>30</v>
      </c>
    </row>
    <row r="7811" spans="1:24" x14ac:dyDescent="0.25">
      <c r="A7811">
        <v>1383539</v>
      </c>
      <c r="B7811" t="s">
        <v>27145</v>
      </c>
      <c r="C7811" t="s">
        <v>27146</v>
      </c>
      <c r="E7811" t="s">
        <v>27147</v>
      </c>
      <c r="G7811" t="e">
        <f>-tant</f>
        <v>#NAME?</v>
      </c>
      <c r="H7811" t="s">
        <v>8457</v>
      </c>
      <c r="I7811">
        <v>2000</v>
      </c>
      <c r="N7811" t="s">
        <v>45</v>
      </c>
      <c r="O7811" t="s">
        <v>30</v>
      </c>
      <c r="P7811" t="s">
        <v>30</v>
      </c>
      <c r="Q7811" t="s">
        <v>31</v>
      </c>
      <c r="R7811" t="s">
        <v>30</v>
      </c>
      <c r="X7811" t="s">
        <v>27148</v>
      </c>
    </row>
    <row r="7812" spans="1:24" x14ac:dyDescent="0.25">
      <c r="A7812">
        <v>1383442</v>
      </c>
      <c r="B7812" t="s">
        <v>27149</v>
      </c>
      <c r="C7812" t="s">
        <v>27150</v>
      </c>
      <c r="G7812" t="e">
        <f>-ium</f>
        <v>#NAME?</v>
      </c>
      <c r="H7812" t="s">
        <v>288</v>
      </c>
      <c r="I7812">
        <v>1978</v>
      </c>
      <c r="M7812" t="s">
        <v>627</v>
      </c>
      <c r="N7812" t="s">
        <v>45</v>
      </c>
      <c r="O7812" t="s">
        <v>40</v>
      </c>
      <c r="P7812" t="s">
        <v>30</v>
      </c>
      <c r="Q7812" t="s">
        <v>63</v>
      </c>
      <c r="R7812" t="s">
        <v>30</v>
      </c>
      <c r="X7812" t="s">
        <v>27151</v>
      </c>
    </row>
    <row r="7813" spans="1:24" x14ac:dyDescent="0.25">
      <c r="A7813">
        <v>1383098</v>
      </c>
      <c r="B7813" t="s">
        <v>27152</v>
      </c>
      <c r="C7813" t="s">
        <v>27153</v>
      </c>
      <c r="G7813" t="e">
        <f>-ium</f>
        <v>#NAME?</v>
      </c>
      <c r="H7813" t="s">
        <v>288</v>
      </c>
      <c r="N7813" t="s">
        <v>45</v>
      </c>
      <c r="O7813" t="s">
        <v>40</v>
      </c>
      <c r="P7813" t="s">
        <v>30</v>
      </c>
      <c r="Q7813" t="s">
        <v>63</v>
      </c>
      <c r="R7813" t="s">
        <v>30</v>
      </c>
      <c r="X7813" t="s">
        <v>27154</v>
      </c>
    </row>
    <row r="7814" spans="1:24" x14ac:dyDescent="0.25">
      <c r="A7814">
        <v>136358</v>
      </c>
      <c r="B7814" t="s">
        <v>27155</v>
      </c>
      <c r="C7814" t="s">
        <v>27156</v>
      </c>
      <c r="E7814" t="s">
        <v>27157</v>
      </c>
      <c r="F7814" t="s">
        <v>4391</v>
      </c>
      <c r="G7814" t="e">
        <f>-fentanil</f>
        <v>#NAME?</v>
      </c>
      <c r="H7814" t="s">
        <v>4392</v>
      </c>
      <c r="I7814">
        <v>1992</v>
      </c>
      <c r="M7814" t="s">
        <v>179</v>
      </c>
      <c r="N7814" t="s">
        <v>45</v>
      </c>
      <c r="O7814" t="s">
        <v>40</v>
      </c>
      <c r="P7814" t="s">
        <v>30</v>
      </c>
      <c r="Q7814" t="s">
        <v>63</v>
      </c>
      <c r="R7814" t="s">
        <v>30</v>
      </c>
      <c r="X7814" t="s">
        <v>27158</v>
      </c>
    </row>
    <row r="7815" spans="1:24" x14ac:dyDescent="0.25">
      <c r="A7815">
        <v>1376978</v>
      </c>
      <c r="B7815" t="s">
        <v>27159</v>
      </c>
      <c r="C7815" t="s">
        <v>27160</v>
      </c>
      <c r="G7815" t="e">
        <f>-ium</f>
        <v>#NAME?</v>
      </c>
      <c r="H7815" t="s">
        <v>288</v>
      </c>
      <c r="N7815" t="s">
        <v>45</v>
      </c>
      <c r="O7815" t="s">
        <v>40</v>
      </c>
      <c r="P7815" t="s">
        <v>30</v>
      </c>
      <c r="Q7815" t="s">
        <v>63</v>
      </c>
      <c r="R7815" t="s">
        <v>30</v>
      </c>
      <c r="X7815" t="s">
        <v>27161</v>
      </c>
    </row>
    <row r="7816" spans="1:24" x14ac:dyDescent="0.25">
      <c r="A7816">
        <v>1376223</v>
      </c>
      <c r="B7816" t="s">
        <v>27162</v>
      </c>
      <c r="C7816" t="s">
        <v>27163</v>
      </c>
      <c r="E7816" t="s">
        <v>27164</v>
      </c>
      <c r="F7816" t="s">
        <v>27165</v>
      </c>
      <c r="G7816" t="e">
        <f>-tibant</f>
        <v>#NAME?</v>
      </c>
      <c r="H7816" t="s">
        <v>9994</v>
      </c>
      <c r="I7816">
        <v>1996</v>
      </c>
      <c r="M7816" t="s">
        <v>27166</v>
      </c>
      <c r="N7816" t="s">
        <v>75</v>
      </c>
      <c r="O7816" t="s">
        <v>30</v>
      </c>
      <c r="P7816" t="s">
        <v>30</v>
      </c>
      <c r="Q7816" t="s">
        <v>31</v>
      </c>
      <c r="R7816" t="s">
        <v>30</v>
      </c>
      <c r="X7816" t="s">
        <v>27167</v>
      </c>
    </row>
    <row r="7817" spans="1:24" x14ac:dyDescent="0.25">
      <c r="A7817">
        <v>1376211</v>
      </c>
      <c r="B7817" t="s">
        <v>27168</v>
      </c>
      <c r="C7817" t="s">
        <v>27169</v>
      </c>
      <c r="E7817" t="s">
        <v>27170</v>
      </c>
      <c r="G7817" t="e">
        <f>-tide</f>
        <v>#NAME?</v>
      </c>
      <c r="H7817" t="s">
        <v>5872</v>
      </c>
      <c r="N7817" t="s">
        <v>108</v>
      </c>
      <c r="O7817" t="s">
        <v>30</v>
      </c>
      <c r="P7817" t="s">
        <v>30</v>
      </c>
      <c r="Q7817" t="s">
        <v>31</v>
      </c>
      <c r="R7817" t="s">
        <v>30</v>
      </c>
      <c r="X7817" t="s">
        <v>27171</v>
      </c>
    </row>
    <row r="7818" spans="1:24" x14ac:dyDescent="0.25">
      <c r="A7818">
        <v>1376516</v>
      </c>
      <c r="B7818" t="s">
        <v>27172</v>
      </c>
      <c r="C7818" t="s">
        <v>27173</v>
      </c>
      <c r="G7818" t="e">
        <f>-sidomine</f>
        <v>#NAME?</v>
      </c>
      <c r="H7818" t="s">
        <v>13531</v>
      </c>
      <c r="N7818" t="s">
        <v>45</v>
      </c>
      <c r="O7818" t="s">
        <v>40</v>
      </c>
      <c r="P7818" t="s">
        <v>30</v>
      </c>
      <c r="Q7818" t="s">
        <v>31</v>
      </c>
      <c r="R7818" t="s">
        <v>30</v>
      </c>
      <c r="X7818" t="s">
        <v>27174</v>
      </c>
    </row>
    <row r="7819" spans="1:24" x14ac:dyDescent="0.25">
      <c r="A7819">
        <v>1379736</v>
      </c>
      <c r="B7819" t="s">
        <v>27175</v>
      </c>
      <c r="C7819" t="s">
        <v>27176</v>
      </c>
      <c r="G7819" t="e">
        <f>-grel</f>
        <v>#NAME?</v>
      </c>
      <c r="H7819" t="s">
        <v>183</v>
      </c>
      <c r="N7819" t="s">
        <v>45</v>
      </c>
      <c r="O7819" t="s">
        <v>40</v>
      </c>
      <c r="P7819" t="s">
        <v>30</v>
      </c>
      <c r="Q7819" t="s">
        <v>63</v>
      </c>
      <c r="R7819" t="s">
        <v>30</v>
      </c>
      <c r="X7819" t="s">
        <v>27177</v>
      </c>
    </row>
    <row r="7820" spans="1:24" x14ac:dyDescent="0.25">
      <c r="A7820">
        <v>1378721</v>
      </c>
      <c r="B7820" t="s">
        <v>27178</v>
      </c>
      <c r="C7820" t="s">
        <v>27179</v>
      </c>
      <c r="G7820" t="e">
        <f>-rubicin</f>
        <v>#NAME?</v>
      </c>
      <c r="H7820" t="s">
        <v>2415</v>
      </c>
      <c r="N7820" t="s">
        <v>29</v>
      </c>
      <c r="O7820" t="s">
        <v>30</v>
      </c>
      <c r="P7820" t="s">
        <v>30</v>
      </c>
      <c r="Q7820" t="s">
        <v>31</v>
      </c>
      <c r="R7820" t="s">
        <v>30</v>
      </c>
      <c r="X7820" t="s">
        <v>27180</v>
      </c>
    </row>
    <row r="7821" spans="1:24" x14ac:dyDescent="0.25">
      <c r="A7821">
        <v>1379286</v>
      </c>
      <c r="B7821" t="s">
        <v>27181</v>
      </c>
      <c r="C7821" t="s">
        <v>27182</v>
      </c>
      <c r="G7821" t="e">
        <f>-relin</f>
        <v>#NAME?</v>
      </c>
      <c r="H7821" t="s">
        <v>13298</v>
      </c>
      <c r="N7821" t="s">
        <v>108</v>
      </c>
      <c r="O7821" t="s">
        <v>40</v>
      </c>
      <c r="P7821" t="s">
        <v>30</v>
      </c>
      <c r="Q7821" t="s">
        <v>31</v>
      </c>
      <c r="R7821" t="s">
        <v>30</v>
      </c>
      <c r="X7821" t="s">
        <v>27183</v>
      </c>
    </row>
    <row r="7822" spans="1:24" x14ac:dyDescent="0.25">
      <c r="A7822">
        <v>1378310</v>
      </c>
      <c r="B7822" t="s">
        <v>27184</v>
      </c>
      <c r="C7822" t="s">
        <v>27185</v>
      </c>
      <c r="E7822" t="s">
        <v>27186</v>
      </c>
      <c r="G7822" t="e">
        <f>-tide</f>
        <v>#NAME?</v>
      </c>
      <c r="H7822" t="s">
        <v>13334</v>
      </c>
      <c r="N7822" t="s">
        <v>29</v>
      </c>
      <c r="O7822" t="s">
        <v>30</v>
      </c>
      <c r="P7822" t="s">
        <v>30</v>
      </c>
      <c r="Q7822" t="s">
        <v>46</v>
      </c>
      <c r="R7822" t="s">
        <v>30</v>
      </c>
      <c r="X7822" t="s">
        <v>27187</v>
      </c>
    </row>
    <row r="7823" spans="1:24" x14ac:dyDescent="0.25">
      <c r="A7823">
        <v>1380050</v>
      </c>
      <c r="B7823" t="s">
        <v>27188</v>
      </c>
      <c r="C7823" t="s">
        <v>27189</v>
      </c>
      <c r="G7823" t="e">
        <f>-glitazar</f>
        <v>#NAME?</v>
      </c>
      <c r="H7823" t="s">
        <v>7402</v>
      </c>
      <c r="N7823" t="s">
        <v>45</v>
      </c>
      <c r="O7823" t="s">
        <v>30</v>
      </c>
      <c r="P7823" t="s">
        <v>30</v>
      </c>
      <c r="Q7823" t="s">
        <v>46</v>
      </c>
      <c r="R7823" t="s">
        <v>30</v>
      </c>
      <c r="X7823" t="s">
        <v>27190</v>
      </c>
    </row>
    <row r="7824" spans="1:24" x14ac:dyDescent="0.25">
      <c r="A7824">
        <v>1379315</v>
      </c>
      <c r="B7824" t="s">
        <v>27191</v>
      </c>
      <c r="C7824" t="s">
        <v>27192</v>
      </c>
      <c r="E7824" t="s">
        <v>27193</v>
      </c>
      <c r="F7824" t="s">
        <v>6813</v>
      </c>
      <c r="G7824" t="e">
        <f>-metacin</f>
        <v>#NAME?</v>
      </c>
      <c r="H7824" t="s">
        <v>9280</v>
      </c>
      <c r="I7824">
        <v>1976</v>
      </c>
      <c r="M7824" t="s">
        <v>1025</v>
      </c>
      <c r="N7824" t="s">
        <v>45</v>
      </c>
      <c r="O7824" t="s">
        <v>40</v>
      </c>
      <c r="P7824" t="s">
        <v>30</v>
      </c>
      <c r="Q7824" t="s">
        <v>31</v>
      </c>
      <c r="R7824" t="s">
        <v>30</v>
      </c>
      <c r="X7824" t="s">
        <v>27194</v>
      </c>
    </row>
    <row r="7825" spans="1:24" x14ac:dyDescent="0.25">
      <c r="A7825">
        <v>1377160</v>
      </c>
      <c r="B7825" t="s">
        <v>27195</v>
      </c>
      <c r="C7825" t="s">
        <v>27196</v>
      </c>
      <c r="G7825" t="s">
        <v>237</v>
      </c>
      <c r="H7825" t="s">
        <v>238</v>
      </c>
      <c r="N7825" t="s">
        <v>29</v>
      </c>
      <c r="O7825" t="s">
        <v>40</v>
      </c>
      <c r="P7825" t="s">
        <v>30</v>
      </c>
      <c r="Q7825" t="s">
        <v>31</v>
      </c>
      <c r="R7825" t="s">
        <v>30</v>
      </c>
      <c r="X7825" t="s">
        <v>27197</v>
      </c>
    </row>
    <row r="7826" spans="1:24" x14ac:dyDescent="0.25">
      <c r="A7826">
        <v>1379231</v>
      </c>
      <c r="B7826" t="s">
        <v>27198</v>
      </c>
      <c r="C7826" t="s">
        <v>27199</v>
      </c>
      <c r="G7826" t="s">
        <v>3526</v>
      </c>
      <c r="H7826" t="s">
        <v>38</v>
      </c>
      <c r="N7826" t="s">
        <v>29</v>
      </c>
      <c r="O7826" t="s">
        <v>40</v>
      </c>
      <c r="P7826" t="s">
        <v>30</v>
      </c>
      <c r="Q7826" t="s">
        <v>31</v>
      </c>
      <c r="R7826" t="s">
        <v>30</v>
      </c>
      <c r="X7826" t="s">
        <v>27200</v>
      </c>
    </row>
    <row r="7827" spans="1:24" x14ac:dyDescent="0.25">
      <c r="A7827">
        <v>1376582</v>
      </c>
      <c r="B7827" t="s">
        <v>27201</v>
      </c>
      <c r="C7827" t="s">
        <v>27202</v>
      </c>
      <c r="E7827" t="s">
        <v>27203</v>
      </c>
      <c r="F7827" t="s">
        <v>3897</v>
      </c>
      <c r="G7827" t="e">
        <f>-conazole</f>
        <v>#NAME?</v>
      </c>
      <c r="H7827" t="s">
        <v>917</v>
      </c>
      <c r="I7827">
        <v>1977</v>
      </c>
      <c r="M7827" t="s">
        <v>268</v>
      </c>
      <c r="N7827" t="s">
        <v>45</v>
      </c>
      <c r="O7827" t="s">
        <v>30</v>
      </c>
      <c r="P7827" t="s">
        <v>30</v>
      </c>
      <c r="Q7827" t="s">
        <v>46</v>
      </c>
      <c r="R7827" t="s">
        <v>30</v>
      </c>
      <c r="X7827" t="s">
        <v>27204</v>
      </c>
    </row>
    <row r="7828" spans="1:24" x14ac:dyDescent="0.25">
      <c r="A7828">
        <v>1377645</v>
      </c>
      <c r="B7828" t="s">
        <v>27205</v>
      </c>
      <c r="C7828" t="s">
        <v>27206</v>
      </c>
      <c r="E7828" t="s">
        <v>27207</v>
      </c>
      <c r="F7828" t="s">
        <v>7473</v>
      </c>
      <c r="G7828" t="e">
        <f>-vir</f>
        <v>#NAME?</v>
      </c>
      <c r="H7828" t="s">
        <v>10689</v>
      </c>
      <c r="I7828">
        <v>2000</v>
      </c>
      <c r="N7828" t="s">
        <v>29</v>
      </c>
      <c r="O7828" t="s">
        <v>40</v>
      </c>
      <c r="P7828" t="s">
        <v>30</v>
      </c>
      <c r="Q7828" t="s">
        <v>31</v>
      </c>
      <c r="R7828" t="s">
        <v>30</v>
      </c>
      <c r="X7828" t="s">
        <v>27208</v>
      </c>
    </row>
    <row r="7829" spans="1:24" x14ac:dyDescent="0.25">
      <c r="A7829">
        <v>1378733</v>
      </c>
      <c r="B7829" t="s">
        <v>27209</v>
      </c>
      <c r="C7829" t="s">
        <v>27210</v>
      </c>
      <c r="E7829" t="s">
        <v>27211</v>
      </c>
      <c r="F7829" t="s">
        <v>626</v>
      </c>
      <c r="G7829" t="e">
        <f>-mantadine</f>
        <v>#NAME?</v>
      </c>
      <c r="H7829" t="s">
        <v>22893</v>
      </c>
      <c r="I7829">
        <v>1973</v>
      </c>
      <c r="M7829" t="s">
        <v>8635</v>
      </c>
      <c r="N7829" t="s">
        <v>45</v>
      </c>
      <c r="O7829" t="s">
        <v>40</v>
      </c>
      <c r="P7829" t="s">
        <v>30</v>
      </c>
      <c r="Q7829" t="s">
        <v>46</v>
      </c>
      <c r="R7829" t="s">
        <v>30</v>
      </c>
      <c r="X7829" t="s">
        <v>27212</v>
      </c>
    </row>
    <row r="7830" spans="1:24" x14ac:dyDescent="0.25">
      <c r="A7830">
        <v>1383450</v>
      </c>
      <c r="B7830" t="s">
        <v>27213</v>
      </c>
      <c r="C7830" t="s">
        <v>27214</v>
      </c>
      <c r="E7830" t="s">
        <v>27215</v>
      </c>
      <c r="F7830" t="s">
        <v>301</v>
      </c>
      <c r="G7830" t="e">
        <f>-peridone</f>
        <v>#NAME?</v>
      </c>
      <c r="H7830" t="s">
        <v>3531</v>
      </c>
      <c r="I7830">
        <v>1977</v>
      </c>
      <c r="M7830" t="s">
        <v>342</v>
      </c>
      <c r="N7830" t="s">
        <v>45</v>
      </c>
      <c r="O7830" t="s">
        <v>40</v>
      </c>
      <c r="P7830" t="s">
        <v>30</v>
      </c>
      <c r="Q7830" t="s">
        <v>63</v>
      </c>
      <c r="R7830" t="s">
        <v>30</v>
      </c>
      <c r="X7830" t="s">
        <v>27216</v>
      </c>
    </row>
    <row r="7831" spans="1:24" x14ac:dyDescent="0.25">
      <c r="A7831">
        <v>1503090</v>
      </c>
      <c r="B7831" t="s">
        <v>27217</v>
      </c>
      <c r="C7831" t="s">
        <v>27218</v>
      </c>
      <c r="G7831" t="e">
        <f>-mycin</f>
        <v>#NAME?</v>
      </c>
      <c r="H7831" t="s">
        <v>26</v>
      </c>
      <c r="N7831" t="s">
        <v>29</v>
      </c>
      <c r="O7831" t="s">
        <v>30</v>
      </c>
      <c r="P7831" t="s">
        <v>30</v>
      </c>
      <c r="Q7831" t="s">
        <v>31</v>
      </c>
      <c r="R7831" t="s">
        <v>30</v>
      </c>
      <c r="X7831" t="s">
        <v>27219</v>
      </c>
    </row>
    <row r="7832" spans="1:24" x14ac:dyDescent="0.25">
      <c r="A7832">
        <v>1503484</v>
      </c>
      <c r="B7832" t="s">
        <v>27220</v>
      </c>
      <c r="C7832" t="s">
        <v>27221</v>
      </c>
      <c r="E7832" t="s">
        <v>27222</v>
      </c>
      <c r="F7832" t="s">
        <v>27223</v>
      </c>
      <c r="G7832" t="e">
        <f>-tide</f>
        <v>#NAME?</v>
      </c>
      <c r="H7832" t="s">
        <v>107</v>
      </c>
      <c r="I7832">
        <v>1988</v>
      </c>
      <c r="M7832" t="s">
        <v>3392</v>
      </c>
      <c r="N7832" t="s">
        <v>108</v>
      </c>
      <c r="O7832" t="s">
        <v>30</v>
      </c>
      <c r="P7832" t="s">
        <v>30</v>
      </c>
      <c r="Q7832" t="s">
        <v>31</v>
      </c>
      <c r="R7832" t="s">
        <v>30</v>
      </c>
      <c r="X7832" t="s">
        <v>27224</v>
      </c>
    </row>
    <row r="7833" spans="1:24" x14ac:dyDescent="0.25">
      <c r="A7833">
        <v>1540485</v>
      </c>
      <c r="B7833" t="s">
        <v>27225</v>
      </c>
      <c r="C7833" t="s">
        <v>27226</v>
      </c>
      <c r="E7833" t="s">
        <v>27227</v>
      </c>
      <c r="F7833" t="s">
        <v>1386</v>
      </c>
      <c r="G7833" t="e">
        <f>-vir</f>
        <v>#NAME?</v>
      </c>
      <c r="H7833" t="s">
        <v>1259</v>
      </c>
      <c r="I7833">
        <v>2012</v>
      </c>
      <c r="N7833" t="s">
        <v>45</v>
      </c>
      <c r="O7833" t="s">
        <v>30</v>
      </c>
      <c r="P7833" t="s">
        <v>30</v>
      </c>
      <c r="Q7833" t="s">
        <v>31</v>
      </c>
      <c r="R7833" t="s">
        <v>30</v>
      </c>
      <c r="X7833" t="s">
        <v>27228</v>
      </c>
    </row>
    <row r="7834" spans="1:24" x14ac:dyDescent="0.25">
      <c r="A7834">
        <v>375161</v>
      </c>
      <c r="B7834" t="s">
        <v>27233</v>
      </c>
      <c r="C7834" t="s">
        <v>27234</v>
      </c>
      <c r="E7834" t="s">
        <v>27235</v>
      </c>
      <c r="F7834" t="s">
        <v>1452</v>
      </c>
      <c r="I7834">
        <v>1993</v>
      </c>
      <c r="M7834" t="s">
        <v>27236</v>
      </c>
      <c r="N7834" t="s">
        <v>45</v>
      </c>
      <c r="O7834" t="s">
        <v>40</v>
      </c>
      <c r="P7834" t="s">
        <v>30</v>
      </c>
      <c r="Q7834" t="s">
        <v>63</v>
      </c>
      <c r="R7834" t="s">
        <v>30</v>
      </c>
      <c r="X7834" t="s">
        <v>27237</v>
      </c>
    </row>
    <row r="7835" spans="1:24" x14ac:dyDescent="0.25">
      <c r="A7835">
        <v>5535</v>
      </c>
      <c r="B7835" t="s">
        <v>27238</v>
      </c>
      <c r="C7835" t="s">
        <v>27239</v>
      </c>
      <c r="E7835" t="s">
        <v>27240</v>
      </c>
      <c r="F7835" t="s">
        <v>452</v>
      </c>
      <c r="G7835" t="e">
        <f>-azepide</f>
        <v>#NAME?</v>
      </c>
      <c r="H7835" t="s">
        <v>27241</v>
      </c>
      <c r="I7835">
        <v>1989</v>
      </c>
      <c r="M7835" t="s">
        <v>27242</v>
      </c>
      <c r="N7835" t="s">
        <v>45</v>
      </c>
      <c r="O7835" t="s">
        <v>40</v>
      </c>
      <c r="P7835" t="s">
        <v>30</v>
      </c>
      <c r="Q7835" t="s">
        <v>31</v>
      </c>
      <c r="R7835" t="s">
        <v>30</v>
      </c>
      <c r="X7835" t="s">
        <v>27243</v>
      </c>
    </row>
    <row r="7836" spans="1:24" x14ac:dyDescent="0.25">
      <c r="A7836">
        <v>456580</v>
      </c>
      <c r="B7836" t="s">
        <v>27251</v>
      </c>
      <c r="C7836" t="s">
        <v>27252</v>
      </c>
      <c r="E7836" t="s">
        <v>27253</v>
      </c>
      <c r="I7836">
        <v>1970</v>
      </c>
      <c r="M7836" t="s">
        <v>2484</v>
      </c>
      <c r="N7836" t="s">
        <v>45</v>
      </c>
      <c r="O7836" t="s">
        <v>40</v>
      </c>
      <c r="P7836" t="s">
        <v>30</v>
      </c>
      <c r="Q7836" t="s">
        <v>63</v>
      </c>
      <c r="R7836" t="s">
        <v>30</v>
      </c>
      <c r="X7836" t="s">
        <v>27254</v>
      </c>
    </row>
    <row r="7837" spans="1:24" x14ac:dyDescent="0.25">
      <c r="A7837">
        <v>151412</v>
      </c>
      <c r="B7837" t="s">
        <v>27255</v>
      </c>
      <c r="C7837" t="s">
        <v>27256</v>
      </c>
      <c r="E7837" t="s">
        <v>27257</v>
      </c>
      <c r="I7837">
        <v>1980</v>
      </c>
      <c r="K7837" t="s">
        <v>27258</v>
      </c>
      <c r="L7837" t="s">
        <v>27259</v>
      </c>
      <c r="M7837" t="s">
        <v>27260</v>
      </c>
      <c r="N7837" t="s">
        <v>45</v>
      </c>
      <c r="O7837" t="s">
        <v>40</v>
      </c>
      <c r="P7837" t="s">
        <v>30</v>
      </c>
      <c r="Q7837" t="s">
        <v>63</v>
      </c>
      <c r="R7837" t="s">
        <v>30</v>
      </c>
      <c r="X7837" t="s">
        <v>27261</v>
      </c>
    </row>
    <row r="7838" spans="1:24" x14ac:dyDescent="0.25">
      <c r="A7838">
        <v>33255</v>
      </c>
      <c r="B7838" t="s">
        <v>27262</v>
      </c>
      <c r="C7838" t="s">
        <v>27263</v>
      </c>
      <c r="M7838" t="s">
        <v>4325</v>
      </c>
      <c r="N7838" t="s">
        <v>45</v>
      </c>
      <c r="O7838" t="s">
        <v>30</v>
      </c>
      <c r="P7838" t="s">
        <v>30</v>
      </c>
      <c r="Q7838" t="s">
        <v>63</v>
      </c>
      <c r="R7838" t="s">
        <v>30</v>
      </c>
      <c r="X7838" t="s">
        <v>27264</v>
      </c>
    </row>
    <row r="7839" spans="1:24" x14ac:dyDescent="0.25">
      <c r="A7839">
        <v>84592</v>
      </c>
      <c r="B7839" t="s">
        <v>27277</v>
      </c>
      <c r="C7839" t="s">
        <v>27278</v>
      </c>
      <c r="I7839">
        <v>1979</v>
      </c>
      <c r="M7839" t="s">
        <v>1041</v>
      </c>
      <c r="N7839" t="s">
        <v>45</v>
      </c>
      <c r="O7839" t="s">
        <v>40</v>
      </c>
      <c r="P7839" t="s">
        <v>30</v>
      </c>
      <c r="Q7839" t="s">
        <v>31</v>
      </c>
      <c r="R7839" t="s">
        <v>30</v>
      </c>
      <c r="X7839" t="s">
        <v>27279</v>
      </c>
    </row>
    <row r="7840" spans="1:24" x14ac:dyDescent="0.25">
      <c r="A7840">
        <v>875517</v>
      </c>
      <c r="B7840" t="s">
        <v>27280</v>
      </c>
      <c r="C7840" t="s">
        <v>27281</v>
      </c>
      <c r="E7840" t="s">
        <v>27282</v>
      </c>
      <c r="G7840" t="e">
        <f>-fenamate</f>
        <v>#NAME?</v>
      </c>
      <c r="H7840" t="s">
        <v>382</v>
      </c>
      <c r="I7840">
        <v>1987</v>
      </c>
      <c r="K7840" t="s">
        <v>27283</v>
      </c>
      <c r="L7840" t="s">
        <v>27284</v>
      </c>
      <c r="M7840" t="s">
        <v>2199</v>
      </c>
      <c r="N7840" t="s">
        <v>45</v>
      </c>
      <c r="O7840" t="s">
        <v>40</v>
      </c>
      <c r="P7840" t="s">
        <v>30</v>
      </c>
      <c r="Q7840" t="s">
        <v>63</v>
      </c>
      <c r="R7840" t="s">
        <v>30</v>
      </c>
      <c r="X7840" t="s">
        <v>27285</v>
      </c>
    </row>
    <row r="7841" spans="1:24" x14ac:dyDescent="0.25">
      <c r="A7841">
        <v>1118033</v>
      </c>
      <c r="B7841" t="s">
        <v>27290</v>
      </c>
      <c r="C7841" t="s">
        <v>27291</v>
      </c>
      <c r="E7841" t="s">
        <v>27292</v>
      </c>
      <c r="F7841" t="s">
        <v>626</v>
      </c>
      <c r="I7841">
        <v>1969</v>
      </c>
      <c r="M7841" t="s">
        <v>1395</v>
      </c>
      <c r="N7841" t="s">
        <v>45</v>
      </c>
      <c r="O7841" t="s">
        <v>40</v>
      </c>
      <c r="P7841" t="s">
        <v>30</v>
      </c>
      <c r="Q7841" t="s">
        <v>46</v>
      </c>
      <c r="R7841" t="s">
        <v>30</v>
      </c>
      <c r="X7841" t="s">
        <v>27293</v>
      </c>
    </row>
    <row r="7842" spans="1:24" x14ac:dyDescent="0.25">
      <c r="A7842">
        <v>66234</v>
      </c>
      <c r="B7842" t="s">
        <v>27307</v>
      </c>
      <c r="C7842" t="s">
        <v>27308</v>
      </c>
      <c r="F7842" t="s">
        <v>4324</v>
      </c>
      <c r="M7842" t="s">
        <v>27309</v>
      </c>
      <c r="N7842" t="s">
        <v>45</v>
      </c>
      <c r="O7842" t="s">
        <v>30</v>
      </c>
      <c r="P7842" t="s">
        <v>30</v>
      </c>
      <c r="Q7842" t="s">
        <v>63</v>
      </c>
      <c r="R7842" t="s">
        <v>30</v>
      </c>
      <c r="X7842" t="s">
        <v>27310</v>
      </c>
    </row>
    <row r="7843" spans="1:24" x14ac:dyDescent="0.25">
      <c r="A7843">
        <v>172066</v>
      </c>
      <c r="B7843" t="s">
        <v>27311</v>
      </c>
      <c r="C7843" t="s">
        <v>27312</v>
      </c>
      <c r="F7843" t="s">
        <v>27313</v>
      </c>
      <c r="K7843" t="s">
        <v>27314</v>
      </c>
      <c r="L7843" t="s">
        <v>27315</v>
      </c>
      <c r="M7843" t="s">
        <v>2468</v>
      </c>
      <c r="N7843" t="s">
        <v>45</v>
      </c>
      <c r="O7843" t="s">
        <v>40</v>
      </c>
      <c r="P7843" t="s">
        <v>30</v>
      </c>
      <c r="Q7843" t="s">
        <v>63</v>
      </c>
      <c r="R7843" t="s">
        <v>30</v>
      </c>
      <c r="X7843" t="s">
        <v>27316</v>
      </c>
    </row>
    <row r="7844" spans="1:24" x14ac:dyDescent="0.25">
      <c r="A7844">
        <v>209571</v>
      </c>
      <c r="B7844" t="s">
        <v>27335</v>
      </c>
      <c r="C7844" t="s">
        <v>27336</v>
      </c>
      <c r="N7844" t="s">
        <v>45</v>
      </c>
      <c r="O7844" t="s">
        <v>40</v>
      </c>
      <c r="P7844" t="s">
        <v>30</v>
      </c>
      <c r="Q7844" t="s">
        <v>46</v>
      </c>
      <c r="R7844" t="s">
        <v>30</v>
      </c>
      <c r="X7844" t="s">
        <v>27337</v>
      </c>
    </row>
    <row r="7845" spans="1:24" x14ac:dyDescent="0.25">
      <c r="A7845">
        <v>1105400</v>
      </c>
      <c r="B7845" t="s">
        <v>27338</v>
      </c>
      <c r="C7845" t="s">
        <v>27339</v>
      </c>
      <c r="M7845" t="s">
        <v>27340</v>
      </c>
      <c r="N7845" t="s">
        <v>45</v>
      </c>
      <c r="O7845" t="s">
        <v>40</v>
      </c>
      <c r="P7845" t="s">
        <v>30</v>
      </c>
      <c r="Q7845" t="s">
        <v>63</v>
      </c>
      <c r="R7845" t="s">
        <v>30</v>
      </c>
      <c r="X7845" t="s">
        <v>27341</v>
      </c>
    </row>
    <row r="7846" spans="1:24" x14ac:dyDescent="0.25">
      <c r="A7846">
        <v>452686</v>
      </c>
      <c r="B7846" t="s">
        <v>27342</v>
      </c>
      <c r="C7846" t="s">
        <v>27343</v>
      </c>
      <c r="N7846" t="s">
        <v>45</v>
      </c>
      <c r="O7846" t="s">
        <v>40</v>
      </c>
      <c r="P7846" t="s">
        <v>30</v>
      </c>
      <c r="Q7846" t="s">
        <v>63</v>
      </c>
      <c r="R7846" t="s">
        <v>30</v>
      </c>
      <c r="X7846" t="s">
        <v>27344</v>
      </c>
    </row>
    <row r="7847" spans="1:24" x14ac:dyDescent="0.25">
      <c r="A7847">
        <v>448872</v>
      </c>
      <c r="B7847" t="s">
        <v>27345</v>
      </c>
      <c r="C7847" t="s">
        <v>27346</v>
      </c>
      <c r="K7847" t="s">
        <v>27347</v>
      </c>
      <c r="L7847" t="s">
        <v>27348</v>
      </c>
      <c r="N7847" t="s">
        <v>45</v>
      </c>
      <c r="O7847" t="s">
        <v>40</v>
      </c>
      <c r="P7847" t="s">
        <v>30</v>
      </c>
      <c r="Q7847" t="s">
        <v>31</v>
      </c>
      <c r="R7847" t="s">
        <v>30</v>
      </c>
      <c r="X7847" t="s">
        <v>27349</v>
      </c>
    </row>
    <row r="7848" spans="1:24" x14ac:dyDescent="0.25">
      <c r="A7848">
        <v>238403</v>
      </c>
      <c r="B7848" t="s">
        <v>27350</v>
      </c>
      <c r="C7848" t="s">
        <v>27351</v>
      </c>
      <c r="F7848" t="s">
        <v>4391</v>
      </c>
      <c r="I7848">
        <v>1961</v>
      </c>
      <c r="M7848" t="s">
        <v>1804</v>
      </c>
      <c r="N7848" t="s">
        <v>45</v>
      </c>
      <c r="O7848" t="s">
        <v>40</v>
      </c>
      <c r="P7848" t="s">
        <v>30</v>
      </c>
      <c r="Q7848" t="s">
        <v>63</v>
      </c>
      <c r="R7848" t="s">
        <v>30</v>
      </c>
      <c r="X7848" t="s">
        <v>27352</v>
      </c>
    </row>
    <row r="7849" spans="1:24" x14ac:dyDescent="0.25">
      <c r="A7849">
        <v>753087</v>
      </c>
      <c r="B7849" t="s">
        <v>27353</v>
      </c>
      <c r="C7849" t="s">
        <v>27354</v>
      </c>
      <c r="F7849" t="s">
        <v>27355</v>
      </c>
      <c r="G7849" t="s">
        <v>3021</v>
      </c>
      <c r="H7849" t="s">
        <v>1459</v>
      </c>
      <c r="I7849">
        <v>1999</v>
      </c>
      <c r="N7849" t="s">
        <v>45</v>
      </c>
      <c r="O7849" t="s">
        <v>40</v>
      </c>
      <c r="P7849" t="s">
        <v>30</v>
      </c>
      <c r="Q7849" t="s">
        <v>46</v>
      </c>
      <c r="R7849" t="s">
        <v>30</v>
      </c>
      <c r="X7849" t="s">
        <v>27356</v>
      </c>
    </row>
    <row r="7850" spans="1:24" x14ac:dyDescent="0.25">
      <c r="A7850">
        <v>99993</v>
      </c>
      <c r="B7850" t="s">
        <v>27373</v>
      </c>
      <c r="C7850" t="s">
        <v>27374</v>
      </c>
      <c r="E7850" t="s">
        <v>27375</v>
      </c>
      <c r="F7850" t="s">
        <v>922</v>
      </c>
      <c r="G7850" t="e">
        <f>-fiban</f>
        <v>#NAME?</v>
      </c>
      <c r="H7850" t="s">
        <v>10845</v>
      </c>
      <c r="I7850">
        <v>1997</v>
      </c>
      <c r="M7850" t="s">
        <v>27376</v>
      </c>
      <c r="N7850" t="s">
        <v>45</v>
      </c>
      <c r="O7850" t="s">
        <v>40</v>
      </c>
      <c r="P7850" t="s">
        <v>30</v>
      </c>
      <c r="Q7850" t="s">
        <v>31</v>
      </c>
      <c r="R7850" t="s">
        <v>30</v>
      </c>
      <c r="X7850" t="s">
        <v>27377</v>
      </c>
    </row>
    <row r="7851" spans="1:24" x14ac:dyDescent="0.25">
      <c r="A7851">
        <v>260041</v>
      </c>
      <c r="B7851" t="s">
        <v>27378</v>
      </c>
      <c r="C7851" t="s">
        <v>27379</v>
      </c>
      <c r="G7851" t="e">
        <f>-ast</f>
        <v>#NAME?</v>
      </c>
      <c r="H7851" t="s">
        <v>10401</v>
      </c>
      <c r="N7851" t="s">
        <v>45</v>
      </c>
      <c r="O7851" t="s">
        <v>40</v>
      </c>
      <c r="P7851" t="s">
        <v>30</v>
      </c>
      <c r="Q7851" t="s">
        <v>63</v>
      </c>
      <c r="R7851" t="s">
        <v>30</v>
      </c>
      <c r="X7851" t="s">
        <v>27380</v>
      </c>
    </row>
    <row r="7852" spans="1:24" x14ac:dyDescent="0.25">
      <c r="A7852">
        <v>747337</v>
      </c>
      <c r="B7852" t="s">
        <v>27381</v>
      </c>
      <c r="C7852" t="s">
        <v>27382</v>
      </c>
      <c r="G7852" t="e">
        <f>-fenin</f>
        <v>#NAME?</v>
      </c>
      <c r="H7852" t="s">
        <v>7474</v>
      </c>
      <c r="I7852">
        <v>1980</v>
      </c>
      <c r="M7852" t="s">
        <v>8966</v>
      </c>
      <c r="N7852" t="s">
        <v>45</v>
      </c>
      <c r="O7852" t="s">
        <v>40</v>
      </c>
      <c r="P7852" t="s">
        <v>30</v>
      </c>
      <c r="Q7852" t="s">
        <v>63</v>
      </c>
      <c r="R7852" t="s">
        <v>30</v>
      </c>
      <c r="X7852" t="s">
        <v>27383</v>
      </c>
    </row>
    <row r="7853" spans="1:24" x14ac:dyDescent="0.25">
      <c r="A7853">
        <v>875000</v>
      </c>
      <c r="B7853" t="s">
        <v>27384</v>
      </c>
      <c r="C7853" t="s">
        <v>27385</v>
      </c>
      <c r="G7853" t="s">
        <v>129</v>
      </c>
      <c r="H7853" t="s">
        <v>130</v>
      </c>
      <c r="K7853" t="s">
        <v>27386</v>
      </c>
      <c r="L7853" t="s">
        <v>27387</v>
      </c>
      <c r="N7853" t="s">
        <v>45</v>
      </c>
      <c r="O7853" t="s">
        <v>40</v>
      </c>
      <c r="P7853" t="s">
        <v>30</v>
      </c>
      <c r="Q7853" t="s">
        <v>63</v>
      </c>
      <c r="R7853" t="s">
        <v>30</v>
      </c>
      <c r="X7853" t="s">
        <v>27388</v>
      </c>
    </row>
    <row r="7854" spans="1:24" x14ac:dyDescent="0.25">
      <c r="A7854">
        <v>430431</v>
      </c>
      <c r="B7854" t="s">
        <v>27389</v>
      </c>
      <c r="C7854" t="s">
        <v>27390</v>
      </c>
      <c r="G7854" t="e">
        <f>-dipine</f>
        <v>#NAME?</v>
      </c>
      <c r="H7854" t="s">
        <v>318</v>
      </c>
      <c r="N7854" t="s">
        <v>45</v>
      </c>
      <c r="O7854" t="s">
        <v>30</v>
      </c>
      <c r="P7854" t="s">
        <v>30</v>
      </c>
      <c r="Q7854" t="s">
        <v>31</v>
      </c>
      <c r="R7854" t="s">
        <v>30</v>
      </c>
      <c r="X7854" t="s">
        <v>27391</v>
      </c>
    </row>
    <row r="7855" spans="1:24" x14ac:dyDescent="0.25">
      <c r="A7855">
        <v>482449</v>
      </c>
      <c r="B7855" t="s">
        <v>27392</v>
      </c>
      <c r="C7855" t="s">
        <v>27393</v>
      </c>
      <c r="E7855" t="s">
        <v>27394</v>
      </c>
      <c r="F7855" t="s">
        <v>480</v>
      </c>
      <c r="G7855" t="e">
        <f>-queside</f>
        <v>#NAME?</v>
      </c>
      <c r="H7855" t="s">
        <v>2321</v>
      </c>
      <c r="I7855">
        <v>1995</v>
      </c>
      <c r="M7855" t="s">
        <v>27395</v>
      </c>
      <c r="N7855" t="s">
        <v>29</v>
      </c>
      <c r="O7855" t="s">
        <v>30</v>
      </c>
      <c r="P7855" t="s">
        <v>30</v>
      </c>
      <c r="Q7855" t="s">
        <v>31</v>
      </c>
      <c r="R7855" t="s">
        <v>30</v>
      </c>
      <c r="X7855" t="s">
        <v>27396</v>
      </c>
    </row>
    <row r="7856" spans="1:24" x14ac:dyDescent="0.25">
      <c r="A7856">
        <v>90282</v>
      </c>
      <c r="B7856" t="s">
        <v>27397</v>
      </c>
      <c r="C7856" t="s">
        <v>27398</v>
      </c>
      <c r="G7856" t="e">
        <f>-prazole</f>
        <v>#NAME?</v>
      </c>
      <c r="H7856" t="s">
        <v>260</v>
      </c>
      <c r="N7856" t="s">
        <v>45</v>
      </c>
      <c r="O7856" t="s">
        <v>30</v>
      </c>
      <c r="P7856" t="s">
        <v>30</v>
      </c>
      <c r="Q7856" t="s">
        <v>63</v>
      </c>
      <c r="R7856" t="s">
        <v>30</v>
      </c>
      <c r="X7856" t="s">
        <v>27399</v>
      </c>
    </row>
    <row r="7857" spans="1:24" x14ac:dyDescent="0.25">
      <c r="A7857">
        <v>34266</v>
      </c>
      <c r="B7857" t="s">
        <v>27400</v>
      </c>
      <c r="C7857" t="s">
        <v>27401</v>
      </c>
      <c r="G7857" t="e">
        <f ca="1">-pin(e)</f>
        <v>#NAME?</v>
      </c>
      <c r="H7857" t="s">
        <v>272</v>
      </c>
      <c r="K7857" t="s">
        <v>27402</v>
      </c>
      <c r="L7857" t="s">
        <v>27403</v>
      </c>
      <c r="N7857" t="s">
        <v>45</v>
      </c>
      <c r="O7857" t="s">
        <v>40</v>
      </c>
      <c r="P7857" t="s">
        <v>30</v>
      </c>
      <c r="Q7857" t="s">
        <v>63</v>
      </c>
      <c r="R7857" t="s">
        <v>30</v>
      </c>
      <c r="X7857" t="s">
        <v>27404</v>
      </c>
    </row>
    <row r="7858" spans="1:24" x14ac:dyDescent="0.25">
      <c r="A7858">
        <v>449346</v>
      </c>
      <c r="B7858" t="s">
        <v>27415</v>
      </c>
      <c r="C7858" t="s">
        <v>27416</v>
      </c>
      <c r="G7858" t="e">
        <f>-nil</f>
        <v>#NAME?</v>
      </c>
      <c r="H7858" t="s">
        <v>336</v>
      </c>
      <c r="N7858" t="s">
        <v>45</v>
      </c>
      <c r="O7858" t="s">
        <v>40</v>
      </c>
      <c r="P7858" t="s">
        <v>30</v>
      </c>
      <c r="Q7858" t="s">
        <v>63</v>
      </c>
      <c r="R7858" t="s">
        <v>30</v>
      </c>
      <c r="X7858" t="s">
        <v>27417</v>
      </c>
    </row>
    <row r="7859" spans="1:24" x14ac:dyDescent="0.25">
      <c r="A7859">
        <v>611682</v>
      </c>
      <c r="B7859" t="s">
        <v>27424</v>
      </c>
      <c r="C7859" t="s">
        <v>27425</v>
      </c>
      <c r="E7859" t="s">
        <v>27426</v>
      </c>
      <c r="G7859" t="e">
        <f>-dralazine</f>
        <v>#NAME?</v>
      </c>
      <c r="H7859" t="s">
        <v>11083</v>
      </c>
      <c r="N7859" t="s">
        <v>45</v>
      </c>
      <c r="O7859" t="s">
        <v>40</v>
      </c>
      <c r="P7859" t="s">
        <v>30</v>
      </c>
      <c r="Q7859" t="s">
        <v>63</v>
      </c>
      <c r="R7859" t="s">
        <v>30</v>
      </c>
      <c r="X7859" t="s">
        <v>27427</v>
      </c>
    </row>
    <row r="7860" spans="1:24" x14ac:dyDescent="0.25">
      <c r="A7860">
        <v>143957</v>
      </c>
      <c r="B7860" t="s">
        <v>27431</v>
      </c>
      <c r="C7860" t="s">
        <v>27432</v>
      </c>
      <c r="E7860" t="s">
        <v>27433</v>
      </c>
      <c r="G7860" t="e">
        <f>-locib</f>
        <v>#NAME?</v>
      </c>
      <c r="H7860" t="s">
        <v>27434</v>
      </c>
      <c r="I7860">
        <v>2000</v>
      </c>
      <c r="N7860" t="s">
        <v>45</v>
      </c>
      <c r="O7860" t="s">
        <v>30</v>
      </c>
      <c r="P7860" t="s">
        <v>30</v>
      </c>
      <c r="Q7860" t="s">
        <v>63</v>
      </c>
      <c r="R7860" t="s">
        <v>30</v>
      </c>
      <c r="X7860" t="s">
        <v>27435</v>
      </c>
    </row>
    <row r="7861" spans="1:24" x14ac:dyDescent="0.25">
      <c r="A7861">
        <v>84655</v>
      </c>
      <c r="B7861" t="s">
        <v>27436</v>
      </c>
      <c r="C7861" t="s">
        <v>27437</v>
      </c>
      <c r="E7861" t="s">
        <v>27438</v>
      </c>
      <c r="F7861" t="s">
        <v>27439</v>
      </c>
      <c r="G7861" t="e">
        <f>-farnib</f>
        <v>#NAME?</v>
      </c>
      <c r="H7861" t="s">
        <v>27440</v>
      </c>
      <c r="I7861">
        <v>2002</v>
      </c>
      <c r="N7861" t="s">
        <v>45</v>
      </c>
      <c r="O7861" t="s">
        <v>30</v>
      </c>
      <c r="P7861" t="s">
        <v>30</v>
      </c>
      <c r="Q7861" t="s">
        <v>31</v>
      </c>
      <c r="R7861" t="s">
        <v>30</v>
      </c>
      <c r="X7861" t="s">
        <v>27441</v>
      </c>
    </row>
    <row r="7862" spans="1:24" x14ac:dyDescent="0.25">
      <c r="A7862">
        <v>84575</v>
      </c>
      <c r="B7862" t="s">
        <v>27442</v>
      </c>
      <c r="C7862" t="s">
        <v>27443</v>
      </c>
      <c r="E7862" t="s">
        <v>27444</v>
      </c>
      <c r="G7862" t="e">
        <f>-conazole</f>
        <v>#NAME?</v>
      </c>
      <c r="H7862" t="s">
        <v>917</v>
      </c>
      <c r="N7862" t="s">
        <v>45</v>
      </c>
      <c r="O7862" t="s">
        <v>40</v>
      </c>
      <c r="P7862" t="s">
        <v>30</v>
      </c>
      <c r="Q7862" t="s">
        <v>31</v>
      </c>
      <c r="R7862" t="s">
        <v>30</v>
      </c>
      <c r="X7862" t="s">
        <v>27445</v>
      </c>
    </row>
    <row r="7863" spans="1:24" x14ac:dyDescent="0.25">
      <c r="A7863">
        <v>167995</v>
      </c>
      <c r="B7863" t="s">
        <v>27446</v>
      </c>
      <c r="C7863" t="s">
        <v>27447</v>
      </c>
      <c r="F7863" t="s">
        <v>1600</v>
      </c>
      <c r="G7863" t="e">
        <f>-imod</f>
        <v>#NAME?</v>
      </c>
      <c r="H7863" t="s">
        <v>14683</v>
      </c>
      <c r="I7863">
        <v>2002</v>
      </c>
      <c r="N7863" t="s">
        <v>45</v>
      </c>
      <c r="O7863" t="s">
        <v>30</v>
      </c>
      <c r="P7863" t="s">
        <v>30</v>
      </c>
      <c r="Q7863" t="s">
        <v>63</v>
      </c>
      <c r="R7863" t="s">
        <v>30</v>
      </c>
      <c r="X7863" t="s">
        <v>27448</v>
      </c>
    </row>
    <row r="7864" spans="1:24" x14ac:dyDescent="0.25">
      <c r="A7864">
        <v>275592</v>
      </c>
      <c r="B7864" t="s">
        <v>27449</v>
      </c>
      <c r="C7864" t="s">
        <v>27450</v>
      </c>
      <c r="E7864" t="s">
        <v>27451</v>
      </c>
      <c r="F7864" t="s">
        <v>922</v>
      </c>
      <c r="G7864" t="e">
        <f>-arit</f>
        <v>#NAME?</v>
      </c>
      <c r="H7864" t="s">
        <v>1413</v>
      </c>
      <c r="I7864">
        <v>1990</v>
      </c>
      <c r="M7864" t="s">
        <v>27452</v>
      </c>
      <c r="N7864" t="s">
        <v>45</v>
      </c>
      <c r="O7864" t="s">
        <v>40</v>
      </c>
      <c r="P7864" t="s">
        <v>30</v>
      </c>
      <c r="Q7864" t="s">
        <v>63</v>
      </c>
      <c r="R7864" t="s">
        <v>30</v>
      </c>
      <c r="X7864" t="s">
        <v>27453</v>
      </c>
    </row>
    <row r="7865" spans="1:24" x14ac:dyDescent="0.25">
      <c r="A7865">
        <v>193817</v>
      </c>
      <c r="B7865" t="s">
        <v>27454</v>
      </c>
      <c r="C7865" t="s">
        <v>27455</v>
      </c>
      <c r="E7865" t="s">
        <v>27456</v>
      </c>
      <c r="G7865" t="e">
        <f>-ampanel</f>
        <v>#NAME?</v>
      </c>
      <c r="H7865" t="s">
        <v>14659</v>
      </c>
      <c r="I7865">
        <v>2000</v>
      </c>
      <c r="N7865" t="s">
        <v>108</v>
      </c>
      <c r="O7865" t="s">
        <v>40</v>
      </c>
      <c r="P7865" t="s">
        <v>30</v>
      </c>
      <c r="Q7865" t="s">
        <v>63</v>
      </c>
      <c r="R7865" t="s">
        <v>30</v>
      </c>
      <c r="X7865" t="s">
        <v>27457</v>
      </c>
    </row>
    <row r="7866" spans="1:24" x14ac:dyDescent="0.25">
      <c r="A7866">
        <v>341317</v>
      </c>
      <c r="B7866" t="s">
        <v>27465</v>
      </c>
      <c r="C7866" t="s">
        <v>27466</v>
      </c>
      <c r="E7866" t="s">
        <v>27467</v>
      </c>
      <c r="G7866" t="e">
        <f>-tant</f>
        <v>#NAME?</v>
      </c>
      <c r="H7866" t="s">
        <v>8457</v>
      </c>
      <c r="I7866">
        <v>2005</v>
      </c>
      <c r="N7866" t="s">
        <v>45</v>
      </c>
      <c r="O7866" t="s">
        <v>30</v>
      </c>
      <c r="P7866" t="s">
        <v>30</v>
      </c>
      <c r="Q7866" t="s">
        <v>63</v>
      </c>
      <c r="R7866" t="s">
        <v>30</v>
      </c>
      <c r="X7866" t="s">
        <v>27468</v>
      </c>
    </row>
    <row r="7867" spans="1:24" x14ac:dyDescent="0.25">
      <c r="A7867">
        <v>29237</v>
      </c>
      <c r="B7867" t="s">
        <v>27469</v>
      </c>
      <c r="C7867" t="s">
        <v>27470</v>
      </c>
      <c r="E7867" t="s">
        <v>27471</v>
      </c>
      <c r="F7867" t="s">
        <v>3859</v>
      </c>
      <c r="G7867" t="e">
        <f>-xanox</f>
        <v>#NAME?</v>
      </c>
      <c r="H7867" t="s">
        <v>18213</v>
      </c>
      <c r="I7867">
        <v>1976</v>
      </c>
      <c r="M7867" t="s">
        <v>3392</v>
      </c>
      <c r="N7867" t="s">
        <v>45</v>
      </c>
      <c r="O7867" t="s">
        <v>40</v>
      </c>
      <c r="P7867" t="s">
        <v>30</v>
      </c>
      <c r="Q7867" t="s">
        <v>63</v>
      </c>
      <c r="R7867" t="s">
        <v>30</v>
      </c>
      <c r="X7867" t="s">
        <v>27472</v>
      </c>
    </row>
    <row r="7868" spans="1:24" x14ac:dyDescent="0.25">
      <c r="A7868">
        <v>378692</v>
      </c>
      <c r="B7868" t="s">
        <v>27473</v>
      </c>
      <c r="C7868" t="s">
        <v>27474</v>
      </c>
      <c r="E7868" t="s">
        <v>27475</v>
      </c>
      <c r="F7868" t="s">
        <v>313</v>
      </c>
      <c r="G7868" t="e">
        <f ca="1">-ifen(e)</f>
        <v>#NAME?</v>
      </c>
      <c r="H7868" t="s">
        <v>4990</v>
      </c>
      <c r="I7868">
        <v>1998</v>
      </c>
      <c r="N7868" t="s">
        <v>45</v>
      </c>
      <c r="O7868" t="s">
        <v>30</v>
      </c>
      <c r="P7868" t="s">
        <v>30</v>
      </c>
      <c r="Q7868" t="s">
        <v>63</v>
      </c>
      <c r="R7868" t="s">
        <v>30</v>
      </c>
      <c r="X7868" t="s">
        <v>27476</v>
      </c>
    </row>
    <row r="7869" spans="1:24" x14ac:dyDescent="0.25">
      <c r="A7869">
        <v>1038731</v>
      </c>
      <c r="B7869" t="s">
        <v>27477</v>
      </c>
      <c r="C7869" t="s">
        <v>27478</v>
      </c>
      <c r="G7869" t="e">
        <f>-fenin</f>
        <v>#NAME?</v>
      </c>
      <c r="H7869" t="s">
        <v>7474</v>
      </c>
      <c r="I7869">
        <v>1979</v>
      </c>
      <c r="M7869" t="s">
        <v>27479</v>
      </c>
      <c r="N7869" t="s">
        <v>45</v>
      </c>
      <c r="O7869" t="s">
        <v>40</v>
      </c>
      <c r="P7869" t="s">
        <v>30</v>
      </c>
      <c r="Q7869" t="s">
        <v>63</v>
      </c>
      <c r="R7869" t="s">
        <v>30</v>
      </c>
      <c r="X7869" t="s">
        <v>27480</v>
      </c>
    </row>
    <row r="7870" spans="1:24" x14ac:dyDescent="0.25">
      <c r="A7870">
        <v>1121290</v>
      </c>
      <c r="B7870" t="s">
        <v>27481</v>
      </c>
      <c r="C7870" t="s">
        <v>27482</v>
      </c>
      <c r="G7870" t="e">
        <f>-oxan</f>
        <v>#NAME?</v>
      </c>
      <c r="H7870" t="s">
        <v>3282</v>
      </c>
      <c r="N7870" t="s">
        <v>45</v>
      </c>
      <c r="O7870" t="s">
        <v>40</v>
      </c>
      <c r="P7870" t="s">
        <v>30</v>
      </c>
      <c r="Q7870" t="s">
        <v>46</v>
      </c>
      <c r="R7870" t="s">
        <v>30</v>
      </c>
      <c r="X7870" t="s">
        <v>27483</v>
      </c>
    </row>
    <row r="7871" spans="1:24" x14ac:dyDescent="0.25">
      <c r="A7871">
        <v>1121297</v>
      </c>
      <c r="B7871" t="s">
        <v>27484</v>
      </c>
      <c r="C7871" t="s">
        <v>27485</v>
      </c>
      <c r="G7871" t="e">
        <f>-tidine</f>
        <v>#NAME?</v>
      </c>
      <c r="H7871" t="s">
        <v>1126</v>
      </c>
      <c r="N7871" t="s">
        <v>45</v>
      </c>
      <c r="O7871" t="s">
        <v>40</v>
      </c>
      <c r="P7871" t="s">
        <v>30</v>
      </c>
      <c r="Q7871" t="s">
        <v>63</v>
      </c>
      <c r="R7871" t="s">
        <v>30</v>
      </c>
      <c r="X7871" t="s">
        <v>27486</v>
      </c>
    </row>
    <row r="7872" spans="1:24" x14ac:dyDescent="0.25">
      <c r="A7872">
        <v>1140313</v>
      </c>
      <c r="B7872" t="s">
        <v>27496</v>
      </c>
      <c r="C7872" t="s">
        <v>27497</v>
      </c>
      <c r="G7872" t="e">
        <f>-profen</f>
        <v>#NAME?</v>
      </c>
      <c r="H7872" t="s">
        <v>875</v>
      </c>
      <c r="N7872" t="s">
        <v>45</v>
      </c>
      <c r="O7872" t="s">
        <v>40</v>
      </c>
      <c r="P7872" t="s">
        <v>30</v>
      </c>
      <c r="Q7872" t="s">
        <v>46</v>
      </c>
      <c r="R7872" t="s">
        <v>30</v>
      </c>
      <c r="X7872" t="s">
        <v>27498</v>
      </c>
    </row>
    <row r="7873" spans="1:24" x14ac:dyDescent="0.25">
      <c r="A7873">
        <v>1379376</v>
      </c>
      <c r="B7873" t="s">
        <v>27526</v>
      </c>
      <c r="C7873" t="s">
        <v>27527</v>
      </c>
      <c r="I7873">
        <v>1966</v>
      </c>
      <c r="M7873" t="s">
        <v>2448</v>
      </c>
      <c r="N7873" t="s">
        <v>45</v>
      </c>
      <c r="O7873" t="s">
        <v>40</v>
      </c>
      <c r="P7873" t="s">
        <v>30</v>
      </c>
      <c r="Q7873" t="s">
        <v>46</v>
      </c>
      <c r="R7873" t="s">
        <v>30</v>
      </c>
      <c r="X7873" t="s">
        <v>27528</v>
      </c>
    </row>
    <row r="7874" spans="1:24" x14ac:dyDescent="0.25">
      <c r="A7874">
        <v>1376563</v>
      </c>
      <c r="B7874" t="s">
        <v>27529</v>
      </c>
      <c r="C7874" t="s">
        <v>27530</v>
      </c>
      <c r="F7874" t="s">
        <v>8624</v>
      </c>
      <c r="M7874" t="s">
        <v>27531</v>
      </c>
      <c r="N7874" t="s">
        <v>45</v>
      </c>
      <c r="O7874" t="s">
        <v>40</v>
      </c>
      <c r="P7874" t="s">
        <v>30</v>
      </c>
      <c r="Q7874" t="s">
        <v>46</v>
      </c>
      <c r="R7874" t="s">
        <v>30</v>
      </c>
      <c r="X7874" t="s">
        <v>27532</v>
      </c>
    </row>
    <row r="7875" spans="1:24" x14ac:dyDescent="0.25">
      <c r="A7875">
        <v>176875</v>
      </c>
      <c r="B7875" t="s">
        <v>27533</v>
      </c>
      <c r="C7875" t="s">
        <v>27534</v>
      </c>
      <c r="E7875" t="s">
        <v>27535</v>
      </c>
      <c r="I7875">
        <v>1968</v>
      </c>
      <c r="K7875" t="s">
        <v>27536</v>
      </c>
      <c r="L7875" t="s">
        <v>27537</v>
      </c>
      <c r="M7875" t="s">
        <v>367</v>
      </c>
      <c r="N7875" t="s">
        <v>45</v>
      </c>
      <c r="O7875" t="s">
        <v>40</v>
      </c>
      <c r="P7875" t="s">
        <v>30</v>
      </c>
      <c r="Q7875" t="s">
        <v>63</v>
      </c>
      <c r="R7875" t="s">
        <v>30</v>
      </c>
      <c r="X7875" t="s">
        <v>27538</v>
      </c>
    </row>
    <row r="7876" spans="1:24" x14ac:dyDescent="0.25">
      <c r="A7876">
        <v>3587</v>
      </c>
      <c r="B7876" t="s">
        <v>27539</v>
      </c>
      <c r="C7876" t="s">
        <v>27540</v>
      </c>
      <c r="E7876" t="s">
        <v>27541</v>
      </c>
      <c r="F7876" t="s">
        <v>4276</v>
      </c>
      <c r="I7876">
        <v>1988</v>
      </c>
      <c r="M7876" t="s">
        <v>3642</v>
      </c>
      <c r="N7876" t="s">
        <v>45</v>
      </c>
      <c r="O7876" t="s">
        <v>40</v>
      </c>
      <c r="P7876" t="s">
        <v>30</v>
      </c>
      <c r="Q7876" t="s">
        <v>63</v>
      </c>
      <c r="R7876" t="s">
        <v>30</v>
      </c>
      <c r="X7876" t="s">
        <v>27542</v>
      </c>
    </row>
    <row r="7877" spans="1:24" x14ac:dyDescent="0.25">
      <c r="A7877">
        <v>1383336</v>
      </c>
      <c r="B7877" t="s">
        <v>27543</v>
      </c>
      <c r="C7877" t="s">
        <v>27544</v>
      </c>
      <c r="E7877" t="s">
        <v>27545</v>
      </c>
      <c r="I7877">
        <v>1963</v>
      </c>
      <c r="M7877" t="s">
        <v>5768</v>
      </c>
      <c r="N7877" t="s">
        <v>45</v>
      </c>
      <c r="O7877" t="s">
        <v>40</v>
      </c>
      <c r="P7877" t="s">
        <v>30</v>
      </c>
      <c r="Q7877" t="s">
        <v>46</v>
      </c>
      <c r="R7877" t="s">
        <v>30</v>
      </c>
      <c r="X7877" t="s">
        <v>27546</v>
      </c>
    </row>
    <row r="7878" spans="1:24" x14ac:dyDescent="0.25">
      <c r="A7878">
        <v>1383281</v>
      </c>
      <c r="B7878" t="s">
        <v>27547</v>
      </c>
      <c r="C7878" t="s">
        <v>27548</v>
      </c>
      <c r="E7878" t="s">
        <v>27549</v>
      </c>
      <c r="F7878" t="s">
        <v>5885</v>
      </c>
      <c r="G7878" t="e">
        <f>-olol</f>
        <v>#NAME?</v>
      </c>
      <c r="H7878" t="s">
        <v>475</v>
      </c>
      <c r="I7878">
        <v>1981</v>
      </c>
      <c r="M7878" t="s">
        <v>476</v>
      </c>
      <c r="N7878" t="s">
        <v>45</v>
      </c>
      <c r="O7878" t="s">
        <v>40</v>
      </c>
      <c r="P7878" t="s">
        <v>30</v>
      </c>
      <c r="Q7878" t="s">
        <v>46</v>
      </c>
      <c r="R7878" t="s">
        <v>30</v>
      </c>
      <c r="X7878" t="s">
        <v>27550</v>
      </c>
    </row>
    <row r="7879" spans="1:24" x14ac:dyDescent="0.25">
      <c r="A7879">
        <v>339024</v>
      </c>
      <c r="B7879" t="s">
        <v>27551</v>
      </c>
      <c r="C7879" t="s">
        <v>27552</v>
      </c>
      <c r="E7879" t="s">
        <v>27553</v>
      </c>
      <c r="F7879" t="s">
        <v>869</v>
      </c>
      <c r="I7879">
        <v>1964</v>
      </c>
      <c r="M7879" t="s">
        <v>3826</v>
      </c>
      <c r="N7879" t="s">
        <v>45</v>
      </c>
      <c r="O7879" t="s">
        <v>40</v>
      </c>
      <c r="P7879" t="s">
        <v>30</v>
      </c>
      <c r="Q7879" t="s">
        <v>46</v>
      </c>
      <c r="R7879" t="s">
        <v>30</v>
      </c>
      <c r="X7879" t="s">
        <v>27554</v>
      </c>
    </row>
    <row r="7880" spans="1:24" x14ac:dyDescent="0.25">
      <c r="A7880">
        <v>1380537</v>
      </c>
      <c r="B7880" t="s">
        <v>27555</v>
      </c>
      <c r="C7880" t="s">
        <v>27556</v>
      </c>
      <c r="I7880">
        <v>1978</v>
      </c>
      <c r="M7880" t="s">
        <v>27557</v>
      </c>
      <c r="N7880" t="s">
        <v>75</v>
      </c>
      <c r="O7880" t="s">
        <v>30</v>
      </c>
      <c r="P7880" t="s">
        <v>30</v>
      </c>
      <c r="Q7880" t="s">
        <v>31</v>
      </c>
      <c r="R7880" t="s">
        <v>30</v>
      </c>
    </row>
    <row r="7881" spans="1:24" x14ac:dyDescent="0.25">
      <c r="A7881">
        <v>1381181</v>
      </c>
      <c r="B7881" t="s">
        <v>27558</v>
      </c>
      <c r="C7881" t="s">
        <v>27559</v>
      </c>
      <c r="F7881" t="s">
        <v>27560</v>
      </c>
      <c r="M7881" t="s">
        <v>8128</v>
      </c>
      <c r="N7881" t="s">
        <v>75</v>
      </c>
      <c r="O7881" t="s">
        <v>30</v>
      </c>
      <c r="P7881" t="s">
        <v>30</v>
      </c>
      <c r="Q7881" t="s">
        <v>31</v>
      </c>
      <c r="R7881" t="s">
        <v>30</v>
      </c>
    </row>
    <row r="7882" spans="1:24" x14ac:dyDescent="0.25">
      <c r="A7882">
        <v>1381144</v>
      </c>
      <c r="B7882" t="s">
        <v>27561</v>
      </c>
      <c r="C7882" t="s">
        <v>27562</v>
      </c>
      <c r="K7882" t="s">
        <v>27563</v>
      </c>
      <c r="L7882" t="s">
        <v>27564</v>
      </c>
      <c r="M7882" t="s">
        <v>3007</v>
      </c>
      <c r="N7882" t="s">
        <v>75</v>
      </c>
      <c r="O7882" t="s">
        <v>30</v>
      </c>
      <c r="P7882" t="s">
        <v>30</v>
      </c>
      <c r="Q7882" t="s">
        <v>31</v>
      </c>
      <c r="R7882" t="s">
        <v>30</v>
      </c>
    </row>
    <row r="7883" spans="1:24" x14ac:dyDescent="0.25">
      <c r="A7883">
        <v>1381061</v>
      </c>
      <c r="B7883" t="s">
        <v>27565</v>
      </c>
      <c r="C7883" t="s">
        <v>27566</v>
      </c>
      <c r="K7883" t="s">
        <v>27567</v>
      </c>
      <c r="L7883" t="s">
        <v>27568</v>
      </c>
      <c r="M7883" t="s">
        <v>1664</v>
      </c>
      <c r="N7883" t="s">
        <v>133</v>
      </c>
      <c r="O7883" t="s">
        <v>30</v>
      </c>
      <c r="P7883" t="s">
        <v>30</v>
      </c>
      <c r="Q7883" t="s">
        <v>31</v>
      </c>
      <c r="R7883" t="s">
        <v>30</v>
      </c>
    </row>
    <row r="7884" spans="1:24" x14ac:dyDescent="0.25">
      <c r="A7884">
        <v>1380827</v>
      </c>
      <c r="B7884" t="s">
        <v>27569</v>
      </c>
      <c r="C7884" t="s">
        <v>27570</v>
      </c>
      <c r="G7884" t="e">
        <f>-ac</f>
        <v>#NAME?</v>
      </c>
      <c r="H7884" t="s">
        <v>1022</v>
      </c>
      <c r="M7884" t="s">
        <v>4839</v>
      </c>
      <c r="N7884" t="s">
        <v>75</v>
      </c>
      <c r="O7884" t="s">
        <v>30</v>
      </c>
      <c r="P7884" t="s">
        <v>30</v>
      </c>
      <c r="Q7884" t="s">
        <v>31</v>
      </c>
      <c r="R7884" t="s">
        <v>30</v>
      </c>
    </row>
    <row r="7885" spans="1:24" x14ac:dyDescent="0.25">
      <c r="A7885">
        <v>1383588</v>
      </c>
      <c r="B7885" t="s">
        <v>27571</v>
      </c>
      <c r="C7885" t="s">
        <v>27572</v>
      </c>
      <c r="E7885" t="s">
        <v>27573</v>
      </c>
      <c r="F7885" t="s">
        <v>489</v>
      </c>
      <c r="I7885">
        <v>1986</v>
      </c>
      <c r="M7885" t="s">
        <v>627</v>
      </c>
      <c r="N7885" t="s">
        <v>45</v>
      </c>
      <c r="O7885" t="s">
        <v>40</v>
      </c>
      <c r="P7885" t="s">
        <v>30</v>
      </c>
      <c r="Q7885" t="s">
        <v>46</v>
      </c>
      <c r="R7885" t="s">
        <v>30</v>
      </c>
      <c r="X7885" t="s">
        <v>27574</v>
      </c>
    </row>
    <row r="7886" spans="1:24" x14ac:dyDescent="0.25">
      <c r="A7886">
        <v>1378060</v>
      </c>
      <c r="B7886" t="s">
        <v>27577</v>
      </c>
      <c r="C7886" t="s">
        <v>27578</v>
      </c>
      <c r="M7886" t="s">
        <v>27579</v>
      </c>
      <c r="N7886" t="s">
        <v>29</v>
      </c>
      <c r="O7886" t="s">
        <v>30</v>
      </c>
      <c r="P7886" t="s">
        <v>30</v>
      </c>
      <c r="Q7886" t="s">
        <v>31</v>
      </c>
      <c r="R7886" t="s">
        <v>30</v>
      </c>
      <c r="X7886" t="s">
        <v>27580</v>
      </c>
    </row>
    <row r="7887" spans="1:24" x14ac:dyDescent="0.25">
      <c r="A7887">
        <v>756430</v>
      </c>
      <c r="B7887" t="s">
        <v>27581</v>
      </c>
      <c r="C7887" t="s">
        <v>27582</v>
      </c>
      <c r="E7887" t="s">
        <v>27583</v>
      </c>
      <c r="F7887" t="s">
        <v>527</v>
      </c>
      <c r="I7887">
        <v>1972</v>
      </c>
      <c r="K7887" t="s">
        <v>27584</v>
      </c>
      <c r="L7887" t="s">
        <v>27585</v>
      </c>
      <c r="M7887" t="s">
        <v>3737</v>
      </c>
      <c r="N7887" t="s">
        <v>45</v>
      </c>
      <c r="O7887" t="s">
        <v>40</v>
      </c>
      <c r="P7887" t="s">
        <v>30</v>
      </c>
      <c r="Q7887" t="s">
        <v>46</v>
      </c>
      <c r="R7887" t="s">
        <v>30</v>
      </c>
      <c r="X7887" t="s">
        <v>27586</v>
      </c>
    </row>
    <row r="7888" spans="1:24" x14ac:dyDescent="0.25">
      <c r="A7888">
        <v>1079599</v>
      </c>
      <c r="B7888" t="s">
        <v>27587</v>
      </c>
      <c r="C7888" t="s">
        <v>27588</v>
      </c>
      <c r="I7888">
        <v>1964</v>
      </c>
      <c r="M7888" t="s">
        <v>2484</v>
      </c>
      <c r="N7888" t="s">
        <v>45</v>
      </c>
      <c r="O7888" t="s">
        <v>40</v>
      </c>
      <c r="P7888" t="s">
        <v>30</v>
      </c>
      <c r="Q7888" t="s">
        <v>63</v>
      </c>
      <c r="R7888" t="s">
        <v>30</v>
      </c>
      <c r="X7888" t="s">
        <v>27589</v>
      </c>
    </row>
    <row r="7889" spans="1:24" x14ac:dyDescent="0.25">
      <c r="A7889">
        <v>1379768</v>
      </c>
      <c r="B7889" t="s">
        <v>27590</v>
      </c>
      <c r="C7889" t="s">
        <v>27591</v>
      </c>
      <c r="G7889" t="s">
        <v>27592</v>
      </c>
      <c r="H7889" t="s">
        <v>27593</v>
      </c>
      <c r="N7889" t="s">
        <v>29</v>
      </c>
      <c r="O7889" t="s">
        <v>40</v>
      </c>
      <c r="P7889" t="s">
        <v>30</v>
      </c>
      <c r="Q7889" t="s">
        <v>31</v>
      </c>
      <c r="R7889" t="s">
        <v>30</v>
      </c>
      <c r="X7889" t="s">
        <v>27594</v>
      </c>
    </row>
    <row r="7890" spans="1:24" x14ac:dyDescent="0.25">
      <c r="A7890">
        <v>1380031</v>
      </c>
      <c r="B7890" t="s">
        <v>27595</v>
      </c>
      <c r="C7890" t="s">
        <v>27596</v>
      </c>
      <c r="E7890" t="s">
        <v>27597</v>
      </c>
      <c r="F7890" t="s">
        <v>27598</v>
      </c>
      <c r="G7890" t="e">
        <f>-tide</f>
        <v>#NAME?</v>
      </c>
      <c r="H7890" t="s">
        <v>107</v>
      </c>
      <c r="I7890">
        <v>2002</v>
      </c>
      <c r="N7890" t="s">
        <v>108</v>
      </c>
      <c r="O7890" t="s">
        <v>30</v>
      </c>
      <c r="P7890" t="s">
        <v>30</v>
      </c>
      <c r="Q7890" t="s">
        <v>31</v>
      </c>
      <c r="R7890" t="s">
        <v>30</v>
      </c>
      <c r="X7890" t="s">
        <v>27599</v>
      </c>
    </row>
    <row r="7891" spans="1:24" x14ac:dyDescent="0.25">
      <c r="A7891">
        <v>1380006</v>
      </c>
      <c r="B7891" t="s">
        <v>27600</v>
      </c>
      <c r="C7891" t="s">
        <v>27601</v>
      </c>
      <c r="G7891" t="e">
        <f>-afil</f>
        <v>#NAME?</v>
      </c>
      <c r="H7891" t="s">
        <v>7571</v>
      </c>
      <c r="N7891" t="s">
        <v>45</v>
      </c>
      <c r="O7891" t="s">
        <v>30</v>
      </c>
      <c r="P7891" t="s">
        <v>30</v>
      </c>
      <c r="Q7891" t="s">
        <v>31</v>
      </c>
      <c r="R7891" t="s">
        <v>30</v>
      </c>
      <c r="X7891" t="s">
        <v>27602</v>
      </c>
    </row>
    <row r="7892" spans="1:24" x14ac:dyDescent="0.25">
      <c r="A7892">
        <v>1377156</v>
      </c>
      <c r="B7892" t="s">
        <v>27603</v>
      </c>
      <c r="C7892" t="s">
        <v>27604</v>
      </c>
      <c r="G7892" t="e">
        <f>-cillin</f>
        <v>#NAME?</v>
      </c>
      <c r="H7892" t="s">
        <v>59</v>
      </c>
      <c r="N7892" t="s">
        <v>29</v>
      </c>
      <c r="O7892" t="s">
        <v>40</v>
      </c>
      <c r="P7892" t="s">
        <v>30</v>
      </c>
      <c r="Q7892" t="s">
        <v>31</v>
      </c>
      <c r="R7892" t="s">
        <v>30</v>
      </c>
      <c r="X7892" t="s">
        <v>27605</v>
      </c>
    </row>
    <row r="7893" spans="1:24" x14ac:dyDescent="0.25">
      <c r="A7893">
        <v>1376465</v>
      </c>
      <c r="B7893" t="s">
        <v>27606</v>
      </c>
      <c r="C7893" t="s">
        <v>27607</v>
      </c>
      <c r="G7893" t="e">
        <f>-dipine</f>
        <v>#NAME?</v>
      </c>
      <c r="H7893" t="s">
        <v>318</v>
      </c>
      <c r="N7893" t="s">
        <v>45</v>
      </c>
      <c r="O7893" t="s">
        <v>40</v>
      </c>
      <c r="P7893" t="s">
        <v>30</v>
      </c>
      <c r="Q7893" t="s">
        <v>31</v>
      </c>
      <c r="R7893" t="s">
        <v>30</v>
      </c>
      <c r="X7893" t="s">
        <v>27608</v>
      </c>
    </row>
    <row r="7894" spans="1:24" x14ac:dyDescent="0.25">
      <c r="A7894">
        <v>1376685</v>
      </c>
      <c r="B7894" t="s">
        <v>27609</v>
      </c>
      <c r="C7894" t="s">
        <v>27610</v>
      </c>
      <c r="E7894" t="s">
        <v>27611</v>
      </c>
      <c r="G7894" t="e">
        <f>-ectin</f>
        <v>#NAME?</v>
      </c>
      <c r="H7894" t="s">
        <v>3872</v>
      </c>
      <c r="I7894">
        <v>1989</v>
      </c>
      <c r="M7894" t="s">
        <v>11444</v>
      </c>
      <c r="N7894" t="s">
        <v>29</v>
      </c>
      <c r="O7894" t="s">
        <v>30</v>
      </c>
      <c r="P7894" t="s">
        <v>30</v>
      </c>
      <c r="Q7894" t="s">
        <v>31</v>
      </c>
      <c r="R7894" t="s">
        <v>30</v>
      </c>
      <c r="X7894" t="s">
        <v>27612</v>
      </c>
    </row>
    <row r="7895" spans="1:24" x14ac:dyDescent="0.25">
      <c r="A7895">
        <v>1377703</v>
      </c>
      <c r="B7895" t="s">
        <v>27613</v>
      </c>
      <c r="C7895" t="s">
        <v>27614</v>
      </c>
      <c r="G7895" t="e">
        <f>-stat</f>
        <v>#NAME?</v>
      </c>
      <c r="H7895" t="s">
        <v>19049</v>
      </c>
      <c r="N7895" t="s">
        <v>45</v>
      </c>
      <c r="O7895" t="s">
        <v>40</v>
      </c>
      <c r="P7895" t="s">
        <v>30</v>
      </c>
      <c r="Q7895" t="s">
        <v>63</v>
      </c>
      <c r="R7895" t="s">
        <v>30</v>
      </c>
      <c r="X7895" t="s">
        <v>27615</v>
      </c>
    </row>
    <row r="7896" spans="1:24" x14ac:dyDescent="0.25">
      <c r="A7896">
        <v>1380084</v>
      </c>
      <c r="B7896" t="s">
        <v>27616</v>
      </c>
      <c r="C7896" t="s">
        <v>27617</v>
      </c>
      <c r="F7896" t="s">
        <v>27618</v>
      </c>
      <c r="G7896" t="e">
        <f>-mycin</f>
        <v>#NAME?</v>
      </c>
      <c r="H7896" t="s">
        <v>26</v>
      </c>
      <c r="I7896">
        <v>2012</v>
      </c>
      <c r="N7896" t="s">
        <v>75</v>
      </c>
      <c r="O7896" t="s">
        <v>30</v>
      </c>
      <c r="P7896" t="s">
        <v>30</v>
      </c>
      <c r="Q7896" t="s">
        <v>31</v>
      </c>
      <c r="R7896" t="s">
        <v>30</v>
      </c>
      <c r="X7896" t="s">
        <v>27619</v>
      </c>
    </row>
    <row r="7897" spans="1:24" x14ac:dyDescent="0.25">
      <c r="A7897">
        <v>1380322</v>
      </c>
      <c r="B7897" t="s">
        <v>27622</v>
      </c>
      <c r="C7897" t="s">
        <v>27623</v>
      </c>
      <c r="E7897" t="s">
        <v>27624</v>
      </c>
      <c r="G7897" t="e">
        <f>-apsel</f>
        <v>#NAME?</v>
      </c>
      <c r="H7897" t="s">
        <v>27625</v>
      </c>
      <c r="I7897">
        <v>2004</v>
      </c>
      <c r="N7897" t="s">
        <v>75</v>
      </c>
      <c r="O7897" t="s">
        <v>30</v>
      </c>
      <c r="P7897" t="s">
        <v>30</v>
      </c>
      <c r="Q7897" t="s">
        <v>31</v>
      </c>
      <c r="R7897" t="s">
        <v>30</v>
      </c>
    </row>
    <row r="7898" spans="1:24" x14ac:dyDescent="0.25">
      <c r="A7898">
        <v>1380421</v>
      </c>
      <c r="B7898" t="s">
        <v>27626</v>
      </c>
      <c r="C7898" t="s">
        <v>27627</v>
      </c>
      <c r="G7898" t="e">
        <f>-paroid</f>
        <v>#NAME?</v>
      </c>
      <c r="H7898" t="s">
        <v>27628</v>
      </c>
      <c r="N7898" t="s">
        <v>75</v>
      </c>
      <c r="O7898" t="s">
        <v>30</v>
      </c>
      <c r="P7898" t="s">
        <v>30</v>
      </c>
      <c r="Q7898" t="s">
        <v>31</v>
      </c>
      <c r="R7898" t="s">
        <v>30</v>
      </c>
    </row>
    <row r="7899" spans="1:24" x14ac:dyDescent="0.25">
      <c r="A7899">
        <v>1380334</v>
      </c>
      <c r="B7899" t="s">
        <v>27629</v>
      </c>
      <c r="C7899" t="s">
        <v>27630</v>
      </c>
      <c r="F7899" t="s">
        <v>3923</v>
      </c>
      <c r="G7899" t="e">
        <f>-focon</f>
        <v>#NAME?</v>
      </c>
      <c r="H7899" t="s">
        <v>2685</v>
      </c>
      <c r="I7899">
        <v>1987</v>
      </c>
      <c r="N7899" t="s">
        <v>75</v>
      </c>
      <c r="O7899" t="s">
        <v>30</v>
      </c>
      <c r="P7899" t="s">
        <v>30</v>
      </c>
      <c r="Q7899" t="s">
        <v>31</v>
      </c>
      <c r="R7899" t="s">
        <v>30</v>
      </c>
    </row>
    <row r="7900" spans="1:24" x14ac:dyDescent="0.25">
      <c r="A7900">
        <v>1380744</v>
      </c>
      <c r="B7900" t="s">
        <v>27631</v>
      </c>
      <c r="C7900" t="s">
        <v>27632</v>
      </c>
      <c r="G7900" t="e">
        <f>-planin</f>
        <v>#NAME?</v>
      </c>
      <c r="H7900" t="s">
        <v>9222</v>
      </c>
      <c r="N7900" t="s">
        <v>75</v>
      </c>
      <c r="O7900" t="s">
        <v>30</v>
      </c>
      <c r="P7900" t="s">
        <v>30</v>
      </c>
      <c r="Q7900" t="s">
        <v>31</v>
      </c>
      <c r="R7900" t="s">
        <v>30</v>
      </c>
    </row>
    <row r="7901" spans="1:24" x14ac:dyDescent="0.25">
      <c r="A7901">
        <v>1381470</v>
      </c>
      <c r="B7901" t="s">
        <v>27633</v>
      </c>
      <c r="C7901" t="s">
        <v>27634</v>
      </c>
      <c r="E7901" t="s">
        <v>27635</v>
      </c>
      <c r="G7901" t="e">
        <f>-parin</f>
        <v>#NAME?</v>
      </c>
      <c r="H7901" t="s">
        <v>13103</v>
      </c>
      <c r="K7901" t="s">
        <v>27636</v>
      </c>
      <c r="L7901" t="s">
        <v>27637</v>
      </c>
      <c r="N7901" t="s">
        <v>133</v>
      </c>
      <c r="O7901" t="s">
        <v>30</v>
      </c>
      <c r="P7901" t="s">
        <v>30</v>
      </c>
      <c r="Q7901" t="s">
        <v>31</v>
      </c>
      <c r="R7901" t="s">
        <v>30</v>
      </c>
    </row>
    <row r="7902" spans="1:24" x14ac:dyDescent="0.25">
      <c r="A7902">
        <v>1381333</v>
      </c>
      <c r="B7902" t="s">
        <v>27638</v>
      </c>
      <c r="C7902" t="s">
        <v>27639</v>
      </c>
      <c r="G7902" t="e">
        <f>-ase</f>
        <v>#NAME?</v>
      </c>
      <c r="H7902" t="s">
        <v>2359</v>
      </c>
      <c r="K7902" t="s">
        <v>27640</v>
      </c>
      <c r="L7902" t="s">
        <v>27641</v>
      </c>
      <c r="N7902" t="s">
        <v>2360</v>
      </c>
      <c r="O7902" t="s">
        <v>30</v>
      </c>
      <c r="P7902" t="s">
        <v>30</v>
      </c>
      <c r="Q7902" t="s">
        <v>31</v>
      </c>
      <c r="R7902" t="s">
        <v>30</v>
      </c>
    </row>
    <row r="7903" spans="1:24" x14ac:dyDescent="0.25">
      <c r="A7903">
        <v>1381432</v>
      </c>
      <c r="B7903" t="s">
        <v>27642</v>
      </c>
      <c r="C7903" t="s">
        <v>27643</v>
      </c>
      <c r="F7903" t="s">
        <v>4437</v>
      </c>
      <c r="G7903" t="e">
        <f>-filcon</f>
        <v>#NAME?</v>
      </c>
      <c r="H7903" t="s">
        <v>276</v>
      </c>
      <c r="I7903">
        <v>2000</v>
      </c>
      <c r="N7903" t="s">
        <v>229</v>
      </c>
      <c r="O7903" t="s">
        <v>30</v>
      </c>
      <c r="P7903" t="s">
        <v>30</v>
      </c>
      <c r="Q7903" t="s">
        <v>31</v>
      </c>
      <c r="R7903" t="s">
        <v>30</v>
      </c>
    </row>
    <row r="7904" spans="1:24" x14ac:dyDescent="0.25">
      <c r="A7904">
        <v>1381441</v>
      </c>
      <c r="B7904" t="s">
        <v>27644</v>
      </c>
      <c r="C7904" t="s">
        <v>27645</v>
      </c>
      <c r="G7904" t="e">
        <f>-filcon</f>
        <v>#NAME?</v>
      </c>
      <c r="H7904" t="s">
        <v>276</v>
      </c>
      <c r="I7904">
        <v>1978</v>
      </c>
      <c r="M7904" t="s">
        <v>277</v>
      </c>
      <c r="N7904" t="s">
        <v>229</v>
      </c>
      <c r="O7904" t="s">
        <v>30</v>
      </c>
      <c r="P7904" t="s">
        <v>30</v>
      </c>
      <c r="Q7904" t="s">
        <v>31</v>
      </c>
      <c r="R7904" t="s">
        <v>30</v>
      </c>
    </row>
    <row r="7905" spans="1:24" x14ac:dyDescent="0.25">
      <c r="A7905">
        <v>1379761</v>
      </c>
      <c r="B7905" t="s">
        <v>27646</v>
      </c>
      <c r="C7905" t="s">
        <v>27647</v>
      </c>
      <c r="G7905" t="e">
        <f>-dipine</f>
        <v>#NAME?</v>
      </c>
      <c r="H7905" t="s">
        <v>318</v>
      </c>
      <c r="N7905" t="s">
        <v>45</v>
      </c>
      <c r="O7905" t="s">
        <v>40</v>
      </c>
      <c r="P7905" t="s">
        <v>30</v>
      </c>
      <c r="Q7905" t="s">
        <v>46</v>
      </c>
      <c r="R7905" t="s">
        <v>30</v>
      </c>
      <c r="X7905" t="s">
        <v>27648</v>
      </c>
    </row>
    <row r="7906" spans="1:24" x14ac:dyDescent="0.25">
      <c r="A7906">
        <v>1377392</v>
      </c>
      <c r="B7906" t="s">
        <v>27649</v>
      </c>
      <c r="C7906" t="s">
        <v>27650</v>
      </c>
      <c r="E7906" t="s">
        <v>27651</v>
      </c>
      <c r="F7906" t="s">
        <v>480</v>
      </c>
      <c r="G7906" t="s">
        <v>27652</v>
      </c>
      <c r="H7906" t="s">
        <v>27653</v>
      </c>
      <c r="I7906">
        <v>1975</v>
      </c>
      <c r="M7906" t="s">
        <v>672</v>
      </c>
      <c r="N7906" t="s">
        <v>45</v>
      </c>
      <c r="O7906" t="s">
        <v>40</v>
      </c>
      <c r="P7906" t="s">
        <v>30</v>
      </c>
      <c r="Q7906" t="s">
        <v>46</v>
      </c>
      <c r="R7906" t="s">
        <v>30</v>
      </c>
      <c r="X7906" t="s">
        <v>27654</v>
      </c>
    </row>
    <row r="7907" spans="1:24" x14ac:dyDescent="0.25">
      <c r="A7907">
        <v>1376186</v>
      </c>
      <c r="B7907" t="s">
        <v>27655</v>
      </c>
      <c r="C7907" t="s">
        <v>27656</v>
      </c>
      <c r="G7907" t="e">
        <f>-cycline</f>
        <v>#NAME?</v>
      </c>
      <c r="H7907" t="s">
        <v>5183</v>
      </c>
      <c r="N7907" t="s">
        <v>75</v>
      </c>
      <c r="O7907" t="s">
        <v>30</v>
      </c>
      <c r="P7907" t="s">
        <v>30</v>
      </c>
      <c r="Q7907" t="s">
        <v>46</v>
      </c>
      <c r="R7907" t="s">
        <v>30</v>
      </c>
      <c r="X7907" t="s">
        <v>27657</v>
      </c>
    </row>
    <row r="7908" spans="1:24" x14ac:dyDescent="0.25">
      <c r="A7908">
        <v>1379027</v>
      </c>
      <c r="B7908" t="s">
        <v>27658</v>
      </c>
      <c r="C7908" t="s">
        <v>27659</v>
      </c>
      <c r="E7908" t="s">
        <v>27660</v>
      </c>
      <c r="F7908" t="s">
        <v>1258</v>
      </c>
      <c r="G7908" t="e">
        <f>-adol</f>
        <v>#NAME?</v>
      </c>
      <c r="H7908" t="s">
        <v>582</v>
      </c>
      <c r="I7908">
        <v>1989</v>
      </c>
      <c r="M7908" t="s">
        <v>179</v>
      </c>
      <c r="N7908" t="s">
        <v>45</v>
      </c>
      <c r="O7908" t="s">
        <v>40</v>
      </c>
      <c r="P7908" t="s">
        <v>30</v>
      </c>
      <c r="Q7908" t="s">
        <v>63</v>
      </c>
      <c r="R7908" t="s">
        <v>30</v>
      </c>
      <c r="X7908" t="s">
        <v>27661</v>
      </c>
    </row>
    <row r="7909" spans="1:24" x14ac:dyDescent="0.25">
      <c r="A7909">
        <v>1377854</v>
      </c>
      <c r="B7909" t="s">
        <v>27662</v>
      </c>
      <c r="C7909" t="s">
        <v>27663</v>
      </c>
      <c r="E7909" t="s">
        <v>27664</v>
      </c>
      <c r="G7909" t="e">
        <f>-azepam</f>
        <v>#NAME?</v>
      </c>
      <c r="H7909" t="s">
        <v>1171</v>
      </c>
      <c r="I7909">
        <v>1974</v>
      </c>
      <c r="M7909" t="s">
        <v>693</v>
      </c>
      <c r="N7909" t="s">
        <v>45</v>
      </c>
      <c r="O7909" t="s">
        <v>40</v>
      </c>
      <c r="P7909" t="s">
        <v>30</v>
      </c>
      <c r="Q7909" t="s">
        <v>63</v>
      </c>
      <c r="R7909" t="s">
        <v>30</v>
      </c>
      <c r="X7909" t="s">
        <v>27665</v>
      </c>
    </row>
    <row r="7910" spans="1:24" x14ac:dyDescent="0.25">
      <c r="A7910">
        <v>1380061</v>
      </c>
      <c r="B7910" t="s">
        <v>27666</v>
      </c>
      <c r="C7910" t="s">
        <v>27667</v>
      </c>
      <c r="G7910" t="e">
        <f>-prisnil</f>
        <v>#NAME?</v>
      </c>
      <c r="H7910" t="s">
        <v>13573</v>
      </c>
      <c r="N7910" t="s">
        <v>29</v>
      </c>
      <c r="O7910" t="s">
        <v>30</v>
      </c>
      <c r="P7910" t="s">
        <v>30</v>
      </c>
      <c r="Q7910" t="s">
        <v>31</v>
      </c>
      <c r="R7910" t="s">
        <v>30</v>
      </c>
      <c r="X7910" t="s">
        <v>27668</v>
      </c>
    </row>
    <row r="7911" spans="1:24" x14ac:dyDescent="0.25">
      <c r="A7911">
        <v>1376655</v>
      </c>
      <c r="B7911" t="s">
        <v>27669</v>
      </c>
      <c r="C7911" t="s">
        <v>27670</v>
      </c>
      <c r="F7911" t="s">
        <v>480</v>
      </c>
      <c r="G7911" t="e">
        <f>-mycin</f>
        <v>#NAME?</v>
      </c>
      <c r="H7911" t="s">
        <v>26</v>
      </c>
      <c r="N7911" t="s">
        <v>29</v>
      </c>
      <c r="O7911" t="s">
        <v>30</v>
      </c>
      <c r="P7911" t="s">
        <v>30</v>
      </c>
      <c r="Q7911" t="s">
        <v>31</v>
      </c>
      <c r="R7911" t="s">
        <v>30</v>
      </c>
      <c r="X7911" t="s">
        <v>27671</v>
      </c>
    </row>
    <row r="7912" spans="1:24" x14ac:dyDescent="0.25">
      <c r="A7912">
        <v>1380025</v>
      </c>
      <c r="B7912" t="s">
        <v>27672</v>
      </c>
      <c r="C7912" t="s">
        <v>27673</v>
      </c>
      <c r="G7912" t="s">
        <v>27674</v>
      </c>
      <c r="H7912" t="s">
        <v>27675</v>
      </c>
      <c r="N7912" t="s">
        <v>45</v>
      </c>
      <c r="O7912" t="s">
        <v>40</v>
      </c>
      <c r="P7912" t="s">
        <v>30</v>
      </c>
      <c r="Q7912" t="s">
        <v>31</v>
      </c>
      <c r="R7912" t="s">
        <v>30</v>
      </c>
      <c r="X7912" t="s">
        <v>27676</v>
      </c>
    </row>
    <row r="7913" spans="1:24" x14ac:dyDescent="0.25">
      <c r="A7913">
        <v>1376811</v>
      </c>
      <c r="B7913" t="s">
        <v>27677</v>
      </c>
      <c r="C7913" t="s">
        <v>27678</v>
      </c>
      <c r="G7913" t="e">
        <f>-prim</f>
        <v>#NAME?</v>
      </c>
      <c r="H7913" t="s">
        <v>2030</v>
      </c>
      <c r="N7913" t="s">
        <v>45</v>
      </c>
      <c r="O7913" t="s">
        <v>30</v>
      </c>
      <c r="P7913" t="s">
        <v>30</v>
      </c>
      <c r="Q7913" t="s">
        <v>46</v>
      </c>
      <c r="R7913" t="s">
        <v>30</v>
      </c>
      <c r="X7913" t="s">
        <v>27679</v>
      </c>
    </row>
    <row r="7914" spans="1:24" x14ac:dyDescent="0.25">
      <c r="A7914">
        <v>1376981</v>
      </c>
      <c r="B7914" t="s">
        <v>27680</v>
      </c>
      <c r="C7914" t="s">
        <v>27681</v>
      </c>
      <c r="G7914" t="s">
        <v>2750</v>
      </c>
      <c r="H7914" t="s">
        <v>707</v>
      </c>
      <c r="N7914" t="s">
        <v>45</v>
      </c>
      <c r="O7914" t="s">
        <v>40</v>
      </c>
      <c r="P7914" t="s">
        <v>30</v>
      </c>
      <c r="Q7914" t="s">
        <v>46</v>
      </c>
      <c r="R7914" t="s">
        <v>30</v>
      </c>
      <c r="X7914" t="s">
        <v>27682</v>
      </c>
    </row>
    <row r="7915" spans="1:24" x14ac:dyDescent="0.25">
      <c r="A7915">
        <v>1377022</v>
      </c>
      <c r="B7915" t="s">
        <v>27683</v>
      </c>
      <c r="C7915" t="s">
        <v>27684</v>
      </c>
      <c r="G7915" t="e">
        <f>-crine</f>
        <v>#NAME?</v>
      </c>
      <c r="H7915" t="s">
        <v>401</v>
      </c>
      <c r="N7915" t="s">
        <v>45</v>
      </c>
      <c r="O7915" t="s">
        <v>40</v>
      </c>
      <c r="P7915" t="s">
        <v>30</v>
      </c>
      <c r="Q7915" t="s">
        <v>63</v>
      </c>
      <c r="R7915" t="s">
        <v>30</v>
      </c>
      <c r="X7915" t="s">
        <v>27685</v>
      </c>
    </row>
    <row r="7916" spans="1:24" x14ac:dyDescent="0.25">
      <c r="A7916">
        <v>1377721</v>
      </c>
      <c r="B7916" t="s">
        <v>27686</v>
      </c>
      <c r="C7916" t="s">
        <v>27687</v>
      </c>
      <c r="G7916" t="e">
        <f>-sal</f>
        <v>#NAME?</v>
      </c>
      <c r="H7916" t="s">
        <v>1459</v>
      </c>
      <c r="N7916" t="s">
        <v>45</v>
      </c>
      <c r="O7916" t="s">
        <v>40</v>
      </c>
      <c r="P7916" t="s">
        <v>30</v>
      </c>
      <c r="Q7916" t="s">
        <v>46</v>
      </c>
      <c r="R7916" t="s">
        <v>30</v>
      </c>
      <c r="X7916" t="s">
        <v>27688</v>
      </c>
    </row>
    <row r="7917" spans="1:24" x14ac:dyDescent="0.25">
      <c r="A7917">
        <v>1379938</v>
      </c>
      <c r="B7917" t="s">
        <v>27689</v>
      </c>
      <c r="C7917" t="s">
        <v>27690</v>
      </c>
      <c r="G7917" t="e">
        <f>-glumide</f>
        <v>#NAME?</v>
      </c>
      <c r="H7917" t="s">
        <v>9513</v>
      </c>
      <c r="N7917" t="s">
        <v>45</v>
      </c>
      <c r="O7917" t="s">
        <v>30</v>
      </c>
      <c r="P7917" t="s">
        <v>30</v>
      </c>
      <c r="Q7917" t="s">
        <v>46</v>
      </c>
      <c r="R7917" t="s">
        <v>30</v>
      </c>
      <c r="X7917" t="s">
        <v>27691</v>
      </c>
    </row>
    <row r="7918" spans="1:24" x14ac:dyDescent="0.25">
      <c r="A7918">
        <v>569010</v>
      </c>
      <c r="B7918" t="s">
        <v>27692</v>
      </c>
      <c r="C7918" t="s">
        <v>27693</v>
      </c>
      <c r="G7918" t="e">
        <f>-pride</f>
        <v>#NAME?</v>
      </c>
      <c r="H7918" t="s">
        <v>165</v>
      </c>
      <c r="N7918" t="s">
        <v>45</v>
      </c>
      <c r="O7918" t="s">
        <v>40</v>
      </c>
      <c r="P7918" t="s">
        <v>30</v>
      </c>
      <c r="Q7918" t="s">
        <v>46</v>
      </c>
      <c r="R7918" t="s">
        <v>30</v>
      </c>
      <c r="X7918" t="s">
        <v>27694</v>
      </c>
    </row>
    <row r="7919" spans="1:24" x14ac:dyDescent="0.25">
      <c r="A7919">
        <v>1379139</v>
      </c>
      <c r="B7919" t="s">
        <v>27695</v>
      </c>
      <c r="C7919" t="s">
        <v>27696</v>
      </c>
      <c r="E7919" t="s">
        <v>27697</v>
      </c>
      <c r="G7919" t="s">
        <v>122</v>
      </c>
      <c r="H7919" t="s">
        <v>123</v>
      </c>
      <c r="N7919" t="s">
        <v>45</v>
      </c>
      <c r="O7919" t="s">
        <v>30</v>
      </c>
      <c r="P7919" t="s">
        <v>30</v>
      </c>
      <c r="Q7919" t="s">
        <v>63</v>
      </c>
      <c r="R7919" t="s">
        <v>30</v>
      </c>
      <c r="X7919" t="s">
        <v>27698</v>
      </c>
    </row>
    <row r="7920" spans="1:24" x14ac:dyDescent="0.25">
      <c r="A7920">
        <v>1377279</v>
      </c>
      <c r="B7920" t="s">
        <v>27703</v>
      </c>
      <c r="C7920" t="s">
        <v>27704</v>
      </c>
      <c r="G7920" t="e">
        <f>-orex</f>
        <v>#NAME?</v>
      </c>
      <c r="H7920" t="s">
        <v>999</v>
      </c>
      <c r="N7920" t="s">
        <v>45</v>
      </c>
      <c r="O7920" t="s">
        <v>40</v>
      </c>
      <c r="P7920" t="s">
        <v>30</v>
      </c>
      <c r="Q7920" t="s">
        <v>46</v>
      </c>
      <c r="R7920" t="s">
        <v>30</v>
      </c>
      <c r="X7920" t="s">
        <v>27705</v>
      </c>
    </row>
    <row r="7921" spans="1:24" x14ac:dyDescent="0.25">
      <c r="A7921">
        <v>1380400</v>
      </c>
      <c r="B7921" t="s">
        <v>27706</v>
      </c>
      <c r="C7921" t="s">
        <v>27707</v>
      </c>
      <c r="F7921" t="s">
        <v>550</v>
      </c>
      <c r="G7921" t="e">
        <f>-mer</f>
        <v>#NAME?</v>
      </c>
      <c r="H7921" t="s">
        <v>2375</v>
      </c>
      <c r="I7921">
        <v>1971</v>
      </c>
      <c r="M7921" t="s">
        <v>27708</v>
      </c>
      <c r="N7921" t="s">
        <v>229</v>
      </c>
      <c r="O7921" t="s">
        <v>30</v>
      </c>
      <c r="P7921" t="s">
        <v>30</v>
      </c>
      <c r="Q7921" t="s">
        <v>31</v>
      </c>
      <c r="R7921" t="s">
        <v>30</v>
      </c>
    </row>
    <row r="7922" spans="1:24" x14ac:dyDescent="0.25">
      <c r="A7922">
        <v>1377574</v>
      </c>
      <c r="B7922" t="s">
        <v>27714</v>
      </c>
      <c r="C7922" t="s">
        <v>27715</v>
      </c>
      <c r="E7922" t="s">
        <v>27716</v>
      </c>
      <c r="F7922" t="s">
        <v>1046</v>
      </c>
      <c r="I7922">
        <v>1965</v>
      </c>
      <c r="M7922" t="s">
        <v>314</v>
      </c>
      <c r="N7922" t="s">
        <v>45</v>
      </c>
      <c r="O7922" t="s">
        <v>40</v>
      </c>
      <c r="P7922" t="s">
        <v>30</v>
      </c>
      <c r="Q7922" t="s">
        <v>63</v>
      </c>
      <c r="R7922" t="s">
        <v>30</v>
      </c>
      <c r="X7922" t="s">
        <v>27717</v>
      </c>
    </row>
    <row r="7923" spans="1:24" x14ac:dyDescent="0.25">
      <c r="A7923">
        <v>1377201</v>
      </c>
      <c r="B7923" t="s">
        <v>27718</v>
      </c>
      <c r="C7923" t="s">
        <v>27719</v>
      </c>
      <c r="E7923" t="s">
        <v>27720</v>
      </c>
      <c r="I7923">
        <v>1988</v>
      </c>
      <c r="M7923" t="s">
        <v>26018</v>
      </c>
      <c r="N7923" t="s">
        <v>45</v>
      </c>
      <c r="O7923" t="s">
        <v>30</v>
      </c>
      <c r="P7923" t="s">
        <v>30</v>
      </c>
      <c r="Q7923" t="s">
        <v>63</v>
      </c>
      <c r="R7923" t="s">
        <v>30</v>
      </c>
      <c r="X7923" t="s">
        <v>27721</v>
      </c>
    </row>
    <row r="7924" spans="1:24" x14ac:dyDescent="0.25">
      <c r="A7924">
        <v>1378312</v>
      </c>
      <c r="B7924" t="s">
        <v>27722</v>
      </c>
      <c r="C7924" t="s">
        <v>27723</v>
      </c>
      <c r="E7924" t="s">
        <v>27724</v>
      </c>
      <c r="F7924" t="s">
        <v>480</v>
      </c>
      <c r="I7924">
        <v>1983</v>
      </c>
      <c r="M7924" t="s">
        <v>250</v>
      </c>
      <c r="N7924" t="s">
        <v>45</v>
      </c>
      <c r="O7924" t="s">
        <v>30</v>
      </c>
      <c r="P7924" t="s">
        <v>30</v>
      </c>
      <c r="Q7924" t="s">
        <v>63</v>
      </c>
      <c r="R7924" t="s">
        <v>30</v>
      </c>
      <c r="X7924" t="s">
        <v>27725</v>
      </c>
    </row>
    <row r="7925" spans="1:24" x14ac:dyDescent="0.25">
      <c r="A7925">
        <v>1380463</v>
      </c>
      <c r="B7925" t="s">
        <v>27726</v>
      </c>
      <c r="C7925" t="s">
        <v>27727</v>
      </c>
      <c r="M7925" t="s">
        <v>27728</v>
      </c>
      <c r="N7925" t="s">
        <v>75</v>
      </c>
      <c r="O7925" t="s">
        <v>30</v>
      </c>
      <c r="P7925" t="s">
        <v>30</v>
      </c>
      <c r="Q7925" t="s">
        <v>31</v>
      </c>
      <c r="R7925" t="s">
        <v>30</v>
      </c>
    </row>
    <row r="7926" spans="1:24" x14ac:dyDescent="0.25">
      <c r="A7926">
        <v>1380796</v>
      </c>
      <c r="B7926" t="s">
        <v>27729</v>
      </c>
      <c r="C7926" t="s">
        <v>27730</v>
      </c>
      <c r="I7926">
        <v>1969</v>
      </c>
      <c r="M7926" t="s">
        <v>3218</v>
      </c>
      <c r="N7926" t="s">
        <v>229</v>
      </c>
      <c r="O7926" t="s">
        <v>30</v>
      </c>
      <c r="P7926" t="s">
        <v>30</v>
      </c>
      <c r="Q7926" t="s">
        <v>31</v>
      </c>
      <c r="R7926" t="s">
        <v>30</v>
      </c>
    </row>
    <row r="7927" spans="1:24" x14ac:dyDescent="0.25">
      <c r="A7927">
        <v>1381242</v>
      </c>
      <c r="B7927" t="s">
        <v>27731</v>
      </c>
      <c r="C7927" t="s">
        <v>27732</v>
      </c>
      <c r="M7927" t="s">
        <v>5869</v>
      </c>
      <c r="N7927" t="s">
        <v>75</v>
      </c>
      <c r="O7927" t="s">
        <v>30</v>
      </c>
      <c r="P7927" t="s">
        <v>30</v>
      </c>
      <c r="Q7927" t="s">
        <v>31</v>
      </c>
      <c r="R7927" t="s">
        <v>30</v>
      </c>
    </row>
    <row r="7928" spans="1:24" x14ac:dyDescent="0.25">
      <c r="A7928">
        <v>1380218</v>
      </c>
      <c r="B7928" t="s">
        <v>27733</v>
      </c>
      <c r="C7928" t="s">
        <v>27734</v>
      </c>
      <c r="F7928" t="s">
        <v>2492</v>
      </c>
      <c r="I7928">
        <v>1978</v>
      </c>
      <c r="M7928" t="s">
        <v>16394</v>
      </c>
      <c r="N7928" t="s">
        <v>229</v>
      </c>
      <c r="O7928" t="s">
        <v>30</v>
      </c>
      <c r="P7928" t="s">
        <v>30</v>
      </c>
      <c r="Q7928" t="s">
        <v>31</v>
      </c>
      <c r="R7928" t="s">
        <v>30</v>
      </c>
    </row>
    <row r="7929" spans="1:24" x14ac:dyDescent="0.25">
      <c r="A7929">
        <v>1380793</v>
      </c>
      <c r="B7929" t="s">
        <v>27735</v>
      </c>
      <c r="C7929" t="s">
        <v>27736</v>
      </c>
      <c r="E7929" t="s">
        <v>27737</v>
      </c>
      <c r="F7929" t="s">
        <v>232</v>
      </c>
      <c r="I7929">
        <v>1985</v>
      </c>
      <c r="M7929" t="s">
        <v>233</v>
      </c>
      <c r="N7929" t="s">
        <v>229</v>
      </c>
      <c r="O7929" t="s">
        <v>30</v>
      </c>
      <c r="P7929" t="s">
        <v>30</v>
      </c>
      <c r="Q7929" t="s">
        <v>31</v>
      </c>
      <c r="R7929" t="s">
        <v>30</v>
      </c>
    </row>
    <row r="7930" spans="1:24" x14ac:dyDescent="0.25">
      <c r="A7930">
        <v>1380686</v>
      </c>
      <c r="B7930" t="s">
        <v>27738</v>
      </c>
      <c r="C7930" t="s">
        <v>27739</v>
      </c>
      <c r="M7930" t="s">
        <v>5869</v>
      </c>
      <c r="N7930" t="s">
        <v>75</v>
      </c>
      <c r="O7930" t="s">
        <v>30</v>
      </c>
      <c r="P7930" t="s">
        <v>30</v>
      </c>
      <c r="Q7930" t="s">
        <v>31</v>
      </c>
      <c r="R7930" t="s">
        <v>30</v>
      </c>
    </row>
    <row r="7931" spans="1:24" x14ac:dyDescent="0.25">
      <c r="A7931">
        <v>1376301</v>
      </c>
      <c r="B7931" t="s">
        <v>27740</v>
      </c>
      <c r="C7931" t="s">
        <v>27741</v>
      </c>
      <c r="E7931" t="s">
        <v>27742</v>
      </c>
      <c r="F7931" t="s">
        <v>366</v>
      </c>
      <c r="I7931">
        <v>1976</v>
      </c>
      <c r="M7931" t="s">
        <v>342</v>
      </c>
      <c r="N7931" t="s">
        <v>45</v>
      </c>
      <c r="O7931" t="s">
        <v>40</v>
      </c>
      <c r="P7931" t="s">
        <v>30</v>
      </c>
      <c r="Q7931" t="s">
        <v>63</v>
      </c>
      <c r="R7931" t="s">
        <v>30</v>
      </c>
      <c r="X7931" t="s">
        <v>27743</v>
      </c>
    </row>
    <row r="7932" spans="1:24" x14ac:dyDescent="0.25">
      <c r="A7932">
        <v>1378336</v>
      </c>
      <c r="B7932" t="s">
        <v>27744</v>
      </c>
      <c r="C7932" t="s">
        <v>27745</v>
      </c>
      <c r="E7932" t="s">
        <v>27746</v>
      </c>
      <c r="F7932" t="s">
        <v>5971</v>
      </c>
      <c r="I7932">
        <v>1984</v>
      </c>
      <c r="M7932" t="s">
        <v>1025</v>
      </c>
      <c r="N7932" t="s">
        <v>29</v>
      </c>
      <c r="O7932" t="s">
        <v>30</v>
      </c>
      <c r="P7932" t="s">
        <v>30</v>
      </c>
      <c r="Q7932" t="s">
        <v>31</v>
      </c>
      <c r="R7932" t="s">
        <v>30</v>
      </c>
      <c r="X7932" t="s">
        <v>27747</v>
      </c>
    </row>
    <row r="7933" spans="1:24" x14ac:dyDescent="0.25">
      <c r="A7933">
        <v>1378564</v>
      </c>
      <c r="B7933" t="s">
        <v>27748</v>
      </c>
      <c r="C7933" t="s">
        <v>27749</v>
      </c>
      <c r="E7933" t="s">
        <v>27750</v>
      </c>
      <c r="I7933">
        <v>1974</v>
      </c>
      <c r="M7933" t="s">
        <v>4006</v>
      </c>
      <c r="N7933" t="s">
        <v>45</v>
      </c>
      <c r="O7933" t="s">
        <v>40</v>
      </c>
      <c r="P7933" t="s">
        <v>30</v>
      </c>
      <c r="Q7933" t="s">
        <v>46</v>
      </c>
      <c r="R7933" t="s">
        <v>30</v>
      </c>
      <c r="X7933" t="s">
        <v>27751</v>
      </c>
    </row>
    <row r="7934" spans="1:24" x14ac:dyDescent="0.25">
      <c r="A7934">
        <v>1381264</v>
      </c>
      <c r="B7934" t="s">
        <v>27752</v>
      </c>
      <c r="C7934" t="s">
        <v>27753</v>
      </c>
      <c r="F7934" t="s">
        <v>3575</v>
      </c>
      <c r="G7934" t="e">
        <f>-mer</f>
        <v>#NAME?</v>
      </c>
      <c r="H7934" t="s">
        <v>2375</v>
      </c>
      <c r="M7934" t="s">
        <v>3576</v>
      </c>
      <c r="N7934" t="s">
        <v>229</v>
      </c>
      <c r="O7934" t="s">
        <v>30</v>
      </c>
      <c r="P7934" t="s">
        <v>30</v>
      </c>
      <c r="Q7934" t="s">
        <v>31</v>
      </c>
      <c r="R7934" t="s">
        <v>30</v>
      </c>
    </row>
    <row r="7935" spans="1:24" x14ac:dyDescent="0.25">
      <c r="A7935">
        <v>1383063</v>
      </c>
      <c r="B7935" t="s">
        <v>27754</v>
      </c>
      <c r="C7935" t="s">
        <v>27755</v>
      </c>
      <c r="E7935" t="s">
        <v>27756</v>
      </c>
      <c r="F7935" t="s">
        <v>442</v>
      </c>
      <c r="G7935" t="s">
        <v>460</v>
      </c>
      <c r="H7935" t="s">
        <v>461</v>
      </c>
      <c r="I7935">
        <v>1976</v>
      </c>
      <c r="M7935" t="s">
        <v>453</v>
      </c>
      <c r="N7935" t="s">
        <v>29</v>
      </c>
      <c r="O7935" t="s">
        <v>40</v>
      </c>
      <c r="P7935" t="s">
        <v>30</v>
      </c>
      <c r="Q7935" t="s">
        <v>31</v>
      </c>
      <c r="R7935" t="s">
        <v>30</v>
      </c>
      <c r="X7935" t="s">
        <v>27757</v>
      </c>
    </row>
    <row r="7936" spans="1:24" x14ac:dyDescent="0.25">
      <c r="A7936">
        <v>1377030</v>
      </c>
      <c r="B7936" t="s">
        <v>27758</v>
      </c>
      <c r="C7936" t="s">
        <v>27759</v>
      </c>
      <c r="E7936" t="s">
        <v>27760</v>
      </c>
      <c r="F7936" t="s">
        <v>1258</v>
      </c>
      <c r="I7936">
        <v>1989</v>
      </c>
      <c r="M7936" t="s">
        <v>8070</v>
      </c>
      <c r="N7936" t="s">
        <v>29</v>
      </c>
      <c r="O7936" t="s">
        <v>40</v>
      </c>
      <c r="P7936" t="s">
        <v>30</v>
      </c>
      <c r="Q7936" t="s">
        <v>63</v>
      </c>
      <c r="R7936" t="s">
        <v>30</v>
      </c>
      <c r="X7936" t="s">
        <v>27761</v>
      </c>
    </row>
    <row r="7937" spans="1:24" x14ac:dyDescent="0.25">
      <c r="A7937">
        <v>1378904</v>
      </c>
      <c r="B7937" t="s">
        <v>27762</v>
      </c>
      <c r="C7937" t="s">
        <v>27763</v>
      </c>
      <c r="M7937" t="s">
        <v>7028</v>
      </c>
      <c r="N7937" t="s">
        <v>45</v>
      </c>
      <c r="O7937" t="s">
        <v>40</v>
      </c>
      <c r="P7937" t="s">
        <v>30</v>
      </c>
      <c r="Q7937" t="s">
        <v>63</v>
      </c>
      <c r="R7937" t="s">
        <v>30</v>
      </c>
      <c r="X7937" t="s">
        <v>27764</v>
      </c>
    </row>
    <row r="7938" spans="1:24" x14ac:dyDescent="0.25">
      <c r="A7938">
        <v>1376460</v>
      </c>
      <c r="B7938" t="s">
        <v>27765</v>
      </c>
      <c r="C7938" t="s">
        <v>27766</v>
      </c>
      <c r="E7938" t="s">
        <v>27767</v>
      </c>
      <c r="F7938" t="s">
        <v>1258</v>
      </c>
      <c r="I7938">
        <v>1988</v>
      </c>
      <c r="M7938" t="s">
        <v>27768</v>
      </c>
      <c r="N7938" t="s">
        <v>45</v>
      </c>
      <c r="O7938" t="s">
        <v>40</v>
      </c>
      <c r="P7938" t="s">
        <v>30</v>
      </c>
      <c r="Q7938" t="s">
        <v>46</v>
      </c>
      <c r="R7938" t="s">
        <v>30</v>
      </c>
      <c r="X7938" t="s">
        <v>27769</v>
      </c>
    </row>
    <row r="7939" spans="1:24" x14ac:dyDescent="0.25">
      <c r="A7939">
        <v>1376546</v>
      </c>
      <c r="B7939" t="s">
        <v>27770</v>
      </c>
      <c r="C7939" t="s">
        <v>27771</v>
      </c>
      <c r="E7939" t="s">
        <v>27772</v>
      </c>
      <c r="F7939" t="s">
        <v>3897</v>
      </c>
      <c r="I7939">
        <v>1974</v>
      </c>
      <c r="M7939" t="s">
        <v>367</v>
      </c>
      <c r="N7939" t="s">
        <v>45</v>
      </c>
      <c r="O7939" t="s">
        <v>40</v>
      </c>
      <c r="P7939" t="s">
        <v>30</v>
      </c>
      <c r="Q7939" t="s">
        <v>46</v>
      </c>
      <c r="R7939" t="s">
        <v>30</v>
      </c>
      <c r="X7939" t="s">
        <v>27773</v>
      </c>
    </row>
    <row r="7940" spans="1:24" x14ac:dyDescent="0.25">
      <c r="A7940">
        <v>160257</v>
      </c>
      <c r="B7940" t="s">
        <v>27774</v>
      </c>
      <c r="C7940" t="s">
        <v>27775</v>
      </c>
      <c r="E7940" t="s">
        <v>27776</v>
      </c>
      <c r="I7940">
        <v>1976</v>
      </c>
      <c r="M7940" t="s">
        <v>13457</v>
      </c>
      <c r="N7940" t="s">
        <v>45</v>
      </c>
      <c r="O7940" t="s">
        <v>40</v>
      </c>
      <c r="P7940" t="s">
        <v>30</v>
      </c>
      <c r="Q7940" t="s">
        <v>46</v>
      </c>
      <c r="R7940" t="s">
        <v>30</v>
      </c>
      <c r="X7940" t="s">
        <v>27777</v>
      </c>
    </row>
    <row r="7941" spans="1:24" x14ac:dyDescent="0.25">
      <c r="A7941">
        <v>1376654</v>
      </c>
      <c r="B7941" t="s">
        <v>27778</v>
      </c>
      <c r="C7941" t="s">
        <v>27779</v>
      </c>
      <c r="E7941" t="s">
        <v>27780</v>
      </c>
      <c r="G7941" t="e">
        <f>-tocin</f>
        <v>#NAME?</v>
      </c>
      <c r="H7941" t="s">
        <v>1730</v>
      </c>
      <c r="I7941">
        <v>1963</v>
      </c>
      <c r="M7941" t="s">
        <v>453</v>
      </c>
      <c r="N7941" t="s">
        <v>108</v>
      </c>
      <c r="O7941" t="s">
        <v>30</v>
      </c>
      <c r="P7941" t="s">
        <v>30</v>
      </c>
      <c r="Q7941" t="s">
        <v>31</v>
      </c>
      <c r="R7941" t="s">
        <v>30</v>
      </c>
      <c r="X7941" t="s">
        <v>27781</v>
      </c>
    </row>
    <row r="7942" spans="1:24" x14ac:dyDescent="0.25">
      <c r="A7942">
        <v>1377352</v>
      </c>
      <c r="B7942" t="s">
        <v>27782</v>
      </c>
      <c r="C7942" t="s">
        <v>27783</v>
      </c>
      <c r="E7942" t="s">
        <v>27784</v>
      </c>
      <c r="F7942" t="s">
        <v>301</v>
      </c>
      <c r="I7942">
        <v>1976</v>
      </c>
      <c r="M7942" t="s">
        <v>3423</v>
      </c>
      <c r="N7942" t="s">
        <v>45</v>
      </c>
      <c r="O7942" t="s">
        <v>40</v>
      </c>
      <c r="P7942" t="s">
        <v>30</v>
      </c>
      <c r="Q7942" t="s">
        <v>63</v>
      </c>
      <c r="R7942" t="s">
        <v>30</v>
      </c>
      <c r="X7942" t="s">
        <v>27785</v>
      </c>
    </row>
    <row r="7943" spans="1:24" x14ac:dyDescent="0.25">
      <c r="A7943">
        <v>1376693</v>
      </c>
      <c r="B7943" t="s">
        <v>27786</v>
      </c>
      <c r="C7943" t="s">
        <v>27787</v>
      </c>
      <c r="E7943" t="s">
        <v>27788</v>
      </c>
      <c r="F7943" t="s">
        <v>313</v>
      </c>
      <c r="I7943">
        <v>1976</v>
      </c>
      <c r="M7943" t="s">
        <v>27789</v>
      </c>
      <c r="N7943" t="s">
        <v>45</v>
      </c>
      <c r="O7943" t="s">
        <v>30</v>
      </c>
      <c r="P7943" t="s">
        <v>30</v>
      </c>
      <c r="Q7943" t="s">
        <v>31</v>
      </c>
      <c r="R7943" t="s">
        <v>30</v>
      </c>
      <c r="X7943" t="s">
        <v>27790</v>
      </c>
    </row>
    <row r="7944" spans="1:24" x14ac:dyDescent="0.25">
      <c r="A7944">
        <v>1376541</v>
      </c>
      <c r="B7944" t="s">
        <v>27791</v>
      </c>
      <c r="C7944" t="s">
        <v>27792</v>
      </c>
      <c r="E7944" t="s">
        <v>27793</v>
      </c>
      <c r="F7944" t="s">
        <v>301</v>
      </c>
      <c r="G7944" t="e">
        <f>-pamide</f>
        <v>#NAME?</v>
      </c>
      <c r="H7944" t="s">
        <v>760</v>
      </c>
      <c r="I7944">
        <v>1967</v>
      </c>
      <c r="M7944" t="s">
        <v>763</v>
      </c>
      <c r="N7944" t="s">
        <v>45</v>
      </c>
      <c r="O7944" t="s">
        <v>40</v>
      </c>
      <c r="P7944" t="s">
        <v>30</v>
      </c>
      <c r="Q7944" t="s">
        <v>63</v>
      </c>
      <c r="R7944" t="s">
        <v>30</v>
      </c>
      <c r="X7944" t="s">
        <v>27794</v>
      </c>
    </row>
    <row r="7945" spans="1:24" x14ac:dyDescent="0.25">
      <c r="A7945">
        <v>1378911</v>
      </c>
      <c r="B7945" t="s">
        <v>27795</v>
      </c>
      <c r="C7945" t="s">
        <v>27796</v>
      </c>
      <c r="E7945" t="s">
        <v>27797</v>
      </c>
      <c r="F7945" t="s">
        <v>5885</v>
      </c>
      <c r="I7945">
        <v>1981</v>
      </c>
      <c r="M7945" t="s">
        <v>3737</v>
      </c>
      <c r="N7945" t="s">
        <v>45</v>
      </c>
      <c r="O7945" t="s">
        <v>40</v>
      </c>
      <c r="P7945" t="s">
        <v>30</v>
      </c>
      <c r="Q7945" t="s">
        <v>63</v>
      </c>
      <c r="R7945" t="s">
        <v>30</v>
      </c>
      <c r="X7945" t="s">
        <v>27798</v>
      </c>
    </row>
    <row r="7946" spans="1:24" x14ac:dyDescent="0.25">
      <c r="A7946">
        <v>83606</v>
      </c>
      <c r="B7946" t="s">
        <v>27799</v>
      </c>
      <c r="C7946" t="s">
        <v>27800</v>
      </c>
      <c r="E7946" t="s">
        <v>27801</v>
      </c>
      <c r="F7946" t="s">
        <v>480</v>
      </c>
      <c r="G7946" t="e">
        <f>-glitazone</f>
        <v>#NAME?</v>
      </c>
      <c r="H7946" t="s">
        <v>7878</v>
      </c>
      <c r="I7946">
        <v>1993</v>
      </c>
      <c r="M7946" t="s">
        <v>27802</v>
      </c>
      <c r="N7946" t="s">
        <v>45</v>
      </c>
      <c r="O7946" t="s">
        <v>40</v>
      </c>
      <c r="P7946" t="s">
        <v>30</v>
      </c>
      <c r="Q7946" t="s">
        <v>46</v>
      </c>
      <c r="R7946" t="s">
        <v>30</v>
      </c>
      <c r="X7946" t="s">
        <v>27803</v>
      </c>
    </row>
    <row r="7947" spans="1:24" x14ac:dyDescent="0.25">
      <c r="A7947">
        <v>1383111</v>
      </c>
      <c r="B7947" t="s">
        <v>27804</v>
      </c>
      <c r="C7947" t="s">
        <v>27805</v>
      </c>
      <c r="E7947" t="s">
        <v>27806</v>
      </c>
      <c r="F7947" t="s">
        <v>6778</v>
      </c>
      <c r="I7947">
        <v>1969</v>
      </c>
      <c r="M7947" t="s">
        <v>1025</v>
      </c>
      <c r="N7947" t="s">
        <v>45</v>
      </c>
      <c r="O7947" t="s">
        <v>40</v>
      </c>
      <c r="P7947" t="s">
        <v>30</v>
      </c>
      <c r="Q7947" t="s">
        <v>63</v>
      </c>
      <c r="R7947" t="s">
        <v>30</v>
      </c>
      <c r="X7947" t="s">
        <v>27807</v>
      </c>
    </row>
    <row r="7948" spans="1:24" x14ac:dyDescent="0.25">
      <c r="A7948">
        <v>1383206</v>
      </c>
      <c r="B7948" t="s">
        <v>27808</v>
      </c>
      <c r="C7948" t="s">
        <v>27809</v>
      </c>
      <c r="E7948" t="s">
        <v>27810</v>
      </c>
      <c r="F7948" t="s">
        <v>11336</v>
      </c>
      <c r="I7948">
        <v>1971</v>
      </c>
      <c r="M7948" t="s">
        <v>2544</v>
      </c>
      <c r="N7948" t="s">
        <v>45</v>
      </c>
      <c r="O7948" t="s">
        <v>40</v>
      </c>
      <c r="P7948" t="s">
        <v>30</v>
      </c>
      <c r="Q7948" t="s">
        <v>63</v>
      </c>
      <c r="R7948" t="s">
        <v>30</v>
      </c>
      <c r="X7948" t="s">
        <v>27811</v>
      </c>
    </row>
    <row r="7949" spans="1:24" x14ac:dyDescent="0.25">
      <c r="A7949">
        <v>1383328</v>
      </c>
      <c r="B7949" t="s">
        <v>27812</v>
      </c>
      <c r="C7949" t="s">
        <v>27813</v>
      </c>
      <c r="I7949">
        <v>1976</v>
      </c>
      <c r="M7949" t="s">
        <v>314</v>
      </c>
      <c r="N7949" t="s">
        <v>45</v>
      </c>
      <c r="O7949" t="s">
        <v>40</v>
      </c>
      <c r="P7949" t="s">
        <v>30</v>
      </c>
      <c r="Q7949" t="s">
        <v>63</v>
      </c>
      <c r="R7949" t="s">
        <v>30</v>
      </c>
      <c r="X7949" t="s">
        <v>27814</v>
      </c>
    </row>
    <row r="7950" spans="1:24" x14ac:dyDescent="0.25">
      <c r="A7950">
        <v>1380955</v>
      </c>
      <c r="B7950" t="s">
        <v>27817</v>
      </c>
      <c r="C7950" t="s">
        <v>27818</v>
      </c>
      <c r="G7950" t="s">
        <v>13217</v>
      </c>
      <c r="H7950" t="s">
        <v>14258</v>
      </c>
      <c r="I7950">
        <v>1990</v>
      </c>
      <c r="M7950" t="s">
        <v>20554</v>
      </c>
      <c r="N7950" t="s">
        <v>108</v>
      </c>
      <c r="O7950" t="s">
        <v>30</v>
      </c>
      <c r="P7950" t="s">
        <v>30</v>
      </c>
      <c r="Q7950" t="s">
        <v>31</v>
      </c>
      <c r="R7950" t="s">
        <v>30</v>
      </c>
    </row>
    <row r="7951" spans="1:24" x14ac:dyDescent="0.25">
      <c r="A7951">
        <v>1380202</v>
      </c>
      <c r="B7951" t="s">
        <v>27819</v>
      </c>
      <c r="C7951" t="s">
        <v>27820</v>
      </c>
      <c r="F7951" t="s">
        <v>480</v>
      </c>
      <c r="I7951">
        <v>1967</v>
      </c>
      <c r="M7951" t="s">
        <v>793</v>
      </c>
      <c r="N7951" t="s">
        <v>75</v>
      </c>
      <c r="O7951" t="s">
        <v>30</v>
      </c>
      <c r="P7951" t="s">
        <v>30</v>
      </c>
      <c r="Q7951" t="s">
        <v>31</v>
      </c>
      <c r="R7951" t="s">
        <v>30</v>
      </c>
    </row>
    <row r="7952" spans="1:24" x14ac:dyDescent="0.25">
      <c r="A7952">
        <v>1380795</v>
      </c>
      <c r="B7952" t="s">
        <v>27821</v>
      </c>
      <c r="C7952" t="s">
        <v>27822</v>
      </c>
      <c r="I7952">
        <v>1964</v>
      </c>
      <c r="M7952" t="s">
        <v>1194</v>
      </c>
      <c r="N7952" t="s">
        <v>229</v>
      </c>
      <c r="O7952" t="s">
        <v>30</v>
      </c>
      <c r="P7952" t="s">
        <v>30</v>
      </c>
      <c r="Q7952" t="s">
        <v>31</v>
      </c>
      <c r="R7952" t="s">
        <v>30</v>
      </c>
    </row>
    <row r="7953" spans="1:24" x14ac:dyDescent="0.25">
      <c r="A7953">
        <v>1381120</v>
      </c>
      <c r="B7953" t="s">
        <v>27823</v>
      </c>
      <c r="C7953" t="s">
        <v>27824</v>
      </c>
      <c r="M7953" t="s">
        <v>224</v>
      </c>
      <c r="N7953" t="s">
        <v>75</v>
      </c>
      <c r="O7953" t="s">
        <v>30</v>
      </c>
      <c r="P7953" t="s">
        <v>30</v>
      </c>
      <c r="Q7953" t="s">
        <v>31</v>
      </c>
      <c r="R7953" t="s">
        <v>30</v>
      </c>
    </row>
    <row r="7954" spans="1:24" x14ac:dyDescent="0.25">
      <c r="A7954">
        <v>1380237</v>
      </c>
      <c r="B7954" t="s">
        <v>27825</v>
      </c>
      <c r="C7954" t="s">
        <v>27826</v>
      </c>
      <c r="F7954" t="s">
        <v>178</v>
      </c>
      <c r="I7954">
        <v>1964</v>
      </c>
      <c r="M7954" t="s">
        <v>2468</v>
      </c>
      <c r="N7954" t="s">
        <v>229</v>
      </c>
      <c r="O7954" t="s">
        <v>30</v>
      </c>
      <c r="P7954" t="s">
        <v>30</v>
      </c>
      <c r="Q7954" t="s">
        <v>31</v>
      </c>
      <c r="R7954" t="s">
        <v>30</v>
      </c>
    </row>
    <row r="7955" spans="1:24" x14ac:dyDescent="0.25">
      <c r="A7955">
        <v>1380195</v>
      </c>
      <c r="B7955" t="s">
        <v>27827</v>
      </c>
      <c r="C7955" t="s">
        <v>27828</v>
      </c>
      <c r="F7955" t="s">
        <v>8624</v>
      </c>
      <c r="M7955" t="s">
        <v>27829</v>
      </c>
      <c r="N7955" t="s">
        <v>229</v>
      </c>
      <c r="O7955" t="s">
        <v>30</v>
      </c>
      <c r="P7955" t="s">
        <v>30</v>
      </c>
      <c r="Q7955" t="s">
        <v>31</v>
      </c>
      <c r="R7955" t="s">
        <v>30</v>
      </c>
    </row>
    <row r="7956" spans="1:24" x14ac:dyDescent="0.25">
      <c r="A7956">
        <v>1381026</v>
      </c>
      <c r="B7956" t="s">
        <v>27830</v>
      </c>
      <c r="C7956" t="s">
        <v>27831</v>
      </c>
      <c r="F7956" t="s">
        <v>27832</v>
      </c>
      <c r="M7956" t="s">
        <v>27833</v>
      </c>
      <c r="N7956" t="s">
        <v>75</v>
      </c>
      <c r="O7956" t="s">
        <v>30</v>
      </c>
      <c r="P7956" t="s">
        <v>30</v>
      </c>
      <c r="Q7956" t="s">
        <v>31</v>
      </c>
      <c r="R7956" t="s">
        <v>30</v>
      </c>
    </row>
    <row r="7957" spans="1:24" x14ac:dyDescent="0.25">
      <c r="A7957">
        <v>1376667</v>
      </c>
      <c r="B7957" t="s">
        <v>27834</v>
      </c>
      <c r="C7957" t="s">
        <v>27835</v>
      </c>
      <c r="F7957" t="s">
        <v>27836</v>
      </c>
      <c r="M7957" t="s">
        <v>27837</v>
      </c>
      <c r="N7957" t="s">
        <v>74</v>
      </c>
      <c r="O7957" t="s">
        <v>30</v>
      </c>
      <c r="P7957" t="s">
        <v>30</v>
      </c>
      <c r="Q7957" t="s">
        <v>63</v>
      </c>
      <c r="R7957" t="s">
        <v>30</v>
      </c>
      <c r="X7957" t="s">
        <v>27838</v>
      </c>
    </row>
    <row r="7958" spans="1:24" x14ac:dyDescent="0.25">
      <c r="A7958">
        <v>1379486</v>
      </c>
      <c r="B7958" t="s">
        <v>27839</v>
      </c>
      <c r="C7958" t="s">
        <v>27840</v>
      </c>
      <c r="M7958" t="s">
        <v>27841</v>
      </c>
      <c r="N7958" t="s">
        <v>45</v>
      </c>
      <c r="O7958" t="s">
        <v>30</v>
      </c>
      <c r="P7958" t="s">
        <v>30</v>
      </c>
      <c r="Q7958" t="s">
        <v>75</v>
      </c>
      <c r="R7958" t="s">
        <v>30</v>
      </c>
      <c r="X7958" t="s">
        <v>27842</v>
      </c>
    </row>
    <row r="7959" spans="1:24" x14ac:dyDescent="0.25">
      <c r="A7959">
        <v>38826</v>
      </c>
      <c r="B7959" t="s">
        <v>27843</v>
      </c>
      <c r="C7959" t="s">
        <v>27844</v>
      </c>
      <c r="E7959" t="s">
        <v>27845</v>
      </c>
      <c r="F7959" t="s">
        <v>7107</v>
      </c>
      <c r="G7959" t="e">
        <f>-rinone</f>
        <v>#NAME?</v>
      </c>
      <c r="H7959" t="s">
        <v>9563</v>
      </c>
      <c r="I7959">
        <v>1987</v>
      </c>
      <c r="M7959" t="s">
        <v>27846</v>
      </c>
      <c r="N7959" t="s">
        <v>45</v>
      </c>
      <c r="O7959" t="s">
        <v>40</v>
      </c>
      <c r="P7959" t="s">
        <v>30</v>
      </c>
      <c r="Q7959" t="s">
        <v>63</v>
      </c>
      <c r="R7959" t="s">
        <v>30</v>
      </c>
      <c r="X7959" t="s">
        <v>27847</v>
      </c>
    </row>
    <row r="7960" spans="1:24" x14ac:dyDescent="0.25">
      <c r="A7960">
        <v>1379598</v>
      </c>
      <c r="B7960" t="s">
        <v>27848</v>
      </c>
      <c r="C7960" t="s">
        <v>27849</v>
      </c>
      <c r="G7960" t="e">
        <f>-ampanel</f>
        <v>#NAME?</v>
      </c>
      <c r="H7960" t="s">
        <v>14659</v>
      </c>
      <c r="I7960">
        <v>2011</v>
      </c>
      <c r="N7960" t="s">
        <v>45</v>
      </c>
      <c r="O7960" t="s">
        <v>40</v>
      </c>
      <c r="P7960" t="s">
        <v>30</v>
      </c>
      <c r="Q7960" t="s">
        <v>31</v>
      </c>
      <c r="R7960" t="s">
        <v>30</v>
      </c>
      <c r="X7960" t="s">
        <v>27850</v>
      </c>
    </row>
    <row r="7961" spans="1:24" x14ac:dyDescent="0.25">
      <c r="A7961">
        <v>1383459</v>
      </c>
      <c r="B7961" t="s">
        <v>27851</v>
      </c>
      <c r="C7961" t="s">
        <v>27852</v>
      </c>
      <c r="E7961" t="s">
        <v>27853</v>
      </c>
      <c r="G7961" t="e">
        <f>-ast</f>
        <v>#NAME?</v>
      </c>
      <c r="H7961" t="s">
        <v>10401</v>
      </c>
      <c r="I7961">
        <v>1983</v>
      </c>
      <c r="M7961" t="s">
        <v>3392</v>
      </c>
      <c r="N7961" t="s">
        <v>45</v>
      </c>
      <c r="O7961" t="s">
        <v>40</v>
      </c>
      <c r="P7961" t="s">
        <v>30</v>
      </c>
      <c r="Q7961" t="s">
        <v>63</v>
      </c>
      <c r="R7961" t="s">
        <v>30</v>
      </c>
      <c r="X7961" t="s">
        <v>27854</v>
      </c>
    </row>
    <row r="7962" spans="1:24" x14ac:dyDescent="0.25">
      <c r="A7962">
        <v>1383446</v>
      </c>
      <c r="B7962" t="s">
        <v>27855</v>
      </c>
      <c r="C7962" t="s">
        <v>27856</v>
      </c>
      <c r="E7962" t="s">
        <v>27857</v>
      </c>
      <c r="G7962" t="e">
        <f>-ium</f>
        <v>#NAME?</v>
      </c>
      <c r="H7962" t="s">
        <v>288</v>
      </c>
      <c r="N7962" t="s">
        <v>45</v>
      </c>
      <c r="O7962" t="s">
        <v>30</v>
      </c>
      <c r="P7962" t="s">
        <v>30</v>
      </c>
      <c r="Q7962" t="s">
        <v>63</v>
      </c>
      <c r="R7962" t="s">
        <v>30</v>
      </c>
      <c r="X7962" t="s">
        <v>27858</v>
      </c>
    </row>
    <row r="7963" spans="1:24" x14ac:dyDescent="0.25">
      <c r="A7963">
        <v>1248977</v>
      </c>
      <c r="B7963" t="s">
        <v>27859</v>
      </c>
      <c r="C7963" t="s">
        <v>27860</v>
      </c>
      <c r="E7963" t="s">
        <v>27861</v>
      </c>
      <c r="F7963" t="s">
        <v>527</v>
      </c>
      <c r="G7963" t="e">
        <f>-micin</f>
        <v>#NAME?</v>
      </c>
      <c r="H7963" t="s">
        <v>256</v>
      </c>
      <c r="I7963">
        <v>1980</v>
      </c>
      <c r="M7963" t="s">
        <v>453</v>
      </c>
      <c r="N7963" t="s">
        <v>45</v>
      </c>
      <c r="O7963" t="s">
        <v>30</v>
      </c>
      <c r="P7963" t="s">
        <v>30</v>
      </c>
      <c r="Q7963" t="s">
        <v>46</v>
      </c>
      <c r="R7963" t="s">
        <v>30</v>
      </c>
      <c r="X7963" t="s">
        <v>27862</v>
      </c>
    </row>
    <row r="7964" spans="1:24" x14ac:dyDescent="0.25">
      <c r="A7964">
        <v>1383260</v>
      </c>
      <c r="B7964" t="s">
        <v>27863</v>
      </c>
      <c r="C7964" t="s">
        <v>27864</v>
      </c>
      <c r="G7964" t="s">
        <v>5821</v>
      </c>
      <c r="H7964" t="s">
        <v>5822</v>
      </c>
      <c r="N7964" t="s">
        <v>45</v>
      </c>
      <c r="O7964" t="s">
        <v>40</v>
      </c>
      <c r="P7964" t="s">
        <v>30</v>
      </c>
      <c r="Q7964" t="s">
        <v>46</v>
      </c>
      <c r="R7964" t="s">
        <v>30</v>
      </c>
      <c r="X7964" t="s">
        <v>27865</v>
      </c>
    </row>
    <row r="7965" spans="1:24" x14ac:dyDescent="0.25">
      <c r="A7965">
        <v>1383518</v>
      </c>
      <c r="B7965" t="s">
        <v>27866</v>
      </c>
      <c r="C7965" t="s">
        <v>27867</v>
      </c>
      <c r="G7965" t="s">
        <v>2404</v>
      </c>
      <c r="H7965" t="s">
        <v>2405</v>
      </c>
      <c r="N7965" t="s">
        <v>45</v>
      </c>
      <c r="O7965" t="s">
        <v>40</v>
      </c>
      <c r="P7965" t="s">
        <v>30</v>
      </c>
      <c r="Q7965" t="s">
        <v>63</v>
      </c>
      <c r="R7965" t="s">
        <v>30</v>
      </c>
      <c r="X7965" t="s">
        <v>27868</v>
      </c>
    </row>
    <row r="7966" spans="1:24" x14ac:dyDescent="0.25">
      <c r="A7966">
        <v>1380299</v>
      </c>
      <c r="B7966" t="s">
        <v>27876</v>
      </c>
      <c r="C7966" t="s">
        <v>27877</v>
      </c>
      <c r="G7966" t="e">
        <f>-kin</f>
        <v>#NAME?</v>
      </c>
      <c r="H7966" t="s">
        <v>7678</v>
      </c>
      <c r="N7966" t="s">
        <v>108</v>
      </c>
      <c r="O7966" t="s">
        <v>30</v>
      </c>
      <c r="P7966" t="s">
        <v>30</v>
      </c>
      <c r="Q7966" t="s">
        <v>31</v>
      </c>
      <c r="R7966" t="s">
        <v>30</v>
      </c>
    </row>
    <row r="7967" spans="1:24" x14ac:dyDescent="0.25">
      <c r="A7967">
        <v>1380578</v>
      </c>
      <c r="B7967" t="s">
        <v>27878</v>
      </c>
      <c r="C7967" t="s">
        <v>27879</v>
      </c>
      <c r="G7967" t="e">
        <f>-relix</f>
        <v>#NAME?</v>
      </c>
      <c r="H7967" t="s">
        <v>4181</v>
      </c>
      <c r="N7967" t="s">
        <v>108</v>
      </c>
      <c r="O7967" t="s">
        <v>30</v>
      </c>
      <c r="P7967" t="s">
        <v>30</v>
      </c>
      <c r="Q7967" t="s">
        <v>31</v>
      </c>
      <c r="R7967" t="s">
        <v>30</v>
      </c>
    </row>
    <row r="7968" spans="1:24" x14ac:dyDescent="0.25">
      <c r="A7968">
        <v>1381163</v>
      </c>
      <c r="B7968" t="s">
        <v>27880</v>
      </c>
      <c r="C7968" t="s">
        <v>27881</v>
      </c>
      <c r="E7968" t="s">
        <v>27882</v>
      </c>
      <c r="F7968" t="s">
        <v>301</v>
      </c>
      <c r="G7968" t="e">
        <f>-filcon</f>
        <v>#NAME?</v>
      </c>
      <c r="H7968" t="s">
        <v>276</v>
      </c>
      <c r="I7968">
        <v>1979</v>
      </c>
      <c r="M7968" t="s">
        <v>277</v>
      </c>
      <c r="N7968" t="s">
        <v>229</v>
      </c>
      <c r="O7968" t="s">
        <v>30</v>
      </c>
      <c r="P7968" t="s">
        <v>30</v>
      </c>
      <c r="Q7968" t="s">
        <v>31</v>
      </c>
      <c r="R7968" t="s">
        <v>30</v>
      </c>
    </row>
    <row r="7969" spans="1:24" x14ac:dyDescent="0.25">
      <c r="A7969">
        <v>1381403</v>
      </c>
      <c r="B7969" t="s">
        <v>27890</v>
      </c>
      <c r="C7969" t="s">
        <v>27891</v>
      </c>
      <c r="G7969" t="e">
        <f>-cog</f>
        <v>#NAME?</v>
      </c>
      <c r="H7969" t="s">
        <v>15204</v>
      </c>
      <c r="N7969" t="s">
        <v>75</v>
      </c>
      <c r="O7969" t="s">
        <v>30</v>
      </c>
      <c r="P7969" t="s">
        <v>30</v>
      </c>
      <c r="Q7969" t="s">
        <v>31</v>
      </c>
      <c r="R7969" t="s">
        <v>30</v>
      </c>
    </row>
    <row r="7970" spans="1:24" x14ac:dyDescent="0.25">
      <c r="A7970">
        <v>1380241</v>
      </c>
      <c r="B7970" t="s">
        <v>27892</v>
      </c>
      <c r="C7970" t="s">
        <v>27893</v>
      </c>
      <c r="G7970" t="s">
        <v>2333</v>
      </c>
      <c r="H7970" t="s">
        <v>790</v>
      </c>
      <c r="M7970" t="s">
        <v>8194</v>
      </c>
      <c r="N7970" t="s">
        <v>229</v>
      </c>
      <c r="O7970" t="s">
        <v>30</v>
      </c>
      <c r="P7970" t="s">
        <v>30</v>
      </c>
      <c r="Q7970" t="s">
        <v>31</v>
      </c>
      <c r="R7970" t="s">
        <v>30</v>
      </c>
    </row>
    <row r="7971" spans="1:24" x14ac:dyDescent="0.25">
      <c r="A7971">
        <v>1380420</v>
      </c>
      <c r="B7971" t="s">
        <v>27894</v>
      </c>
      <c r="C7971" t="s">
        <v>27895</v>
      </c>
      <c r="G7971" t="e">
        <f>-ase</f>
        <v>#NAME?</v>
      </c>
      <c r="H7971" t="s">
        <v>3409</v>
      </c>
      <c r="N7971" t="s">
        <v>2360</v>
      </c>
      <c r="O7971" t="s">
        <v>30</v>
      </c>
      <c r="P7971" t="s">
        <v>30</v>
      </c>
      <c r="Q7971" t="s">
        <v>31</v>
      </c>
      <c r="R7971" t="s">
        <v>30</v>
      </c>
    </row>
    <row r="7972" spans="1:24" x14ac:dyDescent="0.25">
      <c r="A7972">
        <v>822832</v>
      </c>
      <c r="B7972" t="s">
        <v>27903</v>
      </c>
      <c r="C7972" t="s">
        <v>27904</v>
      </c>
      <c r="M7972" t="s">
        <v>5896</v>
      </c>
      <c r="N7972" t="s">
        <v>45</v>
      </c>
      <c r="O7972" t="s">
        <v>40</v>
      </c>
      <c r="P7972" t="s">
        <v>30</v>
      </c>
      <c r="Q7972" t="s">
        <v>46</v>
      </c>
      <c r="R7972" t="s">
        <v>30</v>
      </c>
      <c r="X7972" t="s">
        <v>27905</v>
      </c>
    </row>
    <row r="7973" spans="1:24" x14ac:dyDescent="0.25">
      <c r="A7973">
        <v>13526</v>
      </c>
      <c r="B7973" t="s">
        <v>27906</v>
      </c>
      <c r="C7973" t="s">
        <v>27907</v>
      </c>
      <c r="E7973" t="s">
        <v>27908</v>
      </c>
      <c r="F7973" t="s">
        <v>480</v>
      </c>
      <c r="I7973">
        <v>1968</v>
      </c>
      <c r="M7973" t="s">
        <v>453</v>
      </c>
      <c r="N7973" t="s">
        <v>45</v>
      </c>
      <c r="O7973" t="s">
        <v>40</v>
      </c>
      <c r="P7973" t="s">
        <v>30</v>
      </c>
      <c r="Q7973" t="s">
        <v>63</v>
      </c>
      <c r="R7973" t="s">
        <v>30</v>
      </c>
      <c r="X7973" t="s">
        <v>27909</v>
      </c>
    </row>
    <row r="7974" spans="1:24" x14ac:dyDescent="0.25">
      <c r="A7974">
        <v>114151</v>
      </c>
      <c r="B7974" t="s">
        <v>27922</v>
      </c>
      <c r="C7974" t="s">
        <v>27923</v>
      </c>
      <c r="E7974" t="s">
        <v>27924</v>
      </c>
      <c r="F7974" t="s">
        <v>3859</v>
      </c>
      <c r="G7974" t="e">
        <f>-stat</f>
        <v>#NAME?</v>
      </c>
      <c r="H7974" t="s">
        <v>27925</v>
      </c>
      <c r="I7974">
        <v>1995</v>
      </c>
      <c r="M7974" t="s">
        <v>21983</v>
      </c>
      <c r="N7974" t="s">
        <v>45</v>
      </c>
      <c r="O7974" t="s">
        <v>40</v>
      </c>
      <c r="P7974" t="s">
        <v>30</v>
      </c>
      <c r="Q7974" t="s">
        <v>31</v>
      </c>
      <c r="R7974" t="s">
        <v>30</v>
      </c>
      <c r="X7974" t="s">
        <v>27926</v>
      </c>
    </row>
    <row r="7975" spans="1:24" x14ac:dyDescent="0.25">
      <c r="A7975">
        <v>68056</v>
      </c>
      <c r="B7975" t="s">
        <v>27930</v>
      </c>
      <c r="C7975" t="s">
        <v>27931</v>
      </c>
      <c r="M7975" t="s">
        <v>3144</v>
      </c>
      <c r="N7975" t="s">
        <v>45</v>
      </c>
      <c r="O7975" t="s">
        <v>40</v>
      </c>
      <c r="P7975" t="s">
        <v>30</v>
      </c>
      <c r="Q7975" t="s">
        <v>63</v>
      </c>
      <c r="R7975" t="s">
        <v>30</v>
      </c>
      <c r="X7975" t="s">
        <v>27932</v>
      </c>
    </row>
    <row r="7976" spans="1:24" x14ac:dyDescent="0.25">
      <c r="A7976">
        <v>1246994</v>
      </c>
      <c r="B7976" t="s">
        <v>27953</v>
      </c>
      <c r="C7976" t="s">
        <v>27954</v>
      </c>
      <c r="M7976" t="s">
        <v>27955</v>
      </c>
      <c r="N7976" t="s">
        <v>45</v>
      </c>
      <c r="O7976" t="s">
        <v>30</v>
      </c>
      <c r="P7976" t="s">
        <v>30</v>
      </c>
      <c r="Q7976" t="s">
        <v>75</v>
      </c>
      <c r="R7976" t="s">
        <v>30</v>
      </c>
      <c r="X7976" t="s">
        <v>27956</v>
      </c>
    </row>
    <row r="7977" spans="1:24" x14ac:dyDescent="0.25">
      <c r="A7977">
        <v>1380343</v>
      </c>
      <c r="B7977" t="s">
        <v>27957</v>
      </c>
      <c r="C7977" t="s">
        <v>27958</v>
      </c>
      <c r="M7977" t="s">
        <v>4325</v>
      </c>
      <c r="N7977" t="s">
        <v>75</v>
      </c>
      <c r="O7977" t="s">
        <v>30</v>
      </c>
      <c r="P7977" t="s">
        <v>30</v>
      </c>
      <c r="Q7977" t="s">
        <v>31</v>
      </c>
      <c r="R7977" t="s">
        <v>30</v>
      </c>
    </row>
    <row r="7978" spans="1:24" x14ac:dyDescent="0.25">
      <c r="A7978">
        <v>1381262</v>
      </c>
      <c r="B7978" t="s">
        <v>27959</v>
      </c>
      <c r="C7978" t="s">
        <v>27960</v>
      </c>
      <c r="F7978" t="s">
        <v>3575</v>
      </c>
      <c r="G7978" t="e">
        <f>-mer</f>
        <v>#NAME?</v>
      </c>
      <c r="H7978" t="s">
        <v>2375</v>
      </c>
      <c r="I7978">
        <v>1975</v>
      </c>
      <c r="M7978" t="s">
        <v>27961</v>
      </c>
      <c r="N7978" t="s">
        <v>229</v>
      </c>
      <c r="O7978" t="s">
        <v>30</v>
      </c>
      <c r="P7978" t="s">
        <v>30</v>
      </c>
      <c r="Q7978" t="s">
        <v>31</v>
      </c>
      <c r="R7978" t="s">
        <v>30</v>
      </c>
    </row>
    <row r="7979" spans="1:24" x14ac:dyDescent="0.25">
      <c r="A7979">
        <v>1381165</v>
      </c>
      <c r="B7979" t="s">
        <v>27962</v>
      </c>
      <c r="C7979" t="s">
        <v>27963</v>
      </c>
      <c r="F7979" t="s">
        <v>4437</v>
      </c>
      <c r="G7979" t="e">
        <f>-filcon</f>
        <v>#NAME?</v>
      </c>
      <c r="H7979" t="s">
        <v>276</v>
      </c>
      <c r="I7979">
        <v>1997</v>
      </c>
      <c r="M7979" t="s">
        <v>277</v>
      </c>
      <c r="N7979" t="s">
        <v>229</v>
      </c>
      <c r="O7979" t="s">
        <v>30</v>
      </c>
      <c r="P7979" t="s">
        <v>30</v>
      </c>
      <c r="Q7979" t="s">
        <v>31</v>
      </c>
      <c r="R7979" t="s">
        <v>30</v>
      </c>
    </row>
    <row r="7980" spans="1:24" x14ac:dyDescent="0.25">
      <c r="A7980">
        <v>1383560</v>
      </c>
      <c r="B7980" t="s">
        <v>27964</v>
      </c>
      <c r="C7980" t="s">
        <v>27965</v>
      </c>
      <c r="E7980" t="s">
        <v>27966</v>
      </c>
      <c r="I7980">
        <v>1965</v>
      </c>
      <c r="M7980" t="s">
        <v>268</v>
      </c>
      <c r="N7980" t="s">
        <v>45</v>
      </c>
      <c r="O7980" t="s">
        <v>40</v>
      </c>
      <c r="P7980" t="s">
        <v>30</v>
      </c>
      <c r="Q7980" t="s">
        <v>46</v>
      </c>
      <c r="R7980" t="s">
        <v>30</v>
      </c>
      <c r="X7980" t="s">
        <v>27967</v>
      </c>
    </row>
    <row r="7981" spans="1:24" x14ac:dyDescent="0.25">
      <c r="A7981">
        <v>1376938</v>
      </c>
      <c r="B7981" t="s">
        <v>27968</v>
      </c>
      <c r="C7981" t="s">
        <v>27969</v>
      </c>
      <c r="E7981" t="s">
        <v>27970</v>
      </c>
      <c r="F7981" t="s">
        <v>341</v>
      </c>
      <c r="I7981">
        <v>1995</v>
      </c>
      <c r="M7981" t="s">
        <v>27971</v>
      </c>
      <c r="N7981" t="s">
        <v>45</v>
      </c>
      <c r="O7981" t="s">
        <v>40</v>
      </c>
      <c r="P7981" t="s">
        <v>30</v>
      </c>
      <c r="Q7981" t="s">
        <v>63</v>
      </c>
      <c r="R7981" t="s">
        <v>30</v>
      </c>
      <c r="X7981" t="s">
        <v>27972</v>
      </c>
    </row>
    <row r="7982" spans="1:24" x14ac:dyDescent="0.25">
      <c r="A7982">
        <v>1379369</v>
      </c>
      <c r="B7982" t="s">
        <v>27973</v>
      </c>
      <c r="C7982" t="s">
        <v>27974</v>
      </c>
      <c r="E7982" t="s">
        <v>27975</v>
      </c>
      <c r="I7982">
        <v>1980</v>
      </c>
      <c r="M7982" t="s">
        <v>3098</v>
      </c>
      <c r="N7982" t="s">
        <v>45</v>
      </c>
      <c r="O7982" t="s">
        <v>40</v>
      </c>
      <c r="P7982" t="s">
        <v>30</v>
      </c>
      <c r="Q7982" t="s">
        <v>63</v>
      </c>
      <c r="R7982" t="s">
        <v>30</v>
      </c>
      <c r="X7982" t="s">
        <v>27976</v>
      </c>
    </row>
    <row r="7983" spans="1:24" x14ac:dyDescent="0.25">
      <c r="A7983">
        <v>1381410</v>
      </c>
      <c r="B7983" t="s">
        <v>27977</v>
      </c>
      <c r="C7983" t="s">
        <v>27978</v>
      </c>
      <c r="F7983" t="s">
        <v>550</v>
      </c>
      <c r="M7983" t="s">
        <v>4839</v>
      </c>
      <c r="N7983" t="s">
        <v>229</v>
      </c>
      <c r="O7983" t="s">
        <v>30</v>
      </c>
      <c r="P7983" t="s">
        <v>30</v>
      </c>
      <c r="Q7983" t="s">
        <v>31</v>
      </c>
      <c r="R7983" t="s">
        <v>30</v>
      </c>
    </row>
    <row r="7984" spans="1:24" x14ac:dyDescent="0.25">
      <c r="A7984">
        <v>1381402</v>
      </c>
      <c r="B7984" t="s">
        <v>27979</v>
      </c>
      <c r="C7984" t="s">
        <v>27980</v>
      </c>
      <c r="F7984" t="s">
        <v>1863</v>
      </c>
      <c r="M7984" t="s">
        <v>1649</v>
      </c>
      <c r="N7984" t="s">
        <v>75</v>
      </c>
      <c r="O7984" t="s">
        <v>30</v>
      </c>
      <c r="P7984" t="s">
        <v>30</v>
      </c>
      <c r="Q7984" t="s">
        <v>31</v>
      </c>
      <c r="R7984" t="s">
        <v>30</v>
      </c>
    </row>
    <row r="7985" spans="1:24" x14ac:dyDescent="0.25">
      <c r="A7985">
        <v>1380379</v>
      </c>
      <c r="B7985" t="s">
        <v>27981</v>
      </c>
      <c r="C7985" t="s">
        <v>27982</v>
      </c>
      <c r="M7985" t="s">
        <v>27983</v>
      </c>
      <c r="N7985" t="s">
        <v>75</v>
      </c>
      <c r="O7985" t="s">
        <v>30</v>
      </c>
      <c r="P7985" t="s">
        <v>30</v>
      </c>
      <c r="Q7985" t="s">
        <v>31</v>
      </c>
      <c r="R7985" t="s">
        <v>30</v>
      </c>
    </row>
    <row r="7986" spans="1:24" x14ac:dyDescent="0.25">
      <c r="A7986">
        <v>1378041</v>
      </c>
      <c r="B7986" t="s">
        <v>27984</v>
      </c>
      <c r="C7986" t="s">
        <v>27985</v>
      </c>
      <c r="F7986" t="s">
        <v>178</v>
      </c>
      <c r="M7986" t="s">
        <v>551</v>
      </c>
      <c r="N7986" t="s">
        <v>229</v>
      </c>
      <c r="O7986" t="s">
        <v>30</v>
      </c>
      <c r="P7986" t="s">
        <v>30</v>
      </c>
      <c r="Q7986" t="s">
        <v>63</v>
      </c>
      <c r="R7986" t="s">
        <v>30</v>
      </c>
      <c r="X7986" t="s">
        <v>27986</v>
      </c>
    </row>
    <row r="7987" spans="1:24" x14ac:dyDescent="0.25">
      <c r="A7987">
        <v>1379815</v>
      </c>
      <c r="B7987" t="s">
        <v>27987</v>
      </c>
      <c r="C7987" t="s">
        <v>27988</v>
      </c>
      <c r="F7987" t="s">
        <v>178</v>
      </c>
      <c r="I7987">
        <v>1964</v>
      </c>
      <c r="M7987" t="s">
        <v>2468</v>
      </c>
      <c r="N7987" t="s">
        <v>29</v>
      </c>
      <c r="O7987" t="s">
        <v>30</v>
      </c>
      <c r="P7987" t="s">
        <v>30</v>
      </c>
      <c r="Q7987" t="s">
        <v>46</v>
      </c>
      <c r="R7987" t="s">
        <v>30</v>
      </c>
      <c r="X7987" t="s">
        <v>27989</v>
      </c>
    </row>
    <row r="7988" spans="1:24" x14ac:dyDescent="0.25">
      <c r="A7988">
        <v>1380674</v>
      </c>
      <c r="B7988" t="s">
        <v>27990</v>
      </c>
      <c r="C7988" t="s">
        <v>27991</v>
      </c>
      <c r="M7988" t="s">
        <v>26281</v>
      </c>
      <c r="N7988" t="s">
        <v>75</v>
      </c>
      <c r="O7988" t="s">
        <v>30</v>
      </c>
      <c r="P7988" t="s">
        <v>30</v>
      </c>
      <c r="Q7988" t="s">
        <v>31</v>
      </c>
      <c r="R7988" t="s">
        <v>30</v>
      </c>
    </row>
    <row r="7989" spans="1:24" x14ac:dyDescent="0.25">
      <c r="A7989">
        <v>1381024</v>
      </c>
      <c r="B7989" t="s">
        <v>27992</v>
      </c>
      <c r="C7989" t="s">
        <v>27993</v>
      </c>
      <c r="M7989" t="s">
        <v>5869</v>
      </c>
      <c r="N7989" t="s">
        <v>75</v>
      </c>
      <c r="O7989" t="s">
        <v>30</v>
      </c>
      <c r="P7989" t="s">
        <v>30</v>
      </c>
      <c r="Q7989" t="s">
        <v>31</v>
      </c>
      <c r="R7989" t="s">
        <v>30</v>
      </c>
    </row>
    <row r="7990" spans="1:24" x14ac:dyDescent="0.25">
      <c r="A7990">
        <v>1381232</v>
      </c>
      <c r="B7990" t="s">
        <v>27994</v>
      </c>
      <c r="C7990" t="s">
        <v>27995</v>
      </c>
      <c r="F7990" t="s">
        <v>313</v>
      </c>
      <c r="I7990">
        <v>1965</v>
      </c>
      <c r="M7990" t="s">
        <v>672</v>
      </c>
      <c r="N7990" t="s">
        <v>75</v>
      </c>
      <c r="O7990" t="s">
        <v>30</v>
      </c>
      <c r="P7990" t="s">
        <v>30</v>
      </c>
      <c r="Q7990" t="s">
        <v>31</v>
      </c>
      <c r="R7990" t="s">
        <v>30</v>
      </c>
    </row>
    <row r="7991" spans="1:24" x14ac:dyDescent="0.25">
      <c r="A7991">
        <v>65808</v>
      </c>
      <c r="B7991" t="s">
        <v>27996</v>
      </c>
      <c r="C7991" t="s">
        <v>27997</v>
      </c>
      <c r="E7991" t="s">
        <v>27998</v>
      </c>
      <c r="F7991" t="s">
        <v>8883</v>
      </c>
      <c r="G7991" t="e">
        <f>-olol</f>
        <v>#NAME?</v>
      </c>
      <c r="H7991" t="s">
        <v>475</v>
      </c>
      <c r="I7991">
        <v>1990</v>
      </c>
      <c r="M7991" t="s">
        <v>27999</v>
      </c>
      <c r="N7991" t="s">
        <v>45</v>
      </c>
      <c r="O7991" t="s">
        <v>40</v>
      </c>
      <c r="P7991" t="s">
        <v>30</v>
      </c>
      <c r="Q7991" t="s">
        <v>46</v>
      </c>
      <c r="R7991" t="s">
        <v>30</v>
      </c>
      <c r="X7991" t="s">
        <v>28000</v>
      </c>
    </row>
    <row r="7992" spans="1:24" x14ac:dyDescent="0.25">
      <c r="A7992">
        <v>1383051</v>
      </c>
      <c r="B7992" t="s">
        <v>28001</v>
      </c>
      <c r="C7992" t="s">
        <v>28002</v>
      </c>
      <c r="E7992" t="s">
        <v>28003</v>
      </c>
      <c r="F7992" t="s">
        <v>3897</v>
      </c>
      <c r="I7992">
        <v>1967</v>
      </c>
      <c r="M7992" t="s">
        <v>268</v>
      </c>
      <c r="N7992" t="s">
        <v>45</v>
      </c>
      <c r="O7992" t="s">
        <v>40</v>
      </c>
      <c r="P7992" t="s">
        <v>30</v>
      </c>
      <c r="Q7992" t="s">
        <v>46</v>
      </c>
      <c r="R7992" t="s">
        <v>30</v>
      </c>
      <c r="X7992" t="s">
        <v>28004</v>
      </c>
    </row>
    <row r="7993" spans="1:24" x14ac:dyDescent="0.25">
      <c r="A7993">
        <v>1378832</v>
      </c>
      <c r="B7993" t="s">
        <v>28005</v>
      </c>
      <c r="C7993" t="s">
        <v>28006</v>
      </c>
      <c r="F7993" t="s">
        <v>489</v>
      </c>
      <c r="I7993">
        <v>1967</v>
      </c>
      <c r="M7993" t="s">
        <v>7795</v>
      </c>
      <c r="N7993" t="s">
        <v>45</v>
      </c>
      <c r="O7993" t="s">
        <v>40</v>
      </c>
      <c r="P7993" t="s">
        <v>30</v>
      </c>
      <c r="Q7993" t="s">
        <v>46</v>
      </c>
      <c r="R7993" t="s">
        <v>30</v>
      </c>
      <c r="X7993" t="s">
        <v>28007</v>
      </c>
    </row>
    <row r="7994" spans="1:24" x14ac:dyDescent="0.25">
      <c r="A7994">
        <v>1377650</v>
      </c>
      <c r="B7994" t="s">
        <v>28008</v>
      </c>
      <c r="C7994" t="s">
        <v>28009</v>
      </c>
      <c r="E7994" t="s">
        <v>28010</v>
      </c>
      <c r="I7994">
        <v>1967</v>
      </c>
      <c r="M7994" t="s">
        <v>1029</v>
      </c>
      <c r="N7994" t="s">
        <v>45</v>
      </c>
      <c r="O7994" t="s">
        <v>40</v>
      </c>
      <c r="P7994" t="s">
        <v>30</v>
      </c>
      <c r="Q7994" t="s">
        <v>63</v>
      </c>
      <c r="R7994" t="s">
        <v>30</v>
      </c>
      <c r="X7994" t="s">
        <v>28011</v>
      </c>
    </row>
    <row r="7995" spans="1:24" x14ac:dyDescent="0.25">
      <c r="A7995">
        <v>1355074</v>
      </c>
      <c r="B7995" t="s">
        <v>28012</v>
      </c>
      <c r="C7995" t="s">
        <v>28013</v>
      </c>
      <c r="E7995" t="s">
        <v>28014</v>
      </c>
      <c r="F7995" t="s">
        <v>3897</v>
      </c>
      <c r="I7995">
        <v>1973</v>
      </c>
      <c r="M7995" t="s">
        <v>342</v>
      </c>
      <c r="N7995" t="s">
        <v>45</v>
      </c>
      <c r="O7995" t="s">
        <v>40</v>
      </c>
      <c r="P7995" t="s">
        <v>30</v>
      </c>
      <c r="Q7995" t="s">
        <v>63</v>
      </c>
      <c r="R7995" t="s">
        <v>30</v>
      </c>
      <c r="X7995" t="s">
        <v>28015</v>
      </c>
    </row>
    <row r="7996" spans="1:24" x14ac:dyDescent="0.25">
      <c r="A7996">
        <v>1383412</v>
      </c>
      <c r="B7996" t="s">
        <v>28016</v>
      </c>
      <c r="C7996" t="s">
        <v>28017</v>
      </c>
      <c r="I7996">
        <v>1977</v>
      </c>
      <c r="M7996" t="s">
        <v>314</v>
      </c>
      <c r="N7996" t="s">
        <v>45</v>
      </c>
      <c r="O7996" t="s">
        <v>40</v>
      </c>
      <c r="P7996" t="s">
        <v>30</v>
      </c>
      <c r="Q7996" t="s">
        <v>63</v>
      </c>
      <c r="R7996" t="s">
        <v>30</v>
      </c>
      <c r="X7996" t="s">
        <v>28018</v>
      </c>
    </row>
    <row r="7997" spans="1:24" x14ac:dyDescent="0.25">
      <c r="A7997">
        <v>1383592</v>
      </c>
      <c r="B7997" t="s">
        <v>28019</v>
      </c>
      <c r="C7997" t="s">
        <v>28020</v>
      </c>
      <c r="I7997">
        <v>1966</v>
      </c>
      <c r="K7997" t="s">
        <v>28021</v>
      </c>
      <c r="L7997" t="s">
        <v>28022</v>
      </c>
      <c r="M7997" t="s">
        <v>3826</v>
      </c>
      <c r="N7997" t="s">
        <v>29</v>
      </c>
      <c r="O7997" t="s">
        <v>40</v>
      </c>
      <c r="P7997" t="s">
        <v>30</v>
      </c>
      <c r="Q7997" t="s">
        <v>46</v>
      </c>
      <c r="R7997" t="s">
        <v>30</v>
      </c>
      <c r="X7997" t="s">
        <v>28023</v>
      </c>
    </row>
    <row r="7998" spans="1:24" x14ac:dyDescent="0.25">
      <c r="A7998">
        <v>1380516</v>
      </c>
      <c r="B7998" t="s">
        <v>28024</v>
      </c>
      <c r="C7998" t="s">
        <v>28025</v>
      </c>
      <c r="E7998" t="s">
        <v>28026</v>
      </c>
      <c r="G7998" t="e">
        <f>-ase</f>
        <v>#NAME?</v>
      </c>
      <c r="H7998" t="s">
        <v>2359</v>
      </c>
      <c r="I7998">
        <v>1989</v>
      </c>
      <c r="K7998" t="s">
        <v>28027</v>
      </c>
      <c r="L7998" t="s">
        <v>28028</v>
      </c>
      <c r="M7998" t="s">
        <v>8288</v>
      </c>
      <c r="N7998" t="s">
        <v>2360</v>
      </c>
      <c r="O7998" t="s">
        <v>30</v>
      </c>
      <c r="P7998" t="s">
        <v>30</v>
      </c>
      <c r="Q7998" t="s">
        <v>31</v>
      </c>
      <c r="R7998" t="s">
        <v>30</v>
      </c>
    </row>
    <row r="7999" spans="1:24" x14ac:dyDescent="0.25">
      <c r="A7999">
        <v>1380712</v>
      </c>
      <c r="B7999" t="s">
        <v>28029</v>
      </c>
      <c r="C7999" t="s">
        <v>28030</v>
      </c>
      <c r="F7999" t="s">
        <v>141</v>
      </c>
      <c r="K7999" t="s">
        <v>28031</v>
      </c>
      <c r="L7999" t="s">
        <v>28032</v>
      </c>
      <c r="M7999" t="s">
        <v>28033</v>
      </c>
      <c r="N7999" t="s">
        <v>75</v>
      </c>
      <c r="O7999" t="s">
        <v>30</v>
      </c>
      <c r="P7999" t="s">
        <v>30</v>
      </c>
      <c r="Q7999" t="s">
        <v>31</v>
      </c>
      <c r="R7999" t="s">
        <v>30</v>
      </c>
    </row>
    <row r="8000" spans="1:24" x14ac:dyDescent="0.25">
      <c r="A8000">
        <v>1380509</v>
      </c>
      <c r="B8000" t="s">
        <v>28034</v>
      </c>
      <c r="C8000" t="s">
        <v>28035</v>
      </c>
      <c r="M8000" t="s">
        <v>3144</v>
      </c>
      <c r="N8000" t="s">
        <v>75</v>
      </c>
      <c r="O8000" t="s">
        <v>30</v>
      </c>
      <c r="P8000" t="s">
        <v>30</v>
      </c>
      <c r="Q8000" t="s">
        <v>31</v>
      </c>
      <c r="R8000" t="s">
        <v>30</v>
      </c>
    </row>
    <row r="8001" spans="1:24" x14ac:dyDescent="0.25">
      <c r="A8001">
        <v>1380432</v>
      </c>
      <c r="B8001" t="s">
        <v>28036</v>
      </c>
      <c r="C8001" t="s">
        <v>28037</v>
      </c>
      <c r="M8001" t="s">
        <v>5869</v>
      </c>
      <c r="N8001" t="s">
        <v>75</v>
      </c>
      <c r="O8001" t="s">
        <v>30</v>
      </c>
      <c r="P8001" t="s">
        <v>30</v>
      </c>
      <c r="Q8001" t="s">
        <v>31</v>
      </c>
      <c r="R8001" t="s">
        <v>30</v>
      </c>
    </row>
    <row r="8002" spans="1:24" x14ac:dyDescent="0.25">
      <c r="A8002">
        <v>1380472</v>
      </c>
      <c r="B8002" t="s">
        <v>28038</v>
      </c>
      <c r="C8002" t="s">
        <v>28039</v>
      </c>
      <c r="F8002" t="s">
        <v>527</v>
      </c>
      <c r="I8002">
        <v>1963</v>
      </c>
      <c r="M8002" t="s">
        <v>1194</v>
      </c>
      <c r="N8002" t="s">
        <v>75</v>
      </c>
      <c r="O8002" t="s">
        <v>30</v>
      </c>
      <c r="P8002" t="s">
        <v>30</v>
      </c>
      <c r="Q8002" t="s">
        <v>31</v>
      </c>
      <c r="R8002" t="s">
        <v>30</v>
      </c>
    </row>
    <row r="8003" spans="1:24" x14ac:dyDescent="0.25">
      <c r="A8003">
        <v>1383269</v>
      </c>
      <c r="B8003" t="s">
        <v>28040</v>
      </c>
      <c r="C8003" t="s">
        <v>28041</v>
      </c>
      <c r="E8003" t="s">
        <v>28042</v>
      </c>
      <c r="F8003" t="s">
        <v>26173</v>
      </c>
      <c r="I8003">
        <v>1988</v>
      </c>
      <c r="M8003" t="s">
        <v>28043</v>
      </c>
      <c r="N8003" t="s">
        <v>45</v>
      </c>
      <c r="O8003" t="s">
        <v>40</v>
      </c>
      <c r="P8003" t="s">
        <v>30</v>
      </c>
      <c r="Q8003" t="s">
        <v>63</v>
      </c>
      <c r="R8003" t="s">
        <v>30</v>
      </c>
      <c r="X8003" t="s">
        <v>28044</v>
      </c>
    </row>
    <row r="8004" spans="1:24" x14ac:dyDescent="0.25">
      <c r="A8004">
        <v>1383358</v>
      </c>
      <c r="B8004" t="s">
        <v>28045</v>
      </c>
      <c r="C8004" t="s">
        <v>28046</v>
      </c>
      <c r="F8004" t="s">
        <v>489</v>
      </c>
      <c r="I8004">
        <v>1964</v>
      </c>
      <c r="M8004" t="s">
        <v>367</v>
      </c>
      <c r="N8004" t="s">
        <v>45</v>
      </c>
      <c r="O8004" t="s">
        <v>40</v>
      </c>
      <c r="P8004" t="s">
        <v>30</v>
      </c>
      <c r="Q8004" t="s">
        <v>46</v>
      </c>
      <c r="R8004" t="s">
        <v>30</v>
      </c>
      <c r="X8004" t="s">
        <v>28047</v>
      </c>
    </row>
    <row r="8005" spans="1:24" x14ac:dyDescent="0.25">
      <c r="A8005">
        <v>108105</v>
      </c>
      <c r="B8005" t="s">
        <v>28048</v>
      </c>
      <c r="C8005" t="s">
        <v>28049</v>
      </c>
      <c r="E8005" t="s">
        <v>28050</v>
      </c>
      <c r="F8005" t="s">
        <v>480</v>
      </c>
      <c r="G8005" t="e">
        <f>-tidine</f>
        <v>#NAME?</v>
      </c>
      <c r="H8005" t="s">
        <v>1126</v>
      </c>
      <c r="I8005">
        <v>1986</v>
      </c>
      <c r="M8005" t="s">
        <v>1127</v>
      </c>
      <c r="N8005" t="s">
        <v>45</v>
      </c>
      <c r="O8005" t="s">
        <v>40</v>
      </c>
      <c r="P8005" t="s">
        <v>30</v>
      </c>
      <c r="Q8005" t="s">
        <v>63</v>
      </c>
      <c r="R8005" t="s">
        <v>30</v>
      </c>
      <c r="X8005" t="s">
        <v>28051</v>
      </c>
    </row>
    <row r="8006" spans="1:24" x14ac:dyDescent="0.25">
      <c r="A8006">
        <v>1377289</v>
      </c>
      <c r="B8006" t="s">
        <v>28052</v>
      </c>
      <c r="C8006" t="s">
        <v>28053</v>
      </c>
      <c r="E8006" t="s">
        <v>28054</v>
      </c>
      <c r="F8006" t="s">
        <v>7772</v>
      </c>
      <c r="I8006">
        <v>1994</v>
      </c>
      <c r="M8006" t="s">
        <v>28055</v>
      </c>
      <c r="N8006" t="s">
        <v>45</v>
      </c>
      <c r="O8006" t="s">
        <v>40</v>
      </c>
      <c r="P8006" t="s">
        <v>30</v>
      </c>
      <c r="Q8006" t="s">
        <v>46</v>
      </c>
      <c r="R8006" t="s">
        <v>30</v>
      </c>
      <c r="X8006" t="s">
        <v>28056</v>
      </c>
    </row>
    <row r="8007" spans="1:24" x14ac:dyDescent="0.25">
      <c r="A8007">
        <v>1377166</v>
      </c>
      <c r="B8007" t="s">
        <v>28057</v>
      </c>
      <c r="C8007" t="s">
        <v>28058</v>
      </c>
      <c r="M8007" t="s">
        <v>18288</v>
      </c>
      <c r="N8007" t="s">
        <v>45</v>
      </c>
      <c r="O8007" t="s">
        <v>30</v>
      </c>
      <c r="P8007" t="s">
        <v>30</v>
      </c>
      <c r="Q8007" t="s">
        <v>75</v>
      </c>
      <c r="R8007" t="s">
        <v>30</v>
      </c>
      <c r="X8007" t="s">
        <v>28059</v>
      </c>
    </row>
    <row r="8008" spans="1:24" x14ac:dyDescent="0.25">
      <c r="A8008">
        <v>1376253</v>
      </c>
      <c r="B8008" t="s">
        <v>28060</v>
      </c>
      <c r="C8008" t="s">
        <v>28061</v>
      </c>
      <c r="M8008" t="s">
        <v>3790</v>
      </c>
      <c r="N8008" t="s">
        <v>74</v>
      </c>
      <c r="O8008" t="s">
        <v>30</v>
      </c>
      <c r="P8008" t="s">
        <v>30</v>
      </c>
      <c r="Q8008" t="s">
        <v>75</v>
      </c>
      <c r="R8008" t="s">
        <v>30</v>
      </c>
      <c r="X8008" t="s">
        <v>28062</v>
      </c>
    </row>
    <row r="8009" spans="1:24" x14ac:dyDescent="0.25">
      <c r="A8009">
        <v>1449165</v>
      </c>
      <c r="B8009" t="s">
        <v>28063</v>
      </c>
      <c r="C8009" t="s">
        <v>28064</v>
      </c>
      <c r="E8009" t="s">
        <v>28065</v>
      </c>
      <c r="I8009">
        <v>1990</v>
      </c>
      <c r="M8009" t="s">
        <v>28066</v>
      </c>
      <c r="N8009" t="s">
        <v>45</v>
      </c>
      <c r="O8009" t="s">
        <v>40</v>
      </c>
      <c r="P8009" t="s">
        <v>30</v>
      </c>
      <c r="Q8009" t="s">
        <v>46</v>
      </c>
      <c r="R8009" t="s">
        <v>30</v>
      </c>
      <c r="X8009" t="s">
        <v>28067</v>
      </c>
    </row>
    <row r="8010" spans="1:24" x14ac:dyDescent="0.25">
      <c r="A8010">
        <v>1381159</v>
      </c>
      <c r="B8010" t="s">
        <v>28080</v>
      </c>
      <c r="C8010" t="s">
        <v>28081</v>
      </c>
      <c r="G8010" t="e">
        <f>-ase</f>
        <v>#NAME?</v>
      </c>
      <c r="H8010" t="s">
        <v>2359</v>
      </c>
      <c r="I8010">
        <v>2000</v>
      </c>
      <c r="N8010" t="s">
        <v>2360</v>
      </c>
      <c r="O8010" t="s">
        <v>30</v>
      </c>
      <c r="P8010" t="s">
        <v>30</v>
      </c>
      <c r="Q8010" t="s">
        <v>31</v>
      </c>
      <c r="R8010" t="s">
        <v>30</v>
      </c>
    </row>
    <row r="8011" spans="1:24" x14ac:dyDescent="0.25">
      <c r="A8011">
        <v>1381401</v>
      </c>
      <c r="B8011" t="s">
        <v>28082</v>
      </c>
      <c r="C8011" t="s">
        <v>28083</v>
      </c>
      <c r="F8011" t="s">
        <v>1863</v>
      </c>
      <c r="M8011" t="s">
        <v>1963</v>
      </c>
      <c r="N8011" t="s">
        <v>75</v>
      </c>
      <c r="O8011" t="s">
        <v>30</v>
      </c>
      <c r="P8011" t="s">
        <v>30</v>
      </c>
      <c r="Q8011" t="s">
        <v>31</v>
      </c>
      <c r="R8011" t="s">
        <v>30</v>
      </c>
    </row>
    <row r="8012" spans="1:24" x14ac:dyDescent="0.25">
      <c r="A8012">
        <v>1378774</v>
      </c>
      <c r="B8012" t="s">
        <v>28100</v>
      </c>
      <c r="C8012" t="s">
        <v>28101</v>
      </c>
      <c r="G8012" t="e">
        <f>-pramine</f>
        <v>#NAME?</v>
      </c>
      <c r="H8012" t="s">
        <v>4130</v>
      </c>
      <c r="N8012" t="s">
        <v>45</v>
      </c>
      <c r="O8012" t="s">
        <v>40</v>
      </c>
      <c r="P8012" t="s">
        <v>30</v>
      </c>
      <c r="Q8012" t="s">
        <v>63</v>
      </c>
      <c r="R8012" t="s">
        <v>30</v>
      </c>
      <c r="X8012" t="s">
        <v>28102</v>
      </c>
    </row>
    <row r="8013" spans="1:24" x14ac:dyDescent="0.25">
      <c r="A8013">
        <v>1377784</v>
      </c>
      <c r="B8013" t="s">
        <v>28103</v>
      </c>
      <c r="C8013" t="s">
        <v>28104</v>
      </c>
      <c r="F8013" t="s">
        <v>452</v>
      </c>
      <c r="I8013">
        <v>1964</v>
      </c>
      <c r="M8013" t="s">
        <v>1908</v>
      </c>
      <c r="N8013" t="s">
        <v>29</v>
      </c>
      <c r="O8013" t="s">
        <v>40</v>
      </c>
      <c r="P8013" t="s">
        <v>30</v>
      </c>
      <c r="Q8013" t="s">
        <v>31</v>
      </c>
      <c r="R8013" t="s">
        <v>30</v>
      </c>
      <c r="X8013" t="s">
        <v>28105</v>
      </c>
    </row>
    <row r="8014" spans="1:24" x14ac:dyDescent="0.25">
      <c r="A8014">
        <v>1379884</v>
      </c>
      <c r="B8014" t="s">
        <v>28106</v>
      </c>
      <c r="C8014" t="s">
        <v>28107</v>
      </c>
      <c r="E8014" t="s">
        <v>28108</v>
      </c>
      <c r="F8014" t="s">
        <v>28109</v>
      </c>
      <c r="G8014" t="s">
        <v>37</v>
      </c>
      <c r="H8014" t="s">
        <v>38</v>
      </c>
      <c r="I8014">
        <v>2002</v>
      </c>
      <c r="N8014" t="s">
        <v>29</v>
      </c>
      <c r="O8014" t="s">
        <v>40</v>
      </c>
      <c r="P8014" t="s">
        <v>30</v>
      </c>
      <c r="Q8014" t="s">
        <v>31</v>
      </c>
      <c r="R8014" t="s">
        <v>30</v>
      </c>
      <c r="X8014" t="s">
        <v>28110</v>
      </c>
    </row>
    <row r="8015" spans="1:24" x14ac:dyDescent="0.25">
      <c r="A8015">
        <v>1379517</v>
      </c>
      <c r="B8015" t="s">
        <v>28111</v>
      </c>
      <c r="C8015" t="s">
        <v>28112</v>
      </c>
      <c r="E8015" t="s">
        <v>28113</v>
      </c>
      <c r="F8015" t="s">
        <v>1046</v>
      </c>
      <c r="G8015" t="e">
        <f>-orex</f>
        <v>#NAME?</v>
      </c>
      <c r="H8015" t="s">
        <v>999</v>
      </c>
      <c r="I8015">
        <v>1963</v>
      </c>
      <c r="M8015" t="s">
        <v>296</v>
      </c>
      <c r="N8015" t="s">
        <v>45</v>
      </c>
      <c r="O8015" t="s">
        <v>40</v>
      </c>
      <c r="P8015" t="s">
        <v>30</v>
      </c>
      <c r="Q8015" t="s">
        <v>46</v>
      </c>
      <c r="R8015" t="s">
        <v>30</v>
      </c>
      <c r="X8015" t="s">
        <v>28114</v>
      </c>
    </row>
    <row r="8016" spans="1:24" x14ac:dyDescent="0.25">
      <c r="A8016">
        <v>1376603</v>
      </c>
      <c r="B8016" t="s">
        <v>28115</v>
      </c>
      <c r="C8016" t="s">
        <v>28116</v>
      </c>
      <c r="N8016" t="s">
        <v>45</v>
      </c>
      <c r="O8016" t="s">
        <v>40</v>
      </c>
      <c r="P8016" t="s">
        <v>30</v>
      </c>
      <c r="Q8016" t="s">
        <v>63</v>
      </c>
      <c r="R8016" t="s">
        <v>30</v>
      </c>
      <c r="X8016" t="s">
        <v>28117</v>
      </c>
    </row>
    <row r="8017" spans="1:24" x14ac:dyDescent="0.25">
      <c r="A8017">
        <v>1377891</v>
      </c>
      <c r="B8017" t="s">
        <v>28118</v>
      </c>
      <c r="C8017" t="s">
        <v>28119</v>
      </c>
      <c r="K8017" t="s">
        <v>28120</v>
      </c>
      <c r="L8017" t="s">
        <v>28121</v>
      </c>
      <c r="N8017" t="s">
        <v>45</v>
      </c>
      <c r="O8017" t="s">
        <v>40</v>
      </c>
      <c r="P8017" t="s">
        <v>30</v>
      </c>
      <c r="Q8017" t="s">
        <v>46</v>
      </c>
      <c r="R8017" t="s">
        <v>30</v>
      </c>
      <c r="X8017" t="s">
        <v>28122</v>
      </c>
    </row>
    <row r="8018" spans="1:24" x14ac:dyDescent="0.25">
      <c r="A8018">
        <v>1378515</v>
      </c>
      <c r="B8018" t="s">
        <v>28123</v>
      </c>
      <c r="C8018" t="s">
        <v>28124</v>
      </c>
      <c r="N8018" t="s">
        <v>45</v>
      </c>
      <c r="O8018" t="s">
        <v>40</v>
      </c>
      <c r="P8018" t="s">
        <v>30</v>
      </c>
      <c r="Q8018" t="s">
        <v>63</v>
      </c>
      <c r="R8018" t="s">
        <v>30</v>
      </c>
      <c r="X8018" t="s">
        <v>28125</v>
      </c>
    </row>
    <row r="8019" spans="1:24" x14ac:dyDescent="0.25">
      <c r="A8019">
        <v>1377341</v>
      </c>
      <c r="B8019" t="s">
        <v>28126</v>
      </c>
      <c r="C8019" t="s">
        <v>28127</v>
      </c>
      <c r="E8019" t="s">
        <v>28128</v>
      </c>
      <c r="I8019">
        <v>1977</v>
      </c>
      <c r="M8019" t="s">
        <v>1025</v>
      </c>
      <c r="N8019" t="s">
        <v>45</v>
      </c>
      <c r="O8019" t="s">
        <v>40</v>
      </c>
      <c r="P8019" t="s">
        <v>30</v>
      </c>
      <c r="Q8019" t="s">
        <v>63</v>
      </c>
      <c r="R8019" t="s">
        <v>30</v>
      </c>
      <c r="X8019" t="s">
        <v>28129</v>
      </c>
    </row>
    <row r="8020" spans="1:24" x14ac:dyDescent="0.25">
      <c r="A8020">
        <v>1376398</v>
      </c>
      <c r="B8020" t="s">
        <v>28130</v>
      </c>
      <c r="C8020" t="s">
        <v>28131</v>
      </c>
      <c r="N8020" t="s">
        <v>45</v>
      </c>
      <c r="O8020" t="s">
        <v>40</v>
      </c>
      <c r="P8020" t="s">
        <v>30</v>
      </c>
      <c r="Q8020" t="s">
        <v>63</v>
      </c>
      <c r="R8020" t="s">
        <v>30</v>
      </c>
      <c r="X8020" t="s">
        <v>28132</v>
      </c>
    </row>
    <row r="8021" spans="1:24" x14ac:dyDescent="0.25">
      <c r="A8021">
        <v>1379289</v>
      </c>
      <c r="B8021" t="s">
        <v>28133</v>
      </c>
      <c r="C8021" t="s">
        <v>28134</v>
      </c>
      <c r="N8021" t="s">
        <v>29</v>
      </c>
      <c r="O8021" t="s">
        <v>40</v>
      </c>
      <c r="P8021" t="s">
        <v>30</v>
      </c>
      <c r="Q8021" t="s">
        <v>31</v>
      </c>
      <c r="R8021" t="s">
        <v>30</v>
      </c>
      <c r="X8021" t="s">
        <v>28135</v>
      </c>
    </row>
    <row r="8022" spans="1:24" x14ac:dyDescent="0.25">
      <c r="A8022">
        <v>1379756</v>
      </c>
      <c r="B8022" t="s">
        <v>28136</v>
      </c>
      <c r="C8022" t="s">
        <v>28137</v>
      </c>
      <c r="G8022" t="e">
        <f>-penem</f>
        <v>#NAME?</v>
      </c>
      <c r="H8022" t="s">
        <v>2256</v>
      </c>
      <c r="N8022" t="s">
        <v>29</v>
      </c>
      <c r="O8022" t="s">
        <v>40</v>
      </c>
      <c r="P8022" t="s">
        <v>30</v>
      </c>
      <c r="Q8022" t="s">
        <v>31</v>
      </c>
      <c r="R8022" t="s">
        <v>30</v>
      </c>
      <c r="X8022" t="s">
        <v>28138</v>
      </c>
    </row>
    <row r="8023" spans="1:24" x14ac:dyDescent="0.25">
      <c r="A8023">
        <v>1376635</v>
      </c>
      <c r="B8023" t="s">
        <v>28139</v>
      </c>
      <c r="C8023" t="s">
        <v>28140</v>
      </c>
      <c r="N8023" t="s">
        <v>45</v>
      </c>
      <c r="O8023" t="s">
        <v>30</v>
      </c>
      <c r="P8023" t="s">
        <v>30</v>
      </c>
      <c r="Q8023" t="s">
        <v>63</v>
      </c>
      <c r="R8023" t="s">
        <v>30</v>
      </c>
      <c r="X8023" t="s">
        <v>28141</v>
      </c>
    </row>
    <row r="8024" spans="1:24" x14ac:dyDescent="0.25">
      <c r="A8024">
        <v>1376565</v>
      </c>
      <c r="B8024" t="s">
        <v>28142</v>
      </c>
      <c r="C8024" t="s">
        <v>28143</v>
      </c>
      <c r="E8024" t="s">
        <v>28144</v>
      </c>
      <c r="N8024" t="s">
        <v>45</v>
      </c>
      <c r="O8024" t="s">
        <v>40</v>
      </c>
      <c r="P8024" t="s">
        <v>30</v>
      </c>
      <c r="Q8024" t="s">
        <v>63</v>
      </c>
      <c r="R8024" t="s">
        <v>30</v>
      </c>
      <c r="X8024" t="s">
        <v>28145</v>
      </c>
    </row>
    <row r="8025" spans="1:24" x14ac:dyDescent="0.25">
      <c r="A8025">
        <v>1377481</v>
      </c>
      <c r="B8025" t="s">
        <v>28146</v>
      </c>
      <c r="C8025" t="s">
        <v>28147</v>
      </c>
      <c r="N8025" t="s">
        <v>45</v>
      </c>
      <c r="O8025" t="s">
        <v>40</v>
      </c>
      <c r="P8025" t="s">
        <v>30</v>
      </c>
      <c r="Q8025" t="s">
        <v>63</v>
      </c>
      <c r="R8025" t="s">
        <v>30</v>
      </c>
      <c r="X8025" t="s">
        <v>28148</v>
      </c>
    </row>
    <row r="8026" spans="1:24" x14ac:dyDescent="0.25">
      <c r="A8026">
        <v>1376816</v>
      </c>
      <c r="B8026" t="s">
        <v>28149</v>
      </c>
      <c r="C8026" t="s">
        <v>28150</v>
      </c>
      <c r="N8026" t="s">
        <v>45</v>
      </c>
      <c r="O8026" t="s">
        <v>40</v>
      </c>
      <c r="P8026" t="s">
        <v>30</v>
      </c>
      <c r="Q8026" t="s">
        <v>46</v>
      </c>
      <c r="R8026" t="s">
        <v>30</v>
      </c>
      <c r="X8026" t="s">
        <v>28151</v>
      </c>
    </row>
    <row r="8027" spans="1:24" x14ac:dyDescent="0.25">
      <c r="A8027">
        <v>134076</v>
      </c>
      <c r="B8027" t="s">
        <v>28152</v>
      </c>
      <c r="C8027" t="s">
        <v>28153</v>
      </c>
      <c r="E8027" t="s">
        <v>28154</v>
      </c>
      <c r="F8027" t="s">
        <v>366</v>
      </c>
      <c r="I8027">
        <v>1968</v>
      </c>
      <c r="M8027" t="s">
        <v>453</v>
      </c>
      <c r="N8027" t="s">
        <v>45</v>
      </c>
      <c r="O8027" t="s">
        <v>40</v>
      </c>
      <c r="P8027" t="s">
        <v>30</v>
      </c>
      <c r="Q8027" t="s">
        <v>46</v>
      </c>
      <c r="R8027" t="s">
        <v>30</v>
      </c>
      <c r="X8027" t="s">
        <v>28155</v>
      </c>
    </row>
    <row r="8028" spans="1:24" x14ac:dyDescent="0.25">
      <c r="A8028">
        <v>1379681</v>
      </c>
      <c r="B8028" t="s">
        <v>28156</v>
      </c>
      <c r="C8028" t="s">
        <v>28157</v>
      </c>
      <c r="E8028" t="s">
        <v>28158</v>
      </c>
      <c r="G8028" t="e">
        <f>-bufen</f>
        <v>#NAME?</v>
      </c>
      <c r="H8028" t="s">
        <v>24090</v>
      </c>
      <c r="I8028">
        <v>1973</v>
      </c>
      <c r="M8028" t="s">
        <v>1025</v>
      </c>
      <c r="N8028" t="s">
        <v>45</v>
      </c>
      <c r="O8028" t="s">
        <v>40</v>
      </c>
      <c r="P8028" t="s">
        <v>30</v>
      </c>
      <c r="Q8028" t="s">
        <v>63</v>
      </c>
      <c r="R8028" t="s">
        <v>30</v>
      </c>
      <c r="X8028" t="s">
        <v>28159</v>
      </c>
    </row>
    <row r="8029" spans="1:24" x14ac:dyDescent="0.25">
      <c r="A8029">
        <v>1377878</v>
      </c>
      <c r="B8029" t="s">
        <v>28160</v>
      </c>
      <c r="C8029" t="s">
        <v>28161</v>
      </c>
      <c r="I8029">
        <v>1965</v>
      </c>
      <c r="M8029" t="s">
        <v>672</v>
      </c>
      <c r="N8029" t="s">
        <v>45</v>
      </c>
      <c r="O8029" t="s">
        <v>40</v>
      </c>
      <c r="P8029" t="s">
        <v>30</v>
      </c>
      <c r="Q8029" t="s">
        <v>63</v>
      </c>
      <c r="R8029" t="s">
        <v>30</v>
      </c>
      <c r="X8029" t="s">
        <v>28162</v>
      </c>
    </row>
    <row r="8030" spans="1:24" x14ac:dyDescent="0.25">
      <c r="A8030">
        <v>1377093</v>
      </c>
      <c r="B8030" t="s">
        <v>28163</v>
      </c>
      <c r="C8030" t="s">
        <v>28164</v>
      </c>
      <c r="N8030" t="s">
        <v>45</v>
      </c>
      <c r="O8030" t="s">
        <v>30</v>
      </c>
      <c r="P8030" t="s">
        <v>30</v>
      </c>
      <c r="Q8030" t="s">
        <v>63</v>
      </c>
      <c r="R8030" t="s">
        <v>30</v>
      </c>
      <c r="X8030" t="s">
        <v>28165</v>
      </c>
    </row>
    <row r="8031" spans="1:24" x14ac:dyDescent="0.25">
      <c r="A8031">
        <v>1376963</v>
      </c>
      <c r="B8031" t="s">
        <v>28166</v>
      </c>
      <c r="C8031" t="s">
        <v>28167</v>
      </c>
      <c r="N8031" t="s">
        <v>45</v>
      </c>
      <c r="O8031" t="s">
        <v>40</v>
      </c>
      <c r="P8031" t="s">
        <v>30</v>
      </c>
      <c r="Q8031" t="s">
        <v>46</v>
      </c>
      <c r="R8031" t="s">
        <v>30</v>
      </c>
      <c r="X8031" t="s">
        <v>28168</v>
      </c>
    </row>
    <row r="8032" spans="1:24" x14ac:dyDescent="0.25">
      <c r="A8032">
        <v>1376351</v>
      </c>
      <c r="B8032" t="s">
        <v>28169</v>
      </c>
      <c r="C8032" t="s">
        <v>28170</v>
      </c>
      <c r="E8032" t="s">
        <v>28171</v>
      </c>
      <c r="I8032">
        <v>1990</v>
      </c>
      <c r="M8032" t="s">
        <v>28172</v>
      </c>
      <c r="N8032" t="s">
        <v>45</v>
      </c>
      <c r="O8032" t="s">
        <v>40</v>
      </c>
      <c r="P8032" t="s">
        <v>30</v>
      </c>
      <c r="Q8032" t="s">
        <v>46</v>
      </c>
      <c r="R8032" t="s">
        <v>30</v>
      </c>
      <c r="X8032" t="s">
        <v>28173</v>
      </c>
    </row>
    <row r="8033" spans="1:24" x14ac:dyDescent="0.25">
      <c r="A8033">
        <v>1379467</v>
      </c>
      <c r="B8033" t="s">
        <v>28174</v>
      </c>
      <c r="C8033" t="s">
        <v>28175</v>
      </c>
      <c r="N8033" t="s">
        <v>45</v>
      </c>
      <c r="O8033" t="s">
        <v>40</v>
      </c>
      <c r="P8033" t="s">
        <v>30</v>
      </c>
      <c r="Q8033" t="s">
        <v>63</v>
      </c>
      <c r="R8033" t="s">
        <v>30</v>
      </c>
      <c r="X8033" t="s">
        <v>28176</v>
      </c>
    </row>
    <row r="8034" spans="1:24" x14ac:dyDescent="0.25">
      <c r="A8034">
        <v>1379915</v>
      </c>
      <c r="B8034" t="s">
        <v>28177</v>
      </c>
      <c r="C8034" t="s">
        <v>28178</v>
      </c>
      <c r="N8034" t="s">
        <v>45</v>
      </c>
      <c r="O8034" t="s">
        <v>40</v>
      </c>
      <c r="P8034" t="s">
        <v>30</v>
      </c>
      <c r="Q8034" t="s">
        <v>46</v>
      </c>
      <c r="R8034" t="s">
        <v>30</v>
      </c>
      <c r="X8034" t="s">
        <v>28179</v>
      </c>
    </row>
    <row r="8035" spans="1:24" x14ac:dyDescent="0.25">
      <c r="A8035">
        <v>1378225</v>
      </c>
      <c r="B8035" t="s">
        <v>28180</v>
      </c>
      <c r="C8035" t="s">
        <v>28181</v>
      </c>
      <c r="N8035" t="s">
        <v>45</v>
      </c>
      <c r="O8035" t="s">
        <v>40</v>
      </c>
      <c r="P8035" t="s">
        <v>30</v>
      </c>
      <c r="Q8035" t="s">
        <v>46</v>
      </c>
      <c r="R8035" t="s">
        <v>30</v>
      </c>
      <c r="X8035" t="s">
        <v>28182</v>
      </c>
    </row>
    <row r="8036" spans="1:24" x14ac:dyDescent="0.25">
      <c r="A8036">
        <v>1377496</v>
      </c>
      <c r="B8036" t="s">
        <v>28183</v>
      </c>
      <c r="C8036" t="s">
        <v>28184</v>
      </c>
      <c r="G8036" t="e">
        <f>-mulin</f>
        <v>#NAME?</v>
      </c>
      <c r="H8036" t="s">
        <v>16274</v>
      </c>
      <c r="N8036" t="s">
        <v>45</v>
      </c>
      <c r="O8036" t="s">
        <v>40</v>
      </c>
      <c r="P8036" t="s">
        <v>30</v>
      </c>
      <c r="Q8036" t="s">
        <v>46</v>
      </c>
      <c r="R8036" t="s">
        <v>30</v>
      </c>
      <c r="X8036" t="s">
        <v>28185</v>
      </c>
    </row>
    <row r="8037" spans="1:24" x14ac:dyDescent="0.25">
      <c r="A8037">
        <v>1378196</v>
      </c>
      <c r="B8037" t="s">
        <v>28186</v>
      </c>
      <c r="C8037" t="s">
        <v>28187</v>
      </c>
      <c r="G8037" t="e">
        <f>-peridone</f>
        <v>#NAME?</v>
      </c>
      <c r="H8037" t="s">
        <v>3531</v>
      </c>
      <c r="N8037" t="s">
        <v>45</v>
      </c>
      <c r="O8037" t="s">
        <v>40</v>
      </c>
      <c r="P8037" t="s">
        <v>30</v>
      </c>
      <c r="Q8037" t="s">
        <v>31</v>
      </c>
      <c r="R8037" t="s">
        <v>30</v>
      </c>
      <c r="X8037" t="s">
        <v>28188</v>
      </c>
    </row>
    <row r="8038" spans="1:24" x14ac:dyDescent="0.25">
      <c r="A8038">
        <v>1376842</v>
      </c>
      <c r="B8038" t="s">
        <v>28189</v>
      </c>
      <c r="C8038" t="s">
        <v>28190</v>
      </c>
      <c r="N8038" t="s">
        <v>45</v>
      </c>
      <c r="O8038" t="s">
        <v>40</v>
      </c>
      <c r="P8038" t="s">
        <v>30</v>
      </c>
      <c r="Q8038" t="s">
        <v>63</v>
      </c>
      <c r="R8038" t="s">
        <v>30</v>
      </c>
      <c r="X8038" t="s">
        <v>28191</v>
      </c>
    </row>
    <row r="8039" spans="1:24" x14ac:dyDescent="0.25">
      <c r="A8039">
        <v>1379298</v>
      </c>
      <c r="B8039" t="s">
        <v>28192</v>
      </c>
      <c r="C8039" t="s">
        <v>28193</v>
      </c>
      <c r="N8039" t="s">
        <v>45</v>
      </c>
      <c r="O8039" t="s">
        <v>40</v>
      </c>
      <c r="P8039" t="s">
        <v>30</v>
      </c>
      <c r="Q8039" t="s">
        <v>63</v>
      </c>
      <c r="R8039" t="s">
        <v>30</v>
      </c>
      <c r="X8039" t="s">
        <v>28194</v>
      </c>
    </row>
    <row r="8040" spans="1:24" x14ac:dyDescent="0.25">
      <c r="A8040">
        <v>1376530</v>
      </c>
      <c r="B8040" t="s">
        <v>28195</v>
      </c>
      <c r="C8040" t="s">
        <v>28196</v>
      </c>
      <c r="G8040" t="s">
        <v>3021</v>
      </c>
      <c r="H8040" t="s">
        <v>1459</v>
      </c>
      <c r="N8040" t="s">
        <v>45</v>
      </c>
      <c r="O8040" t="s">
        <v>40</v>
      </c>
      <c r="P8040" t="s">
        <v>30</v>
      </c>
      <c r="Q8040" t="s">
        <v>63</v>
      </c>
      <c r="R8040" t="s">
        <v>30</v>
      </c>
      <c r="X8040" t="s">
        <v>28197</v>
      </c>
    </row>
    <row r="8041" spans="1:24" x14ac:dyDescent="0.25">
      <c r="A8041">
        <v>1377697</v>
      </c>
      <c r="B8041" t="s">
        <v>28198</v>
      </c>
      <c r="C8041" t="s">
        <v>28199</v>
      </c>
      <c r="G8041" t="s">
        <v>1458</v>
      </c>
      <c r="H8041" t="s">
        <v>1459</v>
      </c>
      <c r="N8041" t="s">
        <v>45</v>
      </c>
      <c r="O8041" t="s">
        <v>40</v>
      </c>
      <c r="P8041" t="s">
        <v>30</v>
      </c>
      <c r="Q8041" t="s">
        <v>63</v>
      </c>
      <c r="R8041" t="s">
        <v>30</v>
      </c>
      <c r="X8041" t="s">
        <v>28200</v>
      </c>
    </row>
    <row r="8042" spans="1:24" x14ac:dyDescent="0.25">
      <c r="A8042">
        <v>1380092</v>
      </c>
      <c r="B8042" t="s">
        <v>28201</v>
      </c>
      <c r="C8042" t="s">
        <v>28202</v>
      </c>
      <c r="F8042" t="s">
        <v>1327</v>
      </c>
      <c r="I8042">
        <v>2012</v>
      </c>
      <c r="N8042" t="s">
        <v>45</v>
      </c>
      <c r="O8042" t="s">
        <v>40</v>
      </c>
      <c r="P8042" t="s">
        <v>30</v>
      </c>
      <c r="Q8042" t="s">
        <v>31</v>
      </c>
      <c r="R8042" t="s">
        <v>30</v>
      </c>
      <c r="X8042" t="s">
        <v>28203</v>
      </c>
    </row>
    <row r="8043" spans="1:24" x14ac:dyDescent="0.25">
      <c r="A8043">
        <v>1381251</v>
      </c>
      <c r="B8043" t="s">
        <v>28204</v>
      </c>
      <c r="C8043" t="s">
        <v>28205</v>
      </c>
      <c r="E8043" t="s">
        <v>28206</v>
      </c>
      <c r="F8043" t="s">
        <v>28207</v>
      </c>
      <c r="G8043" t="e">
        <f>-rsen</f>
        <v>#NAME?</v>
      </c>
      <c r="H8043" t="s">
        <v>539</v>
      </c>
      <c r="I8043">
        <v>2003</v>
      </c>
      <c r="N8043" t="s">
        <v>540</v>
      </c>
      <c r="O8043" t="s">
        <v>30</v>
      </c>
      <c r="P8043" t="s">
        <v>30</v>
      </c>
      <c r="Q8043" t="s">
        <v>31</v>
      </c>
      <c r="R8043" t="s">
        <v>30</v>
      </c>
    </row>
    <row r="8044" spans="1:24" x14ac:dyDescent="0.25">
      <c r="A8044">
        <v>1380394</v>
      </c>
      <c r="B8044" t="s">
        <v>28208</v>
      </c>
      <c r="C8044" t="s">
        <v>28209</v>
      </c>
      <c r="N8044" t="s">
        <v>75</v>
      </c>
      <c r="O8044" t="s">
        <v>30</v>
      </c>
      <c r="P8044" t="s">
        <v>30</v>
      </c>
      <c r="Q8044" t="s">
        <v>31</v>
      </c>
      <c r="R8044" t="s">
        <v>30</v>
      </c>
    </row>
    <row r="8045" spans="1:24" x14ac:dyDescent="0.25">
      <c r="A8045">
        <v>1380601</v>
      </c>
      <c r="B8045" t="s">
        <v>28210</v>
      </c>
      <c r="C8045" t="s">
        <v>28211</v>
      </c>
      <c r="K8045" t="s">
        <v>28212</v>
      </c>
      <c r="L8045" t="s">
        <v>28213</v>
      </c>
      <c r="N8045" t="s">
        <v>75</v>
      </c>
      <c r="O8045" t="s">
        <v>30</v>
      </c>
      <c r="P8045" t="s">
        <v>30</v>
      </c>
      <c r="Q8045" t="s">
        <v>31</v>
      </c>
      <c r="R8045" t="s">
        <v>30</v>
      </c>
    </row>
    <row r="8046" spans="1:24" x14ac:dyDescent="0.25">
      <c r="A8046">
        <v>1381339</v>
      </c>
      <c r="B8046" t="s">
        <v>28214</v>
      </c>
      <c r="C8046" t="s">
        <v>28215</v>
      </c>
      <c r="N8046" t="s">
        <v>75</v>
      </c>
      <c r="O8046" t="s">
        <v>30</v>
      </c>
      <c r="P8046" t="s">
        <v>30</v>
      </c>
      <c r="Q8046" t="s">
        <v>31</v>
      </c>
      <c r="R8046" t="s">
        <v>30</v>
      </c>
    </row>
    <row r="8047" spans="1:24" x14ac:dyDescent="0.25">
      <c r="A8047">
        <v>1380476</v>
      </c>
      <c r="B8047" t="s">
        <v>28216</v>
      </c>
      <c r="C8047" t="s">
        <v>28217</v>
      </c>
      <c r="N8047" t="s">
        <v>75</v>
      </c>
      <c r="O8047" t="s">
        <v>30</v>
      </c>
      <c r="P8047" t="s">
        <v>30</v>
      </c>
      <c r="Q8047" t="s">
        <v>31</v>
      </c>
      <c r="R8047" t="s">
        <v>30</v>
      </c>
    </row>
    <row r="8048" spans="1:24" x14ac:dyDescent="0.25">
      <c r="A8048">
        <v>1381185</v>
      </c>
      <c r="B8048" t="s">
        <v>28218</v>
      </c>
      <c r="C8048" t="s">
        <v>28219</v>
      </c>
      <c r="I8048">
        <v>1980</v>
      </c>
      <c r="M8048" t="s">
        <v>28220</v>
      </c>
      <c r="N8048" t="s">
        <v>75</v>
      </c>
      <c r="O8048" t="s">
        <v>30</v>
      </c>
      <c r="P8048" t="s">
        <v>30</v>
      </c>
      <c r="Q8048" t="s">
        <v>31</v>
      </c>
      <c r="R8048" t="s">
        <v>30</v>
      </c>
    </row>
    <row r="8049" spans="1:24" x14ac:dyDescent="0.25">
      <c r="A8049">
        <v>1380720</v>
      </c>
      <c r="B8049" t="s">
        <v>28224</v>
      </c>
      <c r="C8049" t="s">
        <v>28225</v>
      </c>
      <c r="N8049" t="s">
        <v>75</v>
      </c>
      <c r="O8049" t="s">
        <v>30</v>
      </c>
      <c r="P8049" t="s">
        <v>30</v>
      </c>
      <c r="Q8049" t="s">
        <v>31</v>
      </c>
      <c r="R8049" t="s">
        <v>30</v>
      </c>
    </row>
    <row r="8050" spans="1:24" x14ac:dyDescent="0.25">
      <c r="A8050">
        <v>1381216</v>
      </c>
      <c r="B8050" t="s">
        <v>28226</v>
      </c>
      <c r="C8050" t="s">
        <v>28227</v>
      </c>
      <c r="F8050" t="s">
        <v>313</v>
      </c>
      <c r="N8050" t="s">
        <v>75</v>
      </c>
      <c r="O8050" t="s">
        <v>30</v>
      </c>
      <c r="P8050" t="s">
        <v>30</v>
      </c>
      <c r="Q8050" t="s">
        <v>31</v>
      </c>
      <c r="R8050" t="s">
        <v>30</v>
      </c>
    </row>
    <row r="8051" spans="1:24" x14ac:dyDescent="0.25">
      <c r="A8051">
        <v>1380985</v>
      </c>
      <c r="B8051" t="s">
        <v>28228</v>
      </c>
      <c r="C8051" t="s">
        <v>28229</v>
      </c>
      <c r="E8051" t="s">
        <v>28230</v>
      </c>
      <c r="F8051" t="s">
        <v>28231</v>
      </c>
      <c r="I8051">
        <v>2010</v>
      </c>
      <c r="N8051" t="s">
        <v>75</v>
      </c>
      <c r="O8051" t="s">
        <v>30</v>
      </c>
      <c r="P8051" t="s">
        <v>30</v>
      </c>
      <c r="Q8051" t="s">
        <v>31</v>
      </c>
      <c r="R8051" t="s">
        <v>30</v>
      </c>
    </row>
    <row r="8052" spans="1:24" x14ac:dyDescent="0.25">
      <c r="A8052">
        <v>468021</v>
      </c>
      <c r="B8052" t="s">
        <v>28239</v>
      </c>
      <c r="C8052" t="s">
        <v>28240</v>
      </c>
      <c r="K8052" t="s">
        <v>28241</v>
      </c>
      <c r="L8052" t="s">
        <v>28242</v>
      </c>
      <c r="N8052" t="s">
        <v>45</v>
      </c>
      <c r="O8052" t="s">
        <v>40</v>
      </c>
      <c r="P8052" t="s">
        <v>30</v>
      </c>
      <c r="Q8052" t="s">
        <v>63</v>
      </c>
      <c r="R8052" t="s">
        <v>30</v>
      </c>
      <c r="X8052" t="s">
        <v>28243</v>
      </c>
    </row>
    <row r="8053" spans="1:24" x14ac:dyDescent="0.25">
      <c r="A8053">
        <v>16971</v>
      </c>
      <c r="B8053" t="s">
        <v>28257</v>
      </c>
      <c r="C8053" t="s">
        <v>28258</v>
      </c>
      <c r="F8053" t="s">
        <v>626</v>
      </c>
      <c r="K8053" t="s">
        <v>28259</v>
      </c>
      <c r="L8053" t="s">
        <v>28260</v>
      </c>
      <c r="N8053" t="s">
        <v>45</v>
      </c>
      <c r="O8053" t="s">
        <v>40</v>
      </c>
      <c r="P8053" t="s">
        <v>30</v>
      </c>
      <c r="Q8053" t="s">
        <v>63</v>
      </c>
      <c r="R8053" t="s">
        <v>30</v>
      </c>
      <c r="X8053" t="s">
        <v>28261</v>
      </c>
    </row>
    <row r="8054" spans="1:24" x14ac:dyDescent="0.25">
      <c r="A8054">
        <v>26820</v>
      </c>
      <c r="B8054" t="s">
        <v>28287</v>
      </c>
      <c r="C8054" t="s">
        <v>28288</v>
      </c>
      <c r="F8054" t="s">
        <v>28289</v>
      </c>
      <c r="K8054" t="s">
        <v>28290</v>
      </c>
      <c r="L8054" t="s">
        <v>28291</v>
      </c>
      <c r="M8054" t="s">
        <v>179</v>
      </c>
      <c r="N8054" t="s">
        <v>45</v>
      </c>
      <c r="O8054" t="s">
        <v>40</v>
      </c>
      <c r="P8054" t="s">
        <v>30</v>
      </c>
      <c r="Q8054" t="s">
        <v>63</v>
      </c>
      <c r="R8054" t="s">
        <v>30</v>
      </c>
      <c r="X8054" t="s">
        <v>28292</v>
      </c>
    </row>
    <row r="8055" spans="1:24" x14ac:dyDescent="0.25">
      <c r="A8055">
        <v>139173</v>
      </c>
      <c r="B8055" t="s">
        <v>28298</v>
      </c>
      <c r="C8055" t="s">
        <v>28299</v>
      </c>
      <c r="K8055" t="s">
        <v>28300</v>
      </c>
      <c r="L8055" t="s">
        <v>28301</v>
      </c>
      <c r="N8055" t="s">
        <v>45</v>
      </c>
      <c r="O8055" t="s">
        <v>40</v>
      </c>
      <c r="P8055" t="s">
        <v>30</v>
      </c>
      <c r="Q8055" t="s">
        <v>63</v>
      </c>
      <c r="R8055" t="s">
        <v>30</v>
      </c>
      <c r="X8055" t="s">
        <v>28302</v>
      </c>
    </row>
    <row r="8056" spans="1:24" x14ac:dyDescent="0.25">
      <c r="A8056">
        <v>705339</v>
      </c>
      <c r="B8056" t="s">
        <v>28303</v>
      </c>
      <c r="C8056" t="s">
        <v>28304</v>
      </c>
      <c r="E8056" t="s">
        <v>28305</v>
      </c>
      <c r="F8056" t="s">
        <v>341</v>
      </c>
      <c r="G8056" t="e">
        <f>-sidomine</f>
        <v>#NAME?</v>
      </c>
      <c r="H8056" t="s">
        <v>13531</v>
      </c>
      <c r="I8056">
        <v>1980</v>
      </c>
      <c r="K8056" t="s">
        <v>28306</v>
      </c>
      <c r="L8056" t="s">
        <v>28307</v>
      </c>
      <c r="M8056" t="s">
        <v>28308</v>
      </c>
      <c r="N8056" t="s">
        <v>45</v>
      </c>
      <c r="O8056" t="s">
        <v>40</v>
      </c>
      <c r="P8056" t="s">
        <v>30</v>
      </c>
      <c r="Q8056" t="s">
        <v>63</v>
      </c>
      <c r="R8056" t="s">
        <v>30</v>
      </c>
      <c r="X8056" t="s">
        <v>28309</v>
      </c>
    </row>
    <row r="8057" spans="1:24" x14ac:dyDescent="0.25">
      <c r="A8057">
        <v>1379684</v>
      </c>
      <c r="B8057" t="s">
        <v>28315</v>
      </c>
      <c r="C8057" t="s">
        <v>28316</v>
      </c>
      <c r="G8057" t="e">
        <f>-arone</f>
        <v>#NAME?</v>
      </c>
      <c r="H8057" t="s">
        <v>3497</v>
      </c>
      <c r="N8057" t="s">
        <v>45</v>
      </c>
      <c r="O8057" t="s">
        <v>40</v>
      </c>
      <c r="P8057" t="s">
        <v>30</v>
      </c>
      <c r="Q8057" t="s">
        <v>63</v>
      </c>
      <c r="R8057" t="s">
        <v>30</v>
      </c>
      <c r="X8057" t="s">
        <v>28317</v>
      </c>
    </row>
    <row r="8058" spans="1:24" x14ac:dyDescent="0.25">
      <c r="A8058">
        <v>1378317</v>
      </c>
      <c r="B8058" t="s">
        <v>28318</v>
      </c>
      <c r="C8058" t="s">
        <v>28319</v>
      </c>
      <c r="N8058" t="s">
        <v>29</v>
      </c>
      <c r="O8058" t="s">
        <v>30</v>
      </c>
      <c r="P8058" t="s">
        <v>30</v>
      </c>
      <c r="Q8058" t="s">
        <v>31</v>
      </c>
      <c r="R8058" t="s">
        <v>30</v>
      </c>
      <c r="X8058" t="s">
        <v>28320</v>
      </c>
    </row>
    <row r="8059" spans="1:24" x14ac:dyDescent="0.25">
      <c r="A8059">
        <v>1379757</v>
      </c>
      <c r="B8059" t="s">
        <v>28321</v>
      </c>
      <c r="C8059" t="s">
        <v>28322</v>
      </c>
      <c r="N8059" t="s">
        <v>45</v>
      </c>
      <c r="O8059" t="s">
        <v>30</v>
      </c>
      <c r="P8059" t="s">
        <v>30</v>
      </c>
      <c r="Q8059" t="s">
        <v>63</v>
      </c>
      <c r="R8059" t="s">
        <v>30</v>
      </c>
      <c r="X8059" t="s">
        <v>28323</v>
      </c>
    </row>
    <row r="8060" spans="1:24" x14ac:dyDescent="0.25">
      <c r="A8060">
        <v>1378038</v>
      </c>
      <c r="B8060" t="s">
        <v>28324</v>
      </c>
      <c r="C8060" t="s">
        <v>28325</v>
      </c>
      <c r="N8060" t="s">
        <v>29</v>
      </c>
      <c r="O8060" t="s">
        <v>30</v>
      </c>
      <c r="P8060" t="s">
        <v>30</v>
      </c>
      <c r="Q8060" t="s">
        <v>31</v>
      </c>
      <c r="R8060" t="s">
        <v>30</v>
      </c>
      <c r="X8060" t="s">
        <v>28326</v>
      </c>
    </row>
    <row r="8061" spans="1:24" x14ac:dyDescent="0.25">
      <c r="A8061">
        <v>1376907</v>
      </c>
      <c r="B8061" t="s">
        <v>28327</v>
      </c>
      <c r="C8061" t="s">
        <v>28328</v>
      </c>
      <c r="G8061" t="e">
        <f>-racetam</f>
        <v>#NAME?</v>
      </c>
      <c r="H8061" t="s">
        <v>1139</v>
      </c>
      <c r="N8061" t="s">
        <v>45</v>
      </c>
      <c r="O8061" t="s">
        <v>40</v>
      </c>
      <c r="P8061" t="s">
        <v>30</v>
      </c>
      <c r="Q8061" t="s">
        <v>63</v>
      </c>
      <c r="R8061" t="s">
        <v>30</v>
      </c>
      <c r="X8061" t="s">
        <v>28329</v>
      </c>
    </row>
    <row r="8062" spans="1:24" x14ac:dyDescent="0.25">
      <c r="A8062">
        <v>1376845</v>
      </c>
      <c r="B8062" t="s">
        <v>28330</v>
      </c>
      <c r="C8062" t="s">
        <v>28331</v>
      </c>
      <c r="N8062" t="s">
        <v>45</v>
      </c>
      <c r="O8062" t="s">
        <v>40</v>
      </c>
      <c r="P8062" t="s">
        <v>30</v>
      </c>
      <c r="Q8062" t="s">
        <v>63</v>
      </c>
      <c r="R8062" t="s">
        <v>30</v>
      </c>
      <c r="X8062" t="s">
        <v>28332</v>
      </c>
    </row>
    <row r="8063" spans="1:24" x14ac:dyDescent="0.25">
      <c r="A8063">
        <v>1376948</v>
      </c>
      <c r="B8063" t="s">
        <v>28333</v>
      </c>
      <c r="C8063" t="s">
        <v>28334</v>
      </c>
      <c r="E8063" t="s">
        <v>28335</v>
      </c>
      <c r="N8063" t="s">
        <v>45</v>
      </c>
      <c r="O8063" t="s">
        <v>40</v>
      </c>
      <c r="P8063" t="s">
        <v>30</v>
      </c>
      <c r="Q8063" t="s">
        <v>63</v>
      </c>
      <c r="R8063" t="s">
        <v>30</v>
      </c>
      <c r="X8063" t="s">
        <v>28336</v>
      </c>
    </row>
    <row r="8064" spans="1:24" x14ac:dyDescent="0.25">
      <c r="A8064">
        <v>1383513</v>
      </c>
      <c r="B8064" t="s">
        <v>28337</v>
      </c>
      <c r="C8064" t="s">
        <v>28338</v>
      </c>
      <c r="E8064" t="s">
        <v>28339</v>
      </c>
      <c r="F8064" t="s">
        <v>313</v>
      </c>
      <c r="G8064" t="e">
        <f>-adol</f>
        <v>#NAME?</v>
      </c>
      <c r="H8064" t="s">
        <v>582</v>
      </c>
      <c r="I8064">
        <v>1978</v>
      </c>
      <c r="M8064" t="s">
        <v>179</v>
      </c>
      <c r="N8064" t="s">
        <v>45</v>
      </c>
      <c r="O8064" t="s">
        <v>40</v>
      </c>
      <c r="P8064" t="s">
        <v>30</v>
      </c>
      <c r="Q8064" t="s">
        <v>31</v>
      </c>
      <c r="R8064" t="s">
        <v>30</v>
      </c>
      <c r="X8064" t="s">
        <v>28340</v>
      </c>
    </row>
    <row r="8065" spans="1:24" x14ac:dyDescent="0.25">
      <c r="A8065">
        <v>285694</v>
      </c>
      <c r="B8065" t="s">
        <v>28354</v>
      </c>
      <c r="C8065" t="s">
        <v>28355</v>
      </c>
      <c r="E8065" t="s">
        <v>28356</v>
      </c>
      <c r="I8065">
        <v>1971</v>
      </c>
      <c r="M8065" t="s">
        <v>1791</v>
      </c>
      <c r="N8065" t="s">
        <v>108</v>
      </c>
      <c r="O8065" t="s">
        <v>40</v>
      </c>
      <c r="P8065" t="s">
        <v>30</v>
      </c>
      <c r="Q8065" t="s">
        <v>31</v>
      </c>
      <c r="R8065" t="s">
        <v>30</v>
      </c>
      <c r="X8065" t="s">
        <v>28357</v>
      </c>
    </row>
    <row r="8066" spans="1:24" x14ac:dyDescent="0.25">
      <c r="A8066">
        <v>995934</v>
      </c>
      <c r="B8066" t="s">
        <v>28358</v>
      </c>
      <c r="C8066" t="s">
        <v>28359</v>
      </c>
      <c r="M8066" t="s">
        <v>6018</v>
      </c>
      <c r="N8066" t="s">
        <v>45</v>
      </c>
      <c r="O8066" t="s">
        <v>30</v>
      </c>
      <c r="P8066" t="s">
        <v>30</v>
      </c>
      <c r="Q8066" t="s">
        <v>46</v>
      </c>
      <c r="R8066" t="s">
        <v>30</v>
      </c>
      <c r="X8066" t="s">
        <v>28360</v>
      </c>
    </row>
    <row r="8067" spans="1:24" x14ac:dyDescent="0.25">
      <c r="A8067">
        <v>476867</v>
      </c>
      <c r="B8067" t="s">
        <v>28361</v>
      </c>
      <c r="C8067" t="s">
        <v>28362</v>
      </c>
      <c r="F8067" t="s">
        <v>17149</v>
      </c>
      <c r="K8067" t="s">
        <v>28363</v>
      </c>
      <c r="L8067" t="s">
        <v>28364</v>
      </c>
      <c r="M8067" t="s">
        <v>5896</v>
      </c>
      <c r="N8067" t="s">
        <v>45</v>
      </c>
      <c r="O8067" t="s">
        <v>30</v>
      </c>
      <c r="P8067" t="s">
        <v>30</v>
      </c>
      <c r="Q8067" t="s">
        <v>75</v>
      </c>
      <c r="R8067" t="s">
        <v>30</v>
      </c>
      <c r="X8067" t="s">
        <v>28365</v>
      </c>
    </row>
    <row r="8068" spans="1:24" x14ac:dyDescent="0.25">
      <c r="A8068">
        <v>23001</v>
      </c>
      <c r="B8068" t="s">
        <v>28371</v>
      </c>
      <c r="C8068" t="s">
        <v>28372</v>
      </c>
      <c r="E8068" t="s">
        <v>28373</v>
      </c>
      <c r="F8068" t="s">
        <v>1046</v>
      </c>
      <c r="G8068" t="e">
        <f>-ac</f>
        <v>#NAME?</v>
      </c>
      <c r="H8068" t="s">
        <v>1022</v>
      </c>
      <c r="I8068">
        <v>1978</v>
      </c>
      <c r="K8068" t="s">
        <v>28374</v>
      </c>
      <c r="L8068" t="s">
        <v>28375</v>
      </c>
      <c r="M8068" t="s">
        <v>2199</v>
      </c>
      <c r="N8068" t="s">
        <v>45</v>
      </c>
      <c r="O8068" t="s">
        <v>40</v>
      </c>
      <c r="P8068" t="s">
        <v>30</v>
      </c>
      <c r="Q8068" t="s">
        <v>63</v>
      </c>
      <c r="R8068" t="s">
        <v>30</v>
      </c>
      <c r="X8068" t="s">
        <v>28376</v>
      </c>
    </row>
    <row r="8069" spans="1:24" x14ac:dyDescent="0.25">
      <c r="A8069">
        <v>5659</v>
      </c>
      <c r="B8069" t="s">
        <v>28377</v>
      </c>
      <c r="C8069" t="s">
        <v>28378</v>
      </c>
      <c r="E8069" t="s">
        <v>28379</v>
      </c>
      <c r="F8069" t="s">
        <v>452</v>
      </c>
      <c r="G8069" t="e">
        <f>-zolamide</f>
        <v>#NAME?</v>
      </c>
      <c r="H8069" t="s">
        <v>1891</v>
      </c>
      <c r="I8069">
        <v>1990</v>
      </c>
      <c r="M8069" t="s">
        <v>1894</v>
      </c>
      <c r="N8069" t="s">
        <v>45</v>
      </c>
      <c r="O8069" t="s">
        <v>40</v>
      </c>
      <c r="P8069" t="s">
        <v>30</v>
      </c>
      <c r="Q8069" t="s">
        <v>31</v>
      </c>
      <c r="R8069" t="s">
        <v>30</v>
      </c>
      <c r="X8069" t="s">
        <v>28380</v>
      </c>
    </row>
    <row r="8070" spans="1:24" x14ac:dyDescent="0.25">
      <c r="A8070">
        <v>139895</v>
      </c>
      <c r="B8070" t="s">
        <v>28400</v>
      </c>
      <c r="C8070" t="s">
        <v>28401</v>
      </c>
      <c r="E8070" t="s">
        <v>28402</v>
      </c>
      <c r="I8070">
        <v>1981</v>
      </c>
      <c r="K8070" t="s">
        <v>28403</v>
      </c>
      <c r="L8070" t="s">
        <v>28404</v>
      </c>
      <c r="M8070" t="s">
        <v>314</v>
      </c>
      <c r="N8070" t="s">
        <v>45</v>
      </c>
      <c r="O8070" t="s">
        <v>40</v>
      </c>
      <c r="P8070" t="s">
        <v>30</v>
      </c>
      <c r="Q8070" t="s">
        <v>46</v>
      </c>
      <c r="R8070" t="s">
        <v>30</v>
      </c>
      <c r="X8070" t="s">
        <v>28405</v>
      </c>
    </row>
    <row r="8071" spans="1:24" x14ac:dyDescent="0.25">
      <c r="A8071">
        <v>161417</v>
      </c>
      <c r="B8071" t="s">
        <v>28417</v>
      </c>
      <c r="C8071" t="s">
        <v>28418</v>
      </c>
      <c r="E8071" t="s">
        <v>28419</v>
      </c>
      <c r="I8071">
        <v>1987</v>
      </c>
      <c r="M8071" t="s">
        <v>1017</v>
      </c>
      <c r="N8071" t="s">
        <v>45</v>
      </c>
      <c r="O8071" t="s">
        <v>40</v>
      </c>
      <c r="P8071" t="s">
        <v>30</v>
      </c>
      <c r="Q8071" t="s">
        <v>63</v>
      </c>
      <c r="R8071" t="s">
        <v>30</v>
      </c>
      <c r="X8071" t="s">
        <v>28420</v>
      </c>
    </row>
    <row r="8072" spans="1:24" x14ac:dyDescent="0.25">
      <c r="A8072">
        <v>610416</v>
      </c>
      <c r="B8072" t="s">
        <v>28421</v>
      </c>
      <c r="C8072" t="s">
        <v>28422</v>
      </c>
      <c r="E8072" t="s">
        <v>28423</v>
      </c>
      <c r="F8072" t="s">
        <v>1046</v>
      </c>
      <c r="I8072">
        <v>1963</v>
      </c>
      <c r="K8072" t="s">
        <v>28424</v>
      </c>
      <c r="L8072" t="s">
        <v>28425</v>
      </c>
      <c r="M8072" t="s">
        <v>7229</v>
      </c>
      <c r="N8072" t="s">
        <v>45</v>
      </c>
      <c r="O8072" t="s">
        <v>40</v>
      </c>
      <c r="P8072" t="s">
        <v>30</v>
      </c>
      <c r="Q8072" t="s">
        <v>46</v>
      </c>
      <c r="R8072" t="s">
        <v>30</v>
      </c>
      <c r="X8072" t="s">
        <v>28426</v>
      </c>
    </row>
    <row r="8073" spans="1:24" x14ac:dyDescent="0.25">
      <c r="A8073">
        <v>16599</v>
      </c>
      <c r="B8073" t="s">
        <v>28427</v>
      </c>
      <c r="C8073" t="s">
        <v>28428</v>
      </c>
      <c r="E8073" t="s">
        <v>28429</v>
      </c>
      <c r="F8073" t="s">
        <v>10073</v>
      </c>
      <c r="G8073" t="e">
        <f>-profen</f>
        <v>#NAME?</v>
      </c>
      <c r="H8073" t="s">
        <v>875</v>
      </c>
      <c r="I8073">
        <v>1976</v>
      </c>
      <c r="K8073" t="s">
        <v>28430</v>
      </c>
      <c r="L8073" t="s">
        <v>28431</v>
      </c>
      <c r="M8073" t="s">
        <v>2199</v>
      </c>
      <c r="N8073" t="s">
        <v>45</v>
      </c>
      <c r="O8073" t="s">
        <v>40</v>
      </c>
      <c r="P8073" t="s">
        <v>30</v>
      </c>
      <c r="Q8073" t="s">
        <v>46</v>
      </c>
      <c r="R8073" t="s">
        <v>30</v>
      </c>
      <c r="X8073" t="s">
        <v>28432</v>
      </c>
    </row>
    <row r="8074" spans="1:24" x14ac:dyDescent="0.25">
      <c r="A8074">
        <v>57488</v>
      </c>
      <c r="B8074" t="s">
        <v>28433</v>
      </c>
      <c r="C8074" t="s">
        <v>28434</v>
      </c>
      <c r="E8074" t="s">
        <v>28435</v>
      </c>
      <c r="G8074" t="e">
        <f>-fibrate</f>
        <v>#NAME?</v>
      </c>
      <c r="H8074" t="s">
        <v>325</v>
      </c>
      <c r="I8074">
        <v>1978</v>
      </c>
      <c r="K8074" t="s">
        <v>28436</v>
      </c>
      <c r="L8074" t="s">
        <v>28437</v>
      </c>
      <c r="M8074" t="s">
        <v>3423</v>
      </c>
      <c r="N8074" t="s">
        <v>45</v>
      </c>
      <c r="O8074" t="s">
        <v>40</v>
      </c>
      <c r="P8074" t="s">
        <v>30</v>
      </c>
      <c r="Q8074" t="s">
        <v>63</v>
      </c>
      <c r="R8074" t="s">
        <v>30</v>
      </c>
      <c r="X8074" t="s">
        <v>28438</v>
      </c>
    </row>
    <row r="8075" spans="1:24" x14ac:dyDescent="0.25">
      <c r="A8075">
        <v>860949</v>
      </c>
      <c r="B8075" t="s">
        <v>28439</v>
      </c>
      <c r="C8075" t="s">
        <v>28440</v>
      </c>
      <c r="I8075">
        <v>1966</v>
      </c>
      <c r="M8075" t="s">
        <v>28441</v>
      </c>
      <c r="N8075" t="s">
        <v>45</v>
      </c>
      <c r="O8075" t="s">
        <v>40</v>
      </c>
      <c r="P8075" t="s">
        <v>30</v>
      </c>
      <c r="Q8075" t="s">
        <v>63</v>
      </c>
      <c r="R8075" t="s">
        <v>30</v>
      </c>
      <c r="X8075" t="s">
        <v>28442</v>
      </c>
    </row>
    <row r="8076" spans="1:24" x14ac:dyDescent="0.25">
      <c r="A8076">
        <v>37260</v>
      </c>
      <c r="B8076" t="s">
        <v>28443</v>
      </c>
      <c r="C8076" t="s">
        <v>28444</v>
      </c>
      <c r="E8076" t="s">
        <v>28445</v>
      </c>
      <c r="F8076" t="s">
        <v>626</v>
      </c>
      <c r="G8076" t="s">
        <v>28446</v>
      </c>
      <c r="H8076" t="s">
        <v>28447</v>
      </c>
      <c r="I8076">
        <v>1984</v>
      </c>
      <c r="M8076" t="s">
        <v>28448</v>
      </c>
      <c r="N8076" t="s">
        <v>45</v>
      </c>
      <c r="O8076" t="s">
        <v>40</v>
      </c>
      <c r="P8076" t="s">
        <v>30</v>
      </c>
      <c r="Q8076" t="s">
        <v>31</v>
      </c>
      <c r="R8076" t="s">
        <v>30</v>
      </c>
      <c r="X8076" t="s">
        <v>28449</v>
      </c>
    </row>
    <row r="8077" spans="1:24" x14ac:dyDescent="0.25">
      <c r="A8077">
        <v>1211989</v>
      </c>
      <c r="B8077" t="s">
        <v>28456</v>
      </c>
      <c r="C8077" t="s">
        <v>28457</v>
      </c>
      <c r="I8077">
        <v>1973</v>
      </c>
      <c r="M8077" t="s">
        <v>28458</v>
      </c>
      <c r="N8077" t="s">
        <v>45</v>
      </c>
      <c r="O8077" t="s">
        <v>40</v>
      </c>
      <c r="P8077" t="s">
        <v>30</v>
      </c>
      <c r="Q8077" t="s">
        <v>63</v>
      </c>
      <c r="R8077" t="s">
        <v>30</v>
      </c>
      <c r="X8077" t="s">
        <v>28459</v>
      </c>
    </row>
    <row r="8078" spans="1:24" x14ac:dyDescent="0.25">
      <c r="A8078">
        <v>1306908</v>
      </c>
      <c r="B8078" t="s">
        <v>28460</v>
      </c>
      <c r="C8078" t="s">
        <v>28461</v>
      </c>
      <c r="I8078">
        <v>1977</v>
      </c>
      <c r="M8078" t="s">
        <v>727</v>
      </c>
      <c r="N8078" t="s">
        <v>45</v>
      </c>
      <c r="O8078" t="s">
        <v>40</v>
      </c>
      <c r="P8078" t="s">
        <v>30</v>
      </c>
      <c r="Q8078" t="s">
        <v>63</v>
      </c>
      <c r="R8078" t="s">
        <v>30</v>
      </c>
      <c r="X8078" t="s">
        <v>28462</v>
      </c>
    </row>
    <row r="8079" spans="1:24" x14ac:dyDescent="0.25">
      <c r="A8079">
        <v>1380232</v>
      </c>
      <c r="B8079" t="s">
        <v>28463</v>
      </c>
      <c r="C8079" t="s">
        <v>28464</v>
      </c>
      <c r="E8079" t="s">
        <v>28465</v>
      </c>
      <c r="F8079" t="s">
        <v>232</v>
      </c>
      <c r="I8079">
        <v>1983</v>
      </c>
      <c r="M8079" t="s">
        <v>3988</v>
      </c>
      <c r="N8079" t="s">
        <v>229</v>
      </c>
      <c r="O8079" t="s">
        <v>30</v>
      </c>
      <c r="P8079" t="s">
        <v>30</v>
      </c>
      <c r="Q8079" t="s">
        <v>31</v>
      </c>
      <c r="R8079" t="s">
        <v>30</v>
      </c>
    </row>
    <row r="8080" spans="1:24" x14ac:dyDescent="0.25">
      <c r="A8080">
        <v>1381307</v>
      </c>
      <c r="B8080" t="s">
        <v>28466</v>
      </c>
      <c r="C8080" t="s">
        <v>28467</v>
      </c>
      <c r="E8080" t="s">
        <v>28468</v>
      </c>
      <c r="F8080" t="s">
        <v>28469</v>
      </c>
      <c r="I8080">
        <v>1993</v>
      </c>
      <c r="K8080" t="s">
        <v>28470</v>
      </c>
      <c r="L8080" t="s">
        <v>28471</v>
      </c>
      <c r="M8080" t="s">
        <v>28472</v>
      </c>
      <c r="N8080" t="s">
        <v>75</v>
      </c>
      <c r="O8080" t="s">
        <v>30</v>
      </c>
      <c r="P8080" t="s">
        <v>30</v>
      </c>
      <c r="Q8080" t="s">
        <v>31</v>
      </c>
      <c r="R8080" t="s">
        <v>30</v>
      </c>
    </row>
    <row r="8081" spans="1:24" x14ac:dyDescent="0.25">
      <c r="A8081">
        <v>1381110</v>
      </c>
      <c r="B8081" t="s">
        <v>28473</v>
      </c>
      <c r="C8081" t="s">
        <v>28474</v>
      </c>
      <c r="I8081">
        <v>1980</v>
      </c>
      <c r="M8081" t="s">
        <v>224</v>
      </c>
      <c r="N8081" t="s">
        <v>75</v>
      </c>
      <c r="O8081" t="s">
        <v>30</v>
      </c>
      <c r="P8081" t="s">
        <v>30</v>
      </c>
      <c r="Q8081" t="s">
        <v>31</v>
      </c>
      <c r="R8081" t="s">
        <v>30</v>
      </c>
    </row>
    <row r="8082" spans="1:24" x14ac:dyDescent="0.25">
      <c r="A8082">
        <v>1380342</v>
      </c>
      <c r="B8082" t="s">
        <v>28475</v>
      </c>
      <c r="C8082" t="s">
        <v>28476</v>
      </c>
      <c r="M8082" t="s">
        <v>4325</v>
      </c>
      <c r="N8082" t="s">
        <v>75</v>
      </c>
      <c r="O8082" t="s">
        <v>30</v>
      </c>
      <c r="P8082" t="s">
        <v>30</v>
      </c>
      <c r="Q8082" t="s">
        <v>31</v>
      </c>
      <c r="R8082" t="s">
        <v>30</v>
      </c>
    </row>
    <row r="8083" spans="1:24" x14ac:dyDescent="0.25">
      <c r="A8083">
        <v>1380813</v>
      </c>
      <c r="B8083" t="s">
        <v>28477</v>
      </c>
      <c r="C8083" t="s">
        <v>28478</v>
      </c>
      <c r="M8083" t="s">
        <v>28479</v>
      </c>
      <c r="N8083" t="s">
        <v>75</v>
      </c>
      <c r="O8083" t="s">
        <v>30</v>
      </c>
      <c r="P8083" t="s">
        <v>30</v>
      </c>
      <c r="Q8083" t="s">
        <v>31</v>
      </c>
      <c r="R8083" t="s">
        <v>30</v>
      </c>
    </row>
    <row r="8084" spans="1:24" x14ac:dyDescent="0.25">
      <c r="A8084">
        <v>1380246</v>
      </c>
      <c r="B8084" t="s">
        <v>28480</v>
      </c>
      <c r="C8084" t="s">
        <v>28481</v>
      </c>
      <c r="G8084" t="s">
        <v>3396</v>
      </c>
      <c r="H8084" t="s">
        <v>3397</v>
      </c>
      <c r="I8084">
        <v>1974</v>
      </c>
      <c r="M8084" t="s">
        <v>1649</v>
      </c>
      <c r="N8084" t="s">
        <v>75</v>
      </c>
      <c r="O8084" t="s">
        <v>30</v>
      </c>
      <c r="P8084" t="s">
        <v>30</v>
      </c>
      <c r="Q8084" t="s">
        <v>31</v>
      </c>
      <c r="R8084" t="s">
        <v>30</v>
      </c>
    </row>
    <row r="8085" spans="1:24" x14ac:dyDescent="0.25">
      <c r="A8085">
        <v>1378953</v>
      </c>
      <c r="B8085" t="s">
        <v>28482</v>
      </c>
      <c r="C8085" t="s">
        <v>28483</v>
      </c>
      <c r="I8085">
        <v>1981</v>
      </c>
      <c r="M8085" t="s">
        <v>28484</v>
      </c>
      <c r="N8085" t="s">
        <v>45</v>
      </c>
      <c r="O8085" t="s">
        <v>30</v>
      </c>
      <c r="P8085" t="s">
        <v>30</v>
      </c>
      <c r="Q8085" t="s">
        <v>63</v>
      </c>
      <c r="R8085" t="s">
        <v>30</v>
      </c>
      <c r="X8085" t="s">
        <v>28485</v>
      </c>
    </row>
    <row r="8086" spans="1:24" x14ac:dyDescent="0.25">
      <c r="A8086">
        <v>1377860</v>
      </c>
      <c r="B8086" t="s">
        <v>28486</v>
      </c>
      <c r="C8086" t="s">
        <v>28487</v>
      </c>
      <c r="E8086" t="s">
        <v>28488</v>
      </c>
      <c r="I8086">
        <v>1977</v>
      </c>
      <c r="M8086" t="s">
        <v>2448</v>
      </c>
      <c r="N8086" t="s">
        <v>45</v>
      </c>
      <c r="O8086" t="s">
        <v>30</v>
      </c>
      <c r="P8086" t="s">
        <v>30</v>
      </c>
      <c r="Q8086" t="s">
        <v>63</v>
      </c>
      <c r="R8086" t="s">
        <v>30</v>
      </c>
      <c r="X8086" t="s">
        <v>28489</v>
      </c>
    </row>
    <row r="8087" spans="1:24" x14ac:dyDescent="0.25">
      <c r="A8087">
        <v>1380373</v>
      </c>
      <c r="B8087" t="s">
        <v>28490</v>
      </c>
      <c r="C8087" t="s">
        <v>28491</v>
      </c>
      <c r="K8087" t="s">
        <v>28492</v>
      </c>
      <c r="L8087" t="s">
        <v>28493</v>
      </c>
      <c r="M8087" t="s">
        <v>102</v>
      </c>
      <c r="N8087" t="s">
        <v>75</v>
      </c>
      <c r="O8087" t="s">
        <v>30</v>
      </c>
      <c r="P8087" t="s">
        <v>30</v>
      </c>
      <c r="Q8087" t="s">
        <v>31</v>
      </c>
      <c r="R8087" t="s">
        <v>30</v>
      </c>
    </row>
    <row r="8088" spans="1:24" x14ac:dyDescent="0.25">
      <c r="A8088">
        <v>1381261</v>
      </c>
      <c r="B8088" t="s">
        <v>28494</v>
      </c>
      <c r="C8088" t="s">
        <v>28495</v>
      </c>
      <c r="F8088" t="s">
        <v>3575</v>
      </c>
      <c r="G8088" t="e">
        <f>-mer</f>
        <v>#NAME?</v>
      </c>
      <c r="H8088" t="s">
        <v>2375</v>
      </c>
      <c r="I8088">
        <v>1980</v>
      </c>
      <c r="M8088" t="s">
        <v>3576</v>
      </c>
      <c r="N8088" t="s">
        <v>229</v>
      </c>
      <c r="O8088" t="s">
        <v>30</v>
      </c>
      <c r="P8088" t="s">
        <v>30</v>
      </c>
      <c r="Q8088" t="s">
        <v>31</v>
      </c>
      <c r="R8088" t="s">
        <v>30</v>
      </c>
    </row>
    <row r="8089" spans="1:24" x14ac:dyDescent="0.25">
      <c r="A8089">
        <v>1380954</v>
      </c>
      <c r="B8089" t="s">
        <v>28496</v>
      </c>
      <c r="C8089" t="s">
        <v>28497</v>
      </c>
      <c r="M8089" t="s">
        <v>1664</v>
      </c>
      <c r="N8089" t="s">
        <v>75</v>
      </c>
      <c r="O8089" t="s">
        <v>30</v>
      </c>
      <c r="P8089" t="s">
        <v>30</v>
      </c>
      <c r="Q8089" t="s">
        <v>31</v>
      </c>
      <c r="R8089" t="s">
        <v>30</v>
      </c>
    </row>
    <row r="8090" spans="1:24" x14ac:dyDescent="0.25">
      <c r="A8090">
        <v>1380240</v>
      </c>
      <c r="B8090" t="s">
        <v>28498</v>
      </c>
      <c r="C8090" t="s">
        <v>28499</v>
      </c>
      <c r="F8090" t="s">
        <v>489</v>
      </c>
      <c r="I8090">
        <v>1961</v>
      </c>
      <c r="M8090" t="s">
        <v>24288</v>
      </c>
      <c r="N8090" t="s">
        <v>229</v>
      </c>
      <c r="O8090" t="s">
        <v>30</v>
      </c>
      <c r="P8090" t="s">
        <v>30</v>
      </c>
      <c r="Q8090" t="s">
        <v>31</v>
      </c>
      <c r="R8090" t="s">
        <v>30</v>
      </c>
    </row>
    <row r="8091" spans="1:24" x14ac:dyDescent="0.25">
      <c r="A8091">
        <v>1381137</v>
      </c>
      <c r="B8091" t="s">
        <v>28500</v>
      </c>
      <c r="C8091" t="s">
        <v>28501</v>
      </c>
      <c r="M8091" t="s">
        <v>2119</v>
      </c>
      <c r="N8091" t="s">
        <v>75</v>
      </c>
      <c r="O8091" t="s">
        <v>30</v>
      </c>
      <c r="P8091" t="s">
        <v>30</v>
      </c>
      <c r="Q8091" t="s">
        <v>31</v>
      </c>
      <c r="R8091" t="s">
        <v>30</v>
      </c>
    </row>
    <row r="8092" spans="1:24" x14ac:dyDescent="0.25">
      <c r="A8092">
        <v>1380388</v>
      </c>
      <c r="B8092" t="s">
        <v>28502</v>
      </c>
      <c r="C8092" t="s">
        <v>28503</v>
      </c>
      <c r="E8092" t="s">
        <v>28504</v>
      </c>
      <c r="F8092" t="s">
        <v>22687</v>
      </c>
      <c r="I8092">
        <v>1987</v>
      </c>
      <c r="M8092" t="s">
        <v>28505</v>
      </c>
      <c r="N8092" t="s">
        <v>133</v>
      </c>
      <c r="O8092" t="s">
        <v>30</v>
      </c>
      <c r="P8092" t="s">
        <v>30</v>
      </c>
      <c r="Q8092" t="s">
        <v>31</v>
      </c>
      <c r="R8092" t="s">
        <v>30</v>
      </c>
    </row>
    <row r="8093" spans="1:24" x14ac:dyDescent="0.25">
      <c r="A8093">
        <v>1378563</v>
      </c>
      <c r="B8093" t="s">
        <v>28506</v>
      </c>
      <c r="C8093" t="s">
        <v>28507</v>
      </c>
      <c r="E8093" t="s">
        <v>28508</v>
      </c>
      <c r="G8093" t="e">
        <f>-prost</f>
        <v>#NAME?</v>
      </c>
      <c r="H8093" t="s">
        <v>238</v>
      </c>
      <c r="I8093">
        <v>1975</v>
      </c>
      <c r="M8093" t="s">
        <v>1310</v>
      </c>
      <c r="N8093" t="s">
        <v>45</v>
      </c>
      <c r="O8093" t="s">
        <v>40</v>
      </c>
      <c r="P8093" t="s">
        <v>30</v>
      </c>
      <c r="Q8093" t="s">
        <v>46</v>
      </c>
      <c r="R8093" t="s">
        <v>30</v>
      </c>
      <c r="X8093" t="s">
        <v>28509</v>
      </c>
    </row>
    <row r="8094" spans="1:24" x14ac:dyDescent="0.25">
      <c r="A8094">
        <v>1377869</v>
      </c>
      <c r="B8094" t="s">
        <v>28510</v>
      </c>
      <c r="C8094" t="s">
        <v>28511</v>
      </c>
      <c r="E8094" t="s">
        <v>28512</v>
      </c>
      <c r="G8094" t="e">
        <f>-fylline</f>
        <v>#NAME?</v>
      </c>
      <c r="H8094" t="s">
        <v>155</v>
      </c>
      <c r="I8094">
        <v>1979</v>
      </c>
      <c r="M8094" t="s">
        <v>13076</v>
      </c>
      <c r="N8094" t="s">
        <v>29</v>
      </c>
      <c r="O8094" t="s">
        <v>40</v>
      </c>
      <c r="P8094" t="s">
        <v>30</v>
      </c>
      <c r="Q8094" t="s">
        <v>46</v>
      </c>
      <c r="R8094" t="s">
        <v>30</v>
      </c>
      <c r="X8094" t="s">
        <v>28513</v>
      </c>
    </row>
    <row r="8095" spans="1:24" x14ac:dyDescent="0.25">
      <c r="A8095">
        <v>1380819</v>
      </c>
      <c r="B8095" t="s">
        <v>28514</v>
      </c>
      <c r="C8095" t="s">
        <v>28515</v>
      </c>
      <c r="M8095" t="s">
        <v>15942</v>
      </c>
      <c r="N8095" t="s">
        <v>75</v>
      </c>
      <c r="O8095" t="s">
        <v>30</v>
      </c>
      <c r="P8095" t="s">
        <v>30</v>
      </c>
      <c r="Q8095" t="s">
        <v>31</v>
      </c>
      <c r="R8095" t="s">
        <v>30</v>
      </c>
    </row>
    <row r="8096" spans="1:24" x14ac:dyDescent="0.25">
      <c r="A8096">
        <v>1380830</v>
      </c>
      <c r="B8096" t="s">
        <v>28516</v>
      </c>
      <c r="C8096" t="s">
        <v>28517</v>
      </c>
      <c r="G8096" t="s">
        <v>3396</v>
      </c>
      <c r="H8096" t="s">
        <v>3397</v>
      </c>
      <c r="I8096">
        <v>1974</v>
      </c>
      <c r="M8096" t="s">
        <v>8128</v>
      </c>
      <c r="N8096" t="s">
        <v>229</v>
      </c>
      <c r="O8096" t="s">
        <v>30</v>
      </c>
      <c r="P8096" t="s">
        <v>30</v>
      </c>
      <c r="Q8096" t="s">
        <v>31</v>
      </c>
      <c r="R8096" t="s">
        <v>30</v>
      </c>
    </row>
    <row r="8097" spans="1:24" x14ac:dyDescent="0.25">
      <c r="A8097">
        <v>874370</v>
      </c>
      <c r="B8097" t="s">
        <v>28518</v>
      </c>
      <c r="C8097" t="s">
        <v>28519</v>
      </c>
      <c r="I8097">
        <v>1962</v>
      </c>
      <c r="M8097" t="s">
        <v>7795</v>
      </c>
      <c r="N8097" t="s">
        <v>45</v>
      </c>
      <c r="O8097" t="s">
        <v>40</v>
      </c>
      <c r="P8097" t="s">
        <v>30</v>
      </c>
      <c r="Q8097" t="s">
        <v>63</v>
      </c>
      <c r="R8097" t="s">
        <v>30</v>
      </c>
      <c r="X8097" t="s">
        <v>28520</v>
      </c>
    </row>
    <row r="8098" spans="1:24" x14ac:dyDescent="0.25">
      <c r="A8098">
        <v>1377324</v>
      </c>
      <c r="B8098" t="s">
        <v>28521</v>
      </c>
      <c r="C8098" t="s">
        <v>28522</v>
      </c>
      <c r="M8098" t="s">
        <v>2119</v>
      </c>
      <c r="N8098" t="s">
        <v>45</v>
      </c>
      <c r="O8098" t="s">
        <v>40</v>
      </c>
      <c r="P8098" t="s">
        <v>30</v>
      </c>
      <c r="Q8098" t="s">
        <v>63</v>
      </c>
      <c r="R8098" t="s">
        <v>30</v>
      </c>
      <c r="X8098" t="s">
        <v>28523</v>
      </c>
    </row>
    <row r="8099" spans="1:24" x14ac:dyDescent="0.25">
      <c r="A8099">
        <v>1379398</v>
      </c>
      <c r="B8099" t="s">
        <v>28524</v>
      </c>
      <c r="C8099" t="s">
        <v>28525</v>
      </c>
      <c r="I8099">
        <v>1967</v>
      </c>
      <c r="M8099" t="s">
        <v>2468</v>
      </c>
      <c r="N8099" t="s">
        <v>45</v>
      </c>
      <c r="O8099" t="s">
        <v>30</v>
      </c>
      <c r="P8099" t="s">
        <v>30</v>
      </c>
      <c r="Q8099" t="s">
        <v>63</v>
      </c>
      <c r="R8099" t="s">
        <v>30</v>
      </c>
      <c r="X8099" t="s">
        <v>28526</v>
      </c>
    </row>
    <row r="8100" spans="1:24" x14ac:dyDescent="0.25">
      <c r="A8100">
        <v>1383464</v>
      </c>
      <c r="B8100" t="s">
        <v>28527</v>
      </c>
      <c r="C8100" t="s">
        <v>28528</v>
      </c>
      <c r="E8100" t="s">
        <v>28529</v>
      </c>
      <c r="I8100">
        <v>1978</v>
      </c>
      <c r="M8100" t="s">
        <v>367</v>
      </c>
      <c r="N8100" t="s">
        <v>45</v>
      </c>
      <c r="O8100" t="s">
        <v>40</v>
      </c>
      <c r="P8100" t="s">
        <v>30</v>
      </c>
      <c r="Q8100" t="s">
        <v>63</v>
      </c>
      <c r="R8100" t="s">
        <v>30</v>
      </c>
      <c r="X8100" t="s">
        <v>28530</v>
      </c>
    </row>
    <row r="8101" spans="1:24" x14ac:dyDescent="0.25">
      <c r="A8101">
        <v>1377637</v>
      </c>
      <c r="B8101" t="s">
        <v>28531</v>
      </c>
      <c r="C8101" t="s">
        <v>28532</v>
      </c>
      <c r="M8101" t="s">
        <v>3144</v>
      </c>
      <c r="N8101" t="s">
        <v>45</v>
      </c>
      <c r="O8101" t="s">
        <v>40</v>
      </c>
      <c r="P8101" t="s">
        <v>30</v>
      </c>
      <c r="Q8101" t="s">
        <v>46</v>
      </c>
      <c r="R8101" t="s">
        <v>30</v>
      </c>
      <c r="X8101" t="s">
        <v>28533</v>
      </c>
    </row>
    <row r="8102" spans="1:24" x14ac:dyDescent="0.25">
      <c r="A8102">
        <v>1379848</v>
      </c>
      <c r="B8102" t="s">
        <v>28534</v>
      </c>
      <c r="C8102" t="s">
        <v>28535</v>
      </c>
      <c r="E8102" t="s">
        <v>28536</v>
      </c>
      <c r="F8102" t="s">
        <v>22687</v>
      </c>
      <c r="G8102" t="e">
        <f>-pirdine</f>
        <v>#NAME?</v>
      </c>
      <c r="H8102" t="s">
        <v>2222</v>
      </c>
      <c r="I8102">
        <v>1993</v>
      </c>
      <c r="M8102" t="s">
        <v>28537</v>
      </c>
      <c r="N8102" t="s">
        <v>45</v>
      </c>
      <c r="O8102" t="s">
        <v>40</v>
      </c>
      <c r="P8102" t="s">
        <v>30</v>
      </c>
      <c r="Q8102" t="s">
        <v>63</v>
      </c>
      <c r="R8102" t="s">
        <v>30</v>
      </c>
      <c r="X8102" t="s">
        <v>28538</v>
      </c>
    </row>
    <row r="8103" spans="1:24" x14ac:dyDescent="0.25">
      <c r="A8103">
        <v>1377863</v>
      </c>
      <c r="B8103" t="s">
        <v>28539</v>
      </c>
      <c r="C8103" t="s">
        <v>28540</v>
      </c>
      <c r="E8103" t="s">
        <v>28541</v>
      </c>
      <c r="F8103" t="s">
        <v>4717</v>
      </c>
      <c r="I8103">
        <v>1972</v>
      </c>
      <c r="M8103" t="s">
        <v>28542</v>
      </c>
      <c r="N8103" t="s">
        <v>45</v>
      </c>
      <c r="O8103" t="s">
        <v>40</v>
      </c>
      <c r="P8103" t="s">
        <v>30</v>
      </c>
      <c r="Q8103" t="s">
        <v>46</v>
      </c>
      <c r="R8103" t="s">
        <v>30</v>
      </c>
      <c r="X8103" t="s">
        <v>28543</v>
      </c>
    </row>
    <row r="8104" spans="1:24" x14ac:dyDescent="0.25">
      <c r="A8104">
        <v>1379869</v>
      </c>
      <c r="B8104" t="s">
        <v>28544</v>
      </c>
      <c r="C8104" t="s">
        <v>28545</v>
      </c>
      <c r="E8104" t="s">
        <v>28546</v>
      </c>
      <c r="F8104" t="s">
        <v>735</v>
      </c>
      <c r="G8104" t="e">
        <f>-nidazole</f>
        <v>#NAME?</v>
      </c>
      <c r="H8104" t="s">
        <v>10182</v>
      </c>
      <c r="I8104">
        <v>1975</v>
      </c>
      <c r="M8104" t="s">
        <v>14480</v>
      </c>
      <c r="N8104" t="s">
        <v>45</v>
      </c>
      <c r="O8104" t="s">
        <v>40</v>
      </c>
      <c r="P8104" t="s">
        <v>30</v>
      </c>
      <c r="Q8104" t="s">
        <v>63</v>
      </c>
      <c r="R8104" t="s">
        <v>30</v>
      </c>
      <c r="X8104" t="s">
        <v>28547</v>
      </c>
    </row>
    <row r="8105" spans="1:24" x14ac:dyDescent="0.25">
      <c r="A8105">
        <v>1383581</v>
      </c>
      <c r="B8105" t="s">
        <v>28548</v>
      </c>
      <c r="C8105" t="s">
        <v>28549</v>
      </c>
      <c r="M8105" t="s">
        <v>18848</v>
      </c>
      <c r="N8105" t="s">
        <v>45</v>
      </c>
      <c r="O8105" t="s">
        <v>30</v>
      </c>
      <c r="P8105" t="s">
        <v>30</v>
      </c>
      <c r="Q8105" t="s">
        <v>63</v>
      </c>
      <c r="R8105" t="s">
        <v>30</v>
      </c>
      <c r="X8105" t="s">
        <v>28550</v>
      </c>
    </row>
    <row r="8106" spans="1:24" x14ac:dyDescent="0.25">
      <c r="A8106">
        <v>389718</v>
      </c>
      <c r="B8106" t="s">
        <v>28570</v>
      </c>
      <c r="C8106" t="s">
        <v>28571</v>
      </c>
      <c r="E8106" t="s">
        <v>28572</v>
      </c>
      <c r="G8106" t="s">
        <v>2167</v>
      </c>
      <c r="H8106" t="s">
        <v>2168</v>
      </c>
      <c r="K8106" t="s">
        <v>28573</v>
      </c>
      <c r="L8106" t="s">
        <v>28574</v>
      </c>
      <c r="N8106" t="s">
        <v>45</v>
      </c>
      <c r="O8106" t="s">
        <v>40</v>
      </c>
      <c r="P8106" t="s">
        <v>30</v>
      </c>
      <c r="Q8106" t="s">
        <v>63</v>
      </c>
      <c r="R8106" t="s">
        <v>30</v>
      </c>
      <c r="X8106" t="s">
        <v>28575</v>
      </c>
    </row>
    <row r="8107" spans="1:24" x14ac:dyDescent="0.25">
      <c r="A8107">
        <v>454305</v>
      </c>
      <c r="B8107" t="s">
        <v>28576</v>
      </c>
      <c r="C8107" t="s">
        <v>28577</v>
      </c>
      <c r="F8107" t="s">
        <v>6813</v>
      </c>
      <c r="G8107" t="s">
        <v>14427</v>
      </c>
      <c r="H8107" t="s">
        <v>14428</v>
      </c>
      <c r="I8107">
        <v>1967</v>
      </c>
      <c r="K8107" t="s">
        <v>28578</v>
      </c>
      <c r="L8107" t="s">
        <v>28579</v>
      </c>
      <c r="M8107" t="s">
        <v>4208</v>
      </c>
      <c r="N8107" t="s">
        <v>29</v>
      </c>
      <c r="O8107" t="s">
        <v>40</v>
      </c>
      <c r="P8107" t="s">
        <v>30</v>
      </c>
      <c r="Q8107" t="s">
        <v>31</v>
      </c>
      <c r="R8107" t="s">
        <v>30</v>
      </c>
      <c r="X8107" t="s">
        <v>28580</v>
      </c>
    </row>
    <row r="8108" spans="1:24" x14ac:dyDescent="0.25">
      <c r="A8108">
        <v>150743</v>
      </c>
      <c r="B8108" t="s">
        <v>28587</v>
      </c>
      <c r="C8108" t="s">
        <v>28588</v>
      </c>
      <c r="K8108" t="s">
        <v>28589</v>
      </c>
      <c r="L8108" t="s">
        <v>28590</v>
      </c>
      <c r="N8108" t="s">
        <v>45</v>
      </c>
      <c r="O8108" t="s">
        <v>40</v>
      </c>
      <c r="P8108" t="s">
        <v>30</v>
      </c>
      <c r="Q8108" t="s">
        <v>63</v>
      </c>
      <c r="R8108" t="s">
        <v>30</v>
      </c>
      <c r="X8108" t="s">
        <v>28591</v>
      </c>
    </row>
    <row r="8109" spans="1:24" x14ac:dyDescent="0.25">
      <c r="A8109">
        <v>421211</v>
      </c>
      <c r="B8109" t="s">
        <v>28592</v>
      </c>
      <c r="C8109" t="s">
        <v>28593</v>
      </c>
      <c r="E8109" t="s">
        <v>28594</v>
      </c>
      <c r="F8109" t="s">
        <v>19065</v>
      </c>
      <c r="I8109">
        <v>1967</v>
      </c>
      <c r="K8109" t="s">
        <v>28595</v>
      </c>
      <c r="L8109" t="s">
        <v>28596</v>
      </c>
      <c r="M8109" t="s">
        <v>896</v>
      </c>
      <c r="N8109" t="s">
        <v>29</v>
      </c>
      <c r="O8109" t="s">
        <v>30</v>
      </c>
      <c r="P8109" t="s">
        <v>30</v>
      </c>
      <c r="Q8109" t="s">
        <v>31</v>
      </c>
      <c r="R8109" t="s">
        <v>30</v>
      </c>
      <c r="X8109" t="s">
        <v>28597</v>
      </c>
    </row>
    <row r="8110" spans="1:24" x14ac:dyDescent="0.25">
      <c r="A8110">
        <v>755100</v>
      </c>
      <c r="B8110" t="s">
        <v>28598</v>
      </c>
      <c r="C8110" t="s">
        <v>28599</v>
      </c>
      <c r="F8110" t="s">
        <v>28600</v>
      </c>
      <c r="K8110" t="s">
        <v>28601</v>
      </c>
      <c r="L8110" t="s">
        <v>28602</v>
      </c>
      <c r="M8110" t="s">
        <v>2544</v>
      </c>
      <c r="N8110" t="s">
        <v>45</v>
      </c>
      <c r="O8110" t="s">
        <v>40</v>
      </c>
      <c r="P8110" t="s">
        <v>30</v>
      </c>
      <c r="Q8110" t="s">
        <v>31</v>
      </c>
      <c r="R8110" t="s">
        <v>30</v>
      </c>
      <c r="X8110" t="s">
        <v>28603</v>
      </c>
    </row>
    <row r="8111" spans="1:24" x14ac:dyDescent="0.25">
      <c r="A8111">
        <v>1171648</v>
      </c>
      <c r="B8111" t="s">
        <v>28609</v>
      </c>
      <c r="C8111" t="s">
        <v>28610</v>
      </c>
      <c r="E8111" t="s">
        <v>28611</v>
      </c>
      <c r="G8111" t="e">
        <f>-pressin</f>
        <v>#NAME?</v>
      </c>
      <c r="H8111" t="s">
        <v>5991</v>
      </c>
      <c r="K8111" t="s">
        <v>28612</v>
      </c>
      <c r="L8111" t="s">
        <v>28613</v>
      </c>
      <c r="N8111" t="s">
        <v>108</v>
      </c>
      <c r="O8111" t="s">
        <v>30</v>
      </c>
      <c r="P8111" t="s">
        <v>30</v>
      </c>
      <c r="Q8111" t="s">
        <v>31</v>
      </c>
      <c r="R8111" t="s">
        <v>30</v>
      </c>
      <c r="X8111" t="s">
        <v>28614</v>
      </c>
    </row>
    <row r="8112" spans="1:24" x14ac:dyDescent="0.25">
      <c r="A8112">
        <v>372805</v>
      </c>
      <c r="B8112" t="s">
        <v>28621</v>
      </c>
      <c r="C8112" t="s">
        <v>28622</v>
      </c>
      <c r="E8112" t="s">
        <v>28623</v>
      </c>
      <c r="K8112" t="s">
        <v>28624</v>
      </c>
      <c r="L8112" t="s">
        <v>28625</v>
      </c>
      <c r="N8112" t="s">
        <v>29</v>
      </c>
      <c r="O8112" t="s">
        <v>30</v>
      </c>
      <c r="P8112" t="s">
        <v>30</v>
      </c>
      <c r="Q8112" t="s">
        <v>31</v>
      </c>
      <c r="R8112" t="s">
        <v>30</v>
      </c>
      <c r="X8112" t="s">
        <v>28626</v>
      </c>
    </row>
    <row r="8113" spans="1:24" x14ac:dyDescent="0.25">
      <c r="A8113">
        <v>1247587</v>
      </c>
      <c r="B8113" t="s">
        <v>28627</v>
      </c>
      <c r="C8113" t="s">
        <v>28628</v>
      </c>
      <c r="G8113" t="e">
        <f>-ium</f>
        <v>#NAME?</v>
      </c>
      <c r="H8113" t="s">
        <v>288</v>
      </c>
      <c r="K8113" t="s">
        <v>28629</v>
      </c>
      <c r="L8113" t="s">
        <v>28630</v>
      </c>
      <c r="N8113" t="s">
        <v>45</v>
      </c>
      <c r="O8113" t="s">
        <v>30</v>
      </c>
      <c r="P8113" t="s">
        <v>30</v>
      </c>
      <c r="Q8113" t="s">
        <v>63</v>
      </c>
      <c r="R8113" t="s">
        <v>30</v>
      </c>
      <c r="X8113" t="s">
        <v>28631</v>
      </c>
    </row>
    <row r="8114" spans="1:24" x14ac:dyDescent="0.25">
      <c r="A8114">
        <v>366860</v>
      </c>
      <c r="B8114" t="s">
        <v>28661</v>
      </c>
      <c r="C8114" t="s">
        <v>28662</v>
      </c>
      <c r="G8114" t="e">
        <f>-pressin</f>
        <v>#NAME?</v>
      </c>
      <c r="H8114" t="s">
        <v>5991</v>
      </c>
      <c r="K8114" t="s">
        <v>28663</v>
      </c>
      <c r="L8114" t="s">
        <v>28664</v>
      </c>
      <c r="M8114" t="s">
        <v>21563</v>
      </c>
      <c r="N8114" t="s">
        <v>108</v>
      </c>
      <c r="O8114" t="s">
        <v>30</v>
      </c>
      <c r="P8114" t="s">
        <v>30</v>
      </c>
      <c r="Q8114" t="s">
        <v>31</v>
      </c>
      <c r="R8114" t="s">
        <v>30</v>
      </c>
      <c r="X8114" t="s">
        <v>28665</v>
      </c>
    </row>
    <row r="8115" spans="1:24" x14ac:dyDescent="0.25">
      <c r="A8115">
        <v>267304</v>
      </c>
      <c r="B8115" t="s">
        <v>28666</v>
      </c>
      <c r="C8115" t="s">
        <v>28667</v>
      </c>
      <c r="E8115" t="s">
        <v>28668</v>
      </c>
      <c r="F8115" t="s">
        <v>301</v>
      </c>
      <c r="G8115" t="e">
        <f>-racetam</f>
        <v>#NAME?</v>
      </c>
      <c r="H8115" t="s">
        <v>1139</v>
      </c>
      <c r="I8115">
        <v>1981</v>
      </c>
      <c r="K8115" t="s">
        <v>28669</v>
      </c>
      <c r="L8115" t="s">
        <v>28670</v>
      </c>
      <c r="M8115" t="s">
        <v>1253</v>
      </c>
      <c r="N8115" t="s">
        <v>45</v>
      </c>
      <c r="O8115" t="s">
        <v>40</v>
      </c>
      <c r="P8115" t="s">
        <v>30</v>
      </c>
      <c r="Q8115" t="s">
        <v>63</v>
      </c>
      <c r="R8115" t="s">
        <v>30</v>
      </c>
      <c r="X8115" t="s">
        <v>28671</v>
      </c>
    </row>
    <row r="8116" spans="1:24" x14ac:dyDescent="0.25">
      <c r="A8116">
        <v>1381228</v>
      </c>
      <c r="B8116" t="s">
        <v>28672</v>
      </c>
      <c r="C8116" t="s">
        <v>28673</v>
      </c>
      <c r="E8116" t="s">
        <v>28674</v>
      </c>
      <c r="F8116" t="s">
        <v>18630</v>
      </c>
      <c r="I8116">
        <v>1996</v>
      </c>
      <c r="K8116" t="s">
        <v>28675</v>
      </c>
      <c r="L8116" t="s">
        <v>28676</v>
      </c>
      <c r="M8116" t="s">
        <v>28677</v>
      </c>
      <c r="N8116" t="s">
        <v>108</v>
      </c>
      <c r="O8116" t="s">
        <v>30</v>
      </c>
      <c r="P8116" t="s">
        <v>30</v>
      </c>
      <c r="Q8116" t="s">
        <v>31</v>
      </c>
      <c r="R8116" t="s">
        <v>30</v>
      </c>
    </row>
    <row r="8117" spans="1:24" x14ac:dyDescent="0.25">
      <c r="A8117">
        <v>1380378</v>
      </c>
      <c r="B8117" t="s">
        <v>28678</v>
      </c>
      <c r="C8117" t="s">
        <v>28679</v>
      </c>
      <c r="K8117" t="s">
        <v>28680</v>
      </c>
      <c r="L8117" t="s">
        <v>28681</v>
      </c>
      <c r="N8117" t="s">
        <v>75</v>
      </c>
      <c r="O8117" t="s">
        <v>30</v>
      </c>
      <c r="P8117" t="s">
        <v>30</v>
      </c>
      <c r="Q8117" t="s">
        <v>31</v>
      </c>
      <c r="R8117" t="s">
        <v>30</v>
      </c>
    </row>
    <row r="8118" spans="1:24" x14ac:dyDescent="0.25">
      <c r="A8118">
        <v>1379524</v>
      </c>
      <c r="B8118" t="s">
        <v>28682</v>
      </c>
      <c r="C8118" t="s">
        <v>28683</v>
      </c>
      <c r="K8118" t="s">
        <v>28684</v>
      </c>
      <c r="L8118" t="s">
        <v>28685</v>
      </c>
      <c r="N8118" t="s">
        <v>45</v>
      </c>
      <c r="O8118" t="s">
        <v>40</v>
      </c>
      <c r="P8118" t="s">
        <v>30</v>
      </c>
      <c r="Q8118" t="s">
        <v>46</v>
      </c>
      <c r="R8118" t="s">
        <v>30</v>
      </c>
      <c r="X8118" t="s">
        <v>28686</v>
      </c>
    </row>
    <row r="8119" spans="1:24" x14ac:dyDescent="0.25">
      <c r="A8119">
        <v>1381252</v>
      </c>
      <c r="B8119" t="s">
        <v>28687</v>
      </c>
      <c r="C8119" t="s">
        <v>28688</v>
      </c>
      <c r="E8119" t="s">
        <v>28689</v>
      </c>
      <c r="F8119" t="s">
        <v>301</v>
      </c>
      <c r="G8119" t="e">
        <f>-pressin</f>
        <v>#NAME?</v>
      </c>
      <c r="H8119" t="s">
        <v>5991</v>
      </c>
      <c r="I8119">
        <v>1977</v>
      </c>
      <c r="K8119" t="s">
        <v>28690</v>
      </c>
      <c r="L8119" t="s">
        <v>28691</v>
      </c>
      <c r="M8119" t="s">
        <v>28692</v>
      </c>
      <c r="N8119" t="s">
        <v>108</v>
      </c>
      <c r="O8119" t="s">
        <v>30</v>
      </c>
      <c r="P8119" t="s">
        <v>30</v>
      </c>
      <c r="Q8119" t="s">
        <v>31</v>
      </c>
      <c r="R8119" t="s">
        <v>30</v>
      </c>
    </row>
    <row r="8120" spans="1:24" x14ac:dyDescent="0.25">
      <c r="A8120">
        <v>1381418</v>
      </c>
      <c r="B8120" t="s">
        <v>28693</v>
      </c>
      <c r="C8120" t="s">
        <v>28694</v>
      </c>
      <c r="F8120" t="s">
        <v>28695</v>
      </c>
      <c r="K8120" t="s">
        <v>28696</v>
      </c>
      <c r="L8120" t="s">
        <v>28697</v>
      </c>
      <c r="M8120" t="s">
        <v>28698</v>
      </c>
      <c r="N8120" t="s">
        <v>75</v>
      </c>
      <c r="O8120" t="s">
        <v>30</v>
      </c>
      <c r="P8120" t="s">
        <v>30</v>
      </c>
      <c r="Q8120" t="s">
        <v>31</v>
      </c>
      <c r="R8120" t="s">
        <v>30</v>
      </c>
    </row>
    <row r="8121" spans="1:24" x14ac:dyDescent="0.25">
      <c r="A8121">
        <v>1376034</v>
      </c>
      <c r="B8121" t="s">
        <v>28706</v>
      </c>
      <c r="C8121" t="s">
        <v>28707</v>
      </c>
      <c r="F8121" t="s">
        <v>313</v>
      </c>
      <c r="G8121" t="s">
        <v>460</v>
      </c>
      <c r="H8121" t="s">
        <v>461</v>
      </c>
      <c r="I8121">
        <v>1983</v>
      </c>
      <c r="K8121" t="s">
        <v>28708</v>
      </c>
      <c r="L8121" t="s">
        <v>28709</v>
      </c>
      <c r="M8121" t="s">
        <v>4104</v>
      </c>
      <c r="N8121" t="s">
        <v>29</v>
      </c>
      <c r="O8121" t="s">
        <v>40</v>
      </c>
      <c r="P8121" t="s">
        <v>30</v>
      </c>
      <c r="Q8121" t="s">
        <v>31</v>
      </c>
      <c r="R8121" t="s">
        <v>30</v>
      </c>
      <c r="X8121" t="s">
        <v>28710</v>
      </c>
    </row>
    <row r="8122" spans="1:24" x14ac:dyDescent="0.25">
      <c r="A8122">
        <v>1225404</v>
      </c>
      <c r="B8122" t="s">
        <v>28711</v>
      </c>
      <c r="C8122" t="s">
        <v>28712</v>
      </c>
      <c r="G8122" t="e">
        <f>-ium</f>
        <v>#NAME?</v>
      </c>
      <c r="H8122" t="s">
        <v>288</v>
      </c>
      <c r="K8122" t="s">
        <v>28713</v>
      </c>
      <c r="L8122" t="s">
        <v>28714</v>
      </c>
      <c r="N8122" t="s">
        <v>45</v>
      </c>
      <c r="O8122" t="s">
        <v>40</v>
      </c>
      <c r="P8122" t="s">
        <v>30</v>
      </c>
      <c r="Q8122" t="s">
        <v>63</v>
      </c>
      <c r="R8122" t="s">
        <v>30</v>
      </c>
      <c r="X8122" t="s">
        <v>28715</v>
      </c>
    </row>
    <row r="8123" spans="1:24" x14ac:dyDescent="0.25">
      <c r="A8123">
        <v>139311</v>
      </c>
      <c r="B8123" t="s">
        <v>28716</v>
      </c>
      <c r="C8123" t="s">
        <v>28717</v>
      </c>
      <c r="E8123" t="s">
        <v>28718</v>
      </c>
      <c r="G8123" t="e">
        <f>-pramine</f>
        <v>#NAME?</v>
      </c>
      <c r="H8123" t="s">
        <v>4130</v>
      </c>
      <c r="I8123">
        <v>1986</v>
      </c>
      <c r="K8123" t="s">
        <v>28719</v>
      </c>
      <c r="L8123" t="s">
        <v>28720</v>
      </c>
      <c r="M8123" t="s">
        <v>367</v>
      </c>
      <c r="N8123" t="s">
        <v>45</v>
      </c>
      <c r="O8123" t="s">
        <v>30</v>
      </c>
      <c r="P8123" t="s">
        <v>30</v>
      </c>
      <c r="Q8123" t="s">
        <v>63</v>
      </c>
      <c r="R8123" t="s">
        <v>30</v>
      </c>
      <c r="X8123" t="s">
        <v>28721</v>
      </c>
    </row>
    <row r="8124" spans="1:24" x14ac:dyDescent="0.25">
      <c r="A8124">
        <v>1383259</v>
      </c>
      <c r="B8124" t="s">
        <v>28722</v>
      </c>
      <c r="C8124" t="s">
        <v>28723</v>
      </c>
      <c r="F8124" t="s">
        <v>442</v>
      </c>
      <c r="N8124" t="s">
        <v>45</v>
      </c>
      <c r="O8124" t="s">
        <v>40</v>
      </c>
      <c r="P8124" t="s">
        <v>30</v>
      </c>
      <c r="Q8124" t="s">
        <v>46</v>
      </c>
      <c r="R8124" t="s">
        <v>30</v>
      </c>
      <c r="X8124" t="s">
        <v>28724</v>
      </c>
    </row>
    <row r="8125" spans="1:24" x14ac:dyDescent="0.25">
      <c r="A8125">
        <v>1383407</v>
      </c>
      <c r="B8125" t="s">
        <v>28725</v>
      </c>
      <c r="C8125" t="s">
        <v>28726</v>
      </c>
      <c r="N8125" t="s">
        <v>45</v>
      </c>
      <c r="O8125" t="s">
        <v>40</v>
      </c>
      <c r="P8125" t="s">
        <v>30</v>
      </c>
      <c r="Q8125" t="s">
        <v>63</v>
      </c>
      <c r="R8125" t="s">
        <v>30</v>
      </c>
      <c r="X8125" t="s">
        <v>28727</v>
      </c>
    </row>
    <row r="8126" spans="1:24" x14ac:dyDescent="0.25">
      <c r="A8126">
        <v>1383143</v>
      </c>
      <c r="B8126" t="s">
        <v>28728</v>
      </c>
      <c r="C8126" t="s">
        <v>28729</v>
      </c>
      <c r="E8126" t="s">
        <v>28730</v>
      </c>
      <c r="F8126" t="s">
        <v>301</v>
      </c>
      <c r="I8126">
        <v>1970</v>
      </c>
      <c r="M8126" t="s">
        <v>28731</v>
      </c>
      <c r="N8126" t="s">
        <v>45</v>
      </c>
      <c r="O8126" t="s">
        <v>40</v>
      </c>
      <c r="P8126" t="s">
        <v>30</v>
      </c>
      <c r="Q8126" t="s">
        <v>46</v>
      </c>
      <c r="R8126" t="s">
        <v>30</v>
      </c>
      <c r="X8126" t="s">
        <v>28732</v>
      </c>
    </row>
    <row r="8127" spans="1:24" x14ac:dyDescent="0.25">
      <c r="A8127">
        <v>374553</v>
      </c>
      <c r="B8127" t="s">
        <v>28733</v>
      </c>
      <c r="C8127" t="s">
        <v>28734</v>
      </c>
      <c r="E8127" t="s">
        <v>28735</v>
      </c>
      <c r="F8127" t="s">
        <v>1258</v>
      </c>
      <c r="G8127" t="e">
        <f>-rozole</f>
        <v>#NAME?</v>
      </c>
      <c r="H8127" t="s">
        <v>6429</v>
      </c>
      <c r="I8127">
        <v>1993</v>
      </c>
      <c r="M8127" t="s">
        <v>20897</v>
      </c>
      <c r="N8127" t="s">
        <v>45</v>
      </c>
      <c r="O8127" t="s">
        <v>40</v>
      </c>
      <c r="P8127" t="s">
        <v>30</v>
      </c>
      <c r="Q8127" t="s">
        <v>46</v>
      </c>
      <c r="R8127" t="s">
        <v>30</v>
      </c>
      <c r="X8127" t="s">
        <v>28736</v>
      </c>
    </row>
    <row r="8128" spans="1:24" x14ac:dyDescent="0.25">
      <c r="A8128">
        <v>1383486</v>
      </c>
      <c r="B8128" t="s">
        <v>28737</v>
      </c>
      <c r="C8128" t="s">
        <v>28738</v>
      </c>
      <c r="G8128" t="e">
        <f>-ium</f>
        <v>#NAME?</v>
      </c>
      <c r="H8128" t="s">
        <v>288</v>
      </c>
      <c r="N8128" t="s">
        <v>45</v>
      </c>
      <c r="O8128" t="s">
        <v>40</v>
      </c>
      <c r="P8128" t="s">
        <v>30</v>
      </c>
      <c r="Q8128" t="s">
        <v>63</v>
      </c>
      <c r="R8128" t="s">
        <v>30</v>
      </c>
      <c r="X8128" t="s">
        <v>28739</v>
      </c>
    </row>
    <row r="8129" spans="1:24" x14ac:dyDescent="0.25">
      <c r="A8129">
        <v>792206</v>
      </c>
      <c r="B8129" t="s">
        <v>28740</v>
      </c>
      <c r="C8129" t="s">
        <v>28741</v>
      </c>
      <c r="E8129" t="s">
        <v>28742</v>
      </c>
      <c r="F8129" t="s">
        <v>301</v>
      </c>
      <c r="I8129">
        <v>1964</v>
      </c>
      <c r="M8129" t="s">
        <v>12356</v>
      </c>
      <c r="N8129" t="s">
        <v>45</v>
      </c>
      <c r="O8129" t="s">
        <v>40</v>
      </c>
      <c r="P8129" t="s">
        <v>30</v>
      </c>
      <c r="Q8129" t="s">
        <v>63</v>
      </c>
      <c r="R8129" t="s">
        <v>30</v>
      </c>
      <c r="X8129" t="s">
        <v>28743</v>
      </c>
    </row>
    <row r="8130" spans="1:24" x14ac:dyDescent="0.25">
      <c r="A8130">
        <v>1383184</v>
      </c>
      <c r="B8130" t="s">
        <v>28744</v>
      </c>
      <c r="C8130" t="s">
        <v>28745</v>
      </c>
      <c r="N8130" t="s">
        <v>45</v>
      </c>
      <c r="O8130" t="s">
        <v>40</v>
      </c>
      <c r="P8130" t="s">
        <v>30</v>
      </c>
      <c r="Q8130" t="s">
        <v>63</v>
      </c>
      <c r="R8130" t="s">
        <v>30</v>
      </c>
      <c r="X8130" t="s">
        <v>28746</v>
      </c>
    </row>
    <row r="8131" spans="1:24" x14ac:dyDescent="0.25">
      <c r="A8131">
        <v>1380445</v>
      </c>
      <c r="B8131" t="s">
        <v>28747</v>
      </c>
      <c r="C8131" t="s">
        <v>28748</v>
      </c>
      <c r="M8131" t="s">
        <v>5655</v>
      </c>
      <c r="N8131" t="s">
        <v>75</v>
      </c>
      <c r="O8131" t="s">
        <v>30</v>
      </c>
      <c r="P8131" t="s">
        <v>30</v>
      </c>
      <c r="Q8131" t="s">
        <v>31</v>
      </c>
      <c r="R8131" t="s">
        <v>30</v>
      </c>
    </row>
    <row r="8132" spans="1:24" x14ac:dyDescent="0.25">
      <c r="A8132">
        <v>1381250</v>
      </c>
      <c r="B8132" t="s">
        <v>28749</v>
      </c>
      <c r="C8132" t="s">
        <v>28750</v>
      </c>
      <c r="N8132" t="s">
        <v>75</v>
      </c>
      <c r="O8132" t="s">
        <v>30</v>
      </c>
      <c r="P8132" t="s">
        <v>30</v>
      </c>
      <c r="Q8132" t="s">
        <v>31</v>
      </c>
      <c r="R8132" t="s">
        <v>30</v>
      </c>
    </row>
    <row r="8133" spans="1:24" x14ac:dyDescent="0.25">
      <c r="A8133">
        <v>1380883</v>
      </c>
      <c r="B8133" t="s">
        <v>28751</v>
      </c>
      <c r="C8133" t="s">
        <v>28752</v>
      </c>
      <c r="N8133" t="s">
        <v>75</v>
      </c>
      <c r="O8133" t="s">
        <v>30</v>
      </c>
      <c r="P8133" t="s">
        <v>30</v>
      </c>
      <c r="Q8133" t="s">
        <v>31</v>
      </c>
      <c r="R8133" t="s">
        <v>30</v>
      </c>
    </row>
    <row r="8134" spans="1:24" x14ac:dyDescent="0.25">
      <c r="A8134">
        <v>1380661</v>
      </c>
      <c r="B8134" t="s">
        <v>28761</v>
      </c>
      <c r="C8134" t="s">
        <v>28762</v>
      </c>
      <c r="N8134" t="s">
        <v>75</v>
      </c>
      <c r="O8134" t="s">
        <v>30</v>
      </c>
      <c r="P8134" t="s">
        <v>30</v>
      </c>
      <c r="Q8134" t="s">
        <v>31</v>
      </c>
      <c r="R8134" t="s">
        <v>30</v>
      </c>
    </row>
    <row r="8135" spans="1:24" x14ac:dyDescent="0.25">
      <c r="A8135">
        <v>1381180</v>
      </c>
      <c r="B8135" t="s">
        <v>28763</v>
      </c>
      <c r="C8135" t="s">
        <v>28764</v>
      </c>
      <c r="N8135" t="s">
        <v>75</v>
      </c>
      <c r="O8135" t="s">
        <v>30</v>
      </c>
      <c r="P8135" t="s">
        <v>30</v>
      </c>
      <c r="Q8135" t="s">
        <v>31</v>
      </c>
      <c r="R8135" t="s">
        <v>30</v>
      </c>
    </row>
    <row r="8136" spans="1:24" x14ac:dyDescent="0.25">
      <c r="A8136">
        <v>1380414</v>
      </c>
      <c r="B8136" t="s">
        <v>28765</v>
      </c>
      <c r="C8136" t="s">
        <v>28766</v>
      </c>
      <c r="N8136" t="s">
        <v>75</v>
      </c>
      <c r="O8136" t="s">
        <v>30</v>
      </c>
      <c r="P8136" t="s">
        <v>30</v>
      </c>
      <c r="Q8136" t="s">
        <v>31</v>
      </c>
      <c r="R8136" t="s">
        <v>30</v>
      </c>
    </row>
    <row r="8137" spans="1:24" x14ac:dyDescent="0.25">
      <c r="A8137">
        <v>1381187</v>
      </c>
      <c r="B8137" t="s">
        <v>28767</v>
      </c>
      <c r="C8137" t="s">
        <v>28768</v>
      </c>
      <c r="N8137" t="s">
        <v>75</v>
      </c>
      <c r="O8137" t="s">
        <v>30</v>
      </c>
      <c r="P8137" t="s">
        <v>30</v>
      </c>
      <c r="Q8137" t="s">
        <v>31</v>
      </c>
      <c r="R8137" t="s">
        <v>30</v>
      </c>
    </row>
    <row r="8138" spans="1:24" x14ac:dyDescent="0.25">
      <c r="A8138">
        <v>1380319</v>
      </c>
      <c r="B8138" t="s">
        <v>28772</v>
      </c>
      <c r="C8138" t="s">
        <v>28773</v>
      </c>
      <c r="N8138" t="s">
        <v>133</v>
      </c>
      <c r="O8138" t="s">
        <v>30</v>
      </c>
      <c r="P8138" t="s">
        <v>30</v>
      </c>
      <c r="Q8138" t="s">
        <v>31</v>
      </c>
      <c r="R8138" t="s">
        <v>30</v>
      </c>
    </row>
    <row r="8139" spans="1:24" x14ac:dyDescent="0.25">
      <c r="A8139">
        <v>1381372</v>
      </c>
      <c r="B8139" t="s">
        <v>28839</v>
      </c>
      <c r="C8139" t="s">
        <v>28840</v>
      </c>
      <c r="N8139" t="s">
        <v>75</v>
      </c>
      <c r="O8139" t="s">
        <v>30</v>
      </c>
      <c r="P8139" t="s">
        <v>30</v>
      </c>
      <c r="Q8139" t="s">
        <v>31</v>
      </c>
      <c r="R8139" t="s">
        <v>30</v>
      </c>
    </row>
    <row r="8140" spans="1:24" x14ac:dyDescent="0.25">
      <c r="A8140">
        <v>1383079</v>
      </c>
      <c r="B8140" t="s">
        <v>28841</v>
      </c>
      <c r="C8140" t="s">
        <v>28842</v>
      </c>
      <c r="N8140" t="s">
        <v>45</v>
      </c>
      <c r="O8140" t="s">
        <v>40</v>
      </c>
      <c r="P8140" t="s">
        <v>30</v>
      </c>
      <c r="Q8140" t="s">
        <v>63</v>
      </c>
      <c r="R8140" t="s">
        <v>30</v>
      </c>
      <c r="X8140" t="s">
        <v>28843</v>
      </c>
    </row>
    <row r="8141" spans="1:24" x14ac:dyDescent="0.25">
      <c r="A8141">
        <v>702646</v>
      </c>
      <c r="B8141" t="s">
        <v>28844</v>
      </c>
      <c r="C8141" t="s">
        <v>28845</v>
      </c>
      <c r="E8141" t="s">
        <v>28846</v>
      </c>
      <c r="F8141" t="s">
        <v>36</v>
      </c>
      <c r="G8141" t="e">
        <f>-terol</f>
        <v>#NAME?</v>
      </c>
      <c r="H8141" t="s">
        <v>827</v>
      </c>
      <c r="I8141">
        <v>1977</v>
      </c>
      <c r="M8141" t="s">
        <v>1310</v>
      </c>
      <c r="N8141" t="s">
        <v>45</v>
      </c>
      <c r="O8141" t="s">
        <v>40</v>
      </c>
      <c r="P8141" t="s">
        <v>30</v>
      </c>
      <c r="Q8141" t="s">
        <v>46</v>
      </c>
      <c r="R8141" t="s">
        <v>30</v>
      </c>
      <c r="X8141" t="s">
        <v>28847</v>
      </c>
    </row>
    <row r="8142" spans="1:24" x14ac:dyDescent="0.25">
      <c r="A8142">
        <v>1383383</v>
      </c>
      <c r="B8142" t="s">
        <v>28848</v>
      </c>
      <c r="C8142" t="s">
        <v>28849</v>
      </c>
      <c r="N8142" t="s">
        <v>45</v>
      </c>
      <c r="O8142" t="s">
        <v>40</v>
      </c>
      <c r="P8142" t="s">
        <v>30</v>
      </c>
      <c r="Q8142" t="s">
        <v>63</v>
      </c>
      <c r="R8142" t="s">
        <v>30</v>
      </c>
      <c r="X8142" t="s">
        <v>28850</v>
      </c>
    </row>
    <row r="8143" spans="1:24" x14ac:dyDescent="0.25">
      <c r="A8143">
        <v>1383095</v>
      </c>
      <c r="B8143" t="s">
        <v>28851</v>
      </c>
      <c r="C8143" t="s">
        <v>28852</v>
      </c>
      <c r="N8143" t="s">
        <v>45</v>
      </c>
      <c r="O8143" t="s">
        <v>40</v>
      </c>
      <c r="P8143" t="s">
        <v>30</v>
      </c>
      <c r="Q8143" t="s">
        <v>63</v>
      </c>
      <c r="R8143" t="s">
        <v>30</v>
      </c>
      <c r="X8143" t="s">
        <v>28853</v>
      </c>
    </row>
    <row r="8144" spans="1:24" x14ac:dyDescent="0.25">
      <c r="A8144">
        <v>1383595</v>
      </c>
      <c r="B8144" t="s">
        <v>28854</v>
      </c>
      <c r="C8144" t="s">
        <v>28855</v>
      </c>
      <c r="E8144" t="s">
        <v>28856</v>
      </c>
      <c r="G8144" t="e">
        <f>-ium</f>
        <v>#NAME?</v>
      </c>
      <c r="H8144" t="s">
        <v>288</v>
      </c>
      <c r="I8144">
        <v>1976</v>
      </c>
      <c r="M8144" t="s">
        <v>4006</v>
      </c>
      <c r="N8144" t="s">
        <v>45</v>
      </c>
      <c r="O8144" t="s">
        <v>30</v>
      </c>
      <c r="P8144" t="s">
        <v>30</v>
      </c>
      <c r="Q8144" t="s">
        <v>63</v>
      </c>
      <c r="R8144" t="s">
        <v>30</v>
      </c>
      <c r="X8144" t="s">
        <v>28857</v>
      </c>
    </row>
    <row r="8145" spans="1:24" x14ac:dyDescent="0.25">
      <c r="A8145">
        <v>1383339</v>
      </c>
      <c r="B8145" t="s">
        <v>28858</v>
      </c>
      <c r="C8145" t="s">
        <v>28859</v>
      </c>
      <c r="E8145" t="s">
        <v>28860</v>
      </c>
      <c r="G8145" t="e">
        <f>-verine</f>
        <v>#NAME?</v>
      </c>
      <c r="H8145" t="s">
        <v>2084</v>
      </c>
      <c r="N8145" t="s">
        <v>45</v>
      </c>
      <c r="O8145" t="s">
        <v>40</v>
      </c>
      <c r="P8145" t="s">
        <v>30</v>
      </c>
      <c r="Q8145" t="s">
        <v>46</v>
      </c>
      <c r="R8145" t="s">
        <v>30</v>
      </c>
      <c r="X8145" t="s">
        <v>28861</v>
      </c>
    </row>
    <row r="8146" spans="1:24" x14ac:dyDescent="0.25">
      <c r="A8146">
        <v>1383262</v>
      </c>
      <c r="B8146" t="s">
        <v>28862</v>
      </c>
      <c r="C8146" t="s">
        <v>28863</v>
      </c>
      <c r="E8146" t="s">
        <v>28864</v>
      </c>
      <c r="G8146" t="e">
        <f>-dil</f>
        <v>#NAME?</v>
      </c>
      <c r="H8146" t="s">
        <v>707</v>
      </c>
      <c r="I8146">
        <v>1984</v>
      </c>
      <c r="M8146" t="s">
        <v>25658</v>
      </c>
      <c r="N8146" t="s">
        <v>45</v>
      </c>
      <c r="O8146" t="s">
        <v>40</v>
      </c>
      <c r="P8146" t="s">
        <v>30</v>
      </c>
      <c r="Q8146" t="s">
        <v>63</v>
      </c>
      <c r="R8146" t="s">
        <v>30</v>
      </c>
      <c r="X8146" t="s">
        <v>28865</v>
      </c>
    </row>
    <row r="8147" spans="1:24" x14ac:dyDescent="0.25">
      <c r="A8147">
        <v>1377138</v>
      </c>
      <c r="B8147" t="s">
        <v>28866</v>
      </c>
      <c r="C8147" t="s">
        <v>28867</v>
      </c>
      <c r="N8147" t="s">
        <v>45</v>
      </c>
      <c r="O8147" t="s">
        <v>40</v>
      </c>
      <c r="P8147" t="s">
        <v>30</v>
      </c>
      <c r="Q8147" t="s">
        <v>63</v>
      </c>
      <c r="R8147" t="s">
        <v>30</v>
      </c>
      <c r="X8147" t="s">
        <v>28868</v>
      </c>
    </row>
    <row r="8148" spans="1:24" x14ac:dyDescent="0.25">
      <c r="A8148">
        <v>1247696</v>
      </c>
      <c r="B8148" t="s">
        <v>28869</v>
      </c>
      <c r="C8148" t="s">
        <v>28870</v>
      </c>
      <c r="N8148" t="s">
        <v>45</v>
      </c>
      <c r="O8148" t="s">
        <v>40</v>
      </c>
      <c r="P8148" t="s">
        <v>30</v>
      </c>
      <c r="Q8148" t="s">
        <v>63</v>
      </c>
      <c r="R8148" t="s">
        <v>30</v>
      </c>
      <c r="X8148" t="s">
        <v>28871</v>
      </c>
    </row>
    <row r="8149" spans="1:24" x14ac:dyDescent="0.25">
      <c r="A8149">
        <v>1376112</v>
      </c>
      <c r="B8149" t="s">
        <v>28872</v>
      </c>
      <c r="C8149" t="s">
        <v>28873</v>
      </c>
      <c r="E8149" t="s">
        <v>28874</v>
      </c>
      <c r="F8149" t="s">
        <v>28875</v>
      </c>
      <c r="G8149" t="e">
        <f>-tinib</f>
        <v>#NAME?</v>
      </c>
      <c r="H8149" t="s">
        <v>1371</v>
      </c>
      <c r="I8149">
        <v>2009</v>
      </c>
      <c r="N8149" t="s">
        <v>45</v>
      </c>
      <c r="O8149" t="s">
        <v>40</v>
      </c>
      <c r="P8149" t="s">
        <v>30</v>
      </c>
      <c r="Q8149" t="s">
        <v>31</v>
      </c>
      <c r="R8149" t="s">
        <v>30</v>
      </c>
      <c r="X8149" t="s">
        <v>28876</v>
      </c>
    </row>
    <row r="8150" spans="1:24" x14ac:dyDescent="0.25">
      <c r="A8150">
        <v>1377918</v>
      </c>
      <c r="B8150" t="s">
        <v>28877</v>
      </c>
      <c r="C8150" t="s">
        <v>28878</v>
      </c>
      <c r="E8150" t="s">
        <v>28879</v>
      </c>
      <c r="F8150" t="s">
        <v>3302</v>
      </c>
      <c r="G8150" t="e">
        <f>-arotene</f>
        <v>#NAME?</v>
      </c>
      <c r="H8150" t="s">
        <v>10422</v>
      </c>
      <c r="I8150">
        <v>2008</v>
      </c>
      <c r="N8150" t="s">
        <v>45</v>
      </c>
      <c r="O8150" t="s">
        <v>30</v>
      </c>
      <c r="P8150" t="s">
        <v>30</v>
      </c>
      <c r="Q8150" t="s">
        <v>63</v>
      </c>
      <c r="R8150" t="s">
        <v>30</v>
      </c>
      <c r="X8150" t="s">
        <v>28880</v>
      </c>
    </row>
    <row r="8151" spans="1:24" x14ac:dyDescent="0.25">
      <c r="A8151">
        <v>1376260</v>
      </c>
      <c r="B8151" t="s">
        <v>28881</v>
      </c>
      <c r="C8151" t="s">
        <v>28882</v>
      </c>
      <c r="N8151" t="s">
        <v>45</v>
      </c>
      <c r="O8151" t="s">
        <v>40</v>
      </c>
      <c r="P8151" t="s">
        <v>30</v>
      </c>
      <c r="Q8151" t="s">
        <v>63</v>
      </c>
      <c r="R8151" t="s">
        <v>30</v>
      </c>
      <c r="X8151" t="s">
        <v>28883</v>
      </c>
    </row>
    <row r="8152" spans="1:24" x14ac:dyDescent="0.25">
      <c r="A8152">
        <v>1376793</v>
      </c>
      <c r="B8152" t="s">
        <v>28884</v>
      </c>
      <c r="C8152" t="s">
        <v>28885</v>
      </c>
      <c r="G8152" t="e">
        <f>-pride</f>
        <v>#NAME?</v>
      </c>
      <c r="H8152" t="s">
        <v>165</v>
      </c>
      <c r="N8152" t="s">
        <v>45</v>
      </c>
      <c r="O8152" t="s">
        <v>40</v>
      </c>
      <c r="P8152" t="s">
        <v>30</v>
      </c>
      <c r="Q8152" t="s">
        <v>46</v>
      </c>
      <c r="R8152" t="s">
        <v>30</v>
      </c>
      <c r="X8152" t="s">
        <v>28886</v>
      </c>
    </row>
    <row r="8153" spans="1:24" x14ac:dyDescent="0.25">
      <c r="A8153">
        <v>1376605</v>
      </c>
      <c r="B8153" t="s">
        <v>28887</v>
      </c>
      <c r="C8153" t="s">
        <v>28888</v>
      </c>
      <c r="N8153" t="s">
        <v>45</v>
      </c>
      <c r="O8153" t="s">
        <v>40</v>
      </c>
      <c r="P8153" t="s">
        <v>30</v>
      </c>
      <c r="Q8153" t="s">
        <v>63</v>
      </c>
      <c r="R8153" t="s">
        <v>30</v>
      </c>
      <c r="X8153" t="s">
        <v>28889</v>
      </c>
    </row>
    <row r="8154" spans="1:24" x14ac:dyDescent="0.25">
      <c r="A8154">
        <v>1379802</v>
      </c>
      <c r="B8154" t="s">
        <v>28890</v>
      </c>
      <c r="C8154" t="s">
        <v>28891</v>
      </c>
      <c r="N8154" t="s">
        <v>45</v>
      </c>
      <c r="O8154" t="s">
        <v>40</v>
      </c>
      <c r="P8154" t="s">
        <v>30</v>
      </c>
      <c r="Q8154" t="s">
        <v>46</v>
      </c>
      <c r="R8154" t="s">
        <v>30</v>
      </c>
      <c r="X8154" t="s">
        <v>28892</v>
      </c>
    </row>
    <row r="8155" spans="1:24" x14ac:dyDescent="0.25">
      <c r="A8155">
        <v>1376608</v>
      </c>
      <c r="B8155" t="s">
        <v>28893</v>
      </c>
      <c r="C8155" t="s">
        <v>28894</v>
      </c>
      <c r="E8155" t="s">
        <v>28895</v>
      </c>
      <c r="G8155" t="s">
        <v>2639</v>
      </c>
      <c r="H8155" t="s">
        <v>2640</v>
      </c>
      <c r="N8155" t="s">
        <v>29</v>
      </c>
      <c r="O8155" t="s">
        <v>40</v>
      </c>
      <c r="P8155" t="s">
        <v>30</v>
      </c>
      <c r="Q8155" t="s">
        <v>31</v>
      </c>
      <c r="R8155" t="s">
        <v>30</v>
      </c>
      <c r="X8155" t="s">
        <v>28896</v>
      </c>
    </row>
    <row r="8156" spans="1:24" x14ac:dyDescent="0.25">
      <c r="A8156">
        <v>1379532</v>
      </c>
      <c r="B8156" t="s">
        <v>28897</v>
      </c>
      <c r="C8156" t="s">
        <v>28898</v>
      </c>
      <c r="E8156" t="s">
        <v>28899</v>
      </c>
      <c r="G8156" t="e">
        <f>-dipine</f>
        <v>#NAME?</v>
      </c>
      <c r="H8156" t="s">
        <v>318</v>
      </c>
      <c r="I8156">
        <v>1983</v>
      </c>
      <c r="M8156" t="s">
        <v>627</v>
      </c>
      <c r="N8156" t="s">
        <v>45</v>
      </c>
      <c r="O8156" t="s">
        <v>30</v>
      </c>
      <c r="P8156" t="s">
        <v>30</v>
      </c>
      <c r="Q8156" t="s">
        <v>63</v>
      </c>
      <c r="R8156" t="s">
        <v>30</v>
      </c>
      <c r="X8156" t="s">
        <v>28900</v>
      </c>
    </row>
    <row r="8157" spans="1:24" x14ac:dyDescent="0.25">
      <c r="A8157">
        <v>1378313</v>
      </c>
      <c r="B8157" t="s">
        <v>28901</v>
      </c>
      <c r="C8157" t="s">
        <v>28902</v>
      </c>
      <c r="E8157" t="s">
        <v>28903</v>
      </c>
      <c r="I8157">
        <v>1974</v>
      </c>
      <c r="M8157" t="s">
        <v>1908</v>
      </c>
      <c r="N8157" t="s">
        <v>45</v>
      </c>
      <c r="O8157" t="s">
        <v>40</v>
      </c>
      <c r="P8157" t="s">
        <v>30</v>
      </c>
      <c r="Q8157" t="s">
        <v>63</v>
      </c>
      <c r="R8157" t="s">
        <v>30</v>
      </c>
      <c r="X8157" t="s">
        <v>28904</v>
      </c>
    </row>
    <row r="8158" spans="1:24" x14ac:dyDescent="0.25">
      <c r="A8158">
        <v>1378907</v>
      </c>
      <c r="B8158" t="s">
        <v>28905</v>
      </c>
      <c r="C8158" t="s">
        <v>28906</v>
      </c>
      <c r="G8158" t="s">
        <v>581</v>
      </c>
      <c r="H8158" t="s">
        <v>582</v>
      </c>
      <c r="N8158" t="s">
        <v>45</v>
      </c>
      <c r="O8158" t="s">
        <v>40</v>
      </c>
      <c r="P8158" t="s">
        <v>30</v>
      </c>
      <c r="Q8158" t="s">
        <v>31</v>
      </c>
      <c r="R8158" t="s">
        <v>30</v>
      </c>
      <c r="X8158" t="s">
        <v>28907</v>
      </c>
    </row>
    <row r="8159" spans="1:24" x14ac:dyDescent="0.25">
      <c r="A8159">
        <v>1376977</v>
      </c>
      <c r="B8159" t="s">
        <v>28908</v>
      </c>
      <c r="C8159" t="s">
        <v>28909</v>
      </c>
      <c r="E8159" t="s">
        <v>28910</v>
      </c>
      <c r="F8159" t="s">
        <v>22687</v>
      </c>
      <c r="I8159">
        <v>1968</v>
      </c>
      <c r="M8159" t="s">
        <v>693</v>
      </c>
      <c r="N8159" t="s">
        <v>45</v>
      </c>
      <c r="O8159" t="s">
        <v>40</v>
      </c>
      <c r="P8159" t="s">
        <v>30</v>
      </c>
      <c r="Q8159" t="s">
        <v>63</v>
      </c>
      <c r="R8159" t="s">
        <v>30</v>
      </c>
      <c r="X8159" t="s">
        <v>28911</v>
      </c>
    </row>
    <row r="8160" spans="1:24" x14ac:dyDescent="0.25">
      <c r="A8160">
        <v>1378007</v>
      </c>
      <c r="B8160" t="s">
        <v>28912</v>
      </c>
      <c r="C8160" t="s">
        <v>28913</v>
      </c>
      <c r="E8160" t="s">
        <v>28914</v>
      </c>
      <c r="F8160" t="s">
        <v>16507</v>
      </c>
      <c r="I8160">
        <v>2011</v>
      </c>
      <c r="N8160" t="s">
        <v>45</v>
      </c>
      <c r="O8160" t="s">
        <v>30</v>
      </c>
      <c r="P8160" t="s">
        <v>30</v>
      </c>
      <c r="Q8160" t="s">
        <v>31</v>
      </c>
      <c r="R8160" t="s">
        <v>30</v>
      </c>
      <c r="X8160" t="s">
        <v>28915</v>
      </c>
    </row>
    <row r="8161" spans="1:24" x14ac:dyDescent="0.25">
      <c r="A8161">
        <v>1377593</v>
      </c>
      <c r="B8161" t="s">
        <v>28916</v>
      </c>
      <c r="C8161" t="s">
        <v>28917</v>
      </c>
      <c r="N8161" t="s">
        <v>45</v>
      </c>
      <c r="O8161" t="s">
        <v>40</v>
      </c>
      <c r="P8161" t="s">
        <v>30</v>
      </c>
      <c r="Q8161" t="s">
        <v>63</v>
      </c>
      <c r="R8161" t="s">
        <v>30</v>
      </c>
      <c r="X8161" t="s">
        <v>28918</v>
      </c>
    </row>
    <row r="8162" spans="1:24" x14ac:dyDescent="0.25">
      <c r="A8162">
        <v>1379471</v>
      </c>
      <c r="B8162" t="s">
        <v>28919</v>
      </c>
      <c r="C8162" t="s">
        <v>28920</v>
      </c>
      <c r="N8162" t="s">
        <v>45</v>
      </c>
      <c r="O8162" t="s">
        <v>40</v>
      </c>
      <c r="P8162" t="s">
        <v>30</v>
      </c>
      <c r="Q8162" t="s">
        <v>46</v>
      </c>
      <c r="R8162" t="s">
        <v>30</v>
      </c>
      <c r="X8162" t="s">
        <v>28921</v>
      </c>
    </row>
    <row r="8163" spans="1:24" x14ac:dyDescent="0.25">
      <c r="A8163">
        <v>1376350</v>
      </c>
      <c r="B8163" t="s">
        <v>28922</v>
      </c>
      <c r="C8163" t="s">
        <v>28923</v>
      </c>
      <c r="N8163" t="s">
        <v>45</v>
      </c>
      <c r="O8163" t="s">
        <v>40</v>
      </c>
      <c r="P8163" t="s">
        <v>30</v>
      </c>
      <c r="Q8163" t="s">
        <v>46</v>
      </c>
      <c r="R8163" t="s">
        <v>30</v>
      </c>
      <c r="X8163" t="s">
        <v>28924</v>
      </c>
    </row>
    <row r="8164" spans="1:24" x14ac:dyDescent="0.25">
      <c r="A8164">
        <v>1379348</v>
      </c>
      <c r="B8164" t="s">
        <v>28925</v>
      </c>
      <c r="C8164" t="s">
        <v>28926</v>
      </c>
      <c r="G8164" t="e">
        <f>-pafant</f>
        <v>#NAME?</v>
      </c>
      <c r="H8164" t="s">
        <v>13329</v>
      </c>
      <c r="N8164" t="s">
        <v>45</v>
      </c>
      <c r="O8164" t="s">
        <v>30</v>
      </c>
      <c r="P8164" t="s">
        <v>30</v>
      </c>
      <c r="Q8164" t="s">
        <v>63</v>
      </c>
      <c r="R8164" t="s">
        <v>30</v>
      </c>
      <c r="X8164" t="s">
        <v>28927</v>
      </c>
    </row>
    <row r="8165" spans="1:24" x14ac:dyDescent="0.25">
      <c r="A8165">
        <v>1376592</v>
      </c>
      <c r="B8165" t="s">
        <v>28928</v>
      </c>
      <c r="C8165" t="s">
        <v>28929</v>
      </c>
      <c r="G8165" t="s">
        <v>129</v>
      </c>
      <c r="H8165" t="s">
        <v>130</v>
      </c>
      <c r="N8165" t="s">
        <v>45</v>
      </c>
      <c r="O8165" t="s">
        <v>30</v>
      </c>
      <c r="P8165" t="s">
        <v>30</v>
      </c>
      <c r="Q8165" t="s">
        <v>46</v>
      </c>
      <c r="R8165" t="s">
        <v>30</v>
      </c>
      <c r="X8165" t="s">
        <v>28930</v>
      </c>
    </row>
    <row r="8166" spans="1:24" x14ac:dyDescent="0.25">
      <c r="A8166">
        <v>1377165</v>
      </c>
      <c r="B8166" t="s">
        <v>28931</v>
      </c>
      <c r="C8166" t="s">
        <v>28932</v>
      </c>
      <c r="N8166" t="s">
        <v>45</v>
      </c>
      <c r="O8166" t="s">
        <v>40</v>
      </c>
      <c r="P8166" t="s">
        <v>30</v>
      </c>
      <c r="Q8166" t="s">
        <v>63</v>
      </c>
      <c r="R8166" t="s">
        <v>30</v>
      </c>
      <c r="X8166" t="s">
        <v>28933</v>
      </c>
    </row>
    <row r="8167" spans="1:24" x14ac:dyDescent="0.25">
      <c r="A8167">
        <v>1192484</v>
      </c>
      <c r="B8167" t="s">
        <v>28934</v>
      </c>
      <c r="C8167" t="s">
        <v>28935</v>
      </c>
      <c r="K8167" t="s">
        <v>28936</v>
      </c>
      <c r="L8167" t="s">
        <v>28937</v>
      </c>
      <c r="N8167" t="s">
        <v>45</v>
      </c>
      <c r="O8167" t="s">
        <v>40</v>
      </c>
      <c r="P8167" t="s">
        <v>30</v>
      </c>
      <c r="Q8167" t="s">
        <v>63</v>
      </c>
      <c r="R8167" t="s">
        <v>30</v>
      </c>
      <c r="X8167" t="s">
        <v>28938</v>
      </c>
    </row>
    <row r="8168" spans="1:24" x14ac:dyDescent="0.25">
      <c r="A8168">
        <v>1383046</v>
      </c>
      <c r="B8168" t="s">
        <v>28939</v>
      </c>
      <c r="C8168" t="s">
        <v>28940</v>
      </c>
      <c r="N8168" t="s">
        <v>45</v>
      </c>
      <c r="O8168" t="s">
        <v>30</v>
      </c>
      <c r="P8168" t="s">
        <v>30</v>
      </c>
      <c r="Q8168" t="s">
        <v>46</v>
      </c>
      <c r="R8168" t="s">
        <v>30</v>
      </c>
      <c r="X8168" t="s">
        <v>28941</v>
      </c>
    </row>
    <row r="8169" spans="1:24" x14ac:dyDescent="0.25">
      <c r="A8169">
        <v>1383078</v>
      </c>
      <c r="B8169" t="s">
        <v>28942</v>
      </c>
      <c r="C8169" t="s">
        <v>28943</v>
      </c>
      <c r="E8169" t="s">
        <v>28944</v>
      </c>
      <c r="G8169" t="e">
        <f>-ium</f>
        <v>#NAME?</v>
      </c>
      <c r="H8169" t="s">
        <v>288</v>
      </c>
      <c r="N8169" t="s">
        <v>45</v>
      </c>
      <c r="O8169" t="s">
        <v>40</v>
      </c>
      <c r="P8169" t="s">
        <v>30</v>
      </c>
      <c r="Q8169" t="s">
        <v>46</v>
      </c>
      <c r="R8169" t="s">
        <v>30</v>
      </c>
      <c r="X8169" t="s">
        <v>28945</v>
      </c>
    </row>
    <row r="8170" spans="1:24" x14ac:dyDescent="0.25">
      <c r="A8170">
        <v>1078601</v>
      </c>
      <c r="B8170" t="s">
        <v>28946</v>
      </c>
      <c r="C8170" t="s">
        <v>28947</v>
      </c>
      <c r="K8170" t="s">
        <v>28948</v>
      </c>
      <c r="L8170" t="s">
        <v>28949</v>
      </c>
      <c r="N8170" t="s">
        <v>45</v>
      </c>
      <c r="O8170" t="s">
        <v>40</v>
      </c>
      <c r="P8170" t="s">
        <v>30</v>
      </c>
      <c r="Q8170" t="s">
        <v>63</v>
      </c>
      <c r="R8170" t="s">
        <v>30</v>
      </c>
      <c r="X8170" t="s">
        <v>28950</v>
      </c>
    </row>
    <row r="8171" spans="1:24" x14ac:dyDescent="0.25">
      <c r="A8171">
        <v>1383430</v>
      </c>
      <c r="B8171" t="s">
        <v>28951</v>
      </c>
      <c r="C8171" t="s">
        <v>28952</v>
      </c>
      <c r="M8171" t="s">
        <v>3935</v>
      </c>
      <c r="N8171" t="s">
        <v>45</v>
      </c>
      <c r="O8171" t="s">
        <v>40</v>
      </c>
      <c r="P8171" t="s">
        <v>30</v>
      </c>
      <c r="Q8171" t="s">
        <v>63</v>
      </c>
      <c r="R8171" t="s">
        <v>30</v>
      </c>
      <c r="X8171" t="s">
        <v>28953</v>
      </c>
    </row>
    <row r="8172" spans="1:24" x14ac:dyDescent="0.25">
      <c r="A8172">
        <v>19005</v>
      </c>
      <c r="B8172" t="s">
        <v>28954</v>
      </c>
      <c r="C8172" t="s">
        <v>28955</v>
      </c>
      <c r="E8172" t="s">
        <v>28956</v>
      </c>
      <c r="F8172" t="s">
        <v>519</v>
      </c>
      <c r="G8172" t="e">
        <f>-rinone</f>
        <v>#NAME?</v>
      </c>
      <c r="H8172" t="s">
        <v>9563</v>
      </c>
      <c r="I8172">
        <v>1985</v>
      </c>
      <c r="M8172" t="s">
        <v>896</v>
      </c>
      <c r="N8172" t="s">
        <v>45</v>
      </c>
      <c r="O8172" t="s">
        <v>40</v>
      </c>
      <c r="P8172" t="s">
        <v>30</v>
      </c>
      <c r="Q8172" t="s">
        <v>63</v>
      </c>
      <c r="R8172" t="s">
        <v>30</v>
      </c>
      <c r="X8172" t="s">
        <v>28957</v>
      </c>
    </row>
    <row r="8173" spans="1:24" x14ac:dyDescent="0.25">
      <c r="A8173">
        <v>1383515</v>
      </c>
      <c r="B8173" t="s">
        <v>28958</v>
      </c>
      <c r="C8173" t="s">
        <v>28959</v>
      </c>
      <c r="E8173" t="s">
        <v>28960</v>
      </c>
      <c r="I8173">
        <v>1964</v>
      </c>
      <c r="M8173" t="s">
        <v>26153</v>
      </c>
      <c r="N8173" t="s">
        <v>45</v>
      </c>
      <c r="O8173" t="s">
        <v>40</v>
      </c>
      <c r="P8173" t="s">
        <v>30</v>
      </c>
      <c r="Q8173" t="s">
        <v>63</v>
      </c>
      <c r="R8173" t="s">
        <v>30</v>
      </c>
      <c r="X8173" t="s">
        <v>28961</v>
      </c>
    </row>
    <row r="8174" spans="1:24" x14ac:dyDescent="0.25">
      <c r="A8174">
        <v>1379242</v>
      </c>
      <c r="B8174" t="s">
        <v>28962</v>
      </c>
      <c r="C8174" t="s">
        <v>28963</v>
      </c>
      <c r="K8174" t="s">
        <v>28964</v>
      </c>
      <c r="L8174" t="s">
        <v>28965</v>
      </c>
      <c r="N8174" t="s">
        <v>45</v>
      </c>
      <c r="O8174" t="s">
        <v>40</v>
      </c>
      <c r="P8174" t="s">
        <v>30</v>
      </c>
      <c r="Q8174" t="s">
        <v>31</v>
      </c>
      <c r="R8174" t="s">
        <v>30</v>
      </c>
      <c r="X8174" t="s">
        <v>28966</v>
      </c>
    </row>
    <row r="8175" spans="1:24" x14ac:dyDescent="0.25">
      <c r="A8175">
        <v>1377555</v>
      </c>
      <c r="B8175" t="s">
        <v>28967</v>
      </c>
      <c r="C8175" t="s">
        <v>28968</v>
      </c>
      <c r="N8175" t="s">
        <v>45</v>
      </c>
      <c r="O8175" t="s">
        <v>40</v>
      </c>
      <c r="P8175" t="s">
        <v>30</v>
      </c>
      <c r="Q8175" t="s">
        <v>46</v>
      </c>
      <c r="R8175" t="s">
        <v>30</v>
      </c>
      <c r="X8175" t="s">
        <v>28969</v>
      </c>
    </row>
    <row r="8176" spans="1:24" x14ac:dyDescent="0.25">
      <c r="A8176">
        <v>1377874</v>
      </c>
      <c r="B8176" t="s">
        <v>28970</v>
      </c>
      <c r="C8176" t="s">
        <v>28971</v>
      </c>
      <c r="G8176" t="e">
        <f>-prost</f>
        <v>#NAME?</v>
      </c>
      <c r="H8176" t="s">
        <v>238</v>
      </c>
      <c r="N8176" t="s">
        <v>29</v>
      </c>
      <c r="O8176" t="s">
        <v>40</v>
      </c>
      <c r="P8176" t="s">
        <v>30</v>
      </c>
      <c r="Q8176" t="s">
        <v>31</v>
      </c>
      <c r="R8176" t="s">
        <v>30</v>
      </c>
      <c r="X8176" t="s">
        <v>28972</v>
      </c>
    </row>
    <row r="8177" spans="1:24" x14ac:dyDescent="0.25">
      <c r="A8177">
        <v>1377489</v>
      </c>
      <c r="B8177" t="s">
        <v>28973</v>
      </c>
      <c r="C8177" t="s">
        <v>28974</v>
      </c>
      <c r="E8177" t="s">
        <v>28975</v>
      </c>
      <c r="G8177" t="s">
        <v>2167</v>
      </c>
      <c r="H8177" t="s">
        <v>2168</v>
      </c>
      <c r="N8177" t="s">
        <v>45</v>
      </c>
      <c r="O8177" t="s">
        <v>40</v>
      </c>
      <c r="P8177" t="s">
        <v>30</v>
      </c>
      <c r="Q8177" t="s">
        <v>63</v>
      </c>
      <c r="R8177" t="s">
        <v>30</v>
      </c>
      <c r="X8177" t="s">
        <v>28976</v>
      </c>
    </row>
    <row r="8178" spans="1:24" x14ac:dyDescent="0.25">
      <c r="A8178">
        <v>1376932</v>
      </c>
      <c r="B8178" t="s">
        <v>28977</v>
      </c>
      <c r="C8178" t="s">
        <v>28978</v>
      </c>
      <c r="E8178" t="s">
        <v>28979</v>
      </c>
      <c r="G8178" t="s">
        <v>237</v>
      </c>
      <c r="H8178" t="s">
        <v>238</v>
      </c>
      <c r="I8178">
        <v>1982</v>
      </c>
      <c r="M8178" t="s">
        <v>28980</v>
      </c>
      <c r="N8178" t="s">
        <v>29</v>
      </c>
      <c r="O8178" t="s">
        <v>40</v>
      </c>
      <c r="P8178" t="s">
        <v>30</v>
      </c>
      <c r="Q8178" t="s">
        <v>31</v>
      </c>
      <c r="R8178" t="s">
        <v>30</v>
      </c>
      <c r="X8178" t="s">
        <v>28981</v>
      </c>
    </row>
    <row r="8179" spans="1:24" x14ac:dyDescent="0.25">
      <c r="A8179">
        <v>1376615</v>
      </c>
      <c r="B8179" t="s">
        <v>28982</v>
      </c>
      <c r="C8179" t="s">
        <v>28983</v>
      </c>
      <c r="E8179" t="s">
        <v>28984</v>
      </c>
      <c r="F8179" t="s">
        <v>17585</v>
      </c>
      <c r="G8179" t="e">
        <f>-prinim</f>
        <v>#NAME?</v>
      </c>
      <c r="H8179" t="s">
        <v>28985</v>
      </c>
      <c r="I8179">
        <v>1998</v>
      </c>
      <c r="N8179" t="s">
        <v>45</v>
      </c>
      <c r="O8179" t="s">
        <v>40</v>
      </c>
      <c r="P8179" t="s">
        <v>30</v>
      </c>
      <c r="Q8179" t="s">
        <v>63</v>
      </c>
      <c r="R8179" t="s">
        <v>30</v>
      </c>
      <c r="X8179" t="s">
        <v>28986</v>
      </c>
    </row>
    <row r="8180" spans="1:24" x14ac:dyDescent="0.25">
      <c r="A8180">
        <v>1377309</v>
      </c>
      <c r="B8180" t="s">
        <v>28987</v>
      </c>
      <c r="C8180" t="s">
        <v>28988</v>
      </c>
      <c r="K8180" t="s">
        <v>28989</v>
      </c>
      <c r="L8180" t="s">
        <v>28990</v>
      </c>
      <c r="N8180" t="s">
        <v>45</v>
      </c>
      <c r="O8180" t="s">
        <v>40</v>
      </c>
      <c r="P8180" t="s">
        <v>30</v>
      </c>
      <c r="Q8180" t="s">
        <v>63</v>
      </c>
      <c r="R8180" t="s">
        <v>30</v>
      </c>
      <c r="X8180" t="s">
        <v>28991</v>
      </c>
    </row>
    <row r="8181" spans="1:24" x14ac:dyDescent="0.25">
      <c r="A8181">
        <v>1377725</v>
      </c>
      <c r="B8181" t="s">
        <v>28992</v>
      </c>
      <c r="C8181" t="s">
        <v>28993</v>
      </c>
      <c r="N8181" t="s">
        <v>45</v>
      </c>
      <c r="O8181" t="s">
        <v>40</v>
      </c>
      <c r="P8181" t="s">
        <v>30</v>
      </c>
      <c r="Q8181" t="s">
        <v>46</v>
      </c>
      <c r="R8181" t="s">
        <v>30</v>
      </c>
      <c r="X8181" t="s">
        <v>28994</v>
      </c>
    </row>
    <row r="8182" spans="1:24" x14ac:dyDescent="0.25">
      <c r="A8182">
        <v>1377798</v>
      </c>
      <c r="B8182" t="s">
        <v>28995</v>
      </c>
      <c r="C8182" t="s">
        <v>28996</v>
      </c>
      <c r="N8182" t="s">
        <v>45</v>
      </c>
      <c r="O8182" t="s">
        <v>40</v>
      </c>
      <c r="P8182" t="s">
        <v>30</v>
      </c>
      <c r="Q8182" t="s">
        <v>63</v>
      </c>
      <c r="R8182" t="s">
        <v>30</v>
      </c>
      <c r="X8182" t="s">
        <v>28997</v>
      </c>
    </row>
    <row r="8183" spans="1:24" x14ac:dyDescent="0.25">
      <c r="A8183">
        <v>1379134</v>
      </c>
      <c r="B8183" t="s">
        <v>28998</v>
      </c>
      <c r="C8183" t="s">
        <v>28999</v>
      </c>
      <c r="G8183" t="s">
        <v>1922</v>
      </c>
      <c r="H8183" t="s">
        <v>1923</v>
      </c>
      <c r="N8183" t="s">
        <v>29</v>
      </c>
      <c r="O8183" t="s">
        <v>30</v>
      </c>
      <c r="P8183" t="s">
        <v>30</v>
      </c>
      <c r="Q8183" t="s">
        <v>31</v>
      </c>
      <c r="R8183" t="s">
        <v>30</v>
      </c>
      <c r="X8183" t="s">
        <v>29000</v>
      </c>
    </row>
    <row r="8184" spans="1:24" x14ac:dyDescent="0.25">
      <c r="A8184">
        <v>1378237</v>
      </c>
      <c r="B8184" t="s">
        <v>29001</v>
      </c>
      <c r="C8184" t="s">
        <v>29002</v>
      </c>
      <c r="N8184" t="s">
        <v>45</v>
      </c>
      <c r="O8184" t="s">
        <v>40</v>
      </c>
      <c r="P8184" t="s">
        <v>30</v>
      </c>
      <c r="Q8184" t="s">
        <v>63</v>
      </c>
      <c r="R8184" t="s">
        <v>30</v>
      </c>
      <c r="X8184" t="s">
        <v>29003</v>
      </c>
    </row>
    <row r="8185" spans="1:24" x14ac:dyDescent="0.25">
      <c r="A8185">
        <v>1377182</v>
      </c>
      <c r="B8185" t="s">
        <v>29004</v>
      </c>
      <c r="C8185" t="s">
        <v>29005</v>
      </c>
      <c r="G8185" t="s">
        <v>789</v>
      </c>
      <c r="H8185" t="s">
        <v>790</v>
      </c>
      <c r="N8185" t="s">
        <v>45</v>
      </c>
      <c r="O8185" t="s">
        <v>40</v>
      </c>
      <c r="P8185" t="s">
        <v>30</v>
      </c>
      <c r="Q8185" t="s">
        <v>63</v>
      </c>
      <c r="R8185" t="s">
        <v>30</v>
      </c>
      <c r="X8185" t="s">
        <v>29006</v>
      </c>
    </row>
    <row r="8186" spans="1:24" x14ac:dyDescent="0.25">
      <c r="A8186">
        <v>1377525</v>
      </c>
      <c r="B8186" t="s">
        <v>29007</v>
      </c>
      <c r="C8186" t="s">
        <v>29008</v>
      </c>
      <c r="G8186" t="e">
        <f>-verine</f>
        <v>#NAME?</v>
      </c>
      <c r="H8186" t="s">
        <v>2084</v>
      </c>
      <c r="N8186" t="s">
        <v>45</v>
      </c>
      <c r="O8186" t="s">
        <v>40</v>
      </c>
      <c r="P8186" t="s">
        <v>30</v>
      </c>
      <c r="Q8186" t="s">
        <v>63</v>
      </c>
      <c r="R8186" t="s">
        <v>30</v>
      </c>
      <c r="X8186" t="s">
        <v>29009</v>
      </c>
    </row>
    <row r="8187" spans="1:24" x14ac:dyDescent="0.25">
      <c r="A8187">
        <v>1378726</v>
      </c>
      <c r="B8187" t="s">
        <v>29010</v>
      </c>
      <c r="C8187" t="s">
        <v>29011</v>
      </c>
      <c r="G8187" t="e">
        <f>-planin</f>
        <v>#NAME?</v>
      </c>
      <c r="H8187" t="s">
        <v>9222</v>
      </c>
      <c r="N8187" t="s">
        <v>75</v>
      </c>
      <c r="O8187" t="s">
        <v>30</v>
      </c>
      <c r="P8187" t="s">
        <v>30</v>
      </c>
      <c r="Q8187" t="s">
        <v>46</v>
      </c>
      <c r="R8187" t="s">
        <v>30</v>
      </c>
      <c r="X8187" t="s">
        <v>29012</v>
      </c>
    </row>
    <row r="8188" spans="1:24" x14ac:dyDescent="0.25">
      <c r="A8188">
        <v>1363155</v>
      </c>
      <c r="B8188" t="s">
        <v>29013</v>
      </c>
      <c r="C8188" t="s">
        <v>29014</v>
      </c>
      <c r="G8188" t="e">
        <f>-oxacin</f>
        <v>#NAME?</v>
      </c>
      <c r="H8188" t="s">
        <v>1472</v>
      </c>
      <c r="N8188" t="s">
        <v>45</v>
      </c>
      <c r="O8188" t="s">
        <v>40</v>
      </c>
      <c r="P8188" t="s">
        <v>30</v>
      </c>
      <c r="Q8188" t="s">
        <v>31</v>
      </c>
      <c r="R8188" t="s">
        <v>30</v>
      </c>
      <c r="X8188" t="s">
        <v>29015</v>
      </c>
    </row>
    <row r="8189" spans="1:24" x14ac:dyDescent="0.25">
      <c r="A8189">
        <v>662480</v>
      </c>
      <c r="B8189" t="s">
        <v>29016</v>
      </c>
      <c r="C8189" t="s">
        <v>29017</v>
      </c>
      <c r="N8189" t="s">
        <v>45</v>
      </c>
      <c r="O8189" t="s">
        <v>40</v>
      </c>
      <c r="P8189" t="s">
        <v>30</v>
      </c>
      <c r="Q8189" t="s">
        <v>63</v>
      </c>
      <c r="R8189" t="s">
        <v>30</v>
      </c>
      <c r="X8189" t="s">
        <v>29018</v>
      </c>
    </row>
    <row r="8190" spans="1:24" x14ac:dyDescent="0.25">
      <c r="A8190">
        <v>1378448</v>
      </c>
      <c r="B8190" t="s">
        <v>29019</v>
      </c>
      <c r="C8190" t="s">
        <v>29020</v>
      </c>
      <c r="N8190" t="s">
        <v>45</v>
      </c>
      <c r="O8190" t="s">
        <v>40</v>
      </c>
      <c r="P8190" t="s">
        <v>30</v>
      </c>
      <c r="Q8190" t="s">
        <v>63</v>
      </c>
      <c r="R8190" t="s">
        <v>30</v>
      </c>
      <c r="X8190" t="s">
        <v>29021</v>
      </c>
    </row>
    <row r="8191" spans="1:24" x14ac:dyDescent="0.25">
      <c r="A8191">
        <v>1379527</v>
      </c>
      <c r="B8191" t="s">
        <v>29022</v>
      </c>
      <c r="C8191" t="s">
        <v>29023</v>
      </c>
      <c r="G8191" t="e">
        <f>-prost</f>
        <v>#NAME?</v>
      </c>
      <c r="H8191" t="s">
        <v>238</v>
      </c>
      <c r="N8191" t="s">
        <v>29</v>
      </c>
      <c r="O8191" t="s">
        <v>40</v>
      </c>
      <c r="P8191" t="s">
        <v>30</v>
      </c>
      <c r="Q8191" t="s">
        <v>31</v>
      </c>
      <c r="R8191" t="s">
        <v>30</v>
      </c>
      <c r="X8191" t="s">
        <v>29024</v>
      </c>
    </row>
    <row r="8192" spans="1:24" x14ac:dyDescent="0.25">
      <c r="A8192">
        <v>1037682</v>
      </c>
      <c r="B8192" t="s">
        <v>29025</v>
      </c>
      <c r="C8192" t="s">
        <v>29026</v>
      </c>
      <c r="E8192" t="s">
        <v>29027</v>
      </c>
      <c r="G8192" t="e">
        <f>-imus</f>
        <v>#NAME?</v>
      </c>
      <c r="H8192" t="s">
        <v>9376</v>
      </c>
      <c r="I8192">
        <v>2005</v>
      </c>
      <c r="N8192" t="s">
        <v>29</v>
      </c>
      <c r="O8192" t="s">
        <v>30</v>
      </c>
      <c r="P8192" t="s">
        <v>30</v>
      </c>
      <c r="Q8192" t="s">
        <v>46</v>
      </c>
      <c r="R8192" t="s">
        <v>30</v>
      </c>
      <c r="X8192" t="s">
        <v>29028</v>
      </c>
    </row>
    <row r="8193" spans="1:24" x14ac:dyDescent="0.25">
      <c r="A8193">
        <v>1121292</v>
      </c>
      <c r="B8193" t="s">
        <v>29029</v>
      </c>
      <c r="C8193" t="s">
        <v>29030</v>
      </c>
      <c r="G8193" t="e">
        <f>-olol</f>
        <v>#NAME?</v>
      </c>
      <c r="H8193" t="s">
        <v>475</v>
      </c>
      <c r="N8193" t="s">
        <v>45</v>
      </c>
      <c r="O8193" t="s">
        <v>40</v>
      </c>
      <c r="P8193" t="s">
        <v>30</v>
      </c>
      <c r="Q8193" t="s">
        <v>46</v>
      </c>
      <c r="R8193" t="s">
        <v>30</v>
      </c>
      <c r="X8193" t="s">
        <v>29031</v>
      </c>
    </row>
    <row r="8194" spans="1:24" x14ac:dyDescent="0.25">
      <c r="A8194">
        <v>1379913</v>
      </c>
      <c r="B8194" t="s">
        <v>29039</v>
      </c>
      <c r="C8194" t="s">
        <v>29040</v>
      </c>
      <c r="E8194" t="s">
        <v>29041</v>
      </c>
      <c r="F8194" t="s">
        <v>3624</v>
      </c>
      <c r="N8194" t="s">
        <v>45</v>
      </c>
      <c r="O8194" t="s">
        <v>40</v>
      </c>
      <c r="P8194" t="s">
        <v>30</v>
      </c>
      <c r="Q8194" t="s">
        <v>63</v>
      </c>
      <c r="R8194" t="s">
        <v>30</v>
      </c>
      <c r="X8194" t="s">
        <v>29042</v>
      </c>
    </row>
    <row r="8195" spans="1:24" x14ac:dyDescent="0.25">
      <c r="A8195">
        <v>1376742</v>
      </c>
      <c r="B8195" t="s">
        <v>29043</v>
      </c>
      <c r="C8195" t="s">
        <v>29044</v>
      </c>
      <c r="N8195" t="s">
        <v>45</v>
      </c>
      <c r="O8195" t="s">
        <v>40</v>
      </c>
      <c r="P8195" t="s">
        <v>30</v>
      </c>
      <c r="Q8195" t="s">
        <v>63</v>
      </c>
      <c r="R8195" t="s">
        <v>30</v>
      </c>
      <c r="X8195" t="s">
        <v>29045</v>
      </c>
    </row>
    <row r="8196" spans="1:24" x14ac:dyDescent="0.25">
      <c r="A8196">
        <v>1378341</v>
      </c>
      <c r="B8196" t="s">
        <v>29046</v>
      </c>
      <c r="C8196" t="s">
        <v>29047</v>
      </c>
      <c r="G8196" t="e">
        <f>-cycline</f>
        <v>#NAME?</v>
      </c>
      <c r="H8196" t="s">
        <v>5183</v>
      </c>
      <c r="K8196" t="s">
        <v>29048</v>
      </c>
      <c r="L8196" t="s">
        <v>29049</v>
      </c>
      <c r="N8196" t="s">
        <v>29</v>
      </c>
      <c r="O8196" t="s">
        <v>30</v>
      </c>
      <c r="P8196" t="s">
        <v>30</v>
      </c>
      <c r="Q8196" t="s">
        <v>31</v>
      </c>
      <c r="R8196" t="s">
        <v>30</v>
      </c>
      <c r="X8196" t="s">
        <v>29050</v>
      </c>
    </row>
    <row r="8197" spans="1:24" x14ac:dyDescent="0.25">
      <c r="A8197">
        <v>1376383</v>
      </c>
      <c r="B8197" t="s">
        <v>29051</v>
      </c>
      <c r="C8197" t="s">
        <v>29052</v>
      </c>
      <c r="G8197" t="e">
        <f>-perone</f>
        <v>#NAME?</v>
      </c>
      <c r="H8197" t="s">
        <v>5115</v>
      </c>
      <c r="N8197" t="s">
        <v>45</v>
      </c>
      <c r="O8197" t="s">
        <v>40</v>
      </c>
      <c r="P8197" t="s">
        <v>30</v>
      </c>
      <c r="Q8197" t="s">
        <v>63</v>
      </c>
      <c r="R8197" t="s">
        <v>30</v>
      </c>
      <c r="X8197" t="s">
        <v>29053</v>
      </c>
    </row>
    <row r="8198" spans="1:24" x14ac:dyDescent="0.25">
      <c r="A8198">
        <v>1377091</v>
      </c>
      <c r="B8198" t="s">
        <v>29054</v>
      </c>
      <c r="C8198" t="s">
        <v>29055</v>
      </c>
      <c r="N8198" t="s">
        <v>45</v>
      </c>
      <c r="O8198" t="s">
        <v>40</v>
      </c>
      <c r="P8198" t="s">
        <v>30</v>
      </c>
      <c r="Q8198" t="s">
        <v>63</v>
      </c>
      <c r="R8198" t="s">
        <v>30</v>
      </c>
      <c r="X8198" t="s">
        <v>29056</v>
      </c>
    </row>
    <row r="8199" spans="1:24" x14ac:dyDescent="0.25">
      <c r="A8199">
        <v>1378843</v>
      </c>
      <c r="B8199" t="s">
        <v>29057</v>
      </c>
      <c r="C8199" t="s">
        <v>29058</v>
      </c>
      <c r="N8199" t="s">
        <v>45</v>
      </c>
      <c r="O8199" t="s">
        <v>40</v>
      </c>
      <c r="P8199" t="s">
        <v>30</v>
      </c>
      <c r="Q8199" t="s">
        <v>46</v>
      </c>
      <c r="R8199" t="s">
        <v>30</v>
      </c>
      <c r="X8199" t="s">
        <v>29059</v>
      </c>
    </row>
    <row r="8200" spans="1:24" x14ac:dyDescent="0.25">
      <c r="A8200">
        <v>1377364</v>
      </c>
      <c r="B8200" t="s">
        <v>29060</v>
      </c>
      <c r="C8200" t="s">
        <v>29061</v>
      </c>
      <c r="N8200" t="s">
        <v>45</v>
      </c>
      <c r="O8200" t="s">
        <v>40</v>
      </c>
      <c r="P8200" t="s">
        <v>30</v>
      </c>
      <c r="Q8200" t="s">
        <v>63</v>
      </c>
      <c r="R8200" t="s">
        <v>30</v>
      </c>
      <c r="X8200" t="s">
        <v>29062</v>
      </c>
    </row>
    <row r="8201" spans="1:24" x14ac:dyDescent="0.25">
      <c r="A8201">
        <v>1377431</v>
      </c>
      <c r="B8201" t="s">
        <v>29063</v>
      </c>
      <c r="C8201" t="s">
        <v>29064</v>
      </c>
      <c r="N8201" t="s">
        <v>45</v>
      </c>
      <c r="O8201" t="s">
        <v>40</v>
      </c>
      <c r="P8201" t="s">
        <v>30</v>
      </c>
      <c r="Q8201" t="s">
        <v>63</v>
      </c>
      <c r="R8201" t="s">
        <v>30</v>
      </c>
      <c r="X8201" t="s">
        <v>29065</v>
      </c>
    </row>
    <row r="8202" spans="1:24" x14ac:dyDescent="0.25">
      <c r="A8202">
        <v>1378314</v>
      </c>
      <c r="B8202" t="s">
        <v>29066</v>
      </c>
      <c r="C8202" t="s">
        <v>29067</v>
      </c>
      <c r="G8202" t="e">
        <f>-ectin</f>
        <v>#NAME?</v>
      </c>
      <c r="H8202" t="s">
        <v>3872</v>
      </c>
      <c r="N8202" t="s">
        <v>29</v>
      </c>
      <c r="O8202" t="s">
        <v>30</v>
      </c>
      <c r="P8202" t="s">
        <v>30</v>
      </c>
      <c r="Q8202" t="s">
        <v>46</v>
      </c>
      <c r="R8202" t="s">
        <v>30</v>
      </c>
      <c r="X8202" t="s">
        <v>29068</v>
      </c>
    </row>
    <row r="8203" spans="1:24" x14ac:dyDescent="0.25">
      <c r="A8203">
        <v>1376282</v>
      </c>
      <c r="B8203" t="s">
        <v>29069</v>
      </c>
      <c r="C8203" t="s">
        <v>29070</v>
      </c>
      <c r="N8203" t="s">
        <v>45</v>
      </c>
      <c r="O8203" t="s">
        <v>40</v>
      </c>
      <c r="P8203" t="s">
        <v>30</v>
      </c>
      <c r="Q8203" t="s">
        <v>46</v>
      </c>
      <c r="R8203" t="s">
        <v>30</v>
      </c>
      <c r="X8203" t="s">
        <v>29071</v>
      </c>
    </row>
    <row r="8204" spans="1:24" x14ac:dyDescent="0.25">
      <c r="A8204">
        <v>1379887</v>
      </c>
      <c r="B8204" t="s">
        <v>29072</v>
      </c>
      <c r="C8204" t="s">
        <v>29073</v>
      </c>
      <c r="N8204" t="s">
        <v>45</v>
      </c>
      <c r="O8204" t="s">
        <v>30</v>
      </c>
      <c r="P8204" t="s">
        <v>30</v>
      </c>
      <c r="Q8204" t="s">
        <v>46</v>
      </c>
      <c r="R8204" t="s">
        <v>30</v>
      </c>
      <c r="X8204" t="s">
        <v>29074</v>
      </c>
    </row>
    <row r="8205" spans="1:24" x14ac:dyDescent="0.25">
      <c r="A8205">
        <v>1377406</v>
      </c>
      <c r="B8205" t="s">
        <v>29075</v>
      </c>
      <c r="C8205" t="s">
        <v>29076</v>
      </c>
      <c r="N8205" t="s">
        <v>29</v>
      </c>
      <c r="O8205" t="s">
        <v>40</v>
      </c>
      <c r="P8205" t="s">
        <v>30</v>
      </c>
      <c r="Q8205" t="s">
        <v>31</v>
      </c>
      <c r="R8205" t="s">
        <v>30</v>
      </c>
      <c r="X8205" t="s">
        <v>29077</v>
      </c>
    </row>
    <row r="8206" spans="1:24" x14ac:dyDescent="0.25">
      <c r="A8206">
        <v>1378458</v>
      </c>
      <c r="B8206" t="s">
        <v>29078</v>
      </c>
      <c r="C8206" t="s">
        <v>29079</v>
      </c>
      <c r="N8206" t="s">
        <v>45</v>
      </c>
      <c r="O8206" t="s">
        <v>40</v>
      </c>
      <c r="P8206" t="s">
        <v>30</v>
      </c>
      <c r="Q8206" t="s">
        <v>63</v>
      </c>
      <c r="R8206" t="s">
        <v>30</v>
      </c>
      <c r="X8206" t="s">
        <v>29080</v>
      </c>
    </row>
    <row r="8207" spans="1:24" x14ac:dyDescent="0.25">
      <c r="A8207">
        <v>1376886</v>
      </c>
      <c r="B8207" t="s">
        <v>29081</v>
      </c>
      <c r="C8207" t="s">
        <v>29082</v>
      </c>
      <c r="N8207" t="s">
        <v>45</v>
      </c>
      <c r="O8207" t="s">
        <v>40</v>
      </c>
      <c r="P8207" t="s">
        <v>30</v>
      </c>
      <c r="Q8207" t="s">
        <v>63</v>
      </c>
      <c r="R8207" t="s">
        <v>30</v>
      </c>
      <c r="X8207" t="s">
        <v>29083</v>
      </c>
    </row>
    <row r="8208" spans="1:24" x14ac:dyDescent="0.25">
      <c r="A8208">
        <v>1378736</v>
      </c>
      <c r="B8208" t="s">
        <v>29084</v>
      </c>
      <c r="C8208" t="s">
        <v>29085</v>
      </c>
      <c r="G8208" t="e">
        <f>-adol</f>
        <v>#NAME?</v>
      </c>
      <c r="H8208" t="s">
        <v>582</v>
      </c>
      <c r="N8208" t="s">
        <v>45</v>
      </c>
      <c r="O8208" t="s">
        <v>40</v>
      </c>
      <c r="P8208" t="s">
        <v>30</v>
      </c>
      <c r="Q8208" t="s">
        <v>46</v>
      </c>
      <c r="R8208" t="s">
        <v>30</v>
      </c>
      <c r="X8208" t="s">
        <v>29086</v>
      </c>
    </row>
    <row r="8209" spans="1:24" x14ac:dyDescent="0.25">
      <c r="A8209">
        <v>1378684</v>
      </c>
      <c r="B8209" t="s">
        <v>29087</v>
      </c>
      <c r="C8209" t="s">
        <v>29088</v>
      </c>
      <c r="E8209" t="s">
        <v>29089</v>
      </c>
      <c r="G8209" t="e">
        <f>-serpine</f>
        <v>#NAME?</v>
      </c>
      <c r="H8209" t="s">
        <v>25903</v>
      </c>
      <c r="K8209" t="s">
        <v>29090</v>
      </c>
      <c r="L8209" t="s">
        <v>29091</v>
      </c>
      <c r="N8209" t="s">
        <v>45</v>
      </c>
      <c r="O8209" t="s">
        <v>30</v>
      </c>
      <c r="P8209" t="s">
        <v>30</v>
      </c>
      <c r="Q8209" t="s">
        <v>31</v>
      </c>
      <c r="R8209" t="s">
        <v>30</v>
      </c>
      <c r="X8209" t="s">
        <v>29092</v>
      </c>
    </row>
    <row r="8210" spans="1:24" x14ac:dyDescent="0.25">
      <c r="A8210">
        <v>1377829</v>
      </c>
      <c r="B8210" t="s">
        <v>29093</v>
      </c>
      <c r="C8210" t="s">
        <v>29094</v>
      </c>
      <c r="G8210" t="s">
        <v>789</v>
      </c>
      <c r="H8210" t="s">
        <v>790</v>
      </c>
      <c r="N8210" t="s">
        <v>45</v>
      </c>
      <c r="O8210" t="s">
        <v>40</v>
      </c>
      <c r="P8210" t="s">
        <v>30</v>
      </c>
      <c r="Q8210" t="s">
        <v>31</v>
      </c>
      <c r="R8210" t="s">
        <v>30</v>
      </c>
      <c r="X8210" t="s">
        <v>29095</v>
      </c>
    </row>
    <row r="8211" spans="1:24" x14ac:dyDescent="0.25">
      <c r="A8211">
        <v>1362599</v>
      </c>
      <c r="B8211" t="s">
        <v>29096</v>
      </c>
      <c r="C8211" t="s">
        <v>29097</v>
      </c>
      <c r="G8211" t="e">
        <f>-pamil</f>
        <v>#NAME?</v>
      </c>
      <c r="H8211" t="s">
        <v>6671</v>
      </c>
      <c r="N8211" t="s">
        <v>45</v>
      </c>
      <c r="O8211" t="s">
        <v>30</v>
      </c>
      <c r="P8211" t="s">
        <v>30</v>
      </c>
      <c r="Q8211" t="s">
        <v>46</v>
      </c>
      <c r="R8211" t="s">
        <v>30</v>
      </c>
      <c r="X8211" t="s">
        <v>29098</v>
      </c>
    </row>
    <row r="8212" spans="1:24" x14ac:dyDescent="0.25">
      <c r="A8212">
        <v>1383034</v>
      </c>
      <c r="B8212" t="s">
        <v>29099</v>
      </c>
      <c r="C8212" t="s">
        <v>29100</v>
      </c>
      <c r="F8212" t="s">
        <v>313</v>
      </c>
      <c r="G8212" t="s">
        <v>447</v>
      </c>
      <c r="H8212" t="s">
        <v>448</v>
      </c>
      <c r="I8212">
        <v>1989</v>
      </c>
      <c r="M8212" t="s">
        <v>10654</v>
      </c>
      <c r="N8212" t="s">
        <v>29</v>
      </c>
      <c r="O8212" t="s">
        <v>40</v>
      </c>
      <c r="P8212" t="s">
        <v>30</v>
      </c>
      <c r="Q8212" t="s">
        <v>31</v>
      </c>
      <c r="R8212" t="s">
        <v>30</v>
      </c>
      <c r="X8212" t="s">
        <v>29101</v>
      </c>
    </row>
    <row r="8213" spans="1:24" x14ac:dyDescent="0.25">
      <c r="A8213">
        <v>1383456</v>
      </c>
      <c r="B8213" t="s">
        <v>29102</v>
      </c>
      <c r="C8213" t="s">
        <v>29103</v>
      </c>
      <c r="G8213" t="e">
        <f>-ium</f>
        <v>#NAME?</v>
      </c>
      <c r="H8213" t="s">
        <v>288</v>
      </c>
      <c r="K8213" t="s">
        <v>29104</v>
      </c>
      <c r="L8213" t="s">
        <v>29105</v>
      </c>
      <c r="N8213" t="s">
        <v>45</v>
      </c>
      <c r="O8213" t="s">
        <v>30</v>
      </c>
      <c r="P8213" t="s">
        <v>30</v>
      </c>
      <c r="Q8213" t="s">
        <v>63</v>
      </c>
      <c r="R8213" t="s">
        <v>30</v>
      </c>
      <c r="X8213" t="s">
        <v>29106</v>
      </c>
    </row>
    <row r="8214" spans="1:24" x14ac:dyDescent="0.25">
      <c r="A8214">
        <v>1383399</v>
      </c>
      <c r="B8214" t="s">
        <v>29107</v>
      </c>
      <c r="C8214" t="s">
        <v>29108</v>
      </c>
      <c r="K8214" t="s">
        <v>29109</v>
      </c>
      <c r="L8214" t="s">
        <v>29110</v>
      </c>
      <c r="N8214" t="s">
        <v>45</v>
      </c>
      <c r="O8214" t="s">
        <v>40</v>
      </c>
      <c r="P8214" t="s">
        <v>30</v>
      </c>
      <c r="Q8214" t="s">
        <v>63</v>
      </c>
      <c r="R8214" t="s">
        <v>30</v>
      </c>
      <c r="X8214" t="s">
        <v>29111</v>
      </c>
    </row>
    <row r="8215" spans="1:24" x14ac:dyDescent="0.25">
      <c r="A8215">
        <v>421297</v>
      </c>
      <c r="B8215" t="s">
        <v>29112</v>
      </c>
      <c r="C8215" t="s">
        <v>29113</v>
      </c>
      <c r="E8215" t="s">
        <v>29114</v>
      </c>
      <c r="F8215" t="s">
        <v>36</v>
      </c>
      <c r="G8215" t="e">
        <f>-alol</f>
        <v>#NAME?</v>
      </c>
      <c r="H8215" t="s">
        <v>1933</v>
      </c>
      <c r="I8215">
        <v>1995</v>
      </c>
      <c r="M8215" t="s">
        <v>314</v>
      </c>
      <c r="N8215" t="s">
        <v>45</v>
      </c>
      <c r="O8215" t="s">
        <v>40</v>
      </c>
      <c r="P8215" t="s">
        <v>30</v>
      </c>
      <c r="Q8215" t="s">
        <v>31</v>
      </c>
      <c r="R8215" t="s">
        <v>30</v>
      </c>
      <c r="X8215" t="s">
        <v>29115</v>
      </c>
    </row>
    <row r="8216" spans="1:24" x14ac:dyDescent="0.25">
      <c r="A8216">
        <v>30096</v>
      </c>
      <c r="B8216" t="s">
        <v>29116</v>
      </c>
      <c r="C8216" t="s">
        <v>29117</v>
      </c>
      <c r="F8216" t="s">
        <v>29118</v>
      </c>
      <c r="I8216">
        <v>1988</v>
      </c>
      <c r="K8216" t="s">
        <v>29119</v>
      </c>
      <c r="L8216" t="s">
        <v>29120</v>
      </c>
      <c r="N8216" t="s">
        <v>45</v>
      </c>
      <c r="O8216" t="s">
        <v>40</v>
      </c>
      <c r="P8216" t="s">
        <v>30</v>
      </c>
      <c r="Q8216" t="s">
        <v>46</v>
      </c>
      <c r="R8216" t="s">
        <v>30</v>
      </c>
      <c r="X8216" t="s">
        <v>29121</v>
      </c>
    </row>
    <row r="8217" spans="1:24" x14ac:dyDescent="0.25">
      <c r="A8217">
        <v>1383392</v>
      </c>
      <c r="B8217" t="s">
        <v>29122</v>
      </c>
      <c r="C8217" t="s">
        <v>29123</v>
      </c>
      <c r="E8217" t="s">
        <v>29124</v>
      </c>
      <c r="F8217" t="s">
        <v>3624</v>
      </c>
      <c r="G8217" t="e">
        <f>-setron</f>
        <v>#NAME?</v>
      </c>
      <c r="H8217" t="s">
        <v>3536</v>
      </c>
      <c r="I8217">
        <v>1995</v>
      </c>
      <c r="M8217" t="s">
        <v>1969</v>
      </c>
      <c r="N8217" t="s">
        <v>45</v>
      </c>
      <c r="O8217" t="s">
        <v>40</v>
      </c>
      <c r="P8217" t="s">
        <v>30</v>
      </c>
      <c r="Q8217" t="s">
        <v>31</v>
      </c>
      <c r="R8217" t="s">
        <v>30</v>
      </c>
      <c r="X8217" t="s">
        <v>29125</v>
      </c>
    </row>
    <row r="8218" spans="1:24" x14ac:dyDescent="0.25">
      <c r="A8218">
        <v>1377916</v>
      </c>
      <c r="B8218" t="s">
        <v>29126</v>
      </c>
      <c r="C8218" t="s">
        <v>29127</v>
      </c>
      <c r="E8218" t="s">
        <v>29128</v>
      </c>
      <c r="F8218" t="s">
        <v>29129</v>
      </c>
      <c r="G8218" t="e">
        <f>-tide</f>
        <v>#NAME?</v>
      </c>
      <c r="H8218" t="s">
        <v>29130</v>
      </c>
      <c r="I8218">
        <v>2007</v>
      </c>
      <c r="N8218" t="s">
        <v>108</v>
      </c>
      <c r="O8218" t="s">
        <v>30</v>
      </c>
      <c r="P8218" t="s">
        <v>30</v>
      </c>
      <c r="Q8218" t="s">
        <v>31</v>
      </c>
      <c r="R8218" t="s">
        <v>30</v>
      </c>
      <c r="X8218" t="s">
        <v>29131</v>
      </c>
    </row>
    <row r="8219" spans="1:24" x14ac:dyDescent="0.25">
      <c r="A8219">
        <v>587425</v>
      </c>
      <c r="B8219" t="s">
        <v>29132</v>
      </c>
      <c r="C8219" t="s">
        <v>29133</v>
      </c>
      <c r="E8219" t="s">
        <v>29134</v>
      </c>
      <c r="F8219" t="s">
        <v>301</v>
      </c>
      <c r="N8219" t="s">
        <v>45</v>
      </c>
      <c r="O8219" t="s">
        <v>30</v>
      </c>
      <c r="P8219" t="s">
        <v>30</v>
      </c>
      <c r="Q8219" t="s">
        <v>63</v>
      </c>
      <c r="R8219" t="s">
        <v>30</v>
      </c>
      <c r="X8219" t="s">
        <v>29135</v>
      </c>
    </row>
    <row r="8220" spans="1:24" x14ac:dyDescent="0.25">
      <c r="A8220">
        <v>1383485</v>
      </c>
      <c r="B8220" t="s">
        <v>29136</v>
      </c>
      <c r="C8220" t="s">
        <v>29137</v>
      </c>
      <c r="N8220" t="s">
        <v>45</v>
      </c>
      <c r="O8220" t="s">
        <v>40</v>
      </c>
      <c r="P8220" t="s">
        <v>30</v>
      </c>
      <c r="Q8220" t="s">
        <v>63</v>
      </c>
      <c r="R8220" t="s">
        <v>30</v>
      </c>
      <c r="X8220" t="s">
        <v>29138</v>
      </c>
    </row>
    <row r="8221" spans="1:24" x14ac:dyDescent="0.25">
      <c r="A8221">
        <v>1383254</v>
      </c>
      <c r="B8221" t="s">
        <v>29139</v>
      </c>
      <c r="C8221" t="s">
        <v>29140</v>
      </c>
      <c r="E8221" t="s">
        <v>29141</v>
      </c>
      <c r="F8221" t="s">
        <v>29142</v>
      </c>
      <c r="I8221">
        <v>2002</v>
      </c>
      <c r="N8221" t="s">
        <v>45</v>
      </c>
      <c r="O8221" t="s">
        <v>40</v>
      </c>
      <c r="P8221" t="s">
        <v>30</v>
      </c>
      <c r="Q8221" t="s">
        <v>63</v>
      </c>
      <c r="R8221" t="s">
        <v>30</v>
      </c>
      <c r="X8221" t="s">
        <v>29143</v>
      </c>
    </row>
    <row r="8222" spans="1:24" x14ac:dyDescent="0.25">
      <c r="A8222">
        <v>193425</v>
      </c>
      <c r="B8222" t="s">
        <v>29144</v>
      </c>
      <c r="C8222" t="s">
        <v>29145</v>
      </c>
      <c r="E8222" t="s">
        <v>29146</v>
      </c>
      <c r="F8222" t="s">
        <v>442</v>
      </c>
      <c r="G8222" t="s">
        <v>2750</v>
      </c>
      <c r="H8222" t="s">
        <v>707</v>
      </c>
      <c r="I8222">
        <v>1980</v>
      </c>
      <c r="M8222" t="s">
        <v>627</v>
      </c>
      <c r="N8222" t="s">
        <v>45</v>
      </c>
      <c r="O8222" t="s">
        <v>40</v>
      </c>
      <c r="P8222" t="s">
        <v>30</v>
      </c>
      <c r="Q8222" t="s">
        <v>46</v>
      </c>
      <c r="R8222" t="s">
        <v>30</v>
      </c>
      <c r="X8222" t="s">
        <v>29147</v>
      </c>
    </row>
    <row r="8223" spans="1:24" x14ac:dyDescent="0.25">
      <c r="A8223">
        <v>1383031</v>
      </c>
      <c r="B8223" t="s">
        <v>29148</v>
      </c>
      <c r="C8223" t="s">
        <v>29149</v>
      </c>
      <c r="N8223" t="s">
        <v>45</v>
      </c>
      <c r="O8223" t="s">
        <v>30</v>
      </c>
      <c r="P8223" t="s">
        <v>30</v>
      </c>
      <c r="Q8223" t="s">
        <v>63</v>
      </c>
      <c r="R8223" t="s">
        <v>30</v>
      </c>
      <c r="X8223" t="s">
        <v>29150</v>
      </c>
    </row>
    <row r="8224" spans="1:24" x14ac:dyDescent="0.25">
      <c r="A8224">
        <v>167324</v>
      </c>
      <c r="B8224" t="s">
        <v>29151</v>
      </c>
      <c r="C8224" t="s">
        <v>29152</v>
      </c>
      <c r="E8224" t="s">
        <v>29153</v>
      </c>
      <c r="G8224" t="s">
        <v>10501</v>
      </c>
      <c r="H8224" t="s">
        <v>10502</v>
      </c>
      <c r="I8224">
        <v>2005</v>
      </c>
      <c r="N8224" t="s">
        <v>45</v>
      </c>
      <c r="O8224" t="s">
        <v>40</v>
      </c>
      <c r="P8224" t="s">
        <v>30</v>
      </c>
      <c r="Q8224" t="s">
        <v>63</v>
      </c>
      <c r="R8224" t="s">
        <v>30</v>
      </c>
      <c r="X8224" t="s">
        <v>29154</v>
      </c>
    </row>
    <row r="8225" spans="1:24" x14ac:dyDescent="0.25">
      <c r="A8225">
        <v>1383609</v>
      </c>
      <c r="B8225" t="s">
        <v>29155</v>
      </c>
      <c r="C8225" t="s">
        <v>29156</v>
      </c>
      <c r="E8225" t="s">
        <v>29157</v>
      </c>
      <c r="F8225" t="s">
        <v>366</v>
      </c>
      <c r="G8225" t="e">
        <f>-ilide</f>
        <v>#NAME?</v>
      </c>
      <c r="H8225" t="s">
        <v>6676</v>
      </c>
      <c r="I8225">
        <v>1990</v>
      </c>
      <c r="M8225" t="s">
        <v>314</v>
      </c>
      <c r="N8225" t="s">
        <v>45</v>
      </c>
      <c r="O8225" t="s">
        <v>40</v>
      </c>
      <c r="P8225" t="s">
        <v>30</v>
      </c>
      <c r="Q8225" t="s">
        <v>63</v>
      </c>
      <c r="R8225" t="s">
        <v>30</v>
      </c>
      <c r="X8225" t="s">
        <v>29158</v>
      </c>
    </row>
    <row r="8226" spans="1:24" x14ac:dyDescent="0.25">
      <c r="A8226">
        <v>1380816</v>
      </c>
      <c r="B8226" t="s">
        <v>29159</v>
      </c>
      <c r="C8226" t="s">
        <v>29160</v>
      </c>
      <c r="K8226" t="s">
        <v>29161</v>
      </c>
      <c r="L8226" t="s">
        <v>29162</v>
      </c>
      <c r="N8226" t="s">
        <v>75</v>
      </c>
      <c r="O8226" t="s">
        <v>30</v>
      </c>
      <c r="P8226" t="s">
        <v>30</v>
      </c>
      <c r="Q8226" t="s">
        <v>31</v>
      </c>
      <c r="R8226" t="s">
        <v>30</v>
      </c>
    </row>
    <row r="8227" spans="1:24" x14ac:dyDescent="0.25">
      <c r="A8227">
        <v>1381007</v>
      </c>
      <c r="B8227" t="s">
        <v>29163</v>
      </c>
      <c r="C8227" t="s">
        <v>29164</v>
      </c>
      <c r="N8227" t="s">
        <v>75</v>
      </c>
      <c r="O8227" t="s">
        <v>30</v>
      </c>
      <c r="P8227" t="s">
        <v>30</v>
      </c>
      <c r="Q8227" t="s">
        <v>31</v>
      </c>
      <c r="R8227" t="s">
        <v>30</v>
      </c>
    </row>
    <row r="8228" spans="1:24" x14ac:dyDescent="0.25">
      <c r="A8228">
        <v>1380542</v>
      </c>
      <c r="B8228" t="s">
        <v>29165</v>
      </c>
      <c r="C8228" t="s">
        <v>29166</v>
      </c>
      <c r="G8228" t="e">
        <f>-poetin</f>
        <v>#NAME?</v>
      </c>
      <c r="H8228" t="s">
        <v>118</v>
      </c>
      <c r="N8228" t="s">
        <v>108</v>
      </c>
      <c r="O8228" t="s">
        <v>30</v>
      </c>
      <c r="P8228" t="s">
        <v>30</v>
      </c>
      <c r="Q8228" t="s">
        <v>31</v>
      </c>
      <c r="R8228" t="s">
        <v>30</v>
      </c>
    </row>
    <row r="8229" spans="1:24" x14ac:dyDescent="0.25">
      <c r="A8229">
        <v>1381848</v>
      </c>
      <c r="B8229" t="s">
        <v>29167</v>
      </c>
      <c r="C8229" t="s">
        <v>29168</v>
      </c>
      <c r="E8229" t="s">
        <v>29169</v>
      </c>
      <c r="F8229" t="s">
        <v>12861</v>
      </c>
      <c r="G8229" t="e">
        <f>-mab</f>
        <v>#NAME?</v>
      </c>
      <c r="H8229" t="s">
        <v>546</v>
      </c>
      <c r="I8229">
        <v>2012</v>
      </c>
      <c r="N8229" t="s">
        <v>547</v>
      </c>
      <c r="O8229" t="s">
        <v>30</v>
      </c>
      <c r="P8229" t="s">
        <v>30</v>
      </c>
      <c r="Q8229" t="s">
        <v>31</v>
      </c>
      <c r="R8229" t="s">
        <v>30</v>
      </c>
    </row>
    <row r="8230" spans="1:24" x14ac:dyDescent="0.25">
      <c r="A8230">
        <v>1380870</v>
      </c>
      <c r="B8230" t="s">
        <v>29170</v>
      </c>
      <c r="C8230" t="s">
        <v>29171</v>
      </c>
      <c r="I8230">
        <v>2006</v>
      </c>
      <c r="N8230" t="s">
        <v>108</v>
      </c>
      <c r="O8230" t="s">
        <v>30</v>
      </c>
      <c r="P8230" t="s">
        <v>30</v>
      </c>
      <c r="Q8230" t="s">
        <v>31</v>
      </c>
      <c r="R8230" t="s">
        <v>30</v>
      </c>
    </row>
    <row r="8231" spans="1:24" x14ac:dyDescent="0.25">
      <c r="A8231">
        <v>1381327</v>
      </c>
      <c r="B8231" t="s">
        <v>29175</v>
      </c>
      <c r="C8231" t="s">
        <v>29176</v>
      </c>
      <c r="G8231" t="e">
        <f>-filcon</f>
        <v>#NAME?</v>
      </c>
      <c r="H8231" t="s">
        <v>276</v>
      </c>
      <c r="I8231">
        <v>1981</v>
      </c>
      <c r="M8231" t="s">
        <v>277</v>
      </c>
      <c r="N8231" t="s">
        <v>229</v>
      </c>
      <c r="O8231" t="s">
        <v>30</v>
      </c>
      <c r="P8231" t="s">
        <v>30</v>
      </c>
      <c r="Q8231" t="s">
        <v>31</v>
      </c>
      <c r="R8231" t="s">
        <v>30</v>
      </c>
    </row>
    <row r="8232" spans="1:24" x14ac:dyDescent="0.25">
      <c r="A8232">
        <v>1380130</v>
      </c>
      <c r="B8232" t="s">
        <v>29177</v>
      </c>
      <c r="C8232" t="s">
        <v>29178</v>
      </c>
      <c r="E8232" t="s">
        <v>29179</v>
      </c>
      <c r="F8232" t="s">
        <v>4868</v>
      </c>
      <c r="G8232" t="e">
        <f>-mer</f>
        <v>#NAME?</v>
      </c>
      <c r="H8232" t="s">
        <v>2375</v>
      </c>
      <c r="I8232">
        <v>2009</v>
      </c>
      <c r="N8232" t="s">
        <v>229</v>
      </c>
      <c r="O8232" t="s">
        <v>30</v>
      </c>
      <c r="P8232" t="s">
        <v>30</v>
      </c>
      <c r="Q8232" t="s">
        <v>31</v>
      </c>
      <c r="R8232" t="s">
        <v>30</v>
      </c>
    </row>
    <row r="8233" spans="1:24" x14ac:dyDescent="0.25">
      <c r="A8233">
        <v>1380666</v>
      </c>
      <c r="B8233" t="s">
        <v>29180</v>
      </c>
      <c r="C8233" t="s">
        <v>29181</v>
      </c>
      <c r="G8233" t="e">
        <f>-ermin</f>
        <v>#NAME?</v>
      </c>
      <c r="H8233" t="s">
        <v>26789</v>
      </c>
      <c r="N8233" t="s">
        <v>108</v>
      </c>
      <c r="O8233" t="s">
        <v>30</v>
      </c>
      <c r="P8233" t="s">
        <v>30</v>
      </c>
      <c r="Q8233" t="s">
        <v>31</v>
      </c>
      <c r="R8233" t="s">
        <v>30</v>
      </c>
    </row>
    <row r="8234" spans="1:24" x14ac:dyDescent="0.25">
      <c r="A8234">
        <v>1381424</v>
      </c>
      <c r="B8234" t="s">
        <v>29182</v>
      </c>
      <c r="C8234" t="s">
        <v>29183</v>
      </c>
      <c r="N8234" t="s">
        <v>75</v>
      </c>
      <c r="O8234" t="s">
        <v>30</v>
      </c>
      <c r="P8234" t="s">
        <v>30</v>
      </c>
      <c r="Q8234" t="s">
        <v>31</v>
      </c>
      <c r="R8234" t="s">
        <v>30</v>
      </c>
    </row>
    <row r="8235" spans="1:24" x14ac:dyDescent="0.25">
      <c r="A8235">
        <v>1380893</v>
      </c>
      <c r="B8235" t="s">
        <v>29184</v>
      </c>
      <c r="C8235" t="s">
        <v>29185</v>
      </c>
      <c r="E8235" t="s">
        <v>29186</v>
      </c>
      <c r="F8235" t="s">
        <v>29187</v>
      </c>
      <c r="I8235">
        <v>2011</v>
      </c>
      <c r="N8235" t="s">
        <v>75</v>
      </c>
      <c r="O8235" t="s">
        <v>30</v>
      </c>
      <c r="P8235" t="s">
        <v>30</v>
      </c>
      <c r="Q8235" t="s">
        <v>31</v>
      </c>
      <c r="R8235" t="s">
        <v>30</v>
      </c>
    </row>
    <row r="8236" spans="1:24" x14ac:dyDescent="0.25">
      <c r="A8236">
        <v>1381031</v>
      </c>
      <c r="B8236" t="s">
        <v>29188</v>
      </c>
      <c r="C8236" t="s">
        <v>29189</v>
      </c>
      <c r="G8236" t="e">
        <f>-tant</f>
        <v>#NAME?</v>
      </c>
      <c r="H8236" t="s">
        <v>5029</v>
      </c>
      <c r="N8236" t="s">
        <v>75</v>
      </c>
      <c r="O8236" t="s">
        <v>30</v>
      </c>
      <c r="P8236" t="s">
        <v>30</v>
      </c>
      <c r="Q8236" t="s">
        <v>31</v>
      </c>
      <c r="R8236" t="s">
        <v>30</v>
      </c>
    </row>
    <row r="8237" spans="1:24" x14ac:dyDescent="0.25">
      <c r="A8237">
        <v>1381428</v>
      </c>
      <c r="B8237" t="s">
        <v>29190</v>
      </c>
      <c r="C8237" t="s">
        <v>29191</v>
      </c>
      <c r="K8237" t="s">
        <v>29192</v>
      </c>
      <c r="L8237" t="s">
        <v>29193</v>
      </c>
      <c r="N8237" t="s">
        <v>108</v>
      </c>
      <c r="O8237" t="s">
        <v>30</v>
      </c>
      <c r="P8237" t="s">
        <v>30</v>
      </c>
      <c r="Q8237" t="s">
        <v>31</v>
      </c>
      <c r="R8237" t="s">
        <v>30</v>
      </c>
    </row>
    <row r="8238" spans="1:24" x14ac:dyDescent="0.25">
      <c r="A8238">
        <v>1381910</v>
      </c>
      <c r="B8238" t="s">
        <v>29209</v>
      </c>
      <c r="C8238" t="s">
        <v>29210</v>
      </c>
      <c r="E8238" t="s">
        <v>29211</v>
      </c>
      <c r="F8238" t="s">
        <v>12861</v>
      </c>
      <c r="G8238" t="e">
        <f>-mab</f>
        <v>#NAME?</v>
      </c>
      <c r="H8238" t="s">
        <v>546</v>
      </c>
      <c r="I8238">
        <v>2013</v>
      </c>
      <c r="N8238" t="s">
        <v>547</v>
      </c>
      <c r="O8238" t="s">
        <v>30</v>
      </c>
      <c r="P8238" t="s">
        <v>30</v>
      </c>
      <c r="Q8238" t="s">
        <v>31</v>
      </c>
      <c r="R8238" t="s">
        <v>30</v>
      </c>
    </row>
    <row r="8239" spans="1:24" x14ac:dyDescent="0.25">
      <c r="A8239">
        <v>49830</v>
      </c>
      <c r="B8239" t="s">
        <v>29212</v>
      </c>
      <c r="C8239" t="s">
        <v>29213</v>
      </c>
      <c r="E8239" t="s">
        <v>29214</v>
      </c>
      <c r="F8239" t="s">
        <v>29215</v>
      </c>
      <c r="G8239" t="e">
        <f>-virine</f>
        <v>#NAME?</v>
      </c>
      <c r="H8239" t="s">
        <v>12237</v>
      </c>
      <c r="I8239">
        <v>1999</v>
      </c>
      <c r="N8239" t="s">
        <v>29</v>
      </c>
      <c r="O8239" t="s">
        <v>40</v>
      </c>
      <c r="P8239" t="s">
        <v>30</v>
      </c>
      <c r="Q8239" t="s">
        <v>63</v>
      </c>
      <c r="R8239" t="s">
        <v>30</v>
      </c>
      <c r="X8239" t="s">
        <v>29216</v>
      </c>
    </row>
    <row r="8240" spans="1:24" x14ac:dyDescent="0.25">
      <c r="A8240">
        <v>100738</v>
      </c>
      <c r="B8240" t="s">
        <v>29225</v>
      </c>
      <c r="C8240" t="s">
        <v>29226</v>
      </c>
      <c r="E8240" t="s">
        <v>29227</v>
      </c>
      <c r="G8240" t="e">
        <f>-olol</f>
        <v>#NAME?</v>
      </c>
      <c r="H8240" t="s">
        <v>475</v>
      </c>
      <c r="N8240" t="s">
        <v>45</v>
      </c>
      <c r="O8240" t="s">
        <v>40</v>
      </c>
      <c r="P8240" t="s">
        <v>30</v>
      </c>
      <c r="Q8240" t="s">
        <v>46</v>
      </c>
      <c r="R8240" t="s">
        <v>30</v>
      </c>
      <c r="X8240" t="s">
        <v>29228</v>
      </c>
    </row>
    <row r="8241" spans="1:24" x14ac:dyDescent="0.25">
      <c r="A8241">
        <v>680183</v>
      </c>
      <c r="B8241" t="s">
        <v>29229</v>
      </c>
      <c r="C8241" t="s">
        <v>29230</v>
      </c>
      <c r="E8241" t="s">
        <v>29231</v>
      </c>
      <c r="F8241" t="s">
        <v>29232</v>
      </c>
      <c r="G8241" t="s">
        <v>29233</v>
      </c>
      <c r="H8241" t="s">
        <v>29234</v>
      </c>
      <c r="I8241">
        <v>2008</v>
      </c>
      <c r="N8241" t="s">
        <v>45</v>
      </c>
      <c r="O8241" t="s">
        <v>40</v>
      </c>
      <c r="P8241" t="s">
        <v>30</v>
      </c>
      <c r="Q8241" t="s">
        <v>63</v>
      </c>
      <c r="R8241" t="s">
        <v>30</v>
      </c>
      <c r="X8241" t="s">
        <v>29235</v>
      </c>
    </row>
    <row r="8242" spans="1:24" x14ac:dyDescent="0.25">
      <c r="A8242">
        <v>16952</v>
      </c>
      <c r="B8242" t="s">
        <v>29236</v>
      </c>
      <c r="C8242" t="s">
        <v>29237</v>
      </c>
      <c r="E8242" t="s">
        <v>29238</v>
      </c>
      <c r="F8242" t="s">
        <v>626</v>
      </c>
      <c r="G8242" t="e">
        <f>-prilat</f>
        <v>#NAME?</v>
      </c>
      <c r="H8242" t="s">
        <v>1467</v>
      </c>
      <c r="I8242">
        <v>1988</v>
      </c>
      <c r="M8242" t="s">
        <v>20601</v>
      </c>
      <c r="N8242" t="s">
        <v>45</v>
      </c>
      <c r="O8242" t="s">
        <v>40</v>
      </c>
      <c r="P8242" t="s">
        <v>30</v>
      </c>
      <c r="Q8242" t="s">
        <v>31</v>
      </c>
      <c r="R8242" t="s">
        <v>30</v>
      </c>
      <c r="X8242" t="s">
        <v>29239</v>
      </c>
    </row>
    <row r="8243" spans="1:24" x14ac:dyDescent="0.25">
      <c r="A8243">
        <v>819494</v>
      </c>
      <c r="B8243" t="s">
        <v>29240</v>
      </c>
      <c r="C8243" t="s">
        <v>29241</v>
      </c>
      <c r="E8243" t="s">
        <v>29242</v>
      </c>
      <c r="G8243" t="e">
        <f>-oxan</f>
        <v>#NAME?</v>
      </c>
      <c r="H8243" t="s">
        <v>3282</v>
      </c>
      <c r="I8243">
        <v>1978</v>
      </c>
      <c r="M8243" t="s">
        <v>29243</v>
      </c>
      <c r="N8243" t="s">
        <v>45</v>
      </c>
      <c r="O8243" t="s">
        <v>40</v>
      </c>
      <c r="P8243" t="s">
        <v>30</v>
      </c>
      <c r="Q8243" t="s">
        <v>46</v>
      </c>
      <c r="R8243" t="s">
        <v>30</v>
      </c>
      <c r="X8243" t="s">
        <v>29244</v>
      </c>
    </row>
    <row r="8244" spans="1:24" x14ac:dyDescent="0.25">
      <c r="A8244">
        <v>704774</v>
      </c>
      <c r="B8244" t="s">
        <v>29252</v>
      </c>
      <c r="C8244" t="s">
        <v>29253</v>
      </c>
      <c r="E8244" t="s">
        <v>29254</v>
      </c>
      <c r="G8244" t="e">
        <f>-viroc</f>
        <v>#NAME?</v>
      </c>
      <c r="H8244" t="s">
        <v>29255</v>
      </c>
      <c r="I8244">
        <v>2005</v>
      </c>
      <c r="N8244" t="s">
        <v>45</v>
      </c>
      <c r="O8244" t="s">
        <v>30</v>
      </c>
      <c r="P8244" t="s">
        <v>30</v>
      </c>
      <c r="Q8244" t="s">
        <v>31</v>
      </c>
      <c r="R8244" t="s">
        <v>30</v>
      </c>
      <c r="X8244" t="s">
        <v>29256</v>
      </c>
    </row>
    <row r="8245" spans="1:24" x14ac:dyDescent="0.25">
      <c r="A8245">
        <v>200960</v>
      </c>
      <c r="B8245" t="s">
        <v>29257</v>
      </c>
      <c r="C8245" t="s">
        <v>29258</v>
      </c>
      <c r="G8245" t="e">
        <f>-stigmine</f>
        <v>#NAME?</v>
      </c>
      <c r="H8245" t="s">
        <v>15684</v>
      </c>
      <c r="N8245" t="s">
        <v>45</v>
      </c>
      <c r="O8245" t="s">
        <v>40</v>
      </c>
      <c r="P8245" t="s">
        <v>30</v>
      </c>
      <c r="Q8245" t="s">
        <v>31</v>
      </c>
      <c r="R8245" t="s">
        <v>30</v>
      </c>
      <c r="X8245" t="s">
        <v>29259</v>
      </c>
    </row>
    <row r="8246" spans="1:24" x14ac:dyDescent="0.25">
      <c r="A8246">
        <v>7289</v>
      </c>
      <c r="B8246" t="s">
        <v>29260</v>
      </c>
      <c r="C8246" t="s">
        <v>29261</v>
      </c>
      <c r="E8246" t="s">
        <v>29262</v>
      </c>
      <c r="F8246" t="s">
        <v>29263</v>
      </c>
      <c r="G8246" t="e">
        <f>-stat</f>
        <v>#NAME?</v>
      </c>
      <c r="H8246" t="s">
        <v>19049</v>
      </c>
      <c r="I8246">
        <v>1992</v>
      </c>
      <c r="M8246" t="s">
        <v>29264</v>
      </c>
      <c r="N8246" t="s">
        <v>45</v>
      </c>
      <c r="O8246" t="s">
        <v>40</v>
      </c>
      <c r="P8246" t="s">
        <v>30</v>
      </c>
      <c r="Q8246" t="s">
        <v>63</v>
      </c>
      <c r="R8246" t="s">
        <v>30</v>
      </c>
      <c r="X8246" t="s">
        <v>29265</v>
      </c>
    </row>
    <row r="8247" spans="1:24" x14ac:dyDescent="0.25">
      <c r="A8247">
        <v>317541</v>
      </c>
      <c r="B8247" t="s">
        <v>29285</v>
      </c>
      <c r="C8247" t="s">
        <v>29286</v>
      </c>
      <c r="E8247" t="s">
        <v>29287</v>
      </c>
      <c r="G8247" t="e">
        <f>-profen</f>
        <v>#NAME?</v>
      </c>
      <c r="H8247" t="s">
        <v>875</v>
      </c>
      <c r="N8247" t="s">
        <v>45</v>
      </c>
      <c r="O8247" t="s">
        <v>40</v>
      </c>
      <c r="P8247" t="s">
        <v>30</v>
      </c>
      <c r="Q8247" t="s">
        <v>31</v>
      </c>
      <c r="R8247" t="s">
        <v>30</v>
      </c>
      <c r="X8247" t="s">
        <v>29288</v>
      </c>
    </row>
    <row r="8248" spans="1:24" x14ac:dyDescent="0.25">
      <c r="A8248">
        <v>324544</v>
      </c>
      <c r="B8248" t="s">
        <v>29289</v>
      </c>
      <c r="C8248" t="s">
        <v>29290</v>
      </c>
      <c r="E8248" t="s">
        <v>29291</v>
      </c>
      <c r="F8248" t="s">
        <v>9713</v>
      </c>
      <c r="G8248" t="e">
        <f>-orphan</f>
        <v>#NAME?</v>
      </c>
      <c r="H8248" t="s">
        <v>13345</v>
      </c>
      <c r="I8248">
        <v>2011</v>
      </c>
      <c r="N8248" t="s">
        <v>45</v>
      </c>
      <c r="O8248" t="s">
        <v>40</v>
      </c>
      <c r="P8248" t="s">
        <v>30</v>
      </c>
      <c r="Q8248" t="s">
        <v>31</v>
      </c>
      <c r="R8248" t="s">
        <v>30</v>
      </c>
      <c r="X8248" t="s">
        <v>29292</v>
      </c>
    </row>
    <row r="8249" spans="1:24" x14ac:dyDescent="0.25">
      <c r="A8249">
        <v>154</v>
      </c>
      <c r="B8249" t="s">
        <v>29293</v>
      </c>
      <c r="C8249" t="s">
        <v>29294</v>
      </c>
      <c r="E8249" t="s">
        <v>29295</v>
      </c>
      <c r="G8249" t="e">
        <f>-pladib</f>
        <v>#NAME?</v>
      </c>
      <c r="H8249" t="s">
        <v>1868</v>
      </c>
      <c r="I8249">
        <v>2005</v>
      </c>
      <c r="N8249" t="s">
        <v>45</v>
      </c>
      <c r="O8249" t="s">
        <v>30</v>
      </c>
      <c r="P8249" t="s">
        <v>30</v>
      </c>
      <c r="Q8249" t="s">
        <v>63</v>
      </c>
      <c r="R8249" t="s">
        <v>30</v>
      </c>
      <c r="X8249" t="s">
        <v>29296</v>
      </c>
    </row>
    <row r="8250" spans="1:24" x14ac:dyDescent="0.25">
      <c r="A8250">
        <v>179239</v>
      </c>
      <c r="B8250" t="s">
        <v>29297</v>
      </c>
      <c r="C8250" t="s">
        <v>29298</v>
      </c>
      <c r="E8250" t="s">
        <v>29299</v>
      </c>
      <c r="F8250" t="s">
        <v>29300</v>
      </c>
      <c r="G8250" t="e">
        <f>-oxacin</f>
        <v>#NAME?</v>
      </c>
      <c r="H8250" t="s">
        <v>1472</v>
      </c>
      <c r="I8250">
        <v>1999</v>
      </c>
      <c r="K8250" t="s">
        <v>29301</v>
      </c>
      <c r="L8250" t="s">
        <v>29302</v>
      </c>
      <c r="N8250" t="s">
        <v>45</v>
      </c>
      <c r="O8250" t="s">
        <v>40</v>
      </c>
      <c r="P8250" t="s">
        <v>30</v>
      </c>
      <c r="Q8250" t="s">
        <v>31</v>
      </c>
      <c r="R8250" t="s">
        <v>30</v>
      </c>
      <c r="X8250" t="s">
        <v>29303</v>
      </c>
    </row>
    <row r="8251" spans="1:24" x14ac:dyDescent="0.25">
      <c r="A8251">
        <v>1379255</v>
      </c>
      <c r="B8251" t="s">
        <v>29304</v>
      </c>
      <c r="C8251" t="s">
        <v>29305</v>
      </c>
      <c r="E8251" t="s">
        <v>29306</v>
      </c>
      <c r="N8251" t="s">
        <v>45</v>
      </c>
      <c r="O8251" t="s">
        <v>40</v>
      </c>
      <c r="P8251" t="s">
        <v>30</v>
      </c>
      <c r="Q8251" t="s">
        <v>63</v>
      </c>
      <c r="R8251" t="s">
        <v>30</v>
      </c>
      <c r="X8251" t="s">
        <v>29307</v>
      </c>
    </row>
    <row r="8252" spans="1:24" x14ac:dyDescent="0.25">
      <c r="A8252">
        <v>1377028</v>
      </c>
      <c r="B8252" t="s">
        <v>29308</v>
      </c>
      <c r="C8252" t="s">
        <v>29309</v>
      </c>
      <c r="E8252" t="s">
        <v>29310</v>
      </c>
      <c r="N8252" t="s">
        <v>45</v>
      </c>
      <c r="O8252" t="s">
        <v>40</v>
      </c>
      <c r="P8252" t="s">
        <v>30</v>
      </c>
      <c r="Q8252" t="s">
        <v>63</v>
      </c>
      <c r="R8252" t="s">
        <v>30</v>
      </c>
      <c r="X8252" t="s">
        <v>29311</v>
      </c>
    </row>
    <row r="8253" spans="1:24" x14ac:dyDescent="0.25">
      <c r="A8253">
        <v>1383564</v>
      </c>
      <c r="B8253" t="s">
        <v>29312</v>
      </c>
      <c r="C8253" t="s">
        <v>29313</v>
      </c>
      <c r="E8253" t="s">
        <v>29314</v>
      </c>
      <c r="G8253" t="s">
        <v>581</v>
      </c>
      <c r="H8253" t="s">
        <v>582</v>
      </c>
      <c r="I8253">
        <v>1985</v>
      </c>
      <c r="M8253" t="s">
        <v>179</v>
      </c>
      <c r="N8253" t="s">
        <v>45</v>
      </c>
      <c r="O8253" t="s">
        <v>40</v>
      </c>
      <c r="P8253" t="s">
        <v>30</v>
      </c>
      <c r="Q8253" t="s">
        <v>46</v>
      </c>
      <c r="R8253" t="s">
        <v>30</v>
      </c>
      <c r="X8253" t="s">
        <v>29315</v>
      </c>
    </row>
    <row r="8254" spans="1:24" x14ac:dyDescent="0.25">
      <c r="A8254">
        <v>1383470</v>
      </c>
      <c r="B8254" t="s">
        <v>29316</v>
      </c>
      <c r="C8254" t="s">
        <v>29317</v>
      </c>
      <c r="K8254" t="s">
        <v>29318</v>
      </c>
      <c r="L8254" t="s">
        <v>29319</v>
      </c>
      <c r="N8254" t="s">
        <v>45</v>
      </c>
      <c r="O8254" t="s">
        <v>40</v>
      </c>
      <c r="P8254" t="s">
        <v>30</v>
      </c>
      <c r="Q8254" t="s">
        <v>63</v>
      </c>
      <c r="R8254" t="s">
        <v>30</v>
      </c>
      <c r="X8254" t="s">
        <v>29320</v>
      </c>
    </row>
    <row r="8255" spans="1:24" x14ac:dyDescent="0.25">
      <c r="A8255">
        <v>1449159</v>
      </c>
      <c r="B8255" t="s">
        <v>29321</v>
      </c>
      <c r="C8255" t="s">
        <v>29322</v>
      </c>
      <c r="E8255" t="s">
        <v>29323</v>
      </c>
      <c r="G8255" t="s">
        <v>237</v>
      </c>
      <c r="H8255" t="s">
        <v>238</v>
      </c>
      <c r="N8255" t="s">
        <v>45</v>
      </c>
      <c r="O8255" t="s">
        <v>40</v>
      </c>
      <c r="P8255" t="s">
        <v>30</v>
      </c>
      <c r="Q8255" t="s">
        <v>46</v>
      </c>
      <c r="R8255" t="s">
        <v>30</v>
      </c>
      <c r="X8255" t="s">
        <v>29324</v>
      </c>
    </row>
    <row r="8256" spans="1:24" x14ac:dyDescent="0.25">
      <c r="A8256">
        <v>1449172</v>
      </c>
      <c r="B8256" t="s">
        <v>29325</v>
      </c>
      <c r="C8256" t="s">
        <v>29326</v>
      </c>
      <c r="E8256" t="s">
        <v>29327</v>
      </c>
      <c r="F8256" t="s">
        <v>626</v>
      </c>
      <c r="G8256" t="e">
        <f>-conazole</f>
        <v>#NAME?</v>
      </c>
      <c r="H8256" t="s">
        <v>917</v>
      </c>
      <c r="I8256">
        <v>1988</v>
      </c>
      <c r="M8256" t="s">
        <v>268</v>
      </c>
      <c r="N8256" t="s">
        <v>45</v>
      </c>
      <c r="O8256" t="s">
        <v>40</v>
      </c>
      <c r="P8256" t="s">
        <v>30</v>
      </c>
      <c r="Q8256" t="s">
        <v>46</v>
      </c>
      <c r="R8256" t="s">
        <v>30</v>
      </c>
      <c r="X8256" t="s">
        <v>29328</v>
      </c>
    </row>
    <row r="8257" spans="1:24" x14ac:dyDescent="0.25">
      <c r="A8257">
        <v>1449195</v>
      </c>
      <c r="B8257" t="s">
        <v>29329</v>
      </c>
      <c r="C8257" t="s">
        <v>29330</v>
      </c>
      <c r="E8257" t="s">
        <v>29331</v>
      </c>
      <c r="F8257" t="s">
        <v>1515</v>
      </c>
      <c r="I8257">
        <v>1986</v>
      </c>
      <c r="M8257" t="s">
        <v>367</v>
      </c>
      <c r="N8257" t="s">
        <v>45</v>
      </c>
      <c r="O8257" t="s">
        <v>40</v>
      </c>
      <c r="P8257" t="s">
        <v>30</v>
      </c>
      <c r="Q8257" t="s">
        <v>46</v>
      </c>
      <c r="R8257" t="s">
        <v>30</v>
      </c>
      <c r="X8257" t="s">
        <v>29332</v>
      </c>
    </row>
    <row r="8258" spans="1:24" x14ac:dyDescent="0.25">
      <c r="A8258">
        <v>1449230</v>
      </c>
      <c r="B8258" t="s">
        <v>29333</v>
      </c>
      <c r="C8258" t="s">
        <v>29334</v>
      </c>
      <c r="F8258" t="s">
        <v>21577</v>
      </c>
      <c r="G8258" t="e">
        <f>-filcon</f>
        <v>#NAME?</v>
      </c>
      <c r="H8258" t="s">
        <v>276</v>
      </c>
      <c r="I8258">
        <v>2008</v>
      </c>
      <c r="N8258" t="s">
        <v>229</v>
      </c>
      <c r="O8258" t="s">
        <v>30</v>
      </c>
      <c r="P8258" t="s">
        <v>30</v>
      </c>
      <c r="Q8258" t="s">
        <v>31</v>
      </c>
      <c r="R8258" t="s">
        <v>30</v>
      </c>
    </row>
    <row r="8259" spans="1:24" x14ac:dyDescent="0.25">
      <c r="A8259">
        <v>1540508</v>
      </c>
      <c r="B8259" t="s">
        <v>29335</v>
      </c>
      <c r="C8259" t="s">
        <v>29336</v>
      </c>
      <c r="E8259" t="s">
        <v>29337</v>
      </c>
      <c r="F8259" t="s">
        <v>26747</v>
      </c>
      <c r="I8259">
        <v>2012</v>
      </c>
      <c r="N8259" t="s">
        <v>45</v>
      </c>
      <c r="O8259" t="s">
        <v>30</v>
      </c>
      <c r="P8259" t="s">
        <v>30</v>
      </c>
      <c r="Q8259" t="s">
        <v>75</v>
      </c>
      <c r="R8259" t="s">
        <v>30</v>
      </c>
    </row>
    <row r="8260" spans="1:24" x14ac:dyDescent="0.25">
      <c r="A8260">
        <v>262325</v>
      </c>
      <c r="B8260" t="s">
        <v>29338</v>
      </c>
      <c r="C8260" t="s">
        <v>29339</v>
      </c>
      <c r="N8260" t="s">
        <v>45</v>
      </c>
      <c r="O8260" t="s">
        <v>40</v>
      </c>
      <c r="P8260" t="s">
        <v>30</v>
      </c>
      <c r="Q8260" t="s">
        <v>63</v>
      </c>
      <c r="R8260" t="s">
        <v>30</v>
      </c>
      <c r="X8260" t="s">
        <v>29340</v>
      </c>
    </row>
    <row r="8261" spans="1:24" x14ac:dyDescent="0.25">
      <c r="A8261">
        <v>120669</v>
      </c>
      <c r="B8261" t="s">
        <v>29341</v>
      </c>
      <c r="C8261" t="s">
        <v>29342</v>
      </c>
      <c r="N8261" t="s">
        <v>45</v>
      </c>
      <c r="O8261" t="s">
        <v>40</v>
      </c>
      <c r="P8261" t="s">
        <v>30</v>
      </c>
      <c r="Q8261" t="s">
        <v>63</v>
      </c>
      <c r="R8261" t="s">
        <v>30</v>
      </c>
      <c r="X8261" t="s">
        <v>29343</v>
      </c>
    </row>
    <row r="8262" spans="1:24" x14ac:dyDescent="0.25">
      <c r="A8262">
        <v>50439</v>
      </c>
      <c r="B8262" t="s">
        <v>29344</v>
      </c>
      <c r="C8262" t="s">
        <v>29345</v>
      </c>
      <c r="N8262" t="s">
        <v>45</v>
      </c>
      <c r="O8262" t="s">
        <v>40</v>
      </c>
      <c r="P8262" t="s">
        <v>30</v>
      </c>
      <c r="Q8262" t="s">
        <v>63</v>
      </c>
      <c r="R8262" t="s">
        <v>30</v>
      </c>
      <c r="X8262" t="s">
        <v>29346</v>
      </c>
    </row>
    <row r="8263" spans="1:24" x14ac:dyDescent="0.25">
      <c r="A8263">
        <v>1022492</v>
      </c>
      <c r="B8263" t="s">
        <v>29347</v>
      </c>
      <c r="C8263" t="s">
        <v>29348</v>
      </c>
      <c r="G8263" t="e">
        <f>-setron</f>
        <v>#NAME?</v>
      </c>
      <c r="H8263" t="s">
        <v>3536</v>
      </c>
      <c r="N8263" t="s">
        <v>45</v>
      </c>
      <c r="O8263" t="s">
        <v>40</v>
      </c>
      <c r="P8263" t="s">
        <v>30</v>
      </c>
      <c r="Q8263" t="s">
        <v>46</v>
      </c>
      <c r="R8263" t="s">
        <v>30</v>
      </c>
      <c r="X8263" t="s">
        <v>29349</v>
      </c>
    </row>
    <row r="8264" spans="1:24" x14ac:dyDescent="0.25">
      <c r="A8264">
        <v>155584</v>
      </c>
      <c r="B8264" t="s">
        <v>29350</v>
      </c>
      <c r="C8264" t="s">
        <v>29351</v>
      </c>
      <c r="F8264" t="s">
        <v>29352</v>
      </c>
      <c r="K8264" t="s">
        <v>29353</v>
      </c>
      <c r="L8264" t="s">
        <v>29354</v>
      </c>
      <c r="N8264" t="s">
        <v>29</v>
      </c>
      <c r="O8264" t="s">
        <v>40</v>
      </c>
      <c r="P8264" t="s">
        <v>30</v>
      </c>
      <c r="Q8264" t="s">
        <v>63</v>
      </c>
      <c r="R8264" t="s">
        <v>30</v>
      </c>
      <c r="X8264" t="s">
        <v>29355</v>
      </c>
    </row>
    <row r="8265" spans="1:24" x14ac:dyDescent="0.25">
      <c r="A8265">
        <v>669160</v>
      </c>
      <c r="B8265" t="s">
        <v>29356</v>
      </c>
      <c r="C8265" t="s">
        <v>29357</v>
      </c>
      <c r="E8265" t="s">
        <v>29358</v>
      </c>
      <c r="I8265">
        <v>1969</v>
      </c>
      <c r="M8265" t="s">
        <v>453</v>
      </c>
      <c r="N8265" t="s">
        <v>45</v>
      </c>
      <c r="O8265" t="s">
        <v>30</v>
      </c>
      <c r="P8265" t="s">
        <v>30</v>
      </c>
      <c r="Q8265" t="s">
        <v>46</v>
      </c>
      <c r="R8265" t="s">
        <v>30</v>
      </c>
      <c r="X8265" t="s">
        <v>29359</v>
      </c>
    </row>
    <row r="8266" spans="1:24" x14ac:dyDescent="0.25">
      <c r="A8266">
        <v>2451</v>
      </c>
      <c r="B8266" t="s">
        <v>29360</v>
      </c>
      <c r="C8266" t="s">
        <v>29361</v>
      </c>
      <c r="G8266" t="e">
        <f>-gatran</f>
        <v>#NAME?</v>
      </c>
      <c r="H8266" t="s">
        <v>3243</v>
      </c>
      <c r="K8266" t="s">
        <v>29362</v>
      </c>
      <c r="L8266" t="s">
        <v>29363</v>
      </c>
      <c r="N8266" t="s">
        <v>45</v>
      </c>
      <c r="O8266" t="s">
        <v>40</v>
      </c>
      <c r="P8266" t="s">
        <v>30</v>
      </c>
      <c r="Q8266" t="s">
        <v>31</v>
      </c>
      <c r="R8266" t="s">
        <v>30</v>
      </c>
      <c r="X8266" t="s">
        <v>29364</v>
      </c>
    </row>
    <row r="8267" spans="1:24" x14ac:dyDescent="0.25">
      <c r="A8267">
        <v>951492</v>
      </c>
      <c r="B8267" t="s">
        <v>29365</v>
      </c>
      <c r="C8267" t="s">
        <v>29366</v>
      </c>
      <c r="E8267" t="s">
        <v>29367</v>
      </c>
      <c r="F8267" t="s">
        <v>29368</v>
      </c>
      <c r="G8267" t="e">
        <f>-fylline</f>
        <v>#NAME?</v>
      </c>
      <c r="H8267" t="s">
        <v>155</v>
      </c>
      <c r="I8267">
        <v>1990</v>
      </c>
      <c r="K8267" t="s">
        <v>29369</v>
      </c>
      <c r="L8267" t="s">
        <v>29370</v>
      </c>
      <c r="M8267" t="s">
        <v>1310</v>
      </c>
      <c r="N8267" t="s">
        <v>29</v>
      </c>
      <c r="O8267" t="s">
        <v>40</v>
      </c>
      <c r="P8267" t="s">
        <v>30</v>
      </c>
      <c r="Q8267" t="s">
        <v>63</v>
      </c>
      <c r="R8267" t="s">
        <v>30</v>
      </c>
      <c r="X8267" t="s">
        <v>29371</v>
      </c>
    </row>
    <row r="8268" spans="1:24" x14ac:dyDescent="0.25">
      <c r="A8268">
        <v>596408</v>
      </c>
      <c r="B8268" t="s">
        <v>29372</v>
      </c>
      <c r="C8268" t="s">
        <v>29373</v>
      </c>
      <c r="E8268" t="s">
        <v>29374</v>
      </c>
      <c r="F8268" t="s">
        <v>29375</v>
      </c>
      <c r="I8268">
        <v>2011</v>
      </c>
      <c r="N8268" t="s">
        <v>45</v>
      </c>
      <c r="O8268" t="s">
        <v>40</v>
      </c>
      <c r="P8268" t="s">
        <v>30</v>
      </c>
      <c r="Q8268" t="s">
        <v>31</v>
      </c>
      <c r="R8268" t="s">
        <v>30</v>
      </c>
      <c r="X8268" t="s">
        <v>29376</v>
      </c>
    </row>
    <row r="8269" spans="1:24" x14ac:dyDescent="0.25">
      <c r="A8269">
        <v>393440</v>
      </c>
      <c r="B8269" t="s">
        <v>29377</v>
      </c>
      <c r="C8269" t="s">
        <v>29378</v>
      </c>
      <c r="K8269" t="s">
        <v>29379</v>
      </c>
      <c r="L8269" t="s">
        <v>29380</v>
      </c>
      <c r="N8269" t="s">
        <v>29</v>
      </c>
      <c r="O8269" t="s">
        <v>30</v>
      </c>
      <c r="P8269" t="s">
        <v>30</v>
      </c>
      <c r="Q8269" t="s">
        <v>31</v>
      </c>
      <c r="R8269" t="s">
        <v>30</v>
      </c>
      <c r="X8269" t="s">
        <v>29381</v>
      </c>
    </row>
    <row r="8270" spans="1:24" x14ac:dyDescent="0.25">
      <c r="A8270">
        <v>198115</v>
      </c>
      <c r="B8270" t="s">
        <v>29382</v>
      </c>
      <c r="C8270" t="s">
        <v>29383</v>
      </c>
      <c r="N8270" t="s">
        <v>108</v>
      </c>
      <c r="O8270" t="s">
        <v>30</v>
      </c>
      <c r="P8270" t="s">
        <v>30</v>
      </c>
      <c r="Q8270" t="s">
        <v>31</v>
      </c>
      <c r="R8270" t="s">
        <v>30</v>
      </c>
      <c r="X8270" t="s">
        <v>29384</v>
      </c>
    </row>
    <row r="8271" spans="1:24" x14ac:dyDescent="0.25">
      <c r="A8271">
        <v>27517</v>
      </c>
      <c r="B8271" t="s">
        <v>29385</v>
      </c>
      <c r="C8271" t="s">
        <v>29386</v>
      </c>
      <c r="F8271" t="s">
        <v>29387</v>
      </c>
      <c r="N8271" t="s">
        <v>29</v>
      </c>
      <c r="O8271" t="s">
        <v>40</v>
      </c>
      <c r="P8271" t="s">
        <v>30</v>
      </c>
      <c r="Q8271" t="s">
        <v>31</v>
      </c>
      <c r="R8271" t="s">
        <v>30</v>
      </c>
      <c r="X8271" t="s">
        <v>29388</v>
      </c>
    </row>
    <row r="8272" spans="1:24" x14ac:dyDescent="0.25">
      <c r="A8272">
        <v>251015</v>
      </c>
      <c r="B8272" t="s">
        <v>29389</v>
      </c>
      <c r="C8272" t="s">
        <v>29390</v>
      </c>
      <c r="N8272" t="s">
        <v>45</v>
      </c>
      <c r="O8272" t="s">
        <v>40</v>
      </c>
      <c r="P8272" t="s">
        <v>30</v>
      </c>
      <c r="Q8272" t="s">
        <v>46</v>
      </c>
      <c r="R8272" t="s">
        <v>30</v>
      </c>
      <c r="X8272" t="s">
        <v>29391</v>
      </c>
    </row>
    <row r="8273" spans="1:24" x14ac:dyDescent="0.25">
      <c r="A8273">
        <v>305459</v>
      </c>
      <c r="B8273" t="s">
        <v>29392</v>
      </c>
      <c r="C8273" t="s">
        <v>29393</v>
      </c>
      <c r="G8273" t="e">
        <f>-glitazar</f>
        <v>#NAME?</v>
      </c>
      <c r="H8273" t="s">
        <v>7402</v>
      </c>
      <c r="I8273">
        <v>2005</v>
      </c>
      <c r="N8273" t="s">
        <v>45</v>
      </c>
      <c r="O8273" t="s">
        <v>40</v>
      </c>
      <c r="P8273" t="s">
        <v>30</v>
      </c>
      <c r="Q8273" t="s">
        <v>31</v>
      </c>
      <c r="R8273" t="s">
        <v>30</v>
      </c>
      <c r="X8273" t="s">
        <v>29394</v>
      </c>
    </row>
    <row r="8274" spans="1:24" x14ac:dyDescent="0.25">
      <c r="A8274">
        <v>374006</v>
      </c>
      <c r="B8274" t="s">
        <v>29395</v>
      </c>
      <c r="C8274" t="s">
        <v>29396</v>
      </c>
      <c r="N8274" t="s">
        <v>45</v>
      </c>
      <c r="O8274" t="s">
        <v>40</v>
      </c>
      <c r="P8274" t="s">
        <v>30</v>
      </c>
      <c r="Q8274" t="s">
        <v>63</v>
      </c>
      <c r="R8274" t="s">
        <v>30</v>
      </c>
      <c r="X8274" t="s">
        <v>29397</v>
      </c>
    </row>
    <row r="8275" spans="1:24" x14ac:dyDescent="0.25">
      <c r="A8275">
        <v>219248</v>
      </c>
      <c r="B8275" t="s">
        <v>29398</v>
      </c>
      <c r="C8275" t="s">
        <v>29399</v>
      </c>
      <c r="G8275" t="e">
        <f>-stat</f>
        <v>#NAME?</v>
      </c>
      <c r="H8275" t="s">
        <v>7961</v>
      </c>
      <c r="N8275" t="s">
        <v>45</v>
      </c>
      <c r="O8275" t="s">
        <v>40</v>
      </c>
      <c r="P8275" t="s">
        <v>30</v>
      </c>
      <c r="Q8275" t="s">
        <v>46</v>
      </c>
      <c r="R8275" t="s">
        <v>30</v>
      </c>
      <c r="X8275" t="s">
        <v>29400</v>
      </c>
    </row>
    <row r="8276" spans="1:24" x14ac:dyDescent="0.25">
      <c r="A8276">
        <v>240864</v>
      </c>
      <c r="B8276" t="s">
        <v>29401</v>
      </c>
      <c r="C8276" t="s">
        <v>29402</v>
      </c>
      <c r="F8276" t="s">
        <v>301</v>
      </c>
      <c r="K8276" t="s">
        <v>29403</v>
      </c>
      <c r="L8276" t="s">
        <v>29404</v>
      </c>
      <c r="N8276" t="s">
        <v>45</v>
      </c>
      <c r="O8276" t="s">
        <v>30</v>
      </c>
      <c r="P8276" t="s">
        <v>30</v>
      </c>
      <c r="Q8276" t="s">
        <v>46</v>
      </c>
      <c r="R8276" t="s">
        <v>30</v>
      </c>
      <c r="X8276" t="s">
        <v>29405</v>
      </c>
    </row>
    <row r="8277" spans="1:24" x14ac:dyDescent="0.25">
      <c r="A8277">
        <v>151923</v>
      </c>
      <c r="B8277" t="s">
        <v>29406</v>
      </c>
      <c r="C8277" t="s">
        <v>29407</v>
      </c>
      <c r="E8277" t="s">
        <v>29408</v>
      </c>
      <c r="F8277" t="s">
        <v>519</v>
      </c>
      <c r="G8277" t="e">
        <f>-ac</f>
        <v>#NAME?</v>
      </c>
      <c r="H8277" t="s">
        <v>1022</v>
      </c>
      <c r="I8277">
        <v>1987</v>
      </c>
      <c r="K8277" t="s">
        <v>29409</v>
      </c>
      <c r="L8277" t="s">
        <v>29410</v>
      </c>
      <c r="M8277" t="s">
        <v>1025</v>
      </c>
      <c r="N8277" t="s">
        <v>45</v>
      </c>
      <c r="O8277" t="s">
        <v>40</v>
      </c>
      <c r="P8277" t="s">
        <v>30</v>
      </c>
      <c r="Q8277" t="s">
        <v>63</v>
      </c>
      <c r="R8277" t="s">
        <v>30</v>
      </c>
      <c r="X8277" t="s">
        <v>29411</v>
      </c>
    </row>
    <row r="8278" spans="1:24" x14ac:dyDescent="0.25">
      <c r="A8278">
        <v>452471</v>
      </c>
      <c r="B8278" t="s">
        <v>29412</v>
      </c>
      <c r="C8278" t="s">
        <v>29413</v>
      </c>
      <c r="G8278" t="e">
        <f>-ribine</f>
        <v>#NAME?</v>
      </c>
      <c r="H8278" t="s">
        <v>983</v>
      </c>
      <c r="I8278">
        <v>1981</v>
      </c>
      <c r="M8278" t="s">
        <v>793</v>
      </c>
      <c r="N8278" t="s">
        <v>29</v>
      </c>
      <c r="O8278" t="s">
        <v>30</v>
      </c>
      <c r="P8278" t="s">
        <v>30</v>
      </c>
      <c r="Q8278" t="s">
        <v>31</v>
      </c>
      <c r="R8278" t="s">
        <v>30</v>
      </c>
      <c r="X8278" t="s">
        <v>29414</v>
      </c>
    </row>
    <row r="8279" spans="1:24" x14ac:dyDescent="0.25">
      <c r="A8279">
        <v>66653</v>
      </c>
      <c r="B8279" t="s">
        <v>29415</v>
      </c>
      <c r="C8279" t="s">
        <v>29416</v>
      </c>
      <c r="N8279" t="s">
        <v>45</v>
      </c>
      <c r="O8279" t="s">
        <v>40</v>
      </c>
      <c r="P8279" t="s">
        <v>30</v>
      </c>
      <c r="Q8279" t="s">
        <v>63</v>
      </c>
      <c r="R8279" t="s">
        <v>30</v>
      </c>
      <c r="X8279" t="s">
        <v>29417</v>
      </c>
    </row>
    <row r="8280" spans="1:24" x14ac:dyDescent="0.25">
      <c r="A8280">
        <v>348023</v>
      </c>
      <c r="B8280" t="s">
        <v>29418</v>
      </c>
      <c r="C8280" t="s">
        <v>29419</v>
      </c>
      <c r="E8280" t="s">
        <v>29420</v>
      </c>
      <c r="F8280" t="s">
        <v>922</v>
      </c>
      <c r="G8280" t="s">
        <v>15598</v>
      </c>
      <c r="H8280" t="s">
        <v>15599</v>
      </c>
      <c r="I8280">
        <v>1995</v>
      </c>
      <c r="M8280" t="s">
        <v>3337</v>
      </c>
      <c r="N8280" t="s">
        <v>45</v>
      </c>
      <c r="O8280" t="s">
        <v>40</v>
      </c>
      <c r="P8280" t="s">
        <v>30</v>
      </c>
      <c r="Q8280" t="s">
        <v>31</v>
      </c>
      <c r="R8280" t="s">
        <v>30</v>
      </c>
      <c r="X8280" t="s">
        <v>29421</v>
      </c>
    </row>
    <row r="8281" spans="1:24" x14ac:dyDescent="0.25">
      <c r="A8281">
        <v>627387</v>
      </c>
      <c r="B8281" t="s">
        <v>29422</v>
      </c>
      <c r="C8281" t="s">
        <v>29423</v>
      </c>
      <c r="G8281" t="e">
        <f>-dipine</f>
        <v>#NAME?</v>
      </c>
      <c r="H8281" t="s">
        <v>318</v>
      </c>
      <c r="N8281" t="s">
        <v>45</v>
      </c>
      <c r="O8281" t="s">
        <v>40</v>
      </c>
      <c r="P8281" t="s">
        <v>30</v>
      </c>
      <c r="Q8281" t="s">
        <v>46</v>
      </c>
      <c r="R8281" t="s">
        <v>30</v>
      </c>
      <c r="X8281" t="s">
        <v>29424</v>
      </c>
    </row>
    <row r="8282" spans="1:24" x14ac:dyDescent="0.25">
      <c r="A8282">
        <v>51589</v>
      </c>
      <c r="B8282" t="s">
        <v>29425</v>
      </c>
      <c r="C8282" t="s">
        <v>29426</v>
      </c>
      <c r="E8282" t="s">
        <v>29427</v>
      </c>
      <c r="F8282" t="s">
        <v>1258</v>
      </c>
      <c r="I8282">
        <v>1988</v>
      </c>
      <c r="M8282" t="s">
        <v>1029</v>
      </c>
      <c r="N8282" t="s">
        <v>45</v>
      </c>
      <c r="O8282" t="s">
        <v>40</v>
      </c>
      <c r="P8282" t="s">
        <v>30</v>
      </c>
      <c r="Q8282" t="s">
        <v>46</v>
      </c>
      <c r="R8282" t="s">
        <v>30</v>
      </c>
      <c r="X8282" t="s">
        <v>29428</v>
      </c>
    </row>
    <row r="8283" spans="1:24" x14ac:dyDescent="0.25">
      <c r="A8283">
        <v>582652</v>
      </c>
      <c r="B8283" t="s">
        <v>29441</v>
      </c>
      <c r="C8283" t="s">
        <v>29442</v>
      </c>
      <c r="E8283" t="s">
        <v>29443</v>
      </c>
      <c r="F8283" t="s">
        <v>480</v>
      </c>
      <c r="G8283" t="e">
        <f>-virine</f>
        <v>#NAME?</v>
      </c>
      <c r="H8283" t="s">
        <v>12237</v>
      </c>
      <c r="I8283">
        <v>2008</v>
      </c>
      <c r="N8283" t="s">
        <v>45</v>
      </c>
      <c r="O8283" t="s">
        <v>40</v>
      </c>
      <c r="P8283" t="s">
        <v>30</v>
      </c>
      <c r="Q8283" t="s">
        <v>63</v>
      </c>
      <c r="R8283" t="s">
        <v>30</v>
      </c>
      <c r="X8283" t="s">
        <v>29444</v>
      </c>
    </row>
    <row r="8284" spans="1:24" x14ac:dyDescent="0.25">
      <c r="A8284">
        <v>1121288</v>
      </c>
      <c r="B8284" t="s">
        <v>29445</v>
      </c>
      <c r="C8284" t="s">
        <v>29446</v>
      </c>
      <c r="G8284" t="e">
        <f>-sartan</f>
        <v>#NAME?</v>
      </c>
      <c r="H8284" t="s">
        <v>3818</v>
      </c>
      <c r="N8284" t="s">
        <v>45</v>
      </c>
      <c r="O8284" t="s">
        <v>30</v>
      </c>
      <c r="P8284" t="s">
        <v>30</v>
      </c>
      <c r="Q8284" t="s">
        <v>63</v>
      </c>
      <c r="R8284" t="s">
        <v>30</v>
      </c>
      <c r="X8284" t="s">
        <v>29447</v>
      </c>
    </row>
    <row r="8285" spans="1:24" x14ac:dyDescent="0.25">
      <c r="A8285">
        <v>1121291</v>
      </c>
      <c r="B8285" t="s">
        <v>29448</v>
      </c>
      <c r="C8285" t="s">
        <v>29449</v>
      </c>
      <c r="G8285" t="e">
        <f>-lubant</f>
        <v>#NAME?</v>
      </c>
      <c r="H8285" t="s">
        <v>7873</v>
      </c>
      <c r="N8285" t="s">
        <v>45</v>
      </c>
      <c r="O8285" t="s">
        <v>30</v>
      </c>
      <c r="P8285" t="s">
        <v>30</v>
      </c>
      <c r="Q8285" t="s">
        <v>63</v>
      </c>
      <c r="R8285" t="s">
        <v>30</v>
      </c>
      <c r="X8285" t="s">
        <v>29450</v>
      </c>
    </row>
    <row r="8286" spans="1:24" x14ac:dyDescent="0.25">
      <c r="A8286">
        <v>1121307</v>
      </c>
      <c r="B8286" t="s">
        <v>29451</v>
      </c>
      <c r="C8286" t="s">
        <v>29452</v>
      </c>
      <c r="G8286" t="e">
        <f>-anserin</f>
        <v>#NAME?</v>
      </c>
      <c r="H8286" t="s">
        <v>5375</v>
      </c>
      <c r="N8286" t="s">
        <v>45</v>
      </c>
      <c r="O8286" t="s">
        <v>40</v>
      </c>
      <c r="P8286" t="s">
        <v>30</v>
      </c>
      <c r="Q8286" t="s">
        <v>63</v>
      </c>
      <c r="R8286" t="s">
        <v>30</v>
      </c>
      <c r="X8286" t="s">
        <v>29453</v>
      </c>
    </row>
    <row r="8287" spans="1:24" x14ac:dyDescent="0.25">
      <c r="A8287">
        <v>1121312</v>
      </c>
      <c r="B8287" t="s">
        <v>29454</v>
      </c>
      <c r="C8287" t="s">
        <v>29455</v>
      </c>
      <c r="G8287" t="e">
        <f>-sartan</f>
        <v>#NAME?</v>
      </c>
      <c r="H8287" t="s">
        <v>3818</v>
      </c>
      <c r="N8287" t="s">
        <v>45</v>
      </c>
      <c r="O8287" t="s">
        <v>40</v>
      </c>
      <c r="P8287" t="s">
        <v>30</v>
      </c>
      <c r="Q8287" t="s">
        <v>63</v>
      </c>
      <c r="R8287" t="s">
        <v>30</v>
      </c>
      <c r="X8287" t="s">
        <v>29456</v>
      </c>
    </row>
    <row r="8288" spans="1:24" x14ac:dyDescent="0.25">
      <c r="A8288">
        <v>1121319</v>
      </c>
      <c r="B8288" t="s">
        <v>29457</v>
      </c>
      <c r="C8288" t="s">
        <v>29458</v>
      </c>
      <c r="G8288" t="e">
        <f>-olol</f>
        <v>#NAME?</v>
      </c>
      <c r="H8288" t="s">
        <v>475</v>
      </c>
      <c r="N8288" t="s">
        <v>45</v>
      </c>
      <c r="O8288" t="s">
        <v>40</v>
      </c>
      <c r="P8288" t="s">
        <v>30</v>
      </c>
      <c r="Q8288" t="s">
        <v>46</v>
      </c>
      <c r="R8288" t="s">
        <v>30</v>
      </c>
      <c r="X8288" t="s">
        <v>29459</v>
      </c>
    </row>
    <row r="8289" spans="1:24" x14ac:dyDescent="0.25">
      <c r="A8289">
        <v>1121320</v>
      </c>
      <c r="B8289" t="s">
        <v>29460</v>
      </c>
      <c r="C8289" t="s">
        <v>29461</v>
      </c>
      <c r="G8289" t="e">
        <f>-olol</f>
        <v>#NAME?</v>
      </c>
      <c r="H8289" t="s">
        <v>475</v>
      </c>
      <c r="N8289" t="s">
        <v>45</v>
      </c>
      <c r="O8289" t="s">
        <v>40</v>
      </c>
      <c r="P8289" t="s">
        <v>30</v>
      </c>
      <c r="Q8289" t="s">
        <v>46</v>
      </c>
      <c r="R8289" t="s">
        <v>30</v>
      </c>
      <c r="X8289" t="s">
        <v>29462</v>
      </c>
    </row>
    <row r="8290" spans="1:24" x14ac:dyDescent="0.25">
      <c r="A8290">
        <v>1121332</v>
      </c>
      <c r="B8290" t="s">
        <v>29463</v>
      </c>
      <c r="C8290" t="s">
        <v>29464</v>
      </c>
      <c r="G8290" t="e">
        <f>-tidine</f>
        <v>#NAME?</v>
      </c>
      <c r="H8290" t="s">
        <v>1126</v>
      </c>
      <c r="K8290" t="s">
        <v>29465</v>
      </c>
      <c r="L8290" t="s">
        <v>29466</v>
      </c>
      <c r="N8290" t="s">
        <v>45</v>
      </c>
      <c r="O8290" t="s">
        <v>40</v>
      </c>
      <c r="P8290" t="s">
        <v>30</v>
      </c>
      <c r="Q8290" t="s">
        <v>46</v>
      </c>
      <c r="R8290" t="s">
        <v>30</v>
      </c>
      <c r="X8290" t="s">
        <v>29467</v>
      </c>
    </row>
    <row r="8291" spans="1:24" x14ac:dyDescent="0.25">
      <c r="A8291">
        <v>1121891</v>
      </c>
      <c r="B8291" t="s">
        <v>29482</v>
      </c>
      <c r="C8291" t="s">
        <v>29483</v>
      </c>
      <c r="G8291" t="e">
        <f>-mab</f>
        <v>#NAME?</v>
      </c>
      <c r="H8291" t="s">
        <v>546</v>
      </c>
      <c r="N8291" t="s">
        <v>547</v>
      </c>
      <c r="O8291" t="s">
        <v>30</v>
      </c>
      <c r="P8291" t="s">
        <v>30</v>
      </c>
      <c r="Q8291" t="s">
        <v>31</v>
      </c>
      <c r="R8291" t="s">
        <v>30</v>
      </c>
    </row>
    <row r="8292" spans="1:24" x14ac:dyDescent="0.25">
      <c r="A8292">
        <v>133064</v>
      </c>
      <c r="B8292" t="s">
        <v>29484</v>
      </c>
      <c r="C8292" t="s">
        <v>29485</v>
      </c>
      <c r="G8292" t="e">
        <f>-ium</f>
        <v>#NAME?</v>
      </c>
      <c r="H8292" t="s">
        <v>288</v>
      </c>
      <c r="N8292" t="s">
        <v>45</v>
      </c>
      <c r="O8292" t="s">
        <v>40</v>
      </c>
      <c r="P8292" t="s">
        <v>30</v>
      </c>
      <c r="Q8292" t="s">
        <v>63</v>
      </c>
      <c r="R8292" t="s">
        <v>30</v>
      </c>
      <c r="X8292" t="s">
        <v>29486</v>
      </c>
    </row>
    <row r="8293" spans="1:24" x14ac:dyDescent="0.25">
      <c r="A8293">
        <v>1214046</v>
      </c>
      <c r="B8293" t="s">
        <v>29504</v>
      </c>
      <c r="C8293" t="s">
        <v>29505</v>
      </c>
      <c r="E8293" t="s">
        <v>29506</v>
      </c>
      <c r="F8293" t="s">
        <v>29507</v>
      </c>
      <c r="G8293" t="e">
        <f>-tinib</f>
        <v>#NAME?</v>
      </c>
      <c r="H8293" t="s">
        <v>1371</v>
      </c>
      <c r="I8293">
        <v>2011</v>
      </c>
      <c r="N8293" t="s">
        <v>45</v>
      </c>
      <c r="O8293" t="s">
        <v>40</v>
      </c>
      <c r="P8293" t="s">
        <v>30</v>
      </c>
      <c r="Q8293" t="s">
        <v>31</v>
      </c>
      <c r="R8293" t="s">
        <v>30</v>
      </c>
      <c r="X8293" t="s">
        <v>29508</v>
      </c>
    </row>
    <row r="8294" spans="1:24" x14ac:dyDescent="0.25">
      <c r="A8294">
        <v>1232255</v>
      </c>
      <c r="B8294" t="s">
        <v>29512</v>
      </c>
      <c r="C8294" t="s">
        <v>29513</v>
      </c>
      <c r="G8294" t="e">
        <f>-dipine</f>
        <v>#NAME?</v>
      </c>
      <c r="H8294" t="s">
        <v>318</v>
      </c>
      <c r="N8294" t="s">
        <v>45</v>
      </c>
      <c r="O8294" t="s">
        <v>40</v>
      </c>
      <c r="P8294" t="s">
        <v>30</v>
      </c>
      <c r="Q8294" t="s">
        <v>63</v>
      </c>
      <c r="R8294" t="s">
        <v>30</v>
      </c>
      <c r="X8294" t="s">
        <v>29514</v>
      </c>
    </row>
    <row r="8295" spans="1:24" x14ac:dyDescent="0.25">
      <c r="A8295">
        <v>1383619</v>
      </c>
      <c r="B8295" t="s">
        <v>29515</v>
      </c>
      <c r="C8295" t="s">
        <v>29516</v>
      </c>
      <c r="E8295" t="s">
        <v>29517</v>
      </c>
      <c r="F8295" t="s">
        <v>313</v>
      </c>
      <c r="G8295" t="e">
        <f>-cillin</f>
        <v>#NAME?</v>
      </c>
      <c r="H8295" t="s">
        <v>59</v>
      </c>
      <c r="I8295">
        <v>1962</v>
      </c>
      <c r="M8295" t="s">
        <v>453</v>
      </c>
      <c r="N8295" t="s">
        <v>29</v>
      </c>
      <c r="O8295" t="s">
        <v>40</v>
      </c>
      <c r="P8295" t="s">
        <v>30</v>
      </c>
      <c r="Q8295" t="s">
        <v>31</v>
      </c>
      <c r="R8295" t="s">
        <v>30</v>
      </c>
      <c r="X8295" t="s">
        <v>29518</v>
      </c>
    </row>
    <row r="8296" spans="1:24" x14ac:dyDescent="0.25">
      <c r="A8296">
        <v>1383520</v>
      </c>
      <c r="B8296" t="s">
        <v>29519</v>
      </c>
      <c r="C8296" t="s">
        <v>29520</v>
      </c>
      <c r="G8296" t="s">
        <v>5821</v>
      </c>
      <c r="H8296" t="s">
        <v>5822</v>
      </c>
      <c r="N8296" t="s">
        <v>45</v>
      </c>
      <c r="O8296" t="s">
        <v>40</v>
      </c>
      <c r="P8296" t="s">
        <v>30</v>
      </c>
      <c r="Q8296" t="s">
        <v>46</v>
      </c>
      <c r="R8296" t="s">
        <v>30</v>
      </c>
      <c r="X8296" t="s">
        <v>29521</v>
      </c>
    </row>
    <row r="8297" spans="1:24" x14ac:dyDescent="0.25">
      <c r="A8297">
        <v>1380189</v>
      </c>
      <c r="B8297" t="s">
        <v>29522</v>
      </c>
      <c r="C8297" t="s">
        <v>29523</v>
      </c>
      <c r="E8297" t="s">
        <v>29524</v>
      </c>
      <c r="G8297" t="e">
        <f>-filcon</f>
        <v>#NAME?</v>
      </c>
      <c r="H8297" t="s">
        <v>276</v>
      </c>
      <c r="I8297">
        <v>1981</v>
      </c>
      <c r="M8297" t="s">
        <v>277</v>
      </c>
      <c r="N8297" t="s">
        <v>229</v>
      </c>
      <c r="O8297" t="s">
        <v>30</v>
      </c>
      <c r="P8297" t="s">
        <v>30</v>
      </c>
      <c r="Q8297" t="s">
        <v>31</v>
      </c>
      <c r="R8297" t="s">
        <v>30</v>
      </c>
    </row>
    <row r="8298" spans="1:24" x14ac:dyDescent="0.25">
      <c r="A8298">
        <v>1380722</v>
      </c>
      <c r="B8298" t="s">
        <v>29525</v>
      </c>
      <c r="C8298" t="s">
        <v>29526</v>
      </c>
      <c r="F8298" t="s">
        <v>29527</v>
      </c>
      <c r="G8298" t="e">
        <f>-filcon</f>
        <v>#NAME?</v>
      </c>
      <c r="H8298" t="s">
        <v>276</v>
      </c>
      <c r="I8298">
        <v>1989</v>
      </c>
      <c r="M8298" t="s">
        <v>277</v>
      </c>
      <c r="N8298" t="s">
        <v>229</v>
      </c>
      <c r="O8298" t="s">
        <v>30</v>
      </c>
      <c r="P8298" t="s">
        <v>30</v>
      </c>
      <c r="Q8298" t="s">
        <v>31</v>
      </c>
      <c r="R8298" t="s">
        <v>30</v>
      </c>
    </row>
    <row r="8299" spans="1:24" x14ac:dyDescent="0.25">
      <c r="A8299">
        <v>1380122</v>
      </c>
      <c r="B8299" t="s">
        <v>29528</v>
      </c>
      <c r="C8299" t="s">
        <v>29529</v>
      </c>
      <c r="E8299" t="s">
        <v>29530</v>
      </c>
      <c r="F8299" t="s">
        <v>29531</v>
      </c>
      <c r="G8299" t="e">
        <f>-stat</f>
        <v>#NAME?</v>
      </c>
      <c r="H8299" t="s">
        <v>29532</v>
      </c>
      <c r="I8299">
        <v>2008</v>
      </c>
      <c r="N8299" t="s">
        <v>75</v>
      </c>
      <c r="O8299" t="s">
        <v>30</v>
      </c>
      <c r="P8299" t="s">
        <v>30</v>
      </c>
      <c r="Q8299" t="s">
        <v>31</v>
      </c>
      <c r="R8299" t="s">
        <v>30</v>
      </c>
    </row>
    <row r="8300" spans="1:24" x14ac:dyDescent="0.25">
      <c r="A8300">
        <v>1380262</v>
      </c>
      <c r="B8300" t="s">
        <v>29533</v>
      </c>
      <c r="C8300" t="s">
        <v>29534</v>
      </c>
      <c r="G8300" t="e">
        <f>-focon</f>
        <v>#NAME?</v>
      </c>
      <c r="H8300" t="s">
        <v>2685</v>
      </c>
      <c r="I8300">
        <v>1978</v>
      </c>
      <c r="M8300" t="s">
        <v>2686</v>
      </c>
      <c r="N8300" t="s">
        <v>229</v>
      </c>
      <c r="O8300" t="s">
        <v>30</v>
      </c>
      <c r="P8300" t="s">
        <v>30</v>
      </c>
      <c r="Q8300" t="s">
        <v>31</v>
      </c>
      <c r="R8300" t="s">
        <v>30</v>
      </c>
    </row>
    <row r="8301" spans="1:24" x14ac:dyDescent="0.25">
      <c r="A8301">
        <v>1380492</v>
      </c>
      <c r="B8301" t="s">
        <v>29535</v>
      </c>
      <c r="C8301" t="s">
        <v>29536</v>
      </c>
      <c r="F8301" t="s">
        <v>4437</v>
      </c>
      <c r="G8301" t="e">
        <f>-filcon</f>
        <v>#NAME?</v>
      </c>
      <c r="H8301" t="s">
        <v>276</v>
      </c>
      <c r="I8301">
        <v>1994</v>
      </c>
      <c r="M8301" t="s">
        <v>277</v>
      </c>
      <c r="N8301" t="s">
        <v>229</v>
      </c>
      <c r="O8301" t="s">
        <v>30</v>
      </c>
      <c r="P8301" t="s">
        <v>30</v>
      </c>
      <c r="Q8301" t="s">
        <v>31</v>
      </c>
      <c r="R8301" t="s">
        <v>30</v>
      </c>
    </row>
    <row r="8302" spans="1:24" x14ac:dyDescent="0.25">
      <c r="A8302">
        <v>1380663</v>
      </c>
      <c r="B8302" t="s">
        <v>29537</v>
      </c>
      <c r="C8302" t="s">
        <v>29538</v>
      </c>
      <c r="G8302" t="e">
        <f>-filcon</f>
        <v>#NAME?</v>
      </c>
      <c r="H8302" t="s">
        <v>276</v>
      </c>
      <c r="I8302">
        <v>1978</v>
      </c>
      <c r="M8302" t="s">
        <v>277</v>
      </c>
      <c r="N8302" t="s">
        <v>229</v>
      </c>
      <c r="O8302" t="s">
        <v>30</v>
      </c>
      <c r="P8302" t="s">
        <v>30</v>
      </c>
      <c r="Q8302" t="s">
        <v>31</v>
      </c>
      <c r="R8302" t="s">
        <v>30</v>
      </c>
    </row>
    <row r="8303" spans="1:24" x14ac:dyDescent="0.25">
      <c r="A8303">
        <v>39437</v>
      </c>
      <c r="B8303" t="s">
        <v>29545</v>
      </c>
      <c r="C8303" t="s">
        <v>29546</v>
      </c>
      <c r="E8303" t="s">
        <v>29547</v>
      </c>
      <c r="G8303" t="e">
        <f>-coxib</f>
        <v>#NAME?</v>
      </c>
      <c r="H8303" t="s">
        <v>7424</v>
      </c>
      <c r="I8303">
        <v>2005</v>
      </c>
      <c r="N8303" t="s">
        <v>45</v>
      </c>
      <c r="O8303" t="s">
        <v>40</v>
      </c>
      <c r="P8303" t="s">
        <v>30</v>
      </c>
      <c r="Q8303" t="s">
        <v>63</v>
      </c>
      <c r="R8303" t="s">
        <v>30</v>
      </c>
      <c r="X8303" t="s">
        <v>29548</v>
      </c>
    </row>
    <row r="8304" spans="1:24" x14ac:dyDescent="0.25">
      <c r="A8304">
        <v>781873</v>
      </c>
      <c r="B8304" t="s">
        <v>29563</v>
      </c>
      <c r="C8304" t="s">
        <v>29564</v>
      </c>
      <c r="G8304" t="s">
        <v>3508</v>
      </c>
      <c r="H8304" t="s">
        <v>3509</v>
      </c>
      <c r="N8304" t="s">
        <v>45</v>
      </c>
      <c r="O8304" t="s">
        <v>40</v>
      </c>
      <c r="P8304" t="s">
        <v>30</v>
      </c>
      <c r="Q8304" t="s">
        <v>63</v>
      </c>
      <c r="R8304" t="s">
        <v>30</v>
      </c>
      <c r="X8304" t="s">
        <v>29565</v>
      </c>
    </row>
    <row r="8305" spans="1:24" x14ac:dyDescent="0.25">
      <c r="A8305">
        <v>1078556</v>
      </c>
      <c r="B8305" t="s">
        <v>29566</v>
      </c>
      <c r="C8305" t="s">
        <v>29567</v>
      </c>
      <c r="G8305" t="s">
        <v>9971</v>
      </c>
      <c r="H8305" t="s">
        <v>9972</v>
      </c>
      <c r="I8305">
        <v>1965</v>
      </c>
      <c r="M8305" t="s">
        <v>4463</v>
      </c>
      <c r="N8305" t="s">
        <v>29</v>
      </c>
      <c r="O8305" t="s">
        <v>30</v>
      </c>
      <c r="P8305" t="s">
        <v>30</v>
      </c>
      <c r="Q8305" t="s">
        <v>31</v>
      </c>
      <c r="R8305" t="s">
        <v>30</v>
      </c>
      <c r="X8305" t="s">
        <v>29568</v>
      </c>
    </row>
    <row r="8306" spans="1:24" x14ac:dyDescent="0.25">
      <c r="A8306">
        <v>103395</v>
      </c>
      <c r="B8306" t="s">
        <v>29569</v>
      </c>
      <c r="C8306" t="s">
        <v>29570</v>
      </c>
      <c r="E8306" t="s">
        <v>29571</v>
      </c>
      <c r="F8306" t="s">
        <v>29572</v>
      </c>
      <c r="G8306" t="e">
        <f>-oxin</f>
        <v>#NAME?</v>
      </c>
      <c r="H8306" t="s">
        <v>2023</v>
      </c>
      <c r="I8306">
        <v>2008</v>
      </c>
      <c r="N8306" t="s">
        <v>45</v>
      </c>
      <c r="O8306" t="s">
        <v>40</v>
      </c>
      <c r="P8306" t="s">
        <v>30</v>
      </c>
      <c r="Q8306" t="s">
        <v>31</v>
      </c>
      <c r="R8306" t="s">
        <v>30</v>
      </c>
      <c r="X8306" t="s">
        <v>29573</v>
      </c>
    </row>
    <row r="8307" spans="1:24" x14ac:dyDescent="0.25">
      <c r="A8307">
        <v>35100</v>
      </c>
      <c r="B8307" t="s">
        <v>29574</v>
      </c>
      <c r="C8307" t="s">
        <v>29575</v>
      </c>
      <c r="G8307" t="s">
        <v>1458</v>
      </c>
      <c r="H8307" t="s">
        <v>1459</v>
      </c>
      <c r="I8307">
        <v>1979</v>
      </c>
      <c r="M8307" t="s">
        <v>1522</v>
      </c>
      <c r="N8307" t="s">
        <v>45</v>
      </c>
      <c r="O8307" t="s">
        <v>40</v>
      </c>
      <c r="P8307" t="s">
        <v>30</v>
      </c>
      <c r="Q8307" t="s">
        <v>63</v>
      </c>
      <c r="R8307" t="s">
        <v>30</v>
      </c>
      <c r="X8307" t="s">
        <v>29576</v>
      </c>
    </row>
    <row r="8308" spans="1:24" x14ac:dyDescent="0.25">
      <c r="A8308">
        <v>714326</v>
      </c>
      <c r="B8308" t="s">
        <v>29587</v>
      </c>
      <c r="C8308" t="s">
        <v>29588</v>
      </c>
      <c r="E8308" t="s">
        <v>29589</v>
      </c>
      <c r="F8308" t="s">
        <v>1370</v>
      </c>
      <c r="G8308" t="e">
        <f>-cerfont</f>
        <v>#NAME?</v>
      </c>
      <c r="H8308" t="s">
        <v>13900</v>
      </c>
      <c r="I8308">
        <v>2009</v>
      </c>
      <c r="N8308" t="s">
        <v>45</v>
      </c>
      <c r="O8308" t="s">
        <v>40</v>
      </c>
      <c r="P8308" t="s">
        <v>30</v>
      </c>
      <c r="Q8308" t="s">
        <v>31</v>
      </c>
      <c r="R8308" t="s">
        <v>30</v>
      </c>
      <c r="X8308" t="s">
        <v>29590</v>
      </c>
    </row>
    <row r="8309" spans="1:24" x14ac:dyDescent="0.25">
      <c r="A8309">
        <v>205283</v>
      </c>
      <c r="B8309" t="s">
        <v>29596</v>
      </c>
      <c r="C8309" t="s">
        <v>29597</v>
      </c>
      <c r="G8309" t="e">
        <f>-clidine</f>
        <v>#NAME?</v>
      </c>
      <c r="H8309" t="s">
        <v>1509</v>
      </c>
      <c r="N8309" t="s">
        <v>45</v>
      </c>
      <c r="O8309" t="s">
        <v>40</v>
      </c>
      <c r="P8309" t="s">
        <v>30</v>
      </c>
      <c r="Q8309" t="s">
        <v>46</v>
      </c>
      <c r="R8309" t="s">
        <v>30</v>
      </c>
      <c r="X8309" t="s">
        <v>29598</v>
      </c>
    </row>
    <row r="8310" spans="1:24" x14ac:dyDescent="0.25">
      <c r="A8310">
        <v>447087</v>
      </c>
      <c r="B8310" t="s">
        <v>29606</v>
      </c>
      <c r="C8310" t="s">
        <v>29607</v>
      </c>
      <c r="G8310" t="e">
        <f>-pamil</f>
        <v>#NAME?</v>
      </c>
      <c r="H8310" t="s">
        <v>6671</v>
      </c>
      <c r="N8310" t="s">
        <v>45</v>
      </c>
      <c r="O8310" t="s">
        <v>30</v>
      </c>
      <c r="P8310" t="s">
        <v>30</v>
      </c>
      <c r="Q8310" t="s">
        <v>31</v>
      </c>
      <c r="R8310" t="s">
        <v>30</v>
      </c>
      <c r="X8310" t="s">
        <v>29608</v>
      </c>
    </row>
    <row r="8311" spans="1:24" x14ac:dyDescent="0.25">
      <c r="A8311">
        <v>72035</v>
      </c>
      <c r="B8311" t="s">
        <v>29615</v>
      </c>
      <c r="C8311" t="s">
        <v>29616</v>
      </c>
      <c r="E8311" t="s">
        <v>29617</v>
      </c>
      <c r="F8311" t="s">
        <v>922</v>
      </c>
      <c r="G8311" t="s">
        <v>29618</v>
      </c>
      <c r="H8311" t="s">
        <v>29619</v>
      </c>
      <c r="I8311">
        <v>1994</v>
      </c>
      <c r="K8311" t="s">
        <v>29620</v>
      </c>
      <c r="L8311" t="s">
        <v>29621</v>
      </c>
      <c r="M8311" t="s">
        <v>1448</v>
      </c>
      <c r="N8311" t="s">
        <v>45</v>
      </c>
      <c r="O8311" t="s">
        <v>30</v>
      </c>
      <c r="P8311" t="s">
        <v>30</v>
      </c>
      <c r="Q8311" t="s">
        <v>31</v>
      </c>
      <c r="R8311" t="s">
        <v>30</v>
      </c>
      <c r="X8311" t="s">
        <v>29622</v>
      </c>
    </row>
    <row r="8312" spans="1:24" x14ac:dyDescent="0.25">
      <c r="A8312">
        <v>15472</v>
      </c>
      <c r="B8312" t="s">
        <v>29623</v>
      </c>
      <c r="C8312" t="s">
        <v>29624</v>
      </c>
      <c r="E8312" t="s">
        <v>29625</v>
      </c>
      <c r="F8312" t="s">
        <v>301</v>
      </c>
      <c r="G8312" t="e">
        <f>-oxacin</f>
        <v>#NAME?</v>
      </c>
      <c r="H8312" t="s">
        <v>1472</v>
      </c>
      <c r="I8312">
        <v>1992</v>
      </c>
      <c r="M8312" t="s">
        <v>453</v>
      </c>
      <c r="N8312" t="s">
        <v>45</v>
      </c>
      <c r="O8312" t="s">
        <v>40</v>
      </c>
      <c r="P8312" t="s">
        <v>30</v>
      </c>
      <c r="Q8312" t="s">
        <v>46</v>
      </c>
      <c r="R8312" t="s">
        <v>30</v>
      </c>
      <c r="X8312" t="s">
        <v>29626</v>
      </c>
    </row>
    <row r="8313" spans="1:24" x14ac:dyDescent="0.25">
      <c r="A8313">
        <v>118031</v>
      </c>
      <c r="B8313" t="s">
        <v>29627</v>
      </c>
      <c r="C8313" t="s">
        <v>29628</v>
      </c>
      <c r="G8313" t="e">
        <f>-pidem</f>
        <v>#NAME?</v>
      </c>
      <c r="H8313" t="s">
        <v>8436</v>
      </c>
      <c r="N8313" t="s">
        <v>45</v>
      </c>
      <c r="O8313" t="s">
        <v>40</v>
      </c>
      <c r="P8313" t="s">
        <v>30</v>
      </c>
      <c r="Q8313" t="s">
        <v>63</v>
      </c>
      <c r="R8313" t="s">
        <v>30</v>
      </c>
      <c r="X8313" t="s">
        <v>29629</v>
      </c>
    </row>
    <row r="8314" spans="1:24" x14ac:dyDescent="0.25">
      <c r="A8314">
        <v>1378358</v>
      </c>
      <c r="B8314" t="s">
        <v>29630</v>
      </c>
      <c r="C8314" t="s">
        <v>29631</v>
      </c>
      <c r="G8314" t="e">
        <f>-triptyline</f>
        <v>#NAME?</v>
      </c>
      <c r="H8314" t="s">
        <v>20995</v>
      </c>
      <c r="N8314" t="s">
        <v>45</v>
      </c>
      <c r="O8314" t="s">
        <v>40</v>
      </c>
      <c r="P8314" t="s">
        <v>30</v>
      </c>
      <c r="Q8314" t="s">
        <v>63</v>
      </c>
      <c r="R8314" t="s">
        <v>30</v>
      </c>
      <c r="X8314" t="s">
        <v>29632</v>
      </c>
    </row>
    <row r="8315" spans="1:24" x14ac:dyDescent="0.25">
      <c r="A8315">
        <v>1380043</v>
      </c>
      <c r="B8315" t="s">
        <v>29633</v>
      </c>
      <c r="C8315" t="s">
        <v>29634</v>
      </c>
      <c r="G8315" t="e">
        <f>-begron</f>
        <v>#NAME?</v>
      </c>
      <c r="H8315" t="s">
        <v>10261</v>
      </c>
      <c r="N8315" t="s">
        <v>45</v>
      </c>
      <c r="O8315" t="s">
        <v>40</v>
      </c>
      <c r="P8315" t="s">
        <v>30</v>
      </c>
      <c r="Q8315" t="s">
        <v>31</v>
      </c>
      <c r="R8315" t="s">
        <v>30</v>
      </c>
      <c r="X8315" t="s">
        <v>29635</v>
      </c>
    </row>
    <row r="8316" spans="1:24" x14ac:dyDescent="0.25">
      <c r="A8316">
        <v>1376294</v>
      </c>
      <c r="B8316" t="s">
        <v>29636</v>
      </c>
      <c r="C8316" t="s">
        <v>29637</v>
      </c>
      <c r="G8316" t="e">
        <f>-pride</f>
        <v>#NAME?</v>
      </c>
      <c r="H8316" t="s">
        <v>165</v>
      </c>
      <c r="N8316" t="s">
        <v>45</v>
      </c>
      <c r="O8316" t="s">
        <v>40</v>
      </c>
      <c r="P8316" t="s">
        <v>30</v>
      </c>
      <c r="Q8316" t="s">
        <v>46</v>
      </c>
      <c r="R8316" t="s">
        <v>30</v>
      </c>
      <c r="X8316" t="s">
        <v>29638</v>
      </c>
    </row>
    <row r="8317" spans="1:24" x14ac:dyDescent="0.25">
      <c r="A8317">
        <v>1377188</v>
      </c>
      <c r="B8317" t="s">
        <v>29639</v>
      </c>
      <c r="C8317" t="s">
        <v>29640</v>
      </c>
      <c r="G8317" t="e">
        <f>-terol</f>
        <v>#NAME?</v>
      </c>
      <c r="H8317" t="s">
        <v>827</v>
      </c>
      <c r="N8317" t="s">
        <v>45</v>
      </c>
      <c r="O8317" t="s">
        <v>40</v>
      </c>
      <c r="P8317" t="s">
        <v>30</v>
      </c>
      <c r="Q8317" t="s">
        <v>46</v>
      </c>
      <c r="R8317" t="s">
        <v>30</v>
      </c>
      <c r="X8317" t="s">
        <v>29641</v>
      </c>
    </row>
    <row r="8318" spans="1:24" x14ac:dyDescent="0.25">
      <c r="A8318">
        <v>1377595</v>
      </c>
      <c r="B8318" t="s">
        <v>29642</v>
      </c>
      <c r="C8318" t="s">
        <v>29643</v>
      </c>
      <c r="G8318" t="e">
        <f>-pirox</f>
        <v>#NAME?</v>
      </c>
      <c r="H8318" t="s">
        <v>26848</v>
      </c>
      <c r="N8318" t="s">
        <v>45</v>
      </c>
      <c r="O8318" t="s">
        <v>40</v>
      </c>
      <c r="P8318" t="s">
        <v>30</v>
      </c>
      <c r="Q8318" t="s">
        <v>63</v>
      </c>
      <c r="R8318" t="s">
        <v>30</v>
      </c>
      <c r="X8318" t="s">
        <v>29644</v>
      </c>
    </row>
    <row r="8319" spans="1:24" x14ac:dyDescent="0.25">
      <c r="A8319">
        <v>1377505</v>
      </c>
      <c r="B8319" t="s">
        <v>29645</v>
      </c>
      <c r="C8319" t="s">
        <v>29646</v>
      </c>
      <c r="E8319" t="s">
        <v>29647</v>
      </c>
      <c r="G8319" t="s">
        <v>1566</v>
      </c>
      <c r="H8319" t="s">
        <v>1567</v>
      </c>
      <c r="N8319" t="s">
        <v>45</v>
      </c>
      <c r="O8319" t="s">
        <v>40</v>
      </c>
      <c r="P8319" t="s">
        <v>30</v>
      </c>
      <c r="Q8319" t="s">
        <v>31</v>
      </c>
      <c r="R8319" t="s">
        <v>30</v>
      </c>
      <c r="X8319" t="s">
        <v>29648</v>
      </c>
    </row>
    <row r="8320" spans="1:24" x14ac:dyDescent="0.25">
      <c r="A8320">
        <v>1376040</v>
      </c>
      <c r="B8320" t="s">
        <v>29649</v>
      </c>
      <c r="C8320" t="s">
        <v>29650</v>
      </c>
      <c r="E8320" t="s">
        <v>29651</v>
      </c>
      <c r="F8320" t="s">
        <v>366</v>
      </c>
      <c r="G8320" t="e">
        <f>-orex</f>
        <v>#NAME?</v>
      </c>
      <c r="H8320" t="s">
        <v>999</v>
      </c>
      <c r="I8320">
        <v>1967</v>
      </c>
      <c r="M8320" t="s">
        <v>29652</v>
      </c>
      <c r="N8320" t="s">
        <v>45</v>
      </c>
      <c r="O8320" t="s">
        <v>40</v>
      </c>
      <c r="P8320" t="s">
        <v>30</v>
      </c>
      <c r="Q8320" t="s">
        <v>46</v>
      </c>
      <c r="R8320" t="s">
        <v>30</v>
      </c>
      <c r="X8320" t="s">
        <v>29653</v>
      </c>
    </row>
    <row r="8321" spans="1:24" x14ac:dyDescent="0.25">
      <c r="A8321">
        <v>1380053</v>
      </c>
      <c r="B8321" t="s">
        <v>29654</v>
      </c>
      <c r="C8321" t="s">
        <v>29655</v>
      </c>
      <c r="G8321" t="e">
        <f>-nepag</f>
        <v>#NAME?</v>
      </c>
      <c r="H8321" t="s">
        <v>12889</v>
      </c>
      <c r="I8321">
        <v>2009</v>
      </c>
      <c r="N8321" t="s">
        <v>45</v>
      </c>
      <c r="O8321" t="s">
        <v>40</v>
      </c>
      <c r="P8321" t="s">
        <v>30</v>
      </c>
      <c r="Q8321" t="s">
        <v>63</v>
      </c>
      <c r="R8321" t="s">
        <v>30</v>
      </c>
      <c r="X8321" t="s">
        <v>29656</v>
      </c>
    </row>
    <row r="8322" spans="1:24" x14ac:dyDescent="0.25">
      <c r="A8322">
        <v>1377380</v>
      </c>
      <c r="B8322" t="s">
        <v>29657</v>
      </c>
      <c r="C8322" t="s">
        <v>29658</v>
      </c>
      <c r="E8322" t="s">
        <v>29659</v>
      </c>
      <c r="G8322" t="e">
        <f>-tidine</f>
        <v>#NAME?</v>
      </c>
      <c r="H8322" t="s">
        <v>1126</v>
      </c>
      <c r="N8322" t="s">
        <v>45</v>
      </c>
      <c r="O8322" t="s">
        <v>40</v>
      </c>
      <c r="P8322" t="s">
        <v>30</v>
      </c>
      <c r="Q8322" t="s">
        <v>63</v>
      </c>
      <c r="R8322" t="s">
        <v>30</v>
      </c>
      <c r="X8322" t="s">
        <v>29660</v>
      </c>
    </row>
    <row r="8323" spans="1:24" x14ac:dyDescent="0.25">
      <c r="A8323">
        <v>1379596</v>
      </c>
      <c r="B8323" t="s">
        <v>29661</v>
      </c>
      <c r="C8323" t="s">
        <v>29662</v>
      </c>
      <c r="E8323" t="s">
        <v>29663</v>
      </c>
      <c r="G8323" t="e">
        <f>-afil</f>
        <v>#NAME?</v>
      </c>
      <c r="H8323" t="s">
        <v>7571</v>
      </c>
      <c r="I8323">
        <v>2000</v>
      </c>
      <c r="N8323" t="s">
        <v>29</v>
      </c>
      <c r="O8323" t="s">
        <v>30</v>
      </c>
      <c r="P8323" t="s">
        <v>30</v>
      </c>
      <c r="Q8323" t="s">
        <v>31</v>
      </c>
      <c r="R8323" t="s">
        <v>30</v>
      </c>
      <c r="X8323" t="s">
        <v>29664</v>
      </c>
    </row>
    <row r="8324" spans="1:24" x14ac:dyDescent="0.25">
      <c r="A8324">
        <v>1376348</v>
      </c>
      <c r="B8324" t="s">
        <v>29665</v>
      </c>
      <c r="C8324" t="s">
        <v>29666</v>
      </c>
      <c r="G8324" t="e">
        <f>-caine</f>
        <v>#NAME?</v>
      </c>
      <c r="H8324" t="s">
        <v>394</v>
      </c>
      <c r="N8324" t="s">
        <v>45</v>
      </c>
      <c r="O8324" t="s">
        <v>40</v>
      </c>
      <c r="P8324" t="s">
        <v>30</v>
      </c>
      <c r="Q8324" t="s">
        <v>46</v>
      </c>
      <c r="R8324" t="s">
        <v>30</v>
      </c>
      <c r="X8324" t="s">
        <v>29667</v>
      </c>
    </row>
    <row r="8325" spans="1:24" x14ac:dyDescent="0.25">
      <c r="A8325">
        <v>1378316</v>
      </c>
      <c r="B8325" t="s">
        <v>29668</v>
      </c>
      <c r="C8325" t="s">
        <v>29669</v>
      </c>
      <c r="G8325" t="s">
        <v>4695</v>
      </c>
      <c r="H8325" t="s">
        <v>2824</v>
      </c>
      <c r="N8325" t="s">
        <v>29</v>
      </c>
      <c r="O8325" t="s">
        <v>30</v>
      </c>
      <c r="P8325" t="s">
        <v>30</v>
      </c>
      <c r="Q8325" t="s">
        <v>31</v>
      </c>
      <c r="R8325" t="s">
        <v>30</v>
      </c>
      <c r="X8325" t="s">
        <v>29670</v>
      </c>
    </row>
    <row r="8326" spans="1:24" x14ac:dyDescent="0.25">
      <c r="A8326">
        <v>1377059</v>
      </c>
      <c r="B8326" t="s">
        <v>29671</v>
      </c>
      <c r="C8326" t="s">
        <v>29672</v>
      </c>
      <c r="G8326" t="e">
        <f>-mustine</f>
        <v>#NAME?</v>
      </c>
      <c r="H8326" t="s">
        <v>631</v>
      </c>
      <c r="N8326" t="s">
        <v>45</v>
      </c>
      <c r="O8326" t="s">
        <v>40</v>
      </c>
      <c r="P8326" t="s">
        <v>30</v>
      </c>
      <c r="Q8326" t="s">
        <v>63</v>
      </c>
      <c r="R8326" t="s">
        <v>30</v>
      </c>
      <c r="X8326" t="s">
        <v>29673</v>
      </c>
    </row>
    <row r="8327" spans="1:24" x14ac:dyDescent="0.25">
      <c r="A8327">
        <v>1378979</v>
      </c>
      <c r="B8327" t="s">
        <v>29674</v>
      </c>
      <c r="C8327" t="s">
        <v>29675</v>
      </c>
      <c r="G8327" t="e">
        <f>-perone</f>
        <v>#NAME?</v>
      </c>
      <c r="H8327" t="s">
        <v>5115</v>
      </c>
      <c r="N8327" t="s">
        <v>45</v>
      </c>
      <c r="O8327" t="s">
        <v>40</v>
      </c>
      <c r="P8327" t="s">
        <v>30</v>
      </c>
      <c r="Q8327" t="s">
        <v>63</v>
      </c>
      <c r="R8327" t="s">
        <v>30</v>
      </c>
      <c r="X8327" t="s">
        <v>29676</v>
      </c>
    </row>
    <row r="8328" spans="1:24" x14ac:dyDescent="0.25">
      <c r="A8328">
        <v>1381001</v>
      </c>
      <c r="B8328" t="s">
        <v>29677</v>
      </c>
      <c r="C8328" t="s">
        <v>29678</v>
      </c>
      <c r="E8328" t="s">
        <v>29679</v>
      </c>
      <c r="F8328" t="s">
        <v>1370</v>
      </c>
      <c r="G8328" t="e">
        <f>-rsen</f>
        <v>#NAME?</v>
      </c>
      <c r="H8328" t="s">
        <v>539</v>
      </c>
      <c r="I8328">
        <v>2011</v>
      </c>
      <c r="N8328" t="s">
        <v>540</v>
      </c>
      <c r="O8328" t="s">
        <v>30</v>
      </c>
      <c r="P8328" t="s">
        <v>30</v>
      </c>
      <c r="Q8328" t="s">
        <v>31</v>
      </c>
      <c r="R8328" t="s">
        <v>30</v>
      </c>
    </row>
    <row r="8329" spans="1:24" x14ac:dyDescent="0.25">
      <c r="A8329">
        <v>1380398</v>
      </c>
      <c r="B8329" t="s">
        <v>29680</v>
      </c>
      <c r="C8329" t="s">
        <v>29681</v>
      </c>
      <c r="G8329" t="e">
        <f>-ermin</f>
        <v>#NAME?</v>
      </c>
      <c r="H8329" t="s">
        <v>4294</v>
      </c>
      <c r="N8329" t="s">
        <v>108</v>
      </c>
      <c r="O8329" t="s">
        <v>30</v>
      </c>
      <c r="P8329" t="s">
        <v>30</v>
      </c>
      <c r="Q8329" t="s">
        <v>31</v>
      </c>
      <c r="R8329" t="s">
        <v>30</v>
      </c>
    </row>
    <row r="8330" spans="1:24" x14ac:dyDescent="0.25">
      <c r="A8330">
        <v>1380606</v>
      </c>
      <c r="B8330" t="s">
        <v>29682</v>
      </c>
      <c r="C8330" t="s">
        <v>29683</v>
      </c>
      <c r="G8330" t="e">
        <f>-tide</f>
        <v>#NAME?</v>
      </c>
      <c r="H8330" t="s">
        <v>5872</v>
      </c>
      <c r="N8330" t="s">
        <v>108</v>
      </c>
      <c r="O8330" t="s">
        <v>30</v>
      </c>
      <c r="P8330" t="s">
        <v>30</v>
      </c>
      <c r="Q8330" t="s">
        <v>31</v>
      </c>
      <c r="R8330" t="s">
        <v>30</v>
      </c>
    </row>
    <row r="8331" spans="1:24" x14ac:dyDescent="0.25">
      <c r="A8331">
        <v>1381420</v>
      </c>
      <c r="B8331" t="s">
        <v>29684</v>
      </c>
      <c r="C8331" t="s">
        <v>29685</v>
      </c>
      <c r="G8331" t="e">
        <f>-parin</f>
        <v>#NAME?</v>
      </c>
      <c r="H8331" t="s">
        <v>13103</v>
      </c>
      <c r="N8331" t="s">
        <v>133</v>
      </c>
      <c r="O8331" t="s">
        <v>30</v>
      </c>
      <c r="P8331" t="s">
        <v>30</v>
      </c>
      <c r="Q8331" t="s">
        <v>31</v>
      </c>
      <c r="R8331" t="s">
        <v>30</v>
      </c>
    </row>
    <row r="8332" spans="1:24" x14ac:dyDescent="0.25">
      <c r="A8332">
        <v>1380325</v>
      </c>
      <c r="B8332" t="s">
        <v>29686</v>
      </c>
      <c r="C8332" t="s">
        <v>29687</v>
      </c>
      <c r="E8332" t="s">
        <v>29688</v>
      </c>
      <c r="G8332" t="e">
        <f>-ermin</f>
        <v>#NAME?</v>
      </c>
      <c r="H8332" t="s">
        <v>3170</v>
      </c>
      <c r="I8332">
        <v>2005</v>
      </c>
      <c r="N8332" t="s">
        <v>108</v>
      </c>
      <c r="O8332" t="s">
        <v>30</v>
      </c>
      <c r="P8332" t="s">
        <v>30</v>
      </c>
      <c r="Q8332" t="s">
        <v>31</v>
      </c>
      <c r="R8332" t="s">
        <v>30</v>
      </c>
    </row>
    <row r="8333" spans="1:24" x14ac:dyDescent="0.25">
      <c r="A8333">
        <v>1383070</v>
      </c>
      <c r="B8333" t="s">
        <v>29689</v>
      </c>
      <c r="C8333" t="s">
        <v>29690</v>
      </c>
      <c r="G8333" t="s">
        <v>10501</v>
      </c>
      <c r="H8333" t="s">
        <v>10502</v>
      </c>
      <c r="I8333">
        <v>1967</v>
      </c>
      <c r="M8333" t="s">
        <v>29691</v>
      </c>
      <c r="N8333" t="s">
        <v>45</v>
      </c>
      <c r="O8333" t="s">
        <v>40</v>
      </c>
      <c r="P8333" t="s">
        <v>30</v>
      </c>
      <c r="Q8333" t="s">
        <v>46</v>
      </c>
      <c r="R8333" t="s">
        <v>30</v>
      </c>
      <c r="X8333" t="s">
        <v>29692</v>
      </c>
    </row>
    <row r="8334" spans="1:24" x14ac:dyDescent="0.25">
      <c r="A8334">
        <v>1383445</v>
      </c>
      <c r="B8334" t="s">
        <v>29693</v>
      </c>
      <c r="C8334" t="s">
        <v>29694</v>
      </c>
      <c r="E8334" t="s">
        <v>29695</v>
      </c>
      <c r="F8334" t="s">
        <v>36</v>
      </c>
      <c r="G8334" t="e">
        <f>-dil</f>
        <v>#NAME?</v>
      </c>
      <c r="H8334" t="s">
        <v>707</v>
      </c>
      <c r="I8334">
        <v>1980</v>
      </c>
      <c r="M8334" t="s">
        <v>1448</v>
      </c>
      <c r="N8334" t="s">
        <v>45</v>
      </c>
      <c r="O8334" t="s">
        <v>30</v>
      </c>
      <c r="P8334" t="s">
        <v>30</v>
      </c>
      <c r="Q8334" t="s">
        <v>46</v>
      </c>
      <c r="R8334" t="s">
        <v>30</v>
      </c>
      <c r="X8334" t="s">
        <v>29696</v>
      </c>
    </row>
    <row r="8335" spans="1:24" x14ac:dyDescent="0.25">
      <c r="A8335">
        <v>1383453</v>
      </c>
      <c r="B8335" t="s">
        <v>29697</v>
      </c>
      <c r="C8335" t="s">
        <v>29698</v>
      </c>
      <c r="E8335" t="s">
        <v>29699</v>
      </c>
      <c r="G8335" t="e">
        <f>-pramine</f>
        <v>#NAME?</v>
      </c>
      <c r="H8335" t="s">
        <v>4130</v>
      </c>
      <c r="I8335">
        <v>1986</v>
      </c>
      <c r="M8335" t="s">
        <v>367</v>
      </c>
      <c r="N8335" t="s">
        <v>45</v>
      </c>
      <c r="O8335" t="s">
        <v>40</v>
      </c>
      <c r="P8335" t="s">
        <v>30</v>
      </c>
      <c r="Q8335" t="s">
        <v>63</v>
      </c>
      <c r="R8335" t="s">
        <v>30</v>
      </c>
      <c r="X8335" t="s">
        <v>29700</v>
      </c>
    </row>
    <row r="8336" spans="1:24" x14ac:dyDescent="0.25">
      <c r="A8336">
        <v>1383264</v>
      </c>
      <c r="B8336" t="s">
        <v>29701</v>
      </c>
      <c r="C8336" t="s">
        <v>29702</v>
      </c>
      <c r="E8336" t="s">
        <v>29703</v>
      </c>
      <c r="F8336" t="s">
        <v>341</v>
      </c>
      <c r="G8336" t="e">
        <f>-relin</f>
        <v>#NAME?</v>
      </c>
      <c r="H8336" t="s">
        <v>3552</v>
      </c>
      <c r="I8336">
        <v>1979</v>
      </c>
      <c r="K8336" t="s">
        <v>29704</v>
      </c>
      <c r="L8336" t="s">
        <v>29705</v>
      </c>
      <c r="M8336" t="s">
        <v>21093</v>
      </c>
      <c r="N8336" t="s">
        <v>108</v>
      </c>
      <c r="O8336" t="s">
        <v>30</v>
      </c>
      <c r="P8336" t="s">
        <v>30</v>
      </c>
      <c r="Q8336" t="s">
        <v>31</v>
      </c>
      <c r="R8336" t="s">
        <v>30</v>
      </c>
      <c r="X8336" t="s">
        <v>29706</v>
      </c>
    </row>
    <row r="8337" spans="1:24" x14ac:dyDescent="0.25">
      <c r="A8337">
        <v>1377333</v>
      </c>
      <c r="B8337" t="s">
        <v>29707</v>
      </c>
      <c r="C8337" t="s">
        <v>29708</v>
      </c>
      <c r="G8337" t="s">
        <v>237</v>
      </c>
      <c r="H8337" t="s">
        <v>238</v>
      </c>
      <c r="N8337" t="s">
        <v>29</v>
      </c>
      <c r="O8337" t="s">
        <v>40</v>
      </c>
      <c r="P8337" t="s">
        <v>30</v>
      </c>
      <c r="Q8337" t="s">
        <v>31</v>
      </c>
      <c r="R8337" t="s">
        <v>30</v>
      </c>
      <c r="X8337" t="s">
        <v>29709</v>
      </c>
    </row>
    <row r="8338" spans="1:24" x14ac:dyDescent="0.25">
      <c r="A8338">
        <v>1377033</v>
      </c>
      <c r="B8338" t="s">
        <v>29710</v>
      </c>
      <c r="C8338" t="s">
        <v>29711</v>
      </c>
      <c r="E8338" t="s">
        <v>29712</v>
      </c>
      <c r="G8338" t="s">
        <v>2167</v>
      </c>
      <c r="H8338" t="s">
        <v>2168</v>
      </c>
      <c r="I8338">
        <v>1967</v>
      </c>
      <c r="M8338" t="s">
        <v>453</v>
      </c>
      <c r="N8338" t="s">
        <v>45</v>
      </c>
      <c r="O8338" t="s">
        <v>40</v>
      </c>
      <c r="P8338" t="s">
        <v>30</v>
      </c>
      <c r="Q8338" t="s">
        <v>63</v>
      </c>
      <c r="R8338" t="s">
        <v>30</v>
      </c>
      <c r="X8338" t="s">
        <v>29713</v>
      </c>
    </row>
    <row r="8339" spans="1:24" x14ac:dyDescent="0.25">
      <c r="A8339">
        <v>1376990</v>
      </c>
      <c r="B8339" t="s">
        <v>29714</v>
      </c>
      <c r="C8339" t="s">
        <v>29715</v>
      </c>
      <c r="G8339" t="s">
        <v>658</v>
      </c>
      <c r="H8339" t="s">
        <v>183</v>
      </c>
      <c r="N8339" t="s">
        <v>45</v>
      </c>
      <c r="O8339" t="s">
        <v>40</v>
      </c>
      <c r="P8339" t="s">
        <v>30</v>
      </c>
      <c r="Q8339" t="s">
        <v>46</v>
      </c>
      <c r="R8339" t="s">
        <v>30</v>
      </c>
      <c r="X8339" t="s">
        <v>29716</v>
      </c>
    </row>
    <row r="8340" spans="1:24" x14ac:dyDescent="0.25">
      <c r="A8340">
        <v>1378667</v>
      </c>
      <c r="B8340" t="s">
        <v>29717</v>
      </c>
      <c r="C8340" t="s">
        <v>29718</v>
      </c>
      <c r="E8340" t="s">
        <v>29719</v>
      </c>
      <c r="F8340" t="s">
        <v>519</v>
      </c>
      <c r="G8340" t="e">
        <f>-mycin</f>
        <v>#NAME?</v>
      </c>
      <c r="H8340" t="s">
        <v>26</v>
      </c>
      <c r="I8340">
        <v>1991</v>
      </c>
      <c r="M8340" t="s">
        <v>453</v>
      </c>
      <c r="N8340" t="s">
        <v>29</v>
      </c>
      <c r="O8340" t="s">
        <v>30</v>
      </c>
      <c r="P8340" t="s">
        <v>30</v>
      </c>
      <c r="Q8340" t="s">
        <v>31</v>
      </c>
      <c r="R8340" t="s">
        <v>30</v>
      </c>
      <c r="X8340" t="s">
        <v>29720</v>
      </c>
    </row>
    <row r="8341" spans="1:24" x14ac:dyDescent="0.25">
      <c r="A8341">
        <v>1378051</v>
      </c>
      <c r="B8341" t="s">
        <v>29721</v>
      </c>
      <c r="C8341" t="s">
        <v>29722</v>
      </c>
      <c r="G8341" t="e">
        <f>-fibrate</f>
        <v>#NAME?</v>
      </c>
      <c r="H8341" t="s">
        <v>325</v>
      </c>
      <c r="N8341" t="s">
        <v>45</v>
      </c>
      <c r="O8341" t="s">
        <v>30</v>
      </c>
      <c r="P8341" t="s">
        <v>30</v>
      </c>
      <c r="Q8341" t="s">
        <v>63</v>
      </c>
      <c r="R8341" t="s">
        <v>30</v>
      </c>
      <c r="X8341" t="s">
        <v>29723</v>
      </c>
    </row>
    <row r="8342" spans="1:24" x14ac:dyDescent="0.25">
      <c r="A8342">
        <v>1377606</v>
      </c>
      <c r="B8342" t="s">
        <v>29724</v>
      </c>
      <c r="C8342" t="s">
        <v>29725</v>
      </c>
      <c r="G8342" t="e">
        <f>-nidazole</f>
        <v>#NAME?</v>
      </c>
      <c r="H8342" t="s">
        <v>10182</v>
      </c>
      <c r="N8342" t="s">
        <v>45</v>
      </c>
      <c r="O8342" t="s">
        <v>40</v>
      </c>
      <c r="P8342" t="s">
        <v>30</v>
      </c>
      <c r="Q8342" t="s">
        <v>63</v>
      </c>
      <c r="R8342" t="s">
        <v>30</v>
      </c>
      <c r="X8342" t="s">
        <v>29726</v>
      </c>
    </row>
    <row r="8343" spans="1:24" x14ac:dyDescent="0.25">
      <c r="A8343">
        <v>1050155</v>
      </c>
      <c r="B8343" t="s">
        <v>29727</v>
      </c>
      <c r="C8343" t="s">
        <v>29728</v>
      </c>
      <c r="G8343" t="e">
        <f>-xanox</f>
        <v>#NAME?</v>
      </c>
      <c r="H8343" t="s">
        <v>18213</v>
      </c>
      <c r="N8343" t="s">
        <v>45</v>
      </c>
      <c r="O8343" t="s">
        <v>40</v>
      </c>
      <c r="P8343" t="s">
        <v>30</v>
      </c>
      <c r="Q8343" t="s">
        <v>46</v>
      </c>
      <c r="R8343" t="s">
        <v>30</v>
      </c>
      <c r="X8343" t="s">
        <v>29729</v>
      </c>
    </row>
    <row r="8344" spans="1:24" x14ac:dyDescent="0.25">
      <c r="A8344">
        <v>1383110</v>
      </c>
      <c r="B8344" t="s">
        <v>29730</v>
      </c>
      <c r="C8344" t="s">
        <v>29731</v>
      </c>
      <c r="E8344" t="s">
        <v>29732</v>
      </c>
      <c r="G8344" t="e">
        <f>-caserin</f>
        <v>#NAME?</v>
      </c>
      <c r="H8344" t="s">
        <v>29733</v>
      </c>
      <c r="I8344">
        <v>2005</v>
      </c>
      <c r="N8344" t="s">
        <v>45</v>
      </c>
      <c r="O8344" t="s">
        <v>40</v>
      </c>
      <c r="P8344" t="s">
        <v>30</v>
      </c>
      <c r="Q8344" t="s">
        <v>31</v>
      </c>
      <c r="R8344" t="s">
        <v>30</v>
      </c>
      <c r="X8344" t="s">
        <v>29734</v>
      </c>
    </row>
    <row r="8345" spans="1:24" x14ac:dyDescent="0.25">
      <c r="A8345">
        <v>224085</v>
      </c>
      <c r="B8345" t="s">
        <v>29735</v>
      </c>
      <c r="C8345" t="s">
        <v>29736</v>
      </c>
      <c r="E8345" t="s">
        <v>29737</v>
      </c>
      <c r="F8345" t="s">
        <v>442</v>
      </c>
      <c r="G8345" t="e">
        <f>-meline</f>
        <v>#NAME?</v>
      </c>
      <c r="H8345" t="s">
        <v>16053</v>
      </c>
      <c r="I8345">
        <v>1997</v>
      </c>
      <c r="M8345" t="s">
        <v>21020</v>
      </c>
      <c r="N8345" t="s">
        <v>45</v>
      </c>
      <c r="O8345" t="s">
        <v>40</v>
      </c>
      <c r="P8345" t="s">
        <v>30</v>
      </c>
      <c r="Q8345" t="s">
        <v>31</v>
      </c>
      <c r="R8345" t="s">
        <v>30</v>
      </c>
      <c r="X8345" t="s">
        <v>29738</v>
      </c>
    </row>
    <row r="8346" spans="1:24" x14ac:dyDescent="0.25">
      <c r="A8346">
        <v>1377821</v>
      </c>
      <c r="B8346" t="s">
        <v>29739</v>
      </c>
      <c r="C8346" t="s">
        <v>29740</v>
      </c>
      <c r="G8346" t="e">
        <f>-cic</f>
        <v>#NAME?</v>
      </c>
      <c r="H8346" t="s">
        <v>14496</v>
      </c>
      <c r="N8346" t="s">
        <v>45</v>
      </c>
      <c r="O8346" t="s">
        <v>40</v>
      </c>
      <c r="P8346" t="s">
        <v>30</v>
      </c>
      <c r="Q8346" t="s">
        <v>31</v>
      </c>
      <c r="R8346" t="s">
        <v>30</v>
      </c>
      <c r="X8346" t="s">
        <v>29741</v>
      </c>
    </row>
    <row r="8347" spans="1:24" x14ac:dyDescent="0.25">
      <c r="A8347">
        <v>1379996</v>
      </c>
      <c r="B8347" t="s">
        <v>29742</v>
      </c>
      <c r="C8347" t="s">
        <v>29743</v>
      </c>
      <c r="G8347" t="e">
        <f>-clomol</f>
        <v>#NAME?</v>
      </c>
      <c r="H8347" t="s">
        <v>29744</v>
      </c>
      <c r="N8347" t="s">
        <v>45</v>
      </c>
      <c r="O8347" t="s">
        <v>40</v>
      </c>
      <c r="P8347" t="s">
        <v>30</v>
      </c>
      <c r="Q8347" t="s">
        <v>31</v>
      </c>
      <c r="R8347" t="s">
        <v>30</v>
      </c>
      <c r="X8347" t="s">
        <v>29745</v>
      </c>
    </row>
    <row r="8348" spans="1:24" x14ac:dyDescent="0.25">
      <c r="A8348">
        <v>1376074</v>
      </c>
      <c r="B8348" t="s">
        <v>29746</v>
      </c>
      <c r="C8348" t="s">
        <v>29747</v>
      </c>
      <c r="E8348" t="s">
        <v>29748</v>
      </c>
      <c r="F8348" t="s">
        <v>19654</v>
      </c>
      <c r="G8348" t="e">
        <f>-imus</f>
        <v>#NAME?</v>
      </c>
      <c r="H8348" t="s">
        <v>9376</v>
      </c>
      <c r="I8348">
        <v>2007</v>
      </c>
      <c r="N8348" t="s">
        <v>29</v>
      </c>
      <c r="O8348" t="s">
        <v>30</v>
      </c>
      <c r="P8348" t="s">
        <v>30</v>
      </c>
      <c r="Q8348" t="s">
        <v>46</v>
      </c>
      <c r="R8348" t="s">
        <v>30</v>
      </c>
      <c r="X8348" t="s">
        <v>29749</v>
      </c>
    </row>
    <row r="8349" spans="1:24" x14ac:dyDescent="0.25">
      <c r="A8349">
        <v>1376663</v>
      </c>
      <c r="B8349" t="s">
        <v>29750</v>
      </c>
      <c r="C8349" t="s">
        <v>29751</v>
      </c>
      <c r="G8349" t="s">
        <v>129</v>
      </c>
      <c r="H8349" t="s">
        <v>130</v>
      </c>
      <c r="I8349">
        <v>1963</v>
      </c>
      <c r="K8349" t="s">
        <v>29752</v>
      </c>
      <c r="L8349" t="s">
        <v>29753</v>
      </c>
      <c r="M8349" t="s">
        <v>13464</v>
      </c>
      <c r="N8349" t="s">
        <v>45</v>
      </c>
      <c r="O8349" t="s">
        <v>40</v>
      </c>
      <c r="P8349" t="s">
        <v>30</v>
      </c>
      <c r="Q8349" t="s">
        <v>46</v>
      </c>
      <c r="R8349" t="s">
        <v>30</v>
      </c>
      <c r="X8349" t="s">
        <v>29754</v>
      </c>
    </row>
    <row r="8350" spans="1:24" x14ac:dyDescent="0.25">
      <c r="A8350">
        <v>1376580</v>
      </c>
      <c r="B8350" t="s">
        <v>29755</v>
      </c>
      <c r="C8350" t="s">
        <v>29756</v>
      </c>
      <c r="G8350" t="e">
        <f>-dil</f>
        <v>#NAME?</v>
      </c>
      <c r="H8350" t="s">
        <v>707</v>
      </c>
      <c r="N8350" t="s">
        <v>45</v>
      </c>
      <c r="O8350" t="s">
        <v>40</v>
      </c>
      <c r="P8350" t="s">
        <v>30</v>
      </c>
      <c r="Q8350" t="s">
        <v>46</v>
      </c>
      <c r="R8350" t="s">
        <v>30</v>
      </c>
      <c r="X8350" t="s">
        <v>29757</v>
      </c>
    </row>
    <row r="8351" spans="1:24" x14ac:dyDescent="0.25">
      <c r="A8351">
        <v>1376174</v>
      </c>
      <c r="B8351" t="s">
        <v>29758</v>
      </c>
      <c r="C8351" t="s">
        <v>29759</v>
      </c>
      <c r="G8351" t="e">
        <f>-tide</f>
        <v>#NAME?</v>
      </c>
      <c r="H8351" t="s">
        <v>5872</v>
      </c>
      <c r="N8351" t="s">
        <v>108</v>
      </c>
      <c r="O8351" t="s">
        <v>30</v>
      </c>
      <c r="P8351" t="s">
        <v>30</v>
      </c>
      <c r="Q8351" t="s">
        <v>31</v>
      </c>
      <c r="R8351" t="s">
        <v>30</v>
      </c>
      <c r="X8351" t="s">
        <v>29760</v>
      </c>
    </row>
    <row r="8352" spans="1:24" x14ac:dyDescent="0.25">
      <c r="A8352">
        <v>1377369</v>
      </c>
      <c r="B8352" t="s">
        <v>29761</v>
      </c>
      <c r="C8352" t="s">
        <v>29762</v>
      </c>
      <c r="F8352" t="s">
        <v>1941</v>
      </c>
      <c r="G8352" t="e">
        <f>-mustine</f>
        <v>#NAME?</v>
      </c>
      <c r="H8352" t="s">
        <v>631</v>
      </c>
      <c r="N8352" t="s">
        <v>29</v>
      </c>
      <c r="O8352" t="s">
        <v>40</v>
      </c>
      <c r="P8352" t="s">
        <v>30</v>
      </c>
      <c r="Q8352" t="s">
        <v>46</v>
      </c>
      <c r="R8352" t="s">
        <v>30</v>
      </c>
      <c r="X8352" t="s">
        <v>29763</v>
      </c>
    </row>
    <row r="8353" spans="1:24" x14ac:dyDescent="0.25">
      <c r="A8353">
        <v>1380081</v>
      </c>
      <c r="B8353" t="s">
        <v>29764</v>
      </c>
      <c r="C8353" t="s">
        <v>29765</v>
      </c>
      <c r="G8353" t="e">
        <f>-oxacin</f>
        <v>#NAME?</v>
      </c>
      <c r="H8353" t="s">
        <v>1472</v>
      </c>
      <c r="N8353" t="s">
        <v>45</v>
      </c>
      <c r="O8353" t="s">
        <v>40</v>
      </c>
      <c r="P8353" t="s">
        <v>30</v>
      </c>
      <c r="Q8353" t="s">
        <v>63</v>
      </c>
      <c r="R8353" t="s">
        <v>30</v>
      </c>
      <c r="X8353" t="s">
        <v>29766</v>
      </c>
    </row>
    <row r="8354" spans="1:24" x14ac:dyDescent="0.25">
      <c r="A8354">
        <v>1376448</v>
      </c>
      <c r="B8354" t="s">
        <v>29767</v>
      </c>
      <c r="C8354" t="s">
        <v>29768</v>
      </c>
      <c r="G8354" t="s">
        <v>460</v>
      </c>
      <c r="H8354" t="s">
        <v>461</v>
      </c>
      <c r="N8354" t="s">
        <v>29</v>
      </c>
      <c r="O8354" t="s">
        <v>30</v>
      </c>
      <c r="P8354" t="s">
        <v>30</v>
      </c>
      <c r="Q8354" t="s">
        <v>31</v>
      </c>
      <c r="R8354" t="s">
        <v>30</v>
      </c>
      <c r="X8354" t="s">
        <v>29769</v>
      </c>
    </row>
    <row r="8355" spans="1:24" x14ac:dyDescent="0.25">
      <c r="A8355">
        <v>1377786</v>
      </c>
      <c r="B8355" t="s">
        <v>29770</v>
      </c>
      <c r="C8355" t="s">
        <v>29771</v>
      </c>
      <c r="G8355" t="e">
        <f>-thiazide</f>
        <v>#NAME?</v>
      </c>
      <c r="H8355" t="s">
        <v>682</v>
      </c>
      <c r="N8355" t="s">
        <v>45</v>
      </c>
      <c r="O8355" t="s">
        <v>40</v>
      </c>
      <c r="P8355" t="s">
        <v>30</v>
      </c>
      <c r="Q8355" t="s">
        <v>46</v>
      </c>
      <c r="R8355" t="s">
        <v>30</v>
      </c>
      <c r="X8355" t="s">
        <v>29772</v>
      </c>
    </row>
    <row r="8356" spans="1:24" x14ac:dyDescent="0.25">
      <c r="A8356">
        <v>1376343</v>
      </c>
      <c r="B8356" t="s">
        <v>29773</v>
      </c>
      <c r="C8356" t="s">
        <v>29774</v>
      </c>
      <c r="G8356" t="e">
        <f>-azocine</f>
        <v>#NAME?</v>
      </c>
      <c r="H8356" t="s">
        <v>2175</v>
      </c>
      <c r="N8356" t="s">
        <v>45</v>
      </c>
      <c r="O8356" t="s">
        <v>30</v>
      </c>
      <c r="P8356" t="s">
        <v>30</v>
      </c>
      <c r="Q8356" t="s">
        <v>46</v>
      </c>
      <c r="R8356" t="s">
        <v>30</v>
      </c>
      <c r="X8356" t="s">
        <v>29775</v>
      </c>
    </row>
    <row r="8357" spans="1:24" x14ac:dyDescent="0.25">
      <c r="A8357">
        <v>1380054</v>
      </c>
      <c r="B8357" t="s">
        <v>29776</v>
      </c>
      <c r="C8357" t="s">
        <v>29777</v>
      </c>
      <c r="G8357" t="e">
        <f>-imod</f>
        <v>#NAME?</v>
      </c>
      <c r="H8357" t="s">
        <v>2070</v>
      </c>
      <c r="N8357" t="s">
        <v>45</v>
      </c>
      <c r="O8357" t="s">
        <v>40</v>
      </c>
      <c r="P8357" t="s">
        <v>30</v>
      </c>
      <c r="Q8357" t="s">
        <v>63</v>
      </c>
      <c r="R8357" t="s">
        <v>30</v>
      </c>
      <c r="X8357" t="s">
        <v>29778</v>
      </c>
    </row>
    <row r="8358" spans="1:24" x14ac:dyDescent="0.25">
      <c r="A8358">
        <v>1376800</v>
      </c>
      <c r="B8358" t="s">
        <v>29779</v>
      </c>
      <c r="C8358" t="s">
        <v>29780</v>
      </c>
      <c r="G8358" t="e">
        <f>-prilat</f>
        <v>#NAME?</v>
      </c>
      <c r="H8358" t="s">
        <v>1467</v>
      </c>
      <c r="N8358" t="s">
        <v>45</v>
      </c>
      <c r="O8358" t="s">
        <v>40</v>
      </c>
      <c r="P8358" t="s">
        <v>30</v>
      </c>
      <c r="Q8358" t="s">
        <v>31</v>
      </c>
      <c r="R8358" t="s">
        <v>30</v>
      </c>
      <c r="X8358" t="s">
        <v>29781</v>
      </c>
    </row>
    <row r="8359" spans="1:24" x14ac:dyDescent="0.25">
      <c r="A8359">
        <v>1380885</v>
      </c>
      <c r="B8359" t="s">
        <v>29798</v>
      </c>
      <c r="C8359" t="s">
        <v>29799</v>
      </c>
      <c r="E8359" t="s">
        <v>29800</v>
      </c>
      <c r="G8359" t="e">
        <f>-rev</f>
        <v>#NAME?</v>
      </c>
      <c r="H8359" t="s">
        <v>14286</v>
      </c>
      <c r="I8359">
        <v>2004</v>
      </c>
      <c r="N8359" t="s">
        <v>75</v>
      </c>
      <c r="O8359" t="s">
        <v>30</v>
      </c>
      <c r="P8359" t="s">
        <v>30</v>
      </c>
      <c r="Q8359" t="s">
        <v>31</v>
      </c>
      <c r="R8359" t="s">
        <v>30</v>
      </c>
    </row>
    <row r="8360" spans="1:24" x14ac:dyDescent="0.25">
      <c r="A8360">
        <v>1381086</v>
      </c>
      <c r="B8360" t="s">
        <v>29801</v>
      </c>
      <c r="C8360" t="s">
        <v>29802</v>
      </c>
      <c r="F8360" t="s">
        <v>29803</v>
      </c>
      <c r="G8360" t="s">
        <v>3396</v>
      </c>
      <c r="H8360" t="s">
        <v>3397</v>
      </c>
      <c r="I8360">
        <v>1974</v>
      </c>
      <c r="M8360" t="s">
        <v>1649</v>
      </c>
      <c r="N8360" t="s">
        <v>75</v>
      </c>
      <c r="O8360" t="s">
        <v>30</v>
      </c>
      <c r="P8360" t="s">
        <v>30</v>
      </c>
      <c r="Q8360" t="s">
        <v>31</v>
      </c>
      <c r="R8360" t="s">
        <v>30</v>
      </c>
    </row>
    <row r="8361" spans="1:24" x14ac:dyDescent="0.25">
      <c r="A8361">
        <v>1381303</v>
      </c>
      <c r="B8361" t="s">
        <v>29804</v>
      </c>
      <c r="C8361" t="s">
        <v>29805</v>
      </c>
      <c r="E8361" t="s">
        <v>29806</v>
      </c>
      <c r="F8361" t="s">
        <v>27439</v>
      </c>
      <c r="G8361" t="e">
        <f>-kin</f>
        <v>#NAME?</v>
      </c>
      <c r="H8361" t="s">
        <v>29807</v>
      </c>
      <c r="I8361">
        <v>1998</v>
      </c>
      <c r="N8361" t="s">
        <v>108</v>
      </c>
      <c r="O8361" t="s">
        <v>30</v>
      </c>
      <c r="P8361" t="s">
        <v>30</v>
      </c>
      <c r="Q8361" t="s">
        <v>31</v>
      </c>
      <c r="R8361" t="s">
        <v>30</v>
      </c>
    </row>
    <row r="8362" spans="1:24" x14ac:dyDescent="0.25">
      <c r="A8362">
        <v>1381296</v>
      </c>
      <c r="B8362" t="s">
        <v>29808</v>
      </c>
      <c r="C8362" t="s">
        <v>29809</v>
      </c>
      <c r="G8362" t="e">
        <f>-focon</f>
        <v>#NAME?</v>
      </c>
      <c r="H8362" t="s">
        <v>2685</v>
      </c>
      <c r="I8362">
        <v>1976</v>
      </c>
      <c r="M8362" t="s">
        <v>2686</v>
      </c>
      <c r="N8362" t="s">
        <v>75</v>
      </c>
      <c r="O8362" t="s">
        <v>30</v>
      </c>
      <c r="P8362" t="s">
        <v>30</v>
      </c>
      <c r="Q8362" t="s">
        <v>31</v>
      </c>
      <c r="R8362" t="s">
        <v>30</v>
      </c>
    </row>
    <row r="8363" spans="1:24" x14ac:dyDescent="0.25">
      <c r="A8363">
        <v>1381437</v>
      </c>
      <c r="B8363" t="s">
        <v>29810</v>
      </c>
      <c r="C8363" t="s">
        <v>29811</v>
      </c>
      <c r="F8363" t="s">
        <v>6339</v>
      </c>
      <c r="G8363" t="e">
        <f>-ermin</f>
        <v>#NAME?</v>
      </c>
      <c r="H8363" t="s">
        <v>14446</v>
      </c>
      <c r="I8363">
        <v>2001</v>
      </c>
      <c r="K8363" t="s">
        <v>29812</v>
      </c>
      <c r="L8363" t="s">
        <v>29813</v>
      </c>
      <c r="N8363" t="s">
        <v>108</v>
      </c>
      <c r="O8363" t="s">
        <v>30</v>
      </c>
      <c r="P8363" t="s">
        <v>30</v>
      </c>
      <c r="Q8363" t="s">
        <v>31</v>
      </c>
      <c r="R8363" t="s">
        <v>30</v>
      </c>
    </row>
    <row r="8364" spans="1:24" x14ac:dyDescent="0.25">
      <c r="A8364">
        <v>1381433</v>
      </c>
      <c r="B8364" t="s">
        <v>29817</v>
      </c>
      <c r="C8364" t="s">
        <v>29818</v>
      </c>
      <c r="F8364" t="s">
        <v>301</v>
      </c>
      <c r="G8364" t="e">
        <f>-plasmin</f>
        <v>#NAME?</v>
      </c>
      <c r="H8364" t="s">
        <v>13203</v>
      </c>
      <c r="M8364" t="s">
        <v>4844</v>
      </c>
      <c r="N8364" t="s">
        <v>75</v>
      </c>
      <c r="O8364" t="s">
        <v>30</v>
      </c>
      <c r="P8364" t="s">
        <v>30</v>
      </c>
      <c r="Q8364" t="s">
        <v>31</v>
      </c>
      <c r="R8364" t="s">
        <v>30</v>
      </c>
    </row>
    <row r="8365" spans="1:24" x14ac:dyDescent="0.25">
      <c r="A8365">
        <v>1383272</v>
      </c>
      <c r="B8365" t="s">
        <v>29819</v>
      </c>
      <c r="C8365" t="s">
        <v>29820</v>
      </c>
      <c r="G8365" t="e">
        <f>-ium</f>
        <v>#NAME?</v>
      </c>
      <c r="H8365" t="s">
        <v>288</v>
      </c>
      <c r="N8365" t="s">
        <v>45</v>
      </c>
      <c r="O8365" t="s">
        <v>40</v>
      </c>
      <c r="P8365" t="s">
        <v>30</v>
      </c>
      <c r="Q8365" t="s">
        <v>46</v>
      </c>
      <c r="R8365" t="s">
        <v>30</v>
      </c>
      <c r="X8365" t="s">
        <v>29821</v>
      </c>
    </row>
    <row r="8366" spans="1:24" x14ac:dyDescent="0.25">
      <c r="A8366">
        <v>453850</v>
      </c>
      <c r="B8366" t="s">
        <v>29822</v>
      </c>
      <c r="C8366" t="s">
        <v>29823</v>
      </c>
      <c r="E8366" t="s">
        <v>29824</v>
      </c>
      <c r="F8366" t="s">
        <v>489</v>
      </c>
      <c r="G8366" t="e">
        <f>-giline</f>
        <v>#NAME?</v>
      </c>
      <c r="H8366" t="s">
        <v>25180</v>
      </c>
      <c r="I8366">
        <v>1992</v>
      </c>
      <c r="M8366" t="s">
        <v>8635</v>
      </c>
      <c r="N8366" t="s">
        <v>45</v>
      </c>
      <c r="O8366" t="s">
        <v>40</v>
      </c>
      <c r="P8366" t="s">
        <v>30</v>
      </c>
      <c r="Q8366" t="s">
        <v>63</v>
      </c>
      <c r="R8366" t="s">
        <v>30</v>
      </c>
      <c r="X8366" t="s">
        <v>29825</v>
      </c>
    </row>
    <row r="8367" spans="1:24" x14ac:dyDescent="0.25">
      <c r="A8367">
        <v>1088963</v>
      </c>
      <c r="B8367" t="s">
        <v>29826</v>
      </c>
      <c r="C8367" t="s">
        <v>29827</v>
      </c>
      <c r="G8367" t="e">
        <f>-ium</f>
        <v>#NAME?</v>
      </c>
      <c r="H8367" t="s">
        <v>288</v>
      </c>
      <c r="N8367" t="s">
        <v>45</v>
      </c>
      <c r="O8367" t="s">
        <v>40</v>
      </c>
      <c r="P8367" t="s">
        <v>30</v>
      </c>
      <c r="Q8367" t="s">
        <v>46</v>
      </c>
      <c r="R8367" t="s">
        <v>30</v>
      </c>
      <c r="X8367" t="s">
        <v>29828</v>
      </c>
    </row>
    <row r="8368" spans="1:24" x14ac:dyDescent="0.25">
      <c r="A8368">
        <v>1383176</v>
      </c>
      <c r="B8368" t="s">
        <v>29829</v>
      </c>
      <c r="C8368" t="s">
        <v>29830</v>
      </c>
      <c r="E8368" t="s">
        <v>29831</v>
      </c>
      <c r="G8368" t="e">
        <f>-perone</f>
        <v>#NAME?</v>
      </c>
      <c r="H8368" t="s">
        <v>5115</v>
      </c>
      <c r="I8368">
        <v>1986</v>
      </c>
      <c r="M8368" t="s">
        <v>15615</v>
      </c>
      <c r="N8368" t="s">
        <v>45</v>
      </c>
      <c r="O8368" t="s">
        <v>30</v>
      </c>
      <c r="P8368" t="s">
        <v>30</v>
      </c>
      <c r="Q8368" t="s">
        <v>63</v>
      </c>
      <c r="R8368" t="s">
        <v>30</v>
      </c>
      <c r="X8368" t="s">
        <v>29832</v>
      </c>
    </row>
    <row r="8369" spans="1:24" x14ac:dyDescent="0.25">
      <c r="A8369">
        <v>1383240</v>
      </c>
      <c r="B8369" t="s">
        <v>29833</v>
      </c>
      <c r="C8369" t="s">
        <v>29834</v>
      </c>
      <c r="E8369" t="s">
        <v>29835</v>
      </c>
      <c r="G8369" t="e">
        <f>-ium</f>
        <v>#NAME?</v>
      </c>
      <c r="H8369" t="s">
        <v>288</v>
      </c>
      <c r="N8369" t="s">
        <v>45</v>
      </c>
      <c r="O8369" t="s">
        <v>40</v>
      </c>
      <c r="P8369" t="s">
        <v>30</v>
      </c>
      <c r="Q8369" t="s">
        <v>46</v>
      </c>
      <c r="R8369" t="s">
        <v>30</v>
      </c>
      <c r="X8369" t="s">
        <v>29836</v>
      </c>
    </row>
    <row r="8370" spans="1:24" x14ac:dyDescent="0.25">
      <c r="A8370">
        <v>1378600</v>
      </c>
      <c r="B8370" t="s">
        <v>29837</v>
      </c>
      <c r="C8370" t="s">
        <v>29838</v>
      </c>
      <c r="G8370" t="e">
        <f>-dipine</f>
        <v>#NAME?</v>
      </c>
      <c r="H8370" t="s">
        <v>318</v>
      </c>
      <c r="N8370" t="s">
        <v>45</v>
      </c>
      <c r="O8370" t="s">
        <v>30</v>
      </c>
      <c r="P8370" t="s">
        <v>30</v>
      </c>
      <c r="Q8370" t="s">
        <v>46</v>
      </c>
      <c r="R8370" t="s">
        <v>30</v>
      </c>
      <c r="X8370" t="s">
        <v>29839</v>
      </c>
    </row>
    <row r="8371" spans="1:24" x14ac:dyDescent="0.25">
      <c r="A8371">
        <v>1379098</v>
      </c>
      <c r="B8371" t="s">
        <v>29840</v>
      </c>
      <c r="C8371" t="s">
        <v>29841</v>
      </c>
      <c r="G8371" t="s">
        <v>2333</v>
      </c>
      <c r="H8371" t="s">
        <v>790</v>
      </c>
      <c r="N8371" t="s">
        <v>29</v>
      </c>
      <c r="O8371" t="s">
        <v>40</v>
      </c>
      <c r="P8371" t="s">
        <v>30</v>
      </c>
      <c r="Q8371" t="s">
        <v>31</v>
      </c>
      <c r="R8371" t="s">
        <v>30</v>
      </c>
      <c r="X8371" t="s">
        <v>29842</v>
      </c>
    </row>
    <row r="8372" spans="1:24" x14ac:dyDescent="0.25">
      <c r="A8372">
        <v>1377698</v>
      </c>
      <c r="B8372" t="s">
        <v>29843</v>
      </c>
      <c r="C8372" t="s">
        <v>29844</v>
      </c>
      <c r="G8372" t="e">
        <f>-ast</f>
        <v>#NAME?</v>
      </c>
      <c r="H8372" t="s">
        <v>10401</v>
      </c>
      <c r="N8372" t="s">
        <v>45</v>
      </c>
      <c r="O8372" t="s">
        <v>40</v>
      </c>
      <c r="P8372" t="s">
        <v>30</v>
      </c>
      <c r="Q8372" t="s">
        <v>46</v>
      </c>
      <c r="R8372" t="s">
        <v>30</v>
      </c>
      <c r="X8372" t="s">
        <v>29845</v>
      </c>
    </row>
    <row r="8373" spans="1:24" x14ac:dyDescent="0.25">
      <c r="A8373">
        <v>1330563</v>
      </c>
      <c r="B8373" t="s">
        <v>29846</v>
      </c>
      <c r="C8373" t="s">
        <v>29847</v>
      </c>
      <c r="E8373" t="s">
        <v>29848</v>
      </c>
      <c r="F8373" t="s">
        <v>480</v>
      </c>
      <c r="G8373" t="e">
        <f>-cycline</f>
        <v>#NAME?</v>
      </c>
      <c r="H8373" t="s">
        <v>5183</v>
      </c>
      <c r="I8373">
        <v>1964</v>
      </c>
      <c r="M8373" t="s">
        <v>453</v>
      </c>
      <c r="N8373" t="s">
        <v>29</v>
      </c>
      <c r="O8373" t="s">
        <v>40</v>
      </c>
      <c r="P8373" t="s">
        <v>30</v>
      </c>
      <c r="Q8373" t="s">
        <v>31</v>
      </c>
      <c r="R8373" t="s">
        <v>30</v>
      </c>
      <c r="X8373" t="s">
        <v>29849</v>
      </c>
    </row>
    <row r="8374" spans="1:24" x14ac:dyDescent="0.25">
      <c r="A8374">
        <v>1377541</v>
      </c>
      <c r="B8374" t="s">
        <v>29850</v>
      </c>
      <c r="C8374" t="s">
        <v>29851</v>
      </c>
      <c r="G8374" t="s">
        <v>29852</v>
      </c>
      <c r="H8374" t="s">
        <v>29853</v>
      </c>
      <c r="N8374" t="s">
        <v>45</v>
      </c>
      <c r="O8374" t="s">
        <v>40</v>
      </c>
      <c r="P8374" t="s">
        <v>30</v>
      </c>
      <c r="Q8374" t="s">
        <v>63</v>
      </c>
      <c r="R8374" t="s">
        <v>30</v>
      </c>
      <c r="X8374" t="s">
        <v>29854</v>
      </c>
    </row>
    <row r="8375" spans="1:24" x14ac:dyDescent="0.25">
      <c r="A8375">
        <v>1378062</v>
      </c>
      <c r="B8375" t="s">
        <v>29855</v>
      </c>
      <c r="C8375" t="s">
        <v>29856</v>
      </c>
      <c r="G8375" t="e">
        <f>-azocine</f>
        <v>#NAME?</v>
      </c>
      <c r="H8375" t="s">
        <v>2175</v>
      </c>
      <c r="N8375" t="s">
        <v>45</v>
      </c>
      <c r="O8375" t="s">
        <v>40</v>
      </c>
      <c r="P8375" t="s">
        <v>30</v>
      </c>
      <c r="Q8375" t="s">
        <v>46</v>
      </c>
      <c r="R8375" t="s">
        <v>30</v>
      </c>
      <c r="X8375" t="s">
        <v>29857</v>
      </c>
    </row>
    <row r="8376" spans="1:24" x14ac:dyDescent="0.25">
      <c r="A8376">
        <v>4726</v>
      </c>
      <c r="B8376" t="s">
        <v>29858</v>
      </c>
      <c r="C8376" t="s">
        <v>29859</v>
      </c>
      <c r="G8376" t="e">
        <f>-perone</f>
        <v>#NAME?</v>
      </c>
      <c r="H8376" t="s">
        <v>5115</v>
      </c>
      <c r="I8376">
        <v>1997</v>
      </c>
      <c r="M8376" t="s">
        <v>7283</v>
      </c>
      <c r="N8376" t="s">
        <v>45</v>
      </c>
      <c r="O8376" t="s">
        <v>40</v>
      </c>
      <c r="P8376" t="s">
        <v>30</v>
      </c>
      <c r="Q8376" t="s">
        <v>63</v>
      </c>
      <c r="R8376" t="s">
        <v>30</v>
      </c>
      <c r="X8376" t="s">
        <v>29860</v>
      </c>
    </row>
    <row r="8377" spans="1:24" x14ac:dyDescent="0.25">
      <c r="A8377">
        <v>1377557</v>
      </c>
      <c r="B8377" t="s">
        <v>29861</v>
      </c>
      <c r="C8377" t="s">
        <v>29862</v>
      </c>
      <c r="G8377" t="e">
        <f>-perone</f>
        <v>#NAME?</v>
      </c>
      <c r="H8377" t="s">
        <v>5115</v>
      </c>
      <c r="N8377" t="s">
        <v>45</v>
      </c>
      <c r="O8377" t="s">
        <v>40</v>
      </c>
      <c r="P8377" t="s">
        <v>30</v>
      </c>
      <c r="Q8377" t="s">
        <v>63</v>
      </c>
      <c r="R8377" t="s">
        <v>30</v>
      </c>
      <c r="X8377" t="s">
        <v>29863</v>
      </c>
    </row>
    <row r="8378" spans="1:24" x14ac:dyDescent="0.25">
      <c r="A8378">
        <v>1376988</v>
      </c>
      <c r="B8378" t="s">
        <v>29864</v>
      </c>
      <c r="C8378" t="s">
        <v>29865</v>
      </c>
      <c r="G8378" t="e">
        <f>-dralazine</f>
        <v>#NAME?</v>
      </c>
      <c r="H8378" t="s">
        <v>11083</v>
      </c>
      <c r="N8378" t="s">
        <v>45</v>
      </c>
      <c r="O8378" t="s">
        <v>40</v>
      </c>
      <c r="P8378" t="s">
        <v>30</v>
      </c>
      <c r="Q8378" t="s">
        <v>63</v>
      </c>
      <c r="R8378" t="s">
        <v>30</v>
      </c>
      <c r="X8378" t="s">
        <v>29866</v>
      </c>
    </row>
    <row r="8379" spans="1:24" x14ac:dyDescent="0.25">
      <c r="A8379">
        <v>1380001</v>
      </c>
      <c r="B8379" t="s">
        <v>29867</v>
      </c>
      <c r="C8379" t="s">
        <v>29868</v>
      </c>
      <c r="E8379" t="s">
        <v>29869</v>
      </c>
      <c r="G8379" t="e">
        <f>-adol</f>
        <v>#NAME?</v>
      </c>
      <c r="H8379" t="s">
        <v>582</v>
      </c>
      <c r="I8379">
        <v>2005</v>
      </c>
      <c r="N8379" t="s">
        <v>45</v>
      </c>
      <c r="O8379" t="s">
        <v>40</v>
      </c>
      <c r="P8379" t="s">
        <v>30</v>
      </c>
      <c r="Q8379" t="s">
        <v>31</v>
      </c>
      <c r="R8379" t="s">
        <v>30</v>
      </c>
      <c r="X8379" t="s">
        <v>29870</v>
      </c>
    </row>
    <row r="8380" spans="1:24" x14ac:dyDescent="0.25">
      <c r="A8380">
        <v>1376730</v>
      </c>
      <c r="B8380" t="s">
        <v>29871</v>
      </c>
      <c r="C8380" t="s">
        <v>29872</v>
      </c>
      <c r="G8380" t="e">
        <f>-tide</f>
        <v>#NAME?</v>
      </c>
      <c r="H8380" t="s">
        <v>107</v>
      </c>
      <c r="N8380" t="s">
        <v>108</v>
      </c>
      <c r="O8380" t="s">
        <v>30</v>
      </c>
      <c r="P8380" t="s">
        <v>30</v>
      </c>
      <c r="Q8380" t="s">
        <v>31</v>
      </c>
      <c r="R8380" t="s">
        <v>30</v>
      </c>
      <c r="X8380" t="s">
        <v>29873</v>
      </c>
    </row>
    <row r="8381" spans="1:24" x14ac:dyDescent="0.25">
      <c r="A8381">
        <v>1377466</v>
      </c>
      <c r="B8381" t="s">
        <v>29874</v>
      </c>
      <c r="C8381" t="s">
        <v>29875</v>
      </c>
      <c r="G8381" t="s">
        <v>668</v>
      </c>
      <c r="H8381" t="s">
        <v>669</v>
      </c>
      <c r="N8381" t="s">
        <v>45</v>
      </c>
      <c r="O8381" t="s">
        <v>40</v>
      </c>
      <c r="P8381" t="s">
        <v>30</v>
      </c>
      <c r="Q8381" t="s">
        <v>63</v>
      </c>
      <c r="R8381" t="s">
        <v>30</v>
      </c>
      <c r="X8381" t="s">
        <v>29876</v>
      </c>
    </row>
    <row r="8382" spans="1:24" x14ac:dyDescent="0.25">
      <c r="A8382">
        <v>11220</v>
      </c>
      <c r="B8382" t="s">
        <v>29877</v>
      </c>
      <c r="C8382" t="s">
        <v>29878</v>
      </c>
      <c r="E8382" t="s">
        <v>29879</v>
      </c>
      <c r="F8382" t="s">
        <v>301</v>
      </c>
      <c r="G8382" t="e">
        <f>-dan</f>
        <v>#NAME?</v>
      </c>
      <c r="H8382" t="s">
        <v>5004</v>
      </c>
      <c r="I8382">
        <v>1986</v>
      </c>
      <c r="M8382" t="s">
        <v>896</v>
      </c>
      <c r="N8382" t="s">
        <v>45</v>
      </c>
      <c r="O8382" t="s">
        <v>40</v>
      </c>
      <c r="P8382" t="s">
        <v>30</v>
      </c>
      <c r="Q8382" t="s">
        <v>63</v>
      </c>
      <c r="R8382" t="s">
        <v>30</v>
      </c>
      <c r="X8382" t="s">
        <v>29880</v>
      </c>
    </row>
    <row r="8383" spans="1:24" x14ac:dyDescent="0.25">
      <c r="A8383">
        <v>1383024</v>
      </c>
      <c r="B8383" t="s">
        <v>29881</v>
      </c>
      <c r="C8383" t="s">
        <v>29882</v>
      </c>
      <c r="E8383" t="s">
        <v>29883</v>
      </c>
      <c r="F8383" t="s">
        <v>1370</v>
      </c>
      <c r="G8383" t="s">
        <v>29884</v>
      </c>
      <c r="H8383" t="s">
        <v>29885</v>
      </c>
      <c r="I8383">
        <v>2007</v>
      </c>
      <c r="N8383" t="s">
        <v>45</v>
      </c>
      <c r="O8383" t="s">
        <v>40</v>
      </c>
      <c r="P8383" t="s">
        <v>30</v>
      </c>
      <c r="Q8383" t="s">
        <v>31</v>
      </c>
      <c r="R8383" t="s">
        <v>30</v>
      </c>
      <c r="X8383" t="s">
        <v>29886</v>
      </c>
    </row>
    <row r="8384" spans="1:24" x14ac:dyDescent="0.25">
      <c r="A8384">
        <v>1540480</v>
      </c>
      <c r="B8384" t="s">
        <v>29891</v>
      </c>
      <c r="C8384" t="s">
        <v>29892</v>
      </c>
      <c r="E8384" t="s">
        <v>29893</v>
      </c>
      <c r="F8384" t="s">
        <v>1327</v>
      </c>
      <c r="G8384" t="e">
        <f>-virine</f>
        <v>#NAME?</v>
      </c>
      <c r="H8384" t="s">
        <v>12237</v>
      </c>
      <c r="I8384">
        <v>2013</v>
      </c>
      <c r="N8384" t="s">
        <v>45</v>
      </c>
      <c r="O8384" t="s">
        <v>40</v>
      </c>
      <c r="P8384" t="s">
        <v>30</v>
      </c>
      <c r="Q8384" t="s">
        <v>63</v>
      </c>
      <c r="R8384" t="s">
        <v>30</v>
      </c>
      <c r="X8384" t="s">
        <v>29894</v>
      </c>
    </row>
    <row r="8385" spans="1:24" x14ac:dyDescent="0.25">
      <c r="A8385">
        <v>1111332</v>
      </c>
      <c r="B8385" t="s">
        <v>29903</v>
      </c>
      <c r="C8385" t="s">
        <v>29904</v>
      </c>
      <c r="G8385" t="e">
        <f>-racil</f>
        <v>#NAME?</v>
      </c>
      <c r="H8385" t="s">
        <v>11680</v>
      </c>
      <c r="N8385" t="s">
        <v>45</v>
      </c>
      <c r="O8385" t="s">
        <v>40</v>
      </c>
      <c r="P8385" t="s">
        <v>30</v>
      </c>
      <c r="Q8385" t="s">
        <v>63</v>
      </c>
      <c r="R8385" t="s">
        <v>30</v>
      </c>
      <c r="X8385" t="s">
        <v>29905</v>
      </c>
    </row>
    <row r="8386" spans="1:24" x14ac:dyDescent="0.25">
      <c r="A8386">
        <v>142878</v>
      </c>
      <c r="B8386" t="s">
        <v>29920</v>
      </c>
      <c r="C8386" t="s">
        <v>29921</v>
      </c>
      <c r="E8386" t="s">
        <v>29922</v>
      </c>
      <c r="F8386" t="s">
        <v>982</v>
      </c>
      <c r="G8386" t="e">
        <f>-fiban</f>
        <v>#NAME?</v>
      </c>
      <c r="H8386" t="s">
        <v>10845</v>
      </c>
      <c r="I8386">
        <v>1999</v>
      </c>
      <c r="N8386" t="s">
        <v>45</v>
      </c>
      <c r="O8386" t="s">
        <v>40</v>
      </c>
      <c r="P8386" t="s">
        <v>30</v>
      </c>
      <c r="Q8386" t="s">
        <v>31</v>
      </c>
      <c r="R8386" t="s">
        <v>30</v>
      </c>
      <c r="X8386" t="s">
        <v>29923</v>
      </c>
    </row>
    <row r="8387" spans="1:24" x14ac:dyDescent="0.25">
      <c r="A8387">
        <v>219546</v>
      </c>
      <c r="B8387" t="s">
        <v>29924</v>
      </c>
      <c r="C8387" t="s">
        <v>29925</v>
      </c>
      <c r="G8387" t="e">
        <f>-crine</f>
        <v>#NAME?</v>
      </c>
      <c r="H8387" t="s">
        <v>401</v>
      </c>
      <c r="N8387" t="s">
        <v>45</v>
      </c>
      <c r="O8387" t="s">
        <v>40</v>
      </c>
      <c r="P8387" t="s">
        <v>30</v>
      </c>
      <c r="Q8387" t="s">
        <v>63</v>
      </c>
      <c r="R8387" t="s">
        <v>30</v>
      </c>
      <c r="X8387" t="s">
        <v>29926</v>
      </c>
    </row>
    <row r="8388" spans="1:24" x14ac:dyDescent="0.25">
      <c r="A8388">
        <v>494280</v>
      </c>
      <c r="B8388" t="s">
        <v>29927</v>
      </c>
      <c r="C8388" t="s">
        <v>29928</v>
      </c>
      <c r="E8388" t="s">
        <v>29929</v>
      </c>
      <c r="F8388" t="s">
        <v>1285</v>
      </c>
      <c r="G8388" t="e">
        <f>-parib</f>
        <v>#NAME?</v>
      </c>
      <c r="H8388" t="s">
        <v>1328</v>
      </c>
      <c r="I8388">
        <v>2009</v>
      </c>
      <c r="N8388" t="s">
        <v>45</v>
      </c>
      <c r="O8388" t="s">
        <v>40</v>
      </c>
      <c r="P8388" t="s">
        <v>30</v>
      </c>
      <c r="Q8388" t="s">
        <v>31</v>
      </c>
      <c r="R8388" t="s">
        <v>30</v>
      </c>
      <c r="X8388" t="s">
        <v>29930</v>
      </c>
    </row>
    <row r="8389" spans="1:24" x14ac:dyDescent="0.25">
      <c r="A8389">
        <v>497877</v>
      </c>
      <c r="B8389" t="s">
        <v>29931</v>
      </c>
      <c r="C8389" t="s">
        <v>29932</v>
      </c>
      <c r="E8389" t="s">
        <v>29933</v>
      </c>
      <c r="G8389" t="e">
        <f>-imod</f>
        <v>#NAME?</v>
      </c>
      <c r="H8389" t="s">
        <v>14683</v>
      </c>
      <c r="I8389">
        <v>2007</v>
      </c>
      <c r="N8389" t="s">
        <v>45</v>
      </c>
      <c r="O8389" t="s">
        <v>30</v>
      </c>
      <c r="P8389" t="s">
        <v>30</v>
      </c>
      <c r="Q8389" t="s">
        <v>31</v>
      </c>
      <c r="R8389" t="s">
        <v>30</v>
      </c>
      <c r="X8389" t="s">
        <v>29934</v>
      </c>
    </row>
    <row r="8390" spans="1:24" x14ac:dyDescent="0.25">
      <c r="A8390">
        <v>220960</v>
      </c>
      <c r="B8390" t="s">
        <v>29935</v>
      </c>
      <c r="C8390" t="s">
        <v>29936</v>
      </c>
      <c r="E8390" t="s">
        <v>29937</v>
      </c>
      <c r="G8390" t="e">
        <f>-zolid</f>
        <v>#NAME?</v>
      </c>
      <c r="H8390" t="s">
        <v>3764</v>
      </c>
      <c r="N8390" t="s">
        <v>45</v>
      </c>
      <c r="O8390" t="s">
        <v>40</v>
      </c>
      <c r="P8390" t="s">
        <v>30</v>
      </c>
      <c r="Q8390" t="s">
        <v>31</v>
      </c>
      <c r="R8390" t="s">
        <v>30</v>
      </c>
      <c r="X8390" t="s">
        <v>29938</v>
      </c>
    </row>
    <row r="8391" spans="1:24" x14ac:dyDescent="0.25">
      <c r="A8391">
        <v>52447</v>
      </c>
      <c r="B8391" t="s">
        <v>29939</v>
      </c>
      <c r="C8391" t="s">
        <v>29940</v>
      </c>
      <c r="G8391" t="e">
        <f>-racetam</f>
        <v>#NAME?</v>
      </c>
      <c r="H8391" t="s">
        <v>1139</v>
      </c>
      <c r="N8391" t="s">
        <v>45</v>
      </c>
      <c r="O8391" t="s">
        <v>40</v>
      </c>
      <c r="P8391" t="s">
        <v>30</v>
      </c>
      <c r="Q8391" t="s">
        <v>63</v>
      </c>
      <c r="R8391" t="s">
        <v>30</v>
      </c>
      <c r="X8391" t="s">
        <v>29941</v>
      </c>
    </row>
    <row r="8392" spans="1:24" x14ac:dyDescent="0.25">
      <c r="A8392">
        <v>11715</v>
      </c>
      <c r="B8392" t="s">
        <v>29959</v>
      </c>
      <c r="C8392" t="s">
        <v>29960</v>
      </c>
      <c r="E8392" t="s">
        <v>29961</v>
      </c>
      <c r="F8392" t="s">
        <v>8802</v>
      </c>
      <c r="G8392" t="e">
        <f>-azepam</f>
        <v>#NAME?</v>
      </c>
      <c r="H8392" t="s">
        <v>1171</v>
      </c>
      <c r="I8392">
        <v>1976</v>
      </c>
      <c r="K8392" t="s">
        <v>29962</v>
      </c>
      <c r="L8392" t="s">
        <v>29963</v>
      </c>
      <c r="M8392" t="s">
        <v>693</v>
      </c>
      <c r="N8392" t="s">
        <v>45</v>
      </c>
      <c r="O8392" t="s">
        <v>40</v>
      </c>
      <c r="P8392" t="s">
        <v>30</v>
      </c>
      <c r="Q8392" t="s">
        <v>63</v>
      </c>
      <c r="R8392" t="s">
        <v>30</v>
      </c>
      <c r="X8392" t="s">
        <v>29964</v>
      </c>
    </row>
    <row r="8393" spans="1:24" x14ac:dyDescent="0.25">
      <c r="A8393">
        <v>35953</v>
      </c>
      <c r="B8393" t="s">
        <v>29965</v>
      </c>
      <c r="C8393" t="s">
        <v>29966</v>
      </c>
      <c r="E8393" t="s">
        <v>29967</v>
      </c>
      <c r="F8393" t="s">
        <v>29968</v>
      </c>
      <c r="G8393" t="e">
        <f ca="1">-ifen(e)</f>
        <v>#NAME?</v>
      </c>
      <c r="H8393" t="s">
        <v>4990</v>
      </c>
      <c r="I8393">
        <v>1998</v>
      </c>
      <c r="N8393" t="s">
        <v>45</v>
      </c>
      <c r="O8393" t="s">
        <v>40</v>
      </c>
      <c r="P8393" t="s">
        <v>30</v>
      </c>
      <c r="Q8393" t="s">
        <v>63</v>
      </c>
      <c r="R8393" t="s">
        <v>30</v>
      </c>
      <c r="X8393" t="s">
        <v>29969</v>
      </c>
    </row>
    <row r="8394" spans="1:24" x14ac:dyDescent="0.25">
      <c r="A8394">
        <v>217676</v>
      </c>
      <c r="B8394" t="s">
        <v>29970</v>
      </c>
      <c r="C8394" t="s">
        <v>29971</v>
      </c>
      <c r="F8394" t="s">
        <v>29972</v>
      </c>
      <c r="G8394" t="e">
        <f>-meline</f>
        <v>#NAME?</v>
      </c>
      <c r="H8394" t="s">
        <v>16053</v>
      </c>
      <c r="I8394">
        <v>2002</v>
      </c>
      <c r="N8394" t="s">
        <v>45</v>
      </c>
      <c r="O8394" t="s">
        <v>40</v>
      </c>
      <c r="P8394" t="s">
        <v>30</v>
      </c>
      <c r="Q8394" t="s">
        <v>63</v>
      </c>
      <c r="R8394" t="s">
        <v>30</v>
      </c>
      <c r="X8394" t="s">
        <v>29973</v>
      </c>
    </row>
    <row r="8395" spans="1:24" x14ac:dyDescent="0.25">
      <c r="A8395">
        <v>188694</v>
      </c>
      <c r="B8395" t="s">
        <v>29974</v>
      </c>
      <c r="C8395" t="s">
        <v>29975</v>
      </c>
      <c r="E8395" t="s">
        <v>29976</v>
      </c>
      <c r="F8395" t="s">
        <v>4276</v>
      </c>
      <c r="G8395" t="e">
        <f>-stat</f>
        <v>#NAME?</v>
      </c>
      <c r="H8395" t="s">
        <v>387</v>
      </c>
      <c r="I8395">
        <v>1999</v>
      </c>
      <c r="N8395" t="s">
        <v>45</v>
      </c>
      <c r="O8395" t="s">
        <v>30</v>
      </c>
      <c r="P8395" t="s">
        <v>30</v>
      </c>
      <c r="Q8395" t="s">
        <v>31</v>
      </c>
      <c r="R8395" t="s">
        <v>30</v>
      </c>
      <c r="X8395" t="s">
        <v>29977</v>
      </c>
    </row>
    <row r="8396" spans="1:24" x14ac:dyDescent="0.25">
      <c r="A8396">
        <v>1379357</v>
      </c>
      <c r="B8396" t="s">
        <v>29997</v>
      </c>
      <c r="C8396" t="s">
        <v>29998</v>
      </c>
      <c r="E8396" t="s">
        <v>29999</v>
      </c>
      <c r="F8396" t="s">
        <v>442</v>
      </c>
      <c r="G8396" t="e">
        <f>-bersat</f>
        <v>#NAME?</v>
      </c>
      <c r="H8396" t="s">
        <v>23303</v>
      </c>
      <c r="I8396">
        <v>2000</v>
      </c>
      <c r="N8396" t="s">
        <v>45</v>
      </c>
      <c r="O8396" t="s">
        <v>40</v>
      </c>
      <c r="P8396" t="s">
        <v>30</v>
      </c>
      <c r="Q8396" t="s">
        <v>31</v>
      </c>
      <c r="R8396" t="s">
        <v>30</v>
      </c>
      <c r="X8396" t="s">
        <v>30000</v>
      </c>
    </row>
    <row r="8397" spans="1:24" x14ac:dyDescent="0.25">
      <c r="A8397">
        <v>1379683</v>
      </c>
      <c r="B8397" t="s">
        <v>30001</v>
      </c>
      <c r="C8397" t="s">
        <v>30002</v>
      </c>
      <c r="E8397" t="s">
        <v>30003</v>
      </c>
      <c r="F8397" t="s">
        <v>36</v>
      </c>
      <c r="G8397" t="e">
        <f>-monam</f>
        <v>#NAME?</v>
      </c>
      <c r="H8397" t="s">
        <v>4258</v>
      </c>
      <c r="I8397">
        <v>1986</v>
      </c>
      <c r="M8397" t="s">
        <v>453</v>
      </c>
      <c r="N8397" t="s">
        <v>45</v>
      </c>
      <c r="O8397" t="s">
        <v>30</v>
      </c>
      <c r="P8397" t="s">
        <v>30</v>
      </c>
      <c r="Q8397" t="s">
        <v>31</v>
      </c>
      <c r="R8397" t="s">
        <v>30</v>
      </c>
      <c r="X8397" t="s">
        <v>30004</v>
      </c>
    </row>
    <row r="8398" spans="1:24" x14ac:dyDescent="0.25">
      <c r="A8398">
        <v>1379128</v>
      </c>
      <c r="B8398" t="s">
        <v>30005</v>
      </c>
      <c r="C8398" t="s">
        <v>30006</v>
      </c>
      <c r="G8398" t="s">
        <v>37</v>
      </c>
      <c r="H8398" t="s">
        <v>38</v>
      </c>
      <c r="N8398" t="s">
        <v>29</v>
      </c>
      <c r="O8398" t="s">
        <v>40</v>
      </c>
      <c r="P8398" t="s">
        <v>30</v>
      </c>
      <c r="Q8398" t="s">
        <v>31</v>
      </c>
      <c r="R8398" t="s">
        <v>30</v>
      </c>
      <c r="X8398" t="s">
        <v>30007</v>
      </c>
    </row>
    <row r="8399" spans="1:24" x14ac:dyDescent="0.25">
      <c r="A8399">
        <v>694492</v>
      </c>
      <c r="B8399" t="s">
        <v>30008</v>
      </c>
      <c r="C8399" t="s">
        <v>30009</v>
      </c>
      <c r="N8399" t="s">
        <v>45</v>
      </c>
      <c r="O8399" t="s">
        <v>40</v>
      </c>
      <c r="P8399" t="s">
        <v>30</v>
      </c>
      <c r="Q8399" t="s">
        <v>63</v>
      </c>
      <c r="R8399" t="s">
        <v>30</v>
      </c>
      <c r="X8399" t="s">
        <v>30010</v>
      </c>
    </row>
    <row r="8400" spans="1:24" x14ac:dyDescent="0.25">
      <c r="A8400">
        <v>237007</v>
      </c>
      <c r="B8400" t="s">
        <v>30011</v>
      </c>
      <c r="C8400" t="s">
        <v>30012</v>
      </c>
      <c r="G8400" t="e">
        <f>-dil</f>
        <v>#NAME?</v>
      </c>
      <c r="H8400" t="s">
        <v>707</v>
      </c>
      <c r="N8400" t="s">
        <v>45</v>
      </c>
      <c r="O8400" t="s">
        <v>40</v>
      </c>
      <c r="P8400" t="s">
        <v>30</v>
      </c>
      <c r="Q8400" t="s">
        <v>46</v>
      </c>
      <c r="R8400" t="s">
        <v>30</v>
      </c>
      <c r="X8400" t="s">
        <v>30013</v>
      </c>
    </row>
    <row r="8401" spans="1:24" x14ac:dyDescent="0.25">
      <c r="A8401">
        <v>139949</v>
      </c>
      <c r="B8401" t="s">
        <v>30014</v>
      </c>
      <c r="C8401" t="s">
        <v>30015</v>
      </c>
      <c r="E8401" t="s">
        <v>30016</v>
      </c>
      <c r="K8401" t="s">
        <v>30017</v>
      </c>
      <c r="L8401" t="s">
        <v>30018</v>
      </c>
      <c r="N8401" t="s">
        <v>45</v>
      </c>
      <c r="O8401" t="s">
        <v>40</v>
      </c>
      <c r="P8401" t="s">
        <v>30</v>
      </c>
      <c r="Q8401" t="s">
        <v>63</v>
      </c>
      <c r="R8401" t="s">
        <v>30</v>
      </c>
      <c r="X8401" t="s">
        <v>30019</v>
      </c>
    </row>
    <row r="8402" spans="1:24" x14ac:dyDescent="0.25">
      <c r="A8402">
        <v>1078544</v>
      </c>
      <c r="B8402" t="s">
        <v>30020</v>
      </c>
      <c r="C8402" t="s">
        <v>30021</v>
      </c>
      <c r="N8402" t="s">
        <v>29</v>
      </c>
      <c r="O8402" t="s">
        <v>30</v>
      </c>
      <c r="P8402" t="s">
        <v>30</v>
      </c>
      <c r="Q8402" t="s">
        <v>31</v>
      </c>
      <c r="R8402" t="s">
        <v>30</v>
      </c>
      <c r="X8402" t="s">
        <v>30022</v>
      </c>
    </row>
    <row r="8403" spans="1:24" x14ac:dyDescent="0.25">
      <c r="A8403">
        <v>138211</v>
      </c>
      <c r="B8403" t="s">
        <v>30023</v>
      </c>
      <c r="C8403" t="s">
        <v>30024</v>
      </c>
      <c r="N8403" t="s">
        <v>45</v>
      </c>
      <c r="O8403" t="s">
        <v>40</v>
      </c>
      <c r="P8403" t="s">
        <v>30</v>
      </c>
      <c r="Q8403" t="s">
        <v>63</v>
      </c>
      <c r="R8403" t="s">
        <v>30</v>
      </c>
      <c r="X8403" t="s">
        <v>30025</v>
      </c>
    </row>
    <row r="8404" spans="1:24" x14ac:dyDescent="0.25">
      <c r="A8404">
        <v>465355</v>
      </c>
      <c r="B8404" t="s">
        <v>30026</v>
      </c>
      <c r="C8404" t="s">
        <v>30027</v>
      </c>
      <c r="K8404" t="s">
        <v>30028</v>
      </c>
      <c r="L8404" t="s">
        <v>30029</v>
      </c>
      <c r="N8404" t="s">
        <v>29</v>
      </c>
      <c r="O8404" t="s">
        <v>30</v>
      </c>
      <c r="P8404" t="s">
        <v>30</v>
      </c>
      <c r="Q8404" t="s">
        <v>31</v>
      </c>
      <c r="R8404" t="s">
        <v>30</v>
      </c>
      <c r="X8404" t="s">
        <v>30030</v>
      </c>
    </row>
    <row r="8405" spans="1:24" x14ac:dyDescent="0.25">
      <c r="A8405">
        <v>29061</v>
      </c>
      <c r="B8405" t="s">
        <v>30031</v>
      </c>
      <c r="C8405" t="s">
        <v>30032</v>
      </c>
      <c r="E8405" t="s">
        <v>30033</v>
      </c>
      <c r="F8405" t="s">
        <v>301</v>
      </c>
      <c r="I8405">
        <v>1997</v>
      </c>
      <c r="K8405" t="s">
        <v>30034</v>
      </c>
      <c r="L8405" t="s">
        <v>30035</v>
      </c>
      <c r="M8405" t="s">
        <v>793</v>
      </c>
      <c r="N8405" t="s">
        <v>45</v>
      </c>
      <c r="O8405" t="s">
        <v>30</v>
      </c>
      <c r="P8405" t="s">
        <v>30</v>
      </c>
      <c r="Q8405" t="s">
        <v>63</v>
      </c>
      <c r="R8405" t="s">
        <v>30</v>
      </c>
      <c r="X8405" t="s">
        <v>30036</v>
      </c>
    </row>
    <row r="8406" spans="1:24" x14ac:dyDescent="0.25">
      <c r="A8406">
        <v>658854</v>
      </c>
      <c r="B8406" t="s">
        <v>30037</v>
      </c>
      <c r="C8406" t="s">
        <v>30038</v>
      </c>
      <c r="E8406" t="s">
        <v>30039</v>
      </c>
      <c r="F8406" t="s">
        <v>12545</v>
      </c>
      <c r="G8406" t="e">
        <f>-mycin</f>
        <v>#NAME?</v>
      </c>
      <c r="H8406" t="s">
        <v>26</v>
      </c>
      <c r="I8406">
        <v>2008</v>
      </c>
      <c r="N8406" t="s">
        <v>29</v>
      </c>
      <c r="O8406" t="s">
        <v>30</v>
      </c>
      <c r="P8406" t="s">
        <v>30</v>
      </c>
      <c r="Q8406" t="s">
        <v>31</v>
      </c>
      <c r="R8406" t="s">
        <v>30</v>
      </c>
      <c r="X8406" t="s">
        <v>30040</v>
      </c>
    </row>
    <row r="8407" spans="1:24" x14ac:dyDescent="0.25">
      <c r="A8407">
        <v>18588</v>
      </c>
      <c r="B8407" t="s">
        <v>30041</v>
      </c>
      <c r="C8407" t="s">
        <v>30042</v>
      </c>
      <c r="E8407" t="s">
        <v>30043</v>
      </c>
      <c r="F8407" t="s">
        <v>30044</v>
      </c>
      <c r="G8407" t="s">
        <v>1458</v>
      </c>
      <c r="H8407" t="s">
        <v>1459</v>
      </c>
      <c r="I8407">
        <v>2002</v>
      </c>
      <c r="N8407" t="s">
        <v>45</v>
      </c>
      <c r="O8407" t="s">
        <v>40</v>
      </c>
      <c r="P8407" t="s">
        <v>30</v>
      </c>
      <c r="Q8407" t="s">
        <v>63</v>
      </c>
      <c r="R8407" t="s">
        <v>30</v>
      </c>
      <c r="X8407" t="s">
        <v>30045</v>
      </c>
    </row>
    <row r="8408" spans="1:24" x14ac:dyDescent="0.25">
      <c r="A8408">
        <v>311291</v>
      </c>
      <c r="B8408" t="s">
        <v>30046</v>
      </c>
      <c r="C8408" t="s">
        <v>30047</v>
      </c>
      <c r="N8408" t="s">
        <v>74</v>
      </c>
      <c r="O8408" t="s">
        <v>30</v>
      </c>
      <c r="P8408" t="s">
        <v>30</v>
      </c>
      <c r="Q8408" t="s">
        <v>75</v>
      </c>
      <c r="R8408" t="s">
        <v>30</v>
      </c>
      <c r="X8408" t="s">
        <v>30048</v>
      </c>
    </row>
    <row r="8409" spans="1:24" x14ac:dyDescent="0.25">
      <c r="A8409">
        <v>227840</v>
      </c>
      <c r="B8409" t="s">
        <v>30049</v>
      </c>
      <c r="C8409" t="s">
        <v>30050</v>
      </c>
      <c r="N8409" t="s">
        <v>29</v>
      </c>
      <c r="O8409" t="s">
        <v>40</v>
      </c>
      <c r="P8409" t="s">
        <v>30</v>
      </c>
      <c r="Q8409" t="s">
        <v>31</v>
      </c>
      <c r="R8409" t="s">
        <v>30</v>
      </c>
      <c r="X8409" t="s">
        <v>30051</v>
      </c>
    </row>
    <row r="8410" spans="1:24" x14ac:dyDescent="0.25">
      <c r="A8410">
        <v>313824</v>
      </c>
      <c r="B8410" t="s">
        <v>30052</v>
      </c>
      <c r="C8410" t="s">
        <v>30053</v>
      </c>
      <c r="E8410" t="s">
        <v>30054</v>
      </c>
      <c r="G8410" t="e">
        <f>-berel</f>
        <v>#NAME?</v>
      </c>
      <c r="H8410" t="s">
        <v>12124</v>
      </c>
      <c r="I8410">
        <v>2005</v>
      </c>
      <c r="N8410" t="s">
        <v>45</v>
      </c>
      <c r="O8410" t="s">
        <v>40</v>
      </c>
      <c r="P8410" t="s">
        <v>30</v>
      </c>
      <c r="Q8410" t="s">
        <v>63</v>
      </c>
      <c r="R8410" t="s">
        <v>30</v>
      </c>
      <c r="X8410" t="s">
        <v>30055</v>
      </c>
    </row>
    <row r="8411" spans="1:24" x14ac:dyDescent="0.25">
      <c r="A8411">
        <v>159701</v>
      </c>
      <c r="B8411" t="s">
        <v>30056</v>
      </c>
      <c r="C8411" t="s">
        <v>30057</v>
      </c>
      <c r="G8411" t="e">
        <f>-ilide</f>
        <v>#NAME?</v>
      </c>
      <c r="H8411" t="s">
        <v>6676</v>
      </c>
      <c r="N8411" t="s">
        <v>45</v>
      </c>
      <c r="O8411" t="s">
        <v>40</v>
      </c>
      <c r="P8411" t="s">
        <v>30</v>
      </c>
      <c r="Q8411" t="s">
        <v>46</v>
      </c>
      <c r="R8411" t="s">
        <v>30</v>
      </c>
      <c r="X8411" t="s">
        <v>30058</v>
      </c>
    </row>
    <row r="8412" spans="1:24" x14ac:dyDescent="0.25">
      <c r="A8412">
        <v>53591</v>
      </c>
      <c r="B8412" t="s">
        <v>30059</v>
      </c>
      <c r="C8412" t="s">
        <v>30060</v>
      </c>
      <c r="E8412" t="s">
        <v>30061</v>
      </c>
      <c r="F8412" t="s">
        <v>922</v>
      </c>
      <c r="G8412" t="e">
        <f>-racetam</f>
        <v>#NAME?</v>
      </c>
      <c r="H8412" t="s">
        <v>1139</v>
      </c>
      <c r="I8412">
        <v>1981</v>
      </c>
      <c r="K8412" t="s">
        <v>30062</v>
      </c>
      <c r="L8412" t="s">
        <v>30063</v>
      </c>
      <c r="M8412" t="s">
        <v>30064</v>
      </c>
      <c r="N8412" t="s">
        <v>45</v>
      </c>
      <c r="O8412" t="s">
        <v>40</v>
      </c>
      <c r="P8412" t="s">
        <v>30</v>
      </c>
      <c r="Q8412" t="s">
        <v>63</v>
      </c>
      <c r="R8412" t="s">
        <v>30</v>
      </c>
      <c r="X8412" t="s">
        <v>30065</v>
      </c>
    </row>
    <row r="8413" spans="1:24" x14ac:dyDescent="0.25">
      <c r="A8413">
        <v>178483</v>
      </c>
      <c r="B8413" t="s">
        <v>30066</v>
      </c>
      <c r="C8413" t="s">
        <v>30067</v>
      </c>
      <c r="I8413">
        <v>2004</v>
      </c>
      <c r="N8413" t="s">
        <v>45</v>
      </c>
      <c r="O8413" t="s">
        <v>40</v>
      </c>
      <c r="P8413" t="s">
        <v>30</v>
      </c>
      <c r="Q8413" t="s">
        <v>63</v>
      </c>
      <c r="R8413" t="s">
        <v>30</v>
      </c>
      <c r="X8413" t="s">
        <v>30068</v>
      </c>
    </row>
    <row r="8414" spans="1:24" x14ac:dyDescent="0.25">
      <c r="A8414">
        <v>1025553</v>
      </c>
      <c r="B8414" t="s">
        <v>30069</v>
      </c>
      <c r="C8414" t="s">
        <v>30070</v>
      </c>
      <c r="G8414" t="s">
        <v>1015</v>
      </c>
      <c r="H8414" t="s">
        <v>1016</v>
      </c>
      <c r="K8414" t="s">
        <v>30071</v>
      </c>
      <c r="L8414" t="s">
        <v>30072</v>
      </c>
      <c r="N8414" t="s">
        <v>29</v>
      </c>
      <c r="O8414" t="s">
        <v>30</v>
      </c>
      <c r="P8414" t="s">
        <v>30</v>
      </c>
      <c r="Q8414" t="s">
        <v>31</v>
      </c>
      <c r="R8414" t="s">
        <v>30</v>
      </c>
      <c r="X8414" t="s">
        <v>30073</v>
      </c>
    </row>
    <row r="8415" spans="1:24" x14ac:dyDescent="0.25">
      <c r="A8415">
        <v>367160</v>
      </c>
      <c r="B8415" t="s">
        <v>30074</v>
      </c>
      <c r="C8415" t="s">
        <v>30075</v>
      </c>
      <c r="E8415" t="s">
        <v>30076</v>
      </c>
      <c r="I8415">
        <v>2005</v>
      </c>
      <c r="N8415" t="s">
        <v>45</v>
      </c>
      <c r="O8415" t="s">
        <v>40</v>
      </c>
      <c r="P8415" t="s">
        <v>30</v>
      </c>
      <c r="Q8415" t="s">
        <v>63</v>
      </c>
      <c r="R8415" t="s">
        <v>30</v>
      </c>
      <c r="X8415" t="s">
        <v>30077</v>
      </c>
    </row>
    <row r="8416" spans="1:24" x14ac:dyDescent="0.25">
      <c r="A8416">
        <v>659518</v>
      </c>
      <c r="B8416" t="s">
        <v>30078</v>
      </c>
      <c r="C8416" t="s">
        <v>30079</v>
      </c>
      <c r="F8416" t="s">
        <v>480</v>
      </c>
      <c r="N8416" t="s">
        <v>45</v>
      </c>
      <c r="O8416" t="s">
        <v>30</v>
      </c>
      <c r="P8416" t="s">
        <v>30</v>
      </c>
      <c r="Q8416" t="s">
        <v>63</v>
      </c>
      <c r="R8416" t="s">
        <v>30</v>
      </c>
      <c r="X8416" t="s">
        <v>30080</v>
      </c>
    </row>
    <row r="8417" spans="1:24" x14ac:dyDescent="0.25">
      <c r="A8417">
        <v>1378702</v>
      </c>
      <c r="B8417" t="s">
        <v>30164</v>
      </c>
      <c r="C8417" t="s">
        <v>30165</v>
      </c>
      <c r="G8417" t="s">
        <v>14427</v>
      </c>
      <c r="H8417" t="s">
        <v>14428</v>
      </c>
      <c r="N8417" t="s">
        <v>29</v>
      </c>
      <c r="O8417" t="s">
        <v>30</v>
      </c>
      <c r="P8417" t="s">
        <v>30</v>
      </c>
      <c r="Q8417" t="s">
        <v>31</v>
      </c>
      <c r="R8417" t="s">
        <v>30</v>
      </c>
      <c r="X8417" t="s">
        <v>30166</v>
      </c>
    </row>
    <row r="8418" spans="1:24" x14ac:dyDescent="0.25">
      <c r="A8418">
        <v>1376224</v>
      </c>
      <c r="B8418" t="s">
        <v>30167</v>
      </c>
      <c r="C8418" t="s">
        <v>30168</v>
      </c>
      <c r="N8418" t="s">
        <v>45</v>
      </c>
      <c r="O8418" t="s">
        <v>40</v>
      </c>
      <c r="P8418" t="s">
        <v>30</v>
      </c>
      <c r="Q8418" t="s">
        <v>63</v>
      </c>
      <c r="R8418" t="s">
        <v>30</v>
      </c>
      <c r="X8418" t="s">
        <v>30169</v>
      </c>
    </row>
    <row r="8419" spans="1:24" x14ac:dyDescent="0.25">
      <c r="A8419">
        <v>1376679</v>
      </c>
      <c r="B8419" t="s">
        <v>30170</v>
      </c>
      <c r="C8419" t="s">
        <v>30171</v>
      </c>
      <c r="F8419" t="s">
        <v>313</v>
      </c>
      <c r="I8419">
        <v>1990</v>
      </c>
      <c r="M8419" t="s">
        <v>896</v>
      </c>
      <c r="N8419" t="s">
        <v>29</v>
      </c>
      <c r="O8419" t="s">
        <v>30</v>
      </c>
      <c r="P8419" t="s">
        <v>30</v>
      </c>
      <c r="Q8419" t="s">
        <v>46</v>
      </c>
      <c r="R8419" t="s">
        <v>30</v>
      </c>
      <c r="X8419" t="s">
        <v>30172</v>
      </c>
    </row>
    <row r="8420" spans="1:24" x14ac:dyDescent="0.25">
      <c r="A8420">
        <v>1380072</v>
      </c>
      <c r="B8420" t="s">
        <v>30173</v>
      </c>
      <c r="C8420" t="s">
        <v>30174</v>
      </c>
      <c r="N8420" t="s">
        <v>45</v>
      </c>
      <c r="O8420" t="s">
        <v>40</v>
      </c>
      <c r="P8420" t="s">
        <v>30</v>
      </c>
      <c r="Q8420" t="s">
        <v>63</v>
      </c>
      <c r="R8420" t="s">
        <v>30</v>
      </c>
      <c r="X8420" t="s">
        <v>30175</v>
      </c>
    </row>
    <row r="8421" spans="1:24" x14ac:dyDescent="0.25">
      <c r="A8421">
        <v>1378560</v>
      </c>
      <c r="B8421" t="s">
        <v>30176</v>
      </c>
      <c r="C8421" t="s">
        <v>30177</v>
      </c>
      <c r="N8421" t="s">
        <v>45</v>
      </c>
      <c r="O8421" t="s">
        <v>40</v>
      </c>
      <c r="P8421" t="s">
        <v>30</v>
      </c>
      <c r="Q8421" t="s">
        <v>31</v>
      </c>
      <c r="R8421" t="s">
        <v>30</v>
      </c>
      <c r="X8421" t="s">
        <v>30178</v>
      </c>
    </row>
    <row r="8422" spans="1:24" x14ac:dyDescent="0.25">
      <c r="A8422">
        <v>1377493</v>
      </c>
      <c r="B8422" t="s">
        <v>30179</v>
      </c>
      <c r="C8422" t="s">
        <v>30180</v>
      </c>
      <c r="N8422" t="s">
        <v>45</v>
      </c>
      <c r="O8422" t="s">
        <v>40</v>
      </c>
      <c r="P8422" t="s">
        <v>30</v>
      </c>
      <c r="Q8422" t="s">
        <v>63</v>
      </c>
      <c r="R8422" t="s">
        <v>30</v>
      </c>
      <c r="X8422" t="s">
        <v>30181</v>
      </c>
    </row>
    <row r="8423" spans="1:24" x14ac:dyDescent="0.25">
      <c r="A8423">
        <v>1378192</v>
      </c>
      <c r="B8423" t="s">
        <v>30182</v>
      </c>
      <c r="C8423" t="s">
        <v>30183</v>
      </c>
      <c r="E8423" t="s">
        <v>30184</v>
      </c>
      <c r="N8423" t="s">
        <v>45</v>
      </c>
      <c r="O8423" t="s">
        <v>40</v>
      </c>
      <c r="P8423" t="s">
        <v>30</v>
      </c>
      <c r="Q8423" t="s">
        <v>63</v>
      </c>
      <c r="R8423" t="s">
        <v>30</v>
      </c>
      <c r="X8423" t="s">
        <v>30185</v>
      </c>
    </row>
    <row r="8424" spans="1:24" x14ac:dyDescent="0.25">
      <c r="A8424">
        <v>1378676</v>
      </c>
      <c r="B8424" t="s">
        <v>30186</v>
      </c>
      <c r="C8424" t="s">
        <v>30187</v>
      </c>
      <c r="G8424" t="s">
        <v>3021</v>
      </c>
      <c r="H8424" t="s">
        <v>1459</v>
      </c>
      <c r="N8424" t="s">
        <v>45</v>
      </c>
      <c r="O8424" t="s">
        <v>30</v>
      </c>
      <c r="P8424" t="s">
        <v>30</v>
      </c>
      <c r="Q8424" t="s">
        <v>63</v>
      </c>
      <c r="R8424" t="s">
        <v>30</v>
      </c>
      <c r="X8424" t="s">
        <v>30188</v>
      </c>
    </row>
    <row r="8425" spans="1:24" x14ac:dyDescent="0.25">
      <c r="A8425">
        <v>1383027</v>
      </c>
      <c r="B8425" t="s">
        <v>30189</v>
      </c>
      <c r="C8425" t="s">
        <v>30190</v>
      </c>
      <c r="E8425" t="s">
        <v>30191</v>
      </c>
      <c r="F8425" t="s">
        <v>499</v>
      </c>
      <c r="G8425" t="e">
        <f>-sulam</f>
        <v>#NAME?</v>
      </c>
      <c r="H8425" t="s">
        <v>14725</v>
      </c>
      <c r="I8425">
        <v>2007</v>
      </c>
      <c r="N8425" t="s">
        <v>45</v>
      </c>
      <c r="O8425" t="s">
        <v>40</v>
      </c>
      <c r="P8425" t="s">
        <v>30</v>
      </c>
      <c r="Q8425" t="s">
        <v>63</v>
      </c>
      <c r="R8425" t="s">
        <v>30</v>
      </c>
      <c r="X8425" t="s">
        <v>30192</v>
      </c>
    </row>
    <row r="8426" spans="1:24" x14ac:dyDescent="0.25">
      <c r="A8426">
        <v>1379211</v>
      </c>
      <c r="B8426" t="s">
        <v>30193</v>
      </c>
      <c r="C8426" t="s">
        <v>30194</v>
      </c>
      <c r="N8426" t="s">
        <v>45</v>
      </c>
      <c r="O8426" t="s">
        <v>40</v>
      </c>
      <c r="P8426" t="s">
        <v>30</v>
      </c>
      <c r="Q8426" t="s">
        <v>63</v>
      </c>
      <c r="R8426" t="s">
        <v>30</v>
      </c>
      <c r="X8426" t="s">
        <v>30195</v>
      </c>
    </row>
    <row r="8427" spans="1:24" x14ac:dyDescent="0.25">
      <c r="A8427">
        <v>1379323</v>
      </c>
      <c r="B8427" t="s">
        <v>30196</v>
      </c>
      <c r="C8427" t="s">
        <v>30197</v>
      </c>
      <c r="G8427" t="s">
        <v>205</v>
      </c>
      <c r="H8427" t="s">
        <v>206</v>
      </c>
      <c r="N8427" t="s">
        <v>45</v>
      </c>
      <c r="O8427" t="s">
        <v>40</v>
      </c>
      <c r="P8427" t="s">
        <v>30</v>
      </c>
      <c r="Q8427" t="s">
        <v>46</v>
      </c>
      <c r="R8427" t="s">
        <v>30</v>
      </c>
      <c r="X8427" t="s">
        <v>30198</v>
      </c>
    </row>
    <row r="8428" spans="1:24" x14ac:dyDescent="0.25">
      <c r="A8428">
        <v>1376421</v>
      </c>
      <c r="B8428" t="s">
        <v>30199</v>
      </c>
      <c r="C8428" t="s">
        <v>30200</v>
      </c>
      <c r="G8428" t="e">
        <f>-pride</f>
        <v>#NAME?</v>
      </c>
      <c r="H8428" t="s">
        <v>165</v>
      </c>
      <c r="N8428" t="s">
        <v>45</v>
      </c>
      <c r="O8428" t="s">
        <v>40</v>
      </c>
      <c r="P8428" t="s">
        <v>30</v>
      </c>
      <c r="Q8428" t="s">
        <v>46</v>
      </c>
      <c r="R8428" t="s">
        <v>30</v>
      </c>
      <c r="X8428" t="s">
        <v>30201</v>
      </c>
    </row>
    <row r="8429" spans="1:24" x14ac:dyDescent="0.25">
      <c r="A8429">
        <v>1377771</v>
      </c>
      <c r="B8429" t="s">
        <v>30202</v>
      </c>
      <c r="C8429" t="s">
        <v>30203</v>
      </c>
      <c r="G8429" t="e">
        <f>-cromil</f>
        <v>#NAME?</v>
      </c>
      <c r="H8429" t="s">
        <v>5720</v>
      </c>
      <c r="N8429" t="s">
        <v>45</v>
      </c>
      <c r="O8429" t="s">
        <v>40</v>
      </c>
      <c r="P8429" t="s">
        <v>30</v>
      </c>
      <c r="Q8429" t="s">
        <v>63</v>
      </c>
      <c r="R8429" t="s">
        <v>30</v>
      </c>
      <c r="X8429" t="s">
        <v>30204</v>
      </c>
    </row>
    <row r="8430" spans="1:24" x14ac:dyDescent="0.25">
      <c r="A8430">
        <v>664703</v>
      </c>
      <c r="B8430" t="s">
        <v>30205</v>
      </c>
      <c r="C8430" t="s">
        <v>30206</v>
      </c>
      <c r="E8430" t="s">
        <v>30207</v>
      </c>
      <c r="F8430" t="s">
        <v>442</v>
      </c>
      <c r="I8430">
        <v>1963</v>
      </c>
      <c r="M8430" t="s">
        <v>179</v>
      </c>
      <c r="N8430" t="s">
        <v>45</v>
      </c>
      <c r="O8430" t="s">
        <v>40</v>
      </c>
      <c r="P8430" t="s">
        <v>30</v>
      </c>
      <c r="Q8430" t="s">
        <v>46</v>
      </c>
      <c r="R8430" t="s">
        <v>30</v>
      </c>
      <c r="X8430" t="s">
        <v>30208</v>
      </c>
    </row>
    <row r="8431" spans="1:24" x14ac:dyDescent="0.25">
      <c r="A8431">
        <v>1378189</v>
      </c>
      <c r="B8431" t="s">
        <v>30209</v>
      </c>
      <c r="C8431" t="s">
        <v>30210</v>
      </c>
      <c r="N8431" t="s">
        <v>45</v>
      </c>
      <c r="O8431" t="s">
        <v>40</v>
      </c>
      <c r="P8431" t="s">
        <v>30</v>
      </c>
      <c r="Q8431" t="s">
        <v>63</v>
      </c>
      <c r="R8431" t="s">
        <v>30</v>
      </c>
      <c r="X8431" t="s">
        <v>30211</v>
      </c>
    </row>
    <row r="8432" spans="1:24" x14ac:dyDescent="0.25">
      <c r="A8432">
        <v>1378683</v>
      </c>
      <c r="B8432" t="s">
        <v>30212</v>
      </c>
      <c r="C8432" t="s">
        <v>30213</v>
      </c>
      <c r="E8432" t="s">
        <v>30214</v>
      </c>
      <c r="F8432" t="s">
        <v>30215</v>
      </c>
      <c r="G8432" t="e">
        <f>-tide</f>
        <v>#NAME?</v>
      </c>
      <c r="H8432" t="s">
        <v>107</v>
      </c>
      <c r="I8432">
        <v>1997</v>
      </c>
      <c r="M8432" t="s">
        <v>30216</v>
      </c>
      <c r="N8432" t="s">
        <v>108</v>
      </c>
      <c r="O8432" t="s">
        <v>30</v>
      </c>
      <c r="P8432" t="s">
        <v>30</v>
      </c>
      <c r="Q8432" t="s">
        <v>31</v>
      </c>
      <c r="R8432" t="s">
        <v>30</v>
      </c>
      <c r="X8432" t="s">
        <v>30217</v>
      </c>
    </row>
    <row r="8433" spans="1:24" x14ac:dyDescent="0.25">
      <c r="A8433">
        <v>1376594</v>
      </c>
      <c r="B8433" t="s">
        <v>30218</v>
      </c>
      <c r="C8433" t="s">
        <v>30219</v>
      </c>
      <c r="K8433" t="s">
        <v>30220</v>
      </c>
      <c r="L8433" t="s">
        <v>30221</v>
      </c>
      <c r="N8433" t="s">
        <v>45</v>
      </c>
      <c r="O8433" t="s">
        <v>40</v>
      </c>
      <c r="P8433" t="s">
        <v>30</v>
      </c>
      <c r="Q8433" t="s">
        <v>46</v>
      </c>
      <c r="R8433" t="s">
        <v>30</v>
      </c>
      <c r="X8433" t="s">
        <v>30222</v>
      </c>
    </row>
    <row r="8434" spans="1:24" x14ac:dyDescent="0.25">
      <c r="A8434">
        <v>1379162</v>
      </c>
      <c r="B8434" t="s">
        <v>30223</v>
      </c>
      <c r="C8434" t="s">
        <v>30224</v>
      </c>
      <c r="F8434" t="s">
        <v>489</v>
      </c>
      <c r="G8434" t="e">
        <f>-tiapine</f>
        <v>#NAME?</v>
      </c>
      <c r="H8434" t="s">
        <v>3442</v>
      </c>
      <c r="I8434">
        <v>1969</v>
      </c>
      <c r="M8434" t="s">
        <v>342</v>
      </c>
      <c r="N8434" t="s">
        <v>45</v>
      </c>
      <c r="O8434" t="s">
        <v>40</v>
      </c>
      <c r="P8434" t="s">
        <v>30</v>
      </c>
      <c r="Q8434" t="s">
        <v>63</v>
      </c>
      <c r="R8434" t="s">
        <v>30</v>
      </c>
      <c r="X8434" t="s">
        <v>30225</v>
      </c>
    </row>
    <row r="8435" spans="1:24" x14ac:dyDescent="0.25">
      <c r="A8435">
        <v>1376262</v>
      </c>
      <c r="B8435" t="s">
        <v>30226</v>
      </c>
      <c r="C8435" t="s">
        <v>30227</v>
      </c>
      <c r="E8435" t="s">
        <v>30228</v>
      </c>
      <c r="F8435" t="s">
        <v>442</v>
      </c>
      <c r="I8435">
        <v>1964</v>
      </c>
      <c r="M8435" t="s">
        <v>12189</v>
      </c>
      <c r="N8435" t="s">
        <v>45</v>
      </c>
      <c r="O8435" t="s">
        <v>40</v>
      </c>
      <c r="P8435" t="s">
        <v>30</v>
      </c>
      <c r="Q8435" t="s">
        <v>31</v>
      </c>
      <c r="R8435" t="s">
        <v>30</v>
      </c>
      <c r="X8435" t="s">
        <v>30229</v>
      </c>
    </row>
    <row r="8436" spans="1:24" x14ac:dyDescent="0.25">
      <c r="A8436">
        <v>1376951</v>
      </c>
      <c r="B8436" t="s">
        <v>30230</v>
      </c>
      <c r="C8436" t="s">
        <v>30231</v>
      </c>
      <c r="G8436" t="e">
        <f>-cromil</f>
        <v>#NAME?</v>
      </c>
      <c r="H8436" t="s">
        <v>5720</v>
      </c>
      <c r="N8436" t="s">
        <v>45</v>
      </c>
      <c r="O8436" t="s">
        <v>40</v>
      </c>
      <c r="P8436" t="s">
        <v>30</v>
      </c>
      <c r="Q8436" t="s">
        <v>63</v>
      </c>
      <c r="R8436" t="s">
        <v>30</v>
      </c>
      <c r="X8436" t="s">
        <v>30232</v>
      </c>
    </row>
    <row r="8437" spans="1:24" x14ac:dyDescent="0.25">
      <c r="A8437">
        <v>1248694</v>
      </c>
      <c r="B8437" t="s">
        <v>30247</v>
      </c>
      <c r="C8437" t="s">
        <v>30248</v>
      </c>
      <c r="G8437" t="e">
        <f>-orphan</f>
        <v>#NAME?</v>
      </c>
      <c r="H8437" t="s">
        <v>13345</v>
      </c>
      <c r="N8437" t="s">
        <v>45</v>
      </c>
      <c r="O8437" t="s">
        <v>40</v>
      </c>
      <c r="P8437" t="s">
        <v>30</v>
      </c>
      <c r="Q8437" t="s">
        <v>46</v>
      </c>
      <c r="R8437" t="s">
        <v>30</v>
      </c>
      <c r="X8437" t="s">
        <v>30249</v>
      </c>
    </row>
    <row r="8438" spans="1:24" x14ac:dyDescent="0.25">
      <c r="A8438">
        <v>664687</v>
      </c>
      <c r="B8438" t="s">
        <v>30250</v>
      </c>
      <c r="C8438" t="s">
        <v>30251</v>
      </c>
      <c r="G8438" t="e">
        <f>-olol</f>
        <v>#NAME?</v>
      </c>
      <c r="H8438" t="s">
        <v>475</v>
      </c>
      <c r="N8438" t="s">
        <v>45</v>
      </c>
      <c r="O8438" t="s">
        <v>40</v>
      </c>
      <c r="P8438" t="s">
        <v>30</v>
      </c>
      <c r="Q8438" t="s">
        <v>46</v>
      </c>
      <c r="R8438" t="s">
        <v>30</v>
      </c>
      <c r="X8438" t="s">
        <v>30252</v>
      </c>
    </row>
    <row r="8439" spans="1:24" x14ac:dyDescent="0.25">
      <c r="A8439">
        <v>1121864</v>
      </c>
      <c r="B8439" t="s">
        <v>30253</v>
      </c>
      <c r="C8439" t="s">
        <v>30254</v>
      </c>
      <c r="E8439" t="s">
        <v>30255</v>
      </c>
      <c r="F8439" t="s">
        <v>499</v>
      </c>
      <c r="G8439" t="e">
        <f>-mab</f>
        <v>#NAME?</v>
      </c>
      <c r="H8439" t="s">
        <v>12395</v>
      </c>
      <c r="I8439">
        <v>2011</v>
      </c>
      <c r="N8439" t="s">
        <v>547</v>
      </c>
      <c r="O8439" t="s">
        <v>30</v>
      </c>
      <c r="P8439" t="s">
        <v>30</v>
      </c>
      <c r="Q8439" t="s">
        <v>31</v>
      </c>
      <c r="R8439" t="s">
        <v>30</v>
      </c>
    </row>
    <row r="8440" spans="1:24" x14ac:dyDescent="0.25">
      <c r="A8440">
        <v>1449347</v>
      </c>
      <c r="B8440" t="s">
        <v>30264</v>
      </c>
      <c r="C8440" t="s">
        <v>30265</v>
      </c>
      <c r="G8440" t="e">
        <f>-rsen</f>
        <v>#NAME?</v>
      </c>
      <c r="H8440" t="s">
        <v>539</v>
      </c>
      <c r="K8440" t="s">
        <v>5606</v>
      </c>
      <c r="L8440" t="s">
        <v>5607</v>
      </c>
      <c r="N8440" t="s">
        <v>540</v>
      </c>
      <c r="O8440" t="s">
        <v>30</v>
      </c>
      <c r="P8440" t="s">
        <v>30</v>
      </c>
      <c r="Q8440" t="s">
        <v>31</v>
      </c>
      <c r="R8440" t="s">
        <v>30</v>
      </c>
      <c r="X8440" t="s">
        <v>30266</v>
      </c>
    </row>
    <row r="8441" spans="1:24" x14ac:dyDescent="0.25">
      <c r="A8441">
        <v>1038884</v>
      </c>
      <c r="B8441" t="s">
        <v>30270</v>
      </c>
      <c r="C8441" t="s">
        <v>30271</v>
      </c>
      <c r="G8441" t="e">
        <f>-ganan</f>
        <v>#NAME?</v>
      </c>
      <c r="H8441" t="s">
        <v>6583</v>
      </c>
      <c r="I8441">
        <v>2003</v>
      </c>
      <c r="N8441" t="s">
        <v>108</v>
      </c>
      <c r="O8441" t="s">
        <v>30</v>
      </c>
      <c r="P8441" t="s">
        <v>30</v>
      </c>
      <c r="Q8441" t="s">
        <v>31</v>
      </c>
      <c r="R8441" t="s">
        <v>30</v>
      </c>
      <c r="X8441" t="s">
        <v>30272</v>
      </c>
    </row>
    <row r="8442" spans="1:24" x14ac:dyDescent="0.25">
      <c r="A8442">
        <v>1248672</v>
      </c>
      <c r="B8442" t="s">
        <v>30285</v>
      </c>
      <c r="C8442" t="s">
        <v>30286</v>
      </c>
      <c r="E8442" t="s">
        <v>30287</v>
      </c>
      <c r="G8442" t="s">
        <v>30288</v>
      </c>
      <c r="H8442" t="s">
        <v>30289</v>
      </c>
      <c r="N8442" t="s">
        <v>45</v>
      </c>
      <c r="O8442" t="s">
        <v>40</v>
      </c>
      <c r="P8442" t="s">
        <v>30</v>
      </c>
      <c r="Q8442" t="s">
        <v>63</v>
      </c>
      <c r="R8442" t="s">
        <v>30</v>
      </c>
      <c r="X8442" t="s">
        <v>30290</v>
      </c>
    </row>
    <row r="8443" spans="1:24" x14ac:dyDescent="0.25">
      <c r="A8443">
        <v>1041548</v>
      </c>
      <c r="B8443" t="s">
        <v>30297</v>
      </c>
      <c r="C8443" t="s">
        <v>30298</v>
      </c>
      <c r="G8443" t="e">
        <f>-caine</f>
        <v>#NAME?</v>
      </c>
      <c r="H8443" t="s">
        <v>394</v>
      </c>
      <c r="N8443" t="s">
        <v>45</v>
      </c>
      <c r="O8443" t="s">
        <v>40</v>
      </c>
      <c r="P8443" t="s">
        <v>30</v>
      </c>
      <c r="Q8443" t="s">
        <v>63</v>
      </c>
      <c r="R8443" t="s">
        <v>30</v>
      </c>
      <c r="X8443" t="s">
        <v>30299</v>
      </c>
    </row>
    <row r="8444" spans="1:24" x14ac:dyDescent="0.25">
      <c r="A8444">
        <v>1265875</v>
      </c>
      <c r="B8444" t="s">
        <v>30300</v>
      </c>
      <c r="C8444" t="s">
        <v>30301</v>
      </c>
      <c r="G8444" t="e">
        <f>-ast</f>
        <v>#NAME?</v>
      </c>
      <c r="H8444" t="s">
        <v>14969</v>
      </c>
      <c r="N8444" t="s">
        <v>45</v>
      </c>
      <c r="O8444" t="s">
        <v>40</v>
      </c>
      <c r="P8444" t="s">
        <v>30</v>
      </c>
      <c r="Q8444" t="s">
        <v>63</v>
      </c>
      <c r="R8444" t="s">
        <v>30</v>
      </c>
      <c r="X8444" t="s">
        <v>30302</v>
      </c>
    </row>
    <row r="8445" spans="1:24" x14ac:dyDescent="0.25">
      <c r="A8445">
        <v>1330547</v>
      </c>
      <c r="B8445" t="s">
        <v>30303</v>
      </c>
      <c r="C8445" t="s">
        <v>30304</v>
      </c>
      <c r="E8445" t="s">
        <v>30305</v>
      </c>
      <c r="F8445" t="s">
        <v>301</v>
      </c>
      <c r="G8445" t="e">
        <f>-ium</f>
        <v>#NAME?</v>
      </c>
      <c r="H8445" t="s">
        <v>288</v>
      </c>
      <c r="I8445">
        <v>1964</v>
      </c>
      <c r="M8445" t="s">
        <v>314</v>
      </c>
      <c r="N8445" t="s">
        <v>45</v>
      </c>
      <c r="O8445" t="s">
        <v>40</v>
      </c>
      <c r="P8445" t="s">
        <v>30</v>
      </c>
      <c r="Q8445" t="s">
        <v>46</v>
      </c>
      <c r="R8445" t="s">
        <v>30</v>
      </c>
      <c r="X8445" t="s">
        <v>30306</v>
      </c>
    </row>
    <row r="8446" spans="1:24" x14ac:dyDescent="0.25">
      <c r="A8446">
        <v>1383300</v>
      </c>
      <c r="B8446" t="s">
        <v>30307</v>
      </c>
      <c r="C8446" t="s">
        <v>30308</v>
      </c>
      <c r="G8446" t="e">
        <f>-ium</f>
        <v>#NAME?</v>
      </c>
      <c r="H8446" t="s">
        <v>288</v>
      </c>
      <c r="N8446" t="s">
        <v>45</v>
      </c>
      <c r="O8446" t="s">
        <v>30</v>
      </c>
      <c r="P8446" t="s">
        <v>30</v>
      </c>
      <c r="Q8446" t="s">
        <v>63</v>
      </c>
      <c r="R8446" t="s">
        <v>30</v>
      </c>
      <c r="X8446" t="s">
        <v>30309</v>
      </c>
    </row>
    <row r="8447" spans="1:24" x14ac:dyDescent="0.25">
      <c r="A8447">
        <v>1383244</v>
      </c>
      <c r="B8447" t="s">
        <v>30310</v>
      </c>
      <c r="C8447" t="s">
        <v>30311</v>
      </c>
      <c r="G8447" t="e">
        <f>-oxacin</f>
        <v>#NAME?</v>
      </c>
      <c r="H8447" t="s">
        <v>1472</v>
      </c>
      <c r="N8447" t="s">
        <v>45</v>
      </c>
      <c r="O8447" t="s">
        <v>40</v>
      </c>
      <c r="P8447" t="s">
        <v>30</v>
      </c>
      <c r="Q8447" t="s">
        <v>31</v>
      </c>
      <c r="R8447" t="s">
        <v>30</v>
      </c>
      <c r="X8447" t="s">
        <v>30312</v>
      </c>
    </row>
    <row r="8448" spans="1:24" x14ac:dyDescent="0.25">
      <c r="A8448">
        <v>1381335</v>
      </c>
      <c r="B8448" t="s">
        <v>30313</v>
      </c>
      <c r="C8448" t="s">
        <v>30314</v>
      </c>
      <c r="F8448" t="s">
        <v>3923</v>
      </c>
      <c r="G8448" t="e">
        <f>-focon</f>
        <v>#NAME?</v>
      </c>
      <c r="H8448" t="s">
        <v>2685</v>
      </c>
      <c r="I8448">
        <v>1989</v>
      </c>
      <c r="M8448" t="s">
        <v>2686</v>
      </c>
      <c r="N8448" t="s">
        <v>75</v>
      </c>
      <c r="O8448" t="s">
        <v>30</v>
      </c>
      <c r="P8448" t="s">
        <v>30</v>
      </c>
      <c r="Q8448" t="s">
        <v>31</v>
      </c>
      <c r="R8448" t="s">
        <v>30</v>
      </c>
    </row>
    <row r="8449" spans="1:24" x14ac:dyDescent="0.25">
      <c r="A8449">
        <v>1381019</v>
      </c>
      <c r="B8449" t="s">
        <v>30315</v>
      </c>
      <c r="C8449" t="s">
        <v>30316</v>
      </c>
      <c r="G8449" t="s">
        <v>30317</v>
      </c>
      <c r="H8449" t="s">
        <v>30318</v>
      </c>
      <c r="N8449" t="s">
        <v>108</v>
      </c>
      <c r="O8449" t="s">
        <v>30</v>
      </c>
      <c r="P8449" t="s">
        <v>30</v>
      </c>
      <c r="Q8449" t="s">
        <v>31</v>
      </c>
      <c r="R8449" t="s">
        <v>30</v>
      </c>
    </row>
    <row r="8450" spans="1:24" x14ac:dyDescent="0.25">
      <c r="A8450">
        <v>1380316</v>
      </c>
      <c r="B8450" t="s">
        <v>30323</v>
      </c>
      <c r="C8450" t="s">
        <v>30324</v>
      </c>
      <c r="G8450" t="e">
        <f>-filcon</f>
        <v>#NAME?</v>
      </c>
      <c r="H8450" t="s">
        <v>276</v>
      </c>
      <c r="I8450">
        <v>2005</v>
      </c>
      <c r="N8450" t="s">
        <v>75</v>
      </c>
      <c r="O8450" t="s">
        <v>30</v>
      </c>
      <c r="P8450" t="s">
        <v>30</v>
      </c>
      <c r="Q8450" t="s">
        <v>31</v>
      </c>
      <c r="R8450" t="s">
        <v>30</v>
      </c>
    </row>
    <row r="8451" spans="1:24" x14ac:dyDescent="0.25">
      <c r="A8451">
        <v>1381928</v>
      </c>
      <c r="B8451" t="s">
        <v>30325</v>
      </c>
      <c r="C8451" t="s">
        <v>30326</v>
      </c>
      <c r="E8451" t="s">
        <v>30327</v>
      </c>
      <c r="F8451" t="s">
        <v>26576</v>
      </c>
      <c r="G8451" t="e">
        <f>-mab</f>
        <v>#NAME?</v>
      </c>
      <c r="H8451" t="s">
        <v>546</v>
      </c>
      <c r="I8451">
        <v>2012</v>
      </c>
      <c r="N8451" t="s">
        <v>547</v>
      </c>
      <c r="O8451" t="s">
        <v>30</v>
      </c>
      <c r="P8451" t="s">
        <v>30</v>
      </c>
      <c r="Q8451" t="s">
        <v>31</v>
      </c>
      <c r="R8451" t="s">
        <v>30</v>
      </c>
    </row>
    <row r="8452" spans="1:24" x14ac:dyDescent="0.25">
      <c r="A8452">
        <v>1380597</v>
      </c>
      <c r="B8452" t="s">
        <v>30328</v>
      </c>
      <c r="C8452" t="s">
        <v>30329</v>
      </c>
      <c r="G8452" t="e">
        <f>-cog</f>
        <v>#NAME?</v>
      </c>
      <c r="H8452" t="s">
        <v>15204</v>
      </c>
      <c r="N8452" t="s">
        <v>75</v>
      </c>
      <c r="O8452" t="s">
        <v>30</v>
      </c>
      <c r="P8452" t="s">
        <v>30</v>
      </c>
      <c r="Q8452" t="s">
        <v>31</v>
      </c>
      <c r="R8452" t="s">
        <v>30</v>
      </c>
    </row>
    <row r="8453" spans="1:24" x14ac:dyDescent="0.25">
      <c r="A8453">
        <v>1381384</v>
      </c>
      <c r="B8453" t="s">
        <v>30330</v>
      </c>
      <c r="C8453" t="s">
        <v>30331</v>
      </c>
      <c r="G8453" t="e">
        <f>-focon</f>
        <v>#NAME?</v>
      </c>
      <c r="H8453" t="s">
        <v>2685</v>
      </c>
      <c r="I8453">
        <v>1979</v>
      </c>
      <c r="M8453" t="s">
        <v>2686</v>
      </c>
      <c r="N8453" t="s">
        <v>75</v>
      </c>
      <c r="O8453" t="s">
        <v>30</v>
      </c>
      <c r="P8453" t="s">
        <v>30</v>
      </c>
      <c r="Q8453" t="s">
        <v>31</v>
      </c>
      <c r="R8453" t="s">
        <v>30</v>
      </c>
    </row>
    <row r="8454" spans="1:24" x14ac:dyDescent="0.25">
      <c r="A8454">
        <v>1383275</v>
      </c>
      <c r="B8454" t="s">
        <v>30332</v>
      </c>
      <c r="C8454" t="s">
        <v>30333</v>
      </c>
      <c r="E8454" t="s">
        <v>30334</v>
      </c>
      <c r="F8454" t="s">
        <v>626</v>
      </c>
      <c r="G8454" t="e">
        <f>-azoline</f>
        <v>#NAME?</v>
      </c>
      <c r="H8454" t="s">
        <v>618</v>
      </c>
      <c r="I8454">
        <v>1973</v>
      </c>
      <c r="M8454" t="s">
        <v>2544</v>
      </c>
      <c r="N8454" t="s">
        <v>45</v>
      </c>
      <c r="O8454" t="s">
        <v>40</v>
      </c>
      <c r="P8454" t="s">
        <v>30</v>
      </c>
      <c r="Q8454" t="s">
        <v>63</v>
      </c>
      <c r="R8454" t="s">
        <v>30</v>
      </c>
      <c r="X8454" t="s">
        <v>30335</v>
      </c>
    </row>
    <row r="8455" spans="1:24" x14ac:dyDescent="0.25">
      <c r="A8455">
        <v>236750</v>
      </c>
      <c r="B8455" t="s">
        <v>30336</v>
      </c>
      <c r="C8455" t="s">
        <v>30337</v>
      </c>
      <c r="E8455" t="s">
        <v>30338</v>
      </c>
      <c r="F8455" t="s">
        <v>982</v>
      </c>
      <c r="G8455" t="e">
        <f>-relix</f>
        <v>#NAME?</v>
      </c>
      <c r="H8455" t="s">
        <v>4181</v>
      </c>
      <c r="I8455">
        <v>1998</v>
      </c>
      <c r="N8455" t="s">
        <v>108</v>
      </c>
      <c r="O8455" t="s">
        <v>30</v>
      </c>
      <c r="P8455" t="s">
        <v>30</v>
      </c>
      <c r="Q8455" t="s">
        <v>31</v>
      </c>
      <c r="R8455" t="s">
        <v>30</v>
      </c>
      <c r="X8455" t="s">
        <v>30339</v>
      </c>
    </row>
    <row r="8456" spans="1:24" x14ac:dyDescent="0.25">
      <c r="A8456">
        <v>1380018</v>
      </c>
      <c r="B8456" t="s">
        <v>30340</v>
      </c>
      <c r="C8456" t="s">
        <v>30341</v>
      </c>
      <c r="G8456" t="e">
        <f>-conazole</f>
        <v>#NAME?</v>
      </c>
      <c r="H8456" t="s">
        <v>917</v>
      </c>
      <c r="N8456" t="s">
        <v>45</v>
      </c>
      <c r="O8456" t="s">
        <v>30</v>
      </c>
      <c r="P8456" t="s">
        <v>30</v>
      </c>
      <c r="Q8456" t="s">
        <v>31</v>
      </c>
      <c r="R8456" t="s">
        <v>30</v>
      </c>
      <c r="X8456" t="s">
        <v>30342</v>
      </c>
    </row>
    <row r="8457" spans="1:24" x14ac:dyDescent="0.25">
      <c r="A8457">
        <v>1379571</v>
      </c>
      <c r="B8457" t="s">
        <v>30343</v>
      </c>
      <c r="C8457" t="s">
        <v>30344</v>
      </c>
      <c r="G8457" t="e">
        <f>-vir</f>
        <v>#NAME?</v>
      </c>
      <c r="H8457" t="s">
        <v>10689</v>
      </c>
      <c r="N8457" t="s">
        <v>29</v>
      </c>
      <c r="O8457" t="s">
        <v>40</v>
      </c>
      <c r="P8457" t="s">
        <v>30</v>
      </c>
      <c r="Q8457" t="s">
        <v>31</v>
      </c>
      <c r="R8457" t="s">
        <v>30</v>
      </c>
      <c r="X8457" t="s">
        <v>30345</v>
      </c>
    </row>
    <row r="8458" spans="1:24" x14ac:dyDescent="0.25">
      <c r="A8458">
        <v>1376021</v>
      </c>
      <c r="B8458" t="s">
        <v>30346</v>
      </c>
      <c r="C8458" t="s">
        <v>30347</v>
      </c>
      <c r="F8458" t="s">
        <v>442</v>
      </c>
      <c r="G8458" t="s">
        <v>30348</v>
      </c>
      <c r="H8458" t="s">
        <v>30349</v>
      </c>
      <c r="I8458">
        <v>1979</v>
      </c>
      <c r="K8458" t="s">
        <v>30350</v>
      </c>
      <c r="L8458" t="s">
        <v>30351</v>
      </c>
      <c r="M8458" t="s">
        <v>793</v>
      </c>
      <c r="N8458" t="s">
        <v>29</v>
      </c>
      <c r="O8458" t="s">
        <v>30</v>
      </c>
      <c r="P8458" t="s">
        <v>30</v>
      </c>
      <c r="Q8458" t="s">
        <v>31</v>
      </c>
      <c r="R8458" t="s">
        <v>30</v>
      </c>
      <c r="X8458" t="s">
        <v>30352</v>
      </c>
    </row>
    <row r="8459" spans="1:24" x14ac:dyDescent="0.25">
      <c r="A8459">
        <v>1378125</v>
      </c>
      <c r="B8459" t="s">
        <v>30353</v>
      </c>
      <c r="C8459" t="s">
        <v>30354</v>
      </c>
      <c r="E8459" t="s">
        <v>30355</v>
      </c>
      <c r="F8459" t="s">
        <v>519</v>
      </c>
      <c r="G8459" t="e">
        <f>-imibe</f>
        <v>#NAME?</v>
      </c>
      <c r="H8459" t="s">
        <v>14613</v>
      </c>
      <c r="I8459">
        <v>1996</v>
      </c>
      <c r="M8459" t="s">
        <v>1266</v>
      </c>
      <c r="N8459" t="s">
        <v>45</v>
      </c>
      <c r="O8459" t="s">
        <v>30</v>
      </c>
      <c r="P8459" t="s">
        <v>30</v>
      </c>
      <c r="Q8459" t="s">
        <v>63</v>
      </c>
      <c r="R8459" t="s">
        <v>30</v>
      </c>
      <c r="X8459" t="s">
        <v>30356</v>
      </c>
    </row>
    <row r="8460" spans="1:24" x14ac:dyDescent="0.25">
      <c r="A8460">
        <v>1379246</v>
      </c>
      <c r="B8460" t="s">
        <v>30357</v>
      </c>
      <c r="C8460" t="s">
        <v>30358</v>
      </c>
      <c r="E8460" t="s">
        <v>30359</v>
      </c>
      <c r="F8460" t="s">
        <v>3897</v>
      </c>
      <c r="G8460" t="e">
        <f>-perone</f>
        <v>#NAME?</v>
      </c>
      <c r="H8460" t="s">
        <v>5115</v>
      </c>
      <c r="I8460">
        <v>1977</v>
      </c>
      <c r="M8460" t="s">
        <v>342</v>
      </c>
      <c r="N8460" t="s">
        <v>45</v>
      </c>
      <c r="O8460" t="s">
        <v>40</v>
      </c>
      <c r="P8460" t="s">
        <v>30</v>
      </c>
      <c r="Q8460" t="s">
        <v>63</v>
      </c>
      <c r="R8460" t="s">
        <v>30</v>
      </c>
      <c r="X8460" t="s">
        <v>30360</v>
      </c>
    </row>
    <row r="8461" spans="1:24" x14ac:dyDescent="0.25">
      <c r="A8461">
        <v>1376673</v>
      </c>
      <c r="B8461" t="s">
        <v>30361</v>
      </c>
      <c r="C8461" t="s">
        <v>30362</v>
      </c>
      <c r="G8461" t="e">
        <f>-tide</f>
        <v>#NAME?</v>
      </c>
      <c r="H8461" t="s">
        <v>107</v>
      </c>
      <c r="N8461" t="s">
        <v>108</v>
      </c>
      <c r="O8461" t="s">
        <v>30</v>
      </c>
      <c r="P8461" t="s">
        <v>30</v>
      </c>
      <c r="Q8461" t="s">
        <v>31</v>
      </c>
      <c r="R8461" t="s">
        <v>30</v>
      </c>
      <c r="X8461" t="s">
        <v>30363</v>
      </c>
    </row>
    <row r="8462" spans="1:24" x14ac:dyDescent="0.25">
      <c r="A8462">
        <v>1377712</v>
      </c>
      <c r="B8462" t="s">
        <v>30364</v>
      </c>
      <c r="C8462" t="s">
        <v>30365</v>
      </c>
      <c r="G8462" t="e">
        <f>-pramine</f>
        <v>#NAME?</v>
      </c>
      <c r="H8462" t="s">
        <v>4130</v>
      </c>
      <c r="N8462" t="s">
        <v>45</v>
      </c>
      <c r="O8462" t="s">
        <v>40</v>
      </c>
      <c r="P8462" t="s">
        <v>30</v>
      </c>
      <c r="Q8462" t="s">
        <v>63</v>
      </c>
      <c r="R8462" t="s">
        <v>30</v>
      </c>
      <c r="X8462" t="s">
        <v>30366</v>
      </c>
    </row>
    <row r="8463" spans="1:24" x14ac:dyDescent="0.25">
      <c r="A8463">
        <v>1378066</v>
      </c>
      <c r="B8463" t="s">
        <v>30367</v>
      </c>
      <c r="C8463" t="s">
        <v>30368</v>
      </c>
      <c r="E8463" t="s">
        <v>30369</v>
      </c>
      <c r="G8463" t="e">
        <f>-stat</f>
        <v>#NAME?</v>
      </c>
      <c r="H8463" t="s">
        <v>7961</v>
      </c>
      <c r="I8463">
        <v>1974</v>
      </c>
      <c r="M8463" t="s">
        <v>3098</v>
      </c>
      <c r="N8463" t="s">
        <v>45</v>
      </c>
      <c r="O8463" t="s">
        <v>40</v>
      </c>
      <c r="P8463" t="s">
        <v>30</v>
      </c>
      <c r="Q8463" t="s">
        <v>63</v>
      </c>
      <c r="R8463" t="s">
        <v>30</v>
      </c>
      <c r="X8463" t="s">
        <v>30370</v>
      </c>
    </row>
    <row r="8464" spans="1:24" x14ac:dyDescent="0.25">
      <c r="A8464">
        <v>1376173</v>
      </c>
      <c r="B8464" t="s">
        <v>30371</v>
      </c>
      <c r="C8464" t="s">
        <v>30372</v>
      </c>
      <c r="E8464" t="s">
        <v>30373</v>
      </c>
      <c r="G8464" t="e">
        <f>-olone</f>
        <v>#NAME?</v>
      </c>
      <c r="H8464" t="s">
        <v>754</v>
      </c>
      <c r="N8464" t="s">
        <v>45</v>
      </c>
      <c r="O8464" t="s">
        <v>30</v>
      </c>
      <c r="P8464" t="s">
        <v>30</v>
      </c>
      <c r="Q8464" t="s">
        <v>31</v>
      </c>
      <c r="R8464" t="s">
        <v>30</v>
      </c>
      <c r="X8464" t="s">
        <v>30374</v>
      </c>
    </row>
    <row r="8465" spans="1:24" x14ac:dyDescent="0.25">
      <c r="A8465">
        <v>1376038</v>
      </c>
      <c r="B8465" t="s">
        <v>30375</v>
      </c>
      <c r="C8465" t="s">
        <v>30376</v>
      </c>
      <c r="G8465" t="e">
        <f>-oxanide</f>
        <v>#NAME?</v>
      </c>
      <c r="H8465" t="s">
        <v>1689</v>
      </c>
      <c r="K8465" t="s">
        <v>30377</v>
      </c>
      <c r="L8465" t="s">
        <v>30378</v>
      </c>
      <c r="N8465" t="s">
        <v>45</v>
      </c>
      <c r="O8465" t="s">
        <v>40</v>
      </c>
      <c r="P8465" t="s">
        <v>30</v>
      </c>
      <c r="Q8465" t="s">
        <v>63</v>
      </c>
      <c r="R8465" t="s">
        <v>30</v>
      </c>
      <c r="X8465" t="s">
        <v>30379</v>
      </c>
    </row>
    <row r="8466" spans="1:24" x14ac:dyDescent="0.25">
      <c r="A8466">
        <v>611517</v>
      </c>
      <c r="B8466" t="s">
        <v>30385</v>
      </c>
      <c r="C8466" t="s">
        <v>30386</v>
      </c>
      <c r="E8466" t="s">
        <v>30387</v>
      </c>
      <c r="F8466" t="s">
        <v>14413</v>
      </c>
      <c r="I8466">
        <v>1979</v>
      </c>
      <c r="M8466" t="s">
        <v>2199</v>
      </c>
      <c r="N8466" t="s">
        <v>45</v>
      </c>
      <c r="O8466" t="s">
        <v>30</v>
      </c>
      <c r="P8466" t="s">
        <v>30</v>
      </c>
      <c r="Q8466" t="s">
        <v>46</v>
      </c>
      <c r="R8466" t="s">
        <v>30</v>
      </c>
      <c r="X8466" t="s">
        <v>30388</v>
      </c>
    </row>
    <row r="8467" spans="1:24" x14ac:dyDescent="0.25">
      <c r="A8467">
        <v>320260</v>
      </c>
      <c r="B8467" t="s">
        <v>30408</v>
      </c>
      <c r="C8467" t="s">
        <v>30409</v>
      </c>
      <c r="F8467" t="s">
        <v>1309</v>
      </c>
      <c r="K8467" t="s">
        <v>30410</v>
      </c>
      <c r="L8467" t="s">
        <v>30411</v>
      </c>
      <c r="M8467" t="s">
        <v>3737</v>
      </c>
      <c r="N8467" t="s">
        <v>45</v>
      </c>
      <c r="O8467" t="s">
        <v>40</v>
      </c>
      <c r="P8467" t="s">
        <v>30</v>
      </c>
      <c r="Q8467" t="s">
        <v>31</v>
      </c>
      <c r="R8467" t="s">
        <v>30</v>
      </c>
      <c r="X8467" t="s">
        <v>30412</v>
      </c>
    </row>
    <row r="8468" spans="1:24" x14ac:dyDescent="0.25">
      <c r="A8468">
        <v>499982</v>
      </c>
      <c r="B8468" t="s">
        <v>30417</v>
      </c>
      <c r="C8468" t="s">
        <v>30418</v>
      </c>
      <c r="F8468" t="s">
        <v>301</v>
      </c>
      <c r="N8468" t="s">
        <v>29</v>
      </c>
      <c r="O8468" t="s">
        <v>40</v>
      </c>
      <c r="P8468" t="s">
        <v>30</v>
      </c>
      <c r="Q8468" t="s">
        <v>31</v>
      </c>
      <c r="R8468" t="s">
        <v>30</v>
      </c>
      <c r="X8468" t="s">
        <v>30419</v>
      </c>
    </row>
    <row r="8469" spans="1:24" x14ac:dyDescent="0.25">
      <c r="A8469">
        <v>65540</v>
      </c>
      <c r="B8469" t="s">
        <v>30440</v>
      </c>
      <c r="C8469" t="s">
        <v>30441</v>
      </c>
      <c r="E8469" t="s">
        <v>30442</v>
      </c>
      <c r="F8469" t="s">
        <v>30443</v>
      </c>
      <c r="I8469">
        <v>1972</v>
      </c>
      <c r="M8469" t="s">
        <v>30444</v>
      </c>
      <c r="N8469" t="s">
        <v>45</v>
      </c>
      <c r="O8469" t="s">
        <v>40</v>
      </c>
      <c r="P8469" t="s">
        <v>30</v>
      </c>
      <c r="Q8469" t="s">
        <v>63</v>
      </c>
      <c r="R8469" t="s">
        <v>30</v>
      </c>
      <c r="X8469" t="s">
        <v>30445</v>
      </c>
    </row>
    <row r="8470" spans="1:24" x14ac:dyDescent="0.25">
      <c r="A8470">
        <v>681696</v>
      </c>
      <c r="B8470" t="s">
        <v>30452</v>
      </c>
      <c r="C8470" t="s">
        <v>30453</v>
      </c>
      <c r="E8470" t="s">
        <v>30454</v>
      </c>
      <c r="F8470" t="s">
        <v>489</v>
      </c>
      <c r="G8470" t="e">
        <f>-prost</f>
        <v>#NAME?</v>
      </c>
      <c r="H8470" t="s">
        <v>238</v>
      </c>
      <c r="I8470">
        <v>1991</v>
      </c>
      <c r="K8470" t="s">
        <v>30455</v>
      </c>
      <c r="L8470" t="s">
        <v>30456</v>
      </c>
      <c r="M8470" t="s">
        <v>6162</v>
      </c>
      <c r="N8470" t="s">
        <v>45</v>
      </c>
      <c r="O8470" t="s">
        <v>40</v>
      </c>
      <c r="P8470" t="s">
        <v>30</v>
      </c>
      <c r="Q8470" t="s">
        <v>46</v>
      </c>
      <c r="R8470" t="s">
        <v>30</v>
      </c>
      <c r="X8470" t="s">
        <v>30457</v>
      </c>
    </row>
    <row r="8471" spans="1:24" x14ac:dyDescent="0.25">
      <c r="A8471">
        <v>330785</v>
      </c>
      <c r="B8471" t="s">
        <v>30467</v>
      </c>
      <c r="C8471" t="s">
        <v>30468</v>
      </c>
      <c r="E8471" t="s">
        <v>30469</v>
      </c>
      <c r="F8471" t="s">
        <v>36</v>
      </c>
      <c r="G8471" t="e">
        <f>-mycin</f>
        <v>#NAME?</v>
      </c>
      <c r="H8471" t="s">
        <v>26</v>
      </c>
      <c r="I8471">
        <v>2008</v>
      </c>
      <c r="N8471" t="s">
        <v>29</v>
      </c>
      <c r="O8471" t="s">
        <v>30</v>
      </c>
      <c r="P8471" t="s">
        <v>30</v>
      </c>
      <c r="Q8471" t="s">
        <v>31</v>
      </c>
      <c r="R8471" t="s">
        <v>30</v>
      </c>
      <c r="X8471" t="s">
        <v>30470</v>
      </c>
    </row>
    <row r="8472" spans="1:24" x14ac:dyDescent="0.25">
      <c r="A8472">
        <v>1383462</v>
      </c>
      <c r="B8472" t="s">
        <v>30471</v>
      </c>
      <c r="C8472" t="s">
        <v>30472</v>
      </c>
      <c r="E8472" t="s">
        <v>30473</v>
      </c>
      <c r="F8472" t="s">
        <v>366</v>
      </c>
      <c r="G8472" t="e">
        <f>-azocine</f>
        <v>#NAME?</v>
      </c>
      <c r="H8472" t="s">
        <v>2175</v>
      </c>
      <c r="I8472">
        <v>1985</v>
      </c>
      <c r="M8472" t="s">
        <v>30474</v>
      </c>
      <c r="N8472" t="s">
        <v>45</v>
      </c>
      <c r="O8472" t="s">
        <v>30</v>
      </c>
      <c r="P8472" t="s">
        <v>30</v>
      </c>
      <c r="Q8472" t="s">
        <v>46</v>
      </c>
      <c r="R8472" t="s">
        <v>30</v>
      </c>
      <c r="X8472" t="s">
        <v>30475</v>
      </c>
    </row>
    <row r="8473" spans="1:24" x14ac:dyDescent="0.25">
      <c r="A8473">
        <v>1383326</v>
      </c>
      <c r="B8473" t="s">
        <v>30476</v>
      </c>
      <c r="C8473" t="s">
        <v>30477</v>
      </c>
      <c r="E8473" t="s">
        <v>30478</v>
      </c>
      <c r="G8473" t="s">
        <v>237</v>
      </c>
      <c r="H8473" t="s">
        <v>238</v>
      </c>
      <c r="I8473">
        <v>1985</v>
      </c>
      <c r="M8473" t="s">
        <v>6162</v>
      </c>
      <c r="N8473" t="s">
        <v>29</v>
      </c>
      <c r="O8473" t="s">
        <v>40</v>
      </c>
      <c r="P8473" t="s">
        <v>30</v>
      </c>
      <c r="Q8473" t="s">
        <v>31</v>
      </c>
      <c r="R8473" t="s">
        <v>30</v>
      </c>
      <c r="X8473" t="s">
        <v>30479</v>
      </c>
    </row>
    <row r="8474" spans="1:24" x14ac:dyDescent="0.25">
      <c r="A8474">
        <v>1379895</v>
      </c>
      <c r="B8474" t="s">
        <v>30480</v>
      </c>
      <c r="C8474" t="s">
        <v>30481</v>
      </c>
      <c r="G8474" t="e">
        <f>-fentrine</f>
        <v>#NAME?</v>
      </c>
      <c r="H8474" t="s">
        <v>30482</v>
      </c>
      <c r="N8474" t="s">
        <v>45</v>
      </c>
      <c r="O8474" t="s">
        <v>40</v>
      </c>
      <c r="P8474" t="s">
        <v>30</v>
      </c>
      <c r="Q8474" t="s">
        <v>31</v>
      </c>
      <c r="R8474" t="s">
        <v>30</v>
      </c>
      <c r="X8474" t="s">
        <v>30483</v>
      </c>
    </row>
    <row r="8475" spans="1:24" x14ac:dyDescent="0.25">
      <c r="A8475">
        <v>1376358</v>
      </c>
      <c r="B8475" t="s">
        <v>30484</v>
      </c>
      <c r="C8475" t="s">
        <v>30485</v>
      </c>
      <c r="G8475" t="e">
        <f>-caine</f>
        <v>#NAME?</v>
      </c>
      <c r="H8475" t="s">
        <v>394</v>
      </c>
      <c r="N8475" t="s">
        <v>45</v>
      </c>
      <c r="O8475" t="s">
        <v>40</v>
      </c>
      <c r="P8475" t="s">
        <v>30</v>
      </c>
      <c r="Q8475" t="s">
        <v>63</v>
      </c>
      <c r="R8475" t="s">
        <v>30</v>
      </c>
      <c r="X8475" t="s">
        <v>30486</v>
      </c>
    </row>
    <row r="8476" spans="1:24" x14ac:dyDescent="0.25">
      <c r="A8476">
        <v>1379814</v>
      </c>
      <c r="B8476" t="s">
        <v>30487</v>
      </c>
      <c r="C8476" t="s">
        <v>30488</v>
      </c>
      <c r="G8476" t="e">
        <f>-profen</f>
        <v>#NAME?</v>
      </c>
      <c r="H8476" t="s">
        <v>875</v>
      </c>
      <c r="N8476" t="s">
        <v>45</v>
      </c>
      <c r="O8476" t="s">
        <v>40</v>
      </c>
      <c r="P8476" t="s">
        <v>30</v>
      </c>
      <c r="Q8476" t="s">
        <v>46</v>
      </c>
      <c r="R8476" t="s">
        <v>30</v>
      </c>
      <c r="X8476" t="s">
        <v>30489</v>
      </c>
    </row>
    <row r="8477" spans="1:24" x14ac:dyDescent="0.25">
      <c r="A8477">
        <v>1377323</v>
      </c>
      <c r="B8477" t="s">
        <v>30490</v>
      </c>
      <c r="C8477" t="s">
        <v>30491</v>
      </c>
      <c r="G8477" t="e">
        <f ca="1">-pin(e)</f>
        <v>#NAME?</v>
      </c>
      <c r="H8477" t="s">
        <v>272</v>
      </c>
      <c r="K8477" t="s">
        <v>30492</v>
      </c>
      <c r="L8477" t="s">
        <v>30493</v>
      </c>
      <c r="N8477" t="s">
        <v>45</v>
      </c>
      <c r="O8477" t="s">
        <v>40</v>
      </c>
      <c r="P8477" t="s">
        <v>30</v>
      </c>
      <c r="Q8477" t="s">
        <v>63</v>
      </c>
      <c r="R8477" t="s">
        <v>30</v>
      </c>
      <c r="X8477" t="s">
        <v>30494</v>
      </c>
    </row>
    <row r="8478" spans="1:24" x14ac:dyDescent="0.25">
      <c r="A8478">
        <v>1376783</v>
      </c>
      <c r="B8478" t="s">
        <v>30495</v>
      </c>
      <c r="C8478" t="s">
        <v>30496</v>
      </c>
      <c r="G8478" t="e">
        <f>-prazole</f>
        <v>#NAME?</v>
      </c>
      <c r="H8478" t="s">
        <v>260</v>
      </c>
      <c r="N8478" t="s">
        <v>45</v>
      </c>
      <c r="O8478" t="s">
        <v>40</v>
      </c>
      <c r="P8478" t="s">
        <v>30</v>
      </c>
      <c r="Q8478" t="s">
        <v>63</v>
      </c>
      <c r="R8478" t="s">
        <v>30</v>
      </c>
      <c r="X8478" t="s">
        <v>30497</v>
      </c>
    </row>
    <row r="8479" spans="1:24" x14ac:dyDescent="0.25">
      <c r="A8479">
        <v>1379106</v>
      </c>
      <c r="B8479" t="s">
        <v>30498</v>
      </c>
      <c r="C8479" t="s">
        <v>30499</v>
      </c>
      <c r="E8479" t="s">
        <v>30500</v>
      </c>
      <c r="G8479" t="e">
        <f>-dil</f>
        <v>#NAME?</v>
      </c>
      <c r="H8479" t="s">
        <v>707</v>
      </c>
      <c r="I8479">
        <v>1982</v>
      </c>
      <c r="M8479" t="s">
        <v>30501</v>
      </c>
      <c r="N8479" t="s">
        <v>45</v>
      </c>
      <c r="O8479" t="s">
        <v>40</v>
      </c>
      <c r="P8479" t="s">
        <v>30</v>
      </c>
      <c r="Q8479" t="s">
        <v>63</v>
      </c>
      <c r="R8479" t="s">
        <v>30</v>
      </c>
      <c r="X8479" t="s">
        <v>30502</v>
      </c>
    </row>
    <row r="8480" spans="1:24" x14ac:dyDescent="0.25">
      <c r="A8480">
        <v>1379643</v>
      </c>
      <c r="B8480" t="s">
        <v>30503</v>
      </c>
      <c r="C8480" t="s">
        <v>30504</v>
      </c>
      <c r="E8480" t="s">
        <v>30505</v>
      </c>
      <c r="G8480" t="e">
        <f>-imod</f>
        <v>#NAME?</v>
      </c>
      <c r="H8480" t="s">
        <v>11432</v>
      </c>
      <c r="I8480">
        <v>2005</v>
      </c>
      <c r="N8480" t="s">
        <v>45</v>
      </c>
      <c r="O8480" t="s">
        <v>40</v>
      </c>
      <c r="P8480" t="s">
        <v>30</v>
      </c>
      <c r="Q8480" t="s">
        <v>63</v>
      </c>
      <c r="R8480" t="s">
        <v>30</v>
      </c>
      <c r="X8480" t="s">
        <v>30506</v>
      </c>
    </row>
    <row r="8481" spans="1:24" x14ac:dyDescent="0.25">
      <c r="A8481">
        <v>1378789</v>
      </c>
      <c r="B8481" t="s">
        <v>30507</v>
      </c>
      <c r="C8481" t="s">
        <v>30508</v>
      </c>
      <c r="G8481" t="e">
        <f>-racetam</f>
        <v>#NAME?</v>
      </c>
      <c r="H8481" t="s">
        <v>1139</v>
      </c>
      <c r="N8481" t="s">
        <v>45</v>
      </c>
      <c r="O8481" t="s">
        <v>40</v>
      </c>
      <c r="P8481" t="s">
        <v>30</v>
      </c>
      <c r="Q8481" t="s">
        <v>46</v>
      </c>
      <c r="R8481" t="s">
        <v>30</v>
      </c>
      <c r="X8481" t="s">
        <v>30509</v>
      </c>
    </row>
    <row r="8482" spans="1:24" x14ac:dyDescent="0.25">
      <c r="A8482">
        <v>188740</v>
      </c>
      <c r="B8482" t="s">
        <v>30510</v>
      </c>
      <c r="C8482" t="s">
        <v>30511</v>
      </c>
      <c r="G8482" t="e">
        <f>-stat</f>
        <v>#NAME?</v>
      </c>
      <c r="H8482" t="s">
        <v>19049</v>
      </c>
      <c r="N8482" t="s">
        <v>45</v>
      </c>
      <c r="O8482" t="s">
        <v>40</v>
      </c>
      <c r="P8482" t="s">
        <v>30</v>
      </c>
      <c r="Q8482" t="s">
        <v>63</v>
      </c>
      <c r="R8482" t="s">
        <v>30</v>
      </c>
      <c r="X8482" t="s">
        <v>30512</v>
      </c>
    </row>
    <row r="8483" spans="1:24" x14ac:dyDescent="0.25">
      <c r="A8483">
        <v>1376445</v>
      </c>
      <c r="B8483" t="s">
        <v>30513</v>
      </c>
      <c r="C8483" t="s">
        <v>30514</v>
      </c>
      <c r="G8483" t="e">
        <f>-fenamate</f>
        <v>#NAME?</v>
      </c>
      <c r="H8483" t="s">
        <v>382</v>
      </c>
      <c r="N8483" t="s">
        <v>45</v>
      </c>
      <c r="O8483" t="s">
        <v>40</v>
      </c>
      <c r="P8483" t="s">
        <v>30</v>
      </c>
      <c r="Q8483" t="s">
        <v>63</v>
      </c>
      <c r="R8483" t="s">
        <v>30</v>
      </c>
      <c r="X8483" t="s">
        <v>30515</v>
      </c>
    </row>
    <row r="8484" spans="1:24" x14ac:dyDescent="0.25">
      <c r="A8484">
        <v>1379862</v>
      </c>
      <c r="B8484" t="s">
        <v>30516</v>
      </c>
      <c r="C8484" t="s">
        <v>30517</v>
      </c>
      <c r="F8484" t="s">
        <v>36</v>
      </c>
      <c r="G8484" t="e">
        <f>-arone</f>
        <v>#NAME?</v>
      </c>
      <c r="H8484" t="s">
        <v>3497</v>
      </c>
      <c r="I8484">
        <v>1986</v>
      </c>
      <c r="M8484" t="s">
        <v>314</v>
      </c>
      <c r="N8484" t="s">
        <v>45</v>
      </c>
      <c r="O8484" t="s">
        <v>30</v>
      </c>
      <c r="P8484" t="s">
        <v>30</v>
      </c>
      <c r="Q8484" t="s">
        <v>63</v>
      </c>
      <c r="R8484" t="s">
        <v>30</v>
      </c>
      <c r="X8484" t="s">
        <v>30518</v>
      </c>
    </row>
    <row r="8485" spans="1:24" x14ac:dyDescent="0.25">
      <c r="A8485">
        <v>1379358</v>
      </c>
      <c r="B8485" t="s">
        <v>30519</v>
      </c>
      <c r="C8485" t="s">
        <v>30520</v>
      </c>
      <c r="G8485" t="s">
        <v>2404</v>
      </c>
      <c r="H8485" t="s">
        <v>2405</v>
      </c>
      <c r="I8485">
        <v>1962</v>
      </c>
      <c r="M8485" t="s">
        <v>453</v>
      </c>
      <c r="N8485" t="s">
        <v>45</v>
      </c>
      <c r="O8485" t="s">
        <v>40</v>
      </c>
      <c r="P8485" t="s">
        <v>30</v>
      </c>
      <c r="Q8485" t="s">
        <v>63</v>
      </c>
      <c r="R8485" t="s">
        <v>30</v>
      </c>
      <c r="X8485" t="s">
        <v>30521</v>
      </c>
    </row>
    <row r="8486" spans="1:24" x14ac:dyDescent="0.25">
      <c r="A8486">
        <v>652675</v>
      </c>
      <c r="B8486" t="s">
        <v>30522</v>
      </c>
      <c r="C8486" t="s">
        <v>30523</v>
      </c>
      <c r="G8486" t="e">
        <f>-ium</f>
        <v>#NAME?</v>
      </c>
      <c r="H8486" t="s">
        <v>288</v>
      </c>
      <c r="N8486" t="s">
        <v>45</v>
      </c>
      <c r="O8486" t="s">
        <v>30</v>
      </c>
      <c r="P8486" t="s">
        <v>30</v>
      </c>
      <c r="Q8486" t="s">
        <v>31</v>
      </c>
      <c r="R8486" t="s">
        <v>30</v>
      </c>
      <c r="X8486" t="s">
        <v>30524</v>
      </c>
    </row>
    <row r="8487" spans="1:24" x14ac:dyDescent="0.25">
      <c r="A8487">
        <v>173595</v>
      </c>
      <c r="B8487" t="s">
        <v>30525</v>
      </c>
      <c r="C8487" t="s">
        <v>30526</v>
      </c>
      <c r="E8487" t="s">
        <v>30527</v>
      </c>
      <c r="F8487" t="s">
        <v>30528</v>
      </c>
      <c r="G8487" t="e">
        <f>-relin</f>
        <v>#NAME?</v>
      </c>
      <c r="H8487" t="s">
        <v>5143</v>
      </c>
      <c r="I8487">
        <v>1997</v>
      </c>
      <c r="M8487" t="s">
        <v>30529</v>
      </c>
      <c r="N8487" t="s">
        <v>108</v>
      </c>
      <c r="O8487" t="s">
        <v>30</v>
      </c>
      <c r="P8487" t="s">
        <v>30</v>
      </c>
      <c r="Q8487" t="s">
        <v>31</v>
      </c>
      <c r="R8487" t="s">
        <v>30</v>
      </c>
      <c r="X8487" t="s">
        <v>30530</v>
      </c>
    </row>
    <row r="8488" spans="1:24" x14ac:dyDescent="0.25">
      <c r="A8488">
        <v>21936</v>
      </c>
      <c r="B8488" t="s">
        <v>30531</v>
      </c>
      <c r="C8488" t="s">
        <v>30532</v>
      </c>
      <c r="E8488" t="s">
        <v>30533</v>
      </c>
      <c r="F8488" t="s">
        <v>36</v>
      </c>
      <c r="G8488" t="e">
        <f>-anserin</f>
        <v>#NAME?</v>
      </c>
      <c r="H8488" t="s">
        <v>5375</v>
      </c>
      <c r="I8488">
        <v>1966</v>
      </c>
      <c r="M8488" t="s">
        <v>29691</v>
      </c>
      <c r="N8488" t="s">
        <v>45</v>
      </c>
      <c r="O8488" t="s">
        <v>40</v>
      </c>
      <c r="P8488" t="s">
        <v>30</v>
      </c>
      <c r="Q8488" t="s">
        <v>63</v>
      </c>
      <c r="R8488" t="s">
        <v>30</v>
      </c>
      <c r="X8488" t="s">
        <v>30534</v>
      </c>
    </row>
    <row r="8489" spans="1:24" x14ac:dyDescent="0.25">
      <c r="A8489">
        <v>4672</v>
      </c>
      <c r="B8489" t="s">
        <v>30535</v>
      </c>
      <c r="C8489" t="s">
        <v>30536</v>
      </c>
      <c r="G8489" t="e">
        <f>-pride</f>
        <v>#NAME?</v>
      </c>
      <c r="H8489" t="s">
        <v>165</v>
      </c>
      <c r="I8489">
        <v>1997</v>
      </c>
      <c r="M8489" t="s">
        <v>1194</v>
      </c>
      <c r="N8489" t="s">
        <v>45</v>
      </c>
      <c r="O8489" t="s">
        <v>40</v>
      </c>
      <c r="P8489" t="s">
        <v>30</v>
      </c>
      <c r="Q8489" t="s">
        <v>31</v>
      </c>
      <c r="R8489" t="s">
        <v>30</v>
      </c>
      <c r="X8489" t="s">
        <v>30537</v>
      </c>
    </row>
    <row r="8490" spans="1:24" x14ac:dyDescent="0.25">
      <c r="A8490">
        <v>1376660</v>
      </c>
      <c r="B8490" t="s">
        <v>30538</v>
      </c>
      <c r="C8490" t="s">
        <v>30539</v>
      </c>
      <c r="G8490" t="e">
        <f>-tide</f>
        <v>#NAME?</v>
      </c>
      <c r="H8490" t="s">
        <v>107</v>
      </c>
      <c r="N8490" t="s">
        <v>29</v>
      </c>
      <c r="O8490" t="s">
        <v>30</v>
      </c>
      <c r="P8490" t="s">
        <v>30</v>
      </c>
      <c r="Q8490" t="s">
        <v>31</v>
      </c>
      <c r="R8490" t="s">
        <v>30</v>
      </c>
      <c r="X8490" t="s">
        <v>30540</v>
      </c>
    </row>
    <row r="8491" spans="1:24" x14ac:dyDescent="0.25">
      <c r="A8491">
        <v>1377248</v>
      </c>
      <c r="B8491" t="s">
        <v>30541</v>
      </c>
      <c r="C8491" t="s">
        <v>30542</v>
      </c>
      <c r="E8491" t="s">
        <v>30543</v>
      </c>
      <c r="G8491" t="e">
        <f>-glitazar</f>
        <v>#NAME?</v>
      </c>
      <c r="H8491" t="s">
        <v>7402</v>
      </c>
      <c r="I8491">
        <v>2005</v>
      </c>
      <c r="N8491" t="s">
        <v>45</v>
      </c>
      <c r="O8491" t="s">
        <v>30</v>
      </c>
      <c r="P8491" t="s">
        <v>30</v>
      </c>
      <c r="Q8491" t="s">
        <v>31</v>
      </c>
      <c r="R8491" t="s">
        <v>30</v>
      </c>
      <c r="X8491" t="s">
        <v>30544</v>
      </c>
    </row>
    <row r="8492" spans="1:24" x14ac:dyDescent="0.25">
      <c r="A8492">
        <v>1376108</v>
      </c>
      <c r="B8492" t="s">
        <v>30545</v>
      </c>
      <c r="C8492" t="s">
        <v>30546</v>
      </c>
      <c r="E8492" t="s">
        <v>30547</v>
      </c>
      <c r="F8492" t="s">
        <v>1370</v>
      </c>
      <c r="G8492" t="s">
        <v>30548</v>
      </c>
      <c r="H8492" t="s">
        <v>30549</v>
      </c>
      <c r="I8492">
        <v>2009</v>
      </c>
      <c r="N8492" t="s">
        <v>45</v>
      </c>
      <c r="O8492" t="s">
        <v>40</v>
      </c>
      <c r="P8492" t="s">
        <v>30</v>
      </c>
      <c r="Q8492" t="s">
        <v>63</v>
      </c>
      <c r="R8492" t="s">
        <v>30</v>
      </c>
      <c r="X8492" t="s">
        <v>30550</v>
      </c>
    </row>
    <row r="8493" spans="1:24" x14ac:dyDescent="0.25">
      <c r="A8493">
        <v>1377643</v>
      </c>
      <c r="B8493" t="s">
        <v>30551</v>
      </c>
      <c r="C8493" t="s">
        <v>30552</v>
      </c>
      <c r="F8493" t="s">
        <v>30553</v>
      </c>
      <c r="G8493" t="e">
        <f>-olone</f>
        <v>#NAME?</v>
      </c>
      <c r="H8493" t="s">
        <v>754</v>
      </c>
      <c r="I8493">
        <v>1961</v>
      </c>
      <c r="M8493" t="s">
        <v>30554</v>
      </c>
      <c r="N8493" t="s">
        <v>29</v>
      </c>
      <c r="O8493" t="s">
        <v>40</v>
      </c>
      <c r="P8493" t="s">
        <v>30</v>
      </c>
      <c r="Q8493" t="s">
        <v>31</v>
      </c>
      <c r="R8493" t="s">
        <v>30</v>
      </c>
      <c r="X8493" t="s">
        <v>30555</v>
      </c>
    </row>
    <row r="8494" spans="1:24" x14ac:dyDescent="0.25">
      <c r="A8494">
        <v>1376061</v>
      </c>
      <c r="B8494" t="s">
        <v>30556</v>
      </c>
      <c r="C8494" t="s">
        <v>30557</v>
      </c>
      <c r="E8494" t="s">
        <v>30558</v>
      </c>
      <c r="F8494" t="s">
        <v>30559</v>
      </c>
      <c r="G8494" t="e">
        <f>-plon</f>
        <v>#NAME?</v>
      </c>
      <c r="H8494" t="s">
        <v>8598</v>
      </c>
      <c r="I8494">
        <v>2007</v>
      </c>
      <c r="N8494" t="s">
        <v>45</v>
      </c>
      <c r="O8494" t="s">
        <v>40</v>
      </c>
      <c r="P8494" t="s">
        <v>30</v>
      </c>
      <c r="Q8494" t="s">
        <v>63</v>
      </c>
      <c r="R8494" t="s">
        <v>30</v>
      </c>
      <c r="X8494" t="s">
        <v>30560</v>
      </c>
    </row>
    <row r="8495" spans="1:24" x14ac:dyDescent="0.25">
      <c r="A8495">
        <v>1378720</v>
      </c>
      <c r="B8495" t="s">
        <v>30561</v>
      </c>
      <c r="C8495" t="s">
        <v>30562</v>
      </c>
      <c r="G8495" t="e">
        <f>-ectin</f>
        <v>#NAME?</v>
      </c>
      <c r="H8495" t="s">
        <v>3872</v>
      </c>
      <c r="N8495" t="s">
        <v>29</v>
      </c>
      <c r="O8495" t="s">
        <v>30</v>
      </c>
      <c r="P8495" t="s">
        <v>30</v>
      </c>
      <c r="Q8495" t="s">
        <v>31</v>
      </c>
      <c r="R8495" t="s">
        <v>30</v>
      </c>
      <c r="X8495" t="s">
        <v>30563</v>
      </c>
    </row>
    <row r="8496" spans="1:24" x14ac:dyDescent="0.25">
      <c r="A8496">
        <v>1376177</v>
      </c>
      <c r="B8496" t="s">
        <v>30564</v>
      </c>
      <c r="C8496" t="s">
        <v>30565</v>
      </c>
      <c r="G8496" t="e">
        <f>-cycline</f>
        <v>#NAME?</v>
      </c>
      <c r="H8496" t="s">
        <v>5183</v>
      </c>
      <c r="N8496" t="s">
        <v>29</v>
      </c>
      <c r="O8496" t="s">
        <v>30</v>
      </c>
      <c r="P8496" t="s">
        <v>30</v>
      </c>
      <c r="Q8496" t="s">
        <v>46</v>
      </c>
      <c r="R8496" t="s">
        <v>30</v>
      </c>
      <c r="X8496" t="s">
        <v>30566</v>
      </c>
    </row>
    <row r="8497" spans="1:24" x14ac:dyDescent="0.25">
      <c r="A8497">
        <v>1378639</v>
      </c>
      <c r="B8497" t="s">
        <v>30567</v>
      </c>
      <c r="C8497" t="s">
        <v>30568</v>
      </c>
      <c r="E8497" t="s">
        <v>30569</v>
      </c>
      <c r="F8497" t="s">
        <v>6813</v>
      </c>
      <c r="G8497" t="s">
        <v>129</v>
      </c>
      <c r="H8497" t="s">
        <v>130</v>
      </c>
      <c r="I8497">
        <v>1975</v>
      </c>
      <c r="M8497" t="s">
        <v>173</v>
      </c>
      <c r="N8497" t="s">
        <v>45</v>
      </c>
      <c r="O8497" t="s">
        <v>30</v>
      </c>
      <c r="P8497" t="s">
        <v>30</v>
      </c>
      <c r="Q8497" t="s">
        <v>63</v>
      </c>
      <c r="R8497" t="s">
        <v>30</v>
      </c>
      <c r="X8497" t="s">
        <v>30570</v>
      </c>
    </row>
    <row r="8498" spans="1:24" x14ac:dyDescent="0.25">
      <c r="A8498">
        <v>1040349</v>
      </c>
      <c r="B8498" t="s">
        <v>30593</v>
      </c>
      <c r="C8498" t="s">
        <v>30594</v>
      </c>
      <c r="E8498" t="s">
        <v>30595</v>
      </c>
      <c r="F8498" t="s">
        <v>30596</v>
      </c>
      <c r="G8498" t="e">
        <f>-nixin</f>
        <v>#NAME?</v>
      </c>
      <c r="H8498" t="s">
        <v>8713</v>
      </c>
      <c r="I8498">
        <v>1973</v>
      </c>
      <c r="M8498" t="s">
        <v>2199</v>
      </c>
      <c r="N8498" t="s">
        <v>45</v>
      </c>
      <c r="O8498" t="s">
        <v>40</v>
      </c>
      <c r="P8498" t="s">
        <v>30</v>
      </c>
      <c r="Q8498" t="s">
        <v>63</v>
      </c>
      <c r="R8498" t="s">
        <v>30</v>
      </c>
      <c r="X8498" t="s">
        <v>30597</v>
      </c>
    </row>
    <row r="8499" spans="1:24" x14ac:dyDescent="0.25">
      <c r="A8499">
        <v>9400</v>
      </c>
      <c r="B8499" t="s">
        <v>30602</v>
      </c>
      <c r="C8499" t="s">
        <v>30603</v>
      </c>
      <c r="I8499">
        <v>1979</v>
      </c>
      <c r="M8499" t="s">
        <v>1041</v>
      </c>
      <c r="N8499" t="s">
        <v>45</v>
      </c>
      <c r="O8499" t="s">
        <v>40</v>
      </c>
      <c r="P8499" t="s">
        <v>30</v>
      </c>
      <c r="Q8499" t="s">
        <v>46</v>
      </c>
      <c r="R8499" t="s">
        <v>30</v>
      </c>
      <c r="X8499" t="s">
        <v>30604</v>
      </c>
    </row>
    <row r="8500" spans="1:24" x14ac:dyDescent="0.25">
      <c r="A8500">
        <v>12890</v>
      </c>
      <c r="B8500" t="s">
        <v>30605</v>
      </c>
      <c r="C8500" t="s">
        <v>30606</v>
      </c>
      <c r="E8500" t="s">
        <v>30607</v>
      </c>
      <c r="F8500" t="s">
        <v>3897</v>
      </c>
      <c r="I8500">
        <v>1977</v>
      </c>
      <c r="K8500" t="s">
        <v>30608</v>
      </c>
      <c r="L8500" t="s">
        <v>30609</v>
      </c>
      <c r="M8500" t="s">
        <v>8664</v>
      </c>
      <c r="N8500" t="s">
        <v>45</v>
      </c>
      <c r="O8500" t="s">
        <v>40</v>
      </c>
      <c r="P8500" t="s">
        <v>30</v>
      </c>
      <c r="Q8500" t="s">
        <v>63</v>
      </c>
      <c r="R8500" t="s">
        <v>30</v>
      </c>
      <c r="X8500" t="s">
        <v>30610</v>
      </c>
    </row>
    <row r="8501" spans="1:24" x14ac:dyDescent="0.25">
      <c r="A8501">
        <v>46824</v>
      </c>
      <c r="B8501" t="s">
        <v>30618</v>
      </c>
      <c r="C8501" t="s">
        <v>30619</v>
      </c>
      <c r="E8501" t="s">
        <v>30620</v>
      </c>
      <c r="F8501" t="s">
        <v>30621</v>
      </c>
      <c r="I8501">
        <v>1984</v>
      </c>
      <c r="M8501" t="s">
        <v>30622</v>
      </c>
      <c r="N8501" t="s">
        <v>45</v>
      </c>
      <c r="O8501" t="s">
        <v>40</v>
      </c>
      <c r="P8501" t="s">
        <v>30</v>
      </c>
      <c r="Q8501" t="s">
        <v>46</v>
      </c>
      <c r="R8501" t="s">
        <v>30</v>
      </c>
      <c r="X8501" t="s">
        <v>30623</v>
      </c>
    </row>
    <row r="8502" spans="1:24" x14ac:dyDescent="0.25">
      <c r="A8502">
        <v>39555</v>
      </c>
      <c r="B8502" t="s">
        <v>30624</v>
      </c>
      <c r="C8502" t="s">
        <v>30625</v>
      </c>
      <c r="E8502" t="s">
        <v>30626</v>
      </c>
      <c r="F8502" t="s">
        <v>1258</v>
      </c>
      <c r="I8502">
        <v>1997</v>
      </c>
      <c r="M8502" t="s">
        <v>30627</v>
      </c>
      <c r="N8502" t="s">
        <v>45</v>
      </c>
      <c r="O8502" t="s">
        <v>40</v>
      </c>
      <c r="P8502" t="s">
        <v>30</v>
      </c>
      <c r="Q8502" t="s">
        <v>31</v>
      </c>
      <c r="R8502" t="s">
        <v>30</v>
      </c>
      <c r="X8502" t="s">
        <v>30628</v>
      </c>
    </row>
    <row r="8503" spans="1:24" x14ac:dyDescent="0.25">
      <c r="A8503">
        <v>565350</v>
      </c>
      <c r="B8503" t="s">
        <v>30634</v>
      </c>
      <c r="C8503" t="s">
        <v>30635</v>
      </c>
      <c r="E8503" t="s">
        <v>30636</v>
      </c>
      <c r="F8503" t="s">
        <v>519</v>
      </c>
      <c r="I8503">
        <v>1985</v>
      </c>
      <c r="M8503" t="s">
        <v>314</v>
      </c>
      <c r="N8503" t="s">
        <v>45</v>
      </c>
      <c r="O8503" t="s">
        <v>40</v>
      </c>
      <c r="P8503" t="s">
        <v>30</v>
      </c>
      <c r="Q8503" t="s">
        <v>63</v>
      </c>
      <c r="R8503" t="s">
        <v>30</v>
      </c>
      <c r="X8503" t="s">
        <v>30637</v>
      </c>
    </row>
    <row r="8504" spans="1:24" x14ac:dyDescent="0.25">
      <c r="A8504">
        <v>698347</v>
      </c>
      <c r="B8504" t="s">
        <v>30638</v>
      </c>
      <c r="C8504" t="s">
        <v>30639</v>
      </c>
      <c r="M8504" t="s">
        <v>2119</v>
      </c>
      <c r="N8504" t="s">
        <v>45</v>
      </c>
      <c r="O8504" t="s">
        <v>40</v>
      </c>
      <c r="P8504" t="s">
        <v>30</v>
      </c>
      <c r="Q8504" t="s">
        <v>63</v>
      </c>
      <c r="R8504" t="s">
        <v>30</v>
      </c>
      <c r="X8504" t="s">
        <v>30640</v>
      </c>
    </row>
    <row r="8505" spans="1:24" x14ac:dyDescent="0.25">
      <c r="A8505">
        <v>460417</v>
      </c>
      <c r="B8505" t="s">
        <v>30641</v>
      </c>
      <c r="C8505" t="s">
        <v>30642</v>
      </c>
      <c r="F8505" t="s">
        <v>30643</v>
      </c>
      <c r="M8505" t="s">
        <v>30644</v>
      </c>
      <c r="N8505" t="s">
        <v>45</v>
      </c>
      <c r="O8505" t="s">
        <v>40</v>
      </c>
      <c r="P8505" t="s">
        <v>30</v>
      </c>
      <c r="Q8505" t="s">
        <v>63</v>
      </c>
      <c r="R8505" t="s">
        <v>30</v>
      </c>
      <c r="X8505" t="s">
        <v>30645</v>
      </c>
    </row>
    <row r="8506" spans="1:24" x14ac:dyDescent="0.25">
      <c r="A8506">
        <v>262644</v>
      </c>
      <c r="B8506" t="s">
        <v>30646</v>
      </c>
      <c r="C8506" t="s">
        <v>30647</v>
      </c>
      <c r="F8506" t="s">
        <v>22687</v>
      </c>
      <c r="M8506" t="s">
        <v>7028</v>
      </c>
      <c r="N8506" t="s">
        <v>45</v>
      </c>
      <c r="O8506" t="s">
        <v>40</v>
      </c>
      <c r="P8506" t="s">
        <v>30</v>
      </c>
      <c r="Q8506" t="s">
        <v>63</v>
      </c>
      <c r="R8506" t="s">
        <v>30</v>
      </c>
      <c r="X8506" t="s">
        <v>30648</v>
      </c>
    </row>
    <row r="8507" spans="1:24" x14ac:dyDescent="0.25">
      <c r="A8507">
        <v>705337</v>
      </c>
      <c r="B8507" t="s">
        <v>30654</v>
      </c>
      <c r="C8507" t="s">
        <v>30655</v>
      </c>
      <c r="E8507" t="s">
        <v>30656</v>
      </c>
      <c r="F8507" t="s">
        <v>480</v>
      </c>
      <c r="I8507">
        <v>1967</v>
      </c>
      <c r="M8507" t="s">
        <v>29691</v>
      </c>
      <c r="N8507" t="s">
        <v>45</v>
      </c>
      <c r="O8507" t="s">
        <v>40</v>
      </c>
      <c r="P8507" t="s">
        <v>30</v>
      </c>
      <c r="Q8507" t="s">
        <v>46</v>
      </c>
      <c r="R8507" t="s">
        <v>30</v>
      </c>
      <c r="X8507" t="s">
        <v>30657</v>
      </c>
    </row>
    <row r="8508" spans="1:24" x14ac:dyDescent="0.25">
      <c r="A8508">
        <v>1038723</v>
      </c>
      <c r="B8508" t="s">
        <v>30665</v>
      </c>
      <c r="C8508" t="s">
        <v>30666</v>
      </c>
      <c r="E8508" t="s">
        <v>30667</v>
      </c>
      <c r="F8508" t="s">
        <v>2483</v>
      </c>
      <c r="I8508">
        <v>1994</v>
      </c>
      <c r="M8508" t="s">
        <v>3218</v>
      </c>
      <c r="N8508" t="s">
        <v>45</v>
      </c>
      <c r="O8508" t="s">
        <v>30</v>
      </c>
      <c r="P8508" t="s">
        <v>30</v>
      </c>
      <c r="Q8508" t="s">
        <v>63</v>
      </c>
      <c r="R8508" t="s">
        <v>30</v>
      </c>
      <c r="X8508" t="s">
        <v>30668</v>
      </c>
    </row>
    <row r="8509" spans="1:24" x14ac:dyDescent="0.25">
      <c r="A8509">
        <v>1383200</v>
      </c>
      <c r="B8509" t="s">
        <v>30669</v>
      </c>
      <c r="C8509" t="s">
        <v>30670</v>
      </c>
      <c r="E8509" t="s">
        <v>30671</v>
      </c>
      <c r="G8509" t="e">
        <f>-fylline</f>
        <v>#NAME?</v>
      </c>
      <c r="H8509" t="s">
        <v>155</v>
      </c>
      <c r="I8509">
        <v>1966</v>
      </c>
      <c r="K8509" t="s">
        <v>30672</v>
      </c>
      <c r="L8509" t="s">
        <v>30673</v>
      </c>
      <c r="M8509" t="s">
        <v>1310</v>
      </c>
      <c r="N8509" t="s">
        <v>29</v>
      </c>
      <c r="O8509" t="s">
        <v>40</v>
      </c>
      <c r="P8509" t="s">
        <v>30</v>
      </c>
      <c r="Q8509" t="s">
        <v>63</v>
      </c>
      <c r="R8509" t="s">
        <v>30</v>
      </c>
      <c r="X8509" t="s">
        <v>30674</v>
      </c>
    </row>
    <row r="8510" spans="1:24" x14ac:dyDescent="0.25">
      <c r="A8510">
        <v>139046</v>
      </c>
      <c r="B8510" t="s">
        <v>30675</v>
      </c>
      <c r="C8510" t="s">
        <v>30676</v>
      </c>
      <c r="E8510" t="s">
        <v>30677</v>
      </c>
      <c r="F8510" t="s">
        <v>17063</v>
      </c>
      <c r="I8510">
        <v>1978</v>
      </c>
      <c r="K8510" t="s">
        <v>30678</v>
      </c>
      <c r="L8510" t="s">
        <v>30679</v>
      </c>
      <c r="M8510" t="s">
        <v>314</v>
      </c>
      <c r="N8510" t="s">
        <v>45</v>
      </c>
      <c r="O8510" t="s">
        <v>40</v>
      </c>
      <c r="P8510" t="s">
        <v>30</v>
      </c>
      <c r="Q8510" t="s">
        <v>46</v>
      </c>
      <c r="R8510" t="s">
        <v>30</v>
      </c>
      <c r="X8510" t="s">
        <v>30680</v>
      </c>
    </row>
    <row r="8511" spans="1:24" x14ac:dyDescent="0.25">
      <c r="A8511">
        <v>1378164</v>
      </c>
      <c r="B8511" t="s">
        <v>30681</v>
      </c>
      <c r="C8511" t="s">
        <v>30682</v>
      </c>
      <c r="M8511" t="s">
        <v>30683</v>
      </c>
      <c r="N8511" t="s">
        <v>45</v>
      </c>
      <c r="O8511" t="s">
        <v>30</v>
      </c>
      <c r="P8511" t="s">
        <v>30</v>
      </c>
      <c r="Q8511" t="s">
        <v>75</v>
      </c>
      <c r="R8511" t="s">
        <v>30</v>
      </c>
      <c r="X8511" t="s">
        <v>30684</v>
      </c>
    </row>
    <row r="8512" spans="1:24" x14ac:dyDescent="0.25">
      <c r="A8512">
        <v>1381195</v>
      </c>
      <c r="B8512" t="s">
        <v>30685</v>
      </c>
      <c r="C8512" t="s">
        <v>30686</v>
      </c>
      <c r="M8512" t="s">
        <v>3144</v>
      </c>
      <c r="N8512" t="s">
        <v>75</v>
      </c>
      <c r="O8512" t="s">
        <v>30</v>
      </c>
      <c r="P8512" t="s">
        <v>30</v>
      </c>
      <c r="Q8512" t="s">
        <v>31</v>
      </c>
      <c r="R8512" t="s">
        <v>30</v>
      </c>
    </row>
    <row r="8513" spans="1:24" x14ac:dyDescent="0.25">
      <c r="A8513">
        <v>1380810</v>
      </c>
      <c r="B8513" t="s">
        <v>30687</v>
      </c>
      <c r="C8513" t="s">
        <v>30688</v>
      </c>
      <c r="M8513" t="s">
        <v>17064</v>
      </c>
      <c r="N8513" t="s">
        <v>75</v>
      </c>
      <c r="O8513" t="s">
        <v>30</v>
      </c>
      <c r="P8513" t="s">
        <v>30</v>
      </c>
      <c r="Q8513" t="s">
        <v>31</v>
      </c>
      <c r="R8513" t="s">
        <v>30</v>
      </c>
    </row>
    <row r="8514" spans="1:24" x14ac:dyDescent="0.25">
      <c r="A8514">
        <v>1380461</v>
      </c>
      <c r="B8514" t="s">
        <v>30689</v>
      </c>
      <c r="C8514" t="s">
        <v>30690</v>
      </c>
      <c r="M8514" t="s">
        <v>7823</v>
      </c>
      <c r="N8514" t="s">
        <v>75</v>
      </c>
      <c r="O8514" t="s">
        <v>30</v>
      </c>
      <c r="P8514" t="s">
        <v>30</v>
      </c>
      <c r="Q8514" t="s">
        <v>31</v>
      </c>
      <c r="R8514" t="s">
        <v>30</v>
      </c>
    </row>
    <row r="8515" spans="1:24" x14ac:dyDescent="0.25">
      <c r="A8515">
        <v>1381491</v>
      </c>
      <c r="B8515" t="s">
        <v>30691</v>
      </c>
      <c r="C8515" t="s">
        <v>30692</v>
      </c>
      <c r="F8515" t="s">
        <v>452</v>
      </c>
      <c r="M8515" t="s">
        <v>1664</v>
      </c>
      <c r="N8515" t="s">
        <v>75</v>
      </c>
      <c r="O8515" t="s">
        <v>30</v>
      </c>
      <c r="P8515" t="s">
        <v>30</v>
      </c>
      <c r="Q8515" t="s">
        <v>31</v>
      </c>
      <c r="R8515" t="s">
        <v>30</v>
      </c>
    </row>
    <row r="8516" spans="1:24" x14ac:dyDescent="0.25">
      <c r="A8516">
        <v>1381219</v>
      </c>
      <c r="B8516" t="s">
        <v>30693</v>
      </c>
      <c r="C8516" t="s">
        <v>30694</v>
      </c>
      <c r="I8516">
        <v>1970</v>
      </c>
      <c r="M8516" t="s">
        <v>30695</v>
      </c>
      <c r="N8516" t="s">
        <v>75</v>
      </c>
      <c r="O8516" t="s">
        <v>30</v>
      </c>
      <c r="P8516" t="s">
        <v>30</v>
      </c>
      <c r="Q8516" t="s">
        <v>31</v>
      </c>
      <c r="R8516" t="s">
        <v>30</v>
      </c>
    </row>
    <row r="8517" spans="1:24" x14ac:dyDescent="0.25">
      <c r="A8517">
        <v>1383054</v>
      </c>
      <c r="B8517" t="s">
        <v>30696</v>
      </c>
      <c r="C8517" t="s">
        <v>30697</v>
      </c>
      <c r="E8517" t="s">
        <v>30698</v>
      </c>
      <c r="G8517" t="s">
        <v>129</v>
      </c>
      <c r="H8517" t="s">
        <v>130</v>
      </c>
      <c r="I8517">
        <v>1969</v>
      </c>
      <c r="M8517" t="s">
        <v>30699</v>
      </c>
      <c r="N8517" t="s">
        <v>45</v>
      </c>
      <c r="O8517" t="s">
        <v>40</v>
      </c>
      <c r="P8517" t="s">
        <v>30</v>
      </c>
      <c r="Q8517" t="s">
        <v>63</v>
      </c>
      <c r="R8517" t="s">
        <v>30</v>
      </c>
      <c r="X8517" t="s">
        <v>30700</v>
      </c>
    </row>
    <row r="8518" spans="1:24" x14ac:dyDescent="0.25">
      <c r="A8518">
        <v>1379251</v>
      </c>
      <c r="B8518" t="s">
        <v>30701</v>
      </c>
      <c r="C8518" t="s">
        <v>30702</v>
      </c>
      <c r="E8518" t="s">
        <v>30703</v>
      </c>
      <c r="F8518" t="s">
        <v>30704</v>
      </c>
      <c r="G8518" t="s">
        <v>1458</v>
      </c>
      <c r="H8518" t="s">
        <v>1459</v>
      </c>
      <c r="I8518">
        <v>1995</v>
      </c>
      <c r="M8518" t="s">
        <v>11735</v>
      </c>
      <c r="N8518" t="s">
        <v>45</v>
      </c>
      <c r="O8518" t="s">
        <v>40</v>
      </c>
      <c r="P8518" t="s">
        <v>30</v>
      </c>
      <c r="Q8518" t="s">
        <v>31</v>
      </c>
      <c r="R8518" t="s">
        <v>30</v>
      </c>
      <c r="X8518" t="s">
        <v>30705</v>
      </c>
    </row>
    <row r="8519" spans="1:24" x14ac:dyDescent="0.25">
      <c r="A8519">
        <v>1377866</v>
      </c>
      <c r="B8519" t="s">
        <v>30706</v>
      </c>
      <c r="C8519" t="s">
        <v>30707</v>
      </c>
      <c r="E8519">
        <v>44106</v>
      </c>
      <c r="F8519" t="s">
        <v>313</v>
      </c>
      <c r="I8519">
        <v>1966</v>
      </c>
      <c r="M8519" t="s">
        <v>2544</v>
      </c>
      <c r="N8519" t="s">
        <v>29</v>
      </c>
      <c r="O8519" t="s">
        <v>40</v>
      </c>
      <c r="P8519" t="s">
        <v>30</v>
      </c>
      <c r="Q8519" t="s">
        <v>46</v>
      </c>
      <c r="R8519" t="s">
        <v>30</v>
      </c>
      <c r="X8519" t="s">
        <v>30708</v>
      </c>
    </row>
    <row r="8520" spans="1:24" x14ac:dyDescent="0.25">
      <c r="A8520">
        <v>1381055</v>
      </c>
      <c r="B8520" t="s">
        <v>30709</v>
      </c>
      <c r="C8520" t="s">
        <v>30710</v>
      </c>
      <c r="E8520" t="s">
        <v>30711</v>
      </c>
      <c r="F8520" t="s">
        <v>30712</v>
      </c>
      <c r="I8520">
        <v>1994</v>
      </c>
      <c r="M8520" t="s">
        <v>11681</v>
      </c>
      <c r="N8520" t="s">
        <v>75</v>
      </c>
      <c r="O8520" t="s">
        <v>30</v>
      </c>
      <c r="P8520" t="s">
        <v>30</v>
      </c>
      <c r="Q8520" t="s">
        <v>31</v>
      </c>
      <c r="R8520" t="s">
        <v>30</v>
      </c>
    </row>
    <row r="8521" spans="1:24" x14ac:dyDescent="0.25">
      <c r="A8521">
        <v>1381210</v>
      </c>
      <c r="B8521" t="s">
        <v>30713</v>
      </c>
      <c r="C8521" t="s">
        <v>30714</v>
      </c>
      <c r="F8521" t="s">
        <v>18630</v>
      </c>
      <c r="I8521">
        <v>1965</v>
      </c>
      <c r="M8521" t="s">
        <v>24534</v>
      </c>
      <c r="N8521" t="s">
        <v>133</v>
      </c>
      <c r="O8521" t="s">
        <v>30</v>
      </c>
      <c r="P8521" t="s">
        <v>30</v>
      </c>
      <c r="Q8521" t="s">
        <v>31</v>
      </c>
      <c r="R8521" t="s">
        <v>30</v>
      </c>
    </row>
    <row r="8522" spans="1:24" x14ac:dyDescent="0.25">
      <c r="A8522">
        <v>1378315</v>
      </c>
      <c r="B8522" t="s">
        <v>30715</v>
      </c>
      <c r="C8522" t="s">
        <v>30716</v>
      </c>
      <c r="F8522" t="s">
        <v>30717</v>
      </c>
      <c r="I8522">
        <v>1990</v>
      </c>
      <c r="M8522" t="s">
        <v>30718</v>
      </c>
      <c r="N8522" t="s">
        <v>75</v>
      </c>
      <c r="O8522" t="s">
        <v>30</v>
      </c>
      <c r="P8522" t="s">
        <v>30</v>
      </c>
      <c r="Q8522" t="s">
        <v>46</v>
      </c>
      <c r="R8522" t="s">
        <v>30</v>
      </c>
      <c r="X8522" t="s">
        <v>30719</v>
      </c>
    </row>
    <row r="8523" spans="1:24" x14ac:dyDescent="0.25">
      <c r="A8523">
        <v>1380234</v>
      </c>
      <c r="B8523" t="s">
        <v>30720</v>
      </c>
      <c r="C8523" t="s">
        <v>30721</v>
      </c>
      <c r="F8523" t="s">
        <v>2492</v>
      </c>
      <c r="I8523">
        <v>1991</v>
      </c>
      <c r="M8523" t="s">
        <v>3988</v>
      </c>
      <c r="N8523" t="s">
        <v>229</v>
      </c>
      <c r="O8523" t="s">
        <v>30</v>
      </c>
      <c r="P8523" t="s">
        <v>30</v>
      </c>
      <c r="Q8523" t="s">
        <v>31</v>
      </c>
      <c r="R8523" t="s">
        <v>30</v>
      </c>
    </row>
    <row r="8524" spans="1:24" x14ac:dyDescent="0.25">
      <c r="A8524">
        <v>1377858</v>
      </c>
      <c r="B8524" t="s">
        <v>30722</v>
      </c>
      <c r="C8524" t="s">
        <v>30723</v>
      </c>
      <c r="G8524" t="e">
        <f ca="1">-pin(e)</f>
        <v>#NAME?</v>
      </c>
      <c r="H8524" t="s">
        <v>272</v>
      </c>
      <c r="N8524" t="s">
        <v>45</v>
      </c>
      <c r="O8524" t="s">
        <v>40</v>
      </c>
      <c r="P8524" t="s">
        <v>30</v>
      </c>
      <c r="Q8524" t="s">
        <v>63</v>
      </c>
      <c r="R8524" t="s">
        <v>30</v>
      </c>
      <c r="X8524" t="s">
        <v>30724</v>
      </c>
    </row>
    <row r="8525" spans="1:24" x14ac:dyDescent="0.25">
      <c r="A8525">
        <v>1380035</v>
      </c>
      <c r="B8525" t="s">
        <v>30725</v>
      </c>
      <c r="C8525" t="s">
        <v>30726</v>
      </c>
      <c r="G8525" t="e">
        <f>-glitazar</f>
        <v>#NAME?</v>
      </c>
      <c r="H8525" t="s">
        <v>7402</v>
      </c>
      <c r="N8525" t="s">
        <v>45</v>
      </c>
      <c r="O8525" t="s">
        <v>40</v>
      </c>
      <c r="P8525" t="s">
        <v>30</v>
      </c>
      <c r="Q8525" t="s">
        <v>63</v>
      </c>
      <c r="R8525" t="s">
        <v>30</v>
      </c>
      <c r="X8525" t="s">
        <v>30727</v>
      </c>
    </row>
    <row r="8526" spans="1:24" x14ac:dyDescent="0.25">
      <c r="A8526">
        <v>1376088</v>
      </c>
      <c r="B8526" t="s">
        <v>30728</v>
      </c>
      <c r="C8526" t="s">
        <v>30729</v>
      </c>
      <c r="E8526" t="s">
        <v>30730</v>
      </c>
      <c r="F8526" t="s">
        <v>30731</v>
      </c>
      <c r="G8526" t="e">
        <f>-oxin</f>
        <v>#NAME?</v>
      </c>
      <c r="H8526" t="s">
        <v>2023</v>
      </c>
      <c r="I8526">
        <v>2007</v>
      </c>
      <c r="N8526" t="s">
        <v>29</v>
      </c>
      <c r="O8526" t="s">
        <v>30</v>
      </c>
      <c r="P8526" t="s">
        <v>30</v>
      </c>
      <c r="Q8526" t="s">
        <v>46</v>
      </c>
      <c r="R8526" t="s">
        <v>30</v>
      </c>
      <c r="X8526" t="s">
        <v>30732</v>
      </c>
    </row>
    <row r="8527" spans="1:24" x14ac:dyDescent="0.25">
      <c r="A8527">
        <v>1376218</v>
      </c>
      <c r="B8527" t="s">
        <v>30733</v>
      </c>
      <c r="C8527" t="s">
        <v>30734</v>
      </c>
      <c r="G8527" t="s">
        <v>789</v>
      </c>
      <c r="H8527" t="s">
        <v>790</v>
      </c>
      <c r="N8527" t="s">
        <v>29</v>
      </c>
      <c r="O8527" t="s">
        <v>30</v>
      </c>
      <c r="P8527" t="s">
        <v>30</v>
      </c>
      <c r="Q8527" t="s">
        <v>31</v>
      </c>
      <c r="R8527" t="s">
        <v>30</v>
      </c>
      <c r="X8527" t="s">
        <v>30735</v>
      </c>
    </row>
    <row r="8528" spans="1:24" x14ac:dyDescent="0.25">
      <c r="A8528">
        <v>1212649</v>
      </c>
      <c r="B8528" t="s">
        <v>30736</v>
      </c>
      <c r="C8528" t="s">
        <v>30737</v>
      </c>
      <c r="G8528" t="e">
        <f>-ium</f>
        <v>#NAME?</v>
      </c>
      <c r="H8528" t="s">
        <v>288</v>
      </c>
      <c r="N8528" t="s">
        <v>45</v>
      </c>
      <c r="O8528" t="s">
        <v>40</v>
      </c>
      <c r="P8528" t="s">
        <v>30</v>
      </c>
      <c r="Q8528" t="s">
        <v>46</v>
      </c>
      <c r="R8528" t="s">
        <v>30</v>
      </c>
      <c r="X8528" t="s">
        <v>30738</v>
      </c>
    </row>
    <row r="8529" spans="1:24" x14ac:dyDescent="0.25">
      <c r="A8529">
        <v>1449196</v>
      </c>
      <c r="B8529" t="s">
        <v>30746</v>
      </c>
      <c r="C8529" t="s">
        <v>30747</v>
      </c>
      <c r="G8529" t="s">
        <v>237</v>
      </c>
      <c r="H8529" t="s">
        <v>238</v>
      </c>
      <c r="N8529" t="s">
        <v>45</v>
      </c>
      <c r="O8529" t="s">
        <v>40</v>
      </c>
      <c r="P8529" t="s">
        <v>30</v>
      </c>
      <c r="Q8529" t="s">
        <v>46</v>
      </c>
      <c r="R8529" t="s">
        <v>30</v>
      </c>
      <c r="X8529" t="s">
        <v>30748</v>
      </c>
    </row>
    <row r="8530" spans="1:24" x14ac:dyDescent="0.25">
      <c r="A8530">
        <v>1503486</v>
      </c>
      <c r="B8530" t="s">
        <v>30749</v>
      </c>
      <c r="C8530" t="s">
        <v>30750</v>
      </c>
      <c r="G8530" t="e">
        <f>-tide</f>
        <v>#NAME?</v>
      </c>
      <c r="H8530" t="s">
        <v>107</v>
      </c>
      <c r="N8530" t="s">
        <v>45</v>
      </c>
      <c r="O8530" t="s">
        <v>30</v>
      </c>
      <c r="P8530" t="s">
        <v>30</v>
      </c>
      <c r="Q8530" t="s">
        <v>46</v>
      </c>
      <c r="R8530" t="s">
        <v>30</v>
      </c>
      <c r="X8530" t="s">
        <v>30751</v>
      </c>
    </row>
    <row r="8531" spans="1:24" x14ac:dyDescent="0.25">
      <c r="A8531">
        <v>1540512</v>
      </c>
      <c r="B8531" t="s">
        <v>30752</v>
      </c>
      <c r="C8531" t="s">
        <v>30753</v>
      </c>
      <c r="E8531" t="s">
        <v>30754</v>
      </c>
      <c r="F8531" t="s">
        <v>30755</v>
      </c>
      <c r="G8531" t="e">
        <f>-tide</f>
        <v>#NAME?</v>
      </c>
      <c r="H8531" t="s">
        <v>107</v>
      </c>
      <c r="I8531">
        <v>2012</v>
      </c>
      <c r="N8531" t="s">
        <v>108</v>
      </c>
      <c r="O8531" t="s">
        <v>30</v>
      </c>
      <c r="P8531" t="s">
        <v>30</v>
      </c>
      <c r="Q8531" t="s">
        <v>31</v>
      </c>
      <c r="R8531" t="s">
        <v>30</v>
      </c>
      <c r="X8531" t="s">
        <v>30756</v>
      </c>
    </row>
    <row r="8532" spans="1:24" x14ac:dyDescent="0.25">
      <c r="A8532">
        <v>201443</v>
      </c>
      <c r="B8532" t="s">
        <v>30757</v>
      </c>
      <c r="C8532" t="s">
        <v>30758</v>
      </c>
      <c r="G8532" t="e">
        <f>-eridine</f>
        <v>#NAME?</v>
      </c>
      <c r="H8532" t="s">
        <v>2718</v>
      </c>
      <c r="N8532" t="s">
        <v>45</v>
      </c>
      <c r="O8532" t="s">
        <v>40</v>
      </c>
      <c r="P8532" t="s">
        <v>30</v>
      </c>
      <c r="Q8532" t="s">
        <v>31</v>
      </c>
      <c r="R8532" t="s">
        <v>30</v>
      </c>
      <c r="X8532" t="s">
        <v>30759</v>
      </c>
    </row>
    <row r="8533" spans="1:24" x14ac:dyDescent="0.25">
      <c r="A8533">
        <v>47573</v>
      </c>
      <c r="B8533" t="s">
        <v>30765</v>
      </c>
      <c r="C8533" t="s">
        <v>30766</v>
      </c>
      <c r="E8533" t="s">
        <v>30767</v>
      </c>
      <c r="I8533">
        <v>1992</v>
      </c>
      <c r="M8533" t="s">
        <v>793</v>
      </c>
      <c r="N8533" t="s">
        <v>45</v>
      </c>
      <c r="O8533" t="s">
        <v>30</v>
      </c>
      <c r="P8533" t="s">
        <v>30</v>
      </c>
      <c r="Q8533" t="s">
        <v>31</v>
      </c>
      <c r="R8533" t="s">
        <v>30</v>
      </c>
      <c r="X8533" t="s">
        <v>30768</v>
      </c>
    </row>
    <row r="8534" spans="1:24" x14ac:dyDescent="0.25">
      <c r="A8534">
        <v>238306</v>
      </c>
      <c r="B8534" t="s">
        <v>30769</v>
      </c>
      <c r="C8534" t="s">
        <v>30770</v>
      </c>
      <c r="E8534" t="s">
        <v>30771</v>
      </c>
      <c r="F8534" t="s">
        <v>30772</v>
      </c>
      <c r="G8534" t="e">
        <f>-flurane</f>
        <v>#NAME?</v>
      </c>
      <c r="H8534" t="s">
        <v>6047</v>
      </c>
      <c r="I8534">
        <v>1965</v>
      </c>
      <c r="M8534" t="s">
        <v>1804</v>
      </c>
      <c r="N8534" t="s">
        <v>45</v>
      </c>
      <c r="O8534" t="s">
        <v>40</v>
      </c>
      <c r="P8534" t="s">
        <v>30</v>
      </c>
      <c r="Q8534" t="s">
        <v>46</v>
      </c>
      <c r="R8534" t="s">
        <v>30</v>
      </c>
      <c r="X8534" t="s">
        <v>30773</v>
      </c>
    </row>
    <row r="8535" spans="1:24" x14ac:dyDescent="0.25">
      <c r="A8535">
        <v>1078603</v>
      </c>
      <c r="B8535" t="s">
        <v>30774</v>
      </c>
      <c r="C8535" t="s">
        <v>30775</v>
      </c>
      <c r="E8535" t="s">
        <v>30776</v>
      </c>
      <c r="F8535" t="s">
        <v>527</v>
      </c>
      <c r="I8535">
        <v>1966</v>
      </c>
      <c r="M8535" t="s">
        <v>693</v>
      </c>
      <c r="N8535" t="s">
        <v>45</v>
      </c>
      <c r="O8535" t="s">
        <v>40</v>
      </c>
      <c r="P8535" t="s">
        <v>30</v>
      </c>
      <c r="Q8535" t="s">
        <v>63</v>
      </c>
      <c r="R8535" t="s">
        <v>30</v>
      </c>
      <c r="X8535" t="s">
        <v>30777</v>
      </c>
    </row>
    <row r="8536" spans="1:24" x14ac:dyDescent="0.25">
      <c r="A8536">
        <v>563226</v>
      </c>
      <c r="B8536" t="s">
        <v>30778</v>
      </c>
      <c r="C8536" t="s">
        <v>30779</v>
      </c>
      <c r="E8536" t="s">
        <v>30780</v>
      </c>
      <c r="F8536" t="s">
        <v>1258</v>
      </c>
      <c r="I8536">
        <v>1988</v>
      </c>
      <c r="M8536" t="s">
        <v>30781</v>
      </c>
      <c r="N8536" t="s">
        <v>45</v>
      </c>
      <c r="O8536" t="s">
        <v>40</v>
      </c>
      <c r="P8536" t="s">
        <v>30</v>
      </c>
      <c r="Q8536" t="s">
        <v>46</v>
      </c>
      <c r="R8536" t="s">
        <v>30</v>
      </c>
      <c r="X8536" t="s">
        <v>30782</v>
      </c>
    </row>
    <row r="8537" spans="1:24" x14ac:dyDescent="0.25">
      <c r="A8537">
        <v>419617</v>
      </c>
      <c r="B8537" t="s">
        <v>30789</v>
      </c>
      <c r="C8537" t="s">
        <v>30790</v>
      </c>
      <c r="F8537" t="s">
        <v>5032</v>
      </c>
      <c r="M8537" t="s">
        <v>15536</v>
      </c>
      <c r="N8537" t="s">
        <v>29</v>
      </c>
      <c r="O8537" t="s">
        <v>30</v>
      </c>
      <c r="P8537" t="s">
        <v>30</v>
      </c>
      <c r="Q8537" t="s">
        <v>31</v>
      </c>
      <c r="R8537" t="s">
        <v>30</v>
      </c>
      <c r="X8537" t="s">
        <v>30791</v>
      </c>
    </row>
    <row r="8538" spans="1:24" x14ac:dyDescent="0.25">
      <c r="A8538">
        <v>38856</v>
      </c>
      <c r="B8538" t="s">
        <v>30799</v>
      </c>
      <c r="C8538" t="s">
        <v>30800</v>
      </c>
      <c r="E8538" t="s">
        <v>30801</v>
      </c>
      <c r="F8538" t="s">
        <v>301</v>
      </c>
      <c r="I8538">
        <v>1968</v>
      </c>
      <c r="K8538" t="s">
        <v>30802</v>
      </c>
      <c r="L8538" t="s">
        <v>30803</v>
      </c>
      <c r="M8538" t="s">
        <v>453</v>
      </c>
      <c r="N8538" t="s">
        <v>45</v>
      </c>
      <c r="O8538" t="s">
        <v>40</v>
      </c>
      <c r="P8538" t="s">
        <v>30</v>
      </c>
      <c r="Q8538" t="s">
        <v>63</v>
      </c>
      <c r="R8538" t="s">
        <v>30</v>
      </c>
      <c r="X8538" t="s">
        <v>30804</v>
      </c>
    </row>
    <row r="8539" spans="1:24" x14ac:dyDescent="0.25">
      <c r="A8539">
        <v>14789</v>
      </c>
      <c r="B8539" t="s">
        <v>30805</v>
      </c>
      <c r="C8539" t="s">
        <v>30806</v>
      </c>
      <c r="F8539" t="s">
        <v>313</v>
      </c>
      <c r="G8539" t="e">
        <f ca="1">-pin(e)</f>
        <v>#NAME?</v>
      </c>
      <c r="H8539" t="s">
        <v>272</v>
      </c>
      <c r="I8539">
        <v>1981</v>
      </c>
      <c r="M8539" t="s">
        <v>30807</v>
      </c>
      <c r="N8539" t="s">
        <v>45</v>
      </c>
      <c r="O8539" t="s">
        <v>40</v>
      </c>
      <c r="P8539" t="s">
        <v>30</v>
      </c>
      <c r="Q8539" t="s">
        <v>63</v>
      </c>
      <c r="R8539" t="s">
        <v>30</v>
      </c>
      <c r="X8539" t="s">
        <v>30808</v>
      </c>
    </row>
    <row r="8540" spans="1:24" x14ac:dyDescent="0.25">
      <c r="A8540">
        <v>28491</v>
      </c>
      <c r="B8540" t="s">
        <v>30823</v>
      </c>
      <c r="C8540" t="s">
        <v>30824</v>
      </c>
      <c r="F8540" t="s">
        <v>313</v>
      </c>
      <c r="I8540">
        <v>1990</v>
      </c>
      <c r="M8540" t="s">
        <v>871</v>
      </c>
      <c r="N8540" t="s">
        <v>45</v>
      </c>
      <c r="O8540" t="s">
        <v>40</v>
      </c>
      <c r="P8540" t="s">
        <v>30</v>
      </c>
      <c r="Q8540" t="s">
        <v>63</v>
      </c>
      <c r="R8540" t="s">
        <v>30</v>
      </c>
      <c r="X8540" t="s">
        <v>30825</v>
      </c>
    </row>
    <row r="8541" spans="1:24" x14ac:dyDescent="0.25">
      <c r="A8541">
        <v>705377</v>
      </c>
      <c r="B8541" t="s">
        <v>30831</v>
      </c>
      <c r="C8541" t="s">
        <v>30832</v>
      </c>
      <c r="E8541" t="s">
        <v>30833</v>
      </c>
      <c r="I8541">
        <v>1975</v>
      </c>
      <c r="K8541" t="s">
        <v>30834</v>
      </c>
      <c r="L8541" t="s">
        <v>30835</v>
      </c>
      <c r="M8541" t="s">
        <v>4741</v>
      </c>
      <c r="N8541" t="s">
        <v>45</v>
      </c>
      <c r="O8541" t="s">
        <v>40</v>
      </c>
      <c r="P8541" t="s">
        <v>30</v>
      </c>
      <c r="Q8541" t="s">
        <v>63</v>
      </c>
      <c r="R8541" t="s">
        <v>30</v>
      </c>
      <c r="X8541" t="s">
        <v>30836</v>
      </c>
    </row>
    <row r="8542" spans="1:24" x14ac:dyDescent="0.25">
      <c r="A8542">
        <v>145293</v>
      </c>
      <c r="B8542" t="s">
        <v>30849</v>
      </c>
      <c r="C8542" t="s">
        <v>30850</v>
      </c>
      <c r="E8542" t="s">
        <v>30851</v>
      </c>
      <c r="F8542" t="s">
        <v>30852</v>
      </c>
      <c r="I8542">
        <v>1996</v>
      </c>
      <c r="M8542" t="s">
        <v>30853</v>
      </c>
      <c r="N8542" t="s">
        <v>45</v>
      </c>
      <c r="O8542" t="s">
        <v>40</v>
      </c>
      <c r="P8542" t="s">
        <v>30</v>
      </c>
      <c r="Q8542" t="s">
        <v>63</v>
      </c>
      <c r="R8542" t="s">
        <v>30</v>
      </c>
      <c r="X8542" t="s">
        <v>30854</v>
      </c>
    </row>
    <row r="8543" spans="1:24" x14ac:dyDescent="0.25">
      <c r="A8543">
        <v>436967</v>
      </c>
      <c r="B8543" t="s">
        <v>30857</v>
      </c>
      <c r="C8543" t="s">
        <v>30858</v>
      </c>
      <c r="E8543" t="s">
        <v>30859</v>
      </c>
      <c r="F8543" t="s">
        <v>4276</v>
      </c>
      <c r="G8543" t="e">
        <f>-prost</f>
        <v>#NAME?</v>
      </c>
      <c r="H8543" t="s">
        <v>238</v>
      </c>
      <c r="I8543">
        <v>1987</v>
      </c>
      <c r="M8543" t="s">
        <v>1310</v>
      </c>
      <c r="N8543" t="s">
        <v>29</v>
      </c>
      <c r="O8543" t="s">
        <v>40</v>
      </c>
      <c r="P8543" t="s">
        <v>30</v>
      </c>
      <c r="Q8543" t="s">
        <v>31</v>
      </c>
      <c r="R8543" t="s">
        <v>30</v>
      </c>
      <c r="X8543" t="s">
        <v>30860</v>
      </c>
    </row>
    <row r="8544" spans="1:24" x14ac:dyDescent="0.25">
      <c r="A8544">
        <v>318924</v>
      </c>
      <c r="B8544" t="s">
        <v>30867</v>
      </c>
      <c r="C8544" t="s">
        <v>30868</v>
      </c>
      <c r="M8544" t="s">
        <v>14923</v>
      </c>
      <c r="N8544" t="s">
        <v>45</v>
      </c>
      <c r="O8544" t="s">
        <v>40</v>
      </c>
      <c r="P8544" t="s">
        <v>30</v>
      </c>
      <c r="Q8544" t="s">
        <v>46</v>
      </c>
      <c r="R8544" t="s">
        <v>30</v>
      </c>
      <c r="X8544" t="s">
        <v>30869</v>
      </c>
    </row>
    <row r="8545" spans="1:24" x14ac:dyDescent="0.25">
      <c r="A8545">
        <v>42806</v>
      </c>
      <c r="B8545" t="s">
        <v>30870</v>
      </c>
      <c r="C8545" t="s">
        <v>30871</v>
      </c>
      <c r="M8545" t="s">
        <v>27579</v>
      </c>
      <c r="N8545" t="s">
        <v>45</v>
      </c>
      <c r="O8545" t="s">
        <v>40</v>
      </c>
      <c r="P8545" t="s">
        <v>30</v>
      </c>
      <c r="Q8545" t="s">
        <v>63</v>
      </c>
      <c r="R8545" t="s">
        <v>30</v>
      </c>
      <c r="X8545" t="s">
        <v>30872</v>
      </c>
    </row>
    <row r="8546" spans="1:24" x14ac:dyDescent="0.25">
      <c r="A8546">
        <v>50712</v>
      </c>
      <c r="B8546" t="s">
        <v>30879</v>
      </c>
      <c r="C8546" t="s">
        <v>30880</v>
      </c>
      <c r="E8546" t="s">
        <v>30881</v>
      </c>
      <c r="F8546" t="s">
        <v>301</v>
      </c>
      <c r="I8546">
        <v>1981</v>
      </c>
      <c r="M8546" t="s">
        <v>793</v>
      </c>
      <c r="N8546" t="s">
        <v>45</v>
      </c>
      <c r="O8546" t="s">
        <v>40</v>
      </c>
      <c r="P8546" t="s">
        <v>30</v>
      </c>
      <c r="Q8546" t="s">
        <v>63</v>
      </c>
      <c r="R8546" t="s">
        <v>30</v>
      </c>
      <c r="X8546" t="s">
        <v>30882</v>
      </c>
    </row>
    <row r="8547" spans="1:24" x14ac:dyDescent="0.25">
      <c r="A8547">
        <v>54010</v>
      </c>
      <c r="B8547" t="s">
        <v>30883</v>
      </c>
      <c r="C8547" t="s">
        <v>30884</v>
      </c>
      <c r="E8547" t="s">
        <v>30885</v>
      </c>
      <c r="I8547">
        <v>1986</v>
      </c>
      <c r="M8547" t="s">
        <v>16655</v>
      </c>
      <c r="N8547" t="s">
        <v>45</v>
      </c>
      <c r="O8547" t="s">
        <v>40</v>
      </c>
      <c r="P8547" t="s">
        <v>30</v>
      </c>
      <c r="Q8547" t="s">
        <v>63</v>
      </c>
      <c r="R8547" t="s">
        <v>30</v>
      </c>
      <c r="X8547" t="s">
        <v>30886</v>
      </c>
    </row>
    <row r="8548" spans="1:24" x14ac:dyDescent="0.25">
      <c r="A8548">
        <v>696929</v>
      </c>
      <c r="B8548" t="s">
        <v>30891</v>
      </c>
      <c r="C8548" t="s">
        <v>30892</v>
      </c>
      <c r="K8548" t="s">
        <v>30893</v>
      </c>
      <c r="L8548" t="s">
        <v>30894</v>
      </c>
      <c r="M8548" t="s">
        <v>1804</v>
      </c>
      <c r="N8548" t="s">
        <v>45</v>
      </c>
      <c r="O8548" t="s">
        <v>40</v>
      </c>
      <c r="P8548" t="s">
        <v>30</v>
      </c>
      <c r="Q8548" t="s">
        <v>63</v>
      </c>
      <c r="R8548" t="s">
        <v>30</v>
      </c>
      <c r="X8548" t="s">
        <v>30895</v>
      </c>
    </row>
    <row r="8549" spans="1:24" x14ac:dyDescent="0.25">
      <c r="A8549">
        <v>1038735</v>
      </c>
      <c r="B8549" t="s">
        <v>30896</v>
      </c>
      <c r="C8549" t="s">
        <v>30897</v>
      </c>
      <c r="E8549" t="s">
        <v>30898</v>
      </c>
      <c r="F8549" t="s">
        <v>30899</v>
      </c>
      <c r="I8549">
        <v>1992</v>
      </c>
      <c r="M8549" t="s">
        <v>8966</v>
      </c>
      <c r="N8549" t="s">
        <v>45</v>
      </c>
      <c r="O8549" t="s">
        <v>40</v>
      </c>
      <c r="P8549" t="s">
        <v>30</v>
      </c>
      <c r="Q8549" t="s">
        <v>63</v>
      </c>
      <c r="R8549" t="s">
        <v>30</v>
      </c>
      <c r="X8549" t="s">
        <v>30900</v>
      </c>
    </row>
    <row r="8550" spans="1:24" x14ac:dyDescent="0.25">
      <c r="A8550">
        <v>1078531</v>
      </c>
      <c r="B8550" t="s">
        <v>30907</v>
      </c>
      <c r="C8550" t="s">
        <v>30908</v>
      </c>
      <c r="E8550" t="s">
        <v>30909</v>
      </c>
      <c r="I8550">
        <v>1961</v>
      </c>
      <c r="K8550" t="s">
        <v>30910</v>
      </c>
      <c r="L8550" t="s">
        <v>30911</v>
      </c>
      <c r="M8550" t="s">
        <v>30912</v>
      </c>
      <c r="N8550" t="s">
        <v>45</v>
      </c>
      <c r="O8550" t="s">
        <v>40</v>
      </c>
      <c r="P8550" t="s">
        <v>30</v>
      </c>
      <c r="Q8550" t="s">
        <v>46</v>
      </c>
      <c r="R8550" t="s">
        <v>30</v>
      </c>
      <c r="X8550" t="s">
        <v>30913</v>
      </c>
    </row>
    <row r="8551" spans="1:24" x14ac:dyDescent="0.25">
      <c r="A8551">
        <v>1381079</v>
      </c>
      <c r="B8551" t="s">
        <v>30914</v>
      </c>
      <c r="C8551" t="s">
        <v>30915</v>
      </c>
      <c r="M8551" t="s">
        <v>30916</v>
      </c>
      <c r="N8551" t="s">
        <v>75</v>
      </c>
      <c r="O8551" t="s">
        <v>30</v>
      </c>
      <c r="P8551" t="s">
        <v>30</v>
      </c>
      <c r="Q8551" t="s">
        <v>31</v>
      </c>
      <c r="R8551" t="s">
        <v>30</v>
      </c>
    </row>
    <row r="8552" spans="1:24" x14ac:dyDescent="0.25">
      <c r="A8552">
        <v>1381109</v>
      </c>
      <c r="B8552" t="s">
        <v>30917</v>
      </c>
      <c r="C8552" t="s">
        <v>30918</v>
      </c>
      <c r="M8552" t="s">
        <v>224</v>
      </c>
      <c r="N8552" t="s">
        <v>75</v>
      </c>
      <c r="O8552" t="s">
        <v>30</v>
      </c>
      <c r="P8552" t="s">
        <v>30</v>
      </c>
      <c r="Q8552" t="s">
        <v>31</v>
      </c>
      <c r="R8552" t="s">
        <v>30</v>
      </c>
    </row>
    <row r="8553" spans="1:24" x14ac:dyDescent="0.25">
      <c r="A8553">
        <v>1380635</v>
      </c>
      <c r="B8553" t="s">
        <v>30919</v>
      </c>
      <c r="C8553" t="s">
        <v>30920</v>
      </c>
      <c r="I8553">
        <v>1977</v>
      </c>
      <c r="M8553" t="s">
        <v>1194</v>
      </c>
      <c r="N8553" t="s">
        <v>75</v>
      </c>
      <c r="O8553" t="s">
        <v>30</v>
      </c>
      <c r="P8553" t="s">
        <v>30</v>
      </c>
      <c r="Q8553" t="s">
        <v>31</v>
      </c>
      <c r="R8553" t="s">
        <v>30</v>
      </c>
    </row>
    <row r="8554" spans="1:24" x14ac:dyDescent="0.25">
      <c r="A8554">
        <v>1380210</v>
      </c>
      <c r="B8554" t="s">
        <v>30921</v>
      </c>
      <c r="C8554" t="s">
        <v>30922</v>
      </c>
      <c r="F8554" t="s">
        <v>178</v>
      </c>
      <c r="I8554">
        <v>1964</v>
      </c>
      <c r="M8554" t="s">
        <v>2468</v>
      </c>
      <c r="N8554" t="s">
        <v>229</v>
      </c>
      <c r="O8554" t="s">
        <v>30</v>
      </c>
      <c r="P8554" t="s">
        <v>30</v>
      </c>
      <c r="Q8554" t="s">
        <v>31</v>
      </c>
      <c r="R8554" t="s">
        <v>30</v>
      </c>
    </row>
    <row r="8555" spans="1:24" x14ac:dyDescent="0.25">
      <c r="A8555">
        <v>1380211</v>
      </c>
      <c r="B8555" t="s">
        <v>30923</v>
      </c>
      <c r="C8555" t="s">
        <v>30924</v>
      </c>
      <c r="F8555" t="s">
        <v>178</v>
      </c>
      <c r="I8555">
        <v>1964</v>
      </c>
      <c r="M8555" t="s">
        <v>2468</v>
      </c>
      <c r="N8555" t="s">
        <v>229</v>
      </c>
      <c r="O8555" t="s">
        <v>30</v>
      </c>
      <c r="P8555" t="s">
        <v>30</v>
      </c>
      <c r="Q8555" t="s">
        <v>31</v>
      </c>
      <c r="R8555" t="s">
        <v>30</v>
      </c>
    </row>
    <row r="8556" spans="1:24" x14ac:dyDescent="0.25">
      <c r="A8556">
        <v>391501</v>
      </c>
      <c r="B8556" t="s">
        <v>30925</v>
      </c>
      <c r="C8556" t="s">
        <v>30926</v>
      </c>
      <c r="M8556" t="s">
        <v>30927</v>
      </c>
      <c r="N8556" t="s">
        <v>45</v>
      </c>
      <c r="O8556" t="s">
        <v>40</v>
      </c>
      <c r="P8556" t="s">
        <v>30</v>
      </c>
      <c r="Q8556" t="s">
        <v>63</v>
      </c>
      <c r="R8556" t="s">
        <v>30</v>
      </c>
      <c r="X8556" t="s">
        <v>30928</v>
      </c>
    </row>
    <row r="8557" spans="1:24" x14ac:dyDescent="0.25">
      <c r="A8557">
        <v>1376283</v>
      </c>
      <c r="B8557" t="s">
        <v>30929</v>
      </c>
      <c r="C8557" t="s">
        <v>30930</v>
      </c>
      <c r="I8557">
        <v>1973</v>
      </c>
      <c r="M8557" t="s">
        <v>179</v>
      </c>
      <c r="N8557" t="s">
        <v>45</v>
      </c>
      <c r="O8557" t="s">
        <v>40</v>
      </c>
      <c r="P8557" t="s">
        <v>30</v>
      </c>
      <c r="Q8557" t="s">
        <v>63</v>
      </c>
      <c r="R8557" t="s">
        <v>30</v>
      </c>
      <c r="X8557" t="s">
        <v>30931</v>
      </c>
    </row>
    <row r="8558" spans="1:24" x14ac:dyDescent="0.25">
      <c r="A8558">
        <v>1379040</v>
      </c>
      <c r="B8558" t="s">
        <v>30932</v>
      </c>
      <c r="C8558" t="s">
        <v>30933</v>
      </c>
      <c r="E8558" t="s">
        <v>30934</v>
      </c>
      <c r="F8558" t="s">
        <v>36</v>
      </c>
      <c r="I8558">
        <v>1990</v>
      </c>
      <c r="M8558" t="s">
        <v>314</v>
      </c>
      <c r="N8558" t="s">
        <v>45</v>
      </c>
      <c r="O8558" t="s">
        <v>40</v>
      </c>
      <c r="P8558" t="s">
        <v>30</v>
      </c>
      <c r="Q8558" t="s">
        <v>46</v>
      </c>
      <c r="R8558" t="s">
        <v>30</v>
      </c>
      <c r="X8558" t="s">
        <v>30935</v>
      </c>
    </row>
    <row r="8559" spans="1:24" x14ac:dyDescent="0.25">
      <c r="A8559">
        <v>1381285</v>
      </c>
      <c r="B8559" t="s">
        <v>30936</v>
      </c>
      <c r="C8559" t="s">
        <v>30937</v>
      </c>
      <c r="I8559">
        <v>1980</v>
      </c>
      <c r="M8559" t="s">
        <v>224</v>
      </c>
      <c r="N8559" t="s">
        <v>75</v>
      </c>
      <c r="O8559" t="s">
        <v>30</v>
      </c>
      <c r="P8559" t="s">
        <v>30</v>
      </c>
      <c r="Q8559" t="s">
        <v>31</v>
      </c>
      <c r="R8559" t="s">
        <v>30</v>
      </c>
    </row>
    <row r="8560" spans="1:24" x14ac:dyDescent="0.25">
      <c r="A8560">
        <v>1381292</v>
      </c>
      <c r="B8560" t="s">
        <v>30938</v>
      </c>
      <c r="C8560" t="s">
        <v>30939</v>
      </c>
      <c r="M8560" t="s">
        <v>8194</v>
      </c>
      <c r="N8560" t="s">
        <v>229</v>
      </c>
      <c r="O8560" t="s">
        <v>30</v>
      </c>
      <c r="P8560" t="s">
        <v>30</v>
      </c>
      <c r="Q8560" t="s">
        <v>31</v>
      </c>
      <c r="R8560" t="s">
        <v>30</v>
      </c>
    </row>
    <row r="8561" spans="1:24" x14ac:dyDescent="0.25">
      <c r="A8561">
        <v>1380798</v>
      </c>
      <c r="B8561" t="s">
        <v>30940</v>
      </c>
      <c r="C8561" t="s">
        <v>30941</v>
      </c>
      <c r="F8561" t="s">
        <v>178</v>
      </c>
      <c r="I8561">
        <v>1964</v>
      </c>
      <c r="M8561" t="s">
        <v>2468</v>
      </c>
      <c r="N8561" t="s">
        <v>229</v>
      </c>
      <c r="O8561" t="s">
        <v>30</v>
      </c>
      <c r="P8561" t="s">
        <v>30</v>
      </c>
      <c r="Q8561" t="s">
        <v>31</v>
      </c>
      <c r="R8561" t="s">
        <v>30</v>
      </c>
    </row>
    <row r="8562" spans="1:24" x14ac:dyDescent="0.25">
      <c r="A8562">
        <v>1381037</v>
      </c>
      <c r="B8562" t="s">
        <v>30942</v>
      </c>
      <c r="C8562" t="s">
        <v>30943</v>
      </c>
      <c r="M8562" t="s">
        <v>4844</v>
      </c>
      <c r="N8562" t="s">
        <v>75</v>
      </c>
      <c r="O8562" t="s">
        <v>30</v>
      </c>
      <c r="P8562" t="s">
        <v>30</v>
      </c>
      <c r="Q8562" t="s">
        <v>31</v>
      </c>
      <c r="R8562" t="s">
        <v>30</v>
      </c>
    </row>
    <row r="8563" spans="1:24" x14ac:dyDescent="0.25">
      <c r="A8563">
        <v>1378302</v>
      </c>
      <c r="B8563" t="s">
        <v>30944</v>
      </c>
      <c r="C8563" t="s">
        <v>30945</v>
      </c>
      <c r="F8563" t="s">
        <v>178</v>
      </c>
      <c r="I8563">
        <v>1964</v>
      </c>
      <c r="M8563" t="s">
        <v>2468</v>
      </c>
      <c r="N8563" t="s">
        <v>29</v>
      </c>
      <c r="O8563" t="s">
        <v>30</v>
      </c>
      <c r="P8563" t="s">
        <v>30</v>
      </c>
      <c r="Q8563" t="s">
        <v>31</v>
      </c>
      <c r="R8563" t="s">
        <v>30</v>
      </c>
      <c r="X8563" t="s">
        <v>30946</v>
      </c>
    </row>
    <row r="8564" spans="1:24" x14ac:dyDescent="0.25">
      <c r="A8564">
        <v>1376820</v>
      </c>
      <c r="B8564" t="s">
        <v>30947</v>
      </c>
      <c r="C8564" t="s">
        <v>30948</v>
      </c>
      <c r="E8564">
        <v>53183</v>
      </c>
      <c r="F8564" t="s">
        <v>313</v>
      </c>
      <c r="I8564">
        <v>1968</v>
      </c>
      <c r="M8564" t="s">
        <v>250</v>
      </c>
      <c r="N8564" t="s">
        <v>45</v>
      </c>
      <c r="O8564" t="s">
        <v>40</v>
      </c>
      <c r="P8564" t="s">
        <v>30</v>
      </c>
      <c r="Q8564" t="s">
        <v>31</v>
      </c>
      <c r="R8564" t="s">
        <v>30</v>
      </c>
      <c r="X8564" t="s">
        <v>30949</v>
      </c>
    </row>
    <row r="8565" spans="1:24" x14ac:dyDescent="0.25">
      <c r="A8565">
        <v>298600</v>
      </c>
      <c r="B8565" t="s">
        <v>30958</v>
      </c>
      <c r="C8565" t="s">
        <v>30959</v>
      </c>
      <c r="E8565" t="s">
        <v>30960</v>
      </c>
      <c r="G8565" t="s">
        <v>5916</v>
      </c>
      <c r="H8565" t="s">
        <v>5917</v>
      </c>
      <c r="I8565">
        <v>1972</v>
      </c>
      <c r="M8565" t="s">
        <v>30961</v>
      </c>
      <c r="N8565" t="s">
        <v>29</v>
      </c>
      <c r="O8565" t="s">
        <v>40</v>
      </c>
      <c r="P8565" t="s">
        <v>30</v>
      </c>
      <c r="Q8565" t="s">
        <v>31</v>
      </c>
      <c r="R8565" t="s">
        <v>30</v>
      </c>
      <c r="X8565" t="s">
        <v>30962</v>
      </c>
    </row>
    <row r="8566" spans="1:24" x14ac:dyDescent="0.25">
      <c r="A8566">
        <v>1378551</v>
      </c>
      <c r="B8566" t="s">
        <v>30963</v>
      </c>
      <c r="C8566" t="s">
        <v>30964</v>
      </c>
      <c r="E8566" t="s">
        <v>30965</v>
      </c>
      <c r="G8566" t="e">
        <f>-ast</f>
        <v>#NAME?</v>
      </c>
      <c r="H8566" t="s">
        <v>8663</v>
      </c>
      <c r="I8566">
        <v>1986</v>
      </c>
      <c r="M8566" t="s">
        <v>16630</v>
      </c>
      <c r="N8566" t="s">
        <v>45</v>
      </c>
      <c r="O8566" t="s">
        <v>40</v>
      </c>
      <c r="P8566" t="s">
        <v>30</v>
      </c>
      <c r="Q8566" t="s">
        <v>63</v>
      </c>
      <c r="R8566" t="s">
        <v>30</v>
      </c>
      <c r="X8566" t="s">
        <v>30966</v>
      </c>
    </row>
    <row r="8567" spans="1:24" x14ac:dyDescent="0.25">
      <c r="A8567">
        <v>1380070</v>
      </c>
      <c r="B8567" t="s">
        <v>30967</v>
      </c>
      <c r="C8567" t="s">
        <v>30968</v>
      </c>
      <c r="G8567" t="s">
        <v>30969</v>
      </c>
      <c r="H8567" t="s">
        <v>30970</v>
      </c>
      <c r="N8567" t="s">
        <v>29</v>
      </c>
      <c r="O8567" t="s">
        <v>30</v>
      </c>
      <c r="P8567" t="s">
        <v>30</v>
      </c>
      <c r="Q8567" t="s">
        <v>46</v>
      </c>
      <c r="R8567" t="s">
        <v>30</v>
      </c>
      <c r="X8567" t="s">
        <v>30971</v>
      </c>
    </row>
    <row r="8568" spans="1:24" x14ac:dyDescent="0.25">
      <c r="A8568">
        <v>1377018</v>
      </c>
      <c r="B8568" t="s">
        <v>30972</v>
      </c>
      <c r="C8568" t="s">
        <v>30973</v>
      </c>
      <c r="E8568" t="s">
        <v>30974</v>
      </c>
      <c r="F8568" t="s">
        <v>480</v>
      </c>
      <c r="I8568">
        <v>1973</v>
      </c>
      <c r="M8568" t="s">
        <v>3423</v>
      </c>
      <c r="N8568" t="s">
        <v>45</v>
      </c>
      <c r="O8568" t="s">
        <v>40</v>
      </c>
      <c r="P8568" t="s">
        <v>30</v>
      </c>
      <c r="Q8568" t="s">
        <v>31</v>
      </c>
      <c r="R8568" t="s">
        <v>30</v>
      </c>
      <c r="X8568" t="s">
        <v>30975</v>
      </c>
    </row>
    <row r="8569" spans="1:24" x14ac:dyDescent="0.25">
      <c r="A8569">
        <v>1376813</v>
      </c>
      <c r="B8569" t="s">
        <v>30976</v>
      </c>
      <c r="C8569" t="s">
        <v>30977</v>
      </c>
      <c r="E8569" t="s">
        <v>30978</v>
      </c>
      <c r="N8569" t="s">
        <v>45</v>
      </c>
      <c r="O8569" t="s">
        <v>40</v>
      </c>
      <c r="P8569" t="s">
        <v>30</v>
      </c>
      <c r="Q8569" t="s">
        <v>46</v>
      </c>
      <c r="R8569" t="s">
        <v>30</v>
      </c>
      <c r="X8569" t="s">
        <v>30979</v>
      </c>
    </row>
    <row r="8570" spans="1:24" x14ac:dyDescent="0.25">
      <c r="A8570">
        <v>1377114</v>
      </c>
      <c r="B8570" t="s">
        <v>30980</v>
      </c>
      <c r="C8570" t="s">
        <v>30981</v>
      </c>
      <c r="N8570" t="s">
        <v>45</v>
      </c>
      <c r="O8570" t="s">
        <v>40</v>
      </c>
      <c r="P8570" t="s">
        <v>30</v>
      </c>
      <c r="Q8570" t="s">
        <v>63</v>
      </c>
      <c r="R8570" t="s">
        <v>30</v>
      </c>
      <c r="X8570" t="s">
        <v>30982</v>
      </c>
    </row>
    <row r="8571" spans="1:24" x14ac:dyDescent="0.25">
      <c r="A8571">
        <v>1379395</v>
      </c>
      <c r="B8571" t="s">
        <v>30983</v>
      </c>
      <c r="C8571" t="s">
        <v>30984</v>
      </c>
      <c r="N8571" t="s">
        <v>45</v>
      </c>
      <c r="O8571" t="s">
        <v>30</v>
      </c>
      <c r="P8571" t="s">
        <v>30</v>
      </c>
      <c r="Q8571" t="s">
        <v>46</v>
      </c>
      <c r="R8571" t="s">
        <v>30</v>
      </c>
      <c r="X8571" t="s">
        <v>30985</v>
      </c>
    </row>
    <row r="8572" spans="1:24" x14ac:dyDescent="0.25">
      <c r="A8572">
        <v>1377237</v>
      </c>
      <c r="B8572" t="s">
        <v>30986</v>
      </c>
      <c r="C8572" t="s">
        <v>30987</v>
      </c>
      <c r="E8572" t="s">
        <v>30988</v>
      </c>
      <c r="G8572" t="e">
        <f>-ast</f>
        <v>#NAME?</v>
      </c>
      <c r="H8572" t="s">
        <v>22861</v>
      </c>
      <c r="I8572">
        <v>2005</v>
      </c>
      <c r="N8572" t="s">
        <v>45</v>
      </c>
      <c r="O8572" t="s">
        <v>40</v>
      </c>
      <c r="P8572" t="s">
        <v>30</v>
      </c>
      <c r="Q8572" t="s">
        <v>31</v>
      </c>
      <c r="R8572" t="s">
        <v>30</v>
      </c>
      <c r="X8572" t="s">
        <v>30989</v>
      </c>
    </row>
    <row r="8573" spans="1:24" x14ac:dyDescent="0.25">
      <c r="A8573">
        <v>1377408</v>
      </c>
      <c r="B8573" t="s">
        <v>30990</v>
      </c>
      <c r="C8573" t="s">
        <v>30991</v>
      </c>
      <c r="N8573" t="s">
        <v>45</v>
      </c>
      <c r="O8573" t="s">
        <v>40</v>
      </c>
      <c r="P8573" t="s">
        <v>30</v>
      </c>
      <c r="Q8573" t="s">
        <v>46</v>
      </c>
      <c r="R8573" t="s">
        <v>30</v>
      </c>
      <c r="X8573" t="s">
        <v>30992</v>
      </c>
    </row>
    <row r="8574" spans="1:24" x14ac:dyDescent="0.25">
      <c r="A8574">
        <v>1378576</v>
      </c>
      <c r="B8574" t="s">
        <v>30993</v>
      </c>
      <c r="C8574" t="s">
        <v>30994</v>
      </c>
      <c r="E8574" t="s">
        <v>30995</v>
      </c>
      <c r="N8574" t="s">
        <v>45</v>
      </c>
      <c r="O8574" t="s">
        <v>40</v>
      </c>
      <c r="P8574" t="s">
        <v>30</v>
      </c>
      <c r="Q8574" t="s">
        <v>46</v>
      </c>
      <c r="R8574" t="s">
        <v>30</v>
      </c>
      <c r="X8574" t="s">
        <v>30996</v>
      </c>
    </row>
    <row r="8575" spans="1:24" x14ac:dyDescent="0.25">
      <c r="A8575">
        <v>1377374</v>
      </c>
      <c r="B8575" t="s">
        <v>30997</v>
      </c>
      <c r="C8575" t="s">
        <v>30998</v>
      </c>
      <c r="N8575" t="s">
        <v>45</v>
      </c>
      <c r="O8575" t="s">
        <v>30</v>
      </c>
      <c r="P8575" t="s">
        <v>30</v>
      </c>
      <c r="Q8575" t="s">
        <v>31</v>
      </c>
      <c r="R8575" t="s">
        <v>30</v>
      </c>
      <c r="X8575" t="s">
        <v>30999</v>
      </c>
    </row>
    <row r="8576" spans="1:24" x14ac:dyDescent="0.25">
      <c r="A8576">
        <v>1377358</v>
      </c>
      <c r="B8576" t="s">
        <v>31000</v>
      </c>
      <c r="C8576" t="s">
        <v>31001</v>
      </c>
      <c r="E8576" t="s">
        <v>31002</v>
      </c>
      <c r="G8576" t="e">
        <f>-bendazole</f>
        <v>#NAME?</v>
      </c>
      <c r="H8576" t="s">
        <v>947</v>
      </c>
      <c r="I8576">
        <v>1972</v>
      </c>
      <c r="M8576" t="s">
        <v>2448</v>
      </c>
      <c r="N8576" t="s">
        <v>45</v>
      </c>
      <c r="O8576" t="s">
        <v>40</v>
      </c>
      <c r="P8576" t="s">
        <v>30</v>
      </c>
      <c r="Q8576" t="s">
        <v>63</v>
      </c>
      <c r="R8576" t="s">
        <v>30</v>
      </c>
      <c r="X8576" t="s">
        <v>31003</v>
      </c>
    </row>
    <row r="8577" spans="1:24" x14ac:dyDescent="0.25">
      <c r="A8577">
        <v>1377931</v>
      </c>
      <c r="B8577" t="s">
        <v>31004</v>
      </c>
      <c r="C8577" t="s">
        <v>31005</v>
      </c>
      <c r="E8577" t="s">
        <v>31006</v>
      </c>
      <c r="F8577" t="s">
        <v>31007</v>
      </c>
      <c r="G8577" t="e">
        <f>-nesib</f>
        <v>#NAME?</v>
      </c>
      <c r="H8577" t="s">
        <v>19851</v>
      </c>
      <c r="I8577">
        <v>2009</v>
      </c>
      <c r="N8577" t="s">
        <v>45</v>
      </c>
      <c r="O8577" t="s">
        <v>30</v>
      </c>
      <c r="P8577" t="s">
        <v>30</v>
      </c>
      <c r="Q8577" t="s">
        <v>31</v>
      </c>
      <c r="R8577" t="s">
        <v>30</v>
      </c>
      <c r="X8577" t="s">
        <v>31008</v>
      </c>
    </row>
    <row r="8578" spans="1:24" x14ac:dyDescent="0.25">
      <c r="A8578">
        <v>1377419</v>
      </c>
      <c r="B8578" t="s">
        <v>31009</v>
      </c>
      <c r="C8578" t="s">
        <v>31010</v>
      </c>
      <c r="G8578" t="s">
        <v>668</v>
      </c>
      <c r="H8578" t="s">
        <v>669</v>
      </c>
      <c r="N8578" t="s">
        <v>45</v>
      </c>
      <c r="O8578" t="s">
        <v>40</v>
      </c>
      <c r="P8578" t="s">
        <v>30</v>
      </c>
      <c r="Q8578" t="s">
        <v>46</v>
      </c>
      <c r="R8578" t="s">
        <v>30</v>
      </c>
      <c r="X8578" t="s">
        <v>31011</v>
      </c>
    </row>
    <row r="8579" spans="1:24" x14ac:dyDescent="0.25">
      <c r="A8579">
        <v>1376018</v>
      </c>
      <c r="B8579" t="s">
        <v>31012</v>
      </c>
      <c r="C8579" t="s">
        <v>31013</v>
      </c>
      <c r="F8579" t="s">
        <v>313</v>
      </c>
      <c r="G8579" t="e">
        <f>-fungin</f>
        <v>#NAME?</v>
      </c>
      <c r="H8579" t="s">
        <v>6549</v>
      </c>
      <c r="I8579">
        <v>1989</v>
      </c>
      <c r="M8579" t="s">
        <v>268</v>
      </c>
      <c r="N8579" t="s">
        <v>29</v>
      </c>
      <c r="O8579" t="s">
        <v>30</v>
      </c>
      <c r="P8579" t="s">
        <v>30</v>
      </c>
      <c r="Q8579" t="s">
        <v>31</v>
      </c>
      <c r="R8579" t="s">
        <v>30</v>
      </c>
      <c r="X8579" t="s">
        <v>31014</v>
      </c>
    </row>
    <row r="8580" spans="1:24" x14ac:dyDescent="0.25">
      <c r="A8580">
        <v>1377859</v>
      </c>
      <c r="B8580" t="s">
        <v>31015</v>
      </c>
      <c r="C8580" t="s">
        <v>31016</v>
      </c>
      <c r="N8580" t="s">
        <v>45</v>
      </c>
      <c r="O8580" t="s">
        <v>30</v>
      </c>
      <c r="P8580" t="s">
        <v>30</v>
      </c>
      <c r="Q8580" t="s">
        <v>63</v>
      </c>
      <c r="R8580" t="s">
        <v>30</v>
      </c>
      <c r="X8580" t="s">
        <v>31017</v>
      </c>
    </row>
    <row r="8581" spans="1:24" x14ac:dyDescent="0.25">
      <c r="A8581">
        <v>1376846</v>
      </c>
      <c r="B8581" t="s">
        <v>31018</v>
      </c>
      <c r="C8581" t="s">
        <v>31019</v>
      </c>
      <c r="N8581" t="s">
        <v>45</v>
      </c>
      <c r="O8581" t="s">
        <v>40</v>
      </c>
      <c r="P8581" t="s">
        <v>30</v>
      </c>
      <c r="Q8581" t="s">
        <v>63</v>
      </c>
      <c r="R8581" t="s">
        <v>30</v>
      </c>
      <c r="X8581" t="s">
        <v>31020</v>
      </c>
    </row>
    <row r="8582" spans="1:24" x14ac:dyDescent="0.25">
      <c r="A8582">
        <v>1378324</v>
      </c>
      <c r="B8582" t="s">
        <v>31021</v>
      </c>
      <c r="C8582" t="s">
        <v>31022</v>
      </c>
      <c r="N8582" t="s">
        <v>29</v>
      </c>
      <c r="O8582" t="s">
        <v>30</v>
      </c>
      <c r="P8582" t="s">
        <v>30</v>
      </c>
      <c r="Q8582" t="s">
        <v>31</v>
      </c>
      <c r="R8582" t="s">
        <v>30</v>
      </c>
      <c r="X8582" t="s">
        <v>31023</v>
      </c>
    </row>
    <row r="8583" spans="1:24" x14ac:dyDescent="0.25">
      <c r="A8583">
        <v>1377566</v>
      </c>
      <c r="B8583" t="s">
        <v>31024</v>
      </c>
      <c r="C8583" t="s">
        <v>31025</v>
      </c>
      <c r="N8583" t="s">
        <v>45</v>
      </c>
      <c r="O8583" t="s">
        <v>30</v>
      </c>
      <c r="P8583" t="s">
        <v>30</v>
      </c>
      <c r="Q8583" t="s">
        <v>63</v>
      </c>
      <c r="R8583" t="s">
        <v>30</v>
      </c>
      <c r="X8583" t="s">
        <v>31026</v>
      </c>
    </row>
    <row r="8584" spans="1:24" x14ac:dyDescent="0.25">
      <c r="A8584">
        <v>1376639</v>
      </c>
      <c r="B8584" t="s">
        <v>31027</v>
      </c>
      <c r="C8584" t="s">
        <v>31028</v>
      </c>
      <c r="N8584" t="s">
        <v>45</v>
      </c>
      <c r="O8584" t="s">
        <v>40</v>
      </c>
      <c r="P8584" t="s">
        <v>30</v>
      </c>
      <c r="Q8584" t="s">
        <v>63</v>
      </c>
      <c r="R8584" t="s">
        <v>30</v>
      </c>
      <c r="X8584" t="s">
        <v>31029</v>
      </c>
    </row>
    <row r="8585" spans="1:24" x14ac:dyDescent="0.25">
      <c r="A8585">
        <v>1376092</v>
      </c>
      <c r="B8585" t="s">
        <v>31030</v>
      </c>
      <c r="C8585" t="s">
        <v>31031</v>
      </c>
      <c r="E8585" t="s">
        <v>31032</v>
      </c>
      <c r="F8585" t="s">
        <v>31033</v>
      </c>
      <c r="G8585" t="e">
        <f>-melteon</f>
        <v>#NAME?</v>
      </c>
      <c r="H8585" t="s">
        <v>31034</v>
      </c>
      <c r="I8585">
        <v>2007</v>
      </c>
      <c r="N8585" t="s">
        <v>45</v>
      </c>
      <c r="O8585" t="s">
        <v>40</v>
      </c>
      <c r="P8585" t="s">
        <v>30</v>
      </c>
      <c r="Q8585" t="s">
        <v>31</v>
      </c>
      <c r="R8585" t="s">
        <v>30</v>
      </c>
      <c r="X8585" t="s">
        <v>31035</v>
      </c>
    </row>
    <row r="8586" spans="1:24" x14ac:dyDescent="0.25">
      <c r="A8586">
        <v>1376847</v>
      </c>
      <c r="B8586" t="s">
        <v>31036</v>
      </c>
      <c r="C8586" t="s">
        <v>31037</v>
      </c>
      <c r="F8586" t="s">
        <v>489</v>
      </c>
      <c r="N8586" t="s">
        <v>45</v>
      </c>
      <c r="O8586" t="s">
        <v>40</v>
      </c>
      <c r="P8586" t="s">
        <v>30</v>
      </c>
      <c r="Q8586" t="s">
        <v>46</v>
      </c>
      <c r="R8586" t="s">
        <v>30</v>
      </c>
      <c r="X8586" t="s">
        <v>31038</v>
      </c>
    </row>
    <row r="8587" spans="1:24" x14ac:dyDescent="0.25">
      <c r="A8587">
        <v>1379707</v>
      </c>
      <c r="B8587" t="s">
        <v>31039</v>
      </c>
      <c r="C8587" t="s">
        <v>31040</v>
      </c>
      <c r="N8587" t="s">
        <v>45</v>
      </c>
      <c r="O8587" t="s">
        <v>40</v>
      </c>
      <c r="P8587" t="s">
        <v>30</v>
      </c>
      <c r="Q8587" t="s">
        <v>46</v>
      </c>
      <c r="R8587" t="s">
        <v>30</v>
      </c>
      <c r="X8587" t="s">
        <v>31041</v>
      </c>
    </row>
    <row r="8588" spans="1:24" x14ac:dyDescent="0.25">
      <c r="A8588">
        <v>1377523</v>
      </c>
      <c r="B8588" t="s">
        <v>31042</v>
      </c>
      <c r="C8588" t="s">
        <v>31043</v>
      </c>
      <c r="N8588" t="s">
        <v>45</v>
      </c>
      <c r="O8588" t="s">
        <v>40</v>
      </c>
      <c r="P8588" t="s">
        <v>30</v>
      </c>
      <c r="Q8588" t="s">
        <v>46</v>
      </c>
      <c r="R8588" t="s">
        <v>30</v>
      </c>
      <c r="X8588" t="s">
        <v>31044</v>
      </c>
    </row>
    <row r="8589" spans="1:24" x14ac:dyDescent="0.25">
      <c r="A8589">
        <v>1379329</v>
      </c>
      <c r="B8589" t="s">
        <v>31045</v>
      </c>
      <c r="C8589" t="s">
        <v>31046</v>
      </c>
      <c r="G8589" t="e">
        <f>-azoline</f>
        <v>#NAME?</v>
      </c>
      <c r="H8589" t="s">
        <v>618</v>
      </c>
      <c r="N8589" t="s">
        <v>45</v>
      </c>
      <c r="O8589" t="s">
        <v>40</v>
      </c>
      <c r="P8589" t="s">
        <v>30</v>
      </c>
      <c r="Q8589" t="s">
        <v>63</v>
      </c>
      <c r="R8589" t="s">
        <v>30</v>
      </c>
      <c r="X8589" t="s">
        <v>31047</v>
      </c>
    </row>
    <row r="8590" spans="1:24" x14ac:dyDescent="0.25">
      <c r="A8590">
        <v>1376926</v>
      </c>
      <c r="B8590" t="s">
        <v>31048</v>
      </c>
      <c r="C8590" t="s">
        <v>31049</v>
      </c>
      <c r="G8590" t="e">
        <f>-verine</f>
        <v>#NAME?</v>
      </c>
      <c r="H8590" t="s">
        <v>2084</v>
      </c>
      <c r="N8590" t="s">
        <v>45</v>
      </c>
      <c r="O8590" t="s">
        <v>30</v>
      </c>
      <c r="P8590" t="s">
        <v>30</v>
      </c>
      <c r="Q8590" t="s">
        <v>31</v>
      </c>
      <c r="R8590" t="s">
        <v>30</v>
      </c>
      <c r="X8590" t="s">
        <v>31050</v>
      </c>
    </row>
    <row r="8591" spans="1:24" x14ac:dyDescent="0.25">
      <c r="A8591">
        <v>1378451</v>
      </c>
      <c r="B8591" t="s">
        <v>31051</v>
      </c>
      <c r="C8591" t="s">
        <v>31052</v>
      </c>
      <c r="N8591" t="s">
        <v>45</v>
      </c>
      <c r="O8591" t="s">
        <v>40</v>
      </c>
      <c r="P8591" t="s">
        <v>30</v>
      </c>
      <c r="Q8591" t="s">
        <v>31</v>
      </c>
      <c r="R8591" t="s">
        <v>30</v>
      </c>
      <c r="X8591" t="s">
        <v>31053</v>
      </c>
    </row>
    <row r="8592" spans="1:24" x14ac:dyDescent="0.25">
      <c r="A8592">
        <v>1377055</v>
      </c>
      <c r="B8592" t="s">
        <v>31054</v>
      </c>
      <c r="C8592" t="s">
        <v>31055</v>
      </c>
      <c r="E8592" t="s">
        <v>31056</v>
      </c>
      <c r="G8592" t="s">
        <v>10501</v>
      </c>
      <c r="H8592" t="s">
        <v>10502</v>
      </c>
      <c r="I8592">
        <v>1987</v>
      </c>
      <c r="M8592" t="s">
        <v>31057</v>
      </c>
      <c r="N8592" t="s">
        <v>45</v>
      </c>
      <c r="O8592" t="s">
        <v>40</v>
      </c>
      <c r="P8592" t="s">
        <v>30</v>
      </c>
      <c r="Q8592" t="s">
        <v>31</v>
      </c>
      <c r="R8592" t="s">
        <v>30</v>
      </c>
      <c r="X8592" t="s">
        <v>31058</v>
      </c>
    </row>
    <row r="8593" spans="1:24" x14ac:dyDescent="0.25">
      <c r="A8593">
        <v>1378603</v>
      </c>
      <c r="B8593" t="s">
        <v>31059</v>
      </c>
      <c r="C8593" t="s">
        <v>31060</v>
      </c>
      <c r="G8593" t="s">
        <v>129</v>
      </c>
      <c r="H8593" t="s">
        <v>130</v>
      </c>
      <c r="N8593" t="s">
        <v>45</v>
      </c>
      <c r="O8593" t="s">
        <v>30</v>
      </c>
      <c r="P8593" t="s">
        <v>30</v>
      </c>
      <c r="Q8593" t="s">
        <v>63</v>
      </c>
      <c r="R8593" t="s">
        <v>30</v>
      </c>
      <c r="X8593" t="s">
        <v>31061</v>
      </c>
    </row>
    <row r="8594" spans="1:24" x14ac:dyDescent="0.25">
      <c r="A8594">
        <v>1379794</v>
      </c>
      <c r="B8594" t="s">
        <v>31062</v>
      </c>
      <c r="C8594" t="s">
        <v>31063</v>
      </c>
      <c r="N8594" t="s">
        <v>45</v>
      </c>
      <c r="O8594" t="s">
        <v>40</v>
      </c>
      <c r="P8594" t="s">
        <v>30</v>
      </c>
      <c r="Q8594" t="s">
        <v>46</v>
      </c>
      <c r="R8594" t="s">
        <v>30</v>
      </c>
      <c r="X8594" t="s">
        <v>31064</v>
      </c>
    </row>
    <row r="8595" spans="1:24" x14ac:dyDescent="0.25">
      <c r="A8595">
        <v>1378784</v>
      </c>
      <c r="B8595" t="s">
        <v>31065</v>
      </c>
      <c r="C8595" t="s">
        <v>31066</v>
      </c>
      <c r="G8595" t="s">
        <v>9971</v>
      </c>
      <c r="H8595" t="s">
        <v>9972</v>
      </c>
      <c r="N8595" t="s">
        <v>29</v>
      </c>
      <c r="O8595" t="s">
        <v>30</v>
      </c>
      <c r="P8595" t="s">
        <v>30</v>
      </c>
      <c r="Q8595" t="s">
        <v>46</v>
      </c>
      <c r="R8595" t="s">
        <v>30</v>
      </c>
      <c r="X8595" t="s">
        <v>31067</v>
      </c>
    </row>
    <row r="8596" spans="1:24" x14ac:dyDescent="0.25">
      <c r="A8596">
        <v>1379431</v>
      </c>
      <c r="B8596" t="s">
        <v>31068</v>
      </c>
      <c r="C8596" t="s">
        <v>31069</v>
      </c>
      <c r="E8596" t="s">
        <v>31070</v>
      </c>
      <c r="I8596">
        <v>1978</v>
      </c>
      <c r="M8596" t="s">
        <v>8664</v>
      </c>
      <c r="N8596" t="s">
        <v>45</v>
      </c>
      <c r="O8596" t="s">
        <v>40</v>
      </c>
      <c r="P8596" t="s">
        <v>30</v>
      </c>
      <c r="Q8596" t="s">
        <v>63</v>
      </c>
      <c r="R8596" t="s">
        <v>30</v>
      </c>
      <c r="X8596" t="s">
        <v>31071</v>
      </c>
    </row>
    <row r="8597" spans="1:24" x14ac:dyDescent="0.25">
      <c r="A8597">
        <v>1378370</v>
      </c>
      <c r="B8597" t="s">
        <v>31072</v>
      </c>
      <c r="C8597" t="s">
        <v>31073</v>
      </c>
      <c r="G8597" t="e">
        <f>-profen</f>
        <v>#NAME?</v>
      </c>
      <c r="H8597" t="s">
        <v>875</v>
      </c>
      <c r="N8597" t="s">
        <v>45</v>
      </c>
      <c r="O8597" t="s">
        <v>40</v>
      </c>
      <c r="P8597" t="s">
        <v>30</v>
      </c>
      <c r="Q8597" t="s">
        <v>46</v>
      </c>
      <c r="R8597" t="s">
        <v>30</v>
      </c>
      <c r="X8597" t="s">
        <v>31074</v>
      </c>
    </row>
    <row r="8598" spans="1:24" x14ac:dyDescent="0.25">
      <c r="A8598">
        <v>1377872</v>
      </c>
      <c r="B8598" t="s">
        <v>31075</v>
      </c>
      <c r="C8598" t="s">
        <v>31076</v>
      </c>
      <c r="E8598" t="s">
        <v>31077</v>
      </c>
      <c r="G8598" t="s">
        <v>9986</v>
      </c>
      <c r="H8598" t="s">
        <v>1567</v>
      </c>
      <c r="N8598" t="s">
        <v>45</v>
      </c>
      <c r="O8598" t="s">
        <v>40</v>
      </c>
      <c r="P8598" t="s">
        <v>30</v>
      </c>
      <c r="Q8598" t="s">
        <v>46</v>
      </c>
      <c r="R8598" t="s">
        <v>30</v>
      </c>
      <c r="X8598" t="s">
        <v>31078</v>
      </c>
    </row>
    <row r="8599" spans="1:24" x14ac:dyDescent="0.25">
      <c r="A8599">
        <v>1376857</v>
      </c>
      <c r="B8599" t="s">
        <v>31079</v>
      </c>
      <c r="C8599" t="s">
        <v>31080</v>
      </c>
      <c r="N8599" t="s">
        <v>45</v>
      </c>
      <c r="O8599" t="s">
        <v>40</v>
      </c>
      <c r="P8599" t="s">
        <v>30</v>
      </c>
      <c r="Q8599" t="s">
        <v>63</v>
      </c>
      <c r="R8599" t="s">
        <v>30</v>
      </c>
      <c r="X8599" t="s">
        <v>31081</v>
      </c>
    </row>
    <row r="8600" spans="1:24" x14ac:dyDescent="0.25">
      <c r="A8600">
        <v>1376649</v>
      </c>
      <c r="B8600" t="s">
        <v>31082</v>
      </c>
      <c r="C8600" t="s">
        <v>31083</v>
      </c>
      <c r="N8600" t="s">
        <v>45</v>
      </c>
      <c r="O8600" t="s">
        <v>30</v>
      </c>
      <c r="P8600" t="s">
        <v>30</v>
      </c>
      <c r="Q8600" t="s">
        <v>46</v>
      </c>
      <c r="R8600" t="s">
        <v>30</v>
      </c>
      <c r="X8600" t="s">
        <v>31084</v>
      </c>
    </row>
    <row r="8601" spans="1:24" x14ac:dyDescent="0.25">
      <c r="A8601">
        <v>1376192</v>
      </c>
      <c r="B8601" t="s">
        <v>31085</v>
      </c>
      <c r="C8601" t="s">
        <v>31086</v>
      </c>
      <c r="N8601" t="s">
        <v>45</v>
      </c>
      <c r="O8601" t="s">
        <v>30</v>
      </c>
      <c r="P8601" t="s">
        <v>30</v>
      </c>
      <c r="Q8601" t="s">
        <v>63</v>
      </c>
      <c r="R8601" t="s">
        <v>30</v>
      </c>
      <c r="X8601" t="s">
        <v>31087</v>
      </c>
    </row>
    <row r="8602" spans="1:24" x14ac:dyDescent="0.25">
      <c r="A8602">
        <v>1377614</v>
      </c>
      <c r="B8602" t="s">
        <v>31088</v>
      </c>
      <c r="C8602" t="s">
        <v>31089</v>
      </c>
      <c r="E8602" t="s">
        <v>31090</v>
      </c>
      <c r="F8602" t="s">
        <v>480</v>
      </c>
      <c r="I8602">
        <v>1975</v>
      </c>
      <c r="M8602" t="s">
        <v>9589</v>
      </c>
      <c r="N8602" t="s">
        <v>45</v>
      </c>
      <c r="O8602" t="s">
        <v>40</v>
      </c>
      <c r="P8602" t="s">
        <v>30</v>
      </c>
      <c r="Q8602" t="s">
        <v>63</v>
      </c>
      <c r="R8602" t="s">
        <v>30</v>
      </c>
      <c r="X8602" t="s">
        <v>31091</v>
      </c>
    </row>
    <row r="8603" spans="1:24" x14ac:dyDescent="0.25">
      <c r="A8603">
        <v>1379710</v>
      </c>
      <c r="B8603" t="s">
        <v>31092</v>
      </c>
      <c r="C8603" t="s">
        <v>31093</v>
      </c>
      <c r="N8603" t="s">
        <v>45</v>
      </c>
      <c r="O8603" t="s">
        <v>40</v>
      </c>
      <c r="P8603" t="s">
        <v>30</v>
      </c>
      <c r="Q8603" t="s">
        <v>46</v>
      </c>
      <c r="R8603" t="s">
        <v>30</v>
      </c>
      <c r="X8603" t="s">
        <v>31094</v>
      </c>
    </row>
    <row r="8604" spans="1:24" x14ac:dyDescent="0.25">
      <c r="A8604">
        <v>1379207</v>
      </c>
      <c r="B8604" t="s">
        <v>31095</v>
      </c>
      <c r="C8604" t="s">
        <v>31096</v>
      </c>
      <c r="K8604" t="s">
        <v>31097</v>
      </c>
      <c r="L8604" t="s">
        <v>31098</v>
      </c>
      <c r="N8604" t="s">
        <v>229</v>
      </c>
      <c r="O8604" t="s">
        <v>30</v>
      </c>
      <c r="P8604" t="s">
        <v>30</v>
      </c>
      <c r="Q8604" t="s">
        <v>63</v>
      </c>
      <c r="R8604" t="s">
        <v>30</v>
      </c>
      <c r="X8604" t="s">
        <v>31099</v>
      </c>
    </row>
    <row r="8605" spans="1:24" x14ac:dyDescent="0.25">
      <c r="A8605">
        <v>1376937</v>
      </c>
      <c r="B8605" t="s">
        <v>31100</v>
      </c>
      <c r="C8605" t="s">
        <v>31101</v>
      </c>
      <c r="N8605" t="s">
        <v>45</v>
      </c>
      <c r="O8605" t="s">
        <v>40</v>
      </c>
      <c r="P8605" t="s">
        <v>30</v>
      </c>
      <c r="Q8605" t="s">
        <v>46</v>
      </c>
      <c r="R8605" t="s">
        <v>30</v>
      </c>
      <c r="X8605" t="s">
        <v>31102</v>
      </c>
    </row>
    <row r="8606" spans="1:24" x14ac:dyDescent="0.25">
      <c r="A8606">
        <v>1378199</v>
      </c>
      <c r="B8606" t="s">
        <v>31103</v>
      </c>
      <c r="C8606" t="s">
        <v>31104</v>
      </c>
      <c r="G8606" t="e">
        <f>-dapsone</f>
        <v>#NAME?</v>
      </c>
      <c r="H8606" t="s">
        <v>10724</v>
      </c>
      <c r="I8606">
        <v>1972</v>
      </c>
      <c r="M8606" t="s">
        <v>31105</v>
      </c>
      <c r="N8606" t="s">
        <v>45</v>
      </c>
      <c r="O8606" t="s">
        <v>40</v>
      </c>
      <c r="P8606" t="s">
        <v>30</v>
      </c>
      <c r="Q8606" t="s">
        <v>63</v>
      </c>
      <c r="R8606" t="s">
        <v>30</v>
      </c>
      <c r="X8606" t="s">
        <v>31106</v>
      </c>
    </row>
    <row r="8607" spans="1:24" x14ac:dyDescent="0.25">
      <c r="A8607">
        <v>1377716</v>
      </c>
      <c r="B8607" t="s">
        <v>31107</v>
      </c>
      <c r="C8607" t="s">
        <v>31108</v>
      </c>
      <c r="N8607" t="s">
        <v>45</v>
      </c>
      <c r="O8607" t="s">
        <v>40</v>
      </c>
      <c r="P8607" t="s">
        <v>30</v>
      </c>
      <c r="Q8607" t="s">
        <v>46</v>
      </c>
      <c r="R8607" t="s">
        <v>30</v>
      </c>
      <c r="X8607" t="s">
        <v>31109</v>
      </c>
    </row>
    <row r="8608" spans="1:24" x14ac:dyDescent="0.25">
      <c r="A8608">
        <v>1377209</v>
      </c>
      <c r="B8608" t="s">
        <v>31110</v>
      </c>
      <c r="C8608" t="s">
        <v>31111</v>
      </c>
      <c r="N8608" t="s">
        <v>45</v>
      </c>
      <c r="O8608" t="s">
        <v>40</v>
      </c>
      <c r="P8608" t="s">
        <v>30</v>
      </c>
      <c r="Q8608" t="s">
        <v>46</v>
      </c>
      <c r="R8608" t="s">
        <v>30</v>
      </c>
      <c r="X8608" t="s">
        <v>31112</v>
      </c>
    </row>
    <row r="8609" spans="1:24" x14ac:dyDescent="0.25">
      <c r="A8609">
        <v>1379317</v>
      </c>
      <c r="B8609" t="s">
        <v>31113</v>
      </c>
      <c r="C8609" t="s">
        <v>31114</v>
      </c>
      <c r="N8609" t="s">
        <v>45</v>
      </c>
      <c r="O8609" t="s">
        <v>40</v>
      </c>
      <c r="P8609" t="s">
        <v>30</v>
      </c>
      <c r="Q8609" t="s">
        <v>63</v>
      </c>
      <c r="R8609" t="s">
        <v>30</v>
      </c>
      <c r="X8609" t="s">
        <v>31115</v>
      </c>
    </row>
    <row r="8610" spans="1:24" x14ac:dyDescent="0.25">
      <c r="A8610">
        <v>1376858</v>
      </c>
      <c r="B8610" t="s">
        <v>31116</v>
      </c>
      <c r="C8610" t="s">
        <v>31117</v>
      </c>
      <c r="N8610" t="s">
        <v>45</v>
      </c>
      <c r="O8610" t="s">
        <v>40</v>
      </c>
      <c r="P8610" t="s">
        <v>30</v>
      </c>
      <c r="Q8610" t="s">
        <v>63</v>
      </c>
      <c r="R8610" t="s">
        <v>30</v>
      </c>
      <c r="X8610" t="s">
        <v>31118</v>
      </c>
    </row>
    <row r="8611" spans="1:24" x14ac:dyDescent="0.25">
      <c r="A8611">
        <v>1377724</v>
      </c>
      <c r="B8611" t="s">
        <v>31119</v>
      </c>
      <c r="C8611" t="s">
        <v>31120</v>
      </c>
      <c r="N8611" t="s">
        <v>45</v>
      </c>
      <c r="O8611" t="s">
        <v>40</v>
      </c>
      <c r="P8611" t="s">
        <v>30</v>
      </c>
      <c r="Q8611" t="s">
        <v>63</v>
      </c>
      <c r="R8611" t="s">
        <v>30</v>
      </c>
      <c r="X8611" t="s">
        <v>31121</v>
      </c>
    </row>
    <row r="8612" spans="1:24" x14ac:dyDescent="0.25">
      <c r="A8612">
        <v>1376036</v>
      </c>
      <c r="B8612" t="s">
        <v>31122</v>
      </c>
      <c r="C8612" t="s">
        <v>31123</v>
      </c>
      <c r="G8612" t="e">
        <f>-mycin</f>
        <v>#NAME?</v>
      </c>
      <c r="H8612" t="s">
        <v>26</v>
      </c>
      <c r="N8612" t="s">
        <v>45</v>
      </c>
      <c r="O8612" t="s">
        <v>30</v>
      </c>
      <c r="P8612" t="s">
        <v>30</v>
      </c>
      <c r="Q8612" t="s">
        <v>31</v>
      </c>
      <c r="R8612" t="s">
        <v>30</v>
      </c>
      <c r="X8612" t="s">
        <v>31124</v>
      </c>
    </row>
    <row r="8613" spans="1:24" x14ac:dyDescent="0.25">
      <c r="A8613">
        <v>1379053</v>
      </c>
      <c r="B8613" t="s">
        <v>31125</v>
      </c>
      <c r="C8613" t="s">
        <v>31126</v>
      </c>
      <c r="G8613" t="e">
        <f>-axine</f>
        <v>#NAME?</v>
      </c>
      <c r="H8613" t="s">
        <v>14696</v>
      </c>
      <c r="N8613" t="s">
        <v>45</v>
      </c>
      <c r="O8613" t="s">
        <v>40</v>
      </c>
      <c r="P8613" t="s">
        <v>30</v>
      </c>
      <c r="Q8613" t="s">
        <v>31</v>
      </c>
      <c r="R8613" t="s">
        <v>30</v>
      </c>
      <c r="X8613" t="s">
        <v>31127</v>
      </c>
    </row>
    <row r="8614" spans="1:24" x14ac:dyDescent="0.25">
      <c r="A8614">
        <v>1379191</v>
      </c>
      <c r="B8614" t="s">
        <v>31128</v>
      </c>
      <c r="C8614" t="s">
        <v>31129</v>
      </c>
      <c r="N8614" t="s">
        <v>45</v>
      </c>
      <c r="O8614" t="s">
        <v>40</v>
      </c>
      <c r="P8614" t="s">
        <v>30</v>
      </c>
      <c r="Q8614" t="s">
        <v>46</v>
      </c>
      <c r="R8614" t="s">
        <v>30</v>
      </c>
      <c r="X8614" t="s">
        <v>31130</v>
      </c>
    </row>
    <row r="8615" spans="1:24" x14ac:dyDescent="0.25">
      <c r="A8615">
        <v>1380088</v>
      </c>
      <c r="B8615" t="s">
        <v>31131</v>
      </c>
      <c r="C8615" t="s">
        <v>31132</v>
      </c>
      <c r="F8615" t="s">
        <v>31133</v>
      </c>
      <c r="G8615" t="e">
        <f>-rubicin</f>
        <v>#NAME?</v>
      </c>
      <c r="H8615" t="s">
        <v>2415</v>
      </c>
      <c r="I8615">
        <v>2012</v>
      </c>
      <c r="N8615" t="s">
        <v>29</v>
      </c>
      <c r="O8615" t="s">
        <v>30</v>
      </c>
      <c r="P8615" t="s">
        <v>30</v>
      </c>
      <c r="Q8615" t="s">
        <v>31</v>
      </c>
      <c r="R8615" t="s">
        <v>30</v>
      </c>
      <c r="X8615" t="s">
        <v>31134</v>
      </c>
    </row>
    <row r="8616" spans="1:24" x14ac:dyDescent="0.25">
      <c r="A8616">
        <v>1379764</v>
      </c>
      <c r="B8616" t="s">
        <v>31135</v>
      </c>
      <c r="C8616" t="s">
        <v>31136</v>
      </c>
      <c r="G8616" t="e">
        <f>-sal</f>
        <v>#NAME?</v>
      </c>
      <c r="H8616" t="s">
        <v>1459</v>
      </c>
      <c r="N8616" t="s">
        <v>45</v>
      </c>
      <c r="O8616" t="s">
        <v>40</v>
      </c>
      <c r="P8616" t="s">
        <v>30</v>
      </c>
      <c r="Q8616" t="s">
        <v>63</v>
      </c>
      <c r="R8616" t="s">
        <v>30</v>
      </c>
      <c r="X8616" t="s">
        <v>31137</v>
      </c>
    </row>
    <row r="8617" spans="1:24" x14ac:dyDescent="0.25">
      <c r="A8617">
        <v>1383132</v>
      </c>
      <c r="B8617" t="s">
        <v>31138</v>
      </c>
      <c r="C8617" t="s">
        <v>31139</v>
      </c>
      <c r="G8617" t="e">
        <f>-ium</f>
        <v>#NAME?</v>
      </c>
      <c r="H8617" t="s">
        <v>288</v>
      </c>
      <c r="N8617" t="s">
        <v>45</v>
      </c>
      <c r="O8617" t="s">
        <v>40</v>
      </c>
      <c r="P8617" t="s">
        <v>30</v>
      </c>
      <c r="Q8617" t="s">
        <v>46</v>
      </c>
      <c r="R8617" t="s">
        <v>30</v>
      </c>
      <c r="X8617" t="s">
        <v>31140</v>
      </c>
    </row>
    <row r="8618" spans="1:24" x14ac:dyDescent="0.25">
      <c r="A8618">
        <v>232777</v>
      </c>
      <c r="B8618" t="s">
        <v>31141</v>
      </c>
      <c r="C8618" t="s">
        <v>31142</v>
      </c>
      <c r="E8618" t="s">
        <v>31143</v>
      </c>
      <c r="G8618" t="e">
        <f ca="1">-pin(e)</f>
        <v>#NAME?</v>
      </c>
      <c r="H8618" t="s">
        <v>272</v>
      </c>
      <c r="I8618">
        <v>1984</v>
      </c>
      <c r="M8618" t="s">
        <v>367</v>
      </c>
      <c r="N8618" t="s">
        <v>45</v>
      </c>
      <c r="O8618" t="s">
        <v>40</v>
      </c>
      <c r="P8618" t="s">
        <v>30</v>
      </c>
      <c r="Q8618" t="s">
        <v>46</v>
      </c>
      <c r="R8618" t="s">
        <v>30</v>
      </c>
      <c r="X8618" t="s">
        <v>31144</v>
      </c>
    </row>
    <row r="8619" spans="1:24" x14ac:dyDescent="0.25">
      <c r="A8619">
        <v>5200</v>
      </c>
      <c r="B8619" t="s">
        <v>31145</v>
      </c>
      <c r="C8619" t="s">
        <v>31146</v>
      </c>
      <c r="E8619" t="s">
        <v>31147</v>
      </c>
      <c r="F8619" t="s">
        <v>527</v>
      </c>
      <c r="G8619" t="e">
        <f>-entan</f>
        <v>#NAME?</v>
      </c>
      <c r="H8619" t="s">
        <v>702</v>
      </c>
      <c r="I8619">
        <v>2000</v>
      </c>
      <c r="N8619" t="s">
        <v>45</v>
      </c>
      <c r="O8619" t="s">
        <v>30</v>
      </c>
      <c r="P8619" t="s">
        <v>30</v>
      </c>
      <c r="Q8619" t="s">
        <v>31</v>
      </c>
      <c r="R8619" t="s">
        <v>30</v>
      </c>
      <c r="X8619" t="s">
        <v>31148</v>
      </c>
    </row>
    <row r="8620" spans="1:24" x14ac:dyDescent="0.25">
      <c r="A8620">
        <v>1383406</v>
      </c>
      <c r="B8620" t="s">
        <v>31149</v>
      </c>
      <c r="C8620" t="s">
        <v>31150</v>
      </c>
      <c r="N8620" t="s">
        <v>45</v>
      </c>
      <c r="O8620" t="s">
        <v>40</v>
      </c>
      <c r="P8620" t="s">
        <v>30</v>
      </c>
      <c r="Q8620" t="s">
        <v>46</v>
      </c>
      <c r="R8620" t="s">
        <v>30</v>
      </c>
      <c r="X8620" t="s">
        <v>31151</v>
      </c>
    </row>
    <row r="8621" spans="1:24" x14ac:dyDescent="0.25">
      <c r="A8621">
        <v>138698</v>
      </c>
      <c r="B8621" t="s">
        <v>31152</v>
      </c>
      <c r="C8621" t="s">
        <v>31153</v>
      </c>
      <c r="E8621" t="s">
        <v>31154</v>
      </c>
      <c r="F8621" t="s">
        <v>301</v>
      </c>
      <c r="G8621" t="e">
        <f>-olol</f>
        <v>#NAME?</v>
      </c>
      <c r="H8621" t="s">
        <v>475</v>
      </c>
      <c r="I8621">
        <v>1980</v>
      </c>
      <c r="K8621" t="s">
        <v>31155</v>
      </c>
      <c r="L8621" t="s">
        <v>31156</v>
      </c>
      <c r="M8621" t="s">
        <v>25488</v>
      </c>
      <c r="N8621" t="s">
        <v>45</v>
      </c>
      <c r="O8621" t="s">
        <v>40</v>
      </c>
      <c r="P8621" t="s">
        <v>30</v>
      </c>
      <c r="Q8621" t="s">
        <v>46</v>
      </c>
      <c r="R8621" t="s">
        <v>30</v>
      </c>
      <c r="X8621" t="s">
        <v>31157</v>
      </c>
    </row>
    <row r="8622" spans="1:24" x14ac:dyDescent="0.25">
      <c r="A8622">
        <v>1383597</v>
      </c>
      <c r="B8622" t="s">
        <v>31158</v>
      </c>
      <c r="C8622" t="s">
        <v>31159</v>
      </c>
      <c r="N8622" t="s">
        <v>45</v>
      </c>
      <c r="O8622" t="s">
        <v>30</v>
      </c>
      <c r="P8622" t="s">
        <v>30</v>
      </c>
      <c r="Q8622" t="s">
        <v>46</v>
      </c>
      <c r="R8622" t="s">
        <v>30</v>
      </c>
      <c r="X8622" t="s">
        <v>31160</v>
      </c>
    </row>
    <row r="8623" spans="1:24" x14ac:dyDescent="0.25">
      <c r="A8623">
        <v>704233</v>
      </c>
      <c r="B8623" t="s">
        <v>31161</v>
      </c>
      <c r="C8623" t="s">
        <v>31162</v>
      </c>
      <c r="F8623" t="s">
        <v>922</v>
      </c>
      <c r="G8623" t="e">
        <f>-orphan</f>
        <v>#NAME?</v>
      </c>
      <c r="H8623" t="s">
        <v>13345</v>
      </c>
      <c r="I8623">
        <v>1994</v>
      </c>
      <c r="M8623" t="s">
        <v>31163</v>
      </c>
      <c r="N8623" t="s">
        <v>45</v>
      </c>
      <c r="O8623" t="s">
        <v>40</v>
      </c>
      <c r="P8623" t="s">
        <v>30</v>
      </c>
      <c r="Q8623" t="s">
        <v>31</v>
      </c>
      <c r="R8623" t="s">
        <v>30</v>
      </c>
      <c r="X8623" t="s">
        <v>31164</v>
      </c>
    </row>
    <row r="8624" spans="1:24" x14ac:dyDescent="0.25">
      <c r="A8624">
        <v>1383295</v>
      </c>
      <c r="B8624" t="s">
        <v>31165</v>
      </c>
      <c r="C8624" t="s">
        <v>31166</v>
      </c>
      <c r="F8624" t="s">
        <v>4276</v>
      </c>
      <c r="I8624">
        <v>1970</v>
      </c>
      <c r="M8624" t="s">
        <v>179</v>
      </c>
      <c r="N8624" t="s">
        <v>45</v>
      </c>
      <c r="O8624" t="s">
        <v>40</v>
      </c>
      <c r="P8624" t="s">
        <v>30</v>
      </c>
      <c r="Q8624" t="s">
        <v>63</v>
      </c>
      <c r="R8624" t="s">
        <v>30</v>
      </c>
      <c r="X8624" t="s">
        <v>31167</v>
      </c>
    </row>
    <row r="8625" spans="1:24" x14ac:dyDescent="0.25">
      <c r="A8625">
        <v>1383112</v>
      </c>
      <c r="B8625" t="s">
        <v>31168</v>
      </c>
      <c r="C8625" t="s">
        <v>31169</v>
      </c>
      <c r="G8625" t="e">
        <f>-ium</f>
        <v>#NAME?</v>
      </c>
      <c r="H8625" t="s">
        <v>288</v>
      </c>
      <c r="N8625" t="s">
        <v>45</v>
      </c>
      <c r="O8625" t="s">
        <v>30</v>
      </c>
      <c r="P8625" t="s">
        <v>30</v>
      </c>
      <c r="Q8625" t="s">
        <v>63</v>
      </c>
      <c r="R8625" t="s">
        <v>30</v>
      </c>
      <c r="X8625" t="s">
        <v>31170</v>
      </c>
    </row>
    <row r="8626" spans="1:24" x14ac:dyDescent="0.25">
      <c r="A8626">
        <v>1383222</v>
      </c>
      <c r="B8626" t="s">
        <v>31171</v>
      </c>
      <c r="C8626" t="s">
        <v>31172</v>
      </c>
      <c r="E8626">
        <v>60284</v>
      </c>
      <c r="F8626" t="s">
        <v>313</v>
      </c>
      <c r="I8626">
        <v>1967</v>
      </c>
      <c r="M8626" t="s">
        <v>342</v>
      </c>
      <c r="N8626" t="s">
        <v>45</v>
      </c>
      <c r="O8626" t="s">
        <v>30</v>
      </c>
      <c r="P8626" t="s">
        <v>30</v>
      </c>
      <c r="Q8626" t="s">
        <v>63</v>
      </c>
      <c r="R8626" t="s">
        <v>30</v>
      </c>
      <c r="X8626" t="s">
        <v>31173</v>
      </c>
    </row>
    <row r="8627" spans="1:24" x14ac:dyDescent="0.25">
      <c r="A8627">
        <v>209227</v>
      </c>
      <c r="B8627" t="s">
        <v>31174</v>
      </c>
      <c r="C8627" t="s">
        <v>31175</v>
      </c>
      <c r="F8627" t="s">
        <v>313</v>
      </c>
      <c r="G8627" t="e">
        <f>-caine</f>
        <v>#NAME?</v>
      </c>
      <c r="H8627" t="s">
        <v>394</v>
      </c>
      <c r="N8627" t="s">
        <v>45</v>
      </c>
      <c r="O8627" t="s">
        <v>40</v>
      </c>
      <c r="P8627" t="s">
        <v>30</v>
      </c>
      <c r="Q8627" t="s">
        <v>46</v>
      </c>
      <c r="R8627" t="s">
        <v>30</v>
      </c>
      <c r="X8627" t="s">
        <v>31176</v>
      </c>
    </row>
    <row r="8628" spans="1:24" x14ac:dyDescent="0.25">
      <c r="A8628">
        <v>1383343</v>
      </c>
      <c r="B8628" t="s">
        <v>31177</v>
      </c>
      <c r="C8628" t="s">
        <v>31178</v>
      </c>
      <c r="G8628" t="e">
        <f>-ium</f>
        <v>#NAME?</v>
      </c>
      <c r="H8628" t="s">
        <v>288</v>
      </c>
      <c r="N8628" t="s">
        <v>45</v>
      </c>
      <c r="O8628" t="s">
        <v>40</v>
      </c>
      <c r="P8628" t="s">
        <v>30</v>
      </c>
      <c r="Q8628" t="s">
        <v>46</v>
      </c>
      <c r="R8628" t="s">
        <v>30</v>
      </c>
      <c r="X8628" t="s">
        <v>31179</v>
      </c>
    </row>
    <row r="8629" spans="1:24" x14ac:dyDescent="0.25">
      <c r="A8629">
        <v>1383065</v>
      </c>
      <c r="B8629" t="s">
        <v>31180</v>
      </c>
      <c r="C8629" t="s">
        <v>31181</v>
      </c>
      <c r="E8629" t="s">
        <v>31182</v>
      </c>
      <c r="F8629" t="s">
        <v>480</v>
      </c>
      <c r="G8629" t="s">
        <v>460</v>
      </c>
      <c r="H8629" t="s">
        <v>461</v>
      </c>
      <c r="I8629">
        <v>2002</v>
      </c>
      <c r="N8629" t="s">
        <v>29</v>
      </c>
      <c r="O8629" t="s">
        <v>40</v>
      </c>
      <c r="P8629" t="s">
        <v>30</v>
      </c>
      <c r="Q8629" t="s">
        <v>31</v>
      </c>
      <c r="R8629" t="s">
        <v>30</v>
      </c>
      <c r="X8629" t="s">
        <v>31183</v>
      </c>
    </row>
    <row r="8630" spans="1:24" x14ac:dyDescent="0.25">
      <c r="A8630">
        <v>1383376</v>
      </c>
      <c r="B8630" t="s">
        <v>31184</v>
      </c>
      <c r="C8630" t="s">
        <v>31185</v>
      </c>
      <c r="G8630" t="e">
        <f>-caine</f>
        <v>#NAME?</v>
      </c>
      <c r="H8630" t="s">
        <v>394</v>
      </c>
      <c r="N8630" t="s">
        <v>45</v>
      </c>
      <c r="O8630" t="s">
        <v>40</v>
      </c>
      <c r="P8630" t="s">
        <v>30</v>
      </c>
      <c r="Q8630" t="s">
        <v>31</v>
      </c>
      <c r="R8630" t="s">
        <v>30</v>
      </c>
      <c r="X8630" t="s">
        <v>31186</v>
      </c>
    </row>
    <row r="8631" spans="1:24" x14ac:dyDescent="0.25">
      <c r="A8631">
        <v>1205705</v>
      </c>
      <c r="B8631" t="s">
        <v>31187</v>
      </c>
      <c r="C8631" t="s">
        <v>31188</v>
      </c>
      <c r="E8631" t="s">
        <v>31189</v>
      </c>
      <c r="N8631" t="s">
        <v>45</v>
      </c>
      <c r="O8631" t="s">
        <v>40</v>
      </c>
      <c r="P8631" t="s">
        <v>30</v>
      </c>
      <c r="Q8631" t="s">
        <v>63</v>
      </c>
      <c r="R8631" t="s">
        <v>30</v>
      </c>
      <c r="X8631" t="s">
        <v>31190</v>
      </c>
    </row>
    <row r="8632" spans="1:24" x14ac:dyDescent="0.25">
      <c r="A8632">
        <v>1380630</v>
      </c>
      <c r="B8632" t="s">
        <v>31194</v>
      </c>
      <c r="C8632" t="s">
        <v>31195</v>
      </c>
      <c r="E8632" t="s">
        <v>31196</v>
      </c>
      <c r="G8632" t="e">
        <f>-focon</f>
        <v>#NAME?</v>
      </c>
      <c r="H8632" t="s">
        <v>2685</v>
      </c>
      <c r="I8632">
        <v>1979</v>
      </c>
      <c r="M8632" t="s">
        <v>2686</v>
      </c>
      <c r="N8632" t="s">
        <v>75</v>
      </c>
      <c r="O8632" t="s">
        <v>30</v>
      </c>
      <c r="P8632" t="s">
        <v>30</v>
      </c>
      <c r="Q8632" t="s">
        <v>31</v>
      </c>
      <c r="R8632" t="s">
        <v>30</v>
      </c>
    </row>
    <row r="8633" spans="1:24" x14ac:dyDescent="0.25">
      <c r="A8633">
        <v>296912</v>
      </c>
      <c r="B8633" t="s">
        <v>31197</v>
      </c>
      <c r="C8633" t="s">
        <v>31198</v>
      </c>
      <c r="E8633" t="s">
        <v>31199</v>
      </c>
      <c r="G8633" t="s">
        <v>5473</v>
      </c>
      <c r="H8633" t="s">
        <v>5474</v>
      </c>
      <c r="I8633">
        <v>2005</v>
      </c>
      <c r="N8633" t="s">
        <v>45</v>
      </c>
      <c r="O8633" t="s">
        <v>40</v>
      </c>
      <c r="P8633" t="s">
        <v>30</v>
      </c>
      <c r="Q8633" t="s">
        <v>63</v>
      </c>
      <c r="R8633" t="s">
        <v>30</v>
      </c>
      <c r="X8633" t="s">
        <v>31200</v>
      </c>
    </row>
    <row r="8634" spans="1:24" x14ac:dyDescent="0.25">
      <c r="A8634">
        <v>668319</v>
      </c>
      <c r="B8634" t="s">
        <v>31207</v>
      </c>
      <c r="C8634" t="s">
        <v>31208</v>
      </c>
      <c r="E8634" t="s">
        <v>31209</v>
      </c>
      <c r="G8634" t="e">
        <f>-conazole</f>
        <v>#NAME?</v>
      </c>
      <c r="H8634" t="s">
        <v>917</v>
      </c>
      <c r="I8634">
        <v>1983</v>
      </c>
      <c r="M8634" t="s">
        <v>268</v>
      </c>
      <c r="N8634" t="s">
        <v>45</v>
      </c>
      <c r="O8634" t="s">
        <v>40</v>
      </c>
      <c r="P8634" t="s">
        <v>30</v>
      </c>
      <c r="Q8634" t="s">
        <v>63</v>
      </c>
      <c r="R8634" t="s">
        <v>30</v>
      </c>
      <c r="X8634" t="s">
        <v>31210</v>
      </c>
    </row>
    <row r="8635" spans="1:24" x14ac:dyDescent="0.25">
      <c r="A8635">
        <v>1121954</v>
      </c>
      <c r="B8635" t="s">
        <v>31211</v>
      </c>
      <c r="C8635" t="s">
        <v>31212</v>
      </c>
      <c r="G8635" t="e">
        <f>-mab</f>
        <v>#NAME?</v>
      </c>
      <c r="H8635" t="s">
        <v>546</v>
      </c>
      <c r="N8635" t="s">
        <v>547</v>
      </c>
      <c r="O8635" t="s">
        <v>30</v>
      </c>
      <c r="P8635" t="s">
        <v>30</v>
      </c>
      <c r="Q8635" t="s">
        <v>31</v>
      </c>
      <c r="R8635" t="s">
        <v>30</v>
      </c>
    </row>
    <row r="8636" spans="1:24" x14ac:dyDescent="0.25">
      <c r="A8636">
        <v>11164</v>
      </c>
      <c r="B8636" t="s">
        <v>31216</v>
      </c>
      <c r="C8636" t="s">
        <v>31217</v>
      </c>
      <c r="F8636" t="s">
        <v>31218</v>
      </c>
      <c r="G8636" t="e">
        <f>-ium</f>
        <v>#NAME?</v>
      </c>
      <c r="H8636" t="s">
        <v>288</v>
      </c>
      <c r="I8636">
        <v>1992</v>
      </c>
      <c r="M8636" t="s">
        <v>31219</v>
      </c>
      <c r="N8636" t="s">
        <v>29</v>
      </c>
      <c r="O8636" t="s">
        <v>40</v>
      </c>
      <c r="P8636" t="s">
        <v>30</v>
      </c>
      <c r="Q8636" t="s">
        <v>63</v>
      </c>
      <c r="R8636" t="s">
        <v>30</v>
      </c>
      <c r="X8636" t="s">
        <v>31220</v>
      </c>
    </row>
    <row r="8637" spans="1:24" x14ac:dyDescent="0.25">
      <c r="A8637">
        <v>35312</v>
      </c>
      <c r="B8637" t="s">
        <v>31221</v>
      </c>
      <c r="C8637" t="s">
        <v>31222</v>
      </c>
      <c r="E8637" t="s">
        <v>31223</v>
      </c>
      <c r="F8637" t="s">
        <v>442</v>
      </c>
      <c r="G8637" t="e">
        <f ca="1">-ifen(e)</f>
        <v>#NAME?</v>
      </c>
      <c r="H8637" t="s">
        <v>4990</v>
      </c>
      <c r="I8637">
        <v>1964</v>
      </c>
      <c r="M8637" t="s">
        <v>31224</v>
      </c>
      <c r="N8637" t="s">
        <v>45</v>
      </c>
      <c r="O8637" t="s">
        <v>30</v>
      </c>
      <c r="P8637" t="s">
        <v>30</v>
      </c>
      <c r="Q8637" t="s">
        <v>63</v>
      </c>
      <c r="R8637" t="s">
        <v>30</v>
      </c>
      <c r="X8637" t="s">
        <v>31225</v>
      </c>
    </row>
    <row r="8638" spans="1:24" x14ac:dyDescent="0.25">
      <c r="A8638">
        <v>313415</v>
      </c>
      <c r="B8638" t="s">
        <v>31226</v>
      </c>
      <c r="C8638" t="s">
        <v>31227</v>
      </c>
      <c r="G8638" t="e">
        <f>-nidazole</f>
        <v>#NAME?</v>
      </c>
      <c r="H8638" t="s">
        <v>10182</v>
      </c>
      <c r="N8638" t="s">
        <v>45</v>
      </c>
      <c r="O8638" t="s">
        <v>40</v>
      </c>
      <c r="P8638" t="s">
        <v>30</v>
      </c>
      <c r="Q8638" t="s">
        <v>63</v>
      </c>
      <c r="R8638" t="s">
        <v>30</v>
      </c>
      <c r="X8638" t="s">
        <v>31228</v>
      </c>
    </row>
    <row r="8639" spans="1:24" x14ac:dyDescent="0.25">
      <c r="A8639">
        <v>4002</v>
      </c>
      <c r="B8639" t="s">
        <v>31229</v>
      </c>
      <c r="C8639" t="s">
        <v>31230</v>
      </c>
      <c r="F8639" t="s">
        <v>4910</v>
      </c>
      <c r="I8639">
        <v>1980</v>
      </c>
      <c r="M8639" t="s">
        <v>31231</v>
      </c>
      <c r="N8639" t="s">
        <v>45</v>
      </c>
      <c r="O8639" t="s">
        <v>40</v>
      </c>
      <c r="P8639" t="s">
        <v>30</v>
      </c>
      <c r="Q8639" t="s">
        <v>46</v>
      </c>
      <c r="R8639" t="s">
        <v>30</v>
      </c>
      <c r="X8639" t="s">
        <v>31232</v>
      </c>
    </row>
    <row r="8640" spans="1:24" x14ac:dyDescent="0.25">
      <c r="A8640">
        <v>1377644</v>
      </c>
      <c r="B8640" t="s">
        <v>31233</v>
      </c>
      <c r="C8640" t="s">
        <v>31234</v>
      </c>
      <c r="E8640" t="s">
        <v>31235</v>
      </c>
      <c r="G8640" t="e">
        <f>-oxacin</f>
        <v>#NAME?</v>
      </c>
      <c r="H8640" t="s">
        <v>1472</v>
      </c>
      <c r="I8640">
        <v>1995</v>
      </c>
      <c r="M8640" t="s">
        <v>4104</v>
      </c>
      <c r="N8640" t="s">
        <v>45</v>
      </c>
      <c r="O8640" t="s">
        <v>40</v>
      </c>
      <c r="P8640" t="s">
        <v>30</v>
      </c>
      <c r="Q8640" t="s">
        <v>31</v>
      </c>
      <c r="R8640" t="s">
        <v>30</v>
      </c>
      <c r="X8640" t="s">
        <v>31236</v>
      </c>
    </row>
    <row r="8641" spans="1:24" x14ac:dyDescent="0.25">
      <c r="A8641">
        <v>1378539</v>
      </c>
      <c r="B8641" t="s">
        <v>31237</v>
      </c>
      <c r="C8641" t="s">
        <v>31238</v>
      </c>
      <c r="N8641" t="s">
        <v>45</v>
      </c>
      <c r="O8641" t="s">
        <v>40</v>
      </c>
      <c r="P8641" t="s">
        <v>30</v>
      </c>
      <c r="Q8641" t="s">
        <v>46</v>
      </c>
      <c r="R8641" t="s">
        <v>30</v>
      </c>
      <c r="X8641" t="s">
        <v>31239</v>
      </c>
    </row>
    <row r="8642" spans="1:24" x14ac:dyDescent="0.25">
      <c r="A8642">
        <v>1376451</v>
      </c>
      <c r="B8642" t="s">
        <v>31240</v>
      </c>
      <c r="C8642" t="s">
        <v>31241</v>
      </c>
      <c r="N8642" t="s">
        <v>29</v>
      </c>
      <c r="O8642" t="s">
        <v>40</v>
      </c>
      <c r="P8642" t="s">
        <v>30</v>
      </c>
      <c r="Q8642" t="s">
        <v>31</v>
      </c>
      <c r="R8642" t="s">
        <v>30</v>
      </c>
      <c r="X8642" t="s">
        <v>31242</v>
      </c>
    </row>
    <row r="8643" spans="1:24" x14ac:dyDescent="0.25">
      <c r="A8643">
        <v>662975</v>
      </c>
      <c r="B8643" t="s">
        <v>31243</v>
      </c>
      <c r="C8643" t="s">
        <v>31244</v>
      </c>
      <c r="N8643" t="s">
        <v>45</v>
      </c>
      <c r="O8643" t="s">
        <v>30</v>
      </c>
      <c r="P8643" t="s">
        <v>30</v>
      </c>
      <c r="Q8643" t="s">
        <v>63</v>
      </c>
      <c r="R8643" t="s">
        <v>30</v>
      </c>
      <c r="X8643" t="s">
        <v>31245</v>
      </c>
    </row>
    <row r="8644" spans="1:24" x14ac:dyDescent="0.25">
      <c r="A8644">
        <v>1378642</v>
      </c>
      <c r="B8644" t="s">
        <v>31246</v>
      </c>
      <c r="C8644" t="s">
        <v>31247</v>
      </c>
      <c r="E8644" t="s">
        <v>31248</v>
      </c>
      <c r="G8644" t="s">
        <v>129</v>
      </c>
      <c r="H8644" t="s">
        <v>130</v>
      </c>
      <c r="I8644">
        <v>1964</v>
      </c>
      <c r="K8644" t="s">
        <v>31249</v>
      </c>
      <c r="L8644" t="s">
        <v>31250</v>
      </c>
      <c r="M8644" t="s">
        <v>21923</v>
      </c>
      <c r="N8644" t="s">
        <v>45</v>
      </c>
      <c r="O8644" t="s">
        <v>30</v>
      </c>
      <c r="P8644" t="s">
        <v>30</v>
      </c>
      <c r="Q8644" t="s">
        <v>63</v>
      </c>
      <c r="R8644" t="s">
        <v>30</v>
      </c>
      <c r="X8644" t="s">
        <v>31251</v>
      </c>
    </row>
    <row r="8645" spans="1:24" x14ac:dyDescent="0.25">
      <c r="A8645">
        <v>129777</v>
      </c>
      <c r="B8645" t="s">
        <v>31252</v>
      </c>
      <c r="C8645" t="s">
        <v>31253</v>
      </c>
      <c r="F8645" t="s">
        <v>36</v>
      </c>
      <c r="M8645" t="s">
        <v>5869</v>
      </c>
      <c r="N8645" t="s">
        <v>45</v>
      </c>
      <c r="O8645" t="s">
        <v>40</v>
      </c>
      <c r="P8645" t="s">
        <v>30</v>
      </c>
      <c r="Q8645" t="s">
        <v>63</v>
      </c>
      <c r="R8645" t="s">
        <v>30</v>
      </c>
      <c r="X8645" t="s">
        <v>31254</v>
      </c>
    </row>
    <row r="8646" spans="1:24" x14ac:dyDescent="0.25">
      <c r="A8646">
        <v>932999</v>
      </c>
      <c r="B8646" t="s">
        <v>31261</v>
      </c>
      <c r="C8646" t="s">
        <v>31262</v>
      </c>
      <c r="E8646" t="s">
        <v>31263</v>
      </c>
      <c r="F8646" t="s">
        <v>22608</v>
      </c>
      <c r="I8646">
        <v>1968</v>
      </c>
      <c r="M8646" t="s">
        <v>2199</v>
      </c>
      <c r="N8646" t="s">
        <v>45</v>
      </c>
      <c r="O8646" t="s">
        <v>40</v>
      </c>
      <c r="P8646" t="s">
        <v>30</v>
      </c>
      <c r="Q8646" t="s">
        <v>63</v>
      </c>
      <c r="R8646" t="s">
        <v>30</v>
      </c>
      <c r="X8646" t="s">
        <v>31264</v>
      </c>
    </row>
    <row r="8647" spans="1:24" x14ac:dyDescent="0.25">
      <c r="A8647">
        <v>115967</v>
      </c>
      <c r="B8647" t="s">
        <v>31265</v>
      </c>
      <c r="C8647" t="s">
        <v>31266</v>
      </c>
      <c r="E8647" t="s">
        <v>31267</v>
      </c>
      <c r="F8647" t="s">
        <v>519</v>
      </c>
      <c r="G8647" t="e">
        <f>-sartan</f>
        <v>#NAME?</v>
      </c>
      <c r="H8647" t="s">
        <v>3818</v>
      </c>
      <c r="I8647">
        <v>1995</v>
      </c>
      <c r="K8647" t="s">
        <v>31268</v>
      </c>
      <c r="L8647" t="s">
        <v>31269</v>
      </c>
      <c r="M8647" t="s">
        <v>627</v>
      </c>
      <c r="N8647" t="s">
        <v>45</v>
      </c>
      <c r="O8647" t="s">
        <v>40</v>
      </c>
      <c r="P8647" t="s">
        <v>30</v>
      </c>
      <c r="Q8647" t="s">
        <v>63</v>
      </c>
      <c r="R8647" t="s">
        <v>30</v>
      </c>
      <c r="X8647" t="s">
        <v>31270</v>
      </c>
    </row>
    <row r="8648" spans="1:24" x14ac:dyDescent="0.25">
      <c r="A8648">
        <v>203728</v>
      </c>
      <c r="B8648" t="s">
        <v>31284</v>
      </c>
      <c r="C8648" t="s">
        <v>31285</v>
      </c>
      <c r="E8648" t="s">
        <v>31286</v>
      </c>
      <c r="F8648" t="s">
        <v>3859</v>
      </c>
      <c r="I8648">
        <v>1991</v>
      </c>
      <c r="M8648" t="s">
        <v>6162</v>
      </c>
      <c r="N8648" t="s">
        <v>45</v>
      </c>
      <c r="O8648" t="s">
        <v>30</v>
      </c>
      <c r="P8648" t="s">
        <v>30</v>
      </c>
      <c r="Q8648" t="s">
        <v>63</v>
      </c>
      <c r="R8648" t="s">
        <v>30</v>
      </c>
      <c r="X8648" t="s">
        <v>31287</v>
      </c>
    </row>
    <row r="8649" spans="1:24" x14ac:dyDescent="0.25">
      <c r="A8649">
        <v>328157</v>
      </c>
      <c r="B8649" t="s">
        <v>31288</v>
      </c>
      <c r="C8649" t="s">
        <v>31289</v>
      </c>
      <c r="I8649">
        <v>1986</v>
      </c>
      <c r="M8649" t="s">
        <v>31290</v>
      </c>
      <c r="N8649" t="s">
        <v>45</v>
      </c>
      <c r="O8649" t="s">
        <v>40</v>
      </c>
      <c r="P8649" t="s">
        <v>30</v>
      </c>
      <c r="Q8649" t="s">
        <v>63</v>
      </c>
      <c r="R8649" t="s">
        <v>30</v>
      </c>
      <c r="X8649" t="s">
        <v>31291</v>
      </c>
    </row>
    <row r="8650" spans="1:24" x14ac:dyDescent="0.25">
      <c r="A8650">
        <v>1078588</v>
      </c>
      <c r="B8650" t="s">
        <v>31292</v>
      </c>
      <c r="C8650" t="s">
        <v>31293</v>
      </c>
      <c r="E8650" t="s">
        <v>31294</v>
      </c>
      <c r="G8650" t="s">
        <v>4343</v>
      </c>
      <c r="H8650" t="s">
        <v>4344</v>
      </c>
      <c r="I8650">
        <v>1967</v>
      </c>
      <c r="M8650" t="s">
        <v>627</v>
      </c>
      <c r="N8650" t="s">
        <v>45</v>
      </c>
      <c r="O8650" t="s">
        <v>40</v>
      </c>
      <c r="P8650" t="s">
        <v>30</v>
      </c>
      <c r="Q8650" t="s">
        <v>63</v>
      </c>
      <c r="R8650" t="s">
        <v>30</v>
      </c>
      <c r="X8650" t="s">
        <v>31295</v>
      </c>
    </row>
    <row r="8651" spans="1:24" x14ac:dyDescent="0.25">
      <c r="A8651">
        <v>1118023</v>
      </c>
      <c r="B8651" t="s">
        <v>31308</v>
      </c>
      <c r="C8651" t="s">
        <v>31309</v>
      </c>
      <c r="F8651" t="s">
        <v>31310</v>
      </c>
      <c r="G8651" t="e">
        <f>-ium</f>
        <v>#NAME?</v>
      </c>
      <c r="H8651" t="s">
        <v>288</v>
      </c>
      <c r="I8651">
        <v>1965</v>
      </c>
      <c r="M8651" t="s">
        <v>31311</v>
      </c>
      <c r="N8651" t="s">
        <v>45</v>
      </c>
      <c r="O8651" t="s">
        <v>40</v>
      </c>
      <c r="P8651" t="s">
        <v>30</v>
      </c>
      <c r="Q8651" t="s">
        <v>63</v>
      </c>
      <c r="R8651" t="s">
        <v>30</v>
      </c>
      <c r="X8651" t="s">
        <v>31312</v>
      </c>
    </row>
    <row r="8652" spans="1:24" x14ac:dyDescent="0.25">
      <c r="A8652">
        <v>123219</v>
      </c>
      <c r="B8652" t="s">
        <v>31313</v>
      </c>
      <c r="C8652" t="s">
        <v>31314</v>
      </c>
      <c r="E8652" t="s">
        <v>31315</v>
      </c>
      <c r="F8652" t="s">
        <v>1046</v>
      </c>
      <c r="I8652">
        <v>1974</v>
      </c>
      <c r="M8652" t="s">
        <v>3003</v>
      </c>
      <c r="N8652" t="s">
        <v>45</v>
      </c>
      <c r="O8652" t="s">
        <v>40</v>
      </c>
      <c r="P8652" t="s">
        <v>30</v>
      </c>
      <c r="Q8652" t="s">
        <v>63</v>
      </c>
      <c r="R8652" t="s">
        <v>30</v>
      </c>
      <c r="X8652" t="s">
        <v>31316</v>
      </c>
    </row>
    <row r="8653" spans="1:24" x14ac:dyDescent="0.25">
      <c r="A8653">
        <v>509670</v>
      </c>
      <c r="B8653" t="s">
        <v>31335</v>
      </c>
      <c r="C8653" t="s">
        <v>31336</v>
      </c>
      <c r="I8653">
        <v>1971</v>
      </c>
      <c r="K8653" t="s">
        <v>31337</v>
      </c>
      <c r="L8653" t="s">
        <v>31338</v>
      </c>
      <c r="M8653" t="s">
        <v>18314</v>
      </c>
      <c r="N8653" t="s">
        <v>45</v>
      </c>
      <c r="O8653" t="s">
        <v>40</v>
      </c>
      <c r="P8653" t="s">
        <v>30</v>
      </c>
      <c r="Q8653" t="s">
        <v>63</v>
      </c>
      <c r="R8653" t="s">
        <v>30</v>
      </c>
      <c r="X8653" t="s">
        <v>31339</v>
      </c>
    </row>
    <row r="8654" spans="1:24" x14ac:dyDescent="0.25">
      <c r="A8654">
        <v>51473</v>
      </c>
      <c r="B8654" t="s">
        <v>31345</v>
      </c>
      <c r="C8654" t="s">
        <v>31346</v>
      </c>
      <c r="E8654" t="s">
        <v>31347</v>
      </c>
      <c r="G8654" t="e">
        <f>-spirone</f>
        <v>#NAME?</v>
      </c>
      <c r="H8654" t="s">
        <v>1147</v>
      </c>
      <c r="I8654">
        <v>1987</v>
      </c>
      <c r="M8654" t="s">
        <v>342</v>
      </c>
      <c r="N8654" t="s">
        <v>45</v>
      </c>
      <c r="O8654" t="s">
        <v>40</v>
      </c>
      <c r="P8654" t="s">
        <v>30</v>
      </c>
      <c r="Q8654" t="s">
        <v>63</v>
      </c>
      <c r="R8654" t="s">
        <v>30</v>
      </c>
      <c r="X8654" t="s">
        <v>31348</v>
      </c>
    </row>
    <row r="8655" spans="1:24" x14ac:dyDescent="0.25">
      <c r="A8655">
        <v>122489</v>
      </c>
      <c r="B8655" t="s">
        <v>31349</v>
      </c>
      <c r="C8655" t="s">
        <v>31350</v>
      </c>
      <c r="E8655" t="s">
        <v>31351</v>
      </c>
      <c r="F8655" t="s">
        <v>3859</v>
      </c>
      <c r="G8655" t="e">
        <f>-ac</f>
        <v>#NAME?</v>
      </c>
      <c r="H8655" t="s">
        <v>1022</v>
      </c>
      <c r="I8655">
        <v>1978</v>
      </c>
      <c r="M8655" t="s">
        <v>4741</v>
      </c>
      <c r="N8655" t="s">
        <v>45</v>
      </c>
      <c r="O8655" t="s">
        <v>40</v>
      </c>
      <c r="P8655" t="s">
        <v>30</v>
      </c>
      <c r="Q8655" t="s">
        <v>63</v>
      </c>
      <c r="R8655" t="s">
        <v>30</v>
      </c>
      <c r="X8655" t="s">
        <v>31352</v>
      </c>
    </row>
    <row r="8656" spans="1:24" x14ac:dyDescent="0.25">
      <c r="A8656">
        <v>2029</v>
      </c>
      <c r="B8656" t="s">
        <v>31353</v>
      </c>
      <c r="C8656" t="s">
        <v>31354</v>
      </c>
      <c r="E8656" t="s">
        <v>31355</v>
      </c>
      <c r="F8656" t="s">
        <v>480</v>
      </c>
      <c r="G8656" t="e">
        <f>-nil</f>
        <v>#NAME?</v>
      </c>
      <c r="H8656" t="s">
        <v>336</v>
      </c>
      <c r="I8656">
        <v>1979</v>
      </c>
      <c r="M8656" t="s">
        <v>20872</v>
      </c>
      <c r="N8656" t="s">
        <v>45</v>
      </c>
      <c r="O8656" t="s">
        <v>40</v>
      </c>
      <c r="P8656" t="s">
        <v>30</v>
      </c>
      <c r="Q8656" t="s">
        <v>31</v>
      </c>
      <c r="R8656" t="s">
        <v>30</v>
      </c>
      <c r="X8656" t="s">
        <v>31356</v>
      </c>
    </row>
    <row r="8657" spans="1:24" x14ac:dyDescent="0.25">
      <c r="A8657">
        <v>570645</v>
      </c>
      <c r="B8657" t="s">
        <v>31364</v>
      </c>
      <c r="C8657" t="s">
        <v>31365</v>
      </c>
      <c r="M8657" t="s">
        <v>776</v>
      </c>
      <c r="N8657" t="s">
        <v>45</v>
      </c>
      <c r="O8657" t="s">
        <v>40</v>
      </c>
      <c r="P8657" t="s">
        <v>30</v>
      </c>
      <c r="Q8657" t="s">
        <v>63</v>
      </c>
      <c r="R8657" t="s">
        <v>30</v>
      </c>
      <c r="X8657" t="s">
        <v>31366</v>
      </c>
    </row>
    <row r="8658" spans="1:24" x14ac:dyDescent="0.25">
      <c r="A8658">
        <v>222072</v>
      </c>
      <c r="B8658" t="s">
        <v>31367</v>
      </c>
      <c r="C8658" t="s">
        <v>31368</v>
      </c>
      <c r="M8658" t="s">
        <v>19201</v>
      </c>
      <c r="N8658" t="s">
        <v>45</v>
      </c>
      <c r="O8658" t="s">
        <v>40</v>
      </c>
      <c r="P8658" t="s">
        <v>30</v>
      </c>
      <c r="Q8658" t="s">
        <v>63</v>
      </c>
      <c r="R8658" t="s">
        <v>30</v>
      </c>
      <c r="X8658" t="s">
        <v>31369</v>
      </c>
    </row>
    <row r="8659" spans="1:24" x14ac:dyDescent="0.25">
      <c r="A8659">
        <v>66246</v>
      </c>
      <c r="B8659" t="s">
        <v>31375</v>
      </c>
      <c r="C8659" t="s">
        <v>31376</v>
      </c>
      <c r="E8659" t="s">
        <v>31377</v>
      </c>
      <c r="F8659" t="s">
        <v>313</v>
      </c>
      <c r="G8659" t="e">
        <f>-oxetine</f>
        <v>#NAME?</v>
      </c>
      <c r="H8659" t="s">
        <v>3046</v>
      </c>
      <c r="I8659">
        <v>1975</v>
      </c>
      <c r="M8659" t="s">
        <v>367</v>
      </c>
      <c r="N8659" t="s">
        <v>45</v>
      </c>
      <c r="O8659" t="s">
        <v>40</v>
      </c>
      <c r="P8659" t="s">
        <v>30</v>
      </c>
      <c r="Q8659" t="s">
        <v>46</v>
      </c>
      <c r="R8659" t="s">
        <v>30</v>
      </c>
      <c r="X8659" t="s">
        <v>31378</v>
      </c>
    </row>
    <row r="8660" spans="1:24" x14ac:dyDescent="0.25">
      <c r="A8660">
        <v>373928</v>
      </c>
      <c r="B8660" t="s">
        <v>31379</v>
      </c>
      <c r="C8660" t="s">
        <v>31380</v>
      </c>
      <c r="I8660">
        <v>1973</v>
      </c>
      <c r="M8660" t="s">
        <v>453</v>
      </c>
      <c r="N8660" t="s">
        <v>45</v>
      </c>
      <c r="O8660" t="s">
        <v>40</v>
      </c>
      <c r="P8660" t="s">
        <v>30</v>
      </c>
      <c r="Q8660" t="s">
        <v>63</v>
      </c>
      <c r="R8660" t="s">
        <v>30</v>
      </c>
      <c r="X8660" t="s">
        <v>31381</v>
      </c>
    </row>
    <row r="8661" spans="1:24" x14ac:dyDescent="0.25">
      <c r="A8661">
        <v>458338</v>
      </c>
      <c r="B8661" t="s">
        <v>31388</v>
      </c>
      <c r="C8661" t="s">
        <v>31389</v>
      </c>
      <c r="F8661" t="s">
        <v>1177</v>
      </c>
      <c r="I8661">
        <v>1971</v>
      </c>
      <c r="K8661" t="s">
        <v>31390</v>
      </c>
      <c r="L8661" t="s">
        <v>31391</v>
      </c>
      <c r="M8661" t="s">
        <v>179</v>
      </c>
      <c r="N8661" t="s">
        <v>45</v>
      </c>
      <c r="O8661" t="s">
        <v>40</v>
      </c>
      <c r="P8661" t="s">
        <v>30</v>
      </c>
      <c r="Q8661" t="s">
        <v>46</v>
      </c>
      <c r="R8661" t="s">
        <v>30</v>
      </c>
      <c r="X8661" t="s">
        <v>31392</v>
      </c>
    </row>
    <row r="8662" spans="1:24" x14ac:dyDescent="0.25">
      <c r="A8662">
        <v>1223253</v>
      </c>
      <c r="B8662" t="s">
        <v>31393</v>
      </c>
      <c r="C8662" t="s">
        <v>31394</v>
      </c>
      <c r="E8662" t="s">
        <v>31395</v>
      </c>
      <c r="F8662" t="s">
        <v>366</v>
      </c>
      <c r="I8662">
        <v>1977</v>
      </c>
      <c r="M8662" t="s">
        <v>342</v>
      </c>
      <c r="N8662" t="s">
        <v>45</v>
      </c>
      <c r="O8662" t="s">
        <v>40</v>
      </c>
      <c r="P8662" t="s">
        <v>30</v>
      </c>
      <c r="Q8662" t="s">
        <v>46</v>
      </c>
      <c r="R8662" t="s">
        <v>30</v>
      </c>
      <c r="X8662" t="s">
        <v>31396</v>
      </c>
    </row>
    <row r="8663" spans="1:24" x14ac:dyDescent="0.25">
      <c r="A8663">
        <v>173121</v>
      </c>
      <c r="B8663" t="s">
        <v>31397</v>
      </c>
      <c r="C8663" t="s">
        <v>31398</v>
      </c>
      <c r="F8663" t="s">
        <v>170</v>
      </c>
      <c r="I8663">
        <v>1990</v>
      </c>
      <c r="M8663" t="s">
        <v>3218</v>
      </c>
      <c r="N8663" t="s">
        <v>45</v>
      </c>
      <c r="O8663" t="s">
        <v>30</v>
      </c>
      <c r="P8663" t="s">
        <v>30</v>
      </c>
      <c r="Q8663" t="s">
        <v>63</v>
      </c>
      <c r="R8663" t="s">
        <v>30</v>
      </c>
      <c r="X8663" t="s">
        <v>31399</v>
      </c>
    </row>
    <row r="8664" spans="1:24" x14ac:dyDescent="0.25">
      <c r="A8664">
        <v>1380747</v>
      </c>
      <c r="B8664" t="s">
        <v>31400</v>
      </c>
      <c r="C8664" t="s">
        <v>31401</v>
      </c>
      <c r="F8664" t="s">
        <v>527</v>
      </c>
      <c r="I8664">
        <v>1975</v>
      </c>
      <c r="K8664" t="s">
        <v>31402</v>
      </c>
      <c r="L8664" t="s">
        <v>31403</v>
      </c>
      <c r="M8664" t="s">
        <v>1673</v>
      </c>
      <c r="N8664" t="s">
        <v>75</v>
      </c>
      <c r="O8664" t="s">
        <v>30</v>
      </c>
      <c r="P8664" t="s">
        <v>30</v>
      </c>
      <c r="Q8664" t="s">
        <v>31</v>
      </c>
      <c r="R8664" t="s">
        <v>30</v>
      </c>
    </row>
    <row r="8665" spans="1:24" x14ac:dyDescent="0.25">
      <c r="A8665">
        <v>1380341</v>
      </c>
      <c r="B8665" t="s">
        <v>31404</v>
      </c>
      <c r="C8665" t="s">
        <v>31405</v>
      </c>
      <c r="F8665" t="s">
        <v>31406</v>
      </c>
      <c r="M8665" t="s">
        <v>3223</v>
      </c>
      <c r="N8665" t="s">
        <v>75</v>
      </c>
      <c r="O8665" t="s">
        <v>30</v>
      </c>
      <c r="P8665" t="s">
        <v>30</v>
      </c>
      <c r="Q8665" t="s">
        <v>31</v>
      </c>
      <c r="R8665" t="s">
        <v>30</v>
      </c>
    </row>
    <row r="8666" spans="1:24" x14ac:dyDescent="0.25">
      <c r="A8666">
        <v>1381306</v>
      </c>
      <c r="B8666" t="s">
        <v>31407</v>
      </c>
      <c r="C8666" t="s">
        <v>31408</v>
      </c>
      <c r="E8666" t="s">
        <v>31409</v>
      </c>
      <c r="F8666" t="s">
        <v>31410</v>
      </c>
      <c r="I8666">
        <v>1993</v>
      </c>
      <c r="M8666" t="s">
        <v>31411</v>
      </c>
      <c r="N8666" t="s">
        <v>75</v>
      </c>
      <c r="O8666" t="s">
        <v>30</v>
      </c>
      <c r="P8666" t="s">
        <v>30</v>
      </c>
      <c r="Q8666" t="s">
        <v>31</v>
      </c>
      <c r="R8666" t="s">
        <v>30</v>
      </c>
    </row>
    <row r="8667" spans="1:24" x14ac:dyDescent="0.25">
      <c r="A8667">
        <v>1381060</v>
      </c>
      <c r="B8667" t="s">
        <v>31412</v>
      </c>
      <c r="C8667" t="s">
        <v>31413</v>
      </c>
      <c r="G8667" t="e">
        <f>-filcon</f>
        <v>#NAME?</v>
      </c>
      <c r="H8667" t="s">
        <v>276</v>
      </c>
      <c r="I8667">
        <v>1977</v>
      </c>
      <c r="M8667" t="s">
        <v>277</v>
      </c>
      <c r="N8667" t="s">
        <v>229</v>
      </c>
      <c r="O8667" t="s">
        <v>30</v>
      </c>
      <c r="P8667" t="s">
        <v>30</v>
      </c>
      <c r="Q8667" t="s">
        <v>31</v>
      </c>
      <c r="R8667" t="s">
        <v>30</v>
      </c>
    </row>
    <row r="8668" spans="1:24" x14ac:dyDescent="0.25">
      <c r="A8668">
        <v>1377410</v>
      </c>
      <c r="B8668" t="s">
        <v>31414</v>
      </c>
      <c r="C8668" t="s">
        <v>31415</v>
      </c>
      <c r="N8668" t="s">
        <v>45</v>
      </c>
      <c r="O8668" t="s">
        <v>30</v>
      </c>
      <c r="P8668" t="s">
        <v>30</v>
      </c>
      <c r="Q8668" t="s">
        <v>46</v>
      </c>
      <c r="R8668" t="s">
        <v>30</v>
      </c>
      <c r="X8668" t="s">
        <v>31416</v>
      </c>
    </row>
    <row r="8669" spans="1:24" x14ac:dyDescent="0.25">
      <c r="A8669">
        <v>1376425</v>
      </c>
      <c r="B8669" t="s">
        <v>31417</v>
      </c>
      <c r="C8669" t="s">
        <v>31418</v>
      </c>
      <c r="N8669" t="s">
        <v>45</v>
      </c>
      <c r="O8669" t="s">
        <v>40</v>
      </c>
      <c r="P8669" t="s">
        <v>30</v>
      </c>
      <c r="Q8669" t="s">
        <v>63</v>
      </c>
      <c r="R8669" t="s">
        <v>30</v>
      </c>
      <c r="X8669" t="s">
        <v>31419</v>
      </c>
    </row>
    <row r="8670" spans="1:24" x14ac:dyDescent="0.25">
      <c r="A8670">
        <v>1377167</v>
      </c>
      <c r="B8670" t="s">
        <v>31420</v>
      </c>
      <c r="C8670" t="s">
        <v>31421</v>
      </c>
      <c r="N8670" t="s">
        <v>45</v>
      </c>
      <c r="O8670" t="s">
        <v>30</v>
      </c>
      <c r="P8670" t="s">
        <v>30</v>
      </c>
      <c r="Q8670" t="s">
        <v>46</v>
      </c>
      <c r="R8670" t="s">
        <v>30</v>
      </c>
      <c r="X8670" t="s">
        <v>31422</v>
      </c>
    </row>
    <row r="8671" spans="1:24" x14ac:dyDescent="0.25">
      <c r="A8671">
        <v>1379063</v>
      </c>
      <c r="B8671" t="s">
        <v>31423</v>
      </c>
      <c r="C8671" t="s">
        <v>31424</v>
      </c>
      <c r="E8671" t="s">
        <v>31425</v>
      </c>
      <c r="F8671" t="s">
        <v>10168</v>
      </c>
      <c r="G8671" t="e">
        <f>-nil</f>
        <v>#NAME?</v>
      </c>
      <c r="H8671" t="s">
        <v>336</v>
      </c>
      <c r="I8671">
        <v>1993</v>
      </c>
      <c r="M8671" t="s">
        <v>31426</v>
      </c>
      <c r="N8671" t="s">
        <v>45</v>
      </c>
      <c r="O8671" t="s">
        <v>40</v>
      </c>
      <c r="P8671" t="s">
        <v>30</v>
      </c>
      <c r="Q8671" t="s">
        <v>63</v>
      </c>
      <c r="R8671" t="s">
        <v>30</v>
      </c>
      <c r="X8671" t="s">
        <v>31427</v>
      </c>
    </row>
    <row r="8672" spans="1:24" x14ac:dyDescent="0.25">
      <c r="A8672">
        <v>1376740</v>
      </c>
      <c r="B8672" t="s">
        <v>31428</v>
      </c>
      <c r="C8672" t="s">
        <v>31429</v>
      </c>
      <c r="N8672" t="s">
        <v>45</v>
      </c>
      <c r="O8672" t="s">
        <v>30</v>
      </c>
      <c r="P8672" t="s">
        <v>30</v>
      </c>
      <c r="Q8672" t="s">
        <v>46</v>
      </c>
      <c r="R8672" t="s">
        <v>30</v>
      </c>
      <c r="X8672" t="s">
        <v>31430</v>
      </c>
    </row>
    <row r="8673" spans="1:24" x14ac:dyDescent="0.25">
      <c r="A8673">
        <v>1379204</v>
      </c>
      <c r="B8673" t="s">
        <v>31431</v>
      </c>
      <c r="C8673" t="s">
        <v>31432</v>
      </c>
      <c r="N8673" t="s">
        <v>45</v>
      </c>
      <c r="O8673" t="s">
        <v>40</v>
      </c>
      <c r="P8673" t="s">
        <v>30</v>
      </c>
      <c r="Q8673" t="s">
        <v>63</v>
      </c>
      <c r="R8673" t="s">
        <v>30</v>
      </c>
      <c r="X8673" t="s">
        <v>31433</v>
      </c>
    </row>
    <row r="8674" spans="1:24" x14ac:dyDescent="0.25">
      <c r="A8674">
        <v>1377449</v>
      </c>
      <c r="B8674" t="s">
        <v>31434</v>
      </c>
      <c r="C8674" t="s">
        <v>31435</v>
      </c>
      <c r="N8674" t="s">
        <v>45</v>
      </c>
      <c r="O8674" t="s">
        <v>40</v>
      </c>
      <c r="P8674" t="s">
        <v>30</v>
      </c>
      <c r="Q8674" t="s">
        <v>46</v>
      </c>
      <c r="R8674" t="s">
        <v>30</v>
      </c>
      <c r="X8674" t="s">
        <v>31436</v>
      </c>
    </row>
    <row r="8675" spans="1:24" x14ac:dyDescent="0.25">
      <c r="A8675">
        <v>1378476</v>
      </c>
      <c r="B8675" t="s">
        <v>31437</v>
      </c>
      <c r="C8675" t="s">
        <v>31438</v>
      </c>
      <c r="G8675" t="e">
        <f>-pride</f>
        <v>#NAME?</v>
      </c>
      <c r="H8675" t="s">
        <v>165</v>
      </c>
      <c r="N8675" t="s">
        <v>45</v>
      </c>
      <c r="O8675" t="s">
        <v>40</v>
      </c>
      <c r="P8675" t="s">
        <v>30</v>
      </c>
      <c r="Q8675" t="s">
        <v>46</v>
      </c>
      <c r="R8675" t="s">
        <v>30</v>
      </c>
      <c r="X8675" t="s">
        <v>31439</v>
      </c>
    </row>
    <row r="8676" spans="1:24" x14ac:dyDescent="0.25">
      <c r="A8676">
        <v>1376966</v>
      </c>
      <c r="B8676" t="s">
        <v>31440</v>
      </c>
      <c r="C8676" t="s">
        <v>31441</v>
      </c>
      <c r="N8676" t="s">
        <v>45</v>
      </c>
      <c r="O8676" t="s">
        <v>40</v>
      </c>
      <c r="P8676" t="s">
        <v>30</v>
      </c>
      <c r="Q8676" t="s">
        <v>31</v>
      </c>
      <c r="R8676" t="s">
        <v>30</v>
      </c>
      <c r="X8676" t="s">
        <v>31442</v>
      </c>
    </row>
    <row r="8677" spans="1:24" x14ac:dyDescent="0.25">
      <c r="A8677">
        <v>1377031</v>
      </c>
      <c r="B8677" t="s">
        <v>31443</v>
      </c>
      <c r="C8677" t="s">
        <v>31444</v>
      </c>
      <c r="E8677" t="s">
        <v>31445</v>
      </c>
      <c r="F8677" t="s">
        <v>313</v>
      </c>
      <c r="I8677">
        <v>1971</v>
      </c>
      <c r="M8677" t="s">
        <v>948</v>
      </c>
      <c r="N8677" t="s">
        <v>45</v>
      </c>
      <c r="O8677" t="s">
        <v>30</v>
      </c>
      <c r="P8677" t="s">
        <v>30</v>
      </c>
      <c r="Q8677" t="s">
        <v>46</v>
      </c>
      <c r="R8677" t="s">
        <v>30</v>
      </c>
      <c r="X8677" t="s">
        <v>31446</v>
      </c>
    </row>
    <row r="8678" spans="1:24" x14ac:dyDescent="0.25">
      <c r="A8678">
        <v>1376882</v>
      </c>
      <c r="B8678" t="s">
        <v>31447</v>
      </c>
      <c r="C8678" t="s">
        <v>31448</v>
      </c>
      <c r="N8678" t="s">
        <v>45</v>
      </c>
      <c r="O8678" t="s">
        <v>40</v>
      </c>
      <c r="P8678" t="s">
        <v>30</v>
      </c>
      <c r="Q8678" t="s">
        <v>31</v>
      </c>
      <c r="R8678" t="s">
        <v>30</v>
      </c>
      <c r="X8678" t="s">
        <v>31449</v>
      </c>
    </row>
    <row r="8679" spans="1:24" x14ac:dyDescent="0.25">
      <c r="A8679">
        <v>1376227</v>
      </c>
      <c r="B8679" t="s">
        <v>31450</v>
      </c>
      <c r="C8679" t="s">
        <v>31451</v>
      </c>
      <c r="E8679" t="s">
        <v>31452</v>
      </c>
      <c r="I8679">
        <v>1974</v>
      </c>
      <c r="M8679" t="s">
        <v>896</v>
      </c>
      <c r="N8679" t="s">
        <v>29</v>
      </c>
      <c r="O8679" t="s">
        <v>30</v>
      </c>
      <c r="P8679" t="s">
        <v>30</v>
      </c>
      <c r="Q8679" t="s">
        <v>31</v>
      </c>
      <c r="R8679" t="s">
        <v>30</v>
      </c>
      <c r="X8679" t="s">
        <v>31453</v>
      </c>
    </row>
    <row r="8680" spans="1:24" x14ac:dyDescent="0.25">
      <c r="A8680">
        <v>1377581</v>
      </c>
      <c r="B8680" t="s">
        <v>31454</v>
      </c>
      <c r="C8680" t="s">
        <v>31455</v>
      </c>
      <c r="G8680" t="e">
        <f>-rinone</f>
        <v>#NAME?</v>
      </c>
      <c r="H8680" t="s">
        <v>9563</v>
      </c>
      <c r="N8680" t="s">
        <v>45</v>
      </c>
      <c r="O8680" t="s">
        <v>40</v>
      </c>
      <c r="P8680" t="s">
        <v>30</v>
      </c>
      <c r="Q8680" t="s">
        <v>63</v>
      </c>
      <c r="R8680" t="s">
        <v>30</v>
      </c>
      <c r="X8680" t="s">
        <v>31456</v>
      </c>
    </row>
    <row r="8681" spans="1:24" x14ac:dyDescent="0.25">
      <c r="A8681">
        <v>1376751</v>
      </c>
      <c r="B8681" t="s">
        <v>31457</v>
      </c>
      <c r="C8681" t="s">
        <v>31458</v>
      </c>
      <c r="N8681" t="s">
        <v>45</v>
      </c>
      <c r="O8681" t="s">
        <v>40</v>
      </c>
      <c r="P8681" t="s">
        <v>30</v>
      </c>
      <c r="Q8681" t="s">
        <v>63</v>
      </c>
      <c r="R8681" t="s">
        <v>30</v>
      </c>
      <c r="X8681" t="s">
        <v>31459</v>
      </c>
    </row>
    <row r="8682" spans="1:24" x14ac:dyDescent="0.25">
      <c r="A8682">
        <v>1378217</v>
      </c>
      <c r="B8682" t="s">
        <v>31460</v>
      </c>
      <c r="C8682" t="s">
        <v>31461</v>
      </c>
      <c r="F8682" t="s">
        <v>313</v>
      </c>
      <c r="I8682">
        <v>1980</v>
      </c>
      <c r="M8682" t="s">
        <v>11735</v>
      </c>
      <c r="N8682" t="s">
        <v>45</v>
      </c>
      <c r="O8682" t="s">
        <v>40</v>
      </c>
      <c r="P8682" t="s">
        <v>30</v>
      </c>
      <c r="Q8682" t="s">
        <v>63</v>
      </c>
      <c r="R8682" t="s">
        <v>30</v>
      </c>
      <c r="X8682" t="s">
        <v>31462</v>
      </c>
    </row>
    <row r="8683" spans="1:24" x14ac:dyDescent="0.25">
      <c r="A8683">
        <v>1289894</v>
      </c>
      <c r="B8683" t="s">
        <v>31463</v>
      </c>
      <c r="C8683" t="s">
        <v>31464</v>
      </c>
      <c r="G8683" t="e">
        <f>-profen</f>
        <v>#NAME?</v>
      </c>
      <c r="H8683" t="s">
        <v>875</v>
      </c>
      <c r="N8683" t="s">
        <v>45</v>
      </c>
      <c r="O8683" t="s">
        <v>40</v>
      </c>
      <c r="P8683" t="s">
        <v>30</v>
      </c>
      <c r="Q8683" t="s">
        <v>46</v>
      </c>
      <c r="R8683" t="s">
        <v>30</v>
      </c>
      <c r="X8683" t="s">
        <v>31465</v>
      </c>
    </row>
    <row r="8684" spans="1:24" x14ac:dyDescent="0.25">
      <c r="A8684">
        <v>1383160</v>
      </c>
      <c r="B8684" t="s">
        <v>31466</v>
      </c>
      <c r="C8684" t="s">
        <v>31467</v>
      </c>
      <c r="N8684" t="s">
        <v>29</v>
      </c>
      <c r="O8684" t="s">
        <v>40</v>
      </c>
      <c r="P8684" t="s">
        <v>30</v>
      </c>
      <c r="Q8684" t="s">
        <v>31</v>
      </c>
      <c r="R8684" t="s">
        <v>30</v>
      </c>
      <c r="X8684" t="s">
        <v>31468</v>
      </c>
    </row>
    <row r="8685" spans="1:24" x14ac:dyDescent="0.25">
      <c r="A8685">
        <v>1383198</v>
      </c>
      <c r="B8685" t="s">
        <v>31469</v>
      </c>
      <c r="C8685" t="s">
        <v>31470</v>
      </c>
      <c r="F8685" t="s">
        <v>313</v>
      </c>
      <c r="G8685" t="s">
        <v>789</v>
      </c>
      <c r="H8685" t="s">
        <v>790</v>
      </c>
      <c r="I8685">
        <v>1981</v>
      </c>
      <c r="M8685" t="s">
        <v>793</v>
      </c>
      <c r="N8685" t="s">
        <v>29</v>
      </c>
      <c r="O8685" t="s">
        <v>30</v>
      </c>
      <c r="P8685" t="s">
        <v>30</v>
      </c>
      <c r="Q8685" t="s">
        <v>46</v>
      </c>
      <c r="R8685" t="s">
        <v>30</v>
      </c>
      <c r="X8685" t="s">
        <v>31471</v>
      </c>
    </row>
    <row r="8686" spans="1:24" x14ac:dyDescent="0.25">
      <c r="A8686">
        <v>1383314</v>
      </c>
      <c r="B8686" t="s">
        <v>31472</v>
      </c>
      <c r="C8686" t="s">
        <v>31473</v>
      </c>
      <c r="N8686" t="s">
        <v>45</v>
      </c>
      <c r="O8686" t="s">
        <v>30</v>
      </c>
      <c r="P8686" t="s">
        <v>30</v>
      </c>
      <c r="Q8686" t="s">
        <v>46</v>
      </c>
      <c r="R8686" t="s">
        <v>30</v>
      </c>
      <c r="X8686" t="s">
        <v>31474</v>
      </c>
    </row>
    <row r="8687" spans="1:24" x14ac:dyDescent="0.25">
      <c r="A8687">
        <v>1377983</v>
      </c>
      <c r="B8687" t="s">
        <v>31475</v>
      </c>
      <c r="C8687" t="s">
        <v>31476</v>
      </c>
      <c r="E8687" t="s">
        <v>31477</v>
      </c>
      <c r="F8687" t="s">
        <v>2679</v>
      </c>
      <c r="G8687" t="e">
        <f>-nepag</f>
        <v>#NAME?</v>
      </c>
      <c r="H8687" t="s">
        <v>12889</v>
      </c>
      <c r="I8687">
        <v>2010</v>
      </c>
      <c r="N8687" t="s">
        <v>45</v>
      </c>
      <c r="O8687" t="s">
        <v>30</v>
      </c>
      <c r="P8687" t="s">
        <v>30</v>
      </c>
      <c r="Q8687" t="s">
        <v>31</v>
      </c>
      <c r="R8687" t="s">
        <v>30</v>
      </c>
      <c r="X8687" t="s">
        <v>31478</v>
      </c>
    </row>
    <row r="8688" spans="1:24" x14ac:dyDescent="0.25">
      <c r="A8688">
        <v>1376374</v>
      </c>
      <c r="B8688" t="s">
        <v>31479</v>
      </c>
      <c r="C8688" t="s">
        <v>31480</v>
      </c>
      <c r="G8688" t="s">
        <v>2639</v>
      </c>
      <c r="H8688" t="s">
        <v>2640</v>
      </c>
      <c r="I8688">
        <v>1968</v>
      </c>
      <c r="M8688" t="s">
        <v>905</v>
      </c>
      <c r="N8688" t="s">
        <v>29</v>
      </c>
      <c r="O8688" t="s">
        <v>30</v>
      </c>
      <c r="P8688" t="s">
        <v>30</v>
      </c>
      <c r="Q8688" t="s">
        <v>31</v>
      </c>
      <c r="R8688" t="s">
        <v>30</v>
      </c>
      <c r="X8688" t="s">
        <v>31481</v>
      </c>
    </row>
    <row r="8689" spans="1:24" x14ac:dyDescent="0.25">
      <c r="A8689">
        <v>1380094</v>
      </c>
      <c r="B8689" t="s">
        <v>31482</v>
      </c>
      <c r="C8689" t="s">
        <v>31483</v>
      </c>
      <c r="F8689" t="s">
        <v>1327</v>
      </c>
      <c r="G8689" t="e">
        <f>-tant</f>
        <v>#NAME?</v>
      </c>
      <c r="H8689" t="s">
        <v>8457</v>
      </c>
      <c r="I8689">
        <v>2012</v>
      </c>
      <c r="N8689" t="s">
        <v>45</v>
      </c>
      <c r="O8689" t="s">
        <v>30</v>
      </c>
      <c r="P8689" t="s">
        <v>30</v>
      </c>
      <c r="Q8689" t="s">
        <v>46</v>
      </c>
      <c r="R8689" t="s">
        <v>30</v>
      </c>
      <c r="X8689" t="s">
        <v>31484</v>
      </c>
    </row>
    <row r="8690" spans="1:24" x14ac:dyDescent="0.25">
      <c r="A8690">
        <v>1378883</v>
      </c>
      <c r="B8690" t="s">
        <v>31485</v>
      </c>
      <c r="C8690" t="s">
        <v>31486</v>
      </c>
      <c r="E8690" t="s">
        <v>31487</v>
      </c>
      <c r="F8690" t="s">
        <v>31488</v>
      </c>
      <c r="G8690" t="s">
        <v>5388</v>
      </c>
      <c r="H8690" t="s">
        <v>5389</v>
      </c>
      <c r="I8690">
        <v>1998</v>
      </c>
      <c r="K8690" t="s">
        <v>31489</v>
      </c>
      <c r="L8690" t="s">
        <v>31490</v>
      </c>
      <c r="N8690" t="s">
        <v>29</v>
      </c>
      <c r="O8690" t="s">
        <v>40</v>
      </c>
      <c r="P8690" t="s">
        <v>30</v>
      </c>
      <c r="Q8690" t="s">
        <v>31</v>
      </c>
      <c r="R8690" t="s">
        <v>30</v>
      </c>
      <c r="X8690" t="s">
        <v>31491</v>
      </c>
    </row>
    <row r="8691" spans="1:24" x14ac:dyDescent="0.25">
      <c r="A8691">
        <v>1376156</v>
      </c>
      <c r="B8691" t="s">
        <v>31492</v>
      </c>
      <c r="C8691" t="s">
        <v>31493</v>
      </c>
      <c r="N8691" t="s">
        <v>29</v>
      </c>
      <c r="O8691" t="s">
        <v>30</v>
      </c>
      <c r="P8691" t="s">
        <v>30</v>
      </c>
      <c r="Q8691" t="s">
        <v>31</v>
      </c>
      <c r="R8691" t="s">
        <v>30</v>
      </c>
      <c r="X8691" t="s">
        <v>31494</v>
      </c>
    </row>
    <row r="8692" spans="1:24" x14ac:dyDescent="0.25">
      <c r="A8692">
        <v>1378552</v>
      </c>
      <c r="B8692" t="s">
        <v>31495</v>
      </c>
      <c r="C8692" t="s">
        <v>31496</v>
      </c>
      <c r="E8692" t="s">
        <v>31497</v>
      </c>
      <c r="F8692" t="s">
        <v>1046</v>
      </c>
      <c r="I8692">
        <v>1963</v>
      </c>
      <c r="M8692" t="s">
        <v>367</v>
      </c>
      <c r="N8692" t="s">
        <v>45</v>
      </c>
      <c r="O8692" t="s">
        <v>40</v>
      </c>
      <c r="P8692" t="s">
        <v>30</v>
      </c>
      <c r="Q8692" t="s">
        <v>46</v>
      </c>
      <c r="R8692" t="s">
        <v>30</v>
      </c>
      <c r="X8692" t="s">
        <v>31498</v>
      </c>
    </row>
    <row r="8693" spans="1:24" x14ac:dyDescent="0.25">
      <c r="A8693">
        <v>1377256</v>
      </c>
      <c r="B8693" t="s">
        <v>31499</v>
      </c>
      <c r="C8693" t="s">
        <v>31500</v>
      </c>
      <c r="G8693" t="e">
        <f>-oxetine</f>
        <v>#NAME?</v>
      </c>
      <c r="H8693" t="s">
        <v>3046</v>
      </c>
      <c r="I8693">
        <v>2011</v>
      </c>
      <c r="N8693" t="s">
        <v>45</v>
      </c>
      <c r="O8693" t="s">
        <v>40</v>
      </c>
      <c r="P8693" t="s">
        <v>30</v>
      </c>
      <c r="Q8693" t="s">
        <v>63</v>
      </c>
      <c r="R8693" t="s">
        <v>30</v>
      </c>
      <c r="X8693" t="s">
        <v>31501</v>
      </c>
    </row>
    <row r="8694" spans="1:24" x14ac:dyDescent="0.25">
      <c r="A8694">
        <v>66272</v>
      </c>
      <c r="B8694" t="s">
        <v>31508</v>
      </c>
      <c r="C8694" t="s">
        <v>31509</v>
      </c>
      <c r="E8694" t="s">
        <v>31510</v>
      </c>
      <c r="F8694" t="s">
        <v>442</v>
      </c>
      <c r="I8694">
        <v>1978</v>
      </c>
      <c r="M8694" t="s">
        <v>342</v>
      </c>
      <c r="N8694" t="s">
        <v>45</v>
      </c>
      <c r="O8694" t="s">
        <v>40</v>
      </c>
      <c r="P8694" t="s">
        <v>30</v>
      </c>
      <c r="Q8694" t="s">
        <v>63</v>
      </c>
      <c r="R8694" t="s">
        <v>30</v>
      </c>
      <c r="X8694" t="s">
        <v>31511</v>
      </c>
    </row>
    <row r="8695" spans="1:24" x14ac:dyDescent="0.25">
      <c r="A8695">
        <v>1383608</v>
      </c>
      <c r="B8695" t="s">
        <v>31512</v>
      </c>
      <c r="C8695" t="s">
        <v>31513</v>
      </c>
      <c r="E8695" t="s">
        <v>31514</v>
      </c>
      <c r="F8695" t="s">
        <v>527</v>
      </c>
      <c r="G8695" t="s">
        <v>4343</v>
      </c>
      <c r="H8695" t="s">
        <v>4344</v>
      </c>
      <c r="I8695">
        <v>1966</v>
      </c>
      <c r="M8695" t="s">
        <v>627</v>
      </c>
      <c r="N8695" t="s">
        <v>45</v>
      </c>
      <c r="O8695" t="s">
        <v>40</v>
      </c>
      <c r="P8695" t="s">
        <v>30</v>
      </c>
      <c r="Q8695" t="s">
        <v>63</v>
      </c>
      <c r="R8695" t="s">
        <v>30</v>
      </c>
      <c r="X8695" t="s">
        <v>31515</v>
      </c>
    </row>
    <row r="8696" spans="1:24" x14ac:dyDescent="0.25">
      <c r="A8696">
        <v>116451</v>
      </c>
      <c r="B8696" t="s">
        <v>31516</v>
      </c>
      <c r="C8696" t="s">
        <v>31517</v>
      </c>
      <c r="I8696">
        <v>1962</v>
      </c>
      <c r="M8696" t="s">
        <v>31518</v>
      </c>
      <c r="N8696" t="s">
        <v>45</v>
      </c>
      <c r="O8696" t="s">
        <v>40</v>
      </c>
      <c r="P8696" t="s">
        <v>30</v>
      </c>
      <c r="Q8696" t="s">
        <v>46</v>
      </c>
      <c r="R8696" t="s">
        <v>30</v>
      </c>
      <c r="X8696" t="s">
        <v>31519</v>
      </c>
    </row>
    <row r="8697" spans="1:24" x14ac:dyDescent="0.25">
      <c r="A8697">
        <v>1378591</v>
      </c>
      <c r="B8697" t="s">
        <v>31520</v>
      </c>
      <c r="C8697" t="s">
        <v>31521</v>
      </c>
      <c r="E8697" t="s">
        <v>31522</v>
      </c>
      <c r="F8697" t="s">
        <v>313</v>
      </c>
      <c r="I8697">
        <v>1978</v>
      </c>
      <c r="M8697" t="s">
        <v>31523</v>
      </c>
      <c r="N8697" t="s">
        <v>45</v>
      </c>
      <c r="O8697" t="s">
        <v>40</v>
      </c>
      <c r="P8697" t="s">
        <v>30</v>
      </c>
      <c r="Q8697" t="s">
        <v>63</v>
      </c>
      <c r="R8697" t="s">
        <v>30</v>
      </c>
      <c r="X8697" t="s">
        <v>31524</v>
      </c>
    </row>
    <row r="8698" spans="1:24" x14ac:dyDescent="0.25">
      <c r="A8698">
        <v>1377522</v>
      </c>
      <c r="B8698" t="s">
        <v>31525</v>
      </c>
      <c r="C8698" t="s">
        <v>31526</v>
      </c>
      <c r="E8698" t="s">
        <v>31527</v>
      </c>
      <c r="F8698" t="s">
        <v>366</v>
      </c>
      <c r="I8698">
        <v>1968</v>
      </c>
      <c r="M8698" t="s">
        <v>342</v>
      </c>
      <c r="N8698" t="s">
        <v>45</v>
      </c>
      <c r="O8698" t="s">
        <v>40</v>
      </c>
      <c r="P8698" t="s">
        <v>30</v>
      </c>
      <c r="Q8698" t="s">
        <v>63</v>
      </c>
      <c r="R8698" t="s">
        <v>30</v>
      </c>
      <c r="X8698" t="s">
        <v>31528</v>
      </c>
    </row>
    <row r="8699" spans="1:24" x14ac:dyDescent="0.25">
      <c r="A8699">
        <v>515305</v>
      </c>
      <c r="B8699" t="s">
        <v>31539</v>
      </c>
      <c r="C8699" t="s">
        <v>31540</v>
      </c>
      <c r="M8699" t="s">
        <v>16482</v>
      </c>
      <c r="N8699" t="s">
        <v>45</v>
      </c>
      <c r="O8699" t="s">
        <v>40</v>
      </c>
      <c r="P8699" t="s">
        <v>30</v>
      </c>
      <c r="Q8699" t="s">
        <v>63</v>
      </c>
      <c r="R8699" t="s">
        <v>30</v>
      </c>
      <c r="X8699" t="s">
        <v>31541</v>
      </c>
    </row>
    <row r="8700" spans="1:24" x14ac:dyDescent="0.25">
      <c r="A8700">
        <v>182159</v>
      </c>
      <c r="B8700" t="s">
        <v>31542</v>
      </c>
      <c r="C8700" t="s">
        <v>31543</v>
      </c>
      <c r="E8700" t="s">
        <v>31544</v>
      </c>
      <c r="I8700">
        <v>1985</v>
      </c>
      <c r="M8700" t="s">
        <v>896</v>
      </c>
      <c r="N8700" t="s">
        <v>45</v>
      </c>
      <c r="O8700" t="s">
        <v>40</v>
      </c>
      <c r="P8700" t="s">
        <v>30</v>
      </c>
      <c r="Q8700" t="s">
        <v>31</v>
      </c>
      <c r="R8700" t="s">
        <v>30</v>
      </c>
      <c r="X8700" t="s">
        <v>31545</v>
      </c>
    </row>
    <row r="8701" spans="1:24" x14ac:dyDescent="0.25">
      <c r="A8701">
        <v>22458</v>
      </c>
      <c r="B8701" t="s">
        <v>31546</v>
      </c>
      <c r="C8701" t="s">
        <v>31547</v>
      </c>
      <c r="E8701" t="s">
        <v>31548</v>
      </c>
      <c r="I8701">
        <v>1968</v>
      </c>
      <c r="M8701" t="s">
        <v>693</v>
      </c>
      <c r="N8701" t="s">
        <v>45</v>
      </c>
      <c r="O8701" t="s">
        <v>40</v>
      </c>
      <c r="P8701" t="s">
        <v>30</v>
      </c>
      <c r="Q8701" t="s">
        <v>63</v>
      </c>
      <c r="R8701" t="s">
        <v>30</v>
      </c>
      <c r="X8701" t="s">
        <v>31549</v>
      </c>
    </row>
    <row r="8702" spans="1:24" x14ac:dyDescent="0.25">
      <c r="A8702">
        <v>157681</v>
      </c>
      <c r="B8702" t="s">
        <v>31550</v>
      </c>
      <c r="C8702" t="s">
        <v>31551</v>
      </c>
      <c r="F8702" t="s">
        <v>452</v>
      </c>
      <c r="I8702">
        <v>1977</v>
      </c>
      <c r="M8702" t="s">
        <v>2056</v>
      </c>
      <c r="N8702" t="s">
        <v>29</v>
      </c>
      <c r="O8702" t="s">
        <v>40</v>
      </c>
      <c r="P8702" t="s">
        <v>30</v>
      </c>
      <c r="Q8702" t="s">
        <v>63</v>
      </c>
      <c r="R8702" t="s">
        <v>30</v>
      </c>
      <c r="X8702" t="s">
        <v>31552</v>
      </c>
    </row>
    <row r="8703" spans="1:24" x14ac:dyDescent="0.25">
      <c r="A8703">
        <v>5453</v>
      </c>
      <c r="B8703" t="s">
        <v>31563</v>
      </c>
      <c r="C8703" t="s">
        <v>31564</v>
      </c>
      <c r="I8703">
        <v>1983</v>
      </c>
      <c r="M8703" t="s">
        <v>793</v>
      </c>
      <c r="N8703" t="s">
        <v>45</v>
      </c>
      <c r="O8703" t="s">
        <v>40</v>
      </c>
      <c r="P8703" t="s">
        <v>30</v>
      </c>
      <c r="Q8703" t="s">
        <v>63</v>
      </c>
      <c r="R8703" t="s">
        <v>30</v>
      </c>
      <c r="X8703" t="s">
        <v>31565</v>
      </c>
    </row>
    <row r="8704" spans="1:24" x14ac:dyDescent="0.25">
      <c r="A8704">
        <v>612198</v>
      </c>
      <c r="B8704" t="s">
        <v>31566</v>
      </c>
      <c r="C8704" t="s">
        <v>31567</v>
      </c>
      <c r="E8704" t="s">
        <v>31568</v>
      </c>
      <c r="F8704" t="s">
        <v>14257</v>
      </c>
      <c r="I8704">
        <v>1965</v>
      </c>
      <c r="M8704" t="s">
        <v>942</v>
      </c>
      <c r="N8704" t="s">
        <v>45</v>
      </c>
      <c r="O8704" t="s">
        <v>40</v>
      </c>
      <c r="P8704" t="s">
        <v>30</v>
      </c>
      <c r="Q8704" t="s">
        <v>63</v>
      </c>
      <c r="R8704" t="s">
        <v>30</v>
      </c>
      <c r="X8704" t="s">
        <v>31569</v>
      </c>
    </row>
    <row r="8705" spans="1:24" x14ac:dyDescent="0.25">
      <c r="A8705">
        <v>975608</v>
      </c>
      <c r="B8705" t="s">
        <v>31570</v>
      </c>
      <c r="C8705" t="s">
        <v>31571</v>
      </c>
      <c r="E8705" t="s">
        <v>31572</v>
      </c>
      <c r="F8705" t="s">
        <v>15301</v>
      </c>
      <c r="I8705">
        <v>1992</v>
      </c>
      <c r="K8705" t="s">
        <v>31573</v>
      </c>
      <c r="L8705" t="s">
        <v>31574</v>
      </c>
      <c r="M8705" t="s">
        <v>6162</v>
      </c>
      <c r="N8705" t="s">
        <v>29</v>
      </c>
      <c r="O8705" t="s">
        <v>40</v>
      </c>
      <c r="P8705" t="s">
        <v>30</v>
      </c>
      <c r="Q8705" t="s">
        <v>31</v>
      </c>
      <c r="R8705" t="s">
        <v>30</v>
      </c>
      <c r="X8705" t="s">
        <v>31575</v>
      </c>
    </row>
    <row r="8706" spans="1:24" x14ac:dyDescent="0.25">
      <c r="A8706">
        <v>65404</v>
      </c>
      <c r="B8706" t="s">
        <v>31580</v>
      </c>
      <c r="C8706" t="s">
        <v>31581</v>
      </c>
      <c r="E8706" t="s">
        <v>31582</v>
      </c>
      <c r="F8706" t="s">
        <v>869</v>
      </c>
      <c r="I8706">
        <v>1970</v>
      </c>
      <c r="K8706" t="s">
        <v>31583</v>
      </c>
      <c r="L8706" t="s">
        <v>31584</v>
      </c>
      <c r="M8706" t="s">
        <v>31585</v>
      </c>
      <c r="N8706" t="s">
        <v>45</v>
      </c>
      <c r="O8706" t="s">
        <v>40</v>
      </c>
      <c r="P8706" t="s">
        <v>30</v>
      </c>
      <c r="Q8706" t="s">
        <v>63</v>
      </c>
      <c r="R8706" t="s">
        <v>30</v>
      </c>
      <c r="X8706" t="s">
        <v>31586</v>
      </c>
    </row>
    <row r="8707" spans="1:24" x14ac:dyDescent="0.25">
      <c r="A8707">
        <v>652811</v>
      </c>
      <c r="B8707" t="s">
        <v>31587</v>
      </c>
      <c r="C8707" t="s">
        <v>31588</v>
      </c>
      <c r="E8707" t="s">
        <v>31589</v>
      </c>
      <c r="F8707" t="s">
        <v>22687</v>
      </c>
      <c r="I8707">
        <v>1995</v>
      </c>
      <c r="M8707" t="s">
        <v>793</v>
      </c>
      <c r="N8707" t="s">
        <v>45</v>
      </c>
      <c r="O8707" t="s">
        <v>30</v>
      </c>
      <c r="P8707" t="s">
        <v>30</v>
      </c>
      <c r="Q8707" t="s">
        <v>31</v>
      </c>
      <c r="R8707" t="s">
        <v>30</v>
      </c>
      <c r="X8707" t="s">
        <v>31590</v>
      </c>
    </row>
    <row r="8708" spans="1:24" x14ac:dyDescent="0.25">
      <c r="A8708">
        <v>563321</v>
      </c>
      <c r="B8708" t="s">
        <v>31598</v>
      </c>
      <c r="C8708" t="s">
        <v>31599</v>
      </c>
      <c r="E8708" t="s">
        <v>31600</v>
      </c>
      <c r="F8708" t="s">
        <v>31601</v>
      </c>
      <c r="I8708">
        <v>1972</v>
      </c>
      <c r="M8708" t="s">
        <v>31602</v>
      </c>
      <c r="N8708" t="s">
        <v>45</v>
      </c>
      <c r="O8708" t="s">
        <v>40</v>
      </c>
      <c r="P8708" t="s">
        <v>30</v>
      </c>
      <c r="Q8708" t="s">
        <v>63</v>
      </c>
      <c r="R8708" t="s">
        <v>30</v>
      </c>
      <c r="X8708" t="s">
        <v>31603</v>
      </c>
    </row>
    <row r="8709" spans="1:24" x14ac:dyDescent="0.25">
      <c r="A8709">
        <v>445000</v>
      </c>
      <c r="B8709" t="s">
        <v>31604</v>
      </c>
      <c r="C8709" t="s">
        <v>31605</v>
      </c>
      <c r="M8709" t="s">
        <v>5869</v>
      </c>
      <c r="N8709" t="s">
        <v>45</v>
      </c>
      <c r="O8709" t="s">
        <v>40</v>
      </c>
      <c r="P8709" t="s">
        <v>30</v>
      </c>
      <c r="Q8709" t="s">
        <v>63</v>
      </c>
      <c r="R8709" t="s">
        <v>30</v>
      </c>
      <c r="X8709" t="s">
        <v>31606</v>
      </c>
    </row>
    <row r="8710" spans="1:24" x14ac:dyDescent="0.25">
      <c r="A8710">
        <v>316765</v>
      </c>
      <c r="B8710" t="s">
        <v>31607</v>
      </c>
      <c r="C8710" t="s">
        <v>31608</v>
      </c>
      <c r="K8710" t="s">
        <v>31609</v>
      </c>
      <c r="L8710" t="s">
        <v>31610</v>
      </c>
      <c r="M8710" t="s">
        <v>31611</v>
      </c>
      <c r="N8710" t="s">
        <v>45</v>
      </c>
      <c r="O8710" t="s">
        <v>40</v>
      </c>
      <c r="P8710" t="s">
        <v>30</v>
      </c>
      <c r="Q8710" t="s">
        <v>63</v>
      </c>
      <c r="R8710" t="s">
        <v>30</v>
      </c>
      <c r="X8710" t="s">
        <v>31612</v>
      </c>
    </row>
    <row r="8711" spans="1:24" x14ac:dyDescent="0.25">
      <c r="A8711">
        <v>2819</v>
      </c>
      <c r="B8711" t="s">
        <v>31613</v>
      </c>
      <c r="C8711" t="s">
        <v>31614</v>
      </c>
      <c r="E8711" t="s">
        <v>31615</v>
      </c>
      <c r="F8711" t="s">
        <v>442</v>
      </c>
      <c r="I8711">
        <v>1975</v>
      </c>
      <c r="K8711" t="s">
        <v>31616</v>
      </c>
      <c r="L8711" t="s">
        <v>31617</v>
      </c>
      <c r="M8711" t="s">
        <v>31618</v>
      </c>
      <c r="N8711" t="s">
        <v>45</v>
      </c>
      <c r="O8711" t="s">
        <v>40</v>
      </c>
      <c r="P8711" t="s">
        <v>30</v>
      </c>
      <c r="Q8711" t="s">
        <v>63</v>
      </c>
      <c r="R8711" t="s">
        <v>30</v>
      </c>
      <c r="X8711" t="s">
        <v>31619</v>
      </c>
    </row>
    <row r="8712" spans="1:24" x14ac:dyDescent="0.25">
      <c r="A8712">
        <v>1380199</v>
      </c>
      <c r="B8712" t="s">
        <v>31623</v>
      </c>
      <c r="C8712" t="s">
        <v>31624</v>
      </c>
      <c r="E8712" t="s">
        <v>31625</v>
      </c>
      <c r="F8712" t="s">
        <v>313</v>
      </c>
      <c r="G8712" t="e">
        <f>-mer</f>
        <v>#NAME?</v>
      </c>
      <c r="H8712" t="s">
        <v>2375</v>
      </c>
      <c r="I8712">
        <v>1963</v>
      </c>
      <c r="M8712" t="s">
        <v>9018</v>
      </c>
      <c r="N8712" t="s">
        <v>229</v>
      </c>
      <c r="O8712" t="s">
        <v>30</v>
      </c>
      <c r="P8712" t="s">
        <v>30</v>
      </c>
      <c r="Q8712" t="s">
        <v>31</v>
      </c>
      <c r="R8712" t="s">
        <v>30</v>
      </c>
    </row>
    <row r="8713" spans="1:24" x14ac:dyDescent="0.25">
      <c r="A8713">
        <v>1380950</v>
      </c>
      <c r="B8713" t="s">
        <v>31629</v>
      </c>
      <c r="C8713" t="s">
        <v>31630</v>
      </c>
      <c r="F8713" t="s">
        <v>31631</v>
      </c>
      <c r="I8713">
        <v>2012</v>
      </c>
      <c r="N8713" t="s">
        <v>75</v>
      </c>
      <c r="O8713" t="s">
        <v>30</v>
      </c>
      <c r="P8713" t="s">
        <v>30</v>
      </c>
      <c r="Q8713" t="s">
        <v>31</v>
      </c>
      <c r="R8713" t="s">
        <v>30</v>
      </c>
    </row>
    <row r="8714" spans="1:24" x14ac:dyDescent="0.25">
      <c r="A8714">
        <v>1381162</v>
      </c>
      <c r="B8714" t="s">
        <v>31639</v>
      </c>
      <c r="C8714" t="s">
        <v>31640</v>
      </c>
      <c r="N8714" t="s">
        <v>229</v>
      </c>
      <c r="O8714" t="s">
        <v>30</v>
      </c>
      <c r="P8714" t="s">
        <v>30</v>
      </c>
      <c r="Q8714" t="s">
        <v>31</v>
      </c>
      <c r="R8714" t="s">
        <v>30</v>
      </c>
    </row>
    <row r="8715" spans="1:24" x14ac:dyDescent="0.25">
      <c r="A8715">
        <v>1380166</v>
      </c>
      <c r="B8715" t="s">
        <v>31641</v>
      </c>
      <c r="C8715" t="s">
        <v>31642</v>
      </c>
      <c r="I8715">
        <v>1974</v>
      </c>
      <c r="M8715" t="s">
        <v>1194</v>
      </c>
      <c r="N8715" t="s">
        <v>75</v>
      </c>
      <c r="O8715" t="s">
        <v>30</v>
      </c>
      <c r="P8715" t="s">
        <v>30</v>
      </c>
      <c r="Q8715" t="s">
        <v>31</v>
      </c>
      <c r="R8715" t="s">
        <v>30</v>
      </c>
    </row>
    <row r="8716" spans="1:24" x14ac:dyDescent="0.25">
      <c r="A8716">
        <v>1380372</v>
      </c>
      <c r="B8716" t="s">
        <v>31646</v>
      </c>
      <c r="C8716" t="s">
        <v>31647</v>
      </c>
      <c r="E8716" t="s">
        <v>31648</v>
      </c>
      <c r="F8716" t="s">
        <v>1863</v>
      </c>
      <c r="I8716">
        <v>1963</v>
      </c>
      <c r="K8716" t="s">
        <v>31649</v>
      </c>
      <c r="L8716" t="s">
        <v>31650</v>
      </c>
      <c r="M8716" t="s">
        <v>2229</v>
      </c>
      <c r="N8716" t="s">
        <v>75</v>
      </c>
      <c r="O8716" t="s">
        <v>30</v>
      </c>
      <c r="P8716" t="s">
        <v>30</v>
      </c>
      <c r="Q8716" t="s">
        <v>31</v>
      </c>
      <c r="R8716" t="s">
        <v>30</v>
      </c>
    </row>
    <row r="8717" spans="1:24" x14ac:dyDescent="0.25">
      <c r="A8717">
        <v>1380721</v>
      </c>
      <c r="B8717" t="s">
        <v>31653</v>
      </c>
      <c r="C8717" t="s">
        <v>4643</v>
      </c>
      <c r="G8717" t="e">
        <f>-cog</f>
        <v>#NAME?</v>
      </c>
      <c r="H8717" t="s">
        <v>6594</v>
      </c>
      <c r="N8717" t="s">
        <v>75</v>
      </c>
      <c r="O8717" t="s">
        <v>30</v>
      </c>
      <c r="P8717" t="s">
        <v>30</v>
      </c>
      <c r="Q8717" t="s">
        <v>31</v>
      </c>
      <c r="R8717" t="s">
        <v>30</v>
      </c>
    </row>
    <row r="8718" spans="1:24" x14ac:dyDescent="0.25">
      <c r="A8718">
        <v>1381283</v>
      </c>
      <c r="B8718" t="s">
        <v>31657</v>
      </c>
      <c r="C8718" t="s">
        <v>31658</v>
      </c>
      <c r="M8718" t="s">
        <v>224</v>
      </c>
      <c r="N8718" t="s">
        <v>75</v>
      </c>
      <c r="O8718" t="s">
        <v>30</v>
      </c>
      <c r="P8718" t="s">
        <v>30</v>
      </c>
      <c r="Q8718" t="s">
        <v>31</v>
      </c>
      <c r="R8718" t="s">
        <v>30</v>
      </c>
    </row>
    <row r="8719" spans="1:24" x14ac:dyDescent="0.25">
      <c r="A8719">
        <v>317724</v>
      </c>
      <c r="B8719" t="s">
        <v>31659</v>
      </c>
      <c r="C8719" t="s">
        <v>31660</v>
      </c>
      <c r="E8719" t="s">
        <v>31661</v>
      </c>
      <c r="F8719" t="s">
        <v>31662</v>
      </c>
      <c r="I8719">
        <v>2000</v>
      </c>
      <c r="N8719" t="s">
        <v>29</v>
      </c>
      <c r="O8719" t="s">
        <v>40</v>
      </c>
      <c r="P8719" t="s">
        <v>30</v>
      </c>
      <c r="Q8719" t="s">
        <v>31</v>
      </c>
      <c r="R8719" t="s">
        <v>30</v>
      </c>
      <c r="X8719" t="s">
        <v>31663</v>
      </c>
    </row>
    <row r="8720" spans="1:24" x14ac:dyDescent="0.25">
      <c r="A8720">
        <v>1383208</v>
      </c>
      <c r="B8720" t="s">
        <v>31664</v>
      </c>
      <c r="C8720" t="s">
        <v>31665</v>
      </c>
      <c r="E8720" t="s">
        <v>31666</v>
      </c>
      <c r="G8720" t="e">
        <f>-cillin</f>
        <v>#NAME?</v>
      </c>
      <c r="H8720" t="s">
        <v>59</v>
      </c>
      <c r="I8720">
        <v>1986</v>
      </c>
      <c r="M8720" t="s">
        <v>453</v>
      </c>
      <c r="N8720" t="s">
        <v>29</v>
      </c>
      <c r="O8720" t="s">
        <v>30</v>
      </c>
      <c r="P8720" t="s">
        <v>30</v>
      </c>
      <c r="Q8720" t="s">
        <v>31</v>
      </c>
      <c r="R8720" t="s">
        <v>30</v>
      </c>
      <c r="X8720" t="s">
        <v>31667</v>
      </c>
    </row>
    <row r="8721" spans="1:24" x14ac:dyDescent="0.25">
      <c r="A8721">
        <v>1377509</v>
      </c>
      <c r="B8721" t="s">
        <v>31668</v>
      </c>
      <c r="C8721" t="s">
        <v>31669</v>
      </c>
      <c r="E8721" t="s">
        <v>31670</v>
      </c>
      <c r="G8721" t="e">
        <f>-prost</f>
        <v>#NAME?</v>
      </c>
      <c r="H8721" t="s">
        <v>238</v>
      </c>
      <c r="I8721">
        <v>1984</v>
      </c>
      <c r="M8721" t="s">
        <v>5754</v>
      </c>
      <c r="N8721" t="s">
        <v>45</v>
      </c>
      <c r="O8721" t="s">
        <v>30</v>
      </c>
      <c r="P8721" t="s">
        <v>30</v>
      </c>
      <c r="Q8721" t="s">
        <v>31</v>
      </c>
      <c r="R8721" t="s">
        <v>30</v>
      </c>
      <c r="X8721" t="s">
        <v>31671</v>
      </c>
    </row>
    <row r="8722" spans="1:24" x14ac:dyDescent="0.25">
      <c r="A8722">
        <v>1383290</v>
      </c>
      <c r="B8722" t="s">
        <v>31672</v>
      </c>
      <c r="C8722" t="s">
        <v>31673</v>
      </c>
      <c r="F8722" t="s">
        <v>480</v>
      </c>
      <c r="N8722" t="s">
        <v>29</v>
      </c>
      <c r="O8722" t="s">
        <v>40</v>
      </c>
      <c r="P8722" t="s">
        <v>30</v>
      </c>
      <c r="Q8722" t="s">
        <v>31</v>
      </c>
      <c r="R8722" t="s">
        <v>30</v>
      </c>
      <c r="X8722" t="s">
        <v>31674</v>
      </c>
    </row>
    <row r="8723" spans="1:24" x14ac:dyDescent="0.25">
      <c r="A8723">
        <v>1383122</v>
      </c>
      <c r="B8723" t="s">
        <v>31675</v>
      </c>
      <c r="C8723" t="s">
        <v>31676</v>
      </c>
      <c r="E8723" t="s">
        <v>31677</v>
      </c>
      <c r="F8723" t="s">
        <v>301</v>
      </c>
      <c r="I8723">
        <v>1975</v>
      </c>
      <c r="M8723" t="s">
        <v>1448</v>
      </c>
      <c r="N8723" t="s">
        <v>45</v>
      </c>
      <c r="O8723" t="s">
        <v>40</v>
      </c>
      <c r="P8723" t="s">
        <v>30</v>
      </c>
      <c r="Q8723" t="s">
        <v>63</v>
      </c>
      <c r="R8723" t="s">
        <v>30</v>
      </c>
      <c r="X8723" t="s">
        <v>31678</v>
      </c>
    </row>
    <row r="8724" spans="1:24" x14ac:dyDescent="0.25">
      <c r="A8724">
        <v>1377615</v>
      </c>
      <c r="B8724" t="s">
        <v>31679</v>
      </c>
      <c r="C8724" t="s">
        <v>31680</v>
      </c>
      <c r="E8724" t="s">
        <v>31681</v>
      </c>
      <c r="F8724" t="s">
        <v>31682</v>
      </c>
      <c r="I8724">
        <v>1963</v>
      </c>
      <c r="K8724" t="s">
        <v>31683</v>
      </c>
      <c r="L8724" t="s">
        <v>31684</v>
      </c>
      <c r="M8724" t="s">
        <v>24175</v>
      </c>
      <c r="N8724" t="s">
        <v>45</v>
      </c>
      <c r="O8724" t="s">
        <v>40</v>
      </c>
      <c r="P8724" t="s">
        <v>30</v>
      </c>
      <c r="Q8724" t="s">
        <v>63</v>
      </c>
      <c r="R8724" t="s">
        <v>30</v>
      </c>
      <c r="X8724" t="s">
        <v>31685</v>
      </c>
    </row>
    <row r="8725" spans="1:24" x14ac:dyDescent="0.25">
      <c r="A8725">
        <v>1376775</v>
      </c>
      <c r="B8725" t="s">
        <v>31686</v>
      </c>
      <c r="C8725" t="s">
        <v>31687</v>
      </c>
      <c r="G8725" t="e">
        <f>-fentrine</f>
        <v>#NAME?</v>
      </c>
      <c r="H8725" t="s">
        <v>30482</v>
      </c>
      <c r="N8725" t="s">
        <v>45</v>
      </c>
      <c r="O8725" t="s">
        <v>30</v>
      </c>
      <c r="P8725" t="s">
        <v>30</v>
      </c>
      <c r="Q8725" t="s">
        <v>31</v>
      </c>
      <c r="R8725" t="s">
        <v>30</v>
      </c>
      <c r="X8725" t="s">
        <v>31688</v>
      </c>
    </row>
    <row r="8726" spans="1:24" x14ac:dyDescent="0.25">
      <c r="A8726">
        <v>1376321</v>
      </c>
      <c r="B8726" t="s">
        <v>31689</v>
      </c>
      <c r="C8726" t="s">
        <v>31690</v>
      </c>
      <c r="E8726" t="s">
        <v>31691</v>
      </c>
      <c r="N8726" t="s">
        <v>45</v>
      </c>
      <c r="O8726" t="s">
        <v>40</v>
      </c>
      <c r="P8726" t="s">
        <v>30</v>
      </c>
      <c r="Q8726" t="s">
        <v>63</v>
      </c>
      <c r="R8726" t="s">
        <v>30</v>
      </c>
      <c r="X8726" t="s">
        <v>31692</v>
      </c>
    </row>
    <row r="8727" spans="1:24" x14ac:dyDescent="0.25">
      <c r="A8727">
        <v>1376455</v>
      </c>
      <c r="B8727" t="s">
        <v>31693</v>
      </c>
      <c r="C8727" t="s">
        <v>31694</v>
      </c>
      <c r="E8727" t="s">
        <v>31695</v>
      </c>
      <c r="N8727" t="s">
        <v>45</v>
      </c>
      <c r="O8727" t="s">
        <v>40</v>
      </c>
      <c r="P8727" t="s">
        <v>30</v>
      </c>
      <c r="Q8727" t="s">
        <v>63</v>
      </c>
      <c r="R8727" t="s">
        <v>30</v>
      </c>
      <c r="X8727" t="s">
        <v>31696</v>
      </c>
    </row>
    <row r="8728" spans="1:24" x14ac:dyDescent="0.25">
      <c r="A8728">
        <v>1376514</v>
      </c>
      <c r="B8728" t="s">
        <v>31697</v>
      </c>
      <c r="C8728" t="s">
        <v>31698</v>
      </c>
      <c r="G8728" t="e">
        <f ca="1">-pin(e)</f>
        <v>#NAME?</v>
      </c>
      <c r="H8728" t="s">
        <v>272</v>
      </c>
      <c r="N8728" t="s">
        <v>45</v>
      </c>
      <c r="O8728" t="s">
        <v>40</v>
      </c>
      <c r="P8728" t="s">
        <v>30</v>
      </c>
      <c r="Q8728" t="s">
        <v>63</v>
      </c>
      <c r="R8728" t="s">
        <v>30</v>
      </c>
      <c r="X8728" t="s">
        <v>31699</v>
      </c>
    </row>
    <row r="8729" spans="1:24" x14ac:dyDescent="0.25">
      <c r="A8729">
        <v>1379878</v>
      </c>
      <c r="B8729" t="s">
        <v>31700</v>
      </c>
      <c r="C8729" t="s">
        <v>31701</v>
      </c>
      <c r="K8729" t="s">
        <v>31702</v>
      </c>
      <c r="L8729" t="s">
        <v>31703</v>
      </c>
      <c r="N8729" t="s">
        <v>29</v>
      </c>
      <c r="O8729" t="s">
        <v>40</v>
      </c>
      <c r="P8729" t="s">
        <v>30</v>
      </c>
      <c r="Q8729" t="s">
        <v>46</v>
      </c>
      <c r="R8729" t="s">
        <v>30</v>
      </c>
      <c r="X8729" t="s">
        <v>31704</v>
      </c>
    </row>
    <row r="8730" spans="1:24" x14ac:dyDescent="0.25">
      <c r="A8730">
        <v>1378177</v>
      </c>
      <c r="B8730" t="s">
        <v>31705</v>
      </c>
      <c r="C8730" t="s">
        <v>31706</v>
      </c>
      <c r="E8730" t="s">
        <v>31707</v>
      </c>
      <c r="G8730" t="e">
        <f>-cillin</f>
        <v>#NAME?</v>
      </c>
      <c r="H8730" t="s">
        <v>59</v>
      </c>
      <c r="K8730" t="s">
        <v>31708</v>
      </c>
      <c r="L8730" t="s">
        <v>31709</v>
      </c>
      <c r="N8730" t="s">
        <v>29</v>
      </c>
      <c r="O8730" t="s">
        <v>40</v>
      </c>
      <c r="P8730" t="s">
        <v>30</v>
      </c>
      <c r="Q8730" t="s">
        <v>31</v>
      </c>
      <c r="R8730" t="s">
        <v>30</v>
      </c>
      <c r="X8730" t="s">
        <v>31710</v>
      </c>
    </row>
    <row r="8731" spans="1:24" x14ac:dyDescent="0.25">
      <c r="A8731">
        <v>1376738</v>
      </c>
      <c r="B8731" t="s">
        <v>31711</v>
      </c>
      <c r="C8731" t="s">
        <v>31712</v>
      </c>
      <c r="E8731">
        <v>49825</v>
      </c>
      <c r="F8731" t="s">
        <v>313</v>
      </c>
      <c r="G8731" t="s">
        <v>4695</v>
      </c>
      <c r="H8731" t="s">
        <v>2824</v>
      </c>
      <c r="I8731">
        <v>1975</v>
      </c>
      <c r="M8731" t="s">
        <v>7861</v>
      </c>
      <c r="N8731" t="s">
        <v>29</v>
      </c>
      <c r="O8731" t="s">
        <v>30</v>
      </c>
      <c r="P8731" t="s">
        <v>30</v>
      </c>
      <c r="Q8731" t="s">
        <v>31</v>
      </c>
      <c r="R8731" t="s">
        <v>30</v>
      </c>
      <c r="X8731" t="s">
        <v>31713</v>
      </c>
    </row>
    <row r="8732" spans="1:24" x14ac:dyDescent="0.25">
      <c r="A8732">
        <v>1376718</v>
      </c>
      <c r="B8732" t="s">
        <v>31714</v>
      </c>
      <c r="C8732" t="s">
        <v>31715</v>
      </c>
      <c r="K8732" t="s">
        <v>31716</v>
      </c>
      <c r="L8732" t="s">
        <v>31717</v>
      </c>
      <c r="N8732" t="s">
        <v>45</v>
      </c>
      <c r="O8732" t="s">
        <v>40</v>
      </c>
      <c r="P8732" t="s">
        <v>30</v>
      </c>
      <c r="Q8732" t="s">
        <v>46</v>
      </c>
      <c r="R8732" t="s">
        <v>30</v>
      </c>
      <c r="X8732" t="s">
        <v>31718</v>
      </c>
    </row>
    <row r="8733" spans="1:24" x14ac:dyDescent="0.25">
      <c r="A8733">
        <v>1376291</v>
      </c>
      <c r="B8733" t="s">
        <v>31719</v>
      </c>
      <c r="C8733" t="s">
        <v>31720</v>
      </c>
      <c r="N8733" t="s">
        <v>45</v>
      </c>
      <c r="O8733" t="s">
        <v>40</v>
      </c>
      <c r="P8733" t="s">
        <v>30</v>
      </c>
      <c r="Q8733" t="s">
        <v>63</v>
      </c>
      <c r="R8733" t="s">
        <v>30</v>
      </c>
      <c r="X8733" t="s">
        <v>31721</v>
      </c>
    </row>
    <row r="8734" spans="1:24" x14ac:dyDescent="0.25">
      <c r="A8734">
        <v>1378455</v>
      </c>
      <c r="B8734" t="s">
        <v>31722</v>
      </c>
      <c r="C8734" t="s">
        <v>31723</v>
      </c>
      <c r="N8734" t="s">
        <v>45</v>
      </c>
      <c r="O8734" t="s">
        <v>40</v>
      </c>
      <c r="P8734" t="s">
        <v>30</v>
      </c>
      <c r="Q8734" t="s">
        <v>63</v>
      </c>
      <c r="R8734" t="s">
        <v>30</v>
      </c>
      <c r="X8734" t="s">
        <v>31724</v>
      </c>
    </row>
    <row r="8735" spans="1:24" x14ac:dyDescent="0.25">
      <c r="A8735">
        <v>1378611</v>
      </c>
      <c r="B8735" t="s">
        <v>31725</v>
      </c>
      <c r="C8735" t="s">
        <v>31726</v>
      </c>
      <c r="G8735" t="e">
        <f>-mustine</f>
        <v>#NAME?</v>
      </c>
      <c r="H8735" t="s">
        <v>631</v>
      </c>
      <c r="N8735" t="s">
        <v>29</v>
      </c>
      <c r="O8735" t="s">
        <v>40</v>
      </c>
      <c r="P8735" t="s">
        <v>30</v>
      </c>
      <c r="Q8735" t="s">
        <v>31</v>
      </c>
      <c r="R8735" t="s">
        <v>30</v>
      </c>
      <c r="X8735" t="s">
        <v>31727</v>
      </c>
    </row>
    <row r="8736" spans="1:24" x14ac:dyDescent="0.25">
      <c r="A8736">
        <v>1377444</v>
      </c>
      <c r="B8736" t="s">
        <v>31728</v>
      </c>
      <c r="C8736" t="s">
        <v>31729</v>
      </c>
      <c r="E8736" t="s">
        <v>31730</v>
      </c>
      <c r="N8736" t="s">
        <v>45</v>
      </c>
      <c r="O8736" t="s">
        <v>40</v>
      </c>
      <c r="P8736" t="s">
        <v>30</v>
      </c>
      <c r="Q8736" t="s">
        <v>63</v>
      </c>
      <c r="R8736" t="s">
        <v>30</v>
      </c>
      <c r="X8736" t="s">
        <v>31731</v>
      </c>
    </row>
    <row r="8737" spans="1:24" x14ac:dyDescent="0.25">
      <c r="A8737">
        <v>1376877</v>
      </c>
      <c r="B8737" t="s">
        <v>31732</v>
      </c>
      <c r="C8737" t="s">
        <v>31733</v>
      </c>
      <c r="F8737" t="s">
        <v>31734</v>
      </c>
      <c r="K8737" t="s">
        <v>31735</v>
      </c>
      <c r="L8737" t="s">
        <v>31736</v>
      </c>
      <c r="N8737" t="s">
        <v>45</v>
      </c>
      <c r="O8737" t="s">
        <v>40</v>
      </c>
      <c r="P8737" t="s">
        <v>30</v>
      </c>
      <c r="Q8737" t="s">
        <v>63</v>
      </c>
      <c r="R8737" t="s">
        <v>30</v>
      </c>
      <c r="X8737" t="s">
        <v>31737</v>
      </c>
    </row>
    <row r="8738" spans="1:24" x14ac:dyDescent="0.25">
      <c r="A8738">
        <v>1376791</v>
      </c>
      <c r="B8738" t="s">
        <v>31738</v>
      </c>
      <c r="C8738" t="s">
        <v>31739</v>
      </c>
      <c r="K8738" t="s">
        <v>31740</v>
      </c>
      <c r="L8738" t="s">
        <v>31741</v>
      </c>
      <c r="N8738" t="s">
        <v>45</v>
      </c>
      <c r="O8738" t="s">
        <v>40</v>
      </c>
      <c r="P8738" t="s">
        <v>30</v>
      </c>
      <c r="Q8738" t="s">
        <v>31</v>
      </c>
      <c r="R8738" t="s">
        <v>30</v>
      </c>
      <c r="X8738" t="s">
        <v>31742</v>
      </c>
    </row>
    <row r="8739" spans="1:24" x14ac:dyDescent="0.25">
      <c r="A8739">
        <v>1376303</v>
      </c>
      <c r="B8739" t="s">
        <v>31743</v>
      </c>
      <c r="C8739" t="s">
        <v>31744</v>
      </c>
      <c r="N8739" t="s">
        <v>29</v>
      </c>
      <c r="O8739" t="s">
        <v>30</v>
      </c>
      <c r="P8739" t="s">
        <v>30</v>
      </c>
      <c r="Q8739" t="s">
        <v>31</v>
      </c>
      <c r="R8739" t="s">
        <v>30</v>
      </c>
      <c r="X8739" t="s">
        <v>31745</v>
      </c>
    </row>
    <row r="8740" spans="1:24" x14ac:dyDescent="0.25">
      <c r="A8740">
        <v>1376295</v>
      </c>
      <c r="B8740" t="s">
        <v>31746</v>
      </c>
      <c r="C8740" t="s">
        <v>31747</v>
      </c>
      <c r="N8740" t="s">
        <v>45</v>
      </c>
      <c r="O8740" t="s">
        <v>40</v>
      </c>
      <c r="P8740" t="s">
        <v>30</v>
      </c>
      <c r="Q8740" t="s">
        <v>63</v>
      </c>
      <c r="R8740" t="s">
        <v>30</v>
      </c>
      <c r="X8740" t="s">
        <v>31748</v>
      </c>
    </row>
    <row r="8741" spans="1:24" x14ac:dyDescent="0.25">
      <c r="A8741">
        <v>1376187</v>
      </c>
      <c r="B8741" t="s">
        <v>31749</v>
      </c>
      <c r="C8741" t="s">
        <v>31750</v>
      </c>
      <c r="G8741" t="e">
        <f>-mycin</f>
        <v>#NAME?</v>
      </c>
      <c r="H8741" t="s">
        <v>26</v>
      </c>
      <c r="N8741" t="s">
        <v>29</v>
      </c>
      <c r="O8741" t="s">
        <v>30</v>
      </c>
      <c r="P8741" t="s">
        <v>30</v>
      </c>
      <c r="Q8741" t="s">
        <v>31</v>
      </c>
      <c r="R8741" t="s">
        <v>30</v>
      </c>
      <c r="X8741" t="s">
        <v>31751</v>
      </c>
    </row>
    <row r="8742" spans="1:24" x14ac:dyDescent="0.25">
      <c r="A8742">
        <v>1378322</v>
      </c>
      <c r="B8742" t="s">
        <v>31752</v>
      </c>
      <c r="C8742" t="s">
        <v>31753</v>
      </c>
      <c r="E8742" t="s">
        <v>31754</v>
      </c>
      <c r="G8742" t="e">
        <f>-moxin</f>
        <v>#NAME?</v>
      </c>
      <c r="H8742" t="s">
        <v>5646</v>
      </c>
      <c r="N8742" t="s">
        <v>45</v>
      </c>
      <c r="O8742" t="s">
        <v>40</v>
      </c>
      <c r="P8742" t="s">
        <v>30</v>
      </c>
      <c r="Q8742" t="s">
        <v>63</v>
      </c>
      <c r="R8742" t="s">
        <v>30</v>
      </c>
      <c r="X8742" t="s">
        <v>31755</v>
      </c>
    </row>
    <row r="8743" spans="1:24" x14ac:dyDescent="0.25">
      <c r="A8743">
        <v>1383077</v>
      </c>
      <c r="B8743" t="s">
        <v>31756</v>
      </c>
      <c r="C8743" t="s">
        <v>31757</v>
      </c>
      <c r="N8743" t="s">
        <v>45</v>
      </c>
      <c r="O8743" t="s">
        <v>40</v>
      </c>
      <c r="P8743" t="s">
        <v>30</v>
      </c>
      <c r="Q8743" t="s">
        <v>46</v>
      </c>
      <c r="R8743" t="s">
        <v>30</v>
      </c>
      <c r="X8743" t="s">
        <v>31758</v>
      </c>
    </row>
    <row r="8744" spans="1:24" x14ac:dyDescent="0.25">
      <c r="A8744">
        <v>1508436</v>
      </c>
      <c r="B8744" t="s">
        <v>31759</v>
      </c>
      <c r="C8744" t="s">
        <v>31760</v>
      </c>
      <c r="E8744" t="s">
        <v>31761</v>
      </c>
      <c r="G8744" t="e">
        <f>-tinib</f>
        <v>#NAME?</v>
      </c>
      <c r="H8744" t="s">
        <v>1371</v>
      </c>
      <c r="I8744">
        <v>2004</v>
      </c>
      <c r="N8744" t="s">
        <v>45</v>
      </c>
      <c r="O8744" t="s">
        <v>40</v>
      </c>
      <c r="P8744" t="s">
        <v>30</v>
      </c>
      <c r="Q8744" t="s">
        <v>31</v>
      </c>
      <c r="R8744" t="s">
        <v>30</v>
      </c>
      <c r="X8744" t="s">
        <v>31762</v>
      </c>
    </row>
    <row r="8745" spans="1:24" x14ac:dyDescent="0.25">
      <c r="A8745">
        <v>1503490</v>
      </c>
      <c r="B8745" t="s">
        <v>31763</v>
      </c>
      <c r="C8745" t="s">
        <v>31764</v>
      </c>
      <c r="G8745" t="e">
        <f>-relin</f>
        <v>#NAME?</v>
      </c>
      <c r="H8745" t="s">
        <v>13298</v>
      </c>
      <c r="N8745" t="s">
        <v>108</v>
      </c>
      <c r="O8745" t="s">
        <v>40</v>
      </c>
      <c r="P8745" t="s">
        <v>30</v>
      </c>
      <c r="Q8745" t="s">
        <v>31</v>
      </c>
      <c r="R8745" t="s">
        <v>30</v>
      </c>
      <c r="X8745" t="s">
        <v>31765</v>
      </c>
    </row>
    <row r="8746" spans="1:24" x14ac:dyDescent="0.25">
      <c r="A8746">
        <v>1450195</v>
      </c>
      <c r="B8746" t="s">
        <v>31766</v>
      </c>
      <c r="C8746" t="s">
        <v>31767</v>
      </c>
      <c r="E8746" t="s">
        <v>31768</v>
      </c>
      <c r="F8746" t="s">
        <v>301</v>
      </c>
      <c r="I8746">
        <v>1969</v>
      </c>
      <c r="K8746" t="s">
        <v>31769</v>
      </c>
      <c r="L8746" t="s">
        <v>31770</v>
      </c>
      <c r="M8746" t="s">
        <v>179</v>
      </c>
      <c r="N8746" t="s">
        <v>45</v>
      </c>
      <c r="O8746" t="s">
        <v>40</v>
      </c>
      <c r="P8746" t="s">
        <v>30</v>
      </c>
      <c r="Q8746" t="s">
        <v>46</v>
      </c>
      <c r="R8746" t="s">
        <v>30</v>
      </c>
      <c r="X8746" t="s">
        <v>31771</v>
      </c>
    </row>
    <row r="8747" spans="1:24" x14ac:dyDescent="0.25">
      <c r="A8747">
        <v>1449156</v>
      </c>
      <c r="B8747" t="s">
        <v>31772</v>
      </c>
      <c r="C8747" t="s">
        <v>31773</v>
      </c>
      <c r="G8747" t="e">
        <f>-caine</f>
        <v>#NAME?</v>
      </c>
      <c r="H8747" t="s">
        <v>394</v>
      </c>
      <c r="N8747" t="s">
        <v>45</v>
      </c>
      <c r="O8747" t="s">
        <v>30</v>
      </c>
      <c r="P8747" t="s">
        <v>30</v>
      </c>
      <c r="Q8747" t="s">
        <v>46</v>
      </c>
      <c r="R8747" t="s">
        <v>30</v>
      </c>
      <c r="X8747" t="s">
        <v>31774</v>
      </c>
    </row>
    <row r="8748" spans="1:24" x14ac:dyDescent="0.25">
      <c r="A8748">
        <v>1503495</v>
      </c>
      <c r="B8748" t="s">
        <v>31775</v>
      </c>
      <c r="C8748" t="s">
        <v>31776</v>
      </c>
      <c r="E8748" t="s">
        <v>31777</v>
      </c>
      <c r="F8748" t="s">
        <v>480</v>
      </c>
      <c r="G8748" t="e">
        <f>-kacin</f>
        <v>#NAME?</v>
      </c>
      <c r="H8748" t="s">
        <v>8077</v>
      </c>
      <c r="I8748">
        <v>1978</v>
      </c>
      <c r="M8748" t="s">
        <v>453</v>
      </c>
      <c r="N8748" t="s">
        <v>29</v>
      </c>
      <c r="O8748" t="s">
        <v>30</v>
      </c>
      <c r="P8748" t="s">
        <v>30</v>
      </c>
      <c r="Q8748" t="s">
        <v>31</v>
      </c>
      <c r="R8748" t="s">
        <v>30</v>
      </c>
      <c r="X8748" t="s">
        <v>31778</v>
      </c>
    </row>
    <row r="8749" spans="1:24" x14ac:dyDescent="0.25">
      <c r="A8749">
        <v>1540510</v>
      </c>
      <c r="B8749" t="s">
        <v>31779</v>
      </c>
      <c r="C8749" t="s">
        <v>31780</v>
      </c>
      <c r="E8749" t="s">
        <v>31781</v>
      </c>
      <c r="F8749" t="s">
        <v>1327</v>
      </c>
      <c r="G8749" t="e">
        <f>-gepant</f>
        <v>#NAME?</v>
      </c>
      <c r="H8749" t="s">
        <v>2217</v>
      </c>
      <c r="I8749">
        <v>2013</v>
      </c>
      <c r="N8749" t="s">
        <v>45</v>
      </c>
      <c r="O8749" t="s">
        <v>30</v>
      </c>
      <c r="P8749" t="s">
        <v>30</v>
      </c>
      <c r="Q8749" t="s">
        <v>31</v>
      </c>
      <c r="R8749" t="s">
        <v>30</v>
      </c>
      <c r="X8749" t="s">
        <v>31782</v>
      </c>
    </row>
    <row r="8750" spans="1:24" x14ac:dyDescent="0.25">
      <c r="A8750">
        <v>598323</v>
      </c>
      <c r="B8750" t="s">
        <v>31783</v>
      </c>
      <c r="C8750" t="s">
        <v>31784</v>
      </c>
      <c r="E8750" t="s">
        <v>31785</v>
      </c>
      <c r="G8750" t="e">
        <f>-pril</f>
        <v>#NAME?</v>
      </c>
      <c r="H8750" t="s">
        <v>1992</v>
      </c>
      <c r="I8750">
        <v>1986</v>
      </c>
      <c r="K8750" t="s">
        <v>31786</v>
      </c>
      <c r="L8750" t="s">
        <v>31787</v>
      </c>
      <c r="M8750" t="s">
        <v>1995</v>
      </c>
      <c r="N8750" t="s">
        <v>45</v>
      </c>
      <c r="O8750" t="s">
        <v>40</v>
      </c>
      <c r="P8750" t="s">
        <v>30</v>
      </c>
      <c r="Q8750" t="s">
        <v>31</v>
      </c>
      <c r="R8750" t="s">
        <v>30</v>
      </c>
      <c r="X8750" t="s">
        <v>31788</v>
      </c>
    </row>
    <row r="8751" spans="1:24" x14ac:dyDescent="0.25">
      <c r="A8751">
        <v>794330</v>
      </c>
      <c r="B8751" t="s">
        <v>31789</v>
      </c>
      <c r="C8751" t="s">
        <v>31790</v>
      </c>
      <c r="E8751" t="s">
        <v>31791</v>
      </c>
      <c r="F8751" t="s">
        <v>489</v>
      </c>
      <c r="I8751">
        <v>1969</v>
      </c>
      <c r="K8751" t="s">
        <v>31792</v>
      </c>
      <c r="L8751" t="s">
        <v>31793</v>
      </c>
      <c r="M8751" t="s">
        <v>18408</v>
      </c>
      <c r="N8751" t="s">
        <v>45</v>
      </c>
      <c r="O8751" t="s">
        <v>40</v>
      </c>
      <c r="P8751" t="s">
        <v>30</v>
      </c>
      <c r="Q8751" t="s">
        <v>63</v>
      </c>
      <c r="R8751" t="s">
        <v>30</v>
      </c>
      <c r="X8751" t="s">
        <v>31794</v>
      </c>
    </row>
    <row r="8752" spans="1:24" x14ac:dyDescent="0.25">
      <c r="A8752">
        <v>349663</v>
      </c>
      <c r="B8752" t="s">
        <v>31854</v>
      </c>
      <c r="C8752" t="s">
        <v>31855</v>
      </c>
      <c r="K8752" t="s">
        <v>31856</v>
      </c>
      <c r="L8752" t="s">
        <v>31857</v>
      </c>
      <c r="N8752" t="s">
        <v>29</v>
      </c>
      <c r="O8752" t="s">
        <v>30</v>
      </c>
      <c r="P8752" t="s">
        <v>30</v>
      </c>
      <c r="Q8752" t="s">
        <v>31</v>
      </c>
      <c r="R8752" t="s">
        <v>30</v>
      </c>
      <c r="X8752" t="s">
        <v>31858</v>
      </c>
    </row>
    <row r="8753" spans="1:24" x14ac:dyDescent="0.25">
      <c r="A8753">
        <v>1078594</v>
      </c>
      <c r="B8753" t="s">
        <v>31876</v>
      </c>
      <c r="C8753" t="s">
        <v>31877</v>
      </c>
      <c r="G8753" t="s">
        <v>16187</v>
      </c>
      <c r="H8753" t="s">
        <v>16188</v>
      </c>
      <c r="K8753" t="s">
        <v>31878</v>
      </c>
      <c r="L8753" t="s">
        <v>31879</v>
      </c>
      <c r="N8753" t="s">
        <v>29</v>
      </c>
      <c r="O8753" t="s">
        <v>40</v>
      </c>
      <c r="P8753" t="s">
        <v>30</v>
      </c>
      <c r="Q8753" t="s">
        <v>31</v>
      </c>
      <c r="R8753" t="s">
        <v>30</v>
      </c>
      <c r="X8753" t="s">
        <v>31880</v>
      </c>
    </row>
    <row r="8754" spans="1:24" x14ac:dyDescent="0.25">
      <c r="A8754">
        <v>13372</v>
      </c>
      <c r="B8754" t="s">
        <v>31887</v>
      </c>
      <c r="C8754" t="s">
        <v>31888</v>
      </c>
      <c r="F8754" t="s">
        <v>31889</v>
      </c>
      <c r="K8754" t="s">
        <v>31890</v>
      </c>
      <c r="L8754" t="s">
        <v>31891</v>
      </c>
      <c r="M8754" t="s">
        <v>31892</v>
      </c>
      <c r="N8754" t="s">
        <v>45</v>
      </c>
      <c r="O8754" t="s">
        <v>40</v>
      </c>
      <c r="P8754" t="s">
        <v>30</v>
      </c>
      <c r="Q8754" t="s">
        <v>63</v>
      </c>
      <c r="R8754" t="s">
        <v>30</v>
      </c>
      <c r="X8754" t="s">
        <v>31893</v>
      </c>
    </row>
    <row r="8755" spans="1:24" x14ac:dyDescent="0.25">
      <c r="A8755">
        <v>573177</v>
      </c>
      <c r="B8755" t="s">
        <v>31901</v>
      </c>
      <c r="C8755" t="s">
        <v>31902</v>
      </c>
      <c r="G8755" t="s">
        <v>460</v>
      </c>
      <c r="H8755" t="s">
        <v>461</v>
      </c>
      <c r="K8755" t="s">
        <v>31903</v>
      </c>
      <c r="L8755" t="s">
        <v>31904</v>
      </c>
      <c r="N8755" t="s">
        <v>29</v>
      </c>
      <c r="O8755" t="s">
        <v>40</v>
      </c>
      <c r="P8755" t="s">
        <v>30</v>
      </c>
      <c r="Q8755" t="s">
        <v>31</v>
      </c>
      <c r="R8755" t="s">
        <v>30</v>
      </c>
      <c r="X8755" t="s">
        <v>31905</v>
      </c>
    </row>
    <row r="8756" spans="1:24" x14ac:dyDescent="0.25">
      <c r="A8756">
        <v>692258</v>
      </c>
      <c r="B8756" t="s">
        <v>31912</v>
      </c>
      <c r="C8756" t="s">
        <v>31913</v>
      </c>
      <c r="F8756" t="s">
        <v>1177</v>
      </c>
      <c r="I8756">
        <v>1961</v>
      </c>
      <c r="K8756" t="s">
        <v>31914</v>
      </c>
      <c r="L8756" t="s">
        <v>31915</v>
      </c>
      <c r="M8756" t="s">
        <v>31916</v>
      </c>
      <c r="N8756" t="s">
        <v>45</v>
      </c>
      <c r="O8756" t="s">
        <v>40</v>
      </c>
      <c r="P8756" t="s">
        <v>30</v>
      </c>
      <c r="Q8756" t="s">
        <v>63</v>
      </c>
      <c r="R8756" t="s">
        <v>30</v>
      </c>
      <c r="X8756" t="s">
        <v>31917</v>
      </c>
    </row>
    <row r="8757" spans="1:24" x14ac:dyDescent="0.25">
      <c r="A8757">
        <v>661644</v>
      </c>
      <c r="B8757" t="s">
        <v>31929</v>
      </c>
      <c r="C8757" t="s">
        <v>31930</v>
      </c>
      <c r="K8757" t="s">
        <v>31931</v>
      </c>
      <c r="L8757" t="s">
        <v>31932</v>
      </c>
      <c r="N8757" t="s">
        <v>45</v>
      </c>
      <c r="O8757" t="s">
        <v>40</v>
      </c>
      <c r="P8757" t="s">
        <v>30</v>
      </c>
      <c r="Q8757" t="s">
        <v>46</v>
      </c>
      <c r="R8757" t="s">
        <v>30</v>
      </c>
      <c r="X8757" t="s">
        <v>31933</v>
      </c>
    </row>
    <row r="8758" spans="1:24" x14ac:dyDescent="0.25">
      <c r="A8758">
        <v>114108</v>
      </c>
      <c r="B8758" t="s">
        <v>31934</v>
      </c>
      <c r="C8758" t="s">
        <v>31935</v>
      </c>
      <c r="F8758" t="s">
        <v>31936</v>
      </c>
      <c r="G8758" t="e">
        <f>-ium</f>
        <v>#NAME?</v>
      </c>
      <c r="H8758" t="s">
        <v>288</v>
      </c>
      <c r="K8758" t="s">
        <v>31937</v>
      </c>
      <c r="L8758" t="s">
        <v>31938</v>
      </c>
      <c r="M8758" t="s">
        <v>31939</v>
      </c>
      <c r="N8758" t="s">
        <v>45</v>
      </c>
      <c r="O8758" t="s">
        <v>30</v>
      </c>
      <c r="P8758" t="s">
        <v>30</v>
      </c>
      <c r="Q8758" t="s">
        <v>63</v>
      </c>
      <c r="R8758" t="s">
        <v>30</v>
      </c>
      <c r="X8758" t="s">
        <v>31940</v>
      </c>
    </row>
    <row r="8759" spans="1:24" x14ac:dyDescent="0.25">
      <c r="A8759">
        <v>1376715</v>
      </c>
      <c r="B8759" t="s">
        <v>31941</v>
      </c>
      <c r="C8759" t="s">
        <v>31942</v>
      </c>
      <c r="E8759" t="s">
        <v>31943</v>
      </c>
      <c r="K8759" t="s">
        <v>31944</v>
      </c>
      <c r="L8759" t="s">
        <v>31945</v>
      </c>
      <c r="N8759" t="s">
        <v>45</v>
      </c>
      <c r="O8759" t="s">
        <v>30</v>
      </c>
      <c r="P8759" t="s">
        <v>30</v>
      </c>
      <c r="Q8759" t="s">
        <v>46</v>
      </c>
      <c r="R8759" t="s">
        <v>30</v>
      </c>
      <c r="X8759" t="s">
        <v>31946</v>
      </c>
    </row>
    <row r="8760" spans="1:24" x14ac:dyDescent="0.25">
      <c r="A8760">
        <v>1377004</v>
      </c>
      <c r="B8760" t="s">
        <v>31947</v>
      </c>
      <c r="C8760" t="s">
        <v>31948</v>
      </c>
      <c r="E8760" t="s">
        <v>31949</v>
      </c>
      <c r="K8760" t="s">
        <v>31950</v>
      </c>
      <c r="L8760" t="s">
        <v>31951</v>
      </c>
      <c r="N8760" t="s">
        <v>45</v>
      </c>
      <c r="O8760" t="s">
        <v>40</v>
      </c>
      <c r="P8760" t="s">
        <v>30</v>
      </c>
      <c r="Q8760" t="s">
        <v>46</v>
      </c>
      <c r="R8760" t="s">
        <v>30</v>
      </c>
      <c r="X8760" t="s">
        <v>31952</v>
      </c>
    </row>
    <row r="8761" spans="1:24" x14ac:dyDescent="0.25">
      <c r="A8761">
        <v>1376595</v>
      </c>
      <c r="B8761" t="s">
        <v>31953</v>
      </c>
      <c r="C8761" t="s">
        <v>31954</v>
      </c>
      <c r="K8761" t="s">
        <v>31955</v>
      </c>
      <c r="L8761" t="s">
        <v>31956</v>
      </c>
      <c r="N8761" t="s">
        <v>45</v>
      </c>
      <c r="O8761" t="s">
        <v>40</v>
      </c>
      <c r="P8761" t="s">
        <v>30</v>
      </c>
      <c r="Q8761" t="s">
        <v>46</v>
      </c>
      <c r="R8761" t="s">
        <v>30</v>
      </c>
      <c r="X8761" t="s">
        <v>31957</v>
      </c>
    </row>
    <row r="8762" spans="1:24" x14ac:dyDescent="0.25">
      <c r="A8762">
        <v>1376646</v>
      </c>
      <c r="B8762" t="s">
        <v>31958</v>
      </c>
      <c r="C8762" t="s">
        <v>31959</v>
      </c>
      <c r="E8762" t="s">
        <v>31960</v>
      </c>
      <c r="I8762">
        <v>1964</v>
      </c>
      <c r="K8762" t="s">
        <v>31961</v>
      </c>
      <c r="L8762" t="s">
        <v>31962</v>
      </c>
      <c r="M8762" t="s">
        <v>1844</v>
      </c>
      <c r="N8762" t="s">
        <v>45</v>
      </c>
      <c r="O8762" t="s">
        <v>40</v>
      </c>
      <c r="P8762" t="s">
        <v>30</v>
      </c>
      <c r="Q8762" t="s">
        <v>63</v>
      </c>
      <c r="R8762" t="s">
        <v>30</v>
      </c>
      <c r="X8762" t="s">
        <v>31963</v>
      </c>
    </row>
    <row r="8763" spans="1:24" x14ac:dyDescent="0.25">
      <c r="A8763">
        <v>1383180</v>
      </c>
      <c r="B8763" t="s">
        <v>31964</v>
      </c>
      <c r="C8763" t="s">
        <v>31965</v>
      </c>
      <c r="F8763" t="s">
        <v>31966</v>
      </c>
      <c r="G8763" t="e">
        <f>-olone</f>
        <v>#NAME?</v>
      </c>
      <c r="H8763" t="s">
        <v>754</v>
      </c>
      <c r="I8763">
        <v>1974</v>
      </c>
      <c r="K8763" t="s">
        <v>31967</v>
      </c>
      <c r="L8763" t="s">
        <v>31968</v>
      </c>
      <c r="M8763" t="s">
        <v>4208</v>
      </c>
      <c r="N8763" t="s">
        <v>45</v>
      </c>
      <c r="O8763" t="s">
        <v>30</v>
      </c>
      <c r="P8763" t="s">
        <v>30</v>
      </c>
      <c r="Q8763" t="s">
        <v>46</v>
      </c>
      <c r="R8763" t="s">
        <v>30</v>
      </c>
      <c r="X8763" t="s">
        <v>31969</v>
      </c>
    </row>
    <row r="8764" spans="1:24" x14ac:dyDescent="0.25">
      <c r="A8764">
        <v>1376365</v>
      </c>
      <c r="B8764" t="s">
        <v>31970</v>
      </c>
      <c r="C8764" t="s">
        <v>31971</v>
      </c>
      <c r="F8764" t="s">
        <v>15544</v>
      </c>
      <c r="I8764">
        <v>1988</v>
      </c>
      <c r="K8764" t="s">
        <v>31972</v>
      </c>
      <c r="L8764" t="s">
        <v>31973</v>
      </c>
      <c r="N8764" t="s">
        <v>45</v>
      </c>
      <c r="O8764" t="s">
        <v>30</v>
      </c>
      <c r="P8764" t="s">
        <v>30</v>
      </c>
      <c r="Q8764" t="s">
        <v>75</v>
      </c>
      <c r="R8764" t="s">
        <v>30</v>
      </c>
      <c r="X8764" t="s">
        <v>31974</v>
      </c>
    </row>
    <row r="8765" spans="1:24" x14ac:dyDescent="0.25">
      <c r="A8765">
        <v>857245</v>
      </c>
      <c r="B8765" t="s">
        <v>31975</v>
      </c>
      <c r="C8765" t="s">
        <v>31976</v>
      </c>
      <c r="E8765" t="s">
        <v>31977</v>
      </c>
      <c r="G8765" t="e">
        <f>-ium</f>
        <v>#NAME?</v>
      </c>
      <c r="H8765" t="s">
        <v>288</v>
      </c>
      <c r="K8765" t="s">
        <v>31978</v>
      </c>
      <c r="L8765" t="s">
        <v>31979</v>
      </c>
      <c r="N8765" t="s">
        <v>45</v>
      </c>
      <c r="O8765" t="s">
        <v>30</v>
      </c>
      <c r="P8765" t="s">
        <v>30</v>
      </c>
      <c r="Q8765" t="s">
        <v>63</v>
      </c>
      <c r="R8765" t="s">
        <v>30</v>
      </c>
      <c r="X8765" t="s">
        <v>31980</v>
      </c>
    </row>
    <row r="8766" spans="1:24" x14ac:dyDescent="0.25">
      <c r="A8766">
        <v>1379248</v>
      </c>
      <c r="B8766" t="s">
        <v>31986</v>
      </c>
      <c r="C8766" t="s">
        <v>31987</v>
      </c>
      <c r="F8766" t="s">
        <v>31988</v>
      </c>
      <c r="K8766" t="s">
        <v>31989</v>
      </c>
      <c r="L8766" t="s">
        <v>31990</v>
      </c>
      <c r="M8766" t="s">
        <v>18288</v>
      </c>
      <c r="N8766" t="s">
        <v>45</v>
      </c>
      <c r="O8766" t="s">
        <v>30</v>
      </c>
      <c r="P8766" t="s">
        <v>30</v>
      </c>
      <c r="Q8766" t="s">
        <v>75</v>
      </c>
      <c r="R8766" t="s">
        <v>30</v>
      </c>
      <c r="X8766" t="s">
        <v>31991</v>
      </c>
    </row>
    <row r="8767" spans="1:24" x14ac:dyDescent="0.25">
      <c r="A8767">
        <v>1376266</v>
      </c>
      <c r="B8767" t="s">
        <v>31992</v>
      </c>
      <c r="C8767" t="s">
        <v>31993</v>
      </c>
      <c r="I8767">
        <v>1971</v>
      </c>
      <c r="K8767" t="s">
        <v>31994</v>
      </c>
      <c r="L8767" t="s">
        <v>31995</v>
      </c>
      <c r="M8767" t="s">
        <v>7547</v>
      </c>
      <c r="N8767" t="s">
        <v>45</v>
      </c>
      <c r="O8767" t="s">
        <v>40</v>
      </c>
      <c r="P8767" t="s">
        <v>30</v>
      </c>
      <c r="Q8767" t="s">
        <v>63</v>
      </c>
      <c r="R8767" t="s">
        <v>30</v>
      </c>
      <c r="X8767" t="s">
        <v>31996</v>
      </c>
    </row>
    <row r="8768" spans="1:24" x14ac:dyDescent="0.25">
      <c r="A8768">
        <v>1069144</v>
      </c>
      <c r="B8768" t="s">
        <v>31997</v>
      </c>
      <c r="C8768" t="s">
        <v>31998</v>
      </c>
      <c r="E8768" t="s">
        <v>31999</v>
      </c>
      <c r="G8768" t="e">
        <f>-tant</f>
        <v>#NAME?</v>
      </c>
      <c r="H8768" t="s">
        <v>8457</v>
      </c>
      <c r="I8768">
        <v>2005</v>
      </c>
      <c r="K8768" t="s">
        <v>32000</v>
      </c>
      <c r="L8768" t="s">
        <v>32001</v>
      </c>
      <c r="N8768" t="s">
        <v>45</v>
      </c>
      <c r="O8768" t="s">
        <v>30</v>
      </c>
      <c r="P8768" t="s">
        <v>30</v>
      </c>
      <c r="Q8768" t="s">
        <v>31</v>
      </c>
      <c r="R8768" t="s">
        <v>30</v>
      </c>
      <c r="X8768" t="s">
        <v>32002</v>
      </c>
    </row>
    <row r="8769" spans="1:24" x14ac:dyDescent="0.25">
      <c r="A8769">
        <v>1383340</v>
      </c>
      <c r="B8769" t="s">
        <v>32003</v>
      </c>
      <c r="C8769" t="s">
        <v>32004</v>
      </c>
      <c r="F8769" t="s">
        <v>313</v>
      </c>
      <c r="G8769" t="e">
        <f>-oxetine</f>
        <v>#NAME?</v>
      </c>
      <c r="H8769" t="s">
        <v>3046</v>
      </c>
      <c r="I8769">
        <v>1991</v>
      </c>
      <c r="K8769" t="s">
        <v>32005</v>
      </c>
      <c r="L8769" t="s">
        <v>32006</v>
      </c>
      <c r="M8769" t="s">
        <v>367</v>
      </c>
      <c r="N8769" t="s">
        <v>45</v>
      </c>
      <c r="O8769" t="s">
        <v>40</v>
      </c>
      <c r="P8769" t="s">
        <v>30</v>
      </c>
      <c r="Q8769" t="s">
        <v>31</v>
      </c>
      <c r="R8769" t="s">
        <v>30</v>
      </c>
      <c r="X8769" t="s">
        <v>32007</v>
      </c>
    </row>
    <row r="8770" spans="1:24" x14ac:dyDescent="0.25">
      <c r="A8770">
        <v>1381155</v>
      </c>
      <c r="B8770" t="s">
        <v>32008</v>
      </c>
      <c r="C8770" t="s">
        <v>32009</v>
      </c>
      <c r="K8770" t="s">
        <v>32010</v>
      </c>
      <c r="L8770" t="s">
        <v>32011</v>
      </c>
      <c r="M8770" t="s">
        <v>9896</v>
      </c>
      <c r="N8770" t="s">
        <v>75</v>
      </c>
      <c r="O8770" t="s">
        <v>30</v>
      </c>
      <c r="P8770" t="s">
        <v>30</v>
      </c>
      <c r="Q8770" t="s">
        <v>31</v>
      </c>
      <c r="R8770" t="s">
        <v>30</v>
      </c>
    </row>
    <row r="8771" spans="1:24" x14ac:dyDescent="0.25">
      <c r="A8771">
        <v>1380259</v>
      </c>
      <c r="B8771" t="s">
        <v>32012</v>
      </c>
      <c r="C8771" t="s">
        <v>32013</v>
      </c>
      <c r="K8771" t="s">
        <v>32014</v>
      </c>
      <c r="L8771" t="s">
        <v>32015</v>
      </c>
      <c r="N8771" t="s">
        <v>75</v>
      </c>
      <c r="O8771" t="s">
        <v>30</v>
      </c>
      <c r="P8771" t="s">
        <v>30</v>
      </c>
      <c r="Q8771" t="s">
        <v>31</v>
      </c>
      <c r="R8771" t="s">
        <v>30</v>
      </c>
    </row>
    <row r="8772" spans="1:24" x14ac:dyDescent="0.25">
      <c r="A8772">
        <v>1379092</v>
      </c>
      <c r="B8772" t="s">
        <v>32016</v>
      </c>
      <c r="C8772" t="s">
        <v>32017</v>
      </c>
      <c r="K8772" t="s">
        <v>32018</v>
      </c>
      <c r="L8772" t="s">
        <v>32019</v>
      </c>
      <c r="N8772" t="s">
        <v>45</v>
      </c>
      <c r="O8772" t="s">
        <v>40</v>
      </c>
      <c r="P8772" t="s">
        <v>30</v>
      </c>
      <c r="Q8772" t="s">
        <v>63</v>
      </c>
      <c r="R8772" t="s">
        <v>30</v>
      </c>
      <c r="X8772" t="s">
        <v>32020</v>
      </c>
    </row>
    <row r="8773" spans="1:24" x14ac:dyDescent="0.25">
      <c r="A8773">
        <v>1377367</v>
      </c>
      <c r="B8773" t="s">
        <v>32085</v>
      </c>
      <c r="C8773" t="s">
        <v>32086</v>
      </c>
      <c r="G8773" t="e">
        <f>-sal</f>
        <v>#NAME?</v>
      </c>
      <c r="H8773" t="s">
        <v>1459</v>
      </c>
      <c r="K8773" t="s">
        <v>32087</v>
      </c>
      <c r="L8773" t="s">
        <v>32088</v>
      </c>
      <c r="N8773" t="s">
        <v>45</v>
      </c>
      <c r="O8773" t="s">
        <v>40</v>
      </c>
      <c r="P8773" t="s">
        <v>30</v>
      </c>
      <c r="Q8773" t="s">
        <v>63</v>
      </c>
      <c r="R8773" t="s">
        <v>30</v>
      </c>
      <c r="X8773" t="s">
        <v>32089</v>
      </c>
    </row>
    <row r="8774" spans="1:24" x14ac:dyDescent="0.25">
      <c r="A8774">
        <v>114406</v>
      </c>
      <c r="B8774" t="s">
        <v>32109</v>
      </c>
      <c r="C8774" t="s">
        <v>32110</v>
      </c>
      <c r="E8774" t="s">
        <v>32111</v>
      </c>
      <c r="F8774" t="s">
        <v>32112</v>
      </c>
      <c r="I8774">
        <v>1976</v>
      </c>
      <c r="K8774" t="s">
        <v>32113</v>
      </c>
      <c r="L8774" t="s">
        <v>32114</v>
      </c>
      <c r="M8774" t="s">
        <v>367</v>
      </c>
      <c r="N8774" t="s">
        <v>45</v>
      </c>
      <c r="O8774" t="s">
        <v>40</v>
      </c>
      <c r="P8774" t="s">
        <v>30</v>
      </c>
      <c r="Q8774" t="s">
        <v>46</v>
      </c>
      <c r="R8774" t="s">
        <v>30</v>
      </c>
      <c r="X8774" t="s">
        <v>32115</v>
      </c>
    </row>
    <row r="8775" spans="1:24" x14ac:dyDescent="0.25">
      <c r="A8775">
        <v>1381381</v>
      </c>
      <c r="B8775" t="s">
        <v>32116</v>
      </c>
      <c r="C8775" t="s">
        <v>32117</v>
      </c>
      <c r="K8775" t="s">
        <v>32118</v>
      </c>
      <c r="L8775" t="s">
        <v>32119</v>
      </c>
      <c r="M8775" t="s">
        <v>102</v>
      </c>
      <c r="N8775" t="s">
        <v>75</v>
      </c>
      <c r="O8775" t="s">
        <v>30</v>
      </c>
      <c r="P8775" t="s">
        <v>30</v>
      </c>
      <c r="Q8775" t="s">
        <v>31</v>
      </c>
      <c r="R8775" t="s">
        <v>30</v>
      </c>
    </row>
    <row r="8776" spans="1:24" x14ac:dyDescent="0.25">
      <c r="A8776">
        <v>1380732</v>
      </c>
      <c r="B8776" t="s">
        <v>32120</v>
      </c>
      <c r="C8776" t="s">
        <v>32121</v>
      </c>
      <c r="K8776" t="s">
        <v>32122</v>
      </c>
      <c r="L8776" t="s">
        <v>32123</v>
      </c>
      <c r="N8776" t="s">
        <v>75</v>
      </c>
      <c r="O8776" t="s">
        <v>30</v>
      </c>
      <c r="P8776" t="s">
        <v>30</v>
      </c>
      <c r="Q8776" t="s">
        <v>31</v>
      </c>
      <c r="R8776" t="s">
        <v>30</v>
      </c>
    </row>
    <row r="8777" spans="1:24" x14ac:dyDescent="0.25">
      <c r="A8777">
        <v>1376958</v>
      </c>
      <c r="B8777" t="s">
        <v>32137</v>
      </c>
      <c r="C8777" t="s">
        <v>32138</v>
      </c>
      <c r="K8777" t="s">
        <v>32139</v>
      </c>
      <c r="L8777" t="s">
        <v>32140</v>
      </c>
      <c r="N8777" t="s">
        <v>45</v>
      </c>
      <c r="O8777" t="s">
        <v>40</v>
      </c>
      <c r="P8777" t="s">
        <v>30</v>
      </c>
      <c r="Q8777" t="s">
        <v>46</v>
      </c>
      <c r="R8777" t="s">
        <v>30</v>
      </c>
      <c r="X8777" t="s">
        <v>32141</v>
      </c>
    </row>
    <row r="8778" spans="1:24" x14ac:dyDescent="0.25">
      <c r="A8778">
        <v>1379961</v>
      </c>
      <c r="B8778" t="s">
        <v>32142</v>
      </c>
      <c r="C8778" t="s">
        <v>32143</v>
      </c>
      <c r="K8778" t="s">
        <v>32144</v>
      </c>
      <c r="L8778" t="s">
        <v>32145</v>
      </c>
      <c r="N8778" t="s">
        <v>45</v>
      </c>
      <c r="O8778" t="s">
        <v>40</v>
      </c>
      <c r="P8778" t="s">
        <v>30</v>
      </c>
      <c r="Q8778" t="s">
        <v>46</v>
      </c>
      <c r="R8778" t="s">
        <v>30</v>
      </c>
      <c r="X8778" t="s">
        <v>32146</v>
      </c>
    </row>
    <row r="8779" spans="1:24" x14ac:dyDescent="0.25">
      <c r="A8779">
        <v>876580</v>
      </c>
      <c r="B8779" t="s">
        <v>32153</v>
      </c>
      <c r="C8779" t="s">
        <v>32154</v>
      </c>
      <c r="E8779" t="s">
        <v>32155</v>
      </c>
      <c r="K8779" t="s">
        <v>32156</v>
      </c>
      <c r="L8779" t="s">
        <v>32157</v>
      </c>
      <c r="N8779" t="s">
        <v>45</v>
      </c>
      <c r="O8779" t="s">
        <v>40</v>
      </c>
      <c r="P8779" t="s">
        <v>30</v>
      </c>
      <c r="Q8779" t="s">
        <v>63</v>
      </c>
      <c r="R8779" t="s">
        <v>30</v>
      </c>
      <c r="X8779" t="s">
        <v>32158</v>
      </c>
    </row>
    <row r="8780" spans="1:24" x14ac:dyDescent="0.25">
      <c r="A8780">
        <v>516056</v>
      </c>
      <c r="B8780" t="s">
        <v>32159</v>
      </c>
      <c r="C8780" t="s">
        <v>32160</v>
      </c>
      <c r="K8780" t="s">
        <v>32161</v>
      </c>
      <c r="L8780" t="s">
        <v>32162</v>
      </c>
      <c r="N8780" t="s">
        <v>45</v>
      </c>
      <c r="O8780" t="s">
        <v>40</v>
      </c>
      <c r="P8780" t="s">
        <v>30</v>
      </c>
      <c r="Q8780" t="s">
        <v>63</v>
      </c>
      <c r="R8780" t="s">
        <v>30</v>
      </c>
      <c r="X8780" t="s">
        <v>32163</v>
      </c>
    </row>
    <row r="8781" spans="1:24" x14ac:dyDescent="0.25">
      <c r="A8781">
        <v>49226</v>
      </c>
      <c r="B8781" t="s">
        <v>32170</v>
      </c>
      <c r="C8781" t="s">
        <v>32171</v>
      </c>
      <c r="E8781" t="s">
        <v>32172</v>
      </c>
      <c r="F8781" t="s">
        <v>1600</v>
      </c>
      <c r="G8781" t="e">
        <f>-terol</f>
        <v>#NAME?</v>
      </c>
      <c r="H8781" t="s">
        <v>827</v>
      </c>
      <c r="I8781">
        <v>1971</v>
      </c>
      <c r="K8781" t="s">
        <v>32173</v>
      </c>
      <c r="L8781" t="s">
        <v>32174</v>
      </c>
      <c r="M8781" t="s">
        <v>1310</v>
      </c>
      <c r="N8781" t="s">
        <v>45</v>
      </c>
      <c r="O8781" t="s">
        <v>40</v>
      </c>
      <c r="P8781" t="s">
        <v>30</v>
      </c>
      <c r="Q8781" t="s">
        <v>46</v>
      </c>
      <c r="R8781" t="s">
        <v>30</v>
      </c>
      <c r="X8781" t="s">
        <v>32175</v>
      </c>
    </row>
    <row r="8782" spans="1:24" x14ac:dyDescent="0.25">
      <c r="A8782">
        <v>36502</v>
      </c>
      <c r="B8782" t="s">
        <v>32176</v>
      </c>
      <c r="C8782" t="s">
        <v>32177</v>
      </c>
      <c r="F8782" t="s">
        <v>32178</v>
      </c>
      <c r="G8782" t="e">
        <f>-olol</f>
        <v>#NAME?</v>
      </c>
      <c r="H8782" t="s">
        <v>475</v>
      </c>
      <c r="I8782">
        <v>1981</v>
      </c>
      <c r="K8782" t="s">
        <v>32179</v>
      </c>
      <c r="L8782" t="s">
        <v>32180</v>
      </c>
      <c r="M8782" t="s">
        <v>476</v>
      </c>
      <c r="N8782" t="s">
        <v>45</v>
      </c>
      <c r="O8782" t="s">
        <v>40</v>
      </c>
      <c r="P8782" t="s">
        <v>30</v>
      </c>
      <c r="Q8782" t="s">
        <v>46</v>
      </c>
      <c r="R8782" t="s">
        <v>30</v>
      </c>
      <c r="X8782" t="s">
        <v>32181</v>
      </c>
    </row>
    <row r="8783" spans="1:24" x14ac:dyDescent="0.25">
      <c r="A8783">
        <v>684872</v>
      </c>
      <c r="B8783" t="s">
        <v>32192</v>
      </c>
      <c r="C8783" t="s">
        <v>32193</v>
      </c>
      <c r="E8783" t="s">
        <v>32194</v>
      </c>
      <c r="F8783" t="s">
        <v>313</v>
      </c>
      <c r="I8783">
        <v>1973</v>
      </c>
      <c r="K8783" t="s">
        <v>32195</v>
      </c>
      <c r="L8783" t="s">
        <v>32196</v>
      </c>
      <c r="M8783" t="s">
        <v>314</v>
      </c>
      <c r="N8783" t="s">
        <v>45</v>
      </c>
      <c r="O8783" t="s">
        <v>40</v>
      </c>
      <c r="P8783" t="s">
        <v>30</v>
      </c>
      <c r="Q8783" t="s">
        <v>63</v>
      </c>
      <c r="R8783" t="s">
        <v>30</v>
      </c>
      <c r="X8783" t="s">
        <v>32197</v>
      </c>
    </row>
    <row r="8784" spans="1:24" x14ac:dyDescent="0.25">
      <c r="A8784">
        <v>1380683</v>
      </c>
      <c r="B8784" t="s">
        <v>32202</v>
      </c>
      <c r="C8784" t="s">
        <v>32203</v>
      </c>
      <c r="K8784" t="s">
        <v>32204</v>
      </c>
      <c r="L8784" t="s">
        <v>32205</v>
      </c>
      <c r="M8784" t="s">
        <v>102</v>
      </c>
      <c r="N8784" t="s">
        <v>75</v>
      </c>
      <c r="O8784" t="s">
        <v>30</v>
      </c>
      <c r="P8784" t="s">
        <v>30</v>
      </c>
      <c r="Q8784" t="s">
        <v>31</v>
      </c>
      <c r="R8784" t="s">
        <v>30</v>
      </c>
    </row>
    <row r="8785" spans="1:24" x14ac:dyDescent="0.25">
      <c r="A8785">
        <v>694171</v>
      </c>
      <c r="B8785" t="s">
        <v>32232</v>
      </c>
      <c r="C8785" t="s">
        <v>32233</v>
      </c>
      <c r="K8785" t="s">
        <v>32234</v>
      </c>
      <c r="L8785" t="s">
        <v>32235</v>
      </c>
      <c r="M8785" t="s">
        <v>776</v>
      </c>
      <c r="N8785" t="s">
        <v>45</v>
      </c>
      <c r="O8785" t="s">
        <v>40</v>
      </c>
      <c r="P8785" t="s">
        <v>30</v>
      </c>
      <c r="Q8785" t="s">
        <v>63</v>
      </c>
      <c r="R8785" t="s">
        <v>30</v>
      </c>
      <c r="X8785" t="s">
        <v>32236</v>
      </c>
    </row>
    <row r="8786" spans="1:24" x14ac:dyDescent="0.25">
      <c r="A8786">
        <v>117805</v>
      </c>
      <c r="B8786" t="s">
        <v>32249</v>
      </c>
      <c r="C8786" t="s">
        <v>32250</v>
      </c>
      <c r="F8786" t="s">
        <v>480</v>
      </c>
      <c r="K8786" t="s">
        <v>32251</v>
      </c>
      <c r="L8786" t="s">
        <v>32252</v>
      </c>
      <c r="N8786" t="s">
        <v>45</v>
      </c>
      <c r="O8786" t="s">
        <v>40</v>
      </c>
      <c r="P8786" t="s">
        <v>30</v>
      </c>
      <c r="Q8786" t="s">
        <v>63</v>
      </c>
      <c r="R8786" t="s">
        <v>30</v>
      </c>
      <c r="X8786" t="s">
        <v>32253</v>
      </c>
    </row>
    <row r="8787" spans="1:24" x14ac:dyDescent="0.25">
      <c r="A8787">
        <v>6772</v>
      </c>
      <c r="B8787" t="s">
        <v>32261</v>
      </c>
      <c r="C8787" t="s">
        <v>32262</v>
      </c>
      <c r="E8787" t="s">
        <v>32263</v>
      </c>
      <c r="G8787" t="e">
        <f ca="1">-pin(e)</f>
        <v>#NAME?</v>
      </c>
      <c r="H8787" t="s">
        <v>272</v>
      </c>
      <c r="I8787">
        <v>1986</v>
      </c>
      <c r="K8787" t="s">
        <v>32264</v>
      </c>
      <c r="L8787" t="s">
        <v>32265</v>
      </c>
      <c r="M8787" t="s">
        <v>3178</v>
      </c>
      <c r="N8787" t="s">
        <v>45</v>
      </c>
      <c r="O8787" t="s">
        <v>40</v>
      </c>
      <c r="P8787" t="s">
        <v>30</v>
      </c>
      <c r="Q8787" t="s">
        <v>63</v>
      </c>
      <c r="R8787" t="s">
        <v>30</v>
      </c>
      <c r="X8787" t="s">
        <v>32266</v>
      </c>
    </row>
    <row r="8788" spans="1:24" x14ac:dyDescent="0.25">
      <c r="A8788">
        <v>4671</v>
      </c>
      <c r="B8788" t="s">
        <v>32267</v>
      </c>
      <c r="C8788" t="s">
        <v>32268</v>
      </c>
      <c r="K8788" t="s">
        <v>32269</v>
      </c>
      <c r="L8788" t="s">
        <v>32270</v>
      </c>
      <c r="N8788" t="s">
        <v>45</v>
      </c>
      <c r="O8788" t="s">
        <v>40</v>
      </c>
      <c r="P8788" t="s">
        <v>30</v>
      </c>
      <c r="Q8788" t="s">
        <v>31</v>
      </c>
      <c r="R8788" t="s">
        <v>30</v>
      </c>
      <c r="X8788" t="s">
        <v>32271</v>
      </c>
    </row>
    <row r="8789" spans="1:24" x14ac:dyDescent="0.25">
      <c r="A8789">
        <v>259053</v>
      </c>
      <c r="B8789" t="s">
        <v>32272</v>
      </c>
      <c r="C8789" t="s">
        <v>32273</v>
      </c>
      <c r="N8789" t="s">
        <v>45</v>
      </c>
      <c r="O8789" t="s">
        <v>40</v>
      </c>
      <c r="P8789" t="s">
        <v>30</v>
      </c>
      <c r="Q8789" t="s">
        <v>63</v>
      </c>
      <c r="R8789" t="s">
        <v>30</v>
      </c>
      <c r="X8789" t="s">
        <v>32274</v>
      </c>
    </row>
    <row r="8790" spans="1:24" x14ac:dyDescent="0.25">
      <c r="A8790">
        <v>152995</v>
      </c>
      <c r="B8790" t="s">
        <v>32275</v>
      </c>
      <c r="C8790" t="s">
        <v>32276</v>
      </c>
      <c r="E8790" t="s">
        <v>32277</v>
      </c>
      <c r="N8790" t="s">
        <v>29</v>
      </c>
      <c r="O8790" t="s">
        <v>30</v>
      </c>
      <c r="P8790" t="s">
        <v>30</v>
      </c>
      <c r="Q8790" t="s">
        <v>31</v>
      </c>
      <c r="R8790" t="s">
        <v>30</v>
      </c>
      <c r="X8790" t="s">
        <v>32278</v>
      </c>
    </row>
    <row r="8791" spans="1:24" x14ac:dyDescent="0.25">
      <c r="A8791">
        <v>992582</v>
      </c>
      <c r="B8791" t="s">
        <v>32279</v>
      </c>
      <c r="C8791" t="s">
        <v>32280</v>
      </c>
      <c r="E8791" t="s">
        <v>32281</v>
      </c>
      <c r="F8791" t="s">
        <v>16106</v>
      </c>
      <c r="G8791" t="e">
        <f>-olone</f>
        <v>#NAME?</v>
      </c>
      <c r="H8791" t="s">
        <v>754</v>
      </c>
      <c r="I8791">
        <v>1995</v>
      </c>
      <c r="N8791" t="s">
        <v>29</v>
      </c>
      <c r="O8791" t="s">
        <v>40</v>
      </c>
      <c r="P8791" t="s">
        <v>30</v>
      </c>
      <c r="Q8791" t="s">
        <v>31</v>
      </c>
      <c r="R8791" t="s">
        <v>30</v>
      </c>
      <c r="X8791" t="s">
        <v>32282</v>
      </c>
    </row>
    <row r="8792" spans="1:24" x14ac:dyDescent="0.25">
      <c r="A8792">
        <v>11697</v>
      </c>
      <c r="B8792" t="s">
        <v>32283</v>
      </c>
      <c r="C8792" t="s">
        <v>32284</v>
      </c>
      <c r="E8792" t="s">
        <v>32285</v>
      </c>
      <c r="G8792" t="e">
        <f>-azepam</f>
        <v>#NAME?</v>
      </c>
      <c r="H8792" t="s">
        <v>1171</v>
      </c>
      <c r="N8792" t="s">
        <v>45</v>
      </c>
      <c r="O8792" t="s">
        <v>40</v>
      </c>
      <c r="P8792" t="s">
        <v>30</v>
      </c>
      <c r="Q8792" t="s">
        <v>63</v>
      </c>
      <c r="R8792" t="s">
        <v>30</v>
      </c>
      <c r="X8792" t="s">
        <v>32286</v>
      </c>
    </row>
    <row r="8793" spans="1:24" x14ac:dyDescent="0.25">
      <c r="A8793">
        <v>22426</v>
      </c>
      <c r="B8793" t="s">
        <v>32287</v>
      </c>
      <c r="C8793" t="s">
        <v>32288</v>
      </c>
      <c r="E8793" t="s">
        <v>32289</v>
      </c>
      <c r="F8793" t="s">
        <v>32290</v>
      </c>
      <c r="G8793" t="e">
        <f>-isant</f>
        <v>#NAME?</v>
      </c>
      <c r="H8793" t="s">
        <v>3307</v>
      </c>
      <c r="I8793">
        <v>2001</v>
      </c>
      <c r="N8793" t="s">
        <v>45</v>
      </c>
      <c r="O8793" t="s">
        <v>40</v>
      </c>
      <c r="P8793" t="s">
        <v>30</v>
      </c>
      <c r="Q8793" t="s">
        <v>31</v>
      </c>
      <c r="R8793" t="s">
        <v>30</v>
      </c>
      <c r="X8793" t="s">
        <v>32291</v>
      </c>
    </row>
    <row r="8794" spans="1:24" x14ac:dyDescent="0.25">
      <c r="A8794">
        <v>709600</v>
      </c>
      <c r="B8794" t="s">
        <v>32292</v>
      </c>
      <c r="C8794" t="s">
        <v>32293</v>
      </c>
      <c r="E8794" t="s">
        <v>32294</v>
      </c>
      <c r="F8794" t="s">
        <v>14828</v>
      </c>
      <c r="G8794" t="e">
        <f>-xaban</f>
        <v>#NAME?</v>
      </c>
      <c r="H8794" t="s">
        <v>929</v>
      </c>
      <c r="I8794">
        <v>2009</v>
      </c>
      <c r="N8794" t="s">
        <v>45</v>
      </c>
      <c r="O8794" t="s">
        <v>30</v>
      </c>
      <c r="P8794" t="s">
        <v>30</v>
      </c>
      <c r="Q8794" t="s">
        <v>31</v>
      </c>
      <c r="R8794" t="s">
        <v>30</v>
      </c>
      <c r="X8794" t="s">
        <v>32295</v>
      </c>
    </row>
    <row r="8795" spans="1:24" x14ac:dyDescent="0.25">
      <c r="A8795">
        <v>1383410</v>
      </c>
      <c r="B8795" t="s">
        <v>32296</v>
      </c>
      <c r="C8795" t="s">
        <v>32297</v>
      </c>
      <c r="E8795" t="s">
        <v>32298</v>
      </c>
      <c r="F8795" t="s">
        <v>1309</v>
      </c>
      <c r="G8795" t="e">
        <f>-cromil</f>
        <v>#NAME?</v>
      </c>
      <c r="H8795" t="s">
        <v>5720</v>
      </c>
      <c r="I8795">
        <v>1981</v>
      </c>
      <c r="M8795" t="s">
        <v>12807</v>
      </c>
      <c r="N8795" t="s">
        <v>45</v>
      </c>
      <c r="O8795" t="s">
        <v>40</v>
      </c>
      <c r="P8795" t="s">
        <v>30</v>
      </c>
      <c r="Q8795" t="s">
        <v>63</v>
      </c>
      <c r="R8795" t="s">
        <v>30</v>
      </c>
      <c r="X8795" t="s">
        <v>32299</v>
      </c>
    </row>
    <row r="8796" spans="1:24" x14ac:dyDescent="0.25">
      <c r="A8796">
        <v>1383374</v>
      </c>
      <c r="B8796" t="s">
        <v>32300</v>
      </c>
      <c r="C8796" t="s">
        <v>32301</v>
      </c>
      <c r="E8796" t="s">
        <v>32302</v>
      </c>
      <c r="F8796" t="s">
        <v>626</v>
      </c>
      <c r="I8796">
        <v>1974</v>
      </c>
      <c r="M8796" t="s">
        <v>1310</v>
      </c>
      <c r="N8796" t="s">
        <v>45</v>
      </c>
      <c r="O8796" t="s">
        <v>40</v>
      </c>
      <c r="P8796" t="s">
        <v>30</v>
      </c>
      <c r="Q8796" t="s">
        <v>63</v>
      </c>
      <c r="R8796" t="s">
        <v>30</v>
      </c>
      <c r="X8796" t="s">
        <v>32303</v>
      </c>
    </row>
    <row r="8797" spans="1:24" x14ac:dyDescent="0.25">
      <c r="A8797">
        <v>1383319</v>
      </c>
      <c r="B8797" t="s">
        <v>32304</v>
      </c>
      <c r="C8797" t="s">
        <v>32305</v>
      </c>
      <c r="E8797" t="s">
        <v>32306</v>
      </c>
      <c r="F8797" t="s">
        <v>489</v>
      </c>
      <c r="I8797">
        <v>1981</v>
      </c>
      <c r="M8797" t="s">
        <v>367</v>
      </c>
      <c r="N8797" t="s">
        <v>45</v>
      </c>
      <c r="O8797" t="s">
        <v>40</v>
      </c>
      <c r="P8797" t="s">
        <v>30</v>
      </c>
      <c r="Q8797" t="s">
        <v>31</v>
      </c>
      <c r="R8797" t="s">
        <v>30</v>
      </c>
      <c r="X8797" t="s">
        <v>32307</v>
      </c>
    </row>
    <row r="8798" spans="1:24" x14ac:dyDescent="0.25">
      <c r="A8798">
        <v>1383172</v>
      </c>
      <c r="B8798" t="s">
        <v>32308</v>
      </c>
      <c r="C8798" t="s">
        <v>32309</v>
      </c>
      <c r="E8798" t="s">
        <v>32310</v>
      </c>
      <c r="F8798" t="s">
        <v>480</v>
      </c>
      <c r="G8798" t="e">
        <f>-tinib</f>
        <v>#NAME?</v>
      </c>
      <c r="H8798" t="s">
        <v>1371</v>
      </c>
      <c r="I8798">
        <v>2010</v>
      </c>
      <c r="N8798" t="s">
        <v>45</v>
      </c>
      <c r="O8798" t="s">
        <v>30</v>
      </c>
      <c r="P8798" t="s">
        <v>30</v>
      </c>
      <c r="Q8798" t="s">
        <v>63</v>
      </c>
      <c r="R8798" t="s">
        <v>30</v>
      </c>
      <c r="X8798" t="s">
        <v>32311</v>
      </c>
    </row>
    <row r="8799" spans="1:24" x14ac:dyDescent="0.25">
      <c r="A8799">
        <v>20443</v>
      </c>
      <c r="B8799" t="s">
        <v>32312</v>
      </c>
      <c r="C8799" t="s">
        <v>32313</v>
      </c>
      <c r="E8799" t="s">
        <v>32314</v>
      </c>
      <c r="F8799" t="s">
        <v>293</v>
      </c>
      <c r="G8799" t="e">
        <f>-pride</f>
        <v>#NAME?</v>
      </c>
      <c r="H8799" t="s">
        <v>165</v>
      </c>
      <c r="I8799">
        <v>1986</v>
      </c>
      <c r="M8799" t="s">
        <v>32315</v>
      </c>
      <c r="N8799" t="s">
        <v>45</v>
      </c>
      <c r="O8799" t="s">
        <v>40</v>
      </c>
      <c r="P8799" t="s">
        <v>30</v>
      </c>
      <c r="Q8799" t="s">
        <v>46</v>
      </c>
      <c r="R8799" t="s">
        <v>30</v>
      </c>
      <c r="X8799" t="s">
        <v>32316</v>
      </c>
    </row>
    <row r="8800" spans="1:24" x14ac:dyDescent="0.25">
      <c r="A8800">
        <v>1377533</v>
      </c>
      <c r="B8800" t="s">
        <v>32317</v>
      </c>
      <c r="C8800" t="s">
        <v>32318</v>
      </c>
      <c r="E8800" t="s">
        <v>32319</v>
      </c>
      <c r="N8800" t="s">
        <v>45</v>
      </c>
      <c r="O8800" t="s">
        <v>40</v>
      </c>
      <c r="P8800" t="s">
        <v>30</v>
      </c>
      <c r="Q8800" t="s">
        <v>63</v>
      </c>
      <c r="R8800" t="s">
        <v>30</v>
      </c>
      <c r="X8800" t="s">
        <v>32320</v>
      </c>
    </row>
    <row r="8801" spans="1:24" x14ac:dyDescent="0.25">
      <c r="A8801">
        <v>1379487</v>
      </c>
      <c r="B8801" t="s">
        <v>32321</v>
      </c>
      <c r="C8801" t="s">
        <v>32322</v>
      </c>
      <c r="G8801" t="e">
        <f>-prazole</f>
        <v>#NAME?</v>
      </c>
      <c r="H8801" t="s">
        <v>260</v>
      </c>
      <c r="N8801" t="s">
        <v>45</v>
      </c>
      <c r="O8801" t="s">
        <v>40</v>
      </c>
      <c r="P8801" t="s">
        <v>30</v>
      </c>
      <c r="Q8801" t="s">
        <v>46</v>
      </c>
      <c r="R8801" t="s">
        <v>30</v>
      </c>
      <c r="X8801" t="s">
        <v>32323</v>
      </c>
    </row>
    <row r="8802" spans="1:24" x14ac:dyDescent="0.25">
      <c r="A8802">
        <v>1377693</v>
      </c>
      <c r="B8802" t="s">
        <v>32324</v>
      </c>
      <c r="C8802" t="s">
        <v>32325</v>
      </c>
      <c r="N8802" t="s">
        <v>45</v>
      </c>
      <c r="O8802" t="s">
        <v>40</v>
      </c>
      <c r="P8802" t="s">
        <v>30</v>
      </c>
      <c r="Q8802" t="s">
        <v>63</v>
      </c>
      <c r="R8802" t="s">
        <v>30</v>
      </c>
      <c r="X8802" t="s">
        <v>32326</v>
      </c>
    </row>
    <row r="8803" spans="1:24" x14ac:dyDescent="0.25">
      <c r="A8803">
        <v>1378841</v>
      </c>
      <c r="B8803" t="s">
        <v>32327</v>
      </c>
      <c r="C8803" t="s">
        <v>32328</v>
      </c>
      <c r="G8803" t="e">
        <f>-bol</f>
        <v>#NAME?</v>
      </c>
      <c r="H8803" t="s">
        <v>5917</v>
      </c>
      <c r="N8803" t="s">
        <v>29</v>
      </c>
      <c r="O8803" t="s">
        <v>40</v>
      </c>
      <c r="P8803" t="s">
        <v>30</v>
      </c>
      <c r="Q8803" t="s">
        <v>31</v>
      </c>
      <c r="R8803" t="s">
        <v>30</v>
      </c>
      <c r="X8803" t="s">
        <v>32329</v>
      </c>
    </row>
    <row r="8804" spans="1:24" x14ac:dyDescent="0.25">
      <c r="A8804">
        <v>1377098</v>
      </c>
      <c r="B8804" t="s">
        <v>32330</v>
      </c>
      <c r="C8804" t="s">
        <v>32331</v>
      </c>
      <c r="E8804" t="s">
        <v>32332</v>
      </c>
      <c r="F8804" t="s">
        <v>3897</v>
      </c>
      <c r="G8804" t="s">
        <v>32333</v>
      </c>
      <c r="H8804" t="s">
        <v>32334</v>
      </c>
      <c r="I8804">
        <v>1973</v>
      </c>
      <c r="M8804" t="s">
        <v>2448</v>
      </c>
      <c r="N8804" t="s">
        <v>45</v>
      </c>
      <c r="O8804" t="s">
        <v>30</v>
      </c>
      <c r="P8804" t="s">
        <v>30</v>
      </c>
      <c r="Q8804" t="s">
        <v>63</v>
      </c>
      <c r="R8804" t="s">
        <v>30</v>
      </c>
      <c r="X8804" t="s">
        <v>32335</v>
      </c>
    </row>
    <row r="8805" spans="1:24" x14ac:dyDescent="0.25">
      <c r="A8805">
        <v>1119710</v>
      </c>
      <c r="B8805" t="s">
        <v>32336</v>
      </c>
      <c r="C8805" t="s">
        <v>32337</v>
      </c>
      <c r="E8805" t="s">
        <v>32338</v>
      </c>
      <c r="N8805" t="s">
        <v>45</v>
      </c>
      <c r="O8805" t="s">
        <v>40</v>
      </c>
      <c r="P8805" t="s">
        <v>30</v>
      </c>
      <c r="Q8805" t="s">
        <v>46</v>
      </c>
      <c r="R8805" t="s">
        <v>30</v>
      </c>
      <c r="X8805" t="s">
        <v>32339</v>
      </c>
    </row>
    <row r="8806" spans="1:24" x14ac:dyDescent="0.25">
      <c r="A8806">
        <v>1376806</v>
      </c>
      <c r="B8806" t="s">
        <v>32340</v>
      </c>
      <c r="C8806" t="s">
        <v>32341</v>
      </c>
      <c r="N8806" t="s">
        <v>45</v>
      </c>
      <c r="O8806" t="s">
        <v>40</v>
      </c>
      <c r="P8806" t="s">
        <v>30</v>
      </c>
      <c r="Q8806" t="s">
        <v>46</v>
      </c>
      <c r="R8806" t="s">
        <v>30</v>
      </c>
      <c r="X8806" t="s">
        <v>32342</v>
      </c>
    </row>
    <row r="8807" spans="1:24" x14ac:dyDescent="0.25">
      <c r="A8807">
        <v>1376308</v>
      </c>
      <c r="B8807" t="s">
        <v>32343</v>
      </c>
      <c r="C8807" t="s">
        <v>32344</v>
      </c>
      <c r="F8807" t="s">
        <v>3624</v>
      </c>
      <c r="I8807">
        <v>1995</v>
      </c>
      <c r="N8807" t="s">
        <v>45</v>
      </c>
      <c r="O8807" t="s">
        <v>40</v>
      </c>
      <c r="P8807" t="s">
        <v>30</v>
      </c>
      <c r="Q8807" t="s">
        <v>63</v>
      </c>
      <c r="R8807" t="s">
        <v>30</v>
      </c>
      <c r="X8807" t="s">
        <v>32345</v>
      </c>
    </row>
    <row r="8808" spans="1:24" x14ac:dyDescent="0.25">
      <c r="A8808">
        <v>1376708</v>
      </c>
      <c r="B8808" t="s">
        <v>32346</v>
      </c>
      <c r="C8808" t="s">
        <v>32347</v>
      </c>
      <c r="G8808" t="s">
        <v>460</v>
      </c>
      <c r="H8808" t="s">
        <v>461</v>
      </c>
      <c r="N8808" t="s">
        <v>29</v>
      </c>
      <c r="O8808" t="s">
        <v>30</v>
      </c>
      <c r="P8808" t="s">
        <v>30</v>
      </c>
      <c r="Q8808" t="s">
        <v>31</v>
      </c>
      <c r="R8808" t="s">
        <v>30</v>
      </c>
      <c r="X8808" t="s">
        <v>32348</v>
      </c>
    </row>
    <row r="8809" spans="1:24" x14ac:dyDescent="0.25">
      <c r="A8809">
        <v>1379037</v>
      </c>
      <c r="B8809" t="s">
        <v>32349</v>
      </c>
      <c r="C8809" t="s">
        <v>32350</v>
      </c>
      <c r="G8809" t="e">
        <f>-pride</f>
        <v>#NAME?</v>
      </c>
      <c r="H8809" t="s">
        <v>165</v>
      </c>
      <c r="N8809" t="s">
        <v>45</v>
      </c>
      <c r="O8809" t="s">
        <v>40</v>
      </c>
      <c r="P8809" t="s">
        <v>30</v>
      </c>
      <c r="Q8809" t="s">
        <v>63</v>
      </c>
      <c r="R8809" t="s">
        <v>30</v>
      </c>
      <c r="X8809" t="s">
        <v>32351</v>
      </c>
    </row>
    <row r="8810" spans="1:24" x14ac:dyDescent="0.25">
      <c r="A8810">
        <v>1376198</v>
      </c>
      <c r="B8810" t="s">
        <v>32352</v>
      </c>
      <c r="C8810" t="s">
        <v>32353</v>
      </c>
      <c r="G8810" t="e">
        <f>-mycin</f>
        <v>#NAME?</v>
      </c>
      <c r="H8810" t="s">
        <v>26</v>
      </c>
      <c r="N8810" t="s">
        <v>29</v>
      </c>
      <c r="O8810" t="s">
        <v>30</v>
      </c>
      <c r="P8810" t="s">
        <v>30</v>
      </c>
      <c r="Q8810" t="s">
        <v>46</v>
      </c>
      <c r="R8810" t="s">
        <v>30</v>
      </c>
      <c r="X8810" t="s">
        <v>32354</v>
      </c>
    </row>
    <row r="8811" spans="1:24" x14ac:dyDescent="0.25">
      <c r="A8811">
        <v>1377904</v>
      </c>
      <c r="B8811" t="s">
        <v>32355</v>
      </c>
      <c r="C8811" t="s">
        <v>32356</v>
      </c>
      <c r="E8811" t="s">
        <v>32357</v>
      </c>
      <c r="F8811" t="s">
        <v>32358</v>
      </c>
      <c r="I8811">
        <v>2008</v>
      </c>
      <c r="N8811" t="s">
        <v>29</v>
      </c>
      <c r="O8811" t="s">
        <v>30</v>
      </c>
      <c r="P8811" t="s">
        <v>30</v>
      </c>
      <c r="Q8811" t="s">
        <v>31</v>
      </c>
      <c r="R8811" t="s">
        <v>30</v>
      </c>
      <c r="X8811" t="s">
        <v>32359</v>
      </c>
    </row>
    <row r="8812" spans="1:24" x14ac:dyDescent="0.25">
      <c r="A8812">
        <v>1377683</v>
      </c>
      <c r="B8812" t="s">
        <v>32360</v>
      </c>
      <c r="C8812" t="s">
        <v>32361</v>
      </c>
      <c r="N8812" t="s">
        <v>45</v>
      </c>
      <c r="O8812" t="s">
        <v>40</v>
      </c>
      <c r="P8812" t="s">
        <v>30</v>
      </c>
      <c r="Q8812" t="s">
        <v>63</v>
      </c>
      <c r="R8812" t="s">
        <v>30</v>
      </c>
      <c r="X8812" t="s">
        <v>32362</v>
      </c>
    </row>
    <row r="8813" spans="1:24" x14ac:dyDescent="0.25">
      <c r="A8813">
        <v>1378974</v>
      </c>
      <c r="B8813" t="s">
        <v>32363</v>
      </c>
      <c r="C8813" t="s">
        <v>32364</v>
      </c>
      <c r="G8813" t="e">
        <f>-ast</f>
        <v>#NAME?</v>
      </c>
      <c r="H8813" t="s">
        <v>10401</v>
      </c>
      <c r="N8813" t="s">
        <v>45</v>
      </c>
      <c r="O8813" t="s">
        <v>40</v>
      </c>
      <c r="P8813" t="s">
        <v>30</v>
      </c>
      <c r="Q8813" t="s">
        <v>31</v>
      </c>
      <c r="R8813" t="s">
        <v>30</v>
      </c>
      <c r="X8813" t="s">
        <v>32365</v>
      </c>
    </row>
    <row r="8814" spans="1:24" x14ac:dyDescent="0.25">
      <c r="A8814">
        <v>1376790</v>
      </c>
      <c r="B8814" t="s">
        <v>32366</v>
      </c>
      <c r="C8814" t="s">
        <v>32367</v>
      </c>
      <c r="N8814" t="s">
        <v>45</v>
      </c>
      <c r="O8814" t="s">
        <v>40</v>
      </c>
      <c r="P8814" t="s">
        <v>30</v>
      </c>
      <c r="Q8814" t="s">
        <v>46</v>
      </c>
      <c r="R8814" t="s">
        <v>30</v>
      </c>
      <c r="X8814" t="s">
        <v>32368</v>
      </c>
    </row>
    <row r="8815" spans="1:24" x14ac:dyDescent="0.25">
      <c r="A8815">
        <v>1377274</v>
      </c>
      <c r="B8815" t="s">
        <v>32369</v>
      </c>
      <c r="C8815" t="s">
        <v>32370</v>
      </c>
      <c r="G8815" t="s">
        <v>129</v>
      </c>
      <c r="H8815" t="s">
        <v>130</v>
      </c>
      <c r="N8815" t="s">
        <v>45</v>
      </c>
      <c r="O8815" t="s">
        <v>30</v>
      </c>
      <c r="P8815" t="s">
        <v>30</v>
      </c>
      <c r="Q8815" t="s">
        <v>63</v>
      </c>
      <c r="R8815" t="s">
        <v>30</v>
      </c>
      <c r="X8815" t="s">
        <v>32371</v>
      </c>
    </row>
    <row r="8816" spans="1:24" x14ac:dyDescent="0.25">
      <c r="A8816">
        <v>1378215</v>
      </c>
      <c r="B8816" t="s">
        <v>32372</v>
      </c>
      <c r="C8816" t="s">
        <v>32373</v>
      </c>
      <c r="N8816" t="s">
        <v>45</v>
      </c>
      <c r="O8816" t="s">
        <v>30</v>
      </c>
      <c r="P8816" t="s">
        <v>30</v>
      </c>
      <c r="Q8816" t="s">
        <v>31</v>
      </c>
      <c r="R8816" t="s">
        <v>30</v>
      </c>
      <c r="X8816" t="s">
        <v>32374</v>
      </c>
    </row>
    <row r="8817" spans="1:24" x14ac:dyDescent="0.25">
      <c r="A8817">
        <v>1329923</v>
      </c>
      <c r="B8817" t="s">
        <v>32375</v>
      </c>
      <c r="C8817" t="s">
        <v>32376</v>
      </c>
      <c r="N8817" t="s">
        <v>45</v>
      </c>
      <c r="O8817" t="s">
        <v>40</v>
      </c>
      <c r="P8817" t="s">
        <v>30</v>
      </c>
      <c r="Q8817" t="s">
        <v>46</v>
      </c>
      <c r="R8817" t="s">
        <v>30</v>
      </c>
      <c r="X8817" t="s">
        <v>32377</v>
      </c>
    </row>
    <row r="8818" spans="1:24" x14ac:dyDescent="0.25">
      <c r="A8818">
        <v>1377314</v>
      </c>
      <c r="B8818" t="s">
        <v>32378</v>
      </c>
      <c r="C8818" t="s">
        <v>32379</v>
      </c>
      <c r="K8818" t="s">
        <v>32380</v>
      </c>
      <c r="L8818" t="s">
        <v>32381</v>
      </c>
      <c r="N8818" t="s">
        <v>45</v>
      </c>
      <c r="O8818" t="s">
        <v>40</v>
      </c>
      <c r="P8818" t="s">
        <v>30</v>
      </c>
      <c r="Q8818" t="s">
        <v>46</v>
      </c>
      <c r="R8818" t="s">
        <v>30</v>
      </c>
      <c r="X8818" t="s">
        <v>32382</v>
      </c>
    </row>
    <row r="8819" spans="1:24" x14ac:dyDescent="0.25">
      <c r="A8819">
        <v>1377450</v>
      </c>
      <c r="B8819" t="s">
        <v>32383</v>
      </c>
      <c r="C8819" t="s">
        <v>32384</v>
      </c>
      <c r="N8819" t="s">
        <v>45</v>
      </c>
      <c r="O8819" t="s">
        <v>40</v>
      </c>
      <c r="P8819" t="s">
        <v>30</v>
      </c>
      <c r="Q8819" t="s">
        <v>46</v>
      </c>
      <c r="R8819" t="s">
        <v>30</v>
      </c>
      <c r="X8819" t="s">
        <v>32385</v>
      </c>
    </row>
    <row r="8820" spans="1:24" x14ac:dyDescent="0.25">
      <c r="A8820">
        <v>1377162</v>
      </c>
      <c r="B8820" t="s">
        <v>32386</v>
      </c>
      <c r="C8820" t="s">
        <v>32387</v>
      </c>
      <c r="N8820" t="s">
        <v>45</v>
      </c>
      <c r="O8820" t="s">
        <v>40</v>
      </c>
      <c r="P8820" t="s">
        <v>30</v>
      </c>
      <c r="Q8820" t="s">
        <v>63</v>
      </c>
      <c r="R8820" t="s">
        <v>30</v>
      </c>
      <c r="X8820" t="s">
        <v>32388</v>
      </c>
    </row>
    <row r="8821" spans="1:24" x14ac:dyDescent="0.25">
      <c r="A8821">
        <v>1376028</v>
      </c>
      <c r="B8821" t="s">
        <v>32389</v>
      </c>
      <c r="C8821" t="s">
        <v>32390</v>
      </c>
      <c r="E8821" t="s">
        <v>32391</v>
      </c>
      <c r="F8821" t="s">
        <v>22677</v>
      </c>
      <c r="G8821" t="e">
        <f>-tide</f>
        <v>#NAME?</v>
      </c>
      <c r="H8821" t="s">
        <v>14108</v>
      </c>
      <c r="I8821">
        <v>1996</v>
      </c>
      <c r="K8821" t="s">
        <v>32392</v>
      </c>
      <c r="L8821" t="s">
        <v>32393</v>
      </c>
      <c r="M8821" t="s">
        <v>672</v>
      </c>
      <c r="N8821" t="s">
        <v>108</v>
      </c>
      <c r="O8821" t="s">
        <v>30</v>
      </c>
      <c r="P8821" t="s">
        <v>30</v>
      </c>
      <c r="Q8821" t="s">
        <v>31</v>
      </c>
      <c r="R8821" t="s">
        <v>30</v>
      </c>
      <c r="X8821" t="s">
        <v>32394</v>
      </c>
    </row>
    <row r="8822" spans="1:24" x14ac:dyDescent="0.25">
      <c r="A8822">
        <v>1377519</v>
      </c>
      <c r="B8822" t="s">
        <v>32395</v>
      </c>
      <c r="C8822" t="s">
        <v>32396</v>
      </c>
      <c r="N8822" t="s">
        <v>45</v>
      </c>
      <c r="O8822" t="s">
        <v>40</v>
      </c>
      <c r="P8822" t="s">
        <v>30</v>
      </c>
      <c r="Q8822" t="s">
        <v>31</v>
      </c>
      <c r="R8822" t="s">
        <v>30</v>
      </c>
      <c r="X8822" t="s">
        <v>32397</v>
      </c>
    </row>
    <row r="8823" spans="1:24" x14ac:dyDescent="0.25">
      <c r="A8823">
        <v>694481</v>
      </c>
      <c r="B8823" t="s">
        <v>32398</v>
      </c>
      <c r="C8823" t="s">
        <v>32399</v>
      </c>
      <c r="E8823" t="s">
        <v>32400</v>
      </c>
      <c r="K8823" t="s">
        <v>32401</v>
      </c>
      <c r="L8823" t="s">
        <v>32402</v>
      </c>
      <c r="N8823" t="s">
        <v>45</v>
      </c>
      <c r="O8823" t="s">
        <v>40</v>
      </c>
      <c r="P8823" t="s">
        <v>30</v>
      </c>
      <c r="Q8823" t="s">
        <v>63</v>
      </c>
      <c r="R8823" t="s">
        <v>30</v>
      </c>
      <c r="X8823" t="s">
        <v>32403</v>
      </c>
    </row>
    <row r="8824" spans="1:24" x14ac:dyDescent="0.25">
      <c r="A8824">
        <v>1383288</v>
      </c>
      <c r="B8824" t="s">
        <v>32404</v>
      </c>
      <c r="C8824" t="s">
        <v>32405</v>
      </c>
      <c r="N8824" t="s">
        <v>45</v>
      </c>
      <c r="O8824" t="s">
        <v>40</v>
      </c>
      <c r="P8824" t="s">
        <v>30</v>
      </c>
      <c r="Q8824" t="s">
        <v>63</v>
      </c>
      <c r="R8824" t="s">
        <v>30</v>
      </c>
      <c r="X8824" t="s">
        <v>32406</v>
      </c>
    </row>
    <row r="8825" spans="1:24" x14ac:dyDescent="0.25">
      <c r="A8825">
        <v>1449128</v>
      </c>
      <c r="B8825" t="s">
        <v>32407</v>
      </c>
      <c r="C8825" t="s">
        <v>32408</v>
      </c>
      <c r="G8825" t="s">
        <v>237</v>
      </c>
      <c r="H8825" t="s">
        <v>238</v>
      </c>
      <c r="N8825" t="s">
        <v>45</v>
      </c>
      <c r="O8825" t="s">
        <v>40</v>
      </c>
      <c r="P8825" t="s">
        <v>30</v>
      </c>
      <c r="Q8825" t="s">
        <v>46</v>
      </c>
      <c r="R8825" t="s">
        <v>30</v>
      </c>
      <c r="X8825" t="s">
        <v>32409</v>
      </c>
    </row>
    <row r="8826" spans="1:24" x14ac:dyDescent="0.25">
      <c r="A8826">
        <v>1449171</v>
      </c>
      <c r="B8826" t="s">
        <v>32410</v>
      </c>
      <c r="C8826" t="s">
        <v>32411</v>
      </c>
      <c r="G8826" t="e">
        <f>-siban</f>
        <v>#NAME?</v>
      </c>
      <c r="H8826" t="s">
        <v>13905</v>
      </c>
      <c r="N8826" t="s">
        <v>108</v>
      </c>
      <c r="O8826" t="s">
        <v>30</v>
      </c>
      <c r="P8826" t="s">
        <v>30</v>
      </c>
      <c r="Q8826" t="s">
        <v>31</v>
      </c>
      <c r="R8826" t="s">
        <v>30</v>
      </c>
      <c r="X8826" t="s">
        <v>32412</v>
      </c>
    </row>
    <row r="8827" spans="1:24" x14ac:dyDescent="0.25">
      <c r="A8827">
        <v>1449179</v>
      </c>
      <c r="B8827" t="s">
        <v>32413</v>
      </c>
      <c r="C8827" t="s">
        <v>32414</v>
      </c>
      <c r="G8827" t="e">
        <f>-prost</f>
        <v>#NAME?</v>
      </c>
      <c r="H8827" t="s">
        <v>238</v>
      </c>
      <c r="N8827" t="s">
        <v>29</v>
      </c>
      <c r="O8827" t="s">
        <v>40</v>
      </c>
      <c r="P8827" t="s">
        <v>30</v>
      </c>
      <c r="Q8827" t="s">
        <v>46</v>
      </c>
      <c r="R8827" t="s">
        <v>30</v>
      </c>
      <c r="X8827" t="s">
        <v>32415</v>
      </c>
    </row>
    <row r="8828" spans="1:24" x14ac:dyDescent="0.25">
      <c r="A8828">
        <v>1503101</v>
      </c>
      <c r="B8828" t="s">
        <v>32416</v>
      </c>
      <c r="C8828" t="s">
        <v>32417</v>
      </c>
      <c r="E8828" t="s">
        <v>32418</v>
      </c>
      <c r="G8828" t="e">
        <f>-mycin</f>
        <v>#NAME?</v>
      </c>
      <c r="H8828" t="s">
        <v>26</v>
      </c>
      <c r="I8828">
        <v>1962</v>
      </c>
      <c r="M8828" t="s">
        <v>793</v>
      </c>
      <c r="N8828" t="s">
        <v>29</v>
      </c>
      <c r="O8828" t="s">
        <v>40</v>
      </c>
      <c r="P8828" t="s">
        <v>30</v>
      </c>
      <c r="Q8828" t="s">
        <v>31</v>
      </c>
      <c r="R8828" t="s">
        <v>30</v>
      </c>
      <c r="X8828" t="s">
        <v>32419</v>
      </c>
    </row>
    <row r="8829" spans="1:24" x14ac:dyDescent="0.25">
      <c r="A8829">
        <v>1503488</v>
      </c>
      <c r="B8829" t="s">
        <v>32420</v>
      </c>
      <c r="C8829" t="s">
        <v>32421</v>
      </c>
      <c r="N8829" t="s">
        <v>45</v>
      </c>
      <c r="O8829" t="s">
        <v>30</v>
      </c>
      <c r="P8829" t="s">
        <v>30</v>
      </c>
      <c r="Q8829" t="s">
        <v>31</v>
      </c>
      <c r="R8829" t="s">
        <v>30</v>
      </c>
      <c r="X8829" t="s">
        <v>32422</v>
      </c>
    </row>
    <row r="8830" spans="1:24" x14ac:dyDescent="0.25">
      <c r="A8830">
        <v>1503491</v>
      </c>
      <c r="B8830" t="s">
        <v>32423</v>
      </c>
      <c r="C8830" t="s">
        <v>32424</v>
      </c>
      <c r="G8830" t="s">
        <v>460</v>
      </c>
      <c r="H8830" t="s">
        <v>461</v>
      </c>
      <c r="N8830" t="s">
        <v>29</v>
      </c>
      <c r="O8830" t="s">
        <v>30</v>
      </c>
      <c r="P8830" t="s">
        <v>30</v>
      </c>
      <c r="Q8830" t="s">
        <v>31</v>
      </c>
      <c r="R8830" t="s">
        <v>30</v>
      </c>
      <c r="X8830" t="s">
        <v>32425</v>
      </c>
    </row>
    <row r="8831" spans="1:24" x14ac:dyDescent="0.25">
      <c r="A8831">
        <v>1540486</v>
      </c>
      <c r="B8831" t="s">
        <v>32426</v>
      </c>
      <c r="C8831" t="s">
        <v>32427</v>
      </c>
      <c r="E8831" t="s">
        <v>32428</v>
      </c>
      <c r="F8831" t="s">
        <v>36</v>
      </c>
      <c r="I8831">
        <v>2012</v>
      </c>
      <c r="N8831" t="s">
        <v>45</v>
      </c>
      <c r="O8831" t="s">
        <v>40</v>
      </c>
      <c r="P8831" t="s">
        <v>30</v>
      </c>
      <c r="Q8831" t="s">
        <v>31</v>
      </c>
      <c r="R8831" t="s">
        <v>30</v>
      </c>
      <c r="X8831" t="s">
        <v>32429</v>
      </c>
    </row>
    <row r="8832" spans="1:24" x14ac:dyDescent="0.25">
      <c r="A8832">
        <v>22393</v>
      </c>
      <c r="B8832" t="s">
        <v>32430</v>
      </c>
      <c r="C8832" t="s">
        <v>32431</v>
      </c>
      <c r="E8832" t="s">
        <v>32432</v>
      </c>
      <c r="F8832" t="s">
        <v>32433</v>
      </c>
      <c r="G8832" t="e">
        <f>-relin</f>
        <v>#NAME?</v>
      </c>
      <c r="H8832" t="s">
        <v>5143</v>
      </c>
      <c r="I8832">
        <v>2013</v>
      </c>
      <c r="N8832" t="s">
        <v>45</v>
      </c>
      <c r="O8832" t="s">
        <v>30</v>
      </c>
      <c r="P8832" t="s">
        <v>30</v>
      </c>
      <c r="Q8832" t="s">
        <v>31</v>
      </c>
      <c r="R8832" t="s">
        <v>30</v>
      </c>
      <c r="X8832" t="s">
        <v>32434</v>
      </c>
    </row>
    <row r="8833" spans="1:24" x14ac:dyDescent="0.25">
      <c r="A8833">
        <v>195734</v>
      </c>
      <c r="B8833" t="s">
        <v>32435</v>
      </c>
      <c r="C8833" t="s">
        <v>32436</v>
      </c>
      <c r="E8833" t="s">
        <v>32437</v>
      </c>
      <c r="F8833" t="s">
        <v>13871</v>
      </c>
      <c r="G8833" t="s">
        <v>1015</v>
      </c>
      <c r="H8833" t="s">
        <v>1016</v>
      </c>
      <c r="I8833">
        <v>1998</v>
      </c>
      <c r="N8833" t="s">
        <v>29</v>
      </c>
      <c r="O8833" t="s">
        <v>40</v>
      </c>
      <c r="P8833" t="s">
        <v>30</v>
      </c>
      <c r="Q8833" t="s">
        <v>31</v>
      </c>
      <c r="R8833" t="s">
        <v>30</v>
      </c>
      <c r="X8833" t="s">
        <v>32438</v>
      </c>
    </row>
    <row r="8834" spans="1:24" x14ac:dyDescent="0.25">
      <c r="A8834">
        <v>1088185</v>
      </c>
      <c r="B8834" t="s">
        <v>32439</v>
      </c>
      <c r="C8834" t="s">
        <v>32440</v>
      </c>
      <c r="N8834" t="s">
        <v>45</v>
      </c>
      <c r="O8834" t="s">
        <v>30</v>
      </c>
      <c r="P8834" t="s">
        <v>30</v>
      </c>
      <c r="Q8834" t="s">
        <v>63</v>
      </c>
      <c r="R8834" t="s">
        <v>30</v>
      </c>
      <c r="X8834" t="s">
        <v>32441</v>
      </c>
    </row>
    <row r="8835" spans="1:24" x14ac:dyDescent="0.25">
      <c r="A8835">
        <v>149457</v>
      </c>
      <c r="B8835" t="s">
        <v>32442</v>
      </c>
      <c r="C8835" t="s">
        <v>32443</v>
      </c>
      <c r="G8835" t="s">
        <v>9971</v>
      </c>
      <c r="H8835" t="s">
        <v>9972</v>
      </c>
      <c r="K8835" t="s">
        <v>32444</v>
      </c>
      <c r="L8835" t="s">
        <v>32445</v>
      </c>
      <c r="N8835" t="s">
        <v>29</v>
      </c>
      <c r="O8835" t="s">
        <v>40</v>
      </c>
      <c r="P8835" t="s">
        <v>30</v>
      </c>
      <c r="Q8835" t="s">
        <v>31</v>
      </c>
      <c r="R8835" t="s">
        <v>30</v>
      </c>
      <c r="X8835" t="s">
        <v>32446</v>
      </c>
    </row>
    <row r="8836" spans="1:24" x14ac:dyDescent="0.25">
      <c r="A8836">
        <v>255548</v>
      </c>
      <c r="B8836" t="s">
        <v>32447</v>
      </c>
      <c r="C8836" t="s">
        <v>32448</v>
      </c>
      <c r="K8836" t="s">
        <v>32449</v>
      </c>
      <c r="L8836" t="s">
        <v>32450</v>
      </c>
      <c r="N8836" t="s">
        <v>45</v>
      </c>
      <c r="O8836" t="s">
        <v>40</v>
      </c>
      <c r="P8836" t="s">
        <v>30</v>
      </c>
      <c r="Q8836" t="s">
        <v>63</v>
      </c>
      <c r="R8836" t="s">
        <v>30</v>
      </c>
      <c r="X8836" t="s">
        <v>32451</v>
      </c>
    </row>
    <row r="8837" spans="1:24" x14ac:dyDescent="0.25">
      <c r="A8837">
        <v>65605</v>
      </c>
      <c r="B8837" t="s">
        <v>32452</v>
      </c>
      <c r="C8837" t="s">
        <v>32453</v>
      </c>
      <c r="E8837" t="s">
        <v>32454</v>
      </c>
      <c r="F8837" t="s">
        <v>1258</v>
      </c>
      <c r="I8837">
        <v>1979</v>
      </c>
      <c r="K8837" t="s">
        <v>32455</v>
      </c>
      <c r="L8837" t="s">
        <v>32456</v>
      </c>
      <c r="M8837" t="s">
        <v>32457</v>
      </c>
      <c r="N8837" t="s">
        <v>45</v>
      </c>
      <c r="O8837" t="s">
        <v>30</v>
      </c>
      <c r="P8837" t="s">
        <v>30</v>
      </c>
      <c r="Q8837" t="s">
        <v>63</v>
      </c>
      <c r="R8837" t="s">
        <v>30</v>
      </c>
      <c r="X8837" t="s">
        <v>32458</v>
      </c>
    </row>
    <row r="8838" spans="1:24" x14ac:dyDescent="0.25">
      <c r="A8838">
        <v>477344</v>
      </c>
      <c r="B8838" t="s">
        <v>32459</v>
      </c>
      <c r="C8838" t="s">
        <v>32460</v>
      </c>
      <c r="E8838" t="s">
        <v>32461</v>
      </c>
      <c r="F8838" t="s">
        <v>32462</v>
      </c>
      <c r="G8838" t="e">
        <f>-bulin</f>
        <v>#NAME?</v>
      </c>
      <c r="H8838" t="s">
        <v>2900</v>
      </c>
      <c r="I8838">
        <v>2010</v>
      </c>
      <c r="N8838" t="s">
        <v>45</v>
      </c>
      <c r="O8838" t="s">
        <v>40</v>
      </c>
      <c r="P8838" t="s">
        <v>30</v>
      </c>
      <c r="Q8838" t="s">
        <v>63</v>
      </c>
      <c r="R8838" t="s">
        <v>30</v>
      </c>
      <c r="X8838" t="s">
        <v>32463</v>
      </c>
    </row>
    <row r="8839" spans="1:24" x14ac:dyDescent="0.25">
      <c r="A8839">
        <v>742225</v>
      </c>
      <c r="B8839" t="s">
        <v>32464</v>
      </c>
      <c r="C8839" t="s">
        <v>32465</v>
      </c>
      <c r="E8839" t="s">
        <v>32466</v>
      </c>
      <c r="K8839" t="s">
        <v>32467</v>
      </c>
      <c r="L8839" t="s">
        <v>32468</v>
      </c>
      <c r="N8839" t="s">
        <v>45</v>
      </c>
      <c r="O8839" t="s">
        <v>40</v>
      </c>
      <c r="P8839" t="s">
        <v>30</v>
      </c>
      <c r="Q8839" t="s">
        <v>63</v>
      </c>
      <c r="R8839" t="s">
        <v>30</v>
      </c>
      <c r="X8839" t="s">
        <v>32469</v>
      </c>
    </row>
    <row r="8840" spans="1:24" x14ac:dyDescent="0.25">
      <c r="A8840">
        <v>522497</v>
      </c>
      <c r="B8840" t="s">
        <v>32470</v>
      </c>
      <c r="C8840" t="s">
        <v>32471</v>
      </c>
      <c r="E8840" t="s">
        <v>32472</v>
      </c>
      <c r="F8840" t="s">
        <v>32473</v>
      </c>
      <c r="I8840">
        <v>1997</v>
      </c>
      <c r="M8840" t="s">
        <v>250</v>
      </c>
      <c r="N8840" t="s">
        <v>29</v>
      </c>
      <c r="O8840" t="s">
        <v>40</v>
      </c>
      <c r="P8840" t="s">
        <v>30</v>
      </c>
      <c r="Q8840" t="s">
        <v>31</v>
      </c>
      <c r="R8840" t="s">
        <v>30</v>
      </c>
      <c r="X8840" t="s">
        <v>32474</v>
      </c>
    </row>
    <row r="8841" spans="1:24" x14ac:dyDescent="0.25">
      <c r="A8841">
        <v>603390</v>
      </c>
      <c r="B8841" t="s">
        <v>32475</v>
      </c>
      <c r="C8841" t="s">
        <v>32476</v>
      </c>
      <c r="E8841" t="s">
        <v>32477</v>
      </c>
      <c r="G8841" t="e">
        <f>-rubicin</f>
        <v>#NAME?</v>
      </c>
      <c r="H8841" t="s">
        <v>2415</v>
      </c>
      <c r="N8841" t="s">
        <v>29</v>
      </c>
      <c r="O8841" t="s">
        <v>30</v>
      </c>
      <c r="P8841" t="s">
        <v>30</v>
      </c>
      <c r="Q8841" t="s">
        <v>31</v>
      </c>
      <c r="R8841" t="s">
        <v>30</v>
      </c>
      <c r="X8841" t="s">
        <v>32478</v>
      </c>
    </row>
    <row r="8842" spans="1:24" x14ac:dyDescent="0.25">
      <c r="A8842">
        <v>443153</v>
      </c>
      <c r="B8842" t="s">
        <v>32479</v>
      </c>
      <c r="C8842" t="s">
        <v>32480</v>
      </c>
      <c r="N8842" t="s">
        <v>45</v>
      </c>
      <c r="O8842" t="s">
        <v>40</v>
      </c>
      <c r="P8842" t="s">
        <v>30</v>
      </c>
      <c r="Q8842" t="s">
        <v>63</v>
      </c>
      <c r="R8842" t="s">
        <v>30</v>
      </c>
      <c r="X8842" t="s">
        <v>32481</v>
      </c>
    </row>
    <row r="8843" spans="1:24" x14ac:dyDescent="0.25">
      <c r="A8843">
        <v>150913</v>
      </c>
      <c r="B8843" t="s">
        <v>32482</v>
      </c>
      <c r="C8843" t="s">
        <v>32483</v>
      </c>
      <c r="E8843" t="s">
        <v>32484</v>
      </c>
      <c r="I8843">
        <v>1965</v>
      </c>
      <c r="M8843" t="s">
        <v>871</v>
      </c>
      <c r="N8843" t="s">
        <v>45</v>
      </c>
      <c r="O8843" t="s">
        <v>40</v>
      </c>
      <c r="P8843" t="s">
        <v>30</v>
      </c>
      <c r="Q8843" t="s">
        <v>63</v>
      </c>
      <c r="R8843" t="s">
        <v>30</v>
      </c>
      <c r="X8843" t="s">
        <v>32485</v>
      </c>
    </row>
    <row r="8844" spans="1:24" x14ac:dyDescent="0.25">
      <c r="A8844">
        <v>129410</v>
      </c>
      <c r="B8844" t="s">
        <v>32486</v>
      </c>
      <c r="C8844" t="s">
        <v>32487</v>
      </c>
      <c r="E8844" t="s">
        <v>32488</v>
      </c>
      <c r="N8844" t="s">
        <v>45</v>
      </c>
      <c r="O8844" t="s">
        <v>40</v>
      </c>
      <c r="P8844" t="s">
        <v>30</v>
      </c>
      <c r="Q8844" t="s">
        <v>63</v>
      </c>
      <c r="R8844" t="s">
        <v>30</v>
      </c>
      <c r="X8844" t="s">
        <v>32489</v>
      </c>
    </row>
    <row r="8845" spans="1:24" x14ac:dyDescent="0.25">
      <c r="A8845">
        <v>593363</v>
      </c>
      <c r="B8845" t="s">
        <v>32490</v>
      </c>
      <c r="C8845" t="s">
        <v>32491</v>
      </c>
      <c r="E8845" t="s">
        <v>32492</v>
      </c>
      <c r="I8845">
        <v>2000</v>
      </c>
      <c r="N8845" t="s">
        <v>45</v>
      </c>
      <c r="O8845" t="s">
        <v>30</v>
      </c>
      <c r="P8845" t="s">
        <v>30</v>
      </c>
      <c r="Q8845" t="s">
        <v>31</v>
      </c>
      <c r="R8845" t="s">
        <v>30</v>
      </c>
      <c r="X8845" t="s">
        <v>32493</v>
      </c>
    </row>
    <row r="8846" spans="1:24" x14ac:dyDescent="0.25">
      <c r="A8846">
        <v>499674</v>
      </c>
      <c r="B8846" t="s">
        <v>32494</v>
      </c>
      <c r="C8846" t="s">
        <v>32495</v>
      </c>
      <c r="N8846" t="s">
        <v>45</v>
      </c>
      <c r="O8846" t="s">
        <v>40</v>
      </c>
      <c r="P8846" t="s">
        <v>30</v>
      </c>
      <c r="Q8846" t="s">
        <v>63</v>
      </c>
      <c r="R8846" t="s">
        <v>30</v>
      </c>
      <c r="X8846" t="s">
        <v>32496</v>
      </c>
    </row>
    <row r="8847" spans="1:24" x14ac:dyDescent="0.25">
      <c r="A8847">
        <v>351700</v>
      </c>
      <c r="B8847" t="s">
        <v>32497</v>
      </c>
      <c r="C8847" t="s">
        <v>32498</v>
      </c>
      <c r="F8847" t="s">
        <v>26309</v>
      </c>
      <c r="I8847">
        <v>1988</v>
      </c>
      <c r="N8847" t="s">
        <v>45</v>
      </c>
      <c r="O8847" t="s">
        <v>40</v>
      </c>
      <c r="P8847" t="s">
        <v>30</v>
      </c>
      <c r="Q8847" t="s">
        <v>63</v>
      </c>
      <c r="R8847" t="s">
        <v>30</v>
      </c>
      <c r="X8847" t="s">
        <v>32499</v>
      </c>
    </row>
    <row r="8848" spans="1:24" x14ac:dyDescent="0.25">
      <c r="A8848">
        <v>1377485</v>
      </c>
      <c r="B8848" t="s">
        <v>32540</v>
      </c>
      <c r="C8848" t="s">
        <v>32541</v>
      </c>
      <c r="N8848" t="s">
        <v>45</v>
      </c>
      <c r="O8848" t="s">
        <v>40</v>
      </c>
      <c r="P8848" t="s">
        <v>30</v>
      </c>
      <c r="Q8848" t="s">
        <v>63</v>
      </c>
      <c r="R8848" t="s">
        <v>30</v>
      </c>
      <c r="X8848" t="s">
        <v>32542</v>
      </c>
    </row>
    <row r="8849" spans="1:24" x14ac:dyDescent="0.25">
      <c r="A8849">
        <v>1378972</v>
      </c>
      <c r="B8849" t="s">
        <v>32543</v>
      </c>
      <c r="C8849" t="s">
        <v>32544</v>
      </c>
      <c r="E8849" t="s">
        <v>32545</v>
      </c>
      <c r="F8849" t="s">
        <v>527</v>
      </c>
      <c r="G8849" t="e">
        <f>-bamate</f>
        <v>#NAME?</v>
      </c>
      <c r="H8849" t="s">
        <v>12431</v>
      </c>
      <c r="I8849">
        <v>1970</v>
      </c>
      <c r="M8849" t="s">
        <v>4267</v>
      </c>
      <c r="N8849" t="s">
        <v>45</v>
      </c>
      <c r="O8849" t="s">
        <v>40</v>
      </c>
      <c r="P8849" t="s">
        <v>30</v>
      </c>
      <c r="Q8849" t="s">
        <v>46</v>
      </c>
      <c r="R8849" t="s">
        <v>30</v>
      </c>
      <c r="X8849" t="s">
        <v>32546</v>
      </c>
    </row>
    <row r="8850" spans="1:24" x14ac:dyDescent="0.25">
      <c r="A8850">
        <v>1378523</v>
      </c>
      <c r="B8850" t="s">
        <v>32547</v>
      </c>
      <c r="C8850" t="s">
        <v>32548</v>
      </c>
      <c r="G8850" t="e">
        <f>-terol</f>
        <v>#NAME?</v>
      </c>
      <c r="H8850" t="s">
        <v>827</v>
      </c>
      <c r="N8850" t="s">
        <v>45</v>
      </c>
      <c r="O8850" t="s">
        <v>40</v>
      </c>
      <c r="P8850" t="s">
        <v>30</v>
      </c>
      <c r="Q8850" t="s">
        <v>46</v>
      </c>
      <c r="R8850" t="s">
        <v>30</v>
      </c>
      <c r="X8850" t="s">
        <v>32549</v>
      </c>
    </row>
    <row r="8851" spans="1:24" x14ac:dyDescent="0.25">
      <c r="A8851">
        <v>1378574</v>
      </c>
      <c r="B8851" t="s">
        <v>32550</v>
      </c>
      <c r="C8851" t="s">
        <v>32551</v>
      </c>
      <c r="E8851" t="s">
        <v>32552</v>
      </c>
      <c r="N8851" t="s">
        <v>29</v>
      </c>
      <c r="O8851" t="s">
        <v>40</v>
      </c>
      <c r="P8851" t="s">
        <v>30</v>
      </c>
      <c r="Q8851" t="s">
        <v>31</v>
      </c>
      <c r="R8851" t="s">
        <v>30</v>
      </c>
      <c r="X8851" t="s">
        <v>32553</v>
      </c>
    </row>
    <row r="8852" spans="1:24" x14ac:dyDescent="0.25">
      <c r="A8852">
        <v>1379864</v>
      </c>
      <c r="B8852" t="s">
        <v>32554</v>
      </c>
      <c r="C8852" t="s">
        <v>32555</v>
      </c>
      <c r="N8852" t="s">
        <v>45</v>
      </c>
      <c r="O8852" t="s">
        <v>40</v>
      </c>
      <c r="P8852" t="s">
        <v>30</v>
      </c>
      <c r="Q8852" t="s">
        <v>46</v>
      </c>
      <c r="R8852" t="s">
        <v>30</v>
      </c>
      <c r="X8852" t="s">
        <v>32556</v>
      </c>
    </row>
    <row r="8853" spans="1:24" x14ac:dyDescent="0.25">
      <c r="A8853">
        <v>1376318</v>
      </c>
      <c r="B8853" t="s">
        <v>32557</v>
      </c>
      <c r="C8853" t="s">
        <v>32558</v>
      </c>
      <c r="F8853" t="s">
        <v>366</v>
      </c>
      <c r="N8853" t="s">
        <v>45</v>
      </c>
      <c r="O8853" t="s">
        <v>30</v>
      </c>
      <c r="P8853" t="s">
        <v>30</v>
      </c>
      <c r="Q8853" t="s">
        <v>63</v>
      </c>
      <c r="R8853" t="s">
        <v>30</v>
      </c>
      <c r="X8853" t="s">
        <v>32559</v>
      </c>
    </row>
    <row r="8854" spans="1:24" x14ac:dyDescent="0.25">
      <c r="A8854">
        <v>1381090</v>
      </c>
      <c r="B8854" t="s">
        <v>32560</v>
      </c>
      <c r="C8854" t="s">
        <v>32561</v>
      </c>
      <c r="E8854" t="s">
        <v>32562</v>
      </c>
      <c r="F8854" t="s">
        <v>32563</v>
      </c>
      <c r="G8854" t="e">
        <f>-focon</f>
        <v>#NAME?</v>
      </c>
      <c r="H8854" t="s">
        <v>2685</v>
      </c>
      <c r="I8854">
        <v>1990</v>
      </c>
      <c r="M8854" t="s">
        <v>2686</v>
      </c>
      <c r="N8854" t="s">
        <v>229</v>
      </c>
      <c r="O8854" t="s">
        <v>30</v>
      </c>
      <c r="P8854" t="s">
        <v>30</v>
      </c>
      <c r="Q8854" t="s">
        <v>31</v>
      </c>
      <c r="R8854" t="s">
        <v>30</v>
      </c>
    </row>
    <row r="8855" spans="1:24" x14ac:dyDescent="0.25">
      <c r="A8855">
        <v>1380260</v>
      </c>
      <c r="B8855" t="s">
        <v>32564</v>
      </c>
      <c r="C8855" t="s">
        <v>32565</v>
      </c>
      <c r="N8855" t="s">
        <v>75</v>
      </c>
      <c r="O8855" t="s">
        <v>30</v>
      </c>
      <c r="P8855" t="s">
        <v>30</v>
      </c>
      <c r="Q8855" t="s">
        <v>31</v>
      </c>
      <c r="R8855" t="s">
        <v>30</v>
      </c>
    </row>
    <row r="8856" spans="1:24" x14ac:dyDescent="0.25">
      <c r="A8856">
        <v>1381198</v>
      </c>
      <c r="B8856" t="s">
        <v>32566</v>
      </c>
      <c r="C8856" t="s">
        <v>32567</v>
      </c>
      <c r="F8856" t="s">
        <v>32568</v>
      </c>
      <c r="I8856">
        <v>1981</v>
      </c>
      <c r="M8856" t="s">
        <v>6910</v>
      </c>
      <c r="N8856" t="s">
        <v>75</v>
      </c>
      <c r="O8856" t="s">
        <v>30</v>
      </c>
      <c r="P8856" t="s">
        <v>30</v>
      </c>
      <c r="Q8856" t="s">
        <v>31</v>
      </c>
      <c r="R8856" t="s">
        <v>30</v>
      </c>
    </row>
    <row r="8857" spans="1:24" x14ac:dyDescent="0.25">
      <c r="A8857">
        <v>1382114</v>
      </c>
      <c r="B8857" t="s">
        <v>32572</v>
      </c>
      <c r="C8857" t="s">
        <v>32573</v>
      </c>
      <c r="E8857" t="s">
        <v>22048</v>
      </c>
      <c r="N8857" t="s">
        <v>547</v>
      </c>
      <c r="O8857" t="s">
        <v>30</v>
      </c>
      <c r="P8857" t="s">
        <v>30</v>
      </c>
      <c r="Q8857" t="s">
        <v>31</v>
      </c>
      <c r="R8857" t="s">
        <v>30</v>
      </c>
    </row>
    <row r="8858" spans="1:24" x14ac:dyDescent="0.25">
      <c r="A8858">
        <v>1380581</v>
      </c>
      <c r="B8858" t="s">
        <v>32577</v>
      </c>
      <c r="C8858" t="s">
        <v>32578</v>
      </c>
      <c r="G8858" t="s">
        <v>13217</v>
      </c>
      <c r="H8858" t="s">
        <v>21957</v>
      </c>
      <c r="N8858" t="s">
        <v>108</v>
      </c>
      <c r="O8858" t="s">
        <v>30</v>
      </c>
      <c r="P8858" t="s">
        <v>30</v>
      </c>
      <c r="Q8858" t="s">
        <v>31</v>
      </c>
      <c r="R8858" t="s">
        <v>30</v>
      </c>
    </row>
    <row r="8859" spans="1:24" x14ac:dyDescent="0.25">
      <c r="A8859">
        <v>1380376</v>
      </c>
      <c r="B8859" t="s">
        <v>32579</v>
      </c>
      <c r="C8859" t="s">
        <v>32580</v>
      </c>
      <c r="F8859" t="s">
        <v>301</v>
      </c>
      <c r="K8859" t="s">
        <v>32581</v>
      </c>
      <c r="L8859" t="s">
        <v>32582</v>
      </c>
      <c r="M8859" t="s">
        <v>2493</v>
      </c>
      <c r="N8859" t="s">
        <v>75</v>
      </c>
      <c r="O8859" t="s">
        <v>30</v>
      </c>
      <c r="P8859" t="s">
        <v>30</v>
      </c>
      <c r="Q8859" t="s">
        <v>31</v>
      </c>
      <c r="R8859" t="s">
        <v>30</v>
      </c>
    </row>
    <row r="8860" spans="1:24" x14ac:dyDescent="0.25">
      <c r="A8860">
        <v>1381330</v>
      </c>
      <c r="B8860" t="s">
        <v>32588</v>
      </c>
      <c r="C8860" t="s">
        <v>32589</v>
      </c>
      <c r="F8860" t="s">
        <v>32590</v>
      </c>
      <c r="N8860" t="s">
        <v>75</v>
      </c>
      <c r="O8860" t="s">
        <v>30</v>
      </c>
      <c r="P8860" t="s">
        <v>30</v>
      </c>
      <c r="Q8860" t="s">
        <v>31</v>
      </c>
      <c r="R8860" t="s">
        <v>30</v>
      </c>
    </row>
    <row r="8861" spans="1:24" x14ac:dyDescent="0.25">
      <c r="A8861">
        <v>1380690</v>
      </c>
      <c r="B8861" t="s">
        <v>32591</v>
      </c>
      <c r="C8861" t="s">
        <v>32592</v>
      </c>
      <c r="I8861">
        <v>1988</v>
      </c>
      <c r="N8861" t="s">
        <v>75</v>
      </c>
      <c r="O8861" t="s">
        <v>30</v>
      </c>
      <c r="P8861" t="s">
        <v>30</v>
      </c>
      <c r="Q8861" t="s">
        <v>31</v>
      </c>
      <c r="R8861" t="s">
        <v>30</v>
      </c>
    </row>
    <row r="8862" spans="1:24" x14ac:dyDescent="0.25">
      <c r="A8862">
        <v>1381058</v>
      </c>
      <c r="B8862" t="s">
        <v>32599</v>
      </c>
      <c r="C8862" t="s">
        <v>32600</v>
      </c>
      <c r="E8862" t="s">
        <v>32601</v>
      </c>
      <c r="F8862" t="s">
        <v>7354</v>
      </c>
      <c r="G8862" t="e">
        <f>-cogin</f>
        <v>#NAME?</v>
      </c>
      <c r="H8862" t="s">
        <v>15209</v>
      </c>
      <c r="I8862">
        <v>1997</v>
      </c>
      <c r="N8862" t="s">
        <v>75</v>
      </c>
      <c r="O8862" t="s">
        <v>30</v>
      </c>
      <c r="P8862" t="s">
        <v>30</v>
      </c>
      <c r="Q8862" t="s">
        <v>31</v>
      </c>
      <c r="R8862" t="s">
        <v>30</v>
      </c>
    </row>
    <row r="8863" spans="1:24" x14ac:dyDescent="0.25">
      <c r="A8863">
        <v>1380500</v>
      </c>
      <c r="B8863" t="s">
        <v>32602</v>
      </c>
      <c r="C8863" t="s">
        <v>32603</v>
      </c>
      <c r="M8863" t="s">
        <v>28479</v>
      </c>
      <c r="N8863" t="s">
        <v>75</v>
      </c>
      <c r="O8863" t="s">
        <v>30</v>
      </c>
      <c r="P8863" t="s">
        <v>30</v>
      </c>
      <c r="Q8863" t="s">
        <v>31</v>
      </c>
      <c r="R8863" t="s">
        <v>30</v>
      </c>
    </row>
    <row r="8864" spans="1:24" x14ac:dyDescent="0.25">
      <c r="A8864">
        <v>1381012</v>
      </c>
      <c r="B8864" t="s">
        <v>32604</v>
      </c>
      <c r="C8864" t="s">
        <v>32605</v>
      </c>
      <c r="I8864">
        <v>1962</v>
      </c>
      <c r="M8864" t="s">
        <v>32606</v>
      </c>
      <c r="N8864" t="s">
        <v>75</v>
      </c>
      <c r="O8864" t="s">
        <v>30</v>
      </c>
      <c r="P8864" t="s">
        <v>30</v>
      </c>
      <c r="Q8864" t="s">
        <v>31</v>
      </c>
      <c r="R8864" t="s">
        <v>30</v>
      </c>
    </row>
    <row r="8865" spans="1:24" x14ac:dyDescent="0.25">
      <c r="A8865">
        <v>1379321</v>
      </c>
      <c r="B8865" t="s">
        <v>32607</v>
      </c>
      <c r="C8865" t="s">
        <v>32608</v>
      </c>
      <c r="E8865" t="s">
        <v>32609</v>
      </c>
      <c r="F8865" t="s">
        <v>3859</v>
      </c>
      <c r="I8865">
        <v>1984</v>
      </c>
      <c r="M8865" t="s">
        <v>39</v>
      </c>
      <c r="N8865" t="s">
        <v>29</v>
      </c>
      <c r="O8865" t="s">
        <v>40</v>
      </c>
      <c r="P8865" t="s">
        <v>30</v>
      </c>
      <c r="Q8865" t="s">
        <v>31</v>
      </c>
      <c r="R8865" t="s">
        <v>30</v>
      </c>
      <c r="X8865" t="s">
        <v>32610</v>
      </c>
    </row>
    <row r="8866" spans="1:24" x14ac:dyDescent="0.25">
      <c r="A8866">
        <v>1378179</v>
      </c>
      <c r="B8866" t="s">
        <v>32611</v>
      </c>
      <c r="C8866" t="s">
        <v>32612</v>
      </c>
      <c r="G8866" t="e">
        <f>-cillin</f>
        <v>#NAME?</v>
      </c>
      <c r="H8866" t="s">
        <v>59</v>
      </c>
      <c r="N8866" t="s">
        <v>29</v>
      </c>
      <c r="O8866" t="s">
        <v>40</v>
      </c>
      <c r="P8866" t="s">
        <v>30</v>
      </c>
      <c r="Q8866" t="s">
        <v>31</v>
      </c>
      <c r="R8866" t="s">
        <v>30</v>
      </c>
      <c r="X8866" t="s">
        <v>32613</v>
      </c>
    </row>
    <row r="8867" spans="1:24" x14ac:dyDescent="0.25">
      <c r="A8867">
        <v>1376020</v>
      </c>
      <c r="B8867" t="s">
        <v>32614</v>
      </c>
      <c r="C8867" t="s">
        <v>32615</v>
      </c>
      <c r="E8867" t="s">
        <v>32616</v>
      </c>
      <c r="F8867" t="s">
        <v>10257</v>
      </c>
      <c r="G8867" t="e">
        <f>-tide</f>
        <v>#NAME?</v>
      </c>
      <c r="H8867" t="s">
        <v>107</v>
      </c>
      <c r="I8867">
        <v>1978</v>
      </c>
      <c r="M8867" t="s">
        <v>9589</v>
      </c>
      <c r="N8867" t="s">
        <v>29</v>
      </c>
      <c r="O8867" t="s">
        <v>30</v>
      </c>
      <c r="P8867" t="s">
        <v>30</v>
      </c>
      <c r="Q8867" t="s">
        <v>46</v>
      </c>
      <c r="R8867" t="s">
        <v>30</v>
      </c>
      <c r="X8867" t="s">
        <v>32617</v>
      </c>
    </row>
    <row r="8868" spans="1:24" x14ac:dyDescent="0.25">
      <c r="A8868">
        <v>1376046</v>
      </c>
      <c r="B8868" t="s">
        <v>32618</v>
      </c>
      <c r="C8868" t="s">
        <v>32619</v>
      </c>
      <c r="E8868" t="s">
        <v>32620</v>
      </c>
      <c r="F8868" t="s">
        <v>36</v>
      </c>
      <c r="G8868" t="e">
        <f>-dil</f>
        <v>#NAME?</v>
      </c>
      <c r="H8868" t="s">
        <v>707</v>
      </c>
      <c r="I8868">
        <v>1990</v>
      </c>
      <c r="M8868" t="s">
        <v>32621</v>
      </c>
      <c r="N8868" t="s">
        <v>45</v>
      </c>
      <c r="O8868" t="s">
        <v>30</v>
      </c>
      <c r="P8868" t="s">
        <v>30</v>
      </c>
      <c r="Q8868" t="s">
        <v>63</v>
      </c>
      <c r="R8868" t="s">
        <v>30</v>
      </c>
      <c r="X8868" t="s">
        <v>32622</v>
      </c>
    </row>
    <row r="8869" spans="1:24" x14ac:dyDescent="0.25">
      <c r="A8869">
        <v>1378760</v>
      </c>
      <c r="B8869" t="s">
        <v>32623</v>
      </c>
      <c r="C8869" t="s">
        <v>32624</v>
      </c>
      <c r="N8869" t="s">
        <v>45</v>
      </c>
      <c r="O8869" t="s">
        <v>30</v>
      </c>
      <c r="P8869" t="s">
        <v>30</v>
      </c>
      <c r="Q8869" t="s">
        <v>46</v>
      </c>
      <c r="R8869" t="s">
        <v>30</v>
      </c>
      <c r="X8869" t="s">
        <v>32625</v>
      </c>
    </row>
    <row r="8870" spans="1:24" x14ac:dyDescent="0.25">
      <c r="A8870">
        <v>1376995</v>
      </c>
      <c r="B8870" t="s">
        <v>32626</v>
      </c>
      <c r="C8870" t="s">
        <v>32627</v>
      </c>
      <c r="N8870" t="s">
        <v>45</v>
      </c>
      <c r="O8870" t="s">
        <v>40</v>
      </c>
      <c r="P8870" t="s">
        <v>30</v>
      </c>
      <c r="Q8870" t="s">
        <v>46</v>
      </c>
      <c r="R8870" t="s">
        <v>30</v>
      </c>
      <c r="X8870" t="s">
        <v>32628</v>
      </c>
    </row>
    <row r="8871" spans="1:24" x14ac:dyDescent="0.25">
      <c r="A8871">
        <v>1377538</v>
      </c>
      <c r="B8871" t="s">
        <v>32629</v>
      </c>
      <c r="C8871" t="s">
        <v>32630</v>
      </c>
      <c r="N8871" t="s">
        <v>45</v>
      </c>
      <c r="O8871" t="s">
        <v>40</v>
      </c>
      <c r="P8871" t="s">
        <v>30</v>
      </c>
      <c r="Q8871" t="s">
        <v>46</v>
      </c>
      <c r="R8871" t="s">
        <v>30</v>
      </c>
      <c r="X8871" t="s">
        <v>32631</v>
      </c>
    </row>
    <row r="8872" spans="1:24" x14ac:dyDescent="0.25">
      <c r="A8872">
        <v>1377994</v>
      </c>
      <c r="B8872" t="s">
        <v>32632</v>
      </c>
      <c r="C8872" t="s">
        <v>32633</v>
      </c>
      <c r="E8872" t="s">
        <v>12201</v>
      </c>
      <c r="F8872" t="s">
        <v>12202</v>
      </c>
      <c r="G8872" t="s">
        <v>10646</v>
      </c>
      <c r="H8872" t="s">
        <v>10647</v>
      </c>
      <c r="I8872">
        <v>2010</v>
      </c>
      <c r="N8872" t="s">
        <v>2360</v>
      </c>
      <c r="O8872" t="s">
        <v>40</v>
      </c>
      <c r="P8872" t="s">
        <v>30</v>
      </c>
      <c r="Q8872" t="s">
        <v>31</v>
      </c>
      <c r="R8872" t="s">
        <v>30</v>
      </c>
      <c r="X8872" t="s">
        <v>32634</v>
      </c>
    </row>
    <row r="8873" spans="1:24" x14ac:dyDescent="0.25">
      <c r="A8873">
        <v>1378103</v>
      </c>
      <c r="B8873" t="s">
        <v>32635</v>
      </c>
      <c r="C8873" t="s">
        <v>32636</v>
      </c>
      <c r="E8873" t="s">
        <v>32637</v>
      </c>
      <c r="F8873" t="s">
        <v>442</v>
      </c>
      <c r="I8873">
        <v>1967</v>
      </c>
      <c r="M8873" t="s">
        <v>32638</v>
      </c>
      <c r="N8873" t="s">
        <v>45</v>
      </c>
      <c r="O8873" t="s">
        <v>40</v>
      </c>
      <c r="P8873" t="s">
        <v>30</v>
      </c>
      <c r="Q8873" t="s">
        <v>46</v>
      </c>
      <c r="R8873" t="s">
        <v>30</v>
      </c>
      <c r="X8873" t="s">
        <v>32639</v>
      </c>
    </row>
    <row r="8874" spans="1:24" x14ac:dyDescent="0.25">
      <c r="A8874">
        <v>1379911</v>
      </c>
      <c r="B8874" t="s">
        <v>32640</v>
      </c>
      <c r="C8874" t="s">
        <v>32641</v>
      </c>
      <c r="E8874" t="s">
        <v>32642</v>
      </c>
      <c r="N8874" t="s">
        <v>45</v>
      </c>
      <c r="O8874" t="s">
        <v>40</v>
      </c>
      <c r="P8874" t="s">
        <v>30</v>
      </c>
      <c r="Q8874" t="s">
        <v>46</v>
      </c>
      <c r="R8874" t="s">
        <v>30</v>
      </c>
      <c r="X8874" t="s">
        <v>32643</v>
      </c>
    </row>
    <row r="8875" spans="1:24" x14ac:dyDescent="0.25">
      <c r="A8875">
        <v>1376558</v>
      </c>
      <c r="B8875" t="s">
        <v>32644</v>
      </c>
      <c r="C8875" t="s">
        <v>32645</v>
      </c>
      <c r="N8875" t="s">
        <v>45</v>
      </c>
      <c r="O8875" t="s">
        <v>30</v>
      </c>
      <c r="P8875" t="s">
        <v>30</v>
      </c>
      <c r="Q8875" t="s">
        <v>63</v>
      </c>
      <c r="R8875" t="s">
        <v>30</v>
      </c>
      <c r="X8875" t="s">
        <v>32646</v>
      </c>
    </row>
    <row r="8876" spans="1:24" x14ac:dyDescent="0.25">
      <c r="A8876">
        <v>1376600</v>
      </c>
      <c r="B8876" t="s">
        <v>32647</v>
      </c>
      <c r="C8876" t="s">
        <v>32648</v>
      </c>
      <c r="G8876" t="e">
        <f>-pril</f>
        <v>#NAME?</v>
      </c>
      <c r="H8876" t="s">
        <v>1992</v>
      </c>
      <c r="N8876" t="s">
        <v>45</v>
      </c>
      <c r="O8876" t="s">
        <v>40</v>
      </c>
      <c r="P8876" t="s">
        <v>30</v>
      </c>
      <c r="Q8876" t="s">
        <v>31</v>
      </c>
      <c r="R8876" t="s">
        <v>30</v>
      </c>
      <c r="X8876" t="s">
        <v>32649</v>
      </c>
    </row>
    <row r="8877" spans="1:24" x14ac:dyDescent="0.25">
      <c r="A8877">
        <v>1377796</v>
      </c>
      <c r="B8877" t="s">
        <v>32650</v>
      </c>
      <c r="C8877" t="s">
        <v>32651</v>
      </c>
      <c r="E8877" t="s">
        <v>32652</v>
      </c>
      <c r="F8877" t="s">
        <v>922</v>
      </c>
      <c r="G8877" t="e">
        <f>-arotene</f>
        <v>#NAME?</v>
      </c>
      <c r="H8877" t="s">
        <v>10422</v>
      </c>
      <c r="I8877">
        <v>1990</v>
      </c>
      <c r="M8877" t="s">
        <v>1082</v>
      </c>
      <c r="N8877" t="s">
        <v>45</v>
      </c>
      <c r="O8877" t="s">
        <v>30</v>
      </c>
      <c r="P8877" t="s">
        <v>30</v>
      </c>
      <c r="Q8877" t="s">
        <v>63</v>
      </c>
      <c r="R8877" t="s">
        <v>30</v>
      </c>
      <c r="X8877" t="s">
        <v>32653</v>
      </c>
    </row>
    <row r="8878" spans="1:24" x14ac:dyDescent="0.25">
      <c r="A8878">
        <v>1376251</v>
      </c>
      <c r="B8878" t="s">
        <v>32654</v>
      </c>
      <c r="C8878" t="s">
        <v>32655</v>
      </c>
      <c r="N8878" t="s">
        <v>45</v>
      </c>
      <c r="O8878" t="s">
        <v>40</v>
      </c>
      <c r="P8878" t="s">
        <v>30</v>
      </c>
      <c r="Q8878" t="s">
        <v>63</v>
      </c>
      <c r="R8878" t="s">
        <v>30</v>
      </c>
      <c r="X8878" t="s">
        <v>32656</v>
      </c>
    </row>
    <row r="8879" spans="1:24" x14ac:dyDescent="0.25">
      <c r="A8879">
        <v>1379509</v>
      </c>
      <c r="B8879" t="s">
        <v>32657</v>
      </c>
      <c r="C8879" t="s">
        <v>32658</v>
      </c>
      <c r="E8879" t="s">
        <v>32659</v>
      </c>
      <c r="G8879" t="s">
        <v>129</v>
      </c>
      <c r="H8879" t="s">
        <v>130</v>
      </c>
      <c r="K8879" t="s">
        <v>32660</v>
      </c>
      <c r="L8879" t="s">
        <v>32661</v>
      </c>
      <c r="N8879" t="s">
        <v>45</v>
      </c>
      <c r="O8879" t="s">
        <v>30</v>
      </c>
      <c r="P8879" t="s">
        <v>30</v>
      </c>
      <c r="Q8879" t="s">
        <v>63</v>
      </c>
      <c r="R8879" t="s">
        <v>30</v>
      </c>
      <c r="X8879" t="s">
        <v>32662</v>
      </c>
    </row>
    <row r="8880" spans="1:24" x14ac:dyDescent="0.25">
      <c r="A8880">
        <v>1379028</v>
      </c>
      <c r="B8880" t="s">
        <v>32663</v>
      </c>
      <c r="C8880" t="s">
        <v>32664</v>
      </c>
      <c r="N8880" t="s">
        <v>45</v>
      </c>
      <c r="O8880" t="s">
        <v>40</v>
      </c>
      <c r="P8880" t="s">
        <v>30</v>
      </c>
      <c r="Q8880" t="s">
        <v>31</v>
      </c>
      <c r="R8880" t="s">
        <v>30</v>
      </c>
      <c r="X8880" t="s">
        <v>32665</v>
      </c>
    </row>
    <row r="8881" spans="1:24" x14ac:dyDescent="0.25">
      <c r="A8881">
        <v>1376190</v>
      </c>
      <c r="B8881" t="s">
        <v>32666</v>
      </c>
      <c r="C8881" t="s">
        <v>32667</v>
      </c>
      <c r="G8881" t="e">
        <f>-tide</f>
        <v>#NAME?</v>
      </c>
      <c r="H8881" t="s">
        <v>107</v>
      </c>
      <c r="N8881" t="s">
        <v>108</v>
      </c>
      <c r="O8881" t="s">
        <v>30</v>
      </c>
      <c r="P8881" t="s">
        <v>30</v>
      </c>
      <c r="Q8881" t="s">
        <v>31</v>
      </c>
      <c r="R8881" t="s">
        <v>30</v>
      </c>
      <c r="X8881" t="s">
        <v>32668</v>
      </c>
    </row>
    <row r="8882" spans="1:24" x14ac:dyDescent="0.25">
      <c r="A8882">
        <v>1377144</v>
      </c>
      <c r="B8882" t="s">
        <v>32669</v>
      </c>
      <c r="C8882" t="s">
        <v>32670</v>
      </c>
      <c r="N8882" t="s">
        <v>45</v>
      </c>
      <c r="O8882" t="s">
        <v>40</v>
      </c>
      <c r="P8882" t="s">
        <v>30</v>
      </c>
      <c r="Q8882" t="s">
        <v>46</v>
      </c>
      <c r="R8882" t="s">
        <v>30</v>
      </c>
      <c r="X8882" t="s">
        <v>32671</v>
      </c>
    </row>
    <row r="8883" spans="1:24" x14ac:dyDescent="0.25">
      <c r="A8883">
        <v>1379976</v>
      </c>
      <c r="B8883" t="s">
        <v>32672</v>
      </c>
      <c r="C8883" t="s">
        <v>32673</v>
      </c>
      <c r="N8883" t="s">
        <v>45</v>
      </c>
      <c r="O8883" t="s">
        <v>40</v>
      </c>
      <c r="P8883" t="s">
        <v>30</v>
      </c>
      <c r="Q8883" t="s">
        <v>63</v>
      </c>
      <c r="R8883" t="s">
        <v>30</v>
      </c>
      <c r="X8883" t="s">
        <v>32674</v>
      </c>
    </row>
    <row r="8884" spans="1:24" x14ac:dyDescent="0.25">
      <c r="A8884">
        <v>568338</v>
      </c>
      <c r="B8884" t="s">
        <v>32735</v>
      </c>
      <c r="C8884" t="s">
        <v>32736</v>
      </c>
      <c r="E8884" t="s">
        <v>32737</v>
      </c>
      <c r="F8884" t="s">
        <v>6518</v>
      </c>
      <c r="G8884" t="e">
        <f>-anib</f>
        <v>#NAME?</v>
      </c>
      <c r="H8884" t="s">
        <v>2595</v>
      </c>
      <c r="I8884">
        <v>2005</v>
      </c>
      <c r="N8884" t="s">
        <v>45</v>
      </c>
      <c r="O8884" t="s">
        <v>40</v>
      </c>
      <c r="P8884" t="s">
        <v>30</v>
      </c>
      <c r="Q8884" t="s">
        <v>63</v>
      </c>
      <c r="R8884" t="s">
        <v>30</v>
      </c>
      <c r="X8884" t="s">
        <v>32738</v>
      </c>
    </row>
    <row r="8885" spans="1:24" x14ac:dyDescent="0.25">
      <c r="A8885">
        <v>842060</v>
      </c>
      <c r="B8885" t="s">
        <v>32739</v>
      </c>
      <c r="C8885" t="s">
        <v>32740</v>
      </c>
      <c r="G8885" t="s">
        <v>16187</v>
      </c>
      <c r="H8885" t="s">
        <v>16188</v>
      </c>
      <c r="K8885" t="s">
        <v>32741</v>
      </c>
      <c r="L8885" t="s">
        <v>32742</v>
      </c>
      <c r="N8885" t="s">
        <v>29</v>
      </c>
      <c r="O8885" t="s">
        <v>40</v>
      </c>
      <c r="P8885" t="s">
        <v>30</v>
      </c>
      <c r="Q8885" t="s">
        <v>31</v>
      </c>
      <c r="R8885" t="s">
        <v>30</v>
      </c>
      <c r="X8885" t="s">
        <v>32743</v>
      </c>
    </row>
    <row r="8886" spans="1:24" x14ac:dyDescent="0.25">
      <c r="A8886">
        <v>10299</v>
      </c>
      <c r="B8886" t="s">
        <v>32744</v>
      </c>
      <c r="C8886" t="s">
        <v>32745</v>
      </c>
      <c r="G8886" t="e">
        <f>-kalim</f>
        <v>#NAME?</v>
      </c>
      <c r="H8886" t="s">
        <v>4220</v>
      </c>
      <c r="N8886" t="s">
        <v>45</v>
      </c>
      <c r="O8886" t="s">
        <v>40</v>
      </c>
      <c r="P8886" t="s">
        <v>30</v>
      </c>
      <c r="Q8886" t="s">
        <v>31</v>
      </c>
      <c r="R8886" t="s">
        <v>30</v>
      </c>
      <c r="X8886" t="s">
        <v>32746</v>
      </c>
    </row>
    <row r="8887" spans="1:24" x14ac:dyDescent="0.25">
      <c r="A8887">
        <v>453489</v>
      </c>
      <c r="B8887" t="s">
        <v>32747</v>
      </c>
      <c r="C8887" t="s">
        <v>32748</v>
      </c>
      <c r="E8887" t="s">
        <v>32749</v>
      </c>
      <c r="N8887" t="s">
        <v>45</v>
      </c>
      <c r="O8887" t="s">
        <v>40</v>
      </c>
      <c r="P8887" t="s">
        <v>30</v>
      </c>
      <c r="Q8887" t="s">
        <v>63</v>
      </c>
      <c r="R8887" t="s">
        <v>30</v>
      </c>
      <c r="X8887" t="s">
        <v>32750</v>
      </c>
    </row>
    <row r="8888" spans="1:24" x14ac:dyDescent="0.25">
      <c r="A8888">
        <v>276025</v>
      </c>
      <c r="B8888" t="s">
        <v>32751</v>
      </c>
      <c r="C8888" t="s">
        <v>32752</v>
      </c>
      <c r="E8888" t="s">
        <v>32753</v>
      </c>
      <c r="G8888" t="e">
        <f>-ast</f>
        <v>#NAME?</v>
      </c>
      <c r="H8888" t="s">
        <v>10401</v>
      </c>
      <c r="I8888">
        <v>1989</v>
      </c>
      <c r="M8888" t="s">
        <v>5754</v>
      </c>
      <c r="N8888" t="s">
        <v>45</v>
      </c>
      <c r="O8888" t="s">
        <v>40</v>
      </c>
      <c r="P8888" t="s">
        <v>30</v>
      </c>
      <c r="Q8888" t="s">
        <v>63</v>
      </c>
      <c r="R8888" t="s">
        <v>30</v>
      </c>
      <c r="X8888" t="s">
        <v>32754</v>
      </c>
    </row>
    <row r="8889" spans="1:24" x14ac:dyDescent="0.25">
      <c r="A8889">
        <v>250749</v>
      </c>
      <c r="B8889" t="s">
        <v>32755</v>
      </c>
      <c r="C8889" t="s">
        <v>32756</v>
      </c>
      <c r="E8889" t="s">
        <v>32757</v>
      </c>
      <c r="K8889" t="s">
        <v>32758</v>
      </c>
      <c r="L8889" t="s">
        <v>32759</v>
      </c>
      <c r="N8889" t="s">
        <v>45</v>
      </c>
      <c r="O8889" t="s">
        <v>30</v>
      </c>
      <c r="P8889" t="s">
        <v>30</v>
      </c>
      <c r="Q8889" t="s">
        <v>63</v>
      </c>
      <c r="R8889" t="s">
        <v>30</v>
      </c>
      <c r="X8889" t="s">
        <v>32760</v>
      </c>
    </row>
    <row r="8890" spans="1:24" x14ac:dyDescent="0.25">
      <c r="A8890">
        <v>203286</v>
      </c>
      <c r="B8890" t="s">
        <v>32761</v>
      </c>
      <c r="C8890" t="s">
        <v>32762</v>
      </c>
      <c r="N8890" t="s">
        <v>45</v>
      </c>
      <c r="O8890" t="s">
        <v>40</v>
      </c>
      <c r="P8890" t="s">
        <v>30</v>
      </c>
      <c r="Q8890" t="s">
        <v>63</v>
      </c>
      <c r="R8890" t="s">
        <v>30</v>
      </c>
      <c r="X8890" t="s">
        <v>32763</v>
      </c>
    </row>
    <row r="8891" spans="1:24" x14ac:dyDescent="0.25">
      <c r="A8891">
        <v>255393</v>
      </c>
      <c r="B8891" t="s">
        <v>32764</v>
      </c>
      <c r="C8891" t="s">
        <v>32765</v>
      </c>
      <c r="E8891" t="s">
        <v>32766</v>
      </c>
      <c r="G8891" t="e">
        <f>-olol</f>
        <v>#NAME?</v>
      </c>
      <c r="H8891" t="s">
        <v>475</v>
      </c>
      <c r="N8891" t="s">
        <v>45</v>
      </c>
      <c r="O8891" t="s">
        <v>40</v>
      </c>
      <c r="P8891" t="s">
        <v>30</v>
      </c>
      <c r="Q8891" t="s">
        <v>46</v>
      </c>
      <c r="R8891" t="s">
        <v>30</v>
      </c>
      <c r="X8891" t="s">
        <v>32767</v>
      </c>
    </row>
    <row r="8892" spans="1:24" x14ac:dyDescent="0.25">
      <c r="A8892">
        <v>96117</v>
      </c>
      <c r="B8892" t="s">
        <v>32768</v>
      </c>
      <c r="C8892" t="s">
        <v>32769</v>
      </c>
      <c r="G8892" t="e">
        <f>-mesine</f>
        <v>#NAME?</v>
      </c>
      <c r="H8892" t="s">
        <v>8270</v>
      </c>
      <c r="N8892" t="s">
        <v>45</v>
      </c>
      <c r="O8892" t="s">
        <v>30</v>
      </c>
      <c r="P8892" t="s">
        <v>30</v>
      </c>
      <c r="Q8892" t="s">
        <v>63</v>
      </c>
      <c r="R8892" t="s">
        <v>30</v>
      </c>
      <c r="X8892" t="s">
        <v>32770</v>
      </c>
    </row>
    <row r="8893" spans="1:24" x14ac:dyDescent="0.25">
      <c r="A8893">
        <v>243552</v>
      </c>
      <c r="B8893" t="s">
        <v>32771</v>
      </c>
      <c r="C8893" t="s">
        <v>32772</v>
      </c>
      <c r="G8893" t="e">
        <f>-adol</f>
        <v>#NAME?</v>
      </c>
      <c r="H8893" t="s">
        <v>582</v>
      </c>
      <c r="N8893" t="s">
        <v>45</v>
      </c>
      <c r="O8893" t="s">
        <v>40</v>
      </c>
      <c r="P8893" t="s">
        <v>30</v>
      </c>
      <c r="Q8893" t="s">
        <v>46</v>
      </c>
      <c r="R8893" t="s">
        <v>30</v>
      </c>
      <c r="X8893" t="s">
        <v>32773</v>
      </c>
    </row>
    <row r="8894" spans="1:24" x14ac:dyDescent="0.25">
      <c r="A8894">
        <v>454210</v>
      </c>
      <c r="B8894" t="s">
        <v>32774</v>
      </c>
      <c r="C8894" t="s">
        <v>32775</v>
      </c>
      <c r="N8894" t="s">
        <v>45</v>
      </c>
      <c r="O8894" t="s">
        <v>40</v>
      </c>
      <c r="P8894" t="s">
        <v>30</v>
      </c>
      <c r="Q8894" t="s">
        <v>46</v>
      </c>
      <c r="R8894" t="s">
        <v>30</v>
      </c>
      <c r="X8894" t="s">
        <v>32776</v>
      </c>
    </row>
    <row r="8895" spans="1:24" x14ac:dyDescent="0.25">
      <c r="A8895">
        <v>99442</v>
      </c>
      <c r="B8895" t="s">
        <v>32777</v>
      </c>
      <c r="C8895" t="s">
        <v>32778</v>
      </c>
      <c r="E8895" t="s">
        <v>32779</v>
      </c>
      <c r="K8895" t="s">
        <v>32780</v>
      </c>
      <c r="L8895" t="s">
        <v>32781</v>
      </c>
      <c r="N8895" t="s">
        <v>45</v>
      </c>
      <c r="O8895" t="s">
        <v>40</v>
      </c>
      <c r="P8895" t="s">
        <v>30</v>
      </c>
      <c r="Q8895" t="s">
        <v>63</v>
      </c>
      <c r="R8895" t="s">
        <v>30</v>
      </c>
      <c r="X8895" t="s">
        <v>32782</v>
      </c>
    </row>
    <row r="8896" spans="1:24" x14ac:dyDescent="0.25">
      <c r="A8896">
        <v>133468</v>
      </c>
      <c r="B8896" t="s">
        <v>32783</v>
      </c>
      <c r="C8896" t="s">
        <v>32784</v>
      </c>
      <c r="N8896" t="s">
        <v>45</v>
      </c>
      <c r="O8896" t="s">
        <v>40</v>
      </c>
      <c r="P8896" t="s">
        <v>30</v>
      </c>
      <c r="Q8896" t="s">
        <v>63</v>
      </c>
      <c r="R8896" t="s">
        <v>30</v>
      </c>
      <c r="X8896" t="s">
        <v>32785</v>
      </c>
    </row>
    <row r="8897" spans="1:24" x14ac:dyDescent="0.25">
      <c r="A8897">
        <v>302932</v>
      </c>
      <c r="B8897" t="s">
        <v>32786</v>
      </c>
      <c r="C8897" t="s">
        <v>32787</v>
      </c>
      <c r="N8897" t="s">
        <v>45</v>
      </c>
      <c r="O8897" t="s">
        <v>30</v>
      </c>
      <c r="P8897" t="s">
        <v>30</v>
      </c>
      <c r="Q8897" t="s">
        <v>63</v>
      </c>
      <c r="R8897" t="s">
        <v>30</v>
      </c>
      <c r="X8897" t="s">
        <v>32788</v>
      </c>
    </row>
    <row r="8898" spans="1:24" x14ac:dyDescent="0.25">
      <c r="A8898">
        <v>839</v>
      </c>
      <c r="B8898" t="s">
        <v>32789</v>
      </c>
      <c r="C8898" t="s">
        <v>32790</v>
      </c>
      <c r="N8898" t="s">
        <v>45</v>
      </c>
      <c r="O8898" t="s">
        <v>40</v>
      </c>
      <c r="P8898" t="s">
        <v>30</v>
      </c>
      <c r="Q8898" t="s">
        <v>46</v>
      </c>
      <c r="R8898" t="s">
        <v>30</v>
      </c>
      <c r="X8898" t="s">
        <v>32791</v>
      </c>
    </row>
    <row r="8899" spans="1:24" x14ac:dyDescent="0.25">
      <c r="A8899">
        <v>10468</v>
      </c>
      <c r="B8899" t="s">
        <v>32792</v>
      </c>
      <c r="C8899" t="s">
        <v>32793</v>
      </c>
      <c r="N8899" t="s">
        <v>45</v>
      </c>
      <c r="O8899" t="s">
        <v>40</v>
      </c>
      <c r="P8899" t="s">
        <v>30</v>
      </c>
      <c r="Q8899" t="s">
        <v>31</v>
      </c>
      <c r="R8899" t="s">
        <v>30</v>
      </c>
      <c r="X8899" t="s">
        <v>32794</v>
      </c>
    </row>
    <row r="8900" spans="1:24" x14ac:dyDescent="0.25">
      <c r="A8900">
        <v>13476</v>
      </c>
      <c r="B8900" t="s">
        <v>32795</v>
      </c>
      <c r="C8900" t="s">
        <v>32796</v>
      </c>
      <c r="N8900" t="s">
        <v>45</v>
      </c>
      <c r="O8900" t="s">
        <v>40</v>
      </c>
      <c r="P8900" t="s">
        <v>30</v>
      </c>
      <c r="Q8900" t="s">
        <v>63</v>
      </c>
      <c r="R8900" t="s">
        <v>30</v>
      </c>
      <c r="X8900" t="s">
        <v>32797</v>
      </c>
    </row>
    <row r="8901" spans="1:24" x14ac:dyDescent="0.25">
      <c r="A8901">
        <v>88791</v>
      </c>
      <c r="B8901" t="s">
        <v>32798</v>
      </c>
      <c r="C8901" t="s">
        <v>32799</v>
      </c>
      <c r="G8901" t="e">
        <f>-setron</f>
        <v>#NAME?</v>
      </c>
      <c r="H8901" t="s">
        <v>3536</v>
      </c>
      <c r="N8901" t="s">
        <v>45</v>
      </c>
      <c r="O8901" t="s">
        <v>40</v>
      </c>
      <c r="P8901" t="s">
        <v>30</v>
      </c>
      <c r="Q8901" t="s">
        <v>63</v>
      </c>
      <c r="R8901" t="s">
        <v>30</v>
      </c>
      <c r="X8901" t="s">
        <v>32800</v>
      </c>
    </row>
    <row r="8902" spans="1:24" x14ac:dyDescent="0.25">
      <c r="A8902">
        <v>7451</v>
      </c>
      <c r="B8902" t="s">
        <v>32801</v>
      </c>
      <c r="C8902" t="s">
        <v>32802</v>
      </c>
      <c r="E8902" t="s">
        <v>32803</v>
      </c>
      <c r="F8902" t="s">
        <v>32804</v>
      </c>
      <c r="G8902" t="e">
        <f>-stat</f>
        <v>#NAME?</v>
      </c>
      <c r="H8902" t="s">
        <v>7961</v>
      </c>
      <c r="I8902">
        <v>1998</v>
      </c>
      <c r="N8902" t="s">
        <v>45</v>
      </c>
      <c r="O8902" t="s">
        <v>40</v>
      </c>
      <c r="P8902" t="s">
        <v>30</v>
      </c>
      <c r="Q8902" t="s">
        <v>63</v>
      </c>
      <c r="R8902" t="s">
        <v>30</v>
      </c>
      <c r="X8902" t="s">
        <v>32805</v>
      </c>
    </row>
    <row r="8903" spans="1:24" x14ac:dyDescent="0.25">
      <c r="A8903">
        <v>36981</v>
      </c>
      <c r="B8903" t="s">
        <v>32806</v>
      </c>
      <c r="C8903" t="s">
        <v>32807</v>
      </c>
      <c r="E8903" t="s">
        <v>32808</v>
      </c>
      <c r="F8903" t="s">
        <v>366</v>
      </c>
      <c r="G8903" t="s">
        <v>32809</v>
      </c>
      <c r="H8903" t="s">
        <v>2115</v>
      </c>
      <c r="I8903">
        <v>1977</v>
      </c>
      <c r="M8903" t="s">
        <v>250</v>
      </c>
      <c r="N8903" t="s">
        <v>45</v>
      </c>
      <c r="O8903" t="s">
        <v>30</v>
      </c>
      <c r="P8903" t="s">
        <v>30</v>
      </c>
      <c r="Q8903" t="s">
        <v>63</v>
      </c>
      <c r="R8903" t="s">
        <v>30</v>
      </c>
      <c r="X8903" t="s">
        <v>32810</v>
      </c>
    </row>
    <row r="8904" spans="1:24" x14ac:dyDescent="0.25">
      <c r="A8904">
        <v>255557</v>
      </c>
      <c r="B8904" t="s">
        <v>32811</v>
      </c>
      <c r="C8904" t="s">
        <v>32812</v>
      </c>
      <c r="G8904" t="e">
        <f>-fibrate</f>
        <v>#NAME?</v>
      </c>
      <c r="H8904" t="s">
        <v>325</v>
      </c>
      <c r="K8904" t="s">
        <v>32813</v>
      </c>
      <c r="L8904" t="s">
        <v>32814</v>
      </c>
      <c r="N8904" t="s">
        <v>45</v>
      </c>
      <c r="O8904" t="s">
        <v>40</v>
      </c>
      <c r="P8904" t="s">
        <v>30</v>
      </c>
      <c r="Q8904" t="s">
        <v>63</v>
      </c>
      <c r="R8904" t="s">
        <v>30</v>
      </c>
      <c r="X8904" t="s">
        <v>32815</v>
      </c>
    </row>
    <row r="8905" spans="1:24" x14ac:dyDescent="0.25">
      <c r="A8905">
        <v>11671</v>
      </c>
      <c r="B8905" t="s">
        <v>32844</v>
      </c>
      <c r="C8905" t="s">
        <v>32845</v>
      </c>
      <c r="N8905" t="s">
        <v>45</v>
      </c>
      <c r="O8905" t="s">
        <v>40</v>
      </c>
      <c r="P8905" t="s">
        <v>30</v>
      </c>
      <c r="Q8905" t="s">
        <v>31</v>
      </c>
      <c r="R8905" t="s">
        <v>30</v>
      </c>
      <c r="X8905" t="s">
        <v>32846</v>
      </c>
    </row>
    <row r="8906" spans="1:24" x14ac:dyDescent="0.25">
      <c r="A8906">
        <v>40405</v>
      </c>
      <c r="B8906" t="s">
        <v>32847</v>
      </c>
      <c r="C8906" t="s">
        <v>32848</v>
      </c>
      <c r="E8906" t="s">
        <v>32849</v>
      </c>
      <c r="G8906" t="e">
        <f>-ast</f>
        <v>#NAME?</v>
      </c>
      <c r="H8906" t="s">
        <v>10401</v>
      </c>
      <c r="N8906" t="s">
        <v>45</v>
      </c>
      <c r="O8906" t="s">
        <v>40</v>
      </c>
      <c r="P8906" t="s">
        <v>30</v>
      </c>
      <c r="Q8906" t="s">
        <v>63</v>
      </c>
      <c r="R8906" t="s">
        <v>30</v>
      </c>
      <c r="X8906" t="s">
        <v>32850</v>
      </c>
    </row>
    <row r="8907" spans="1:24" x14ac:dyDescent="0.25">
      <c r="A8907">
        <v>865530</v>
      </c>
      <c r="B8907" t="s">
        <v>32851</v>
      </c>
      <c r="C8907" t="s">
        <v>32852</v>
      </c>
      <c r="N8907" t="s">
        <v>45</v>
      </c>
      <c r="O8907" t="s">
        <v>40</v>
      </c>
      <c r="P8907" t="s">
        <v>30</v>
      </c>
      <c r="Q8907" t="s">
        <v>63</v>
      </c>
      <c r="R8907" t="s">
        <v>30</v>
      </c>
      <c r="X8907" t="s">
        <v>32853</v>
      </c>
    </row>
    <row r="8908" spans="1:24" x14ac:dyDescent="0.25">
      <c r="A8908">
        <v>1103232</v>
      </c>
      <c r="B8908" t="s">
        <v>32854</v>
      </c>
      <c r="C8908" t="s">
        <v>32855</v>
      </c>
      <c r="K8908" t="s">
        <v>32856</v>
      </c>
      <c r="L8908" t="s">
        <v>32857</v>
      </c>
      <c r="N8908" t="s">
        <v>45</v>
      </c>
      <c r="O8908" t="s">
        <v>40</v>
      </c>
      <c r="P8908" t="s">
        <v>30</v>
      </c>
      <c r="Q8908" t="s">
        <v>63</v>
      </c>
      <c r="R8908" t="s">
        <v>30</v>
      </c>
      <c r="X8908" t="s">
        <v>32858</v>
      </c>
    </row>
    <row r="8909" spans="1:24" x14ac:dyDescent="0.25">
      <c r="A8909">
        <v>451591</v>
      </c>
      <c r="B8909" t="s">
        <v>32859</v>
      </c>
      <c r="C8909" t="s">
        <v>32860</v>
      </c>
      <c r="E8909" t="s">
        <v>32861</v>
      </c>
      <c r="F8909" t="s">
        <v>480</v>
      </c>
      <c r="G8909" t="e">
        <f>-cillin</f>
        <v>#NAME?</v>
      </c>
      <c r="H8909" t="s">
        <v>59</v>
      </c>
      <c r="I8909">
        <v>1982</v>
      </c>
      <c r="K8909" t="s">
        <v>32862</v>
      </c>
      <c r="L8909" t="s">
        <v>32863</v>
      </c>
      <c r="M8909" t="s">
        <v>453</v>
      </c>
      <c r="N8909" t="s">
        <v>29</v>
      </c>
      <c r="O8909" t="s">
        <v>30</v>
      </c>
      <c r="P8909" t="s">
        <v>30</v>
      </c>
      <c r="Q8909" t="s">
        <v>31</v>
      </c>
      <c r="R8909" t="s">
        <v>30</v>
      </c>
      <c r="X8909" t="s">
        <v>32864</v>
      </c>
    </row>
    <row r="8910" spans="1:24" x14ac:dyDescent="0.25">
      <c r="A8910">
        <v>597971</v>
      </c>
      <c r="B8910" t="s">
        <v>32865</v>
      </c>
      <c r="C8910" t="s">
        <v>32866</v>
      </c>
      <c r="I8910">
        <v>1979</v>
      </c>
      <c r="M8910" t="s">
        <v>1041</v>
      </c>
      <c r="N8910" t="s">
        <v>45</v>
      </c>
      <c r="O8910" t="s">
        <v>40</v>
      </c>
      <c r="P8910" t="s">
        <v>30</v>
      </c>
      <c r="Q8910" t="s">
        <v>31</v>
      </c>
      <c r="R8910" t="s">
        <v>30</v>
      </c>
      <c r="X8910" t="s">
        <v>32867</v>
      </c>
    </row>
    <row r="8911" spans="1:24" x14ac:dyDescent="0.25">
      <c r="A8911">
        <v>458901</v>
      </c>
      <c r="B8911" t="s">
        <v>32868</v>
      </c>
      <c r="C8911" t="s">
        <v>32869</v>
      </c>
      <c r="K8911" t="s">
        <v>32870</v>
      </c>
      <c r="L8911" t="s">
        <v>32871</v>
      </c>
      <c r="N8911" t="s">
        <v>45</v>
      </c>
      <c r="O8911" t="s">
        <v>40</v>
      </c>
      <c r="P8911" t="s">
        <v>30</v>
      </c>
      <c r="Q8911" t="s">
        <v>46</v>
      </c>
      <c r="R8911" t="s">
        <v>30</v>
      </c>
      <c r="X8911" t="s">
        <v>32872</v>
      </c>
    </row>
    <row r="8912" spans="1:24" x14ac:dyDescent="0.25">
      <c r="A8912">
        <v>685304</v>
      </c>
      <c r="B8912" t="s">
        <v>32873</v>
      </c>
      <c r="C8912" t="s">
        <v>32874</v>
      </c>
      <c r="K8912" t="s">
        <v>32875</v>
      </c>
      <c r="L8912" t="s">
        <v>32876</v>
      </c>
      <c r="N8912" t="s">
        <v>45</v>
      </c>
      <c r="O8912" t="s">
        <v>40</v>
      </c>
      <c r="P8912" t="s">
        <v>30</v>
      </c>
      <c r="Q8912" t="s">
        <v>46</v>
      </c>
      <c r="R8912" t="s">
        <v>30</v>
      </c>
      <c r="X8912" t="s">
        <v>32877</v>
      </c>
    </row>
    <row r="8913" spans="1:24" x14ac:dyDescent="0.25">
      <c r="A8913">
        <v>429213</v>
      </c>
      <c r="B8913" t="s">
        <v>32878</v>
      </c>
      <c r="C8913" t="s">
        <v>32879</v>
      </c>
      <c r="E8913" t="s">
        <v>32880</v>
      </c>
      <c r="F8913" t="s">
        <v>6813</v>
      </c>
      <c r="G8913" t="s">
        <v>27592</v>
      </c>
      <c r="H8913" t="s">
        <v>27593</v>
      </c>
      <c r="I8913">
        <v>1966</v>
      </c>
      <c r="K8913" t="s">
        <v>32881</v>
      </c>
      <c r="L8913" t="s">
        <v>32882</v>
      </c>
      <c r="M8913" t="s">
        <v>4463</v>
      </c>
      <c r="N8913" t="s">
        <v>29</v>
      </c>
      <c r="O8913" t="s">
        <v>40</v>
      </c>
      <c r="P8913" t="s">
        <v>30</v>
      </c>
      <c r="Q8913" t="s">
        <v>31</v>
      </c>
      <c r="R8913" t="s">
        <v>30</v>
      </c>
      <c r="X8913" t="s">
        <v>32883</v>
      </c>
    </row>
    <row r="8914" spans="1:24" x14ac:dyDescent="0.25">
      <c r="A8914">
        <v>53018</v>
      </c>
      <c r="B8914" t="s">
        <v>32884</v>
      </c>
      <c r="C8914" t="s">
        <v>32885</v>
      </c>
      <c r="E8914" t="s">
        <v>32886</v>
      </c>
      <c r="F8914" t="s">
        <v>3859</v>
      </c>
      <c r="I8914">
        <v>1986</v>
      </c>
      <c r="M8914" t="s">
        <v>7108</v>
      </c>
      <c r="N8914" t="s">
        <v>45</v>
      </c>
      <c r="O8914" t="s">
        <v>40</v>
      </c>
      <c r="P8914" t="s">
        <v>30</v>
      </c>
      <c r="Q8914" t="s">
        <v>63</v>
      </c>
      <c r="R8914" t="s">
        <v>30</v>
      </c>
      <c r="X8914" t="s">
        <v>32887</v>
      </c>
    </row>
    <row r="8915" spans="1:24" x14ac:dyDescent="0.25">
      <c r="A8915">
        <v>150422</v>
      </c>
      <c r="B8915" t="s">
        <v>32888</v>
      </c>
      <c r="C8915" t="s">
        <v>32889</v>
      </c>
      <c r="N8915" t="s">
        <v>45</v>
      </c>
      <c r="O8915" t="s">
        <v>40</v>
      </c>
      <c r="P8915" t="s">
        <v>30</v>
      </c>
      <c r="Q8915" t="s">
        <v>63</v>
      </c>
      <c r="R8915" t="s">
        <v>30</v>
      </c>
      <c r="X8915" t="s">
        <v>32890</v>
      </c>
    </row>
    <row r="8916" spans="1:24" x14ac:dyDescent="0.25">
      <c r="A8916">
        <v>64102</v>
      </c>
      <c r="B8916" t="s">
        <v>32891</v>
      </c>
      <c r="C8916" t="s">
        <v>32892</v>
      </c>
      <c r="F8916" t="s">
        <v>32893</v>
      </c>
      <c r="N8916" t="s">
        <v>29</v>
      </c>
      <c r="O8916" t="s">
        <v>30</v>
      </c>
      <c r="P8916" t="s">
        <v>30</v>
      </c>
      <c r="Q8916" t="s">
        <v>31</v>
      </c>
      <c r="R8916" t="s">
        <v>30</v>
      </c>
      <c r="X8916" t="s">
        <v>32894</v>
      </c>
    </row>
    <row r="8917" spans="1:24" x14ac:dyDescent="0.25">
      <c r="A8917">
        <v>25047</v>
      </c>
      <c r="B8917" t="s">
        <v>32895</v>
      </c>
      <c r="C8917" t="s">
        <v>32896</v>
      </c>
      <c r="E8917" t="s">
        <v>32897</v>
      </c>
      <c r="K8917" t="s">
        <v>32898</v>
      </c>
      <c r="L8917" t="s">
        <v>32899</v>
      </c>
      <c r="N8917" t="s">
        <v>45</v>
      </c>
      <c r="O8917" t="s">
        <v>40</v>
      </c>
      <c r="P8917" t="s">
        <v>30</v>
      </c>
      <c r="Q8917" t="s">
        <v>46</v>
      </c>
      <c r="R8917" t="s">
        <v>30</v>
      </c>
      <c r="X8917" t="s">
        <v>32900</v>
      </c>
    </row>
    <row r="8918" spans="1:24" x14ac:dyDescent="0.25">
      <c r="A8918">
        <v>6431</v>
      </c>
      <c r="B8918" t="s">
        <v>32901</v>
      </c>
      <c r="C8918" t="s">
        <v>32902</v>
      </c>
      <c r="G8918" t="e">
        <f>-prazole</f>
        <v>#NAME?</v>
      </c>
      <c r="H8918" t="s">
        <v>260</v>
      </c>
      <c r="N8918" t="s">
        <v>45</v>
      </c>
      <c r="O8918" t="s">
        <v>40</v>
      </c>
      <c r="P8918" t="s">
        <v>30</v>
      </c>
      <c r="Q8918" t="s">
        <v>63</v>
      </c>
      <c r="R8918" t="s">
        <v>30</v>
      </c>
      <c r="X8918" t="s">
        <v>32903</v>
      </c>
    </row>
    <row r="8919" spans="1:24" x14ac:dyDescent="0.25">
      <c r="A8919">
        <v>421050</v>
      </c>
      <c r="B8919" t="s">
        <v>32904</v>
      </c>
      <c r="C8919" t="s">
        <v>32905</v>
      </c>
      <c r="N8919" t="s">
        <v>45</v>
      </c>
      <c r="O8919" t="s">
        <v>30</v>
      </c>
      <c r="P8919" t="s">
        <v>30</v>
      </c>
      <c r="Q8919" t="s">
        <v>63</v>
      </c>
      <c r="R8919" t="s">
        <v>30</v>
      </c>
      <c r="X8919" t="s">
        <v>32906</v>
      </c>
    </row>
    <row r="8920" spans="1:24" x14ac:dyDescent="0.25">
      <c r="A8920">
        <v>442681</v>
      </c>
      <c r="B8920" t="s">
        <v>32907</v>
      </c>
      <c r="C8920" t="s">
        <v>32908</v>
      </c>
      <c r="K8920" t="s">
        <v>32909</v>
      </c>
      <c r="L8920" t="s">
        <v>32910</v>
      </c>
      <c r="N8920" t="s">
        <v>29</v>
      </c>
      <c r="O8920" t="s">
        <v>30</v>
      </c>
      <c r="P8920" t="s">
        <v>30</v>
      </c>
      <c r="Q8920" t="s">
        <v>46</v>
      </c>
      <c r="R8920" t="s">
        <v>30</v>
      </c>
      <c r="X8920" t="s">
        <v>32911</v>
      </c>
    </row>
    <row r="8921" spans="1:24" x14ac:dyDescent="0.25">
      <c r="A8921">
        <v>364983</v>
      </c>
      <c r="B8921" t="s">
        <v>32912</v>
      </c>
      <c r="C8921" t="s">
        <v>32913</v>
      </c>
      <c r="E8921" t="s">
        <v>32914</v>
      </c>
      <c r="G8921" t="s">
        <v>687</v>
      </c>
      <c r="H8921" t="s">
        <v>688</v>
      </c>
      <c r="I8921">
        <v>2006</v>
      </c>
      <c r="N8921" t="s">
        <v>45</v>
      </c>
      <c r="O8921" t="s">
        <v>30</v>
      </c>
      <c r="P8921" t="s">
        <v>30</v>
      </c>
      <c r="Q8921" t="s">
        <v>31</v>
      </c>
      <c r="R8921" t="s">
        <v>30</v>
      </c>
      <c r="X8921" t="s">
        <v>32915</v>
      </c>
    </row>
    <row r="8922" spans="1:24" x14ac:dyDescent="0.25">
      <c r="A8922">
        <v>124365</v>
      </c>
      <c r="B8922" t="s">
        <v>32916</v>
      </c>
      <c r="C8922" t="s">
        <v>32917</v>
      </c>
      <c r="E8922" t="s">
        <v>32918</v>
      </c>
      <c r="F8922" t="s">
        <v>7354</v>
      </c>
      <c r="G8922" t="e">
        <f>-fiban</f>
        <v>#NAME?</v>
      </c>
      <c r="H8922" t="s">
        <v>10845</v>
      </c>
      <c r="I8922">
        <v>1995</v>
      </c>
      <c r="M8922" t="s">
        <v>32919</v>
      </c>
      <c r="N8922" t="s">
        <v>45</v>
      </c>
      <c r="O8922" t="s">
        <v>40</v>
      </c>
      <c r="P8922" t="s">
        <v>30</v>
      </c>
      <c r="Q8922" t="s">
        <v>31</v>
      </c>
      <c r="R8922" t="s">
        <v>30</v>
      </c>
      <c r="X8922" t="s">
        <v>32920</v>
      </c>
    </row>
    <row r="8923" spans="1:24" x14ac:dyDescent="0.25">
      <c r="A8923">
        <v>1086317</v>
      </c>
      <c r="B8923" t="s">
        <v>32921</v>
      </c>
      <c r="C8923" t="s">
        <v>32922</v>
      </c>
      <c r="N8923" t="s">
        <v>45</v>
      </c>
      <c r="O8923" t="s">
        <v>40</v>
      </c>
      <c r="P8923" t="s">
        <v>30</v>
      </c>
      <c r="Q8923" t="s">
        <v>63</v>
      </c>
      <c r="R8923" t="s">
        <v>30</v>
      </c>
      <c r="X8923" t="s">
        <v>32923</v>
      </c>
    </row>
    <row r="8924" spans="1:24" x14ac:dyDescent="0.25">
      <c r="A8924">
        <v>1121317</v>
      </c>
      <c r="B8924" t="s">
        <v>32924</v>
      </c>
      <c r="C8924" t="s">
        <v>32925</v>
      </c>
      <c r="G8924" t="e">
        <f>-olol</f>
        <v>#NAME?</v>
      </c>
      <c r="H8924" t="s">
        <v>475</v>
      </c>
      <c r="N8924" t="s">
        <v>45</v>
      </c>
      <c r="O8924" t="s">
        <v>40</v>
      </c>
      <c r="P8924" t="s">
        <v>30</v>
      </c>
      <c r="Q8924" t="s">
        <v>46</v>
      </c>
      <c r="R8924" t="s">
        <v>30</v>
      </c>
      <c r="X8924" t="s">
        <v>32926</v>
      </c>
    </row>
    <row r="8925" spans="1:24" x14ac:dyDescent="0.25">
      <c r="A8925">
        <v>1121322</v>
      </c>
      <c r="B8925" t="s">
        <v>32927</v>
      </c>
      <c r="C8925" t="s">
        <v>32928</v>
      </c>
      <c r="G8925" t="e">
        <f>-mantadine</f>
        <v>#NAME?</v>
      </c>
      <c r="H8925" t="s">
        <v>22893</v>
      </c>
      <c r="K8925" t="s">
        <v>32929</v>
      </c>
      <c r="L8925" t="s">
        <v>32930</v>
      </c>
      <c r="N8925" t="s">
        <v>45</v>
      </c>
      <c r="O8925" t="s">
        <v>40</v>
      </c>
      <c r="P8925" t="s">
        <v>30</v>
      </c>
      <c r="Q8925" t="s">
        <v>31</v>
      </c>
      <c r="R8925" t="s">
        <v>30</v>
      </c>
      <c r="X8925" t="s">
        <v>32931</v>
      </c>
    </row>
    <row r="8926" spans="1:24" x14ac:dyDescent="0.25">
      <c r="A8926">
        <v>1162878</v>
      </c>
      <c r="B8926" t="s">
        <v>32935</v>
      </c>
      <c r="C8926" t="s">
        <v>32936</v>
      </c>
      <c r="G8926" t="s">
        <v>3021</v>
      </c>
      <c r="H8926" t="s">
        <v>1459</v>
      </c>
      <c r="I8926">
        <v>1966</v>
      </c>
      <c r="M8926" t="s">
        <v>942</v>
      </c>
      <c r="N8926" t="s">
        <v>45</v>
      </c>
      <c r="O8926" t="s">
        <v>40</v>
      </c>
      <c r="P8926" t="s">
        <v>30</v>
      </c>
      <c r="Q8926" t="s">
        <v>63</v>
      </c>
      <c r="R8926" t="s">
        <v>30</v>
      </c>
      <c r="X8926" t="s">
        <v>32937</v>
      </c>
    </row>
    <row r="8927" spans="1:24" x14ac:dyDescent="0.25">
      <c r="A8927">
        <v>1211490</v>
      </c>
      <c r="B8927" t="s">
        <v>32944</v>
      </c>
      <c r="C8927" t="s">
        <v>32945</v>
      </c>
      <c r="G8927" t="e">
        <f>-caine</f>
        <v>#NAME?</v>
      </c>
      <c r="H8927" t="s">
        <v>394</v>
      </c>
      <c r="N8927" t="s">
        <v>45</v>
      </c>
      <c r="O8927" t="s">
        <v>40</v>
      </c>
      <c r="P8927" t="s">
        <v>30</v>
      </c>
      <c r="Q8927" t="s">
        <v>46</v>
      </c>
      <c r="R8927" t="s">
        <v>30</v>
      </c>
      <c r="X8927" t="s">
        <v>32946</v>
      </c>
    </row>
    <row r="8928" spans="1:24" x14ac:dyDescent="0.25">
      <c r="A8928">
        <v>1216376</v>
      </c>
      <c r="B8928" t="s">
        <v>32947</v>
      </c>
      <c r="C8928" t="s">
        <v>32948</v>
      </c>
      <c r="K8928" t="s">
        <v>32949</v>
      </c>
      <c r="L8928" t="s">
        <v>32950</v>
      </c>
      <c r="N8928" t="s">
        <v>45</v>
      </c>
      <c r="O8928" t="s">
        <v>40</v>
      </c>
      <c r="P8928" t="s">
        <v>30</v>
      </c>
      <c r="Q8928" t="s">
        <v>46</v>
      </c>
      <c r="R8928" t="s">
        <v>30</v>
      </c>
      <c r="X8928" t="s">
        <v>32951</v>
      </c>
    </row>
    <row r="8929" spans="1:24" x14ac:dyDescent="0.25">
      <c r="A8929">
        <v>286839</v>
      </c>
      <c r="B8929" t="s">
        <v>32952</v>
      </c>
      <c r="C8929" t="s">
        <v>32953</v>
      </c>
      <c r="N8929" t="s">
        <v>45</v>
      </c>
      <c r="O8929" t="s">
        <v>40</v>
      </c>
      <c r="P8929" t="s">
        <v>30</v>
      </c>
      <c r="Q8929" t="s">
        <v>46</v>
      </c>
      <c r="R8929" t="s">
        <v>30</v>
      </c>
      <c r="X8929" t="s">
        <v>32954</v>
      </c>
    </row>
    <row r="8930" spans="1:24" x14ac:dyDescent="0.25">
      <c r="A8930">
        <v>1076140</v>
      </c>
      <c r="B8930" t="s">
        <v>32955</v>
      </c>
      <c r="C8930" t="s">
        <v>32956</v>
      </c>
      <c r="E8930" t="s">
        <v>32957</v>
      </c>
      <c r="F8930" t="s">
        <v>313</v>
      </c>
      <c r="I8930">
        <v>1999</v>
      </c>
      <c r="K8930" t="s">
        <v>32958</v>
      </c>
      <c r="L8930" t="s">
        <v>32959</v>
      </c>
      <c r="N8930" t="s">
        <v>75</v>
      </c>
      <c r="O8930" t="s">
        <v>30</v>
      </c>
      <c r="P8930" t="s">
        <v>30</v>
      </c>
      <c r="Q8930" t="s">
        <v>31</v>
      </c>
      <c r="R8930" t="s">
        <v>30</v>
      </c>
      <c r="X8930" t="s">
        <v>32960</v>
      </c>
    </row>
    <row r="8931" spans="1:24" x14ac:dyDescent="0.25">
      <c r="A8931">
        <v>42304</v>
      </c>
      <c r="B8931" t="s">
        <v>32961</v>
      </c>
      <c r="C8931" t="s">
        <v>32962</v>
      </c>
      <c r="E8931" t="s">
        <v>32963</v>
      </c>
      <c r="N8931" t="s">
        <v>45</v>
      </c>
      <c r="O8931" t="s">
        <v>30</v>
      </c>
      <c r="P8931" t="s">
        <v>30</v>
      </c>
      <c r="Q8931" t="s">
        <v>63</v>
      </c>
      <c r="R8931" t="s">
        <v>30</v>
      </c>
      <c r="X8931" t="s">
        <v>32964</v>
      </c>
    </row>
    <row r="8932" spans="1:24" x14ac:dyDescent="0.25">
      <c r="A8932">
        <v>1280078</v>
      </c>
      <c r="B8932" t="s">
        <v>32965</v>
      </c>
      <c r="C8932" t="s">
        <v>32966</v>
      </c>
      <c r="E8932" t="s">
        <v>32967</v>
      </c>
      <c r="F8932" t="s">
        <v>32968</v>
      </c>
      <c r="G8932" t="e">
        <f>-cycline</f>
        <v>#NAME?</v>
      </c>
      <c r="H8932" t="s">
        <v>5183</v>
      </c>
      <c r="I8932">
        <v>2012</v>
      </c>
      <c r="N8932" t="s">
        <v>29</v>
      </c>
      <c r="O8932" t="s">
        <v>30</v>
      </c>
      <c r="P8932" t="s">
        <v>30</v>
      </c>
      <c r="Q8932" t="s">
        <v>31</v>
      </c>
      <c r="R8932" t="s">
        <v>30</v>
      </c>
      <c r="X8932" t="s">
        <v>32969</v>
      </c>
    </row>
    <row r="8933" spans="1:24" x14ac:dyDescent="0.25">
      <c r="A8933">
        <v>1334901</v>
      </c>
      <c r="B8933" t="s">
        <v>32970</v>
      </c>
      <c r="C8933" t="s">
        <v>32971</v>
      </c>
      <c r="E8933" t="s">
        <v>32972</v>
      </c>
      <c r="F8933" t="s">
        <v>6145</v>
      </c>
      <c r="G8933" t="e">
        <f>-cetrapib</f>
        <v>#NAME?</v>
      </c>
      <c r="H8933" t="s">
        <v>3080</v>
      </c>
      <c r="I8933">
        <v>2011</v>
      </c>
      <c r="N8933" t="s">
        <v>45</v>
      </c>
      <c r="O8933" t="s">
        <v>30</v>
      </c>
      <c r="P8933" t="s">
        <v>30</v>
      </c>
      <c r="Q8933" t="s">
        <v>31</v>
      </c>
      <c r="R8933" t="s">
        <v>30</v>
      </c>
      <c r="X8933" t="s">
        <v>32973</v>
      </c>
    </row>
    <row r="8934" spans="1:24" x14ac:dyDescent="0.25">
      <c r="A8934">
        <v>1383447</v>
      </c>
      <c r="B8934" t="s">
        <v>32974</v>
      </c>
      <c r="C8934" t="s">
        <v>32975</v>
      </c>
      <c r="E8934" t="s">
        <v>32976</v>
      </c>
      <c r="F8934" t="s">
        <v>480</v>
      </c>
      <c r="G8934" t="e">
        <f>-azosin</f>
        <v>#NAME?</v>
      </c>
      <c r="H8934" t="s">
        <v>12109</v>
      </c>
      <c r="I8934">
        <v>1966</v>
      </c>
      <c r="M8934" t="s">
        <v>627</v>
      </c>
      <c r="N8934" t="s">
        <v>45</v>
      </c>
      <c r="O8934" t="s">
        <v>40</v>
      </c>
      <c r="P8934" t="s">
        <v>30</v>
      </c>
      <c r="Q8934" t="s">
        <v>63</v>
      </c>
      <c r="R8934" t="s">
        <v>30</v>
      </c>
      <c r="X8934" t="s">
        <v>32977</v>
      </c>
    </row>
    <row r="8935" spans="1:24" x14ac:dyDescent="0.25">
      <c r="A8935">
        <v>289300</v>
      </c>
      <c r="B8935" t="s">
        <v>32978</v>
      </c>
      <c r="C8935" t="s">
        <v>32979</v>
      </c>
      <c r="E8935" t="s">
        <v>32980</v>
      </c>
      <c r="F8935" t="s">
        <v>301</v>
      </c>
      <c r="G8935" t="s">
        <v>3508</v>
      </c>
      <c r="H8935" t="s">
        <v>3509</v>
      </c>
      <c r="I8935">
        <v>1986</v>
      </c>
      <c r="M8935" t="s">
        <v>793</v>
      </c>
      <c r="N8935" t="s">
        <v>45</v>
      </c>
      <c r="O8935" t="s">
        <v>40</v>
      </c>
      <c r="P8935" t="s">
        <v>30</v>
      </c>
      <c r="Q8935" t="s">
        <v>46</v>
      </c>
      <c r="R8935" t="s">
        <v>30</v>
      </c>
      <c r="X8935" t="s">
        <v>32981</v>
      </c>
    </row>
    <row r="8936" spans="1:24" x14ac:dyDescent="0.25">
      <c r="A8936">
        <v>675342</v>
      </c>
      <c r="B8936" t="s">
        <v>32982</v>
      </c>
      <c r="C8936" t="s">
        <v>32983</v>
      </c>
      <c r="G8936" t="s">
        <v>2299</v>
      </c>
      <c r="H8936" t="s">
        <v>2813</v>
      </c>
      <c r="I8936">
        <v>2002</v>
      </c>
      <c r="N8936" t="s">
        <v>29</v>
      </c>
      <c r="O8936" t="s">
        <v>40</v>
      </c>
      <c r="P8936" t="s">
        <v>30</v>
      </c>
      <c r="Q8936" t="s">
        <v>31</v>
      </c>
      <c r="R8936" t="s">
        <v>30</v>
      </c>
      <c r="X8936" t="s">
        <v>32984</v>
      </c>
    </row>
    <row r="8937" spans="1:24" x14ac:dyDescent="0.25">
      <c r="A8937">
        <v>1383469</v>
      </c>
      <c r="B8937" t="s">
        <v>32985</v>
      </c>
      <c r="C8937" t="s">
        <v>32986</v>
      </c>
      <c r="E8937" t="s">
        <v>32987</v>
      </c>
      <c r="F8937" t="s">
        <v>32988</v>
      </c>
      <c r="I8937">
        <v>2000</v>
      </c>
      <c r="N8937" t="s">
        <v>108</v>
      </c>
      <c r="O8937" t="s">
        <v>40</v>
      </c>
      <c r="P8937" t="s">
        <v>30</v>
      </c>
      <c r="Q8937" t="s">
        <v>31</v>
      </c>
      <c r="R8937" t="s">
        <v>30</v>
      </c>
      <c r="X8937" t="s">
        <v>32989</v>
      </c>
    </row>
    <row r="8938" spans="1:24" x14ac:dyDescent="0.25">
      <c r="A8938">
        <v>83636</v>
      </c>
      <c r="B8938" t="s">
        <v>32990</v>
      </c>
      <c r="C8938" t="s">
        <v>32991</v>
      </c>
      <c r="E8938" t="s">
        <v>32992</v>
      </c>
      <c r="F8938" t="s">
        <v>480</v>
      </c>
      <c r="G8938" t="e">
        <f>-glitazone</f>
        <v>#NAME?</v>
      </c>
      <c r="H8938" t="s">
        <v>7878</v>
      </c>
      <c r="I8938">
        <v>1993</v>
      </c>
      <c r="M8938" t="s">
        <v>672</v>
      </c>
      <c r="N8938" t="s">
        <v>45</v>
      </c>
      <c r="O8938" t="s">
        <v>40</v>
      </c>
      <c r="P8938" t="s">
        <v>30</v>
      </c>
      <c r="Q8938" t="s">
        <v>46</v>
      </c>
      <c r="R8938" t="s">
        <v>30</v>
      </c>
      <c r="X8938" t="s">
        <v>32993</v>
      </c>
    </row>
    <row r="8939" spans="1:24" x14ac:dyDescent="0.25">
      <c r="A8939">
        <v>1380859</v>
      </c>
      <c r="B8939" t="s">
        <v>32994</v>
      </c>
      <c r="C8939" t="s">
        <v>32995</v>
      </c>
      <c r="G8939" t="e">
        <f>-poetin</f>
        <v>#NAME?</v>
      </c>
      <c r="H8939" t="s">
        <v>118</v>
      </c>
      <c r="N8939" t="s">
        <v>108</v>
      </c>
      <c r="O8939" t="s">
        <v>30</v>
      </c>
      <c r="P8939" t="s">
        <v>30</v>
      </c>
      <c r="Q8939" t="s">
        <v>31</v>
      </c>
      <c r="R8939" t="s">
        <v>30</v>
      </c>
    </row>
    <row r="8940" spans="1:24" x14ac:dyDescent="0.25">
      <c r="A8940">
        <v>1380779</v>
      </c>
      <c r="B8940" t="s">
        <v>33004</v>
      </c>
      <c r="C8940" t="s">
        <v>33005</v>
      </c>
      <c r="G8940" t="e">
        <f>-ase</f>
        <v>#NAME?</v>
      </c>
      <c r="H8940" t="s">
        <v>3419</v>
      </c>
      <c r="N8940" t="s">
        <v>2360</v>
      </c>
      <c r="O8940" t="s">
        <v>30</v>
      </c>
      <c r="P8940" t="s">
        <v>30</v>
      </c>
      <c r="Q8940" t="s">
        <v>31</v>
      </c>
      <c r="R8940" t="s">
        <v>30</v>
      </c>
    </row>
    <row r="8941" spans="1:24" x14ac:dyDescent="0.25">
      <c r="A8941">
        <v>1380913</v>
      </c>
      <c r="B8941" t="s">
        <v>33006</v>
      </c>
      <c r="C8941" t="s">
        <v>33007</v>
      </c>
      <c r="N8941" t="s">
        <v>133</v>
      </c>
      <c r="O8941" t="s">
        <v>30</v>
      </c>
      <c r="P8941" t="s">
        <v>30</v>
      </c>
      <c r="Q8941" t="s">
        <v>31</v>
      </c>
      <c r="R8941" t="s">
        <v>30</v>
      </c>
    </row>
    <row r="8942" spans="1:24" x14ac:dyDescent="0.25">
      <c r="A8942">
        <v>1380792</v>
      </c>
      <c r="B8942" t="s">
        <v>33013</v>
      </c>
      <c r="C8942" t="s">
        <v>33014</v>
      </c>
      <c r="I8942">
        <v>1969</v>
      </c>
      <c r="N8942" t="s">
        <v>229</v>
      </c>
      <c r="O8942" t="s">
        <v>30</v>
      </c>
      <c r="P8942" t="s">
        <v>30</v>
      </c>
      <c r="Q8942" t="s">
        <v>31</v>
      </c>
      <c r="R8942" t="s">
        <v>30</v>
      </c>
    </row>
    <row r="8943" spans="1:24" x14ac:dyDescent="0.25">
      <c r="A8943">
        <v>1381123</v>
      </c>
      <c r="B8943" t="s">
        <v>33015</v>
      </c>
      <c r="C8943" t="s">
        <v>33016</v>
      </c>
      <c r="M8943" t="s">
        <v>224</v>
      </c>
      <c r="N8943" t="s">
        <v>229</v>
      </c>
      <c r="O8943" t="s">
        <v>30</v>
      </c>
      <c r="P8943" t="s">
        <v>30</v>
      </c>
      <c r="Q8943" t="s">
        <v>31</v>
      </c>
      <c r="R8943" t="s">
        <v>30</v>
      </c>
    </row>
    <row r="8944" spans="1:24" x14ac:dyDescent="0.25">
      <c r="A8944">
        <v>1380402</v>
      </c>
      <c r="B8944" t="s">
        <v>33017</v>
      </c>
      <c r="C8944" t="s">
        <v>33018</v>
      </c>
      <c r="F8944" t="s">
        <v>33019</v>
      </c>
      <c r="I8944">
        <v>1971</v>
      </c>
      <c r="M8944" t="s">
        <v>277</v>
      </c>
      <c r="N8944" t="s">
        <v>229</v>
      </c>
      <c r="O8944" t="s">
        <v>30</v>
      </c>
      <c r="P8944" t="s">
        <v>30</v>
      </c>
      <c r="Q8944" t="s">
        <v>31</v>
      </c>
      <c r="R8944" t="s">
        <v>30</v>
      </c>
    </row>
    <row r="8945" spans="1:24" x14ac:dyDescent="0.25">
      <c r="A8945">
        <v>1380940</v>
      </c>
      <c r="B8945" t="s">
        <v>33020</v>
      </c>
      <c r="C8945" t="s">
        <v>33021</v>
      </c>
      <c r="F8945" t="s">
        <v>20170</v>
      </c>
      <c r="G8945" t="e">
        <f>-cept</f>
        <v>#NAME?</v>
      </c>
      <c r="H8945" t="s">
        <v>10528</v>
      </c>
      <c r="I8945">
        <v>2012</v>
      </c>
      <c r="N8945" t="s">
        <v>108</v>
      </c>
      <c r="O8945" t="s">
        <v>30</v>
      </c>
      <c r="P8945" t="s">
        <v>30</v>
      </c>
      <c r="Q8945" t="s">
        <v>31</v>
      </c>
      <c r="R8945" t="s">
        <v>30</v>
      </c>
    </row>
    <row r="8946" spans="1:24" x14ac:dyDescent="0.25">
      <c r="A8946">
        <v>1381336</v>
      </c>
      <c r="B8946" t="s">
        <v>33022</v>
      </c>
      <c r="C8946" t="s">
        <v>33023</v>
      </c>
      <c r="N8946" t="s">
        <v>75</v>
      </c>
      <c r="O8946" t="s">
        <v>30</v>
      </c>
      <c r="P8946" t="s">
        <v>30</v>
      </c>
      <c r="Q8946" t="s">
        <v>31</v>
      </c>
      <c r="R8946" t="s">
        <v>30</v>
      </c>
    </row>
    <row r="8947" spans="1:24" x14ac:dyDescent="0.25">
      <c r="A8947">
        <v>1381360</v>
      </c>
      <c r="B8947" t="s">
        <v>33027</v>
      </c>
      <c r="C8947" t="s">
        <v>33028</v>
      </c>
      <c r="N8947" t="s">
        <v>75</v>
      </c>
      <c r="O8947" t="s">
        <v>30</v>
      </c>
      <c r="P8947" t="s">
        <v>30</v>
      </c>
      <c r="Q8947" t="s">
        <v>31</v>
      </c>
      <c r="R8947" t="s">
        <v>30</v>
      </c>
    </row>
    <row r="8948" spans="1:24" x14ac:dyDescent="0.25">
      <c r="A8948">
        <v>1380807</v>
      </c>
      <c r="B8948" t="s">
        <v>33029</v>
      </c>
      <c r="C8948" t="s">
        <v>33030</v>
      </c>
      <c r="N8948" t="s">
        <v>75</v>
      </c>
      <c r="O8948" t="s">
        <v>30</v>
      </c>
      <c r="P8948" t="s">
        <v>30</v>
      </c>
      <c r="Q8948" t="s">
        <v>31</v>
      </c>
      <c r="R8948" t="s">
        <v>30</v>
      </c>
    </row>
    <row r="8949" spans="1:24" x14ac:dyDescent="0.25">
      <c r="A8949">
        <v>631950</v>
      </c>
      <c r="B8949" t="s">
        <v>33045</v>
      </c>
      <c r="C8949" t="s">
        <v>33046</v>
      </c>
      <c r="E8949" t="s">
        <v>33047</v>
      </c>
      <c r="F8949" t="s">
        <v>5374</v>
      </c>
      <c r="G8949" t="e">
        <f>-grel</f>
        <v>#NAME?</v>
      </c>
      <c r="H8949" t="s">
        <v>183</v>
      </c>
      <c r="I8949">
        <v>2010</v>
      </c>
      <c r="N8949" t="s">
        <v>45</v>
      </c>
      <c r="O8949" t="s">
        <v>40</v>
      </c>
      <c r="P8949" t="s">
        <v>30</v>
      </c>
      <c r="Q8949" t="s">
        <v>63</v>
      </c>
      <c r="R8949" t="s">
        <v>30</v>
      </c>
      <c r="X8949" t="s">
        <v>33048</v>
      </c>
    </row>
    <row r="8950" spans="1:24" x14ac:dyDescent="0.25">
      <c r="A8950">
        <v>675842</v>
      </c>
      <c r="B8950" t="s">
        <v>33049</v>
      </c>
      <c r="C8950" t="s">
        <v>33050</v>
      </c>
      <c r="E8950" t="s">
        <v>33051</v>
      </c>
      <c r="F8950" t="s">
        <v>489</v>
      </c>
      <c r="I8950">
        <v>1986</v>
      </c>
      <c r="K8950" t="s">
        <v>33052</v>
      </c>
      <c r="L8950" t="s">
        <v>33053</v>
      </c>
      <c r="M8950" t="s">
        <v>1025</v>
      </c>
      <c r="N8950" t="s">
        <v>29</v>
      </c>
      <c r="O8950" t="s">
        <v>40</v>
      </c>
      <c r="P8950" t="s">
        <v>30</v>
      </c>
      <c r="Q8950" t="s">
        <v>31</v>
      </c>
      <c r="R8950" t="s">
        <v>30</v>
      </c>
      <c r="X8950" t="s">
        <v>33054</v>
      </c>
    </row>
    <row r="8951" spans="1:24" x14ac:dyDescent="0.25">
      <c r="A8951">
        <v>40940</v>
      </c>
      <c r="B8951" t="s">
        <v>33055</v>
      </c>
      <c r="C8951" t="s">
        <v>33056</v>
      </c>
      <c r="E8951" t="s">
        <v>33057</v>
      </c>
      <c r="F8951" t="s">
        <v>33058</v>
      </c>
      <c r="I8951">
        <v>1963</v>
      </c>
      <c r="M8951" t="s">
        <v>2095</v>
      </c>
      <c r="N8951" t="s">
        <v>29</v>
      </c>
      <c r="O8951" t="s">
        <v>30</v>
      </c>
      <c r="P8951" t="s">
        <v>30</v>
      </c>
      <c r="Q8951" t="s">
        <v>31</v>
      </c>
      <c r="R8951" t="s">
        <v>30</v>
      </c>
      <c r="X8951" t="s">
        <v>33059</v>
      </c>
    </row>
    <row r="8952" spans="1:24" x14ac:dyDescent="0.25">
      <c r="A8952">
        <v>874174</v>
      </c>
      <c r="B8952" t="s">
        <v>33060</v>
      </c>
      <c r="C8952" t="s">
        <v>33061</v>
      </c>
      <c r="G8952" t="e">
        <f>-verine</f>
        <v>#NAME?</v>
      </c>
      <c r="H8952" t="s">
        <v>2084</v>
      </c>
      <c r="N8952" t="s">
        <v>45</v>
      </c>
      <c r="O8952" t="s">
        <v>40</v>
      </c>
      <c r="P8952" t="s">
        <v>30</v>
      </c>
      <c r="Q8952" t="s">
        <v>63</v>
      </c>
      <c r="R8952" t="s">
        <v>30</v>
      </c>
      <c r="X8952" t="s">
        <v>33062</v>
      </c>
    </row>
    <row r="8953" spans="1:24" x14ac:dyDescent="0.25">
      <c r="A8953">
        <v>51923</v>
      </c>
      <c r="B8953" t="s">
        <v>33063</v>
      </c>
      <c r="C8953" t="s">
        <v>33064</v>
      </c>
      <c r="F8953" t="s">
        <v>22257</v>
      </c>
      <c r="G8953" t="e">
        <f>-bendazole</f>
        <v>#NAME?</v>
      </c>
      <c r="H8953" t="s">
        <v>947</v>
      </c>
      <c r="I8953">
        <v>1970</v>
      </c>
      <c r="M8953" t="s">
        <v>948</v>
      </c>
      <c r="N8953" t="s">
        <v>45</v>
      </c>
      <c r="O8953" t="s">
        <v>40</v>
      </c>
      <c r="P8953" t="s">
        <v>30</v>
      </c>
      <c r="Q8953" t="s">
        <v>63</v>
      </c>
      <c r="R8953" t="s">
        <v>30</v>
      </c>
      <c r="X8953" t="s">
        <v>33065</v>
      </c>
    </row>
    <row r="8954" spans="1:24" x14ac:dyDescent="0.25">
      <c r="A8954">
        <v>137361</v>
      </c>
      <c r="B8954" t="s">
        <v>33084</v>
      </c>
      <c r="C8954" t="s">
        <v>33085</v>
      </c>
      <c r="E8954" t="s">
        <v>33086</v>
      </c>
      <c r="F8954" t="s">
        <v>22687</v>
      </c>
      <c r="G8954" t="s">
        <v>16059</v>
      </c>
      <c r="H8954" t="s">
        <v>16060</v>
      </c>
      <c r="I8954">
        <v>1992</v>
      </c>
      <c r="M8954" t="s">
        <v>793</v>
      </c>
      <c r="N8954" t="s">
        <v>45</v>
      </c>
      <c r="O8954" t="s">
        <v>30</v>
      </c>
      <c r="P8954" t="s">
        <v>30</v>
      </c>
      <c r="Q8954" t="s">
        <v>63</v>
      </c>
      <c r="R8954" t="s">
        <v>30</v>
      </c>
      <c r="X8954" t="s">
        <v>33087</v>
      </c>
    </row>
    <row r="8955" spans="1:24" x14ac:dyDescent="0.25">
      <c r="A8955">
        <v>1380917</v>
      </c>
      <c r="B8955" t="s">
        <v>33088</v>
      </c>
      <c r="C8955" t="s">
        <v>33089</v>
      </c>
      <c r="E8955" t="s">
        <v>33090</v>
      </c>
      <c r="I8955">
        <v>2004</v>
      </c>
      <c r="N8955" t="s">
        <v>75</v>
      </c>
      <c r="O8955" t="s">
        <v>30</v>
      </c>
      <c r="P8955" t="s">
        <v>30</v>
      </c>
      <c r="Q8955" t="s">
        <v>31</v>
      </c>
      <c r="R8955" t="s">
        <v>30</v>
      </c>
    </row>
    <row r="8956" spans="1:24" x14ac:dyDescent="0.25">
      <c r="A8956">
        <v>1376208</v>
      </c>
      <c r="B8956" t="s">
        <v>33091</v>
      </c>
      <c r="C8956" t="s">
        <v>33092</v>
      </c>
      <c r="E8956" t="s">
        <v>33093</v>
      </c>
      <c r="F8956" t="s">
        <v>14961</v>
      </c>
      <c r="G8956" t="s">
        <v>5055</v>
      </c>
      <c r="H8956" t="s">
        <v>5056</v>
      </c>
      <c r="I8956">
        <v>1990</v>
      </c>
      <c r="M8956" t="s">
        <v>453</v>
      </c>
      <c r="N8956" t="s">
        <v>29</v>
      </c>
      <c r="O8956" t="s">
        <v>30</v>
      </c>
      <c r="P8956" t="s">
        <v>30</v>
      </c>
      <c r="Q8956" t="s">
        <v>31</v>
      </c>
      <c r="R8956" t="s">
        <v>30</v>
      </c>
      <c r="X8956" t="s">
        <v>33094</v>
      </c>
    </row>
    <row r="8957" spans="1:24" x14ac:dyDescent="0.25">
      <c r="A8957">
        <v>887229</v>
      </c>
      <c r="B8957" t="s">
        <v>33098</v>
      </c>
      <c r="C8957" t="s">
        <v>33099</v>
      </c>
      <c r="E8957" t="s">
        <v>33100</v>
      </c>
      <c r="G8957" t="e">
        <f>-renone</f>
        <v>#NAME?</v>
      </c>
      <c r="H8957" t="s">
        <v>14841</v>
      </c>
      <c r="I8957">
        <v>1967</v>
      </c>
      <c r="K8957" t="s">
        <v>33101</v>
      </c>
      <c r="L8957" t="s">
        <v>33102</v>
      </c>
      <c r="M8957" t="s">
        <v>861</v>
      </c>
      <c r="N8957" t="s">
        <v>29</v>
      </c>
      <c r="O8957" t="s">
        <v>40</v>
      </c>
      <c r="P8957" t="s">
        <v>30</v>
      </c>
      <c r="Q8957" t="s">
        <v>31</v>
      </c>
      <c r="R8957" t="s">
        <v>30</v>
      </c>
      <c r="X8957" t="s">
        <v>33103</v>
      </c>
    </row>
    <row r="8958" spans="1:24" x14ac:dyDescent="0.25">
      <c r="A8958">
        <v>1378274</v>
      </c>
      <c r="B8958" t="s">
        <v>33104</v>
      </c>
      <c r="C8958" t="s">
        <v>33105</v>
      </c>
      <c r="E8958" t="s">
        <v>33106</v>
      </c>
      <c r="I8958">
        <v>1967</v>
      </c>
      <c r="K8958" t="s">
        <v>33107</v>
      </c>
      <c r="L8958" t="s">
        <v>33108</v>
      </c>
      <c r="M8958" t="s">
        <v>88</v>
      </c>
      <c r="N8958" t="s">
        <v>45</v>
      </c>
      <c r="O8958" t="s">
        <v>40</v>
      </c>
      <c r="P8958" t="s">
        <v>30</v>
      </c>
      <c r="Q8958" t="s">
        <v>63</v>
      </c>
      <c r="R8958" t="s">
        <v>30</v>
      </c>
      <c r="X8958" t="s">
        <v>33109</v>
      </c>
    </row>
    <row r="8959" spans="1:24" x14ac:dyDescent="0.25">
      <c r="A8959">
        <v>16456</v>
      </c>
      <c r="B8959" t="s">
        <v>33110</v>
      </c>
      <c r="C8959" t="s">
        <v>33111</v>
      </c>
      <c r="E8959" t="s">
        <v>33112</v>
      </c>
      <c r="G8959" t="e">
        <f>-bufen</f>
        <v>#NAME?</v>
      </c>
      <c r="H8959" t="s">
        <v>24090</v>
      </c>
      <c r="I8959">
        <v>1973</v>
      </c>
      <c r="K8959" t="s">
        <v>33113</v>
      </c>
      <c r="L8959" t="s">
        <v>33114</v>
      </c>
      <c r="M8959" t="s">
        <v>1025</v>
      </c>
      <c r="N8959" t="s">
        <v>45</v>
      </c>
      <c r="O8959" t="s">
        <v>40</v>
      </c>
      <c r="P8959" t="s">
        <v>30</v>
      </c>
      <c r="Q8959" t="s">
        <v>63</v>
      </c>
      <c r="R8959" t="s">
        <v>30</v>
      </c>
      <c r="X8959" t="s">
        <v>33115</v>
      </c>
    </row>
    <row r="8960" spans="1:24" x14ac:dyDescent="0.25">
      <c r="A8960">
        <v>1383552</v>
      </c>
      <c r="B8960" t="s">
        <v>33129</v>
      </c>
      <c r="C8960" t="s">
        <v>33130</v>
      </c>
      <c r="E8960" t="s">
        <v>33131</v>
      </c>
      <c r="G8960" t="e">
        <f>-nakalant</f>
        <v>#NAME?</v>
      </c>
      <c r="H8960" t="s">
        <v>33132</v>
      </c>
      <c r="I8960">
        <v>2005</v>
      </c>
      <c r="K8960" t="s">
        <v>33133</v>
      </c>
      <c r="L8960" t="s">
        <v>33134</v>
      </c>
      <c r="N8960" t="s">
        <v>45</v>
      </c>
      <c r="O8960" t="s">
        <v>40</v>
      </c>
      <c r="P8960" t="s">
        <v>30</v>
      </c>
      <c r="Q8960" t="s">
        <v>31</v>
      </c>
      <c r="R8960" t="s">
        <v>30</v>
      </c>
      <c r="X8960" t="s">
        <v>33135</v>
      </c>
    </row>
    <row r="8961" spans="1:24" x14ac:dyDescent="0.25">
      <c r="A8961">
        <v>1380466</v>
      </c>
      <c r="B8961" t="s">
        <v>33136</v>
      </c>
      <c r="C8961" t="s">
        <v>33137</v>
      </c>
      <c r="F8961" t="s">
        <v>33138</v>
      </c>
      <c r="I8961">
        <v>1982</v>
      </c>
      <c r="K8961" t="s">
        <v>33139</v>
      </c>
      <c r="L8961" t="s">
        <v>33140</v>
      </c>
      <c r="M8961" t="s">
        <v>33141</v>
      </c>
      <c r="N8961" t="s">
        <v>75</v>
      </c>
      <c r="O8961" t="s">
        <v>30</v>
      </c>
      <c r="P8961" t="s">
        <v>30</v>
      </c>
      <c r="Q8961" t="s">
        <v>31</v>
      </c>
      <c r="R8961" t="s">
        <v>30</v>
      </c>
    </row>
    <row r="8962" spans="1:24" x14ac:dyDescent="0.25">
      <c r="A8962">
        <v>1378652</v>
      </c>
      <c r="B8962" t="s">
        <v>33147</v>
      </c>
      <c r="C8962" t="s">
        <v>33148</v>
      </c>
      <c r="G8962" t="e">
        <f>-tocin</f>
        <v>#NAME?</v>
      </c>
      <c r="H8962" t="s">
        <v>1730</v>
      </c>
      <c r="K8962" t="s">
        <v>33149</v>
      </c>
      <c r="L8962" t="s">
        <v>33150</v>
      </c>
      <c r="N8962" t="s">
        <v>108</v>
      </c>
      <c r="O8962" t="s">
        <v>30</v>
      </c>
      <c r="P8962" t="s">
        <v>30</v>
      </c>
      <c r="Q8962" t="s">
        <v>31</v>
      </c>
      <c r="R8962" t="s">
        <v>30</v>
      </c>
      <c r="X8962" t="s">
        <v>33151</v>
      </c>
    </row>
    <row r="8963" spans="1:24" x14ac:dyDescent="0.25">
      <c r="A8963">
        <v>1381114</v>
      </c>
      <c r="B8963" t="s">
        <v>33152</v>
      </c>
      <c r="C8963" t="s">
        <v>33153</v>
      </c>
      <c r="F8963" t="s">
        <v>33154</v>
      </c>
      <c r="K8963" t="s">
        <v>33155</v>
      </c>
      <c r="L8963" t="s">
        <v>33156</v>
      </c>
      <c r="M8963" t="s">
        <v>10630</v>
      </c>
      <c r="N8963" t="s">
        <v>75</v>
      </c>
      <c r="O8963" t="s">
        <v>30</v>
      </c>
      <c r="P8963" t="s">
        <v>30</v>
      </c>
      <c r="Q8963" t="s">
        <v>31</v>
      </c>
      <c r="R8963" t="s">
        <v>30</v>
      </c>
    </row>
    <row r="8964" spans="1:24" x14ac:dyDescent="0.25">
      <c r="A8964">
        <v>1381485</v>
      </c>
      <c r="B8964" t="s">
        <v>33157</v>
      </c>
      <c r="C8964" t="s">
        <v>33158</v>
      </c>
      <c r="K8964" t="s">
        <v>33159</v>
      </c>
      <c r="L8964" t="s">
        <v>33160</v>
      </c>
      <c r="M8964" t="s">
        <v>1664</v>
      </c>
      <c r="N8964" t="s">
        <v>75</v>
      </c>
      <c r="O8964" t="s">
        <v>30</v>
      </c>
      <c r="P8964" t="s">
        <v>30</v>
      </c>
      <c r="Q8964" t="s">
        <v>31</v>
      </c>
      <c r="R8964" t="s">
        <v>30</v>
      </c>
    </row>
    <row r="8965" spans="1:24" x14ac:dyDescent="0.25">
      <c r="A8965">
        <v>1381094</v>
      </c>
      <c r="B8965" t="s">
        <v>33161</v>
      </c>
      <c r="C8965" t="s">
        <v>33162</v>
      </c>
      <c r="K8965" t="s">
        <v>33163</v>
      </c>
      <c r="L8965" t="s">
        <v>33164</v>
      </c>
      <c r="M8965" t="s">
        <v>102</v>
      </c>
      <c r="N8965" t="s">
        <v>75</v>
      </c>
      <c r="O8965" t="s">
        <v>30</v>
      </c>
      <c r="P8965" t="s">
        <v>30</v>
      </c>
      <c r="Q8965" t="s">
        <v>31</v>
      </c>
      <c r="R8965" t="s">
        <v>30</v>
      </c>
    </row>
    <row r="8966" spans="1:24" x14ac:dyDescent="0.25">
      <c r="A8966">
        <v>1376478</v>
      </c>
      <c r="B8966" t="s">
        <v>33165</v>
      </c>
      <c r="C8966" t="s">
        <v>33166</v>
      </c>
      <c r="E8966" t="s">
        <v>33167</v>
      </c>
      <c r="K8966" t="s">
        <v>33168</v>
      </c>
      <c r="L8966" t="s">
        <v>33169</v>
      </c>
      <c r="N8966" t="s">
        <v>45</v>
      </c>
      <c r="O8966" t="s">
        <v>40</v>
      </c>
      <c r="P8966" t="s">
        <v>30</v>
      </c>
      <c r="Q8966" t="s">
        <v>63</v>
      </c>
      <c r="R8966" t="s">
        <v>30</v>
      </c>
      <c r="X8966" t="s">
        <v>33170</v>
      </c>
    </row>
    <row r="8967" spans="1:24" x14ac:dyDescent="0.25">
      <c r="A8967">
        <v>1377726</v>
      </c>
      <c r="B8967" t="s">
        <v>33177</v>
      </c>
      <c r="C8967" t="s">
        <v>33178</v>
      </c>
      <c r="K8967" t="s">
        <v>33179</v>
      </c>
      <c r="L8967" t="s">
        <v>33180</v>
      </c>
      <c r="N8967" t="s">
        <v>45</v>
      </c>
      <c r="O8967" t="s">
        <v>40</v>
      </c>
      <c r="P8967" t="s">
        <v>30</v>
      </c>
      <c r="Q8967" t="s">
        <v>46</v>
      </c>
      <c r="R8967" t="s">
        <v>30</v>
      </c>
      <c r="X8967" t="s">
        <v>33181</v>
      </c>
    </row>
    <row r="8968" spans="1:24" x14ac:dyDescent="0.25">
      <c r="A8968">
        <v>1377129</v>
      </c>
      <c r="B8968" t="s">
        <v>33189</v>
      </c>
      <c r="C8968" t="s">
        <v>33190</v>
      </c>
      <c r="K8968" t="s">
        <v>33191</v>
      </c>
      <c r="L8968" t="s">
        <v>33192</v>
      </c>
      <c r="N8968" t="s">
        <v>45</v>
      </c>
      <c r="O8968" t="s">
        <v>40</v>
      </c>
      <c r="P8968" t="s">
        <v>30</v>
      </c>
      <c r="Q8968" t="s">
        <v>63</v>
      </c>
      <c r="R8968" t="s">
        <v>30</v>
      </c>
      <c r="X8968" t="s">
        <v>33193</v>
      </c>
    </row>
    <row r="8969" spans="1:24" x14ac:dyDescent="0.25">
      <c r="A8969">
        <v>1379990</v>
      </c>
      <c r="B8969" t="s">
        <v>33194</v>
      </c>
      <c r="C8969" t="s">
        <v>33195</v>
      </c>
      <c r="K8969" t="s">
        <v>33196</v>
      </c>
      <c r="L8969" t="s">
        <v>33197</v>
      </c>
      <c r="N8969" t="s">
        <v>45</v>
      </c>
      <c r="O8969" t="s">
        <v>40</v>
      </c>
      <c r="P8969" t="s">
        <v>30</v>
      </c>
      <c r="Q8969" t="s">
        <v>63</v>
      </c>
      <c r="R8969" t="s">
        <v>30</v>
      </c>
      <c r="X8969" t="s">
        <v>33198</v>
      </c>
    </row>
    <row r="8970" spans="1:24" x14ac:dyDescent="0.25">
      <c r="A8970">
        <v>1379382</v>
      </c>
      <c r="B8970" t="s">
        <v>33199</v>
      </c>
      <c r="C8970" t="s">
        <v>33200</v>
      </c>
      <c r="F8970" t="s">
        <v>33201</v>
      </c>
      <c r="G8970" t="s">
        <v>5388</v>
      </c>
      <c r="H8970" t="s">
        <v>5389</v>
      </c>
      <c r="I8970">
        <v>1987</v>
      </c>
      <c r="K8970" t="s">
        <v>33202</v>
      </c>
      <c r="L8970" t="s">
        <v>33203</v>
      </c>
      <c r="M8970" t="s">
        <v>11735</v>
      </c>
      <c r="N8970" t="s">
        <v>29</v>
      </c>
      <c r="O8970" t="s">
        <v>40</v>
      </c>
      <c r="P8970" t="s">
        <v>30</v>
      </c>
      <c r="Q8970" t="s">
        <v>31</v>
      </c>
      <c r="R8970" t="s">
        <v>30</v>
      </c>
      <c r="X8970" t="s">
        <v>33204</v>
      </c>
    </row>
    <row r="8971" spans="1:24" x14ac:dyDescent="0.25">
      <c r="A8971">
        <v>1378595</v>
      </c>
      <c r="B8971" t="s">
        <v>33205</v>
      </c>
      <c r="C8971" t="s">
        <v>33206</v>
      </c>
      <c r="K8971" t="s">
        <v>33207</v>
      </c>
      <c r="L8971" t="s">
        <v>33208</v>
      </c>
      <c r="N8971" t="s">
        <v>45</v>
      </c>
      <c r="O8971" t="s">
        <v>40</v>
      </c>
      <c r="P8971" t="s">
        <v>30</v>
      </c>
      <c r="Q8971" t="s">
        <v>31</v>
      </c>
      <c r="R8971" t="s">
        <v>30</v>
      </c>
      <c r="X8971" t="s">
        <v>33209</v>
      </c>
    </row>
    <row r="8972" spans="1:24" x14ac:dyDescent="0.25">
      <c r="A8972">
        <v>1377767</v>
      </c>
      <c r="B8972" t="s">
        <v>33210</v>
      </c>
      <c r="C8972" t="s">
        <v>33211</v>
      </c>
      <c r="K8972" t="s">
        <v>33212</v>
      </c>
      <c r="L8972" t="s">
        <v>33213</v>
      </c>
      <c r="N8972" t="s">
        <v>45</v>
      </c>
      <c r="O8972" t="s">
        <v>40</v>
      </c>
      <c r="P8972" t="s">
        <v>30</v>
      </c>
      <c r="Q8972" t="s">
        <v>46</v>
      </c>
      <c r="R8972" t="s">
        <v>30</v>
      </c>
      <c r="X8972" t="s">
        <v>33214</v>
      </c>
    </row>
    <row r="8973" spans="1:24" x14ac:dyDescent="0.25">
      <c r="A8973">
        <v>1376878</v>
      </c>
      <c r="B8973" t="s">
        <v>33215</v>
      </c>
      <c r="C8973" t="s">
        <v>33216</v>
      </c>
      <c r="E8973" t="s">
        <v>33217</v>
      </c>
      <c r="K8973" t="s">
        <v>33218</v>
      </c>
      <c r="L8973" t="s">
        <v>33219</v>
      </c>
      <c r="N8973" t="s">
        <v>45</v>
      </c>
      <c r="O8973" t="s">
        <v>30</v>
      </c>
      <c r="P8973" t="s">
        <v>30</v>
      </c>
      <c r="Q8973" t="s">
        <v>46</v>
      </c>
      <c r="R8973" t="s">
        <v>30</v>
      </c>
      <c r="X8973" t="s">
        <v>33220</v>
      </c>
    </row>
    <row r="8974" spans="1:24" x14ac:dyDescent="0.25">
      <c r="A8974">
        <v>1383577</v>
      </c>
      <c r="B8974" t="s">
        <v>33221</v>
      </c>
      <c r="C8974" t="s">
        <v>33222</v>
      </c>
      <c r="K8974" t="s">
        <v>33223</v>
      </c>
      <c r="L8974" t="s">
        <v>33224</v>
      </c>
      <c r="N8974" t="s">
        <v>45</v>
      </c>
      <c r="O8974" t="s">
        <v>30</v>
      </c>
      <c r="P8974" t="s">
        <v>30</v>
      </c>
      <c r="Q8974" t="s">
        <v>63</v>
      </c>
      <c r="R8974" t="s">
        <v>30</v>
      </c>
      <c r="X8974" t="s">
        <v>33225</v>
      </c>
    </row>
    <row r="8975" spans="1:24" x14ac:dyDescent="0.25">
      <c r="A8975">
        <v>1383388</v>
      </c>
      <c r="B8975" t="s">
        <v>33232</v>
      </c>
      <c r="C8975" t="s">
        <v>33233</v>
      </c>
      <c r="E8975" t="s">
        <v>33234</v>
      </c>
      <c r="F8975" t="s">
        <v>1046</v>
      </c>
      <c r="I8975">
        <v>1962</v>
      </c>
      <c r="K8975" t="s">
        <v>33235</v>
      </c>
      <c r="L8975" t="s">
        <v>33236</v>
      </c>
      <c r="M8975" t="s">
        <v>2544</v>
      </c>
      <c r="N8975" t="s">
        <v>45</v>
      </c>
      <c r="O8975" t="s">
        <v>40</v>
      </c>
      <c r="P8975" t="s">
        <v>30</v>
      </c>
      <c r="Q8975" t="s">
        <v>46</v>
      </c>
      <c r="R8975" t="s">
        <v>30</v>
      </c>
      <c r="X8975" t="s">
        <v>33237</v>
      </c>
    </row>
    <row r="8976" spans="1:24" x14ac:dyDescent="0.25">
      <c r="A8976">
        <v>1380531</v>
      </c>
      <c r="B8976" t="s">
        <v>33245</v>
      </c>
      <c r="C8976" t="s">
        <v>33246</v>
      </c>
      <c r="K8976" t="s">
        <v>33247</v>
      </c>
      <c r="L8976" t="s">
        <v>33248</v>
      </c>
      <c r="N8976" t="s">
        <v>29</v>
      </c>
      <c r="O8976" t="s">
        <v>30</v>
      </c>
      <c r="P8976" t="s">
        <v>30</v>
      </c>
      <c r="Q8976" t="s">
        <v>31</v>
      </c>
      <c r="R8976" t="s">
        <v>30</v>
      </c>
    </row>
    <row r="8977" spans="1:24" x14ac:dyDescent="0.25">
      <c r="A8977">
        <v>624233</v>
      </c>
      <c r="B8977" t="s">
        <v>33249</v>
      </c>
      <c r="C8977" t="s">
        <v>33250</v>
      </c>
      <c r="E8977" t="s">
        <v>33251</v>
      </c>
      <c r="F8977" t="s">
        <v>4717</v>
      </c>
      <c r="G8977" t="e">
        <f>-terol</f>
        <v>#NAME?</v>
      </c>
      <c r="H8977" t="s">
        <v>827</v>
      </c>
      <c r="I8977">
        <v>1977</v>
      </c>
      <c r="K8977" t="s">
        <v>33252</v>
      </c>
      <c r="L8977" t="s">
        <v>33253</v>
      </c>
      <c r="M8977" t="s">
        <v>1310</v>
      </c>
      <c r="N8977" t="s">
        <v>29</v>
      </c>
      <c r="O8977" t="s">
        <v>40</v>
      </c>
      <c r="P8977" t="s">
        <v>30</v>
      </c>
      <c r="Q8977" t="s">
        <v>46</v>
      </c>
      <c r="R8977" t="s">
        <v>30</v>
      </c>
      <c r="X8977" t="s">
        <v>33254</v>
      </c>
    </row>
    <row r="8978" spans="1:24" x14ac:dyDescent="0.25">
      <c r="A8978">
        <v>1378531</v>
      </c>
      <c r="B8978" t="s">
        <v>33255</v>
      </c>
      <c r="C8978" t="s">
        <v>33256</v>
      </c>
      <c r="K8978" t="s">
        <v>33257</v>
      </c>
      <c r="L8978" t="s">
        <v>33258</v>
      </c>
      <c r="N8978" t="s">
        <v>45</v>
      </c>
      <c r="O8978" t="s">
        <v>40</v>
      </c>
      <c r="P8978" t="s">
        <v>30</v>
      </c>
      <c r="Q8978" t="s">
        <v>63</v>
      </c>
      <c r="R8978" t="s">
        <v>30</v>
      </c>
      <c r="X8978" t="s">
        <v>33259</v>
      </c>
    </row>
    <row r="8979" spans="1:24" x14ac:dyDescent="0.25">
      <c r="A8979">
        <v>1379238</v>
      </c>
      <c r="B8979" t="s">
        <v>33260</v>
      </c>
      <c r="C8979" t="s">
        <v>33261</v>
      </c>
      <c r="K8979" t="s">
        <v>33262</v>
      </c>
      <c r="L8979" t="s">
        <v>33263</v>
      </c>
      <c r="N8979" t="s">
        <v>45</v>
      </c>
      <c r="O8979" t="s">
        <v>30</v>
      </c>
      <c r="P8979" t="s">
        <v>30</v>
      </c>
      <c r="Q8979" t="s">
        <v>63</v>
      </c>
      <c r="R8979" t="s">
        <v>30</v>
      </c>
      <c r="X8979" t="s">
        <v>33264</v>
      </c>
    </row>
    <row r="8980" spans="1:24" x14ac:dyDescent="0.25">
      <c r="A8980">
        <v>1379783</v>
      </c>
      <c r="B8980" t="s">
        <v>33265</v>
      </c>
      <c r="C8980" t="s">
        <v>33266</v>
      </c>
      <c r="N8980" t="s">
        <v>45</v>
      </c>
      <c r="O8980" t="s">
        <v>40</v>
      </c>
      <c r="P8980" t="s">
        <v>30</v>
      </c>
      <c r="Q8980" t="s">
        <v>63</v>
      </c>
      <c r="R8980" t="s">
        <v>30</v>
      </c>
      <c r="X8980" t="s">
        <v>33267</v>
      </c>
    </row>
    <row r="8981" spans="1:24" x14ac:dyDescent="0.25">
      <c r="A8981">
        <v>1380027</v>
      </c>
      <c r="B8981" t="s">
        <v>33268</v>
      </c>
      <c r="C8981" t="s">
        <v>33269</v>
      </c>
      <c r="G8981" t="e">
        <f>-imus</f>
        <v>#NAME?</v>
      </c>
      <c r="H8981" t="s">
        <v>3773</v>
      </c>
      <c r="N8981" t="s">
        <v>45</v>
      </c>
      <c r="O8981" t="s">
        <v>40</v>
      </c>
      <c r="P8981" t="s">
        <v>30</v>
      </c>
      <c r="Q8981" t="s">
        <v>63</v>
      </c>
      <c r="R8981" t="s">
        <v>30</v>
      </c>
      <c r="X8981" t="s">
        <v>33270</v>
      </c>
    </row>
    <row r="8982" spans="1:24" x14ac:dyDescent="0.25">
      <c r="A8982">
        <v>1376559</v>
      </c>
      <c r="B8982" t="s">
        <v>33271</v>
      </c>
      <c r="C8982" t="s">
        <v>33272</v>
      </c>
      <c r="I8982">
        <v>1966</v>
      </c>
      <c r="M8982" t="s">
        <v>1029</v>
      </c>
      <c r="N8982" t="s">
        <v>45</v>
      </c>
      <c r="O8982" t="s">
        <v>40</v>
      </c>
      <c r="P8982" t="s">
        <v>30</v>
      </c>
      <c r="Q8982" t="s">
        <v>63</v>
      </c>
      <c r="R8982" t="s">
        <v>30</v>
      </c>
      <c r="X8982" t="s">
        <v>33273</v>
      </c>
    </row>
    <row r="8983" spans="1:24" x14ac:dyDescent="0.25">
      <c r="A8983">
        <v>1376436</v>
      </c>
      <c r="B8983" t="s">
        <v>33274</v>
      </c>
      <c r="C8983" t="s">
        <v>33275</v>
      </c>
      <c r="I8983">
        <v>1968</v>
      </c>
      <c r="M8983" t="s">
        <v>1348</v>
      </c>
      <c r="N8983" t="s">
        <v>29</v>
      </c>
      <c r="O8983" t="s">
        <v>40</v>
      </c>
      <c r="P8983" t="s">
        <v>30</v>
      </c>
      <c r="Q8983" t="s">
        <v>31</v>
      </c>
      <c r="R8983" t="s">
        <v>30</v>
      </c>
      <c r="X8983" t="s">
        <v>33276</v>
      </c>
    </row>
    <row r="8984" spans="1:24" x14ac:dyDescent="0.25">
      <c r="A8984">
        <v>1376147</v>
      </c>
      <c r="B8984" t="s">
        <v>33277</v>
      </c>
      <c r="C8984" t="s">
        <v>33278</v>
      </c>
      <c r="E8984" t="s">
        <v>33279</v>
      </c>
      <c r="F8984" t="s">
        <v>33280</v>
      </c>
      <c r="G8984" t="e">
        <f>-conazole</f>
        <v>#NAME?</v>
      </c>
      <c r="H8984" t="s">
        <v>917</v>
      </c>
      <c r="I8984">
        <v>2011</v>
      </c>
      <c r="N8984" t="s">
        <v>45</v>
      </c>
      <c r="O8984" t="s">
        <v>40</v>
      </c>
      <c r="P8984" t="s">
        <v>30</v>
      </c>
      <c r="Q8984" t="s">
        <v>31</v>
      </c>
      <c r="R8984" t="s">
        <v>30</v>
      </c>
      <c r="X8984" t="s">
        <v>33281</v>
      </c>
    </row>
    <row r="8985" spans="1:24" x14ac:dyDescent="0.25">
      <c r="A8985">
        <v>1380220</v>
      </c>
      <c r="B8985" t="s">
        <v>33282</v>
      </c>
      <c r="C8985" t="s">
        <v>33283</v>
      </c>
      <c r="N8985" t="s">
        <v>75</v>
      </c>
      <c r="O8985" t="s">
        <v>30</v>
      </c>
      <c r="P8985" t="s">
        <v>30</v>
      </c>
      <c r="Q8985" t="s">
        <v>31</v>
      </c>
      <c r="R8985" t="s">
        <v>30</v>
      </c>
    </row>
    <row r="8986" spans="1:24" x14ac:dyDescent="0.25">
      <c r="A8986">
        <v>1381217</v>
      </c>
      <c r="B8986" t="s">
        <v>33293</v>
      </c>
      <c r="C8986" t="s">
        <v>33294</v>
      </c>
      <c r="K8986" t="s">
        <v>33295</v>
      </c>
      <c r="L8986" t="s">
        <v>33296</v>
      </c>
      <c r="N8986" t="s">
        <v>75</v>
      </c>
      <c r="O8986" t="s">
        <v>30</v>
      </c>
      <c r="P8986" t="s">
        <v>30</v>
      </c>
      <c r="Q8986" t="s">
        <v>31</v>
      </c>
      <c r="R8986" t="s">
        <v>30</v>
      </c>
    </row>
    <row r="8987" spans="1:24" x14ac:dyDescent="0.25">
      <c r="A8987">
        <v>1380499</v>
      </c>
      <c r="B8987" t="s">
        <v>33300</v>
      </c>
      <c r="C8987" t="s">
        <v>33301</v>
      </c>
      <c r="N8987" t="s">
        <v>75</v>
      </c>
      <c r="O8987" t="s">
        <v>30</v>
      </c>
      <c r="P8987" t="s">
        <v>30</v>
      </c>
      <c r="Q8987" t="s">
        <v>31</v>
      </c>
      <c r="R8987" t="s">
        <v>30</v>
      </c>
    </row>
    <row r="8988" spans="1:24" x14ac:dyDescent="0.25">
      <c r="A8988">
        <v>1380689</v>
      </c>
      <c r="B8988" t="s">
        <v>33302</v>
      </c>
      <c r="C8988" t="s">
        <v>33303</v>
      </c>
      <c r="I8988">
        <v>1966</v>
      </c>
      <c r="M8988" t="s">
        <v>33304</v>
      </c>
      <c r="N8988" t="s">
        <v>75</v>
      </c>
      <c r="O8988" t="s">
        <v>30</v>
      </c>
      <c r="P8988" t="s">
        <v>30</v>
      </c>
      <c r="Q8988" t="s">
        <v>31</v>
      </c>
      <c r="R8988" t="s">
        <v>30</v>
      </c>
    </row>
    <row r="8989" spans="1:24" x14ac:dyDescent="0.25">
      <c r="A8989">
        <v>1380756</v>
      </c>
      <c r="B8989" t="s">
        <v>33305</v>
      </c>
      <c r="C8989" t="s">
        <v>33306</v>
      </c>
      <c r="N8989" t="s">
        <v>75</v>
      </c>
      <c r="O8989" t="s">
        <v>30</v>
      </c>
      <c r="P8989" t="s">
        <v>30</v>
      </c>
      <c r="Q8989" t="s">
        <v>31</v>
      </c>
      <c r="R8989" t="s">
        <v>30</v>
      </c>
    </row>
    <row r="8990" spans="1:24" x14ac:dyDescent="0.25">
      <c r="A8990">
        <v>1381321</v>
      </c>
      <c r="B8990" t="s">
        <v>33310</v>
      </c>
      <c r="C8990" t="s">
        <v>33311</v>
      </c>
      <c r="N8990" t="s">
        <v>75</v>
      </c>
      <c r="O8990" t="s">
        <v>30</v>
      </c>
      <c r="P8990" t="s">
        <v>30</v>
      </c>
      <c r="Q8990" t="s">
        <v>31</v>
      </c>
      <c r="R8990" t="s">
        <v>30</v>
      </c>
    </row>
    <row r="8991" spans="1:24" x14ac:dyDescent="0.25">
      <c r="A8991">
        <v>1381052</v>
      </c>
      <c r="B8991" t="s">
        <v>33312</v>
      </c>
      <c r="C8991" t="s">
        <v>33313</v>
      </c>
      <c r="N8991" t="s">
        <v>75</v>
      </c>
      <c r="O8991" t="s">
        <v>30</v>
      </c>
      <c r="P8991" t="s">
        <v>30</v>
      </c>
      <c r="Q8991" t="s">
        <v>31</v>
      </c>
      <c r="R8991" t="s">
        <v>30</v>
      </c>
    </row>
    <row r="8992" spans="1:24" x14ac:dyDescent="0.25">
      <c r="A8992">
        <v>1377563</v>
      </c>
      <c r="B8992" t="s">
        <v>33317</v>
      </c>
      <c r="C8992" t="s">
        <v>33318</v>
      </c>
      <c r="F8992" t="s">
        <v>313</v>
      </c>
      <c r="N8992" t="s">
        <v>45</v>
      </c>
      <c r="O8992" t="s">
        <v>40</v>
      </c>
      <c r="P8992" t="s">
        <v>30</v>
      </c>
      <c r="Q8992" t="s">
        <v>46</v>
      </c>
      <c r="R8992" t="s">
        <v>30</v>
      </c>
      <c r="X8992" t="s">
        <v>33319</v>
      </c>
    </row>
    <row r="8993" spans="1:24" x14ac:dyDescent="0.25">
      <c r="A8993">
        <v>1376947</v>
      </c>
      <c r="B8993" t="s">
        <v>33320</v>
      </c>
      <c r="C8993" t="s">
        <v>33321</v>
      </c>
      <c r="G8993" t="s">
        <v>3021</v>
      </c>
      <c r="H8993" t="s">
        <v>1459</v>
      </c>
      <c r="I8993">
        <v>1967</v>
      </c>
      <c r="M8993" t="s">
        <v>942</v>
      </c>
      <c r="N8993" t="s">
        <v>45</v>
      </c>
      <c r="O8993" t="s">
        <v>40</v>
      </c>
      <c r="P8993" t="s">
        <v>30</v>
      </c>
      <c r="Q8993" t="s">
        <v>63</v>
      </c>
      <c r="R8993" t="s">
        <v>30</v>
      </c>
      <c r="X8993" t="s">
        <v>33322</v>
      </c>
    </row>
    <row r="8994" spans="1:24" x14ac:dyDescent="0.25">
      <c r="A8994">
        <v>1377184</v>
      </c>
      <c r="B8994" t="s">
        <v>33323</v>
      </c>
      <c r="C8994" t="s">
        <v>33324</v>
      </c>
      <c r="G8994" t="s">
        <v>2750</v>
      </c>
      <c r="H8994" t="s">
        <v>707</v>
      </c>
      <c r="N8994" t="s">
        <v>45</v>
      </c>
      <c r="O8994" t="s">
        <v>40</v>
      </c>
      <c r="P8994" t="s">
        <v>30</v>
      </c>
      <c r="Q8994" t="s">
        <v>46</v>
      </c>
      <c r="R8994" t="s">
        <v>30</v>
      </c>
      <c r="X8994" t="s">
        <v>33325</v>
      </c>
    </row>
    <row r="8995" spans="1:24" x14ac:dyDescent="0.25">
      <c r="A8995">
        <v>1377330</v>
      </c>
      <c r="B8995" t="s">
        <v>33326</v>
      </c>
      <c r="C8995" t="s">
        <v>33327</v>
      </c>
      <c r="G8995" t="e">
        <f>-verine</f>
        <v>#NAME?</v>
      </c>
      <c r="H8995" t="s">
        <v>2084</v>
      </c>
      <c r="K8995" t="s">
        <v>33328</v>
      </c>
      <c r="L8995" t="s">
        <v>33329</v>
      </c>
      <c r="N8995" t="s">
        <v>45</v>
      </c>
      <c r="O8995" t="s">
        <v>40</v>
      </c>
      <c r="P8995" t="s">
        <v>30</v>
      </c>
      <c r="Q8995" t="s">
        <v>63</v>
      </c>
      <c r="R8995" t="s">
        <v>30</v>
      </c>
      <c r="X8995" t="s">
        <v>33330</v>
      </c>
    </row>
    <row r="8996" spans="1:24" x14ac:dyDescent="0.25">
      <c r="A8996">
        <v>1377075</v>
      </c>
      <c r="B8996" t="s">
        <v>33331</v>
      </c>
      <c r="C8996" t="s">
        <v>33332</v>
      </c>
      <c r="N8996" t="s">
        <v>45</v>
      </c>
      <c r="O8996" t="s">
        <v>40</v>
      </c>
      <c r="P8996" t="s">
        <v>30</v>
      </c>
      <c r="Q8996" t="s">
        <v>46</v>
      </c>
      <c r="R8996" t="s">
        <v>30</v>
      </c>
      <c r="X8996" t="s">
        <v>33333</v>
      </c>
    </row>
    <row r="8997" spans="1:24" x14ac:dyDescent="0.25">
      <c r="A8997">
        <v>1376748</v>
      </c>
      <c r="B8997" t="s">
        <v>33334</v>
      </c>
      <c r="C8997" t="s">
        <v>33335</v>
      </c>
      <c r="N8997" t="s">
        <v>45</v>
      </c>
      <c r="O8997" t="s">
        <v>30</v>
      </c>
      <c r="P8997" t="s">
        <v>30</v>
      </c>
      <c r="Q8997" t="s">
        <v>46</v>
      </c>
      <c r="R8997" t="s">
        <v>30</v>
      </c>
      <c r="X8997" t="s">
        <v>33336</v>
      </c>
    </row>
    <row r="8998" spans="1:24" x14ac:dyDescent="0.25">
      <c r="A8998">
        <v>1379819</v>
      </c>
      <c r="B8998" t="s">
        <v>33337</v>
      </c>
      <c r="C8998" t="s">
        <v>33338</v>
      </c>
      <c r="E8998" t="s">
        <v>33339</v>
      </c>
      <c r="F8998" t="s">
        <v>26331</v>
      </c>
      <c r="G8998" t="e">
        <f>-arit</f>
        <v>#NAME?</v>
      </c>
      <c r="H8998" t="s">
        <v>1413</v>
      </c>
      <c r="I8998">
        <v>1992</v>
      </c>
      <c r="M8998" t="s">
        <v>18716</v>
      </c>
      <c r="N8998" t="s">
        <v>45</v>
      </c>
      <c r="O8998" t="s">
        <v>40</v>
      </c>
      <c r="P8998" t="s">
        <v>30</v>
      </c>
      <c r="Q8998" t="s">
        <v>63</v>
      </c>
      <c r="R8998" t="s">
        <v>30</v>
      </c>
      <c r="X8998" t="s">
        <v>33340</v>
      </c>
    </row>
    <row r="8999" spans="1:24" x14ac:dyDescent="0.25">
      <c r="A8999">
        <v>1376759</v>
      </c>
      <c r="B8999" t="s">
        <v>33341</v>
      </c>
      <c r="C8999" t="s">
        <v>33342</v>
      </c>
      <c r="F8999" t="s">
        <v>7107</v>
      </c>
      <c r="G8999" t="s">
        <v>2639</v>
      </c>
      <c r="H8999" t="s">
        <v>2640</v>
      </c>
      <c r="I8999">
        <v>1965</v>
      </c>
      <c r="M8999" t="s">
        <v>905</v>
      </c>
      <c r="N8999" t="s">
        <v>29</v>
      </c>
      <c r="O8999" t="s">
        <v>40</v>
      </c>
      <c r="P8999" t="s">
        <v>30</v>
      </c>
      <c r="Q8999" t="s">
        <v>46</v>
      </c>
      <c r="R8999" t="s">
        <v>30</v>
      </c>
      <c r="X8999" t="s">
        <v>33343</v>
      </c>
    </row>
    <row r="9000" spans="1:24" x14ac:dyDescent="0.25">
      <c r="A9000">
        <v>1377168</v>
      </c>
      <c r="B9000" t="s">
        <v>33344</v>
      </c>
      <c r="C9000" t="s">
        <v>33345</v>
      </c>
      <c r="E9000" t="s">
        <v>33346</v>
      </c>
      <c r="F9000" t="s">
        <v>5885</v>
      </c>
      <c r="I9000">
        <v>1981</v>
      </c>
      <c r="M9000" t="s">
        <v>1844</v>
      </c>
      <c r="N9000" t="s">
        <v>45</v>
      </c>
      <c r="O9000" t="s">
        <v>40</v>
      </c>
      <c r="P9000" t="s">
        <v>30</v>
      </c>
      <c r="Q9000" t="s">
        <v>63</v>
      </c>
      <c r="R9000" t="s">
        <v>30</v>
      </c>
      <c r="X9000" t="s">
        <v>33347</v>
      </c>
    </row>
    <row r="9001" spans="1:24" x14ac:dyDescent="0.25">
      <c r="A9001">
        <v>1378543</v>
      </c>
      <c r="B9001" t="s">
        <v>33348</v>
      </c>
      <c r="C9001" t="s">
        <v>33349</v>
      </c>
      <c r="E9001" t="s">
        <v>33350</v>
      </c>
      <c r="N9001" t="s">
        <v>45</v>
      </c>
      <c r="O9001" t="s">
        <v>40</v>
      </c>
      <c r="P9001" t="s">
        <v>30</v>
      </c>
      <c r="Q9001" t="s">
        <v>46</v>
      </c>
      <c r="R9001" t="s">
        <v>30</v>
      </c>
      <c r="X9001" t="s">
        <v>33351</v>
      </c>
    </row>
    <row r="9002" spans="1:24" x14ac:dyDescent="0.25">
      <c r="A9002">
        <v>1377036</v>
      </c>
      <c r="B9002" t="s">
        <v>33352</v>
      </c>
      <c r="C9002" t="s">
        <v>33353</v>
      </c>
      <c r="N9002" t="s">
        <v>45</v>
      </c>
      <c r="O9002" t="s">
        <v>40</v>
      </c>
      <c r="P9002" t="s">
        <v>30</v>
      </c>
      <c r="Q9002" t="s">
        <v>63</v>
      </c>
      <c r="R9002" t="s">
        <v>30</v>
      </c>
      <c r="X9002" t="s">
        <v>33354</v>
      </c>
    </row>
    <row r="9003" spans="1:24" x14ac:dyDescent="0.25">
      <c r="A9003">
        <v>1378223</v>
      </c>
      <c r="B9003" t="s">
        <v>33355</v>
      </c>
      <c r="C9003" t="s">
        <v>33356</v>
      </c>
      <c r="G9003" t="s">
        <v>460</v>
      </c>
      <c r="H9003" t="s">
        <v>461</v>
      </c>
      <c r="N9003" t="s">
        <v>29</v>
      </c>
      <c r="O9003" t="s">
        <v>30</v>
      </c>
      <c r="P9003" t="s">
        <v>30</v>
      </c>
      <c r="Q9003" t="s">
        <v>31</v>
      </c>
      <c r="R9003" t="s">
        <v>30</v>
      </c>
      <c r="X9003" t="s">
        <v>33357</v>
      </c>
    </row>
    <row r="9004" spans="1:24" x14ac:dyDescent="0.25">
      <c r="A9004">
        <v>1376625</v>
      </c>
      <c r="B9004" t="s">
        <v>33358</v>
      </c>
      <c r="C9004" t="s">
        <v>33359</v>
      </c>
      <c r="N9004" t="s">
        <v>45</v>
      </c>
      <c r="O9004" t="s">
        <v>40</v>
      </c>
      <c r="P9004" t="s">
        <v>30</v>
      </c>
      <c r="Q9004" t="s">
        <v>63</v>
      </c>
      <c r="R9004" t="s">
        <v>30</v>
      </c>
      <c r="X9004" t="s">
        <v>33360</v>
      </c>
    </row>
    <row r="9005" spans="1:24" x14ac:dyDescent="0.25">
      <c r="A9005">
        <v>1376255</v>
      </c>
      <c r="B9005" t="s">
        <v>33361</v>
      </c>
      <c r="C9005" t="s">
        <v>33362</v>
      </c>
      <c r="E9005" t="s">
        <v>33363</v>
      </c>
      <c r="N9005" t="s">
        <v>45</v>
      </c>
      <c r="O9005" t="s">
        <v>40</v>
      </c>
      <c r="P9005" t="s">
        <v>30</v>
      </c>
      <c r="Q9005" t="s">
        <v>31</v>
      </c>
      <c r="R9005" t="s">
        <v>30</v>
      </c>
      <c r="X9005" t="s">
        <v>33364</v>
      </c>
    </row>
    <row r="9006" spans="1:24" x14ac:dyDescent="0.25">
      <c r="A9006">
        <v>1379266</v>
      </c>
      <c r="B9006" t="s">
        <v>33365</v>
      </c>
      <c r="C9006" t="s">
        <v>33366</v>
      </c>
      <c r="K9006" t="s">
        <v>33367</v>
      </c>
      <c r="L9006" t="s">
        <v>33368</v>
      </c>
      <c r="N9006" t="s">
        <v>45</v>
      </c>
      <c r="O9006" t="s">
        <v>40</v>
      </c>
      <c r="P9006" t="s">
        <v>30</v>
      </c>
      <c r="Q9006" t="s">
        <v>46</v>
      </c>
      <c r="R9006" t="s">
        <v>30</v>
      </c>
      <c r="X9006" t="s">
        <v>33369</v>
      </c>
    </row>
    <row r="9007" spans="1:24" x14ac:dyDescent="0.25">
      <c r="A9007">
        <v>1377387</v>
      </c>
      <c r="B9007" t="s">
        <v>33370</v>
      </c>
      <c r="C9007" t="s">
        <v>33371</v>
      </c>
      <c r="G9007" t="s">
        <v>4695</v>
      </c>
      <c r="H9007" t="s">
        <v>2824</v>
      </c>
      <c r="N9007" t="s">
        <v>45</v>
      </c>
      <c r="O9007" t="s">
        <v>30</v>
      </c>
      <c r="P9007" t="s">
        <v>30</v>
      </c>
      <c r="Q9007" t="s">
        <v>63</v>
      </c>
      <c r="R9007" t="s">
        <v>30</v>
      </c>
      <c r="X9007" t="s">
        <v>33372</v>
      </c>
    </row>
    <row r="9008" spans="1:24" x14ac:dyDescent="0.25">
      <c r="A9008">
        <v>1377420</v>
      </c>
      <c r="B9008" t="s">
        <v>33373</v>
      </c>
      <c r="C9008" t="s">
        <v>33374</v>
      </c>
      <c r="G9008" t="e">
        <f>-terol</f>
        <v>#NAME?</v>
      </c>
      <c r="H9008" t="s">
        <v>827</v>
      </c>
      <c r="N9008" t="s">
        <v>45</v>
      </c>
      <c r="O9008" t="s">
        <v>40</v>
      </c>
      <c r="P9008" t="s">
        <v>30</v>
      </c>
      <c r="Q9008" t="s">
        <v>46</v>
      </c>
      <c r="R9008" t="s">
        <v>30</v>
      </c>
      <c r="X9008" t="s">
        <v>33375</v>
      </c>
    </row>
    <row r="9009" spans="1:24" x14ac:dyDescent="0.25">
      <c r="A9009">
        <v>1377713</v>
      </c>
      <c r="B9009" t="s">
        <v>33376</v>
      </c>
      <c r="C9009" t="s">
        <v>33377</v>
      </c>
      <c r="G9009" t="e">
        <f>-dil</f>
        <v>#NAME?</v>
      </c>
      <c r="H9009" t="s">
        <v>707</v>
      </c>
      <c r="N9009" t="s">
        <v>45</v>
      </c>
      <c r="O9009" t="s">
        <v>40</v>
      </c>
      <c r="P9009" t="s">
        <v>30</v>
      </c>
      <c r="Q9009" t="s">
        <v>46</v>
      </c>
      <c r="R9009" t="s">
        <v>30</v>
      </c>
      <c r="X9009" t="s">
        <v>33378</v>
      </c>
    </row>
    <row r="9010" spans="1:24" x14ac:dyDescent="0.25">
      <c r="A9010">
        <v>1378374</v>
      </c>
      <c r="B9010" t="s">
        <v>33379</v>
      </c>
      <c r="C9010" t="s">
        <v>33380</v>
      </c>
      <c r="N9010" t="s">
        <v>45</v>
      </c>
      <c r="O9010" t="s">
        <v>30</v>
      </c>
      <c r="P9010" t="s">
        <v>30</v>
      </c>
      <c r="Q9010" t="s">
        <v>46</v>
      </c>
      <c r="R9010" t="s">
        <v>30</v>
      </c>
      <c r="X9010" t="s">
        <v>33381</v>
      </c>
    </row>
    <row r="9011" spans="1:24" x14ac:dyDescent="0.25">
      <c r="A9011">
        <v>1381704</v>
      </c>
      <c r="B9011" t="s">
        <v>33382</v>
      </c>
      <c r="C9011" t="s">
        <v>33383</v>
      </c>
      <c r="N9011" t="s">
        <v>547</v>
      </c>
      <c r="O9011" t="s">
        <v>30</v>
      </c>
      <c r="P9011" t="s">
        <v>30</v>
      </c>
      <c r="Q9011" t="s">
        <v>31</v>
      </c>
      <c r="R9011" t="s">
        <v>30</v>
      </c>
    </row>
    <row r="9012" spans="1:24" x14ac:dyDescent="0.25">
      <c r="A9012">
        <v>255049</v>
      </c>
      <c r="B9012" t="s">
        <v>33431</v>
      </c>
      <c r="C9012" t="s">
        <v>33432</v>
      </c>
      <c r="N9012" t="s">
        <v>45</v>
      </c>
      <c r="O9012" t="s">
        <v>30</v>
      </c>
      <c r="P9012" t="s">
        <v>30</v>
      </c>
      <c r="Q9012" t="s">
        <v>46</v>
      </c>
      <c r="R9012" t="s">
        <v>30</v>
      </c>
      <c r="X9012" t="s">
        <v>33433</v>
      </c>
    </row>
    <row r="9013" spans="1:24" x14ac:dyDescent="0.25">
      <c r="A9013">
        <v>1037657</v>
      </c>
      <c r="B9013" t="s">
        <v>33434</v>
      </c>
      <c r="C9013" t="s">
        <v>33435</v>
      </c>
      <c r="E9013" t="s">
        <v>33436</v>
      </c>
      <c r="F9013" t="s">
        <v>30712</v>
      </c>
      <c r="G9013" t="e">
        <f>-tecan</f>
        <v>#NAME?</v>
      </c>
      <c r="H9013" t="s">
        <v>8275</v>
      </c>
      <c r="I9013">
        <v>1998</v>
      </c>
      <c r="N9013" t="s">
        <v>29</v>
      </c>
      <c r="O9013" t="s">
        <v>40</v>
      </c>
      <c r="P9013" t="s">
        <v>30</v>
      </c>
      <c r="Q9013" t="s">
        <v>31</v>
      </c>
      <c r="R9013" t="s">
        <v>30</v>
      </c>
      <c r="X9013" t="s">
        <v>33437</v>
      </c>
    </row>
    <row r="9014" spans="1:24" x14ac:dyDescent="0.25">
      <c r="A9014">
        <v>426871</v>
      </c>
      <c r="B9014" t="s">
        <v>33438</v>
      </c>
      <c r="C9014" t="s">
        <v>33439</v>
      </c>
      <c r="N9014" t="s">
        <v>45</v>
      </c>
      <c r="O9014" t="s">
        <v>30</v>
      </c>
      <c r="P9014" t="s">
        <v>30</v>
      </c>
      <c r="Q9014" t="s">
        <v>46</v>
      </c>
      <c r="R9014" t="s">
        <v>30</v>
      </c>
      <c r="X9014" t="s">
        <v>33440</v>
      </c>
    </row>
    <row r="9015" spans="1:24" x14ac:dyDescent="0.25">
      <c r="A9015">
        <v>621308</v>
      </c>
      <c r="B9015" t="s">
        <v>33441</v>
      </c>
      <c r="C9015" t="s">
        <v>33442</v>
      </c>
      <c r="E9015" t="s">
        <v>33443</v>
      </c>
      <c r="F9015" t="s">
        <v>11454</v>
      </c>
      <c r="G9015" t="e">
        <f>-ac</f>
        <v>#NAME?</v>
      </c>
      <c r="H9015" t="s">
        <v>1022</v>
      </c>
      <c r="I9015">
        <v>1969</v>
      </c>
      <c r="K9015" t="s">
        <v>33444</v>
      </c>
      <c r="L9015" t="s">
        <v>33445</v>
      </c>
      <c r="M9015" t="s">
        <v>1025</v>
      </c>
      <c r="N9015" t="s">
        <v>45</v>
      </c>
      <c r="O9015" t="s">
        <v>40</v>
      </c>
      <c r="P9015" t="s">
        <v>30</v>
      </c>
      <c r="Q9015" t="s">
        <v>63</v>
      </c>
      <c r="R9015" t="s">
        <v>30</v>
      </c>
      <c r="X9015" t="s">
        <v>33446</v>
      </c>
    </row>
    <row r="9016" spans="1:24" x14ac:dyDescent="0.25">
      <c r="A9016">
        <v>316336</v>
      </c>
      <c r="B9016" t="s">
        <v>33447</v>
      </c>
      <c r="C9016" t="s">
        <v>33448</v>
      </c>
      <c r="G9016" t="e">
        <f>-nicline</f>
        <v>#NAME?</v>
      </c>
      <c r="H9016" t="s">
        <v>12703</v>
      </c>
      <c r="N9016" t="s">
        <v>45</v>
      </c>
      <c r="O9016" t="s">
        <v>40</v>
      </c>
      <c r="P9016" t="s">
        <v>30</v>
      </c>
      <c r="Q9016" t="s">
        <v>31</v>
      </c>
      <c r="R9016" t="s">
        <v>30</v>
      </c>
      <c r="X9016" t="s">
        <v>33449</v>
      </c>
    </row>
    <row r="9017" spans="1:24" x14ac:dyDescent="0.25">
      <c r="A9017">
        <v>40603</v>
      </c>
      <c r="B9017" t="s">
        <v>33450</v>
      </c>
      <c r="C9017" t="s">
        <v>33451</v>
      </c>
      <c r="N9017" t="s">
        <v>45</v>
      </c>
      <c r="O9017" t="s">
        <v>40</v>
      </c>
      <c r="P9017" t="s">
        <v>30</v>
      </c>
      <c r="Q9017" t="s">
        <v>46</v>
      </c>
      <c r="R9017" t="s">
        <v>30</v>
      </c>
      <c r="X9017" t="s">
        <v>33452</v>
      </c>
    </row>
    <row r="9018" spans="1:24" x14ac:dyDescent="0.25">
      <c r="A9018">
        <v>924160</v>
      </c>
      <c r="B9018" t="s">
        <v>33453</v>
      </c>
      <c r="C9018" t="s">
        <v>33454</v>
      </c>
      <c r="K9018" t="s">
        <v>33455</v>
      </c>
      <c r="L9018" t="s">
        <v>33456</v>
      </c>
      <c r="N9018" t="s">
        <v>45</v>
      </c>
      <c r="O9018" t="s">
        <v>40</v>
      </c>
      <c r="P9018" t="s">
        <v>30</v>
      </c>
      <c r="Q9018" t="s">
        <v>63</v>
      </c>
      <c r="R9018" t="s">
        <v>30</v>
      </c>
      <c r="X9018" t="s">
        <v>33457</v>
      </c>
    </row>
    <row r="9019" spans="1:24" x14ac:dyDescent="0.25">
      <c r="A9019">
        <v>418419</v>
      </c>
      <c r="B9019" t="s">
        <v>33458</v>
      </c>
      <c r="C9019" t="s">
        <v>33459</v>
      </c>
      <c r="E9019" t="s">
        <v>33460</v>
      </c>
      <c r="I9019">
        <v>1969</v>
      </c>
      <c r="K9019" t="s">
        <v>33461</v>
      </c>
      <c r="L9019" t="s">
        <v>33462</v>
      </c>
      <c r="M9019" t="s">
        <v>33463</v>
      </c>
      <c r="N9019" t="s">
        <v>45</v>
      </c>
      <c r="O9019" t="s">
        <v>40</v>
      </c>
      <c r="P9019" t="s">
        <v>30</v>
      </c>
      <c r="Q9019" t="s">
        <v>63</v>
      </c>
      <c r="R9019" t="s">
        <v>30</v>
      </c>
      <c r="X9019" t="s">
        <v>33464</v>
      </c>
    </row>
    <row r="9020" spans="1:24" x14ac:dyDescent="0.25">
      <c r="A9020">
        <v>164913</v>
      </c>
      <c r="B9020" t="s">
        <v>33465</v>
      </c>
      <c r="C9020" t="s">
        <v>33466</v>
      </c>
      <c r="E9020" t="s">
        <v>33467</v>
      </c>
      <c r="G9020" t="e">
        <f>-nil</f>
        <v>#NAME?</v>
      </c>
      <c r="H9020" t="s">
        <v>336</v>
      </c>
      <c r="N9020" t="s">
        <v>45</v>
      </c>
      <c r="O9020" t="s">
        <v>30</v>
      </c>
      <c r="P9020" t="s">
        <v>30</v>
      </c>
      <c r="Q9020" t="s">
        <v>46</v>
      </c>
      <c r="R9020" t="s">
        <v>30</v>
      </c>
      <c r="X9020" t="s">
        <v>33468</v>
      </c>
    </row>
    <row r="9021" spans="1:24" x14ac:dyDescent="0.25">
      <c r="A9021">
        <v>14531</v>
      </c>
      <c r="B9021" t="s">
        <v>33469</v>
      </c>
      <c r="C9021" t="s">
        <v>33470</v>
      </c>
      <c r="F9021" t="s">
        <v>6651</v>
      </c>
      <c r="I9021">
        <v>1981</v>
      </c>
      <c r="M9021" t="s">
        <v>5754</v>
      </c>
      <c r="N9021" t="s">
        <v>45</v>
      </c>
      <c r="O9021" t="s">
        <v>40</v>
      </c>
      <c r="P9021" t="s">
        <v>30</v>
      </c>
      <c r="Q9021" t="s">
        <v>63</v>
      </c>
      <c r="R9021" t="s">
        <v>30</v>
      </c>
      <c r="X9021" t="s">
        <v>33471</v>
      </c>
    </row>
    <row r="9022" spans="1:24" x14ac:dyDescent="0.25">
      <c r="A9022">
        <v>1039362</v>
      </c>
      <c r="B9022" t="s">
        <v>33472</v>
      </c>
      <c r="C9022" t="s">
        <v>33473</v>
      </c>
      <c r="E9022" t="s">
        <v>33474</v>
      </c>
      <c r="F9022" t="s">
        <v>33475</v>
      </c>
      <c r="G9022" t="e">
        <f>-begron</f>
        <v>#NAME?</v>
      </c>
      <c r="H9022" t="s">
        <v>10261</v>
      </c>
      <c r="I9022">
        <v>2002</v>
      </c>
      <c r="N9022" t="s">
        <v>45</v>
      </c>
      <c r="O9022" t="s">
        <v>40</v>
      </c>
      <c r="P9022" t="s">
        <v>30</v>
      </c>
      <c r="Q9022" t="s">
        <v>31</v>
      </c>
      <c r="R9022" t="s">
        <v>30</v>
      </c>
      <c r="X9022" t="s">
        <v>33476</v>
      </c>
    </row>
    <row r="9023" spans="1:24" x14ac:dyDescent="0.25">
      <c r="A9023">
        <v>936561</v>
      </c>
      <c r="B9023" t="s">
        <v>33477</v>
      </c>
      <c r="C9023" t="s">
        <v>33478</v>
      </c>
      <c r="N9023" t="s">
        <v>45</v>
      </c>
      <c r="O9023" t="s">
        <v>40</v>
      </c>
      <c r="P9023" t="s">
        <v>30</v>
      </c>
      <c r="Q9023" t="s">
        <v>63</v>
      </c>
      <c r="R9023" t="s">
        <v>30</v>
      </c>
      <c r="X9023" t="s">
        <v>33479</v>
      </c>
    </row>
    <row r="9024" spans="1:24" x14ac:dyDescent="0.25">
      <c r="A9024">
        <v>48536</v>
      </c>
      <c r="B9024" t="s">
        <v>33480</v>
      </c>
      <c r="C9024" t="s">
        <v>33481</v>
      </c>
      <c r="E9024" t="s">
        <v>33482</v>
      </c>
      <c r="F9024" t="s">
        <v>366</v>
      </c>
      <c r="I9024">
        <v>1967</v>
      </c>
      <c r="M9024" t="s">
        <v>3826</v>
      </c>
      <c r="N9024" t="s">
        <v>45</v>
      </c>
      <c r="O9024" t="s">
        <v>40</v>
      </c>
      <c r="P9024" t="s">
        <v>30</v>
      </c>
      <c r="Q9024" t="s">
        <v>63</v>
      </c>
      <c r="R9024" t="s">
        <v>30</v>
      </c>
      <c r="X9024" t="s">
        <v>33483</v>
      </c>
    </row>
    <row r="9025" spans="1:24" x14ac:dyDescent="0.25">
      <c r="A9025">
        <v>419412</v>
      </c>
      <c r="B9025" t="s">
        <v>33484</v>
      </c>
      <c r="C9025" t="s">
        <v>33485</v>
      </c>
      <c r="F9025" t="s">
        <v>527</v>
      </c>
      <c r="K9025" t="s">
        <v>33486</v>
      </c>
      <c r="L9025" t="s">
        <v>33487</v>
      </c>
      <c r="N9025" t="s">
        <v>45</v>
      </c>
      <c r="O9025" t="s">
        <v>40</v>
      </c>
      <c r="P9025" t="s">
        <v>30</v>
      </c>
      <c r="Q9025" t="s">
        <v>63</v>
      </c>
      <c r="R9025" t="s">
        <v>30</v>
      </c>
      <c r="X9025" t="s">
        <v>33488</v>
      </c>
    </row>
    <row r="9026" spans="1:24" x14ac:dyDescent="0.25">
      <c r="A9026">
        <v>405103</v>
      </c>
      <c r="B9026" t="s">
        <v>33489</v>
      </c>
      <c r="C9026" t="s">
        <v>33490</v>
      </c>
      <c r="G9026" t="e">
        <f>-oxacin</f>
        <v>#NAME?</v>
      </c>
      <c r="H9026" t="s">
        <v>1472</v>
      </c>
      <c r="K9026" t="s">
        <v>33491</v>
      </c>
      <c r="L9026" t="s">
        <v>33492</v>
      </c>
      <c r="N9026" t="s">
        <v>45</v>
      </c>
      <c r="O9026" t="s">
        <v>40</v>
      </c>
      <c r="P9026" t="s">
        <v>30</v>
      </c>
      <c r="Q9026" t="s">
        <v>31</v>
      </c>
      <c r="R9026" t="s">
        <v>30</v>
      </c>
      <c r="X9026" t="s">
        <v>33493</v>
      </c>
    </row>
    <row r="9027" spans="1:24" x14ac:dyDescent="0.25">
      <c r="A9027">
        <v>642110</v>
      </c>
      <c r="B9027" t="s">
        <v>33494</v>
      </c>
      <c r="C9027" t="s">
        <v>33495</v>
      </c>
      <c r="I9027">
        <v>1977</v>
      </c>
      <c r="M9027" t="s">
        <v>3218</v>
      </c>
      <c r="N9027" t="s">
        <v>45</v>
      </c>
      <c r="O9027" t="s">
        <v>40</v>
      </c>
      <c r="P9027" t="s">
        <v>30</v>
      </c>
      <c r="Q9027" t="s">
        <v>63</v>
      </c>
      <c r="R9027" t="s">
        <v>30</v>
      </c>
      <c r="X9027" t="s">
        <v>33496</v>
      </c>
    </row>
    <row r="9028" spans="1:24" x14ac:dyDescent="0.25">
      <c r="A9028">
        <v>452538</v>
      </c>
      <c r="B9028" t="s">
        <v>33497</v>
      </c>
      <c r="C9028" t="s">
        <v>33498</v>
      </c>
      <c r="N9028" t="s">
        <v>45</v>
      </c>
      <c r="O9028" t="s">
        <v>40</v>
      </c>
      <c r="P9028" t="s">
        <v>30</v>
      </c>
      <c r="Q9028" t="s">
        <v>63</v>
      </c>
      <c r="R9028" t="s">
        <v>30</v>
      </c>
      <c r="X9028" t="s">
        <v>33499</v>
      </c>
    </row>
    <row r="9029" spans="1:24" x14ac:dyDescent="0.25">
      <c r="A9029">
        <v>979067</v>
      </c>
      <c r="B9029" t="s">
        <v>33500</v>
      </c>
      <c r="C9029" t="s">
        <v>33501</v>
      </c>
      <c r="N9029" t="s">
        <v>45</v>
      </c>
      <c r="O9029" t="s">
        <v>40</v>
      </c>
      <c r="P9029" t="s">
        <v>30</v>
      </c>
      <c r="Q9029" t="s">
        <v>31</v>
      </c>
      <c r="R9029" t="s">
        <v>30</v>
      </c>
      <c r="X9029" t="s">
        <v>33502</v>
      </c>
    </row>
    <row r="9030" spans="1:24" x14ac:dyDescent="0.25">
      <c r="A9030">
        <v>875794</v>
      </c>
      <c r="B9030" t="s">
        <v>33503</v>
      </c>
      <c r="C9030" t="s">
        <v>33504</v>
      </c>
      <c r="N9030" t="s">
        <v>45</v>
      </c>
      <c r="O9030" t="s">
        <v>40</v>
      </c>
      <c r="P9030" t="s">
        <v>30</v>
      </c>
      <c r="Q9030" t="s">
        <v>63</v>
      </c>
      <c r="R9030" t="s">
        <v>30</v>
      </c>
      <c r="X9030" t="s">
        <v>33505</v>
      </c>
    </row>
    <row r="9031" spans="1:24" x14ac:dyDescent="0.25">
      <c r="A9031">
        <v>762390</v>
      </c>
      <c r="B9031" t="s">
        <v>33506</v>
      </c>
      <c r="C9031" t="s">
        <v>33507</v>
      </c>
      <c r="G9031" t="s">
        <v>205</v>
      </c>
      <c r="H9031" t="s">
        <v>206</v>
      </c>
      <c r="N9031" t="s">
        <v>45</v>
      </c>
      <c r="O9031" t="s">
        <v>40</v>
      </c>
      <c r="P9031" t="s">
        <v>30</v>
      </c>
      <c r="Q9031" t="s">
        <v>46</v>
      </c>
      <c r="R9031" t="s">
        <v>30</v>
      </c>
      <c r="X9031" t="s">
        <v>33508</v>
      </c>
    </row>
    <row r="9032" spans="1:24" x14ac:dyDescent="0.25">
      <c r="A9032">
        <v>58428</v>
      </c>
      <c r="B9032" t="s">
        <v>33509</v>
      </c>
      <c r="C9032" t="s">
        <v>33510</v>
      </c>
      <c r="N9032" t="s">
        <v>45</v>
      </c>
      <c r="O9032" t="s">
        <v>40</v>
      </c>
      <c r="P9032" t="s">
        <v>30</v>
      </c>
      <c r="Q9032" t="s">
        <v>63</v>
      </c>
      <c r="R9032" t="s">
        <v>30</v>
      </c>
      <c r="X9032" t="s">
        <v>33511</v>
      </c>
    </row>
    <row r="9033" spans="1:24" x14ac:dyDescent="0.25">
      <c r="A9033">
        <v>252146</v>
      </c>
      <c r="B9033" t="s">
        <v>33512</v>
      </c>
      <c r="C9033" t="s">
        <v>33513</v>
      </c>
      <c r="E9033" t="s">
        <v>33514</v>
      </c>
      <c r="N9033" t="s">
        <v>45</v>
      </c>
      <c r="O9033" t="s">
        <v>40</v>
      </c>
      <c r="P9033" t="s">
        <v>30</v>
      </c>
      <c r="Q9033" t="s">
        <v>63</v>
      </c>
      <c r="R9033" t="s">
        <v>30</v>
      </c>
      <c r="X9033" t="s">
        <v>33515</v>
      </c>
    </row>
    <row r="9034" spans="1:24" x14ac:dyDescent="0.25">
      <c r="A9034">
        <v>67774</v>
      </c>
      <c r="B9034" t="s">
        <v>33516</v>
      </c>
      <c r="C9034" t="s">
        <v>33517</v>
      </c>
      <c r="F9034" t="s">
        <v>33518</v>
      </c>
      <c r="N9034" t="s">
        <v>45</v>
      </c>
      <c r="O9034" t="s">
        <v>40</v>
      </c>
      <c r="P9034" t="s">
        <v>30</v>
      </c>
      <c r="Q9034" t="s">
        <v>63</v>
      </c>
      <c r="R9034" t="s">
        <v>30</v>
      </c>
      <c r="X9034" t="s">
        <v>33519</v>
      </c>
    </row>
    <row r="9035" spans="1:24" x14ac:dyDescent="0.25">
      <c r="A9035">
        <v>12955</v>
      </c>
      <c r="B9035" t="s">
        <v>33520</v>
      </c>
      <c r="C9035" t="s">
        <v>33521</v>
      </c>
      <c r="E9035" t="s">
        <v>33522</v>
      </c>
      <c r="F9035" t="s">
        <v>480</v>
      </c>
      <c r="G9035" t="e">
        <f>-anib</f>
        <v>#NAME?</v>
      </c>
      <c r="H9035" t="s">
        <v>2595</v>
      </c>
      <c r="I9035">
        <v>2008</v>
      </c>
      <c r="N9035" t="s">
        <v>45</v>
      </c>
      <c r="O9035" t="s">
        <v>40</v>
      </c>
      <c r="P9035" t="s">
        <v>30</v>
      </c>
      <c r="Q9035" t="s">
        <v>63</v>
      </c>
      <c r="R9035" t="s">
        <v>30</v>
      </c>
      <c r="X9035" t="s">
        <v>33523</v>
      </c>
    </row>
    <row r="9036" spans="1:24" x14ac:dyDescent="0.25">
      <c r="A9036">
        <v>93015</v>
      </c>
      <c r="B9036" t="s">
        <v>33524</v>
      </c>
      <c r="C9036" t="s">
        <v>33525</v>
      </c>
      <c r="E9036" t="s">
        <v>33526</v>
      </c>
      <c r="N9036" t="s">
        <v>45</v>
      </c>
      <c r="O9036" t="s">
        <v>40</v>
      </c>
      <c r="P9036" t="s">
        <v>30</v>
      </c>
      <c r="Q9036" t="s">
        <v>46</v>
      </c>
      <c r="R9036" t="s">
        <v>30</v>
      </c>
      <c r="X9036" t="s">
        <v>33527</v>
      </c>
    </row>
    <row r="9037" spans="1:24" x14ac:dyDescent="0.25">
      <c r="A9037">
        <v>270645</v>
      </c>
      <c r="B9037" t="s">
        <v>33528</v>
      </c>
      <c r="C9037" t="s">
        <v>33529</v>
      </c>
      <c r="N9037" t="s">
        <v>45</v>
      </c>
      <c r="O9037" t="s">
        <v>40</v>
      </c>
      <c r="P9037" t="s">
        <v>30</v>
      </c>
      <c r="Q9037" t="s">
        <v>63</v>
      </c>
      <c r="R9037" t="s">
        <v>30</v>
      </c>
      <c r="X9037" t="s">
        <v>33530</v>
      </c>
    </row>
    <row r="9038" spans="1:24" x14ac:dyDescent="0.25">
      <c r="A9038">
        <v>1376765</v>
      </c>
      <c r="B9038" t="s">
        <v>33550</v>
      </c>
      <c r="C9038" t="s">
        <v>33551</v>
      </c>
      <c r="N9038" t="s">
        <v>45</v>
      </c>
      <c r="O9038" t="s">
        <v>40</v>
      </c>
      <c r="P9038" t="s">
        <v>30</v>
      </c>
      <c r="Q9038" t="s">
        <v>63</v>
      </c>
      <c r="R9038" t="s">
        <v>30</v>
      </c>
      <c r="X9038" t="s">
        <v>33552</v>
      </c>
    </row>
    <row r="9039" spans="1:24" x14ac:dyDescent="0.25">
      <c r="A9039">
        <v>1377502</v>
      </c>
      <c r="B9039" t="s">
        <v>33553</v>
      </c>
      <c r="C9039" t="s">
        <v>33554</v>
      </c>
      <c r="F9039" t="s">
        <v>15035</v>
      </c>
      <c r="I9039">
        <v>1977</v>
      </c>
      <c r="M9039" t="s">
        <v>33555</v>
      </c>
      <c r="N9039" t="s">
        <v>45</v>
      </c>
      <c r="O9039" t="s">
        <v>30</v>
      </c>
      <c r="P9039" t="s">
        <v>30</v>
      </c>
      <c r="Q9039" t="s">
        <v>63</v>
      </c>
      <c r="R9039" t="s">
        <v>30</v>
      </c>
      <c r="X9039" t="s">
        <v>33556</v>
      </c>
    </row>
    <row r="9040" spans="1:24" x14ac:dyDescent="0.25">
      <c r="A9040">
        <v>1379306</v>
      </c>
      <c r="B9040" t="s">
        <v>33557</v>
      </c>
      <c r="C9040" t="s">
        <v>33558</v>
      </c>
      <c r="G9040" t="s">
        <v>2404</v>
      </c>
      <c r="H9040" t="s">
        <v>2405</v>
      </c>
      <c r="N9040" t="s">
        <v>45</v>
      </c>
      <c r="O9040" t="s">
        <v>40</v>
      </c>
      <c r="P9040" t="s">
        <v>30</v>
      </c>
      <c r="Q9040" t="s">
        <v>63</v>
      </c>
      <c r="R9040" t="s">
        <v>30</v>
      </c>
      <c r="X9040" t="s">
        <v>33559</v>
      </c>
    </row>
    <row r="9041" spans="1:24" x14ac:dyDescent="0.25">
      <c r="A9041">
        <v>1376176</v>
      </c>
      <c r="B9041" t="s">
        <v>33560</v>
      </c>
      <c r="C9041" t="s">
        <v>33561</v>
      </c>
      <c r="G9041" t="s">
        <v>122</v>
      </c>
      <c r="H9041" t="s">
        <v>123</v>
      </c>
      <c r="N9041" t="s">
        <v>29</v>
      </c>
      <c r="O9041" t="s">
        <v>30</v>
      </c>
      <c r="P9041" t="s">
        <v>30</v>
      </c>
      <c r="Q9041" t="s">
        <v>31</v>
      </c>
      <c r="R9041" t="s">
        <v>30</v>
      </c>
      <c r="X9041" t="s">
        <v>33562</v>
      </c>
    </row>
    <row r="9042" spans="1:24" x14ac:dyDescent="0.25">
      <c r="A9042">
        <v>1379662</v>
      </c>
      <c r="B9042" t="s">
        <v>33563</v>
      </c>
      <c r="C9042" t="s">
        <v>33564</v>
      </c>
      <c r="N9042" t="s">
        <v>45</v>
      </c>
      <c r="O9042" t="s">
        <v>40</v>
      </c>
      <c r="P9042" t="s">
        <v>30</v>
      </c>
      <c r="Q9042" t="s">
        <v>63</v>
      </c>
      <c r="R9042" t="s">
        <v>30</v>
      </c>
      <c r="X9042" t="s">
        <v>33565</v>
      </c>
    </row>
    <row r="9043" spans="1:24" x14ac:dyDescent="0.25">
      <c r="A9043">
        <v>1379250</v>
      </c>
      <c r="B9043" t="s">
        <v>33566</v>
      </c>
      <c r="C9043" t="s">
        <v>33567</v>
      </c>
      <c r="N9043" t="s">
        <v>45</v>
      </c>
      <c r="O9043" t="s">
        <v>40</v>
      </c>
      <c r="P9043" t="s">
        <v>30</v>
      </c>
      <c r="Q9043" t="s">
        <v>63</v>
      </c>
      <c r="R9043" t="s">
        <v>30</v>
      </c>
      <c r="X9043" t="s">
        <v>33568</v>
      </c>
    </row>
    <row r="9044" spans="1:24" x14ac:dyDescent="0.25">
      <c r="A9044">
        <v>1377402</v>
      </c>
      <c r="B9044" t="s">
        <v>33569</v>
      </c>
      <c r="C9044" t="s">
        <v>33570</v>
      </c>
      <c r="N9044" t="s">
        <v>45</v>
      </c>
      <c r="O9044" t="s">
        <v>40</v>
      </c>
      <c r="P9044" t="s">
        <v>30</v>
      </c>
      <c r="Q9044" t="s">
        <v>46</v>
      </c>
      <c r="R9044" t="s">
        <v>30</v>
      </c>
      <c r="X9044" t="s">
        <v>33571</v>
      </c>
    </row>
    <row r="9045" spans="1:24" x14ac:dyDescent="0.25">
      <c r="A9045">
        <v>1378625</v>
      </c>
      <c r="B9045" t="s">
        <v>33572</v>
      </c>
      <c r="C9045" t="s">
        <v>33573</v>
      </c>
      <c r="G9045" t="e">
        <f ca="1">-fetamin(e)</f>
        <v>#NAME?</v>
      </c>
      <c r="H9045" t="s">
        <v>5292</v>
      </c>
      <c r="N9045" t="s">
        <v>45</v>
      </c>
      <c r="O9045" t="s">
        <v>40</v>
      </c>
      <c r="P9045" t="s">
        <v>30</v>
      </c>
      <c r="Q9045" t="s">
        <v>46</v>
      </c>
      <c r="R9045" t="s">
        <v>30</v>
      </c>
      <c r="X9045" t="s">
        <v>33574</v>
      </c>
    </row>
    <row r="9046" spans="1:24" x14ac:dyDescent="0.25">
      <c r="A9046">
        <v>1377875</v>
      </c>
      <c r="B9046" t="s">
        <v>33575</v>
      </c>
      <c r="C9046" t="s">
        <v>33576</v>
      </c>
      <c r="G9046" t="e">
        <f>-fenamate</f>
        <v>#NAME?</v>
      </c>
      <c r="H9046" t="s">
        <v>382</v>
      </c>
      <c r="N9046" t="s">
        <v>45</v>
      </c>
      <c r="O9046" t="s">
        <v>30</v>
      </c>
      <c r="P9046" t="s">
        <v>30</v>
      </c>
      <c r="Q9046" t="s">
        <v>63</v>
      </c>
      <c r="R9046" t="s">
        <v>30</v>
      </c>
      <c r="X9046" t="s">
        <v>33577</v>
      </c>
    </row>
    <row r="9047" spans="1:24" x14ac:dyDescent="0.25">
      <c r="A9047">
        <v>1376735</v>
      </c>
      <c r="B9047" t="s">
        <v>33578</v>
      </c>
      <c r="C9047" t="s">
        <v>33579</v>
      </c>
      <c r="G9047" t="e">
        <f>-dil</f>
        <v>#NAME?</v>
      </c>
      <c r="H9047" t="s">
        <v>707</v>
      </c>
      <c r="N9047" t="s">
        <v>29</v>
      </c>
      <c r="O9047" t="s">
        <v>40</v>
      </c>
      <c r="P9047" t="s">
        <v>30</v>
      </c>
      <c r="Q9047" t="s">
        <v>46</v>
      </c>
      <c r="R9047" t="s">
        <v>30</v>
      </c>
      <c r="X9047" t="s">
        <v>33580</v>
      </c>
    </row>
    <row r="9048" spans="1:24" x14ac:dyDescent="0.25">
      <c r="A9048">
        <v>662131</v>
      </c>
      <c r="B9048" t="s">
        <v>33581</v>
      </c>
      <c r="C9048" t="s">
        <v>33582</v>
      </c>
      <c r="N9048" t="s">
        <v>45</v>
      </c>
      <c r="O9048" t="s">
        <v>40</v>
      </c>
      <c r="P9048" t="s">
        <v>30</v>
      </c>
      <c r="Q9048" t="s">
        <v>63</v>
      </c>
      <c r="R9048" t="s">
        <v>30</v>
      </c>
      <c r="X9048" t="s">
        <v>33583</v>
      </c>
    </row>
    <row r="9049" spans="1:24" x14ac:dyDescent="0.25">
      <c r="A9049">
        <v>1376470</v>
      </c>
      <c r="B9049" t="s">
        <v>33584</v>
      </c>
      <c r="C9049" t="s">
        <v>33585</v>
      </c>
      <c r="K9049" t="s">
        <v>33586</v>
      </c>
      <c r="L9049" t="s">
        <v>33587</v>
      </c>
      <c r="N9049" t="s">
        <v>45</v>
      </c>
      <c r="O9049" t="s">
        <v>40</v>
      </c>
      <c r="P9049" t="s">
        <v>30</v>
      </c>
      <c r="Q9049" t="s">
        <v>63</v>
      </c>
      <c r="R9049" t="s">
        <v>30</v>
      </c>
      <c r="X9049" t="s">
        <v>33588</v>
      </c>
    </row>
    <row r="9050" spans="1:24" x14ac:dyDescent="0.25">
      <c r="A9050">
        <v>1376711</v>
      </c>
      <c r="B9050" t="s">
        <v>33589</v>
      </c>
      <c r="C9050" t="s">
        <v>33590</v>
      </c>
      <c r="F9050" t="s">
        <v>313</v>
      </c>
      <c r="G9050" t="s">
        <v>33591</v>
      </c>
      <c r="H9050" t="s">
        <v>1259</v>
      </c>
      <c r="I9050">
        <v>1983</v>
      </c>
      <c r="M9050" t="s">
        <v>250</v>
      </c>
      <c r="N9050" t="s">
        <v>45</v>
      </c>
      <c r="O9050" t="s">
        <v>40</v>
      </c>
      <c r="P9050" t="s">
        <v>30</v>
      </c>
      <c r="Q9050" t="s">
        <v>63</v>
      </c>
      <c r="R9050" t="s">
        <v>30</v>
      </c>
      <c r="X9050" t="s">
        <v>33592</v>
      </c>
    </row>
    <row r="9051" spans="1:24" x14ac:dyDescent="0.25">
      <c r="A9051">
        <v>1376102</v>
      </c>
      <c r="B9051" t="s">
        <v>33593</v>
      </c>
      <c r="C9051" t="s">
        <v>33594</v>
      </c>
      <c r="E9051" t="s">
        <v>33595</v>
      </c>
      <c r="F9051" t="s">
        <v>2951</v>
      </c>
      <c r="I9051">
        <v>2008</v>
      </c>
      <c r="N9051" t="s">
        <v>45</v>
      </c>
      <c r="O9051" t="s">
        <v>40</v>
      </c>
      <c r="P9051" t="s">
        <v>30</v>
      </c>
      <c r="Q9051" t="s">
        <v>63</v>
      </c>
      <c r="R9051" t="s">
        <v>30</v>
      </c>
      <c r="X9051" t="s">
        <v>33596</v>
      </c>
    </row>
    <row r="9052" spans="1:24" x14ac:dyDescent="0.25">
      <c r="A9052">
        <v>1378446</v>
      </c>
      <c r="B9052" t="s">
        <v>33597</v>
      </c>
      <c r="C9052" t="s">
        <v>33598</v>
      </c>
      <c r="N9052" t="s">
        <v>45</v>
      </c>
      <c r="O9052" t="s">
        <v>40</v>
      </c>
      <c r="P9052" t="s">
        <v>30</v>
      </c>
      <c r="Q9052" t="s">
        <v>63</v>
      </c>
      <c r="R9052" t="s">
        <v>30</v>
      </c>
      <c r="X9052" t="s">
        <v>33599</v>
      </c>
    </row>
    <row r="9053" spans="1:24" x14ac:dyDescent="0.25">
      <c r="A9053">
        <v>1376777</v>
      </c>
      <c r="B9053" t="s">
        <v>33600</v>
      </c>
      <c r="C9053" t="s">
        <v>33601</v>
      </c>
      <c r="N9053" t="s">
        <v>29</v>
      </c>
      <c r="O9053" t="s">
        <v>40</v>
      </c>
      <c r="P9053" t="s">
        <v>30</v>
      </c>
      <c r="Q9053" t="s">
        <v>46</v>
      </c>
      <c r="R9053" t="s">
        <v>30</v>
      </c>
      <c r="X9053" t="s">
        <v>33602</v>
      </c>
    </row>
    <row r="9054" spans="1:24" x14ac:dyDescent="0.25">
      <c r="A9054">
        <v>1379115</v>
      </c>
      <c r="B9054" t="s">
        <v>33603</v>
      </c>
      <c r="C9054" t="s">
        <v>33604</v>
      </c>
      <c r="E9054" t="s">
        <v>33605</v>
      </c>
      <c r="N9054" t="s">
        <v>45</v>
      </c>
      <c r="O9054" t="s">
        <v>40</v>
      </c>
      <c r="P9054" t="s">
        <v>30</v>
      </c>
      <c r="Q9054" t="s">
        <v>46</v>
      </c>
      <c r="R9054" t="s">
        <v>30</v>
      </c>
      <c r="X9054" t="s">
        <v>33606</v>
      </c>
    </row>
    <row r="9055" spans="1:24" x14ac:dyDescent="0.25">
      <c r="A9055">
        <v>1377212</v>
      </c>
      <c r="B9055" t="s">
        <v>33607</v>
      </c>
      <c r="C9055" t="s">
        <v>33608</v>
      </c>
      <c r="N9055" t="s">
        <v>45</v>
      </c>
      <c r="O9055" t="s">
        <v>40</v>
      </c>
      <c r="P9055" t="s">
        <v>30</v>
      </c>
      <c r="Q9055" t="s">
        <v>63</v>
      </c>
      <c r="R9055" t="s">
        <v>30</v>
      </c>
      <c r="X9055" t="s">
        <v>33609</v>
      </c>
    </row>
    <row r="9056" spans="1:24" x14ac:dyDescent="0.25">
      <c r="A9056">
        <v>1378675</v>
      </c>
      <c r="B9056" t="s">
        <v>33610</v>
      </c>
      <c r="C9056" t="s">
        <v>33611</v>
      </c>
      <c r="G9056" t="e">
        <f>-olone</f>
        <v>#NAME?</v>
      </c>
      <c r="H9056" t="s">
        <v>754</v>
      </c>
      <c r="N9056" t="s">
        <v>45</v>
      </c>
      <c r="O9056" t="s">
        <v>30</v>
      </c>
      <c r="P9056" t="s">
        <v>30</v>
      </c>
      <c r="Q9056" t="s">
        <v>31</v>
      </c>
      <c r="R9056" t="s">
        <v>30</v>
      </c>
      <c r="X9056" t="s">
        <v>33612</v>
      </c>
    </row>
    <row r="9057" spans="1:24" x14ac:dyDescent="0.25">
      <c r="A9057">
        <v>1376810</v>
      </c>
      <c r="B9057" t="s">
        <v>33613</v>
      </c>
      <c r="C9057" t="s">
        <v>33614</v>
      </c>
      <c r="E9057" t="s">
        <v>33615</v>
      </c>
      <c r="G9057" t="s">
        <v>9971</v>
      </c>
      <c r="H9057" t="s">
        <v>9972</v>
      </c>
      <c r="N9057" t="s">
        <v>29</v>
      </c>
      <c r="O9057" t="s">
        <v>40</v>
      </c>
      <c r="P9057" t="s">
        <v>30</v>
      </c>
      <c r="Q9057" t="s">
        <v>31</v>
      </c>
      <c r="R9057" t="s">
        <v>30</v>
      </c>
      <c r="X9057" t="s">
        <v>33616</v>
      </c>
    </row>
    <row r="9058" spans="1:24" x14ac:dyDescent="0.25">
      <c r="A9058">
        <v>1376792</v>
      </c>
      <c r="B9058" t="s">
        <v>33617</v>
      </c>
      <c r="C9058" t="s">
        <v>33618</v>
      </c>
      <c r="G9058" t="e">
        <f>-grel</f>
        <v>#NAME?</v>
      </c>
      <c r="H9058" t="s">
        <v>183</v>
      </c>
      <c r="N9058" t="s">
        <v>45</v>
      </c>
      <c r="O9058" t="s">
        <v>40</v>
      </c>
      <c r="P9058" t="s">
        <v>30</v>
      </c>
      <c r="Q9058" t="s">
        <v>31</v>
      </c>
      <c r="R9058" t="s">
        <v>30</v>
      </c>
      <c r="X9058" t="s">
        <v>33619</v>
      </c>
    </row>
    <row r="9059" spans="1:24" x14ac:dyDescent="0.25">
      <c r="A9059">
        <v>1289835</v>
      </c>
      <c r="B9059" t="s">
        <v>33620</v>
      </c>
      <c r="C9059" t="s">
        <v>33621</v>
      </c>
      <c r="E9059" t="s">
        <v>33622</v>
      </c>
      <c r="F9059" t="s">
        <v>36</v>
      </c>
      <c r="I9059">
        <v>1965</v>
      </c>
      <c r="M9059" t="s">
        <v>672</v>
      </c>
      <c r="N9059" t="s">
        <v>45</v>
      </c>
      <c r="O9059" t="s">
        <v>40</v>
      </c>
      <c r="P9059" t="s">
        <v>30</v>
      </c>
      <c r="Q9059" t="s">
        <v>63</v>
      </c>
      <c r="R9059" t="s">
        <v>30</v>
      </c>
      <c r="X9059" t="s">
        <v>33623</v>
      </c>
    </row>
    <row r="9060" spans="1:24" x14ac:dyDescent="0.25">
      <c r="A9060">
        <v>530450</v>
      </c>
      <c r="B9060" t="s">
        <v>33624</v>
      </c>
      <c r="C9060" t="s">
        <v>33625</v>
      </c>
      <c r="E9060" t="s">
        <v>33626</v>
      </c>
      <c r="N9060" t="s">
        <v>29</v>
      </c>
      <c r="O9060" t="s">
        <v>40</v>
      </c>
      <c r="P9060" t="s">
        <v>30</v>
      </c>
      <c r="Q9060" t="s">
        <v>31</v>
      </c>
      <c r="R9060" t="s">
        <v>30</v>
      </c>
      <c r="X9060" t="s">
        <v>33627</v>
      </c>
    </row>
    <row r="9061" spans="1:24" x14ac:dyDescent="0.25">
      <c r="A9061">
        <v>1383152</v>
      </c>
      <c r="B9061" t="s">
        <v>33628</v>
      </c>
      <c r="C9061" t="s">
        <v>33629</v>
      </c>
      <c r="F9061" t="s">
        <v>33630</v>
      </c>
      <c r="N9061" t="s">
        <v>45</v>
      </c>
      <c r="O9061" t="s">
        <v>30</v>
      </c>
      <c r="P9061" t="s">
        <v>30</v>
      </c>
      <c r="Q9061" t="s">
        <v>63</v>
      </c>
      <c r="R9061" t="s">
        <v>30</v>
      </c>
      <c r="X9061" t="s">
        <v>33631</v>
      </c>
    </row>
    <row r="9062" spans="1:24" x14ac:dyDescent="0.25">
      <c r="A9062">
        <v>1383212</v>
      </c>
      <c r="B9062" t="s">
        <v>33632</v>
      </c>
      <c r="C9062" t="s">
        <v>33633</v>
      </c>
      <c r="E9062" t="s">
        <v>33634</v>
      </c>
      <c r="F9062" t="s">
        <v>12587</v>
      </c>
      <c r="G9062" t="e">
        <f>-olol</f>
        <v>#NAME?</v>
      </c>
      <c r="H9062" t="s">
        <v>475</v>
      </c>
      <c r="I9062">
        <v>1984</v>
      </c>
      <c r="M9062" t="s">
        <v>476</v>
      </c>
      <c r="N9062" t="s">
        <v>45</v>
      </c>
      <c r="O9062" t="s">
        <v>40</v>
      </c>
      <c r="P9062" t="s">
        <v>30</v>
      </c>
      <c r="Q9062" t="s">
        <v>46</v>
      </c>
      <c r="R9062" t="s">
        <v>30</v>
      </c>
      <c r="X9062" t="s">
        <v>33635</v>
      </c>
    </row>
    <row r="9063" spans="1:24" x14ac:dyDescent="0.25">
      <c r="A9063">
        <v>1379977</v>
      </c>
      <c r="B9063" t="s">
        <v>33636</v>
      </c>
      <c r="C9063" t="s">
        <v>33637</v>
      </c>
      <c r="G9063" t="s">
        <v>460</v>
      </c>
      <c r="H9063" t="s">
        <v>461</v>
      </c>
      <c r="N9063" t="s">
        <v>29</v>
      </c>
      <c r="O9063" t="s">
        <v>40</v>
      </c>
      <c r="P9063" t="s">
        <v>30</v>
      </c>
      <c r="Q9063" t="s">
        <v>31</v>
      </c>
      <c r="R9063" t="s">
        <v>30</v>
      </c>
      <c r="X9063" t="s">
        <v>33638</v>
      </c>
    </row>
    <row r="9064" spans="1:24" x14ac:dyDescent="0.25">
      <c r="A9064">
        <v>1376701</v>
      </c>
      <c r="B9064" t="s">
        <v>33639</v>
      </c>
      <c r="C9064" t="s">
        <v>33640</v>
      </c>
      <c r="N9064" t="s">
        <v>45</v>
      </c>
      <c r="O9064" t="s">
        <v>40</v>
      </c>
      <c r="P9064" t="s">
        <v>30</v>
      </c>
      <c r="Q9064" t="s">
        <v>46</v>
      </c>
      <c r="R9064" t="s">
        <v>30</v>
      </c>
      <c r="X9064" t="s">
        <v>33641</v>
      </c>
    </row>
    <row r="9065" spans="1:24" x14ac:dyDescent="0.25">
      <c r="A9065">
        <v>1376645</v>
      </c>
      <c r="B9065" t="s">
        <v>33642</v>
      </c>
      <c r="C9065" t="s">
        <v>33643</v>
      </c>
      <c r="E9065" t="s">
        <v>33644</v>
      </c>
      <c r="N9065" t="s">
        <v>45</v>
      </c>
      <c r="O9065" t="s">
        <v>40</v>
      </c>
      <c r="P9065" t="s">
        <v>30</v>
      </c>
      <c r="Q9065" t="s">
        <v>46</v>
      </c>
      <c r="R9065" t="s">
        <v>30</v>
      </c>
      <c r="X9065" t="s">
        <v>33645</v>
      </c>
    </row>
    <row r="9066" spans="1:24" x14ac:dyDescent="0.25">
      <c r="A9066">
        <v>1379126</v>
      </c>
      <c r="B9066" t="s">
        <v>33646</v>
      </c>
      <c r="C9066" t="s">
        <v>33647</v>
      </c>
      <c r="G9066" t="e">
        <f>-semide</f>
        <v>#NAME?</v>
      </c>
      <c r="H9066" t="s">
        <v>4373</v>
      </c>
      <c r="N9066" t="s">
        <v>45</v>
      </c>
      <c r="O9066" t="s">
        <v>40</v>
      </c>
      <c r="P9066" t="s">
        <v>30</v>
      </c>
      <c r="Q9066" t="s">
        <v>63</v>
      </c>
      <c r="R9066" t="s">
        <v>30</v>
      </c>
      <c r="X9066" t="s">
        <v>33648</v>
      </c>
    </row>
    <row r="9067" spans="1:24" x14ac:dyDescent="0.25">
      <c r="A9067">
        <v>1379812</v>
      </c>
      <c r="B9067" t="s">
        <v>33649</v>
      </c>
      <c r="C9067" t="s">
        <v>33650</v>
      </c>
      <c r="N9067" t="s">
        <v>45</v>
      </c>
      <c r="O9067" t="s">
        <v>40</v>
      </c>
      <c r="P9067" t="s">
        <v>30</v>
      </c>
      <c r="Q9067" t="s">
        <v>46</v>
      </c>
      <c r="R9067" t="s">
        <v>30</v>
      </c>
      <c r="X9067" t="s">
        <v>33651</v>
      </c>
    </row>
    <row r="9068" spans="1:24" x14ac:dyDescent="0.25">
      <c r="A9068">
        <v>1377195</v>
      </c>
      <c r="B9068" t="s">
        <v>33652</v>
      </c>
      <c r="C9068" t="s">
        <v>33653</v>
      </c>
      <c r="N9068" t="s">
        <v>45</v>
      </c>
      <c r="O9068" t="s">
        <v>40</v>
      </c>
      <c r="P9068" t="s">
        <v>30</v>
      </c>
      <c r="Q9068" t="s">
        <v>63</v>
      </c>
      <c r="R9068" t="s">
        <v>30</v>
      </c>
      <c r="X9068" t="s">
        <v>33654</v>
      </c>
    </row>
    <row r="9069" spans="1:24" x14ac:dyDescent="0.25">
      <c r="A9069">
        <v>1377146</v>
      </c>
      <c r="B9069" t="s">
        <v>33655</v>
      </c>
      <c r="C9069" t="s">
        <v>33656</v>
      </c>
      <c r="G9069" t="e">
        <f>-dipine</f>
        <v>#NAME?</v>
      </c>
      <c r="H9069" t="s">
        <v>318</v>
      </c>
      <c r="N9069" t="s">
        <v>45</v>
      </c>
      <c r="O9069" t="s">
        <v>40</v>
      </c>
      <c r="P9069" t="s">
        <v>30</v>
      </c>
      <c r="Q9069" t="s">
        <v>46</v>
      </c>
      <c r="R9069" t="s">
        <v>30</v>
      </c>
      <c r="X9069" t="s">
        <v>33657</v>
      </c>
    </row>
    <row r="9070" spans="1:24" x14ac:dyDescent="0.25">
      <c r="A9070">
        <v>1379043</v>
      </c>
      <c r="B9070" t="s">
        <v>33658</v>
      </c>
      <c r="C9070" t="s">
        <v>33659</v>
      </c>
      <c r="E9070" t="s">
        <v>33660</v>
      </c>
      <c r="G9070" t="s">
        <v>2639</v>
      </c>
      <c r="H9070" t="s">
        <v>2640</v>
      </c>
      <c r="I9070">
        <v>1965</v>
      </c>
      <c r="M9070" t="s">
        <v>905</v>
      </c>
      <c r="N9070" t="s">
        <v>29</v>
      </c>
      <c r="O9070" t="s">
        <v>40</v>
      </c>
      <c r="P9070" t="s">
        <v>30</v>
      </c>
      <c r="Q9070" t="s">
        <v>31</v>
      </c>
      <c r="R9070" t="s">
        <v>30</v>
      </c>
      <c r="X9070" t="s">
        <v>33661</v>
      </c>
    </row>
    <row r="9071" spans="1:24" x14ac:dyDescent="0.25">
      <c r="A9071">
        <v>1380100</v>
      </c>
      <c r="B9071" t="s">
        <v>33662</v>
      </c>
      <c r="C9071" t="s">
        <v>33663</v>
      </c>
      <c r="F9071" t="s">
        <v>33664</v>
      </c>
      <c r="G9071" t="e">
        <f>-gliflozin</f>
        <v>#NAME?</v>
      </c>
      <c r="H9071" t="s">
        <v>3835</v>
      </c>
      <c r="I9071">
        <v>2012</v>
      </c>
      <c r="N9071" t="s">
        <v>29</v>
      </c>
      <c r="O9071" t="s">
        <v>40</v>
      </c>
      <c r="P9071" t="s">
        <v>30</v>
      </c>
      <c r="Q9071" t="s">
        <v>31</v>
      </c>
      <c r="R9071" t="s">
        <v>30</v>
      </c>
      <c r="X9071" t="s">
        <v>33665</v>
      </c>
    </row>
    <row r="9072" spans="1:24" x14ac:dyDescent="0.25">
      <c r="A9072">
        <v>1376714</v>
      </c>
      <c r="B9072" t="s">
        <v>33666</v>
      </c>
      <c r="C9072" t="s">
        <v>33667</v>
      </c>
      <c r="N9072" t="s">
        <v>45</v>
      </c>
      <c r="O9072" t="s">
        <v>40</v>
      </c>
      <c r="P9072" t="s">
        <v>30</v>
      </c>
      <c r="Q9072" t="s">
        <v>63</v>
      </c>
      <c r="R9072" t="s">
        <v>30</v>
      </c>
      <c r="X9072" t="s">
        <v>33668</v>
      </c>
    </row>
    <row r="9073" spans="1:24" x14ac:dyDescent="0.25">
      <c r="A9073">
        <v>1379131</v>
      </c>
      <c r="B9073" t="s">
        <v>33669</v>
      </c>
      <c r="C9073" t="s">
        <v>33670</v>
      </c>
      <c r="G9073" t="s">
        <v>2167</v>
      </c>
      <c r="H9073" t="s">
        <v>2168</v>
      </c>
      <c r="N9073" t="s">
        <v>45</v>
      </c>
      <c r="O9073" t="s">
        <v>40</v>
      </c>
      <c r="P9073" t="s">
        <v>30</v>
      </c>
      <c r="Q9073" t="s">
        <v>63</v>
      </c>
      <c r="R9073" t="s">
        <v>30</v>
      </c>
      <c r="X9073" t="s">
        <v>33671</v>
      </c>
    </row>
    <row r="9074" spans="1:24" x14ac:dyDescent="0.25">
      <c r="A9074">
        <v>1330985</v>
      </c>
      <c r="B9074" t="s">
        <v>33672</v>
      </c>
      <c r="C9074" t="s">
        <v>33673</v>
      </c>
      <c r="N9074" t="s">
        <v>45</v>
      </c>
      <c r="O9074" t="s">
        <v>40</v>
      </c>
      <c r="P9074" t="s">
        <v>30</v>
      </c>
      <c r="Q9074" t="s">
        <v>63</v>
      </c>
      <c r="R9074" t="s">
        <v>30</v>
      </c>
      <c r="X9074" t="s">
        <v>33674</v>
      </c>
    </row>
    <row r="9075" spans="1:24" x14ac:dyDescent="0.25">
      <c r="A9075">
        <v>1378623</v>
      </c>
      <c r="B9075" t="s">
        <v>33675</v>
      </c>
      <c r="C9075" t="s">
        <v>33676</v>
      </c>
      <c r="G9075" t="e">
        <f>-olone</f>
        <v>#NAME?</v>
      </c>
      <c r="H9075" t="s">
        <v>754</v>
      </c>
      <c r="N9075" t="s">
        <v>29</v>
      </c>
      <c r="O9075" t="s">
        <v>40</v>
      </c>
      <c r="P9075" t="s">
        <v>30</v>
      </c>
      <c r="Q9075" t="s">
        <v>31</v>
      </c>
      <c r="R9075" t="s">
        <v>30</v>
      </c>
      <c r="X9075" t="s">
        <v>33677</v>
      </c>
    </row>
    <row r="9076" spans="1:24" x14ac:dyDescent="0.25">
      <c r="A9076">
        <v>1378802</v>
      </c>
      <c r="B9076" t="s">
        <v>33678</v>
      </c>
      <c r="C9076" t="s">
        <v>33679</v>
      </c>
      <c r="N9076" t="s">
        <v>45</v>
      </c>
      <c r="O9076" t="s">
        <v>40</v>
      </c>
      <c r="P9076" t="s">
        <v>30</v>
      </c>
      <c r="Q9076" t="s">
        <v>46</v>
      </c>
      <c r="R9076" t="s">
        <v>30</v>
      </c>
      <c r="X9076" t="s">
        <v>33680</v>
      </c>
    </row>
    <row r="9077" spans="1:24" x14ac:dyDescent="0.25">
      <c r="A9077">
        <v>1364661</v>
      </c>
      <c r="B9077" t="s">
        <v>33681</v>
      </c>
      <c r="C9077" t="s">
        <v>33682</v>
      </c>
      <c r="E9077" t="s">
        <v>33683</v>
      </c>
      <c r="G9077" t="e">
        <f>-bamate</f>
        <v>#NAME?</v>
      </c>
      <c r="H9077" t="s">
        <v>12431</v>
      </c>
      <c r="I9077">
        <v>2005</v>
      </c>
      <c r="K9077" t="s">
        <v>33684</v>
      </c>
      <c r="L9077" t="s">
        <v>33685</v>
      </c>
      <c r="N9077" t="s">
        <v>45</v>
      </c>
      <c r="O9077" t="s">
        <v>40</v>
      </c>
      <c r="P9077" t="s">
        <v>30</v>
      </c>
      <c r="Q9077" t="s">
        <v>31</v>
      </c>
      <c r="R9077" t="s">
        <v>30</v>
      </c>
      <c r="X9077" t="s">
        <v>33686</v>
      </c>
    </row>
    <row r="9078" spans="1:24" x14ac:dyDescent="0.25">
      <c r="A9078">
        <v>1376732</v>
      </c>
      <c r="B9078" t="s">
        <v>33687</v>
      </c>
      <c r="C9078" t="s">
        <v>33688</v>
      </c>
      <c r="G9078" t="e">
        <f>-xanox</f>
        <v>#NAME?</v>
      </c>
      <c r="H9078" t="s">
        <v>18213</v>
      </c>
      <c r="K9078" t="s">
        <v>33689</v>
      </c>
      <c r="L9078" t="s">
        <v>33690</v>
      </c>
      <c r="N9078" t="s">
        <v>45</v>
      </c>
      <c r="O9078" t="s">
        <v>40</v>
      </c>
      <c r="P9078" t="s">
        <v>30</v>
      </c>
      <c r="Q9078" t="s">
        <v>63</v>
      </c>
      <c r="R9078" t="s">
        <v>30</v>
      </c>
      <c r="X9078" t="s">
        <v>33691</v>
      </c>
    </row>
    <row r="9079" spans="1:24" x14ac:dyDescent="0.25">
      <c r="A9079">
        <v>1376919</v>
      </c>
      <c r="B9079" t="s">
        <v>33692</v>
      </c>
      <c r="C9079" t="s">
        <v>33693</v>
      </c>
      <c r="N9079" t="s">
        <v>45</v>
      </c>
      <c r="O9079" t="s">
        <v>40</v>
      </c>
      <c r="P9079" t="s">
        <v>30</v>
      </c>
      <c r="Q9079" t="s">
        <v>63</v>
      </c>
      <c r="R9079" t="s">
        <v>30</v>
      </c>
      <c r="X9079" t="s">
        <v>33694</v>
      </c>
    </row>
    <row r="9080" spans="1:24" x14ac:dyDescent="0.25">
      <c r="A9080">
        <v>1379349</v>
      </c>
      <c r="B9080" t="s">
        <v>33695</v>
      </c>
      <c r="C9080" t="s">
        <v>33696</v>
      </c>
      <c r="N9080" t="s">
        <v>45</v>
      </c>
      <c r="O9080" t="s">
        <v>40</v>
      </c>
      <c r="P9080" t="s">
        <v>30</v>
      </c>
      <c r="Q9080" t="s">
        <v>63</v>
      </c>
      <c r="R9080" t="s">
        <v>30</v>
      </c>
      <c r="X9080" t="s">
        <v>33697</v>
      </c>
    </row>
    <row r="9081" spans="1:24" x14ac:dyDescent="0.25">
      <c r="A9081">
        <v>1377728</v>
      </c>
      <c r="B9081" t="s">
        <v>33698</v>
      </c>
      <c r="C9081" t="s">
        <v>33699</v>
      </c>
      <c r="K9081" t="s">
        <v>33700</v>
      </c>
      <c r="L9081" t="s">
        <v>33701</v>
      </c>
      <c r="N9081" t="s">
        <v>45</v>
      </c>
      <c r="O9081" t="s">
        <v>40</v>
      </c>
      <c r="P9081" t="s">
        <v>30</v>
      </c>
      <c r="Q9081" t="s">
        <v>63</v>
      </c>
      <c r="R9081" t="s">
        <v>30</v>
      </c>
      <c r="X9081" t="s">
        <v>33702</v>
      </c>
    </row>
    <row r="9082" spans="1:24" x14ac:dyDescent="0.25">
      <c r="A9082">
        <v>1379514</v>
      </c>
      <c r="B9082" t="s">
        <v>33703</v>
      </c>
      <c r="C9082" t="s">
        <v>33704</v>
      </c>
      <c r="G9082" t="e">
        <f ca="1">-pin(e)</f>
        <v>#NAME?</v>
      </c>
      <c r="H9082" t="s">
        <v>272</v>
      </c>
      <c r="N9082" t="s">
        <v>45</v>
      </c>
      <c r="O9082" t="s">
        <v>40</v>
      </c>
      <c r="P9082" t="s">
        <v>30</v>
      </c>
      <c r="Q9082" t="s">
        <v>63</v>
      </c>
      <c r="R9082" t="s">
        <v>30</v>
      </c>
      <c r="X9082" t="s">
        <v>33705</v>
      </c>
    </row>
    <row r="9083" spans="1:24" x14ac:dyDescent="0.25">
      <c r="A9083">
        <v>1376731</v>
      </c>
      <c r="B9083" t="s">
        <v>33706</v>
      </c>
      <c r="C9083" t="s">
        <v>33707</v>
      </c>
      <c r="N9083" t="s">
        <v>45</v>
      </c>
      <c r="O9083" t="s">
        <v>40</v>
      </c>
      <c r="P9083" t="s">
        <v>30</v>
      </c>
      <c r="Q9083" t="s">
        <v>46</v>
      </c>
      <c r="R9083" t="s">
        <v>30</v>
      </c>
      <c r="X9083" t="s">
        <v>33708</v>
      </c>
    </row>
    <row r="9084" spans="1:24" x14ac:dyDescent="0.25">
      <c r="A9084">
        <v>1377577</v>
      </c>
      <c r="B9084" t="s">
        <v>33709</v>
      </c>
      <c r="C9084" t="s">
        <v>33710</v>
      </c>
      <c r="N9084" t="s">
        <v>45</v>
      </c>
      <c r="O9084" t="s">
        <v>40</v>
      </c>
      <c r="P9084" t="s">
        <v>30</v>
      </c>
      <c r="Q9084" t="s">
        <v>46</v>
      </c>
      <c r="R9084" t="s">
        <v>30</v>
      </c>
      <c r="X9084" t="s">
        <v>33711</v>
      </c>
    </row>
    <row r="9085" spans="1:24" x14ac:dyDescent="0.25">
      <c r="A9085">
        <v>1376876</v>
      </c>
      <c r="B9085" t="s">
        <v>33712</v>
      </c>
      <c r="C9085" t="s">
        <v>33713</v>
      </c>
      <c r="G9085" t="s">
        <v>237</v>
      </c>
      <c r="H9085" t="s">
        <v>238</v>
      </c>
      <c r="N9085" t="s">
        <v>29</v>
      </c>
      <c r="O9085" t="s">
        <v>40</v>
      </c>
      <c r="P9085" t="s">
        <v>30</v>
      </c>
      <c r="Q9085" t="s">
        <v>46</v>
      </c>
      <c r="R9085" t="s">
        <v>30</v>
      </c>
      <c r="X9085" t="s">
        <v>33714</v>
      </c>
    </row>
    <row r="9086" spans="1:24" x14ac:dyDescent="0.25">
      <c r="A9086">
        <v>1376447</v>
      </c>
      <c r="B9086" t="s">
        <v>33715</v>
      </c>
      <c r="C9086" t="s">
        <v>33716</v>
      </c>
      <c r="N9086" t="s">
        <v>45</v>
      </c>
      <c r="O9086" t="s">
        <v>40</v>
      </c>
      <c r="P9086" t="s">
        <v>30</v>
      </c>
      <c r="Q9086" t="s">
        <v>46</v>
      </c>
      <c r="R9086" t="s">
        <v>30</v>
      </c>
      <c r="X9086" t="s">
        <v>33717</v>
      </c>
    </row>
    <row r="9087" spans="1:24" x14ac:dyDescent="0.25">
      <c r="A9087">
        <v>1378571</v>
      </c>
      <c r="B9087" t="s">
        <v>33718</v>
      </c>
      <c r="C9087" t="s">
        <v>33719</v>
      </c>
      <c r="N9087" t="s">
        <v>45</v>
      </c>
      <c r="O9087" t="s">
        <v>40</v>
      </c>
      <c r="P9087" t="s">
        <v>30</v>
      </c>
      <c r="Q9087" t="s">
        <v>46</v>
      </c>
      <c r="R9087" t="s">
        <v>30</v>
      </c>
      <c r="X9087" t="s">
        <v>33720</v>
      </c>
    </row>
    <row r="9088" spans="1:24" x14ac:dyDescent="0.25">
      <c r="A9088">
        <v>1379660</v>
      </c>
      <c r="B9088" t="s">
        <v>33721</v>
      </c>
      <c r="C9088" t="s">
        <v>33722</v>
      </c>
      <c r="G9088" t="e">
        <f>-dil</f>
        <v>#NAME?</v>
      </c>
      <c r="H9088" t="s">
        <v>707</v>
      </c>
      <c r="N9088" t="s">
        <v>45</v>
      </c>
      <c r="O9088" t="s">
        <v>30</v>
      </c>
      <c r="P9088" t="s">
        <v>30</v>
      </c>
      <c r="Q9088" t="s">
        <v>63</v>
      </c>
      <c r="R9088" t="s">
        <v>30</v>
      </c>
      <c r="X9088" t="s">
        <v>33723</v>
      </c>
    </row>
    <row r="9089" spans="1:24" x14ac:dyDescent="0.25">
      <c r="A9089">
        <v>192290</v>
      </c>
      <c r="B9089" t="s">
        <v>33731</v>
      </c>
      <c r="C9089" t="s">
        <v>33732</v>
      </c>
      <c r="E9089" t="s">
        <v>33733</v>
      </c>
      <c r="G9089" t="e">
        <f>-ium</f>
        <v>#NAME?</v>
      </c>
      <c r="H9089" t="s">
        <v>288</v>
      </c>
      <c r="K9089" t="s">
        <v>33734</v>
      </c>
      <c r="L9089" t="s">
        <v>33735</v>
      </c>
      <c r="N9089" t="s">
        <v>45</v>
      </c>
      <c r="O9089" t="s">
        <v>30</v>
      </c>
      <c r="P9089" t="s">
        <v>30</v>
      </c>
      <c r="Q9089" t="s">
        <v>63</v>
      </c>
      <c r="R9089" t="s">
        <v>30</v>
      </c>
      <c r="X9089" t="s">
        <v>33736</v>
      </c>
    </row>
    <row r="9090" spans="1:24" x14ac:dyDescent="0.25">
      <c r="A9090">
        <v>657555</v>
      </c>
      <c r="B9090" t="s">
        <v>33742</v>
      </c>
      <c r="C9090" t="s">
        <v>33743</v>
      </c>
      <c r="G9090" t="e">
        <f>-ium</f>
        <v>#NAME?</v>
      </c>
      <c r="H9090" t="s">
        <v>288</v>
      </c>
      <c r="K9090" t="s">
        <v>33744</v>
      </c>
      <c r="L9090" t="s">
        <v>33745</v>
      </c>
      <c r="N9090" t="s">
        <v>45</v>
      </c>
      <c r="O9090" t="s">
        <v>30</v>
      </c>
      <c r="P9090" t="s">
        <v>30</v>
      </c>
      <c r="Q9090" t="s">
        <v>63</v>
      </c>
      <c r="R9090" t="s">
        <v>30</v>
      </c>
      <c r="X9090" t="s">
        <v>33746</v>
      </c>
    </row>
    <row r="9091" spans="1:24" x14ac:dyDescent="0.25">
      <c r="A9091">
        <v>1248740</v>
      </c>
      <c r="B9091" t="s">
        <v>33777</v>
      </c>
      <c r="C9091" t="s">
        <v>33778</v>
      </c>
      <c r="E9091" t="s">
        <v>33779</v>
      </c>
      <c r="F9091" t="s">
        <v>6651</v>
      </c>
      <c r="G9091" t="e">
        <f>-mycin</f>
        <v>#NAME?</v>
      </c>
      <c r="H9091" t="s">
        <v>26</v>
      </c>
      <c r="I9091">
        <v>1962</v>
      </c>
      <c r="K9091" t="s">
        <v>33780</v>
      </c>
      <c r="L9091" t="s">
        <v>33781</v>
      </c>
      <c r="M9091" t="s">
        <v>453</v>
      </c>
      <c r="N9091" t="s">
        <v>29</v>
      </c>
      <c r="O9091" t="s">
        <v>30</v>
      </c>
      <c r="P9091" t="s">
        <v>30</v>
      </c>
      <c r="Q9091" t="s">
        <v>46</v>
      </c>
      <c r="R9091" t="s">
        <v>30</v>
      </c>
      <c r="X9091" t="s">
        <v>33782</v>
      </c>
    </row>
    <row r="9092" spans="1:24" x14ac:dyDescent="0.25">
      <c r="A9092">
        <v>41818</v>
      </c>
      <c r="B9092" t="s">
        <v>33783</v>
      </c>
      <c r="C9092" t="s">
        <v>33784</v>
      </c>
      <c r="E9092" t="s">
        <v>33785</v>
      </c>
      <c r="F9092" t="s">
        <v>36</v>
      </c>
      <c r="G9092" t="e">
        <f>-tide</f>
        <v>#NAME?</v>
      </c>
      <c r="H9092" t="s">
        <v>107</v>
      </c>
      <c r="I9092">
        <v>1976</v>
      </c>
      <c r="M9092" t="s">
        <v>20601</v>
      </c>
      <c r="N9092" t="s">
        <v>108</v>
      </c>
      <c r="O9092" t="s">
        <v>30</v>
      </c>
      <c r="P9092" t="s">
        <v>30</v>
      </c>
      <c r="Q9092" t="s">
        <v>31</v>
      </c>
      <c r="R9092" t="s">
        <v>30</v>
      </c>
      <c r="X9092" t="s">
        <v>33786</v>
      </c>
    </row>
    <row r="9093" spans="1:24" x14ac:dyDescent="0.25">
      <c r="A9093">
        <v>73948</v>
      </c>
      <c r="B9093" t="s">
        <v>33787</v>
      </c>
      <c r="C9093" t="s">
        <v>33788</v>
      </c>
      <c r="G9093" t="e">
        <f>-azepide</f>
        <v>#NAME?</v>
      </c>
      <c r="H9093" t="s">
        <v>27241</v>
      </c>
      <c r="N9093" t="s">
        <v>45</v>
      </c>
      <c r="O9093" t="s">
        <v>40</v>
      </c>
      <c r="P9093" t="s">
        <v>30</v>
      </c>
      <c r="Q9093" t="s">
        <v>31</v>
      </c>
      <c r="R9093" t="s">
        <v>30</v>
      </c>
      <c r="X9093" t="s">
        <v>33789</v>
      </c>
    </row>
    <row r="9094" spans="1:24" x14ac:dyDescent="0.25">
      <c r="A9094">
        <v>1078546</v>
      </c>
      <c r="B9094" t="s">
        <v>33790</v>
      </c>
      <c r="C9094" t="s">
        <v>33791</v>
      </c>
      <c r="E9094" t="s">
        <v>33792</v>
      </c>
      <c r="F9094" t="s">
        <v>5971</v>
      </c>
      <c r="G9094" t="s">
        <v>460</v>
      </c>
      <c r="H9094" t="s">
        <v>461</v>
      </c>
      <c r="I9094">
        <v>1989</v>
      </c>
      <c r="M9094" t="s">
        <v>453</v>
      </c>
      <c r="N9094" t="s">
        <v>29</v>
      </c>
      <c r="O9094" t="s">
        <v>30</v>
      </c>
      <c r="P9094" t="s">
        <v>30</v>
      </c>
      <c r="Q9094" t="s">
        <v>46</v>
      </c>
      <c r="R9094" t="s">
        <v>30</v>
      </c>
      <c r="X9094" t="s">
        <v>33793</v>
      </c>
    </row>
    <row r="9095" spans="1:24" x14ac:dyDescent="0.25">
      <c r="A9095">
        <v>821086</v>
      </c>
      <c r="B9095" t="s">
        <v>33794</v>
      </c>
      <c r="C9095" t="s">
        <v>33795</v>
      </c>
      <c r="N9095" t="s">
        <v>45</v>
      </c>
      <c r="O9095" t="s">
        <v>40</v>
      </c>
      <c r="P9095" t="s">
        <v>30</v>
      </c>
      <c r="Q9095" t="s">
        <v>46</v>
      </c>
      <c r="R9095" t="s">
        <v>30</v>
      </c>
      <c r="X9095" t="s">
        <v>33796</v>
      </c>
    </row>
    <row r="9096" spans="1:24" x14ac:dyDescent="0.25">
      <c r="A9096">
        <v>100929</v>
      </c>
      <c r="B9096" t="s">
        <v>33797</v>
      </c>
      <c r="C9096" t="s">
        <v>33798</v>
      </c>
      <c r="E9096" t="s">
        <v>33799</v>
      </c>
      <c r="G9096" t="e">
        <f>-olol</f>
        <v>#NAME?</v>
      </c>
      <c r="H9096" t="s">
        <v>475</v>
      </c>
      <c r="K9096" t="s">
        <v>33800</v>
      </c>
      <c r="L9096" t="s">
        <v>33801</v>
      </c>
      <c r="N9096" t="s">
        <v>45</v>
      </c>
      <c r="O9096" t="s">
        <v>40</v>
      </c>
      <c r="P9096" t="s">
        <v>30</v>
      </c>
      <c r="Q9096" t="s">
        <v>46</v>
      </c>
      <c r="R9096" t="s">
        <v>30</v>
      </c>
      <c r="X9096" t="s">
        <v>33802</v>
      </c>
    </row>
    <row r="9097" spans="1:24" x14ac:dyDescent="0.25">
      <c r="A9097">
        <v>204823</v>
      </c>
      <c r="B9097" t="s">
        <v>33803</v>
      </c>
      <c r="C9097" t="s">
        <v>33804</v>
      </c>
      <c r="F9097" t="s">
        <v>313</v>
      </c>
      <c r="K9097" t="s">
        <v>33805</v>
      </c>
      <c r="L9097" t="s">
        <v>33806</v>
      </c>
      <c r="N9097" t="s">
        <v>45</v>
      </c>
      <c r="O9097" t="s">
        <v>40</v>
      </c>
      <c r="P9097" t="s">
        <v>30</v>
      </c>
      <c r="Q9097" t="s">
        <v>46</v>
      </c>
      <c r="R9097" t="s">
        <v>30</v>
      </c>
      <c r="X9097" t="s">
        <v>33807</v>
      </c>
    </row>
    <row r="9098" spans="1:24" x14ac:dyDescent="0.25">
      <c r="A9098">
        <v>692287</v>
      </c>
      <c r="B9098" t="s">
        <v>33808</v>
      </c>
      <c r="C9098" t="s">
        <v>33809</v>
      </c>
      <c r="N9098" t="s">
        <v>45</v>
      </c>
      <c r="O9098" t="s">
        <v>40</v>
      </c>
      <c r="P9098" t="s">
        <v>30</v>
      </c>
      <c r="Q9098" t="s">
        <v>63</v>
      </c>
      <c r="R9098" t="s">
        <v>30</v>
      </c>
      <c r="X9098" t="s">
        <v>33810</v>
      </c>
    </row>
    <row r="9099" spans="1:24" x14ac:dyDescent="0.25">
      <c r="A9099">
        <v>392963</v>
      </c>
      <c r="B9099" t="s">
        <v>33811</v>
      </c>
      <c r="C9099" t="s">
        <v>33812</v>
      </c>
      <c r="N9099" t="s">
        <v>29</v>
      </c>
      <c r="O9099" t="s">
        <v>30</v>
      </c>
      <c r="P9099" t="s">
        <v>30</v>
      </c>
      <c r="Q9099" t="s">
        <v>31</v>
      </c>
      <c r="R9099" t="s">
        <v>30</v>
      </c>
      <c r="X9099" t="s">
        <v>33813</v>
      </c>
    </row>
    <row r="9100" spans="1:24" x14ac:dyDescent="0.25">
      <c r="A9100">
        <v>367314</v>
      </c>
      <c r="B9100" t="s">
        <v>33814</v>
      </c>
      <c r="C9100" t="s">
        <v>33815</v>
      </c>
      <c r="E9100" t="s">
        <v>33816</v>
      </c>
      <c r="I9100">
        <v>2006</v>
      </c>
      <c r="N9100" t="s">
        <v>45</v>
      </c>
      <c r="O9100" t="s">
        <v>40</v>
      </c>
      <c r="P9100" t="s">
        <v>30</v>
      </c>
      <c r="Q9100" t="s">
        <v>31</v>
      </c>
      <c r="R9100" t="s">
        <v>30</v>
      </c>
      <c r="X9100" t="s">
        <v>33817</v>
      </c>
    </row>
    <row r="9101" spans="1:24" x14ac:dyDescent="0.25">
      <c r="A9101">
        <v>111186</v>
      </c>
      <c r="B9101" t="s">
        <v>33818</v>
      </c>
      <c r="C9101" t="s">
        <v>33819</v>
      </c>
      <c r="N9101" t="s">
        <v>45</v>
      </c>
      <c r="O9101" t="s">
        <v>40</v>
      </c>
      <c r="P9101" t="s">
        <v>30</v>
      </c>
      <c r="Q9101" t="s">
        <v>63</v>
      </c>
      <c r="R9101" t="s">
        <v>30</v>
      </c>
      <c r="X9101" t="s">
        <v>33820</v>
      </c>
    </row>
    <row r="9102" spans="1:24" x14ac:dyDescent="0.25">
      <c r="A9102">
        <v>26821</v>
      </c>
      <c r="B9102" t="s">
        <v>33821</v>
      </c>
      <c r="C9102" t="s">
        <v>33822</v>
      </c>
      <c r="N9102" t="s">
        <v>45</v>
      </c>
      <c r="O9102" t="s">
        <v>40</v>
      </c>
      <c r="P9102" t="s">
        <v>30</v>
      </c>
      <c r="Q9102" t="s">
        <v>63</v>
      </c>
      <c r="R9102" t="s">
        <v>30</v>
      </c>
      <c r="X9102" t="s">
        <v>33823</v>
      </c>
    </row>
    <row r="9103" spans="1:24" x14ac:dyDescent="0.25">
      <c r="A9103">
        <v>442178</v>
      </c>
      <c r="B9103" t="s">
        <v>33824</v>
      </c>
      <c r="C9103" t="s">
        <v>33825</v>
      </c>
      <c r="E9103" t="s">
        <v>33826</v>
      </c>
      <c r="G9103" t="e">
        <f>-capoc</f>
        <v>#NAME?</v>
      </c>
      <c r="H9103" t="s">
        <v>33827</v>
      </c>
      <c r="I9103">
        <v>2005</v>
      </c>
      <c r="N9103" t="s">
        <v>45</v>
      </c>
      <c r="O9103" t="s">
        <v>40</v>
      </c>
      <c r="P9103" t="s">
        <v>30</v>
      </c>
      <c r="Q9103" t="s">
        <v>63</v>
      </c>
      <c r="R9103" t="s">
        <v>30</v>
      </c>
      <c r="X9103" t="s">
        <v>33828</v>
      </c>
    </row>
    <row r="9104" spans="1:24" x14ac:dyDescent="0.25">
      <c r="A9104">
        <v>1011112</v>
      </c>
      <c r="B9104" t="s">
        <v>33829</v>
      </c>
      <c r="C9104" t="s">
        <v>33830</v>
      </c>
      <c r="K9104" t="s">
        <v>33831</v>
      </c>
      <c r="L9104" t="s">
        <v>33832</v>
      </c>
      <c r="N9104" t="s">
        <v>29</v>
      </c>
      <c r="O9104" t="s">
        <v>40</v>
      </c>
      <c r="P9104" t="s">
        <v>30</v>
      </c>
      <c r="Q9104" t="s">
        <v>31</v>
      </c>
      <c r="R9104" t="s">
        <v>30</v>
      </c>
      <c r="X9104" t="s">
        <v>33833</v>
      </c>
    </row>
    <row r="9105" spans="1:24" x14ac:dyDescent="0.25">
      <c r="A9105">
        <v>84507</v>
      </c>
      <c r="B9105" t="s">
        <v>33834</v>
      </c>
      <c r="C9105" t="s">
        <v>33835</v>
      </c>
      <c r="E9105" t="s">
        <v>33836</v>
      </c>
      <c r="F9105" t="s">
        <v>341</v>
      </c>
      <c r="I9105">
        <v>1986</v>
      </c>
      <c r="M9105" t="s">
        <v>8884</v>
      </c>
      <c r="N9105" t="s">
        <v>45</v>
      </c>
      <c r="O9105" t="s">
        <v>40</v>
      </c>
      <c r="P9105" t="s">
        <v>30</v>
      </c>
      <c r="Q9105" t="s">
        <v>31</v>
      </c>
      <c r="R9105" t="s">
        <v>30</v>
      </c>
      <c r="X9105" t="s">
        <v>33837</v>
      </c>
    </row>
    <row r="9106" spans="1:24" x14ac:dyDescent="0.25">
      <c r="A9106">
        <v>33091</v>
      </c>
      <c r="B9106" t="s">
        <v>33838</v>
      </c>
      <c r="C9106" t="s">
        <v>33839</v>
      </c>
      <c r="K9106" t="s">
        <v>33840</v>
      </c>
      <c r="L9106" t="s">
        <v>33841</v>
      </c>
      <c r="N9106" t="s">
        <v>45</v>
      </c>
      <c r="O9106" t="s">
        <v>40</v>
      </c>
      <c r="P9106" t="s">
        <v>30</v>
      </c>
      <c r="Q9106" t="s">
        <v>46</v>
      </c>
      <c r="R9106" t="s">
        <v>30</v>
      </c>
      <c r="X9106" t="s">
        <v>33842</v>
      </c>
    </row>
    <row r="9107" spans="1:24" x14ac:dyDescent="0.25">
      <c r="A9107">
        <v>680001</v>
      </c>
      <c r="B9107" t="s">
        <v>33843</v>
      </c>
      <c r="C9107" t="s">
        <v>33844</v>
      </c>
      <c r="E9107" t="s">
        <v>33845</v>
      </c>
      <c r="I9107">
        <v>2000</v>
      </c>
      <c r="N9107" t="s">
        <v>45</v>
      </c>
      <c r="O9107" t="s">
        <v>40</v>
      </c>
      <c r="P9107" t="s">
        <v>30</v>
      </c>
      <c r="Q9107" t="s">
        <v>63</v>
      </c>
      <c r="R9107" t="s">
        <v>30</v>
      </c>
      <c r="X9107" t="s">
        <v>33846</v>
      </c>
    </row>
    <row r="9108" spans="1:24" x14ac:dyDescent="0.25">
      <c r="A9108">
        <v>695934</v>
      </c>
      <c r="B9108" t="s">
        <v>33847</v>
      </c>
      <c r="C9108" t="s">
        <v>33848</v>
      </c>
      <c r="I9108">
        <v>1980</v>
      </c>
      <c r="M9108" t="s">
        <v>1041</v>
      </c>
      <c r="N9108" t="s">
        <v>45</v>
      </c>
      <c r="O9108" t="s">
        <v>40</v>
      </c>
      <c r="P9108" t="s">
        <v>30</v>
      </c>
      <c r="Q9108" t="s">
        <v>31</v>
      </c>
      <c r="R9108" t="s">
        <v>30</v>
      </c>
      <c r="X9108" t="s">
        <v>33849</v>
      </c>
    </row>
    <row r="9109" spans="1:24" x14ac:dyDescent="0.25">
      <c r="A9109">
        <v>57436</v>
      </c>
      <c r="B9109" t="s">
        <v>33850</v>
      </c>
      <c r="C9109" t="s">
        <v>33851</v>
      </c>
      <c r="F9109" t="s">
        <v>32473</v>
      </c>
      <c r="I9109">
        <v>1991</v>
      </c>
      <c r="M9109" t="s">
        <v>793</v>
      </c>
      <c r="N9109" t="s">
        <v>45</v>
      </c>
      <c r="O9109" t="s">
        <v>40</v>
      </c>
      <c r="P9109" t="s">
        <v>30</v>
      </c>
      <c r="Q9109" t="s">
        <v>46</v>
      </c>
      <c r="R9109" t="s">
        <v>30</v>
      </c>
      <c r="X9109" t="s">
        <v>33852</v>
      </c>
    </row>
    <row r="9110" spans="1:24" x14ac:dyDescent="0.25">
      <c r="A9110">
        <v>62789</v>
      </c>
      <c r="B9110" t="s">
        <v>33853</v>
      </c>
      <c r="C9110" t="s">
        <v>33854</v>
      </c>
      <c r="E9110" t="s">
        <v>33855</v>
      </c>
      <c r="G9110" t="s">
        <v>10501</v>
      </c>
      <c r="H9110" t="s">
        <v>10502</v>
      </c>
      <c r="I9110">
        <v>1978</v>
      </c>
      <c r="M9110" t="s">
        <v>9018</v>
      </c>
      <c r="N9110" t="s">
        <v>45</v>
      </c>
      <c r="O9110" t="s">
        <v>40</v>
      </c>
      <c r="P9110" t="s">
        <v>30</v>
      </c>
      <c r="Q9110" t="s">
        <v>63</v>
      </c>
      <c r="R9110" t="s">
        <v>30</v>
      </c>
      <c r="X9110" t="s">
        <v>33856</v>
      </c>
    </row>
    <row r="9111" spans="1:24" x14ac:dyDescent="0.25">
      <c r="A9111">
        <v>10467</v>
      </c>
      <c r="B9111" t="s">
        <v>33857</v>
      </c>
      <c r="C9111" t="s">
        <v>33858</v>
      </c>
      <c r="E9111" t="s">
        <v>33859</v>
      </c>
      <c r="F9111" t="s">
        <v>1046</v>
      </c>
      <c r="I9111">
        <v>1982</v>
      </c>
      <c r="M9111" t="s">
        <v>672</v>
      </c>
      <c r="N9111" t="s">
        <v>45</v>
      </c>
      <c r="O9111" t="s">
        <v>30</v>
      </c>
      <c r="P9111" t="s">
        <v>30</v>
      </c>
      <c r="Q9111" t="s">
        <v>46</v>
      </c>
      <c r="R9111" t="s">
        <v>30</v>
      </c>
      <c r="X9111" t="s">
        <v>33860</v>
      </c>
    </row>
    <row r="9112" spans="1:24" x14ac:dyDescent="0.25">
      <c r="A9112">
        <v>178681</v>
      </c>
      <c r="B9112" t="s">
        <v>33861</v>
      </c>
      <c r="C9112" t="s">
        <v>33862</v>
      </c>
      <c r="I9112">
        <v>1986</v>
      </c>
      <c r="M9112" t="s">
        <v>31290</v>
      </c>
      <c r="N9112" t="s">
        <v>45</v>
      </c>
      <c r="O9112" t="s">
        <v>40</v>
      </c>
      <c r="P9112" t="s">
        <v>30</v>
      </c>
      <c r="Q9112" t="s">
        <v>63</v>
      </c>
      <c r="R9112" t="s">
        <v>30</v>
      </c>
      <c r="X9112" t="s">
        <v>33863</v>
      </c>
    </row>
    <row r="9113" spans="1:24" x14ac:dyDescent="0.25">
      <c r="A9113">
        <v>900920</v>
      </c>
      <c r="B9113" t="s">
        <v>33883</v>
      </c>
      <c r="C9113" t="s">
        <v>33884</v>
      </c>
      <c r="F9113" t="s">
        <v>33885</v>
      </c>
      <c r="I9113">
        <v>1980</v>
      </c>
      <c r="K9113" t="s">
        <v>33886</v>
      </c>
      <c r="L9113" t="s">
        <v>33887</v>
      </c>
      <c r="M9113" t="s">
        <v>33888</v>
      </c>
      <c r="N9113" t="s">
        <v>45</v>
      </c>
      <c r="O9113" t="s">
        <v>30</v>
      </c>
      <c r="P9113" t="s">
        <v>30</v>
      </c>
      <c r="Q9113" t="s">
        <v>46</v>
      </c>
      <c r="R9113" t="s">
        <v>30</v>
      </c>
      <c r="X9113" t="s">
        <v>33889</v>
      </c>
    </row>
    <row r="9114" spans="1:24" x14ac:dyDescent="0.25">
      <c r="A9114">
        <v>1078527</v>
      </c>
      <c r="B9114" t="s">
        <v>33904</v>
      </c>
      <c r="C9114" t="s">
        <v>33905</v>
      </c>
      <c r="G9114" t="s">
        <v>2167</v>
      </c>
      <c r="H9114" t="s">
        <v>2168</v>
      </c>
      <c r="K9114" t="s">
        <v>33906</v>
      </c>
      <c r="L9114" t="s">
        <v>33907</v>
      </c>
      <c r="N9114" t="s">
        <v>45</v>
      </c>
      <c r="O9114" t="s">
        <v>40</v>
      </c>
      <c r="P9114" t="s">
        <v>30</v>
      </c>
      <c r="Q9114" t="s">
        <v>63</v>
      </c>
      <c r="R9114" t="s">
        <v>30</v>
      </c>
      <c r="X9114" t="s">
        <v>33908</v>
      </c>
    </row>
    <row r="9115" spans="1:24" x14ac:dyDescent="0.25">
      <c r="A9115">
        <v>390556</v>
      </c>
      <c r="B9115" t="s">
        <v>33947</v>
      </c>
      <c r="C9115" t="s">
        <v>33948</v>
      </c>
      <c r="F9115" t="s">
        <v>33949</v>
      </c>
      <c r="I9115">
        <v>2013</v>
      </c>
      <c r="K9115" t="s">
        <v>33950</v>
      </c>
      <c r="L9115" t="s">
        <v>33951</v>
      </c>
      <c r="N9115" t="s">
        <v>45</v>
      </c>
      <c r="O9115" t="s">
        <v>40</v>
      </c>
      <c r="P9115" t="s">
        <v>30</v>
      </c>
      <c r="Q9115" t="s">
        <v>31</v>
      </c>
      <c r="R9115" t="s">
        <v>30</v>
      </c>
      <c r="X9115" t="s">
        <v>33952</v>
      </c>
    </row>
    <row r="9116" spans="1:24" x14ac:dyDescent="0.25">
      <c r="A9116">
        <v>26443</v>
      </c>
      <c r="B9116" t="s">
        <v>33967</v>
      </c>
      <c r="C9116" t="s">
        <v>33968</v>
      </c>
      <c r="E9116" t="s">
        <v>33969</v>
      </c>
      <c r="F9116" t="s">
        <v>33970</v>
      </c>
      <c r="I9116">
        <v>1962</v>
      </c>
      <c r="K9116" t="s">
        <v>33971</v>
      </c>
      <c r="L9116" t="s">
        <v>33972</v>
      </c>
      <c r="M9116" t="s">
        <v>1395</v>
      </c>
      <c r="N9116" t="s">
        <v>45</v>
      </c>
      <c r="O9116" t="s">
        <v>40</v>
      </c>
      <c r="P9116" t="s">
        <v>30</v>
      </c>
      <c r="Q9116" t="s">
        <v>46</v>
      </c>
      <c r="R9116" t="s">
        <v>30</v>
      </c>
      <c r="X9116" t="s">
        <v>33973</v>
      </c>
    </row>
    <row r="9117" spans="1:24" x14ac:dyDescent="0.25">
      <c r="A9117">
        <v>42552</v>
      </c>
      <c r="B9117" t="s">
        <v>33981</v>
      </c>
      <c r="C9117" t="s">
        <v>33982</v>
      </c>
      <c r="G9117" t="e">
        <f>-azoline</f>
        <v>#NAME?</v>
      </c>
      <c r="H9117" t="s">
        <v>618</v>
      </c>
      <c r="I9117">
        <v>1970</v>
      </c>
      <c r="K9117" t="s">
        <v>33983</v>
      </c>
      <c r="L9117" t="s">
        <v>33984</v>
      </c>
      <c r="M9117" t="s">
        <v>6996</v>
      </c>
      <c r="N9117" t="s">
        <v>45</v>
      </c>
      <c r="O9117" t="s">
        <v>40</v>
      </c>
      <c r="P9117" t="s">
        <v>30</v>
      </c>
      <c r="Q9117" t="s">
        <v>63</v>
      </c>
      <c r="R9117" t="s">
        <v>30</v>
      </c>
      <c r="X9117" t="s">
        <v>33985</v>
      </c>
    </row>
    <row r="9118" spans="1:24" x14ac:dyDescent="0.25">
      <c r="A9118">
        <v>1383029</v>
      </c>
      <c r="B9118" t="s">
        <v>33986</v>
      </c>
      <c r="C9118" t="s">
        <v>33987</v>
      </c>
      <c r="F9118" t="s">
        <v>33988</v>
      </c>
      <c r="G9118" t="e">
        <f>-cillin</f>
        <v>#NAME?</v>
      </c>
      <c r="H9118" t="s">
        <v>59</v>
      </c>
      <c r="I9118">
        <v>1970</v>
      </c>
      <c r="K9118" t="s">
        <v>33989</v>
      </c>
      <c r="L9118" t="s">
        <v>33990</v>
      </c>
      <c r="M9118" t="s">
        <v>453</v>
      </c>
      <c r="N9118" t="s">
        <v>29</v>
      </c>
      <c r="O9118" t="s">
        <v>40</v>
      </c>
      <c r="P9118" t="s">
        <v>30</v>
      </c>
      <c r="Q9118" t="s">
        <v>46</v>
      </c>
      <c r="R9118" t="s">
        <v>30</v>
      </c>
      <c r="X9118" t="s">
        <v>33991</v>
      </c>
    </row>
    <row r="9119" spans="1:24" x14ac:dyDescent="0.25">
      <c r="A9119">
        <v>1449131</v>
      </c>
      <c r="B9119" t="s">
        <v>33992</v>
      </c>
      <c r="C9119" t="s">
        <v>33993</v>
      </c>
      <c r="G9119" t="e">
        <f>-dipine</f>
        <v>#NAME?</v>
      </c>
      <c r="H9119" t="s">
        <v>318</v>
      </c>
      <c r="K9119" t="s">
        <v>33994</v>
      </c>
      <c r="L9119" t="s">
        <v>33995</v>
      </c>
      <c r="N9119" t="s">
        <v>45</v>
      </c>
      <c r="O9119" t="s">
        <v>30</v>
      </c>
      <c r="P9119" t="s">
        <v>30</v>
      </c>
      <c r="Q9119" t="s">
        <v>46</v>
      </c>
      <c r="R9119" t="s">
        <v>30</v>
      </c>
      <c r="X9119" t="s">
        <v>33996</v>
      </c>
    </row>
    <row r="9120" spans="1:24" x14ac:dyDescent="0.25">
      <c r="A9120">
        <v>1078523</v>
      </c>
      <c r="B9120" t="s">
        <v>34039</v>
      </c>
      <c r="C9120" t="s">
        <v>34040</v>
      </c>
      <c r="E9120" t="s">
        <v>34041</v>
      </c>
      <c r="K9120" t="s">
        <v>34042</v>
      </c>
      <c r="L9120" t="s">
        <v>34043</v>
      </c>
      <c r="N9120" t="s">
        <v>45</v>
      </c>
      <c r="O9120" t="s">
        <v>40</v>
      </c>
      <c r="P9120" t="s">
        <v>30</v>
      </c>
      <c r="Q9120" t="s">
        <v>63</v>
      </c>
      <c r="R9120" t="s">
        <v>30</v>
      </c>
      <c r="X9120" t="s">
        <v>34044</v>
      </c>
    </row>
    <row r="9121" spans="1:24" x14ac:dyDescent="0.25">
      <c r="A9121">
        <v>566893</v>
      </c>
      <c r="B9121" t="s">
        <v>34091</v>
      </c>
      <c r="C9121" t="s">
        <v>34092</v>
      </c>
      <c r="G9121" t="e">
        <f>-penem</f>
        <v>#NAME?</v>
      </c>
      <c r="H9121" t="s">
        <v>2256</v>
      </c>
      <c r="K9121" t="s">
        <v>34093</v>
      </c>
      <c r="L9121" t="s">
        <v>34094</v>
      </c>
      <c r="N9121" t="s">
        <v>29</v>
      </c>
      <c r="O9121" t="s">
        <v>40</v>
      </c>
      <c r="P9121" t="s">
        <v>30</v>
      </c>
      <c r="Q9121" t="s">
        <v>31</v>
      </c>
      <c r="R9121" t="s">
        <v>30</v>
      </c>
      <c r="X9121" t="s">
        <v>34095</v>
      </c>
    </row>
    <row r="9122" spans="1:24" x14ac:dyDescent="0.25">
      <c r="A9122">
        <v>715210</v>
      </c>
      <c r="B9122" t="s">
        <v>34096</v>
      </c>
      <c r="C9122" t="s">
        <v>34097</v>
      </c>
      <c r="K9122" t="s">
        <v>34098</v>
      </c>
      <c r="L9122" t="s">
        <v>34099</v>
      </c>
      <c r="N9122" t="s">
        <v>45</v>
      </c>
      <c r="O9122" t="s">
        <v>40</v>
      </c>
      <c r="P9122" t="s">
        <v>30</v>
      </c>
      <c r="Q9122" t="s">
        <v>31</v>
      </c>
      <c r="R9122" t="s">
        <v>30</v>
      </c>
      <c r="X9122" t="s">
        <v>34100</v>
      </c>
    </row>
    <row r="9123" spans="1:24" x14ac:dyDescent="0.25">
      <c r="A9123">
        <v>418428</v>
      </c>
      <c r="B9123" t="s">
        <v>34101</v>
      </c>
      <c r="C9123" t="s">
        <v>34102</v>
      </c>
      <c r="K9123" t="s">
        <v>34103</v>
      </c>
      <c r="L9123" t="s">
        <v>34104</v>
      </c>
      <c r="N9123" t="s">
        <v>45</v>
      </c>
      <c r="O9123" t="s">
        <v>40</v>
      </c>
      <c r="P9123" t="s">
        <v>30</v>
      </c>
      <c r="Q9123" t="s">
        <v>63</v>
      </c>
      <c r="R9123" t="s">
        <v>30</v>
      </c>
      <c r="X9123" t="s">
        <v>34105</v>
      </c>
    </row>
    <row r="9124" spans="1:24" x14ac:dyDescent="0.25">
      <c r="A9124">
        <v>74690</v>
      </c>
      <c r="B9124" t="s">
        <v>34106</v>
      </c>
      <c r="C9124" t="s">
        <v>34107</v>
      </c>
      <c r="E9124" t="s">
        <v>34108</v>
      </c>
      <c r="G9124" t="e">
        <f>-terol</f>
        <v>#NAME?</v>
      </c>
      <c r="H9124" t="s">
        <v>827</v>
      </c>
      <c r="K9124" t="s">
        <v>34109</v>
      </c>
      <c r="L9124" t="s">
        <v>34110</v>
      </c>
      <c r="N9124" t="s">
        <v>45</v>
      </c>
      <c r="O9124" t="s">
        <v>40</v>
      </c>
      <c r="P9124" t="s">
        <v>30</v>
      </c>
      <c r="Q9124" t="s">
        <v>46</v>
      </c>
      <c r="R9124" t="s">
        <v>30</v>
      </c>
      <c r="X9124" t="s">
        <v>34111</v>
      </c>
    </row>
    <row r="9125" spans="1:24" x14ac:dyDescent="0.25">
      <c r="A9125">
        <v>171866</v>
      </c>
      <c r="B9125" t="s">
        <v>34112</v>
      </c>
      <c r="C9125" t="s">
        <v>34113</v>
      </c>
      <c r="K9125" t="s">
        <v>34114</v>
      </c>
      <c r="L9125" t="s">
        <v>34115</v>
      </c>
      <c r="N9125" t="s">
        <v>45</v>
      </c>
      <c r="O9125" t="s">
        <v>40</v>
      </c>
      <c r="P9125" t="s">
        <v>30</v>
      </c>
      <c r="Q9125" t="s">
        <v>63</v>
      </c>
      <c r="R9125" t="s">
        <v>30</v>
      </c>
      <c r="X9125" t="s">
        <v>34116</v>
      </c>
    </row>
    <row r="9126" spans="1:24" x14ac:dyDescent="0.25">
      <c r="A9126">
        <v>591623</v>
      </c>
      <c r="B9126" t="s">
        <v>34123</v>
      </c>
      <c r="C9126" t="s">
        <v>34124</v>
      </c>
      <c r="F9126" t="s">
        <v>34125</v>
      </c>
      <c r="G9126" t="e">
        <f>-toin</f>
        <v>#NAME?</v>
      </c>
      <c r="H9126" t="s">
        <v>870</v>
      </c>
      <c r="I9126">
        <v>1981</v>
      </c>
      <c r="M9126" t="s">
        <v>34126</v>
      </c>
      <c r="N9126" t="s">
        <v>45</v>
      </c>
      <c r="O9126" t="s">
        <v>40</v>
      </c>
      <c r="P9126" t="s">
        <v>30</v>
      </c>
      <c r="Q9126" t="s">
        <v>46</v>
      </c>
      <c r="R9126" t="s">
        <v>30</v>
      </c>
      <c r="X9126" t="s">
        <v>34127</v>
      </c>
    </row>
    <row r="9127" spans="1:24" x14ac:dyDescent="0.25">
      <c r="A9127">
        <v>160357</v>
      </c>
      <c r="B9127" t="s">
        <v>34128</v>
      </c>
      <c r="C9127" t="s">
        <v>34129</v>
      </c>
      <c r="E9127" t="s">
        <v>34130</v>
      </c>
      <c r="G9127" t="s">
        <v>34131</v>
      </c>
      <c r="H9127" t="s">
        <v>34132</v>
      </c>
      <c r="N9127" t="s">
        <v>45</v>
      </c>
      <c r="O9127" t="s">
        <v>40</v>
      </c>
      <c r="P9127" t="s">
        <v>30</v>
      </c>
      <c r="Q9127" t="s">
        <v>31</v>
      </c>
      <c r="R9127" t="s">
        <v>30</v>
      </c>
      <c r="X9127" t="s">
        <v>34133</v>
      </c>
    </row>
    <row r="9128" spans="1:24" x14ac:dyDescent="0.25">
      <c r="A9128">
        <v>1078503</v>
      </c>
      <c r="B9128" t="s">
        <v>34134</v>
      </c>
      <c r="C9128" t="s">
        <v>34135</v>
      </c>
      <c r="K9128" t="s">
        <v>34136</v>
      </c>
      <c r="L9128" t="s">
        <v>34137</v>
      </c>
      <c r="N9128" t="s">
        <v>45</v>
      </c>
      <c r="O9128" t="s">
        <v>40</v>
      </c>
      <c r="P9128" t="s">
        <v>30</v>
      </c>
      <c r="Q9128" t="s">
        <v>46</v>
      </c>
      <c r="R9128" t="s">
        <v>30</v>
      </c>
      <c r="X9128" t="s">
        <v>34138</v>
      </c>
    </row>
    <row r="9129" spans="1:24" x14ac:dyDescent="0.25">
      <c r="A9129">
        <v>58084</v>
      </c>
      <c r="B9129" t="s">
        <v>34139</v>
      </c>
      <c r="C9129" t="s">
        <v>34140</v>
      </c>
      <c r="E9129" t="s">
        <v>34141</v>
      </c>
      <c r="G9129" t="e">
        <f>-rinone</f>
        <v>#NAME?</v>
      </c>
      <c r="H9129" t="s">
        <v>9563</v>
      </c>
      <c r="N9129" t="s">
        <v>45</v>
      </c>
      <c r="O9129" t="s">
        <v>40</v>
      </c>
      <c r="P9129" t="s">
        <v>30</v>
      </c>
      <c r="Q9129" t="s">
        <v>63</v>
      </c>
      <c r="R9129" t="s">
        <v>30</v>
      </c>
      <c r="X9129" t="s">
        <v>34142</v>
      </c>
    </row>
    <row r="9130" spans="1:24" x14ac:dyDescent="0.25">
      <c r="A9130">
        <v>10550</v>
      </c>
      <c r="B9130" t="s">
        <v>34143</v>
      </c>
      <c r="C9130" t="s">
        <v>34144</v>
      </c>
      <c r="E9130" t="s">
        <v>34145</v>
      </c>
      <c r="F9130" t="s">
        <v>1515</v>
      </c>
      <c r="I9130">
        <v>1978</v>
      </c>
      <c r="K9130" t="s">
        <v>34146</v>
      </c>
      <c r="L9130" t="s">
        <v>34147</v>
      </c>
      <c r="M9130" t="s">
        <v>4527</v>
      </c>
      <c r="N9130" t="s">
        <v>45</v>
      </c>
      <c r="O9130" t="s">
        <v>40</v>
      </c>
      <c r="P9130" t="s">
        <v>30</v>
      </c>
      <c r="Q9130" t="s">
        <v>63</v>
      </c>
      <c r="R9130" t="s">
        <v>30</v>
      </c>
      <c r="X9130" t="s">
        <v>34148</v>
      </c>
    </row>
    <row r="9131" spans="1:24" x14ac:dyDescent="0.25">
      <c r="A9131">
        <v>541774</v>
      </c>
      <c r="B9131" t="s">
        <v>34149</v>
      </c>
      <c r="C9131" t="s">
        <v>34150</v>
      </c>
      <c r="E9131" t="s">
        <v>34151</v>
      </c>
      <c r="N9131" t="s">
        <v>45</v>
      </c>
      <c r="O9131" t="s">
        <v>40</v>
      </c>
      <c r="P9131" t="s">
        <v>30</v>
      </c>
      <c r="Q9131" t="s">
        <v>46</v>
      </c>
      <c r="R9131" t="s">
        <v>30</v>
      </c>
      <c r="X9131" t="s">
        <v>34152</v>
      </c>
    </row>
    <row r="9132" spans="1:24" x14ac:dyDescent="0.25">
      <c r="A9132">
        <v>425406</v>
      </c>
      <c r="B9132" t="s">
        <v>34153</v>
      </c>
      <c r="C9132" t="s">
        <v>34154</v>
      </c>
      <c r="E9132" t="s">
        <v>34155</v>
      </c>
      <c r="N9132" t="s">
        <v>45</v>
      </c>
      <c r="O9132" t="s">
        <v>30</v>
      </c>
      <c r="P9132" t="s">
        <v>30</v>
      </c>
      <c r="Q9132" t="s">
        <v>63</v>
      </c>
      <c r="R9132" t="s">
        <v>30</v>
      </c>
      <c r="X9132" t="s">
        <v>34156</v>
      </c>
    </row>
    <row r="9133" spans="1:24" x14ac:dyDescent="0.25">
      <c r="A9133">
        <v>519979</v>
      </c>
      <c r="B9133" t="s">
        <v>34157</v>
      </c>
      <c r="C9133" t="s">
        <v>34158</v>
      </c>
      <c r="F9133" t="s">
        <v>2216</v>
      </c>
      <c r="G9133" t="e">
        <f>-tant</f>
        <v>#NAME?</v>
      </c>
      <c r="H9133" t="s">
        <v>8457</v>
      </c>
      <c r="I9133">
        <v>2008</v>
      </c>
      <c r="N9133" t="s">
        <v>45</v>
      </c>
      <c r="O9133" t="s">
        <v>30</v>
      </c>
      <c r="P9133" t="s">
        <v>30</v>
      </c>
      <c r="Q9133" t="s">
        <v>31</v>
      </c>
      <c r="R9133" t="s">
        <v>30</v>
      </c>
      <c r="X9133" t="s">
        <v>34159</v>
      </c>
    </row>
    <row r="9134" spans="1:24" x14ac:dyDescent="0.25">
      <c r="A9134">
        <v>222083</v>
      </c>
      <c r="B9134" t="s">
        <v>34160</v>
      </c>
      <c r="C9134" t="s">
        <v>34161</v>
      </c>
      <c r="G9134" t="e">
        <f>-oxacin</f>
        <v>#NAME?</v>
      </c>
      <c r="H9134" t="s">
        <v>1472</v>
      </c>
      <c r="N9134" t="s">
        <v>45</v>
      </c>
      <c r="O9134" t="s">
        <v>40</v>
      </c>
      <c r="P9134" t="s">
        <v>30</v>
      </c>
      <c r="Q9134" t="s">
        <v>31</v>
      </c>
      <c r="R9134" t="s">
        <v>30</v>
      </c>
      <c r="X9134" t="s">
        <v>34162</v>
      </c>
    </row>
    <row r="9135" spans="1:24" x14ac:dyDescent="0.25">
      <c r="A9135">
        <v>1037646</v>
      </c>
      <c r="B9135" t="s">
        <v>34163</v>
      </c>
      <c r="C9135" t="s">
        <v>34164</v>
      </c>
      <c r="G9135" t="e">
        <f>-profen</f>
        <v>#NAME?</v>
      </c>
      <c r="H9135" t="s">
        <v>875</v>
      </c>
      <c r="K9135" t="s">
        <v>34165</v>
      </c>
      <c r="L9135" t="s">
        <v>34166</v>
      </c>
      <c r="N9135" t="s">
        <v>45</v>
      </c>
      <c r="O9135" t="s">
        <v>40</v>
      </c>
      <c r="P9135" t="s">
        <v>30</v>
      </c>
      <c r="Q9135" t="s">
        <v>31</v>
      </c>
      <c r="R9135" t="s">
        <v>30</v>
      </c>
      <c r="X9135" t="s">
        <v>34167</v>
      </c>
    </row>
    <row r="9136" spans="1:24" x14ac:dyDescent="0.25">
      <c r="A9136">
        <v>1038726</v>
      </c>
      <c r="B9136" t="s">
        <v>34168</v>
      </c>
      <c r="C9136" t="s">
        <v>34169</v>
      </c>
      <c r="E9136" t="s">
        <v>34170</v>
      </c>
      <c r="I9136">
        <v>1979</v>
      </c>
      <c r="M9136" t="s">
        <v>1017</v>
      </c>
      <c r="N9136" t="s">
        <v>45</v>
      </c>
      <c r="O9136" t="s">
        <v>40</v>
      </c>
      <c r="P9136" t="s">
        <v>30</v>
      </c>
      <c r="Q9136" t="s">
        <v>63</v>
      </c>
      <c r="R9136" t="s">
        <v>30</v>
      </c>
      <c r="X9136" t="s">
        <v>34171</v>
      </c>
    </row>
    <row r="9137" spans="1:24" x14ac:dyDescent="0.25">
      <c r="A9137">
        <v>1106611</v>
      </c>
      <c r="B9137" t="s">
        <v>34172</v>
      </c>
      <c r="C9137" t="s">
        <v>34173</v>
      </c>
      <c r="K9137" t="s">
        <v>34174</v>
      </c>
      <c r="L9137" t="s">
        <v>34175</v>
      </c>
      <c r="N9137" t="s">
        <v>45</v>
      </c>
      <c r="O9137" t="s">
        <v>40</v>
      </c>
      <c r="P9137" t="s">
        <v>30</v>
      </c>
      <c r="Q9137" t="s">
        <v>63</v>
      </c>
      <c r="R9137" t="s">
        <v>30</v>
      </c>
      <c r="X9137" t="s">
        <v>34176</v>
      </c>
    </row>
    <row r="9138" spans="1:24" x14ac:dyDescent="0.25">
      <c r="A9138">
        <v>1121278</v>
      </c>
      <c r="B9138" t="s">
        <v>34177</v>
      </c>
      <c r="C9138" t="s">
        <v>34178</v>
      </c>
      <c r="G9138" t="e">
        <f>-astine</f>
        <v>#NAME?</v>
      </c>
      <c r="H9138" t="s">
        <v>1231</v>
      </c>
      <c r="N9138" t="s">
        <v>45</v>
      </c>
      <c r="O9138" t="s">
        <v>30</v>
      </c>
      <c r="P9138" t="s">
        <v>30</v>
      </c>
      <c r="Q9138" t="s">
        <v>46</v>
      </c>
      <c r="R9138" t="s">
        <v>30</v>
      </c>
      <c r="X9138" t="s">
        <v>34179</v>
      </c>
    </row>
    <row r="9139" spans="1:24" x14ac:dyDescent="0.25">
      <c r="A9139">
        <v>1121282</v>
      </c>
      <c r="B9139" t="s">
        <v>34180</v>
      </c>
      <c r="C9139" t="s">
        <v>34181</v>
      </c>
      <c r="G9139" t="e">
        <f>-olol</f>
        <v>#NAME?</v>
      </c>
      <c r="H9139" t="s">
        <v>475</v>
      </c>
      <c r="N9139" t="s">
        <v>45</v>
      </c>
      <c r="O9139" t="s">
        <v>40</v>
      </c>
      <c r="P9139" t="s">
        <v>30</v>
      </c>
      <c r="Q9139" t="s">
        <v>46</v>
      </c>
      <c r="R9139" t="s">
        <v>30</v>
      </c>
      <c r="X9139" t="s">
        <v>34182</v>
      </c>
    </row>
    <row r="9140" spans="1:24" x14ac:dyDescent="0.25">
      <c r="A9140">
        <v>1121315</v>
      </c>
      <c r="B9140" t="s">
        <v>34183</v>
      </c>
      <c r="C9140" t="s">
        <v>34184</v>
      </c>
      <c r="G9140" t="e">
        <f>-tidine</f>
        <v>#NAME?</v>
      </c>
      <c r="H9140" t="s">
        <v>1126</v>
      </c>
      <c r="N9140" t="s">
        <v>45</v>
      </c>
      <c r="O9140" t="s">
        <v>40</v>
      </c>
      <c r="P9140" t="s">
        <v>30</v>
      </c>
      <c r="Q9140" t="s">
        <v>63</v>
      </c>
      <c r="R9140" t="s">
        <v>30</v>
      </c>
      <c r="X9140" t="s">
        <v>34185</v>
      </c>
    </row>
    <row r="9141" spans="1:24" x14ac:dyDescent="0.25">
      <c r="A9141">
        <v>1121341</v>
      </c>
      <c r="B9141" t="s">
        <v>34186</v>
      </c>
      <c r="C9141" t="s">
        <v>34187</v>
      </c>
      <c r="G9141" t="e">
        <f>-zotan</f>
        <v>#NAME?</v>
      </c>
      <c r="H9141" t="s">
        <v>1354</v>
      </c>
      <c r="N9141" t="s">
        <v>45</v>
      </c>
      <c r="O9141" t="s">
        <v>40</v>
      </c>
      <c r="P9141" t="s">
        <v>30</v>
      </c>
      <c r="Q9141" t="s">
        <v>31</v>
      </c>
      <c r="R9141" t="s">
        <v>30</v>
      </c>
      <c r="X9141" t="s">
        <v>34188</v>
      </c>
    </row>
    <row r="9142" spans="1:24" x14ac:dyDescent="0.25">
      <c r="A9142">
        <v>536323</v>
      </c>
      <c r="B9142" t="s">
        <v>34189</v>
      </c>
      <c r="C9142" t="s">
        <v>34190</v>
      </c>
      <c r="E9142" t="s">
        <v>34191</v>
      </c>
      <c r="N9142" t="s">
        <v>29</v>
      </c>
      <c r="O9142" t="s">
        <v>40</v>
      </c>
      <c r="P9142" t="s">
        <v>30</v>
      </c>
      <c r="Q9142" t="s">
        <v>31</v>
      </c>
      <c r="R9142" t="s">
        <v>30</v>
      </c>
      <c r="X9142" t="s">
        <v>34192</v>
      </c>
    </row>
    <row r="9143" spans="1:24" x14ac:dyDescent="0.25">
      <c r="A9143">
        <v>654243</v>
      </c>
      <c r="B9143" t="s">
        <v>34193</v>
      </c>
      <c r="C9143" t="s">
        <v>34194</v>
      </c>
      <c r="E9143" t="s">
        <v>34195</v>
      </c>
      <c r="F9143" t="s">
        <v>34196</v>
      </c>
      <c r="G9143" t="e">
        <f>-ium</f>
        <v>#NAME?</v>
      </c>
      <c r="H9143" t="s">
        <v>288</v>
      </c>
      <c r="I9143">
        <v>1967</v>
      </c>
      <c r="K9143" t="s">
        <v>34197</v>
      </c>
      <c r="L9143" t="s">
        <v>34198</v>
      </c>
      <c r="M9143" t="s">
        <v>5768</v>
      </c>
      <c r="N9143" t="s">
        <v>29</v>
      </c>
      <c r="O9143" t="s">
        <v>30</v>
      </c>
      <c r="P9143" t="s">
        <v>30</v>
      </c>
      <c r="Q9143" t="s">
        <v>46</v>
      </c>
      <c r="R9143" t="s">
        <v>30</v>
      </c>
      <c r="X9143" t="s">
        <v>34199</v>
      </c>
    </row>
    <row r="9144" spans="1:24" x14ac:dyDescent="0.25">
      <c r="A9144">
        <v>1121955</v>
      </c>
      <c r="B9144" t="s">
        <v>34204</v>
      </c>
      <c r="C9144" t="s">
        <v>34205</v>
      </c>
      <c r="N9144" t="s">
        <v>547</v>
      </c>
      <c r="O9144" t="s">
        <v>30</v>
      </c>
      <c r="P9144" t="s">
        <v>30</v>
      </c>
      <c r="Q9144" t="s">
        <v>31</v>
      </c>
      <c r="R9144" t="s">
        <v>30</v>
      </c>
    </row>
    <row r="9145" spans="1:24" x14ac:dyDescent="0.25">
      <c r="A9145">
        <v>1122613</v>
      </c>
      <c r="B9145" t="s">
        <v>34206</v>
      </c>
      <c r="C9145" t="s">
        <v>34207</v>
      </c>
      <c r="G9145" t="e">
        <f>-vir</f>
        <v>#NAME?</v>
      </c>
      <c r="H9145" t="s">
        <v>10689</v>
      </c>
      <c r="N9145" t="s">
        <v>29</v>
      </c>
      <c r="O9145" t="s">
        <v>40</v>
      </c>
      <c r="P9145" t="s">
        <v>30</v>
      </c>
      <c r="Q9145" t="s">
        <v>31</v>
      </c>
      <c r="R9145" t="s">
        <v>30</v>
      </c>
      <c r="X9145" t="s">
        <v>34208</v>
      </c>
    </row>
    <row r="9146" spans="1:24" x14ac:dyDescent="0.25">
      <c r="A9146">
        <v>98341</v>
      </c>
      <c r="B9146" t="s">
        <v>34213</v>
      </c>
      <c r="C9146" t="s">
        <v>34214</v>
      </c>
      <c r="E9146" t="s">
        <v>34215</v>
      </c>
      <c r="F9146" t="s">
        <v>3624</v>
      </c>
      <c r="G9146" t="e">
        <f>-sartan</f>
        <v>#NAME?</v>
      </c>
      <c r="H9146" t="s">
        <v>3818</v>
      </c>
      <c r="I9146">
        <v>1995</v>
      </c>
      <c r="M9146" t="s">
        <v>627</v>
      </c>
      <c r="N9146" t="s">
        <v>45</v>
      </c>
      <c r="O9146" t="s">
        <v>30</v>
      </c>
      <c r="P9146" t="s">
        <v>30</v>
      </c>
      <c r="Q9146" t="s">
        <v>63</v>
      </c>
      <c r="R9146" t="s">
        <v>30</v>
      </c>
      <c r="X9146" t="s">
        <v>34216</v>
      </c>
    </row>
    <row r="9147" spans="1:24" x14ac:dyDescent="0.25">
      <c r="A9147">
        <v>316040</v>
      </c>
      <c r="B9147" t="s">
        <v>34217</v>
      </c>
      <c r="C9147" t="s">
        <v>34218</v>
      </c>
      <c r="N9147" t="s">
        <v>29</v>
      </c>
      <c r="O9147" t="s">
        <v>30</v>
      </c>
      <c r="P9147" t="s">
        <v>30</v>
      </c>
      <c r="Q9147" t="s">
        <v>31</v>
      </c>
      <c r="R9147" t="s">
        <v>30</v>
      </c>
      <c r="X9147" t="s">
        <v>34219</v>
      </c>
    </row>
    <row r="9148" spans="1:24" x14ac:dyDescent="0.25">
      <c r="A9148">
        <v>169301</v>
      </c>
      <c r="B9148" t="s">
        <v>34220</v>
      </c>
      <c r="C9148" t="s">
        <v>34221</v>
      </c>
      <c r="E9148" t="s">
        <v>34222</v>
      </c>
      <c r="G9148" t="e">
        <f>-vudine</f>
        <v>#NAME?</v>
      </c>
      <c r="H9148" t="s">
        <v>967</v>
      </c>
      <c r="I9148">
        <v>1992</v>
      </c>
      <c r="M9148" t="s">
        <v>250</v>
      </c>
      <c r="N9148" t="s">
        <v>29</v>
      </c>
      <c r="O9148" t="s">
        <v>40</v>
      </c>
      <c r="P9148" t="s">
        <v>30</v>
      </c>
      <c r="Q9148" t="s">
        <v>31</v>
      </c>
      <c r="R9148" t="s">
        <v>30</v>
      </c>
      <c r="X9148" t="s">
        <v>34223</v>
      </c>
    </row>
    <row r="9149" spans="1:24" x14ac:dyDescent="0.25">
      <c r="A9149">
        <v>826304</v>
      </c>
      <c r="B9149" t="s">
        <v>34224</v>
      </c>
      <c r="C9149" t="s">
        <v>34225</v>
      </c>
      <c r="E9149" t="s">
        <v>34226</v>
      </c>
      <c r="N9149" t="s">
        <v>45</v>
      </c>
      <c r="O9149" t="s">
        <v>40</v>
      </c>
      <c r="P9149" t="s">
        <v>30</v>
      </c>
      <c r="Q9149" t="s">
        <v>63</v>
      </c>
      <c r="R9149" t="s">
        <v>30</v>
      </c>
      <c r="X9149" t="s">
        <v>34227</v>
      </c>
    </row>
    <row r="9150" spans="1:24" x14ac:dyDescent="0.25">
      <c r="A9150">
        <v>430773</v>
      </c>
      <c r="B9150" t="s">
        <v>34228</v>
      </c>
      <c r="C9150" t="s">
        <v>34229</v>
      </c>
      <c r="E9150" t="s">
        <v>34230</v>
      </c>
      <c r="G9150" t="s">
        <v>2167</v>
      </c>
      <c r="H9150" t="s">
        <v>2168</v>
      </c>
      <c r="I9150">
        <v>1967</v>
      </c>
      <c r="M9150" t="s">
        <v>453</v>
      </c>
      <c r="N9150" t="s">
        <v>45</v>
      </c>
      <c r="O9150" t="s">
        <v>40</v>
      </c>
      <c r="P9150" t="s">
        <v>30</v>
      </c>
      <c r="Q9150" t="s">
        <v>63</v>
      </c>
      <c r="R9150" t="s">
        <v>30</v>
      </c>
      <c r="X9150" t="s">
        <v>34231</v>
      </c>
    </row>
    <row r="9151" spans="1:24" x14ac:dyDescent="0.25">
      <c r="A9151">
        <v>418427</v>
      </c>
      <c r="B9151" t="s">
        <v>34232</v>
      </c>
      <c r="C9151" t="s">
        <v>34233</v>
      </c>
      <c r="E9151" t="s">
        <v>34234</v>
      </c>
      <c r="K9151" t="s">
        <v>34235</v>
      </c>
      <c r="L9151" t="s">
        <v>34236</v>
      </c>
      <c r="N9151" t="s">
        <v>45</v>
      </c>
      <c r="O9151" t="s">
        <v>40</v>
      </c>
      <c r="P9151" t="s">
        <v>30</v>
      </c>
      <c r="Q9151" t="s">
        <v>46</v>
      </c>
      <c r="R9151" t="s">
        <v>30</v>
      </c>
      <c r="X9151" t="s">
        <v>34237</v>
      </c>
    </row>
    <row r="9152" spans="1:24" x14ac:dyDescent="0.25">
      <c r="A9152">
        <v>139608</v>
      </c>
      <c r="B9152" t="s">
        <v>34355</v>
      </c>
      <c r="C9152" t="s">
        <v>34356</v>
      </c>
      <c r="E9152" t="s">
        <v>34357</v>
      </c>
      <c r="K9152" t="s">
        <v>34358</v>
      </c>
      <c r="L9152" t="s">
        <v>34359</v>
      </c>
      <c r="N9152" t="s">
        <v>45</v>
      </c>
      <c r="O9152" t="s">
        <v>40</v>
      </c>
      <c r="P9152" t="s">
        <v>30</v>
      </c>
      <c r="Q9152" t="s">
        <v>63</v>
      </c>
      <c r="R9152" t="s">
        <v>30</v>
      </c>
      <c r="X9152" t="s">
        <v>34360</v>
      </c>
    </row>
    <row r="9153" spans="1:24" x14ac:dyDescent="0.25">
      <c r="A9153">
        <v>55055</v>
      </c>
      <c r="B9153" t="s">
        <v>34361</v>
      </c>
      <c r="C9153" t="s">
        <v>34362</v>
      </c>
      <c r="F9153" t="s">
        <v>313</v>
      </c>
      <c r="G9153" t="s">
        <v>2041</v>
      </c>
      <c r="H9153" t="s">
        <v>1259</v>
      </c>
      <c r="I9153">
        <v>1983</v>
      </c>
      <c r="M9153" t="s">
        <v>250</v>
      </c>
      <c r="N9153" t="s">
        <v>45</v>
      </c>
      <c r="O9153" t="s">
        <v>40</v>
      </c>
      <c r="P9153" t="s">
        <v>30</v>
      </c>
      <c r="Q9153" t="s">
        <v>63</v>
      </c>
      <c r="R9153" t="s">
        <v>30</v>
      </c>
      <c r="X9153" t="s">
        <v>34363</v>
      </c>
    </row>
    <row r="9154" spans="1:24" x14ac:dyDescent="0.25">
      <c r="A9154">
        <v>1380828</v>
      </c>
      <c r="B9154" t="s">
        <v>34364</v>
      </c>
      <c r="C9154" t="s">
        <v>34365</v>
      </c>
      <c r="M9154" t="s">
        <v>34366</v>
      </c>
      <c r="N9154" t="s">
        <v>75</v>
      </c>
      <c r="O9154" t="s">
        <v>30</v>
      </c>
      <c r="P9154" t="s">
        <v>30</v>
      </c>
      <c r="Q9154" t="s">
        <v>31</v>
      </c>
      <c r="R9154" t="s">
        <v>30</v>
      </c>
    </row>
    <row r="9155" spans="1:24" x14ac:dyDescent="0.25">
      <c r="A9155">
        <v>1381825</v>
      </c>
      <c r="B9155" t="s">
        <v>34367</v>
      </c>
      <c r="C9155" t="s">
        <v>34368</v>
      </c>
      <c r="N9155" t="s">
        <v>547</v>
      </c>
      <c r="O9155" t="s">
        <v>30</v>
      </c>
      <c r="P9155" t="s">
        <v>30</v>
      </c>
      <c r="Q9155" t="s">
        <v>31</v>
      </c>
      <c r="R9155" t="s">
        <v>30</v>
      </c>
    </row>
    <row r="9156" spans="1:24" x14ac:dyDescent="0.25">
      <c r="A9156">
        <v>1381081</v>
      </c>
      <c r="B9156" t="s">
        <v>34369</v>
      </c>
      <c r="C9156" t="s">
        <v>34370</v>
      </c>
      <c r="N9156" t="s">
        <v>75</v>
      </c>
      <c r="O9156" t="s">
        <v>30</v>
      </c>
      <c r="P9156" t="s">
        <v>30</v>
      </c>
      <c r="Q9156" t="s">
        <v>31</v>
      </c>
      <c r="R9156" t="s">
        <v>30</v>
      </c>
    </row>
    <row r="9157" spans="1:24" x14ac:dyDescent="0.25">
      <c r="A9157">
        <v>1381478</v>
      </c>
      <c r="B9157" t="s">
        <v>34371</v>
      </c>
      <c r="C9157" t="s">
        <v>34372</v>
      </c>
      <c r="F9157" t="s">
        <v>313</v>
      </c>
      <c r="I9157">
        <v>1989</v>
      </c>
      <c r="M9157" t="s">
        <v>672</v>
      </c>
      <c r="N9157" t="s">
        <v>75</v>
      </c>
      <c r="O9157" t="s">
        <v>30</v>
      </c>
      <c r="P9157" t="s">
        <v>30</v>
      </c>
      <c r="Q9157" t="s">
        <v>31</v>
      </c>
      <c r="R9157" t="s">
        <v>30</v>
      </c>
    </row>
    <row r="9158" spans="1:24" x14ac:dyDescent="0.25">
      <c r="A9158">
        <v>1383265</v>
      </c>
      <c r="B9158" t="s">
        <v>34376</v>
      </c>
      <c r="C9158" t="s">
        <v>34377</v>
      </c>
      <c r="E9158" t="s">
        <v>34378</v>
      </c>
      <c r="G9158" t="e">
        <f>-ium</f>
        <v>#NAME?</v>
      </c>
      <c r="H9158" t="s">
        <v>288</v>
      </c>
      <c r="K9158" t="s">
        <v>34379</v>
      </c>
      <c r="L9158" t="s">
        <v>34380</v>
      </c>
      <c r="N9158" t="s">
        <v>45</v>
      </c>
      <c r="O9158" t="s">
        <v>30</v>
      </c>
      <c r="P9158" t="s">
        <v>30</v>
      </c>
      <c r="Q9158" t="s">
        <v>63</v>
      </c>
      <c r="R9158" t="s">
        <v>30</v>
      </c>
      <c r="X9158" t="s">
        <v>34381</v>
      </c>
    </row>
    <row r="9159" spans="1:24" x14ac:dyDescent="0.25">
      <c r="A9159">
        <v>1383334</v>
      </c>
      <c r="B9159" t="s">
        <v>34382</v>
      </c>
      <c r="C9159" t="s">
        <v>34383</v>
      </c>
      <c r="E9159" t="s">
        <v>34384</v>
      </c>
      <c r="F9159" t="s">
        <v>480</v>
      </c>
      <c r="I9159">
        <v>1964</v>
      </c>
      <c r="M9159" t="s">
        <v>342</v>
      </c>
      <c r="N9159" t="s">
        <v>45</v>
      </c>
      <c r="O9159" t="s">
        <v>40</v>
      </c>
      <c r="P9159" t="s">
        <v>30</v>
      </c>
      <c r="Q9159" t="s">
        <v>63</v>
      </c>
      <c r="R9159" t="s">
        <v>30</v>
      </c>
      <c r="X9159" t="s">
        <v>34385</v>
      </c>
    </row>
    <row r="9160" spans="1:24" x14ac:dyDescent="0.25">
      <c r="A9160">
        <v>1383593</v>
      </c>
      <c r="B9160" t="s">
        <v>34386</v>
      </c>
      <c r="C9160" t="s">
        <v>34387</v>
      </c>
      <c r="G9160" t="e">
        <f>-ium</f>
        <v>#NAME?</v>
      </c>
      <c r="H9160" t="s">
        <v>288</v>
      </c>
      <c r="N9160" t="s">
        <v>45</v>
      </c>
      <c r="O9160" t="s">
        <v>40</v>
      </c>
      <c r="P9160" t="s">
        <v>30</v>
      </c>
      <c r="Q9160" t="s">
        <v>63</v>
      </c>
      <c r="R9160" t="s">
        <v>30</v>
      </c>
      <c r="X9160" t="s">
        <v>34388</v>
      </c>
    </row>
    <row r="9161" spans="1:24" x14ac:dyDescent="0.25">
      <c r="A9161">
        <v>1383270</v>
      </c>
      <c r="B9161" t="s">
        <v>34389</v>
      </c>
      <c r="C9161" t="s">
        <v>34390</v>
      </c>
      <c r="E9161" t="s">
        <v>34391</v>
      </c>
      <c r="F9161" t="s">
        <v>301</v>
      </c>
      <c r="G9161" t="s">
        <v>2823</v>
      </c>
      <c r="H9161" t="s">
        <v>2824</v>
      </c>
      <c r="I9161">
        <v>1967</v>
      </c>
      <c r="M9161" t="s">
        <v>7861</v>
      </c>
      <c r="N9161" t="s">
        <v>29</v>
      </c>
      <c r="O9161" t="s">
        <v>40</v>
      </c>
      <c r="P9161" t="s">
        <v>30</v>
      </c>
      <c r="Q9161" t="s">
        <v>46</v>
      </c>
      <c r="R9161" t="s">
        <v>30</v>
      </c>
      <c r="X9161" t="s">
        <v>34392</v>
      </c>
    </row>
    <row r="9162" spans="1:24" x14ac:dyDescent="0.25">
      <c r="A9162">
        <v>1383511</v>
      </c>
      <c r="B9162" t="s">
        <v>34393</v>
      </c>
      <c r="C9162" t="s">
        <v>34394</v>
      </c>
      <c r="E9162" t="s">
        <v>34395</v>
      </c>
      <c r="F9162" t="s">
        <v>3897</v>
      </c>
      <c r="G9162" t="e">
        <f>-peridol</f>
        <v>#NAME?</v>
      </c>
      <c r="H9162" t="s">
        <v>736</v>
      </c>
      <c r="I9162">
        <v>1968</v>
      </c>
      <c r="M9162" t="s">
        <v>342</v>
      </c>
      <c r="N9162" t="s">
        <v>45</v>
      </c>
      <c r="O9162" t="s">
        <v>40</v>
      </c>
      <c r="P9162" t="s">
        <v>30</v>
      </c>
      <c r="Q9162" t="s">
        <v>63</v>
      </c>
      <c r="R9162" t="s">
        <v>30</v>
      </c>
      <c r="X9162" t="s">
        <v>34396</v>
      </c>
    </row>
    <row r="9163" spans="1:24" x14ac:dyDescent="0.25">
      <c r="A9163">
        <v>1383547</v>
      </c>
      <c r="B9163" t="s">
        <v>34397</v>
      </c>
      <c r="C9163" t="s">
        <v>34398</v>
      </c>
      <c r="E9163" t="s">
        <v>34399</v>
      </c>
      <c r="I9163">
        <v>2000</v>
      </c>
      <c r="K9163" t="s">
        <v>34400</v>
      </c>
      <c r="L9163" t="s">
        <v>34401</v>
      </c>
      <c r="N9163" t="s">
        <v>75</v>
      </c>
      <c r="O9163" t="s">
        <v>30</v>
      </c>
      <c r="P9163" t="s">
        <v>30</v>
      </c>
      <c r="Q9163" t="s">
        <v>46</v>
      </c>
      <c r="R9163" t="s">
        <v>30</v>
      </c>
      <c r="X9163" t="s">
        <v>34402</v>
      </c>
    </row>
    <row r="9164" spans="1:24" x14ac:dyDescent="0.25">
      <c r="A9164">
        <v>1383427</v>
      </c>
      <c r="B9164" t="s">
        <v>34403</v>
      </c>
      <c r="C9164" t="s">
        <v>34404</v>
      </c>
      <c r="E9164" t="s">
        <v>34405</v>
      </c>
      <c r="I9164">
        <v>1968</v>
      </c>
      <c r="M9164" t="s">
        <v>8070</v>
      </c>
      <c r="N9164" t="s">
        <v>29</v>
      </c>
      <c r="O9164" t="s">
        <v>40</v>
      </c>
      <c r="P9164" t="s">
        <v>30</v>
      </c>
      <c r="Q9164" t="s">
        <v>31</v>
      </c>
      <c r="R9164" t="s">
        <v>30</v>
      </c>
      <c r="X9164" t="s">
        <v>34406</v>
      </c>
    </row>
    <row r="9165" spans="1:24" x14ac:dyDescent="0.25">
      <c r="A9165">
        <v>106601</v>
      </c>
      <c r="B9165" t="s">
        <v>34407</v>
      </c>
      <c r="C9165" t="s">
        <v>34408</v>
      </c>
      <c r="E9165" t="s">
        <v>34409</v>
      </c>
      <c r="F9165" t="s">
        <v>3859</v>
      </c>
      <c r="I9165">
        <v>1988</v>
      </c>
      <c r="M9165" t="s">
        <v>34410</v>
      </c>
      <c r="N9165" t="s">
        <v>45</v>
      </c>
      <c r="O9165" t="s">
        <v>40</v>
      </c>
      <c r="P9165" t="s">
        <v>30</v>
      </c>
      <c r="Q9165" t="s">
        <v>63</v>
      </c>
      <c r="R9165" t="s">
        <v>30</v>
      </c>
      <c r="X9165" t="s">
        <v>34411</v>
      </c>
    </row>
    <row r="9166" spans="1:24" x14ac:dyDescent="0.25">
      <c r="A9166">
        <v>1379222</v>
      </c>
      <c r="B9166" t="s">
        <v>34412</v>
      </c>
      <c r="C9166" t="s">
        <v>34413</v>
      </c>
      <c r="G9166" t="e">
        <f>-fibrate</f>
        <v>#NAME?</v>
      </c>
      <c r="H9166" t="s">
        <v>325</v>
      </c>
      <c r="N9166" t="s">
        <v>45</v>
      </c>
      <c r="O9166" t="s">
        <v>40</v>
      </c>
      <c r="P9166" t="s">
        <v>30</v>
      </c>
      <c r="Q9166" t="s">
        <v>63</v>
      </c>
      <c r="R9166" t="s">
        <v>30</v>
      </c>
      <c r="X9166" t="s">
        <v>34414</v>
      </c>
    </row>
    <row r="9167" spans="1:24" x14ac:dyDescent="0.25">
      <c r="A9167">
        <v>1376387</v>
      </c>
      <c r="B9167" t="s">
        <v>34415</v>
      </c>
      <c r="C9167" t="s">
        <v>34416</v>
      </c>
      <c r="G9167" t="e">
        <f ca="1">-pin(e)</f>
        <v>#NAME?</v>
      </c>
      <c r="H9167" t="s">
        <v>272</v>
      </c>
      <c r="N9167" t="s">
        <v>45</v>
      </c>
      <c r="O9167" t="s">
        <v>40</v>
      </c>
      <c r="P9167" t="s">
        <v>30</v>
      </c>
      <c r="Q9167" t="s">
        <v>63</v>
      </c>
      <c r="R9167" t="s">
        <v>30</v>
      </c>
      <c r="X9167" t="s">
        <v>34417</v>
      </c>
    </row>
    <row r="9168" spans="1:24" x14ac:dyDescent="0.25">
      <c r="A9168">
        <v>1380022</v>
      </c>
      <c r="B9168" t="s">
        <v>34418</v>
      </c>
      <c r="C9168" t="s">
        <v>34419</v>
      </c>
      <c r="N9168" t="s">
        <v>45</v>
      </c>
      <c r="O9168" t="s">
        <v>30</v>
      </c>
      <c r="P9168" t="s">
        <v>30</v>
      </c>
      <c r="Q9168" t="s">
        <v>46</v>
      </c>
      <c r="R9168" t="s">
        <v>30</v>
      </c>
      <c r="X9168" t="s">
        <v>34420</v>
      </c>
    </row>
    <row r="9169" spans="1:24" x14ac:dyDescent="0.25">
      <c r="A9169">
        <v>1377636</v>
      </c>
      <c r="B9169" t="s">
        <v>34421</v>
      </c>
      <c r="C9169" t="s">
        <v>34422</v>
      </c>
      <c r="N9169" t="s">
        <v>45</v>
      </c>
      <c r="O9169" t="s">
        <v>40</v>
      </c>
      <c r="P9169" t="s">
        <v>30</v>
      </c>
      <c r="Q9169" t="s">
        <v>63</v>
      </c>
      <c r="R9169" t="s">
        <v>30</v>
      </c>
      <c r="X9169" t="s">
        <v>34423</v>
      </c>
    </row>
    <row r="9170" spans="1:24" x14ac:dyDescent="0.25">
      <c r="A9170">
        <v>1377740</v>
      </c>
      <c r="B9170" t="s">
        <v>34424</v>
      </c>
      <c r="C9170" t="s">
        <v>34425</v>
      </c>
      <c r="N9170" t="s">
        <v>45</v>
      </c>
      <c r="O9170" t="s">
        <v>40</v>
      </c>
      <c r="P9170" t="s">
        <v>30</v>
      </c>
      <c r="Q9170" t="s">
        <v>31</v>
      </c>
      <c r="R9170" t="s">
        <v>30</v>
      </c>
      <c r="X9170" t="s">
        <v>34426</v>
      </c>
    </row>
    <row r="9171" spans="1:24" x14ac:dyDescent="0.25">
      <c r="A9171">
        <v>1378447</v>
      </c>
      <c r="B9171" t="s">
        <v>34427</v>
      </c>
      <c r="C9171" t="s">
        <v>34428</v>
      </c>
      <c r="E9171" t="s">
        <v>34429</v>
      </c>
      <c r="G9171" t="e">
        <f>-olone</f>
        <v>#NAME?</v>
      </c>
      <c r="H9171" t="s">
        <v>754</v>
      </c>
      <c r="I9171">
        <v>1966</v>
      </c>
      <c r="M9171" t="s">
        <v>4208</v>
      </c>
      <c r="N9171" t="s">
        <v>29</v>
      </c>
      <c r="O9171" t="s">
        <v>40</v>
      </c>
      <c r="P9171" t="s">
        <v>30</v>
      </c>
      <c r="Q9171" t="s">
        <v>31</v>
      </c>
      <c r="R9171" t="s">
        <v>30</v>
      </c>
      <c r="X9171" t="s">
        <v>34430</v>
      </c>
    </row>
    <row r="9172" spans="1:24" x14ac:dyDescent="0.25">
      <c r="A9172">
        <v>1379922</v>
      </c>
      <c r="B9172" t="s">
        <v>34431</v>
      </c>
      <c r="C9172" t="s">
        <v>34432</v>
      </c>
      <c r="N9172" t="s">
        <v>45</v>
      </c>
      <c r="O9172" t="s">
        <v>40</v>
      </c>
      <c r="P9172" t="s">
        <v>30</v>
      </c>
      <c r="Q9172" t="s">
        <v>63</v>
      </c>
      <c r="R9172" t="s">
        <v>30</v>
      </c>
      <c r="X9172" t="s">
        <v>34433</v>
      </c>
    </row>
    <row r="9173" spans="1:24" x14ac:dyDescent="0.25">
      <c r="A9173">
        <v>1376322</v>
      </c>
      <c r="B9173" t="s">
        <v>34434</v>
      </c>
      <c r="C9173" t="s">
        <v>34435</v>
      </c>
      <c r="G9173" t="s">
        <v>4695</v>
      </c>
      <c r="H9173" t="s">
        <v>2824</v>
      </c>
      <c r="N9173" t="s">
        <v>29</v>
      </c>
      <c r="O9173" t="s">
        <v>40</v>
      </c>
      <c r="P9173" t="s">
        <v>30</v>
      </c>
      <c r="Q9173" t="s">
        <v>31</v>
      </c>
      <c r="R9173" t="s">
        <v>30</v>
      </c>
      <c r="X9173" t="s">
        <v>34436</v>
      </c>
    </row>
    <row r="9174" spans="1:24" x14ac:dyDescent="0.25">
      <c r="A9174">
        <v>1376971</v>
      </c>
      <c r="B9174" t="s">
        <v>34437</v>
      </c>
      <c r="C9174" t="s">
        <v>34438</v>
      </c>
      <c r="N9174" t="s">
        <v>45</v>
      </c>
      <c r="O9174" t="s">
        <v>40</v>
      </c>
      <c r="P9174" t="s">
        <v>30</v>
      </c>
      <c r="Q9174" t="s">
        <v>46</v>
      </c>
      <c r="R9174" t="s">
        <v>30</v>
      </c>
      <c r="X9174" t="s">
        <v>34439</v>
      </c>
    </row>
    <row r="9175" spans="1:24" x14ac:dyDescent="0.25">
      <c r="A9175">
        <v>1376434</v>
      </c>
      <c r="B9175" t="s">
        <v>34440</v>
      </c>
      <c r="C9175" t="s">
        <v>34441</v>
      </c>
      <c r="E9175" t="s">
        <v>34442</v>
      </c>
      <c r="F9175" t="s">
        <v>10196</v>
      </c>
      <c r="I9175">
        <v>1976</v>
      </c>
      <c r="M9175" t="s">
        <v>367</v>
      </c>
      <c r="N9175" t="s">
        <v>45</v>
      </c>
      <c r="O9175" t="s">
        <v>40</v>
      </c>
      <c r="P9175" t="s">
        <v>30</v>
      </c>
      <c r="Q9175" t="s">
        <v>63</v>
      </c>
      <c r="R9175" t="s">
        <v>30</v>
      </c>
      <c r="X9175" t="s">
        <v>34443</v>
      </c>
    </row>
    <row r="9176" spans="1:24" x14ac:dyDescent="0.25">
      <c r="A9176">
        <v>1379791</v>
      </c>
      <c r="B9176" t="s">
        <v>34444</v>
      </c>
      <c r="C9176" t="s">
        <v>34445</v>
      </c>
      <c r="N9176" t="s">
        <v>45</v>
      </c>
      <c r="O9176" t="s">
        <v>40</v>
      </c>
      <c r="P9176" t="s">
        <v>30</v>
      </c>
      <c r="Q9176" t="s">
        <v>63</v>
      </c>
      <c r="R9176" t="s">
        <v>30</v>
      </c>
      <c r="X9176" t="s">
        <v>34446</v>
      </c>
    </row>
    <row r="9177" spans="1:24" x14ac:dyDescent="0.25">
      <c r="A9177">
        <v>1377534</v>
      </c>
      <c r="B9177" t="s">
        <v>34447</v>
      </c>
      <c r="C9177" t="s">
        <v>34448</v>
      </c>
      <c r="G9177" t="e">
        <f>-nil</f>
        <v>#NAME?</v>
      </c>
      <c r="H9177" t="s">
        <v>336</v>
      </c>
      <c r="N9177" t="s">
        <v>45</v>
      </c>
      <c r="O9177" t="s">
        <v>40</v>
      </c>
      <c r="P9177" t="s">
        <v>30</v>
      </c>
      <c r="Q9177" t="s">
        <v>63</v>
      </c>
      <c r="R9177" t="s">
        <v>30</v>
      </c>
      <c r="X9177" t="s">
        <v>34449</v>
      </c>
    </row>
    <row r="9178" spans="1:24" x14ac:dyDescent="0.25">
      <c r="A9178">
        <v>1377079</v>
      </c>
      <c r="B9178" t="s">
        <v>34450</v>
      </c>
      <c r="C9178" t="s">
        <v>34451</v>
      </c>
      <c r="N9178" t="s">
        <v>45</v>
      </c>
      <c r="O9178" t="s">
        <v>30</v>
      </c>
      <c r="P9178" t="s">
        <v>30</v>
      </c>
      <c r="Q9178" t="s">
        <v>46</v>
      </c>
      <c r="R9178" t="s">
        <v>30</v>
      </c>
      <c r="X9178" t="s">
        <v>34452</v>
      </c>
    </row>
    <row r="9179" spans="1:24" x14ac:dyDescent="0.25">
      <c r="A9179">
        <v>1377086</v>
      </c>
      <c r="B9179" t="s">
        <v>34453</v>
      </c>
      <c r="C9179" t="s">
        <v>34454</v>
      </c>
      <c r="E9179" t="s">
        <v>34455</v>
      </c>
      <c r="F9179" t="s">
        <v>4717</v>
      </c>
      <c r="G9179" t="e">
        <f>-bamate</f>
        <v>#NAME?</v>
      </c>
      <c r="H9179" t="s">
        <v>12431</v>
      </c>
      <c r="I9179">
        <v>1963</v>
      </c>
      <c r="M9179" t="s">
        <v>1273</v>
      </c>
      <c r="N9179" t="s">
        <v>45</v>
      </c>
      <c r="O9179" t="s">
        <v>40</v>
      </c>
      <c r="P9179" t="s">
        <v>30</v>
      </c>
      <c r="Q9179" t="s">
        <v>46</v>
      </c>
      <c r="R9179" t="s">
        <v>30</v>
      </c>
      <c r="X9179" t="s">
        <v>34456</v>
      </c>
    </row>
    <row r="9180" spans="1:24" x14ac:dyDescent="0.25">
      <c r="A9180">
        <v>1377226</v>
      </c>
      <c r="B9180" t="s">
        <v>34457</v>
      </c>
      <c r="C9180" t="s">
        <v>34458</v>
      </c>
      <c r="E9180" t="s">
        <v>34459</v>
      </c>
      <c r="I9180">
        <v>2000</v>
      </c>
      <c r="N9180" t="s">
        <v>45</v>
      </c>
      <c r="O9180" t="s">
        <v>30</v>
      </c>
      <c r="P9180" t="s">
        <v>30</v>
      </c>
      <c r="Q9180" t="s">
        <v>46</v>
      </c>
      <c r="R9180" t="s">
        <v>30</v>
      </c>
      <c r="X9180" t="s">
        <v>34460</v>
      </c>
    </row>
    <row r="9181" spans="1:24" x14ac:dyDescent="0.25">
      <c r="A9181">
        <v>1381338</v>
      </c>
      <c r="B9181" t="s">
        <v>34461</v>
      </c>
      <c r="C9181" t="s">
        <v>34462</v>
      </c>
      <c r="F9181" t="s">
        <v>489</v>
      </c>
      <c r="K9181" t="s">
        <v>34463</v>
      </c>
      <c r="L9181" t="s">
        <v>34464</v>
      </c>
      <c r="N9181" t="s">
        <v>75</v>
      </c>
      <c r="O9181" t="s">
        <v>30</v>
      </c>
      <c r="P9181" t="s">
        <v>30</v>
      </c>
      <c r="Q9181" t="s">
        <v>31</v>
      </c>
      <c r="R9181" t="s">
        <v>30</v>
      </c>
    </row>
    <row r="9182" spans="1:24" x14ac:dyDescent="0.25">
      <c r="A9182">
        <v>1381399</v>
      </c>
      <c r="B9182" t="s">
        <v>34472</v>
      </c>
      <c r="C9182" t="s">
        <v>34473</v>
      </c>
      <c r="K9182" t="s">
        <v>34474</v>
      </c>
      <c r="L9182" t="s">
        <v>34475</v>
      </c>
      <c r="M9182" t="s">
        <v>10630</v>
      </c>
      <c r="N9182" t="s">
        <v>75</v>
      </c>
      <c r="O9182" t="s">
        <v>30</v>
      </c>
      <c r="P9182" t="s">
        <v>30</v>
      </c>
      <c r="Q9182" t="s">
        <v>31</v>
      </c>
      <c r="R9182" t="s">
        <v>30</v>
      </c>
    </row>
    <row r="9183" spans="1:24" x14ac:dyDescent="0.25">
      <c r="A9183">
        <v>1377021</v>
      </c>
      <c r="B9183" t="s">
        <v>34476</v>
      </c>
      <c r="C9183" t="s">
        <v>34477</v>
      </c>
      <c r="K9183" t="s">
        <v>34478</v>
      </c>
      <c r="L9183" t="s">
        <v>34479</v>
      </c>
      <c r="N9183" t="s">
        <v>29</v>
      </c>
      <c r="O9183" t="s">
        <v>40</v>
      </c>
      <c r="P9183" t="s">
        <v>30</v>
      </c>
      <c r="Q9183" t="s">
        <v>31</v>
      </c>
      <c r="R9183" t="s">
        <v>30</v>
      </c>
      <c r="X9183" t="s">
        <v>34480</v>
      </c>
    </row>
    <row r="9184" spans="1:24" x14ac:dyDescent="0.25">
      <c r="A9184">
        <v>1376059</v>
      </c>
      <c r="B9184" t="s">
        <v>34481</v>
      </c>
      <c r="C9184" t="s">
        <v>34482</v>
      </c>
      <c r="G9184" t="e">
        <f>-cillin</f>
        <v>#NAME?</v>
      </c>
      <c r="H9184" t="s">
        <v>59</v>
      </c>
      <c r="K9184" t="s">
        <v>34483</v>
      </c>
      <c r="L9184" t="s">
        <v>34484</v>
      </c>
      <c r="N9184" t="s">
        <v>29</v>
      </c>
      <c r="O9184" t="s">
        <v>30</v>
      </c>
      <c r="P9184" t="s">
        <v>30</v>
      </c>
      <c r="Q9184" t="s">
        <v>31</v>
      </c>
      <c r="R9184" t="s">
        <v>30</v>
      </c>
      <c r="X9184" t="s">
        <v>34485</v>
      </c>
    </row>
    <row r="9185" spans="1:24" x14ac:dyDescent="0.25">
      <c r="A9185">
        <v>1376508</v>
      </c>
      <c r="B9185" t="s">
        <v>34486</v>
      </c>
      <c r="C9185" t="s">
        <v>34487</v>
      </c>
      <c r="G9185" t="e">
        <f>-caine</f>
        <v>#NAME?</v>
      </c>
      <c r="H9185" t="s">
        <v>394</v>
      </c>
      <c r="K9185" t="s">
        <v>34488</v>
      </c>
      <c r="L9185" t="s">
        <v>34489</v>
      </c>
      <c r="N9185" t="s">
        <v>45</v>
      </c>
      <c r="O9185" t="s">
        <v>40</v>
      </c>
      <c r="P9185" t="s">
        <v>30</v>
      </c>
      <c r="Q9185" t="s">
        <v>63</v>
      </c>
      <c r="R9185" t="s">
        <v>30</v>
      </c>
      <c r="X9185" t="s">
        <v>34490</v>
      </c>
    </row>
    <row r="9186" spans="1:24" x14ac:dyDescent="0.25">
      <c r="A9186">
        <v>1377331</v>
      </c>
      <c r="B9186" t="s">
        <v>34491</v>
      </c>
      <c r="C9186" t="s">
        <v>34492</v>
      </c>
      <c r="K9186" t="s">
        <v>34493</v>
      </c>
      <c r="L9186" t="s">
        <v>34494</v>
      </c>
      <c r="M9186" t="s">
        <v>88</v>
      </c>
      <c r="N9186" t="s">
        <v>45</v>
      </c>
      <c r="O9186" t="s">
        <v>30</v>
      </c>
      <c r="P9186" t="s">
        <v>30</v>
      </c>
      <c r="Q9186" t="s">
        <v>75</v>
      </c>
      <c r="R9186" t="s">
        <v>30</v>
      </c>
      <c r="X9186" t="s">
        <v>34495</v>
      </c>
    </row>
    <row r="9187" spans="1:24" x14ac:dyDescent="0.25">
      <c r="A9187">
        <v>1377572</v>
      </c>
      <c r="B9187" t="s">
        <v>34496</v>
      </c>
      <c r="C9187" t="s">
        <v>34497</v>
      </c>
      <c r="K9187" t="s">
        <v>34498</v>
      </c>
      <c r="L9187" t="s">
        <v>34499</v>
      </c>
      <c r="N9187" t="s">
        <v>45</v>
      </c>
      <c r="O9187" t="s">
        <v>40</v>
      </c>
      <c r="P9187" t="s">
        <v>30</v>
      </c>
      <c r="Q9187" t="s">
        <v>63</v>
      </c>
      <c r="R9187" t="s">
        <v>30</v>
      </c>
      <c r="X9187" t="s">
        <v>34500</v>
      </c>
    </row>
    <row r="9188" spans="1:24" x14ac:dyDescent="0.25">
      <c r="A9188">
        <v>1152051</v>
      </c>
      <c r="B9188" t="s">
        <v>34501</v>
      </c>
      <c r="C9188" t="s">
        <v>34502</v>
      </c>
      <c r="E9188" t="s">
        <v>34503</v>
      </c>
      <c r="F9188" t="s">
        <v>366</v>
      </c>
      <c r="I9188">
        <v>1963</v>
      </c>
      <c r="K9188" t="s">
        <v>34504</v>
      </c>
      <c r="L9188" t="s">
        <v>34505</v>
      </c>
      <c r="M9188" t="s">
        <v>302</v>
      </c>
      <c r="N9188" t="s">
        <v>45</v>
      </c>
      <c r="O9188" t="s">
        <v>30</v>
      </c>
      <c r="P9188" t="s">
        <v>30</v>
      </c>
      <c r="Q9188" t="s">
        <v>63</v>
      </c>
      <c r="R9188" t="s">
        <v>30</v>
      </c>
      <c r="X9188" t="s">
        <v>34506</v>
      </c>
    </row>
    <row r="9189" spans="1:24" x14ac:dyDescent="0.25">
      <c r="A9189">
        <v>1379826</v>
      </c>
      <c r="B9189" t="s">
        <v>34507</v>
      </c>
      <c r="C9189" t="s">
        <v>34508</v>
      </c>
      <c r="K9189" t="s">
        <v>34509</v>
      </c>
      <c r="L9189" t="s">
        <v>34510</v>
      </c>
      <c r="N9189" t="s">
        <v>45</v>
      </c>
      <c r="O9189" t="s">
        <v>40</v>
      </c>
      <c r="P9189" t="s">
        <v>30</v>
      </c>
      <c r="Q9189" t="s">
        <v>46</v>
      </c>
      <c r="R9189" t="s">
        <v>30</v>
      </c>
      <c r="X9189" t="s">
        <v>34511</v>
      </c>
    </row>
    <row r="9190" spans="1:24" x14ac:dyDescent="0.25">
      <c r="A9190">
        <v>81347</v>
      </c>
      <c r="B9190" t="s">
        <v>34519</v>
      </c>
      <c r="C9190" t="s">
        <v>34520</v>
      </c>
      <c r="E9190" t="s">
        <v>34521</v>
      </c>
      <c r="F9190" t="s">
        <v>527</v>
      </c>
      <c r="G9190" t="s">
        <v>3508</v>
      </c>
      <c r="H9190" t="s">
        <v>3509</v>
      </c>
      <c r="I9190">
        <v>1976</v>
      </c>
      <c r="K9190" t="s">
        <v>34522</v>
      </c>
      <c r="L9190" t="s">
        <v>34523</v>
      </c>
      <c r="M9190" t="s">
        <v>250</v>
      </c>
      <c r="N9190" t="s">
        <v>45</v>
      </c>
      <c r="O9190" t="s">
        <v>40</v>
      </c>
      <c r="P9190" t="s">
        <v>30</v>
      </c>
      <c r="Q9190" t="s">
        <v>63</v>
      </c>
      <c r="R9190" t="s">
        <v>30</v>
      </c>
      <c r="X9190" t="s">
        <v>34524</v>
      </c>
    </row>
    <row r="9191" spans="1:24" x14ac:dyDescent="0.25">
      <c r="A9191">
        <v>150688</v>
      </c>
      <c r="B9191" t="s">
        <v>34525</v>
      </c>
      <c r="C9191" t="s">
        <v>34526</v>
      </c>
      <c r="F9191" t="s">
        <v>313</v>
      </c>
      <c r="K9191" t="s">
        <v>34527</v>
      </c>
      <c r="L9191" t="s">
        <v>34528</v>
      </c>
      <c r="N9191" t="s">
        <v>45</v>
      </c>
      <c r="O9191" t="s">
        <v>40</v>
      </c>
      <c r="P9191" t="s">
        <v>30</v>
      </c>
      <c r="Q9191" t="s">
        <v>46</v>
      </c>
      <c r="R9191" t="s">
        <v>30</v>
      </c>
      <c r="X9191" t="s">
        <v>34529</v>
      </c>
    </row>
    <row r="9192" spans="1:24" x14ac:dyDescent="0.25">
      <c r="A9192">
        <v>1380616</v>
      </c>
      <c r="B9192" t="s">
        <v>34530</v>
      </c>
      <c r="C9192" t="s">
        <v>34531</v>
      </c>
      <c r="G9192" t="e">
        <f>-stat</f>
        <v>#NAME?</v>
      </c>
      <c r="H9192" t="s">
        <v>781</v>
      </c>
      <c r="K9192" t="s">
        <v>34532</v>
      </c>
      <c r="L9192" t="s">
        <v>34533</v>
      </c>
      <c r="N9192" t="s">
        <v>75</v>
      </c>
      <c r="O9192" t="s">
        <v>30</v>
      </c>
      <c r="P9192" t="s">
        <v>30</v>
      </c>
      <c r="Q9192" t="s">
        <v>31</v>
      </c>
      <c r="R9192" t="s">
        <v>30</v>
      </c>
    </row>
    <row r="9193" spans="1:24" x14ac:dyDescent="0.25">
      <c r="A9193">
        <v>1407411</v>
      </c>
      <c r="B9193" t="s">
        <v>34539</v>
      </c>
      <c r="C9193" t="s">
        <v>34540</v>
      </c>
      <c r="G9193" t="e">
        <f>-pressin</f>
        <v>#NAME?</v>
      </c>
      <c r="H9193" t="s">
        <v>5991</v>
      </c>
      <c r="I9193">
        <v>2006</v>
      </c>
      <c r="K9193" t="s">
        <v>34541</v>
      </c>
      <c r="L9193" t="s">
        <v>34542</v>
      </c>
      <c r="N9193" t="s">
        <v>108</v>
      </c>
      <c r="O9193" t="s">
        <v>30</v>
      </c>
      <c r="P9193" t="s">
        <v>30</v>
      </c>
      <c r="Q9193" t="s">
        <v>31</v>
      </c>
      <c r="R9193" t="s">
        <v>30</v>
      </c>
      <c r="X9193" t="s">
        <v>34543</v>
      </c>
    </row>
    <row r="9194" spans="1:24" x14ac:dyDescent="0.25">
      <c r="A9194">
        <v>65648</v>
      </c>
      <c r="B9194" t="s">
        <v>34544</v>
      </c>
      <c r="C9194" t="s">
        <v>34545</v>
      </c>
      <c r="E9194" t="s">
        <v>34546</v>
      </c>
      <c r="F9194" t="s">
        <v>6339</v>
      </c>
      <c r="G9194" t="e">
        <f ca="1">-ifen(e)</f>
        <v>#NAME?</v>
      </c>
      <c r="H9194" t="s">
        <v>4990</v>
      </c>
      <c r="I9194">
        <v>2002</v>
      </c>
      <c r="K9194" t="s">
        <v>34547</v>
      </c>
      <c r="L9194" t="s">
        <v>34548</v>
      </c>
      <c r="N9194" t="s">
        <v>45</v>
      </c>
      <c r="O9194" t="s">
        <v>30</v>
      </c>
      <c r="P9194" t="s">
        <v>30</v>
      </c>
      <c r="Q9194" t="s">
        <v>63</v>
      </c>
      <c r="R9194" t="s">
        <v>30</v>
      </c>
      <c r="X9194" t="s">
        <v>34549</v>
      </c>
    </row>
    <row r="9195" spans="1:24" x14ac:dyDescent="0.25">
      <c r="A9195">
        <v>499440</v>
      </c>
      <c r="B9195" t="s">
        <v>34567</v>
      </c>
      <c r="C9195" t="s">
        <v>34568</v>
      </c>
      <c r="E9195" t="s">
        <v>34569</v>
      </c>
      <c r="F9195" t="s">
        <v>922</v>
      </c>
      <c r="I9195">
        <v>1990</v>
      </c>
      <c r="K9195" t="s">
        <v>34570</v>
      </c>
      <c r="L9195" t="s">
        <v>34571</v>
      </c>
      <c r="M9195" t="s">
        <v>34572</v>
      </c>
      <c r="N9195" t="s">
        <v>45</v>
      </c>
      <c r="O9195" t="s">
        <v>30</v>
      </c>
      <c r="P9195" t="s">
        <v>30</v>
      </c>
      <c r="Q9195" t="s">
        <v>46</v>
      </c>
      <c r="R9195" t="s">
        <v>30</v>
      </c>
      <c r="X9195" t="s">
        <v>34573</v>
      </c>
    </row>
    <row r="9196" spans="1:24" x14ac:dyDescent="0.25">
      <c r="A9196">
        <v>352917</v>
      </c>
      <c r="B9196" t="s">
        <v>34574</v>
      </c>
      <c r="C9196" t="s">
        <v>34575</v>
      </c>
      <c r="F9196" t="s">
        <v>8624</v>
      </c>
      <c r="K9196" t="s">
        <v>34576</v>
      </c>
      <c r="L9196" t="s">
        <v>34577</v>
      </c>
      <c r="M9196" t="s">
        <v>948</v>
      </c>
      <c r="N9196" t="s">
        <v>45</v>
      </c>
      <c r="O9196" t="s">
        <v>40</v>
      </c>
      <c r="P9196" t="s">
        <v>30</v>
      </c>
      <c r="Q9196" t="s">
        <v>63</v>
      </c>
      <c r="R9196" t="s">
        <v>30</v>
      </c>
      <c r="X9196" t="s">
        <v>34578</v>
      </c>
    </row>
    <row r="9197" spans="1:24" x14ac:dyDescent="0.25">
      <c r="A9197">
        <v>466811</v>
      </c>
      <c r="B9197" t="s">
        <v>34579</v>
      </c>
      <c r="C9197" t="s">
        <v>34580</v>
      </c>
      <c r="E9197" t="s">
        <v>34581</v>
      </c>
      <c r="I9197">
        <v>2004</v>
      </c>
      <c r="K9197" t="s">
        <v>34582</v>
      </c>
      <c r="L9197" t="s">
        <v>34583</v>
      </c>
      <c r="N9197" t="s">
        <v>75</v>
      </c>
      <c r="O9197" t="s">
        <v>30</v>
      </c>
      <c r="P9197" t="s">
        <v>30</v>
      </c>
      <c r="Q9197" t="s">
        <v>31</v>
      </c>
      <c r="R9197" t="s">
        <v>30</v>
      </c>
      <c r="X9197" t="s">
        <v>34584</v>
      </c>
    </row>
    <row r="9198" spans="1:24" x14ac:dyDescent="0.25">
      <c r="A9198">
        <v>875063</v>
      </c>
      <c r="B9198" t="s">
        <v>34588</v>
      </c>
      <c r="C9198" t="s">
        <v>34589</v>
      </c>
      <c r="K9198" t="s">
        <v>34590</v>
      </c>
      <c r="L9198" t="s">
        <v>34591</v>
      </c>
      <c r="N9198" t="s">
        <v>45</v>
      </c>
      <c r="O9198" t="s">
        <v>40</v>
      </c>
      <c r="P9198" t="s">
        <v>30</v>
      </c>
      <c r="Q9198" t="s">
        <v>46</v>
      </c>
      <c r="R9198" t="s">
        <v>30</v>
      </c>
      <c r="X9198" t="s">
        <v>34592</v>
      </c>
    </row>
    <row r="9199" spans="1:24" x14ac:dyDescent="0.25">
      <c r="A9199">
        <v>1377384</v>
      </c>
      <c r="B9199" t="s">
        <v>34613</v>
      </c>
      <c r="C9199" t="s">
        <v>34614</v>
      </c>
      <c r="E9199" t="s">
        <v>34615</v>
      </c>
      <c r="K9199" t="s">
        <v>34616</v>
      </c>
      <c r="L9199" t="s">
        <v>34617</v>
      </c>
      <c r="N9199" t="s">
        <v>45</v>
      </c>
      <c r="O9199" t="s">
        <v>40</v>
      </c>
      <c r="P9199" t="s">
        <v>30</v>
      </c>
      <c r="Q9199" t="s">
        <v>31</v>
      </c>
      <c r="R9199" t="s">
        <v>30</v>
      </c>
      <c r="X9199" t="s">
        <v>34618</v>
      </c>
    </row>
    <row r="9200" spans="1:24" x14ac:dyDescent="0.25">
      <c r="A9200">
        <v>1381087</v>
      </c>
      <c r="B9200" t="s">
        <v>34619</v>
      </c>
      <c r="C9200" t="s">
        <v>34620</v>
      </c>
      <c r="F9200" t="s">
        <v>489</v>
      </c>
      <c r="K9200" t="s">
        <v>34621</v>
      </c>
      <c r="L9200" t="s">
        <v>34622</v>
      </c>
      <c r="M9200" t="s">
        <v>3223</v>
      </c>
      <c r="N9200" t="s">
        <v>75</v>
      </c>
      <c r="O9200" t="s">
        <v>30</v>
      </c>
      <c r="P9200" t="s">
        <v>30</v>
      </c>
      <c r="Q9200" t="s">
        <v>31</v>
      </c>
      <c r="R9200" t="s">
        <v>30</v>
      </c>
    </row>
    <row r="9201" spans="1:24" x14ac:dyDescent="0.25">
      <c r="A9201">
        <v>1383067</v>
      </c>
      <c r="B9201" t="s">
        <v>34623</v>
      </c>
      <c r="C9201" t="s">
        <v>34624</v>
      </c>
      <c r="E9201" t="s">
        <v>34625</v>
      </c>
      <c r="F9201" t="s">
        <v>13796</v>
      </c>
      <c r="G9201" t="e">
        <f>-pril</f>
        <v>#NAME?</v>
      </c>
      <c r="H9201" t="s">
        <v>1992</v>
      </c>
      <c r="I9201">
        <v>1993</v>
      </c>
      <c r="K9201" t="s">
        <v>34626</v>
      </c>
      <c r="L9201" t="s">
        <v>34627</v>
      </c>
      <c r="M9201" t="s">
        <v>627</v>
      </c>
      <c r="N9201" t="s">
        <v>45</v>
      </c>
      <c r="O9201" t="s">
        <v>40</v>
      </c>
      <c r="P9201" t="s">
        <v>30</v>
      </c>
      <c r="Q9201" t="s">
        <v>31</v>
      </c>
      <c r="R9201" t="s">
        <v>30</v>
      </c>
      <c r="X9201" t="s">
        <v>34628</v>
      </c>
    </row>
    <row r="9202" spans="1:24" x14ac:dyDescent="0.25">
      <c r="A9202">
        <v>1383506</v>
      </c>
      <c r="B9202" t="s">
        <v>34629</v>
      </c>
      <c r="C9202" t="s">
        <v>34630</v>
      </c>
      <c r="K9202" t="s">
        <v>34631</v>
      </c>
      <c r="L9202" t="s">
        <v>34632</v>
      </c>
      <c r="N9202" t="s">
        <v>45</v>
      </c>
      <c r="O9202" t="s">
        <v>40</v>
      </c>
      <c r="P9202" t="s">
        <v>30</v>
      </c>
      <c r="Q9202" t="s">
        <v>46</v>
      </c>
      <c r="R9202" t="s">
        <v>30</v>
      </c>
      <c r="X9202" t="s">
        <v>34633</v>
      </c>
    </row>
    <row r="9203" spans="1:24" x14ac:dyDescent="0.25">
      <c r="A9203">
        <v>663207</v>
      </c>
      <c r="B9203" t="s">
        <v>34634</v>
      </c>
      <c r="C9203" t="s">
        <v>34635</v>
      </c>
      <c r="I9203">
        <v>2000</v>
      </c>
      <c r="N9203" t="s">
        <v>108</v>
      </c>
      <c r="O9203" t="s">
        <v>40</v>
      </c>
      <c r="P9203" t="s">
        <v>30</v>
      </c>
      <c r="Q9203" t="s">
        <v>31</v>
      </c>
      <c r="R9203" t="s">
        <v>30</v>
      </c>
      <c r="X9203" t="s">
        <v>34636</v>
      </c>
    </row>
    <row r="9204" spans="1:24" x14ac:dyDescent="0.25">
      <c r="A9204">
        <v>1238629</v>
      </c>
      <c r="B9204" t="s">
        <v>34637</v>
      </c>
      <c r="C9204" t="s">
        <v>34638</v>
      </c>
      <c r="N9204" t="s">
        <v>45</v>
      </c>
      <c r="O9204" t="s">
        <v>40</v>
      </c>
      <c r="P9204" t="s">
        <v>30</v>
      </c>
      <c r="Q9204" t="s">
        <v>63</v>
      </c>
      <c r="R9204" t="s">
        <v>30</v>
      </c>
      <c r="X9204" t="s">
        <v>34639</v>
      </c>
    </row>
    <row r="9205" spans="1:24" x14ac:dyDescent="0.25">
      <c r="A9205">
        <v>1154128</v>
      </c>
      <c r="B9205" t="s">
        <v>34640</v>
      </c>
      <c r="C9205" t="s">
        <v>34641</v>
      </c>
      <c r="E9205" t="s">
        <v>34642</v>
      </c>
      <c r="G9205" t="e">
        <f>-kiren</f>
        <v>#NAME?</v>
      </c>
      <c r="H9205" t="s">
        <v>3557</v>
      </c>
      <c r="I9205">
        <v>1989</v>
      </c>
      <c r="M9205" t="s">
        <v>627</v>
      </c>
      <c r="N9205" t="s">
        <v>45</v>
      </c>
      <c r="O9205" t="s">
        <v>30</v>
      </c>
      <c r="P9205" t="s">
        <v>30</v>
      </c>
      <c r="Q9205" t="s">
        <v>31</v>
      </c>
      <c r="R9205" t="s">
        <v>30</v>
      </c>
      <c r="X9205" t="s">
        <v>34643</v>
      </c>
    </row>
    <row r="9206" spans="1:24" x14ac:dyDescent="0.25">
      <c r="A9206">
        <v>1214274</v>
      </c>
      <c r="B9206" t="s">
        <v>34644</v>
      </c>
      <c r="C9206" t="s">
        <v>34645</v>
      </c>
      <c r="E9206" t="s">
        <v>34646</v>
      </c>
      <c r="N9206" t="s">
        <v>45</v>
      </c>
      <c r="O9206" t="s">
        <v>40</v>
      </c>
      <c r="P9206" t="s">
        <v>30</v>
      </c>
      <c r="Q9206" t="s">
        <v>31</v>
      </c>
      <c r="R9206" t="s">
        <v>30</v>
      </c>
      <c r="X9206" t="s">
        <v>34647</v>
      </c>
    </row>
    <row r="9207" spans="1:24" x14ac:dyDescent="0.25">
      <c r="A9207">
        <v>1215657</v>
      </c>
      <c r="B9207" t="s">
        <v>34648</v>
      </c>
      <c r="C9207" t="s">
        <v>34649</v>
      </c>
      <c r="N9207" t="s">
        <v>45</v>
      </c>
      <c r="O9207" t="s">
        <v>30</v>
      </c>
      <c r="P9207" t="s">
        <v>30</v>
      </c>
      <c r="Q9207" t="s">
        <v>31</v>
      </c>
      <c r="R9207" t="s">
        <v>30</v>
      </c>
      <c r="X9207" t="s">
        <v>34650</v>
      </c>
    </row>
    <row r="9208" spans="1:24" x14ac:dyDescent="0.25">
      <c r="A9208">
        <v>1280563</v>
      </c>
      <c r="B9208" t="s">
        <v>34651</v>
      </c>
      <c r="C9208" t="s">
        <v>34652</v>
      </c>
      <c r="E9208" t="s">
        <v>34653</v>
      </c>
      <c r="F9208" t="s">
        <v>6518</v>
      </c>
      <c r="I9208">
        <v>2010</v>
      </c>
      <c r="N9208" t="s">
        <v>45</v>
      </c>
      <c r="O9208" t="s">
        <v>30</v>
      </c>
      <c r="P9208" t="s">
        <v>30</v>
      </c>
      <c r="Q9208" t="s">
        <v>63</v>
      </c>
      <c r="R9208" t="s">
        <v>30</v>
      </c>
      <c r="X9208" t="s">
        <v>34654</v>
      </c>
    </row>
    <row r="9209" spans="1:24" x14ac:dyDescent="0.25">
      <c r="A9209">
        <v>1280695</v>
      </c>
      <c r="B9209" t="s">
        <v>34655</v>
      </c>
      <c r="C9209" t="s">
        <v>34656</v>
      </c>
      <c r="N9209" t="s">
        <v>29</v>
      </c>
      <c r="O9209" t="s">
        <v>40</v>
      </c>
      <c r="P9209" t="s">
        <v>30</v>
      </c>
      <c r="Q9209" t="s">
        <v>31</v>
      </c>
      <c r="R9209" t="s">
        <v>30</v>
      </c>
      <c r="X9209" t="s">
        <v>34657</v>
      </c>
    </row>
    <row r="9210" spans="1:24" x14ac:dyDescent="0.25">
      <c r="A9210">
        <v>1248590</v>
      </c>
      <c r="B9210" t="s">
        <v>34658</v>
      </c>
      <c r="C9210" t="s">
        <v>34659</v>
      </c>
      <c r="G9210" t="e">
        <f>-olone</f>
        <v>#NAME?</v>
      </c>
      <c r="H9210" t="s">
        <v>754</v>
      </c>
      <c r="N9210" t="s">
        <v>29</v>
      </c>
      <c r="O9210" t="s">
        <v>40</v>
      </c>
      <c r="P9210" t="s">
        <v>30</v>
      </c>
      <c r="Q9210" t="s">
        <v>31</v>
      </c>
      <c r="R9210" t="s">
        <v>30</v>
      </c>
      <c r="X9210" t="s">
        <v>34660</v>
      </c>
    </row>
    <row r="9211" spans="1:24" x14ac:dyDescent="0.25">
      <c r="A9211">
        <v>1294151</v>
      </c>
      <c r="B9211" t="s">
        <v>34661</v>
      </c>
      <c r="C9211" t="s">
        <v>34662</v>
      </c>
      <c r="E9211" t="s">
        <v>34663</v>
      </c>
      <c r="F9211" t="s">
        <v>34664</v>
      </c>
      <c r="G9211" t="e">
        <f>-clomol</f>
        <v>#NAME?</v>
      </c>
      <c r="H9211" t="s">
        <v>29744</v>
      </c>
      <c r="I9211">
        <v>2007</v>
      </c>
      <c r="N9211" t="s">
        <v>45</v>
      </c>
      <c r="O9211" t="s">
        <v>40</v>
      </c>
      <c r="P9211" t="s">
        <v>30</v>
      </c>
      <c r="Q9211" t="s">
        <v>63</v>
      </c>
      <c r="R9211" t="s">
        <v>30</v>
      </c>
      <c r="X9211" t="s">
        <v>34665</v>
      </c>
    </row>
    <row r="9212" spans="1:24" x14ac:dyDescent="0.25">
      <c r="A9212">
        <v>1383594</v>
      </c>
      <c r="B9212" t="s">
        <v>34666</v>
      </c>
      <c r="C9212" t="s">
        <v>34667</v>
      </c>
      <c r="N9212" t="s">
        <v>45</v>
      </c>
      <c r="O9212" t="s">
        <v>40</v>
      </c>
      <c r="P9212" t="s">
        <v>30</v>
      </c>
      <c r="Q9212" t="s">
        <v>63</v>
      </c>
      <c r="R9212" t="s">
        <v>30</v>
      </c>
      <c r="X9212" t="s">
        <v>34668</v>
      </c>
    </row>
    <row r="9213" spans="1:24" x14ac:dyDescent="0.25">
      <c r="A9213">
        <v>1383247</v>
      </c>
      <c r="B9213" t="s">
        <v>34669</v>
      </c>
      <c r="C9213" t="s">
        <v>34670</v>
      </c>
      <c r="E9213" t="s">
        <v>34671</v>
      </c>
      <c r="I9213">
        <v>1975</v>
      </c>
      <c r="M9213" t="s">
        <v>2448</v>
      </c>
      <c r="N9213" t="s">
        <v>45</v>
      </c>
      <c r="O9213" t="s">
        <v>40</v>
      </c>
      <c r="P9213" t="s">
        <v>30</v>
      </c>
      <c r="Q9213" t="s">
        <v>46</v>
      </c>
      <c r="R9213" t="s">
        <v>30</v>
      </c>
      <c r="X9213" t="s">
        <v>34672</v>
      </c>
    </row>
    <row r="9214" spans="1:24" x14ac:dyDescent="0.25">
      <c r="A9214">
        <v>1383437</v>
      </c>
      <c r="B9214" t="s">
        <v>34673</v>
      </c>
      <c r="C9214" t="s">
        <v>34674</v>
      </c>
      <c r="G9214" t="e">
        <f>-ium</f>
        <v>#NAME?</v>
      </c>
      <c r="H9214" t="s">
        <v>288</v>
      </c>
      <c r="N9214" t="s">
        <v>45</v>
      </c>
      <c r="O9214" t="s">
        <v>40</v>
      </c>
      <c r="P9214" t="s">
        <v>30</v>
      </c>
      <c r="Q9214" t="s">
        <v>63</v>
      </c>
      <c r="R9214" t="s">
        <v>30</v>
      </c>
      <c r="X9214" t="s">
        <v>34675</v>
      </c>
    </row>
    <row r="9215" spans="1:24" x14ac:dyDescent="0.25">
      <c r="A9215">
        <v>1380649</v>
      </c>
      <c r="B9215" t="s">
        <v>34676</v>
      </c>
      <c r="C9215" t="s">
        <v>34677</v>
      </c>
      <c r="M9215" t="s">
        <v>17064</v>
      </c>
      <c r="N9215" t="s">
        <v>75</v>
      </c>
      <c r="O9215" t="s">
        <v>30</v>
      </c>
      <c r="P9215" t="s">
        <v>30</v>
      </c>
      <c r="Q9215" t="s">
        <v>31</v>
      </c>
      <c r="R9215" t="s">
        <v>30</v>
      </c>
    </row>
    <row r="9216" spans="1:24" x14ac:dyDescent="0.25">
      <c r="A9216">
        <v>1380642</v>
      </c>
      <c r="B9216" t="s">
        <v>34681</v>
      </c>
      <c r="C9216" t="s">
        <v>34682</v>
      </c>
      <c r="N9216" t="s">
        <v>75</v>
      </c>
      <c r="O9216" t="s">
        <v>30</v>
      </c>
      <c r="P9216" t="s">
        <v>30</v>
      </c>
      <c r="Q9216" t="s">
        <v>31</v>
      </c>
      <c r="R9216" t="s">
        <v>30</v>
      </c>
    </row>
    <row r="9217" spans="1:24" x14ac:dyDescent="0.25">
      <c r="A9217">
        <v>1380485</v>
      </c>
      <c r="B9217" t="s">
        <v>34686</v>
      </c>
      <c r="C9217" t="s">
        <v>34687</v>
      </c>
      <c r="N9217" t="s">
        <v>75</v>
      </c>
      <c r="O9217" t="s">
        <v>30</v>
      </c>
      <c r="P9217" t="s">
        <v>30</v>
      </c>
      <c r="Q9217" t="s">
        <v>31</v>
      </c>
      <c r="R9217" t="s">
        <v>30</v>
      </c>
    </row>
    <row r="9218" spans="1:24" x14ac:dyDescent="0.25">
      <c r="A9218">
        <v>1380533</v>
      </c>
      <c r="B9218" t="s">
        <v>34688</v>
      </c>
      <c r="C9218" t="s">
        <v>34689</v>
      </c>
      <c r="F9218" t="s">
        <v>34690</v>
      </c>
      <c r="M9218" t="s">
        <v>4839</v>
      </c>
      <c r="N9218" t="s">
        <v>75</v>
      </c>
      <c r="O9218" t="s">
        <v>30</v>
      </c>
      <c r="P9218" t="s">
        <v>30</v>
      </c>
      <c r="Q9218" t="s">
        <v>31</v>
      </c>
      <c r="R9218" t="s">
        <v>30</v>
      </c>
    </row>
    <row r="9219" spans="1:24" x14ac:dyDescent="0.25">
      <c r="A9219">
        <v>1380155</v>
      </c>
      <c r="B9219" t="s">
        <v>34691</v>
      </c>
      <c r="C9219" t="s">
        <v>34692</v>
      </c>
      <c r="M9219" t="s">
        <v>566</v>
      </c>
      <c r="N9219" t="s">
        <v>75</v>
      </c>
      <c r="O9219" t="s">
        <v>30</v>
      </c>
      <c r="P9219" t="s">
        <v>30</v>
      </c>
      <c r="Q9219" t="s">
        <v>31</v>
      </c>
      <c r="R9219" t="s">
        <v>30</v>
      </c>
    </row>
    <row r="9220" spans="1:24" x14ac:dyDescent="0.25">
      <c r="A9220">
        <v>1380726</v>
      </c>
      <c r="B9220" t="s">
        <v>34696</v>
      </c>
      <c r="C9220" t="s">
        <v>34697</v>
      </c>
      <c r="E9220" t="s">
        <v>34698</v>
      </c>
      <c r="F9220" t="s">
        <v>301</v>
      </c>
      <c r="G9220" t="e">
        <f>-mycin</f>
        <v>#NAME?</v>
      </c>
      <c r="H9220" t="s">
        <v>26</v>
      </c>
      <c r="I9220">
        <v>1963</v>
      </c>
      <c r="M9220" t="s">
        <v>268</v>
      </c>
      <c r="N9220" t="s">
        <v>75</v>
      </c>
      <c r="O9220" t="s">
        <v>30</v>
      </c>
      <c r="P9220" t="s">
        <v>30</v>
      </c>
      <c r="Q9220" t="s">
        <v>31</v>
      </c>
      <c r="R9220" t="s">
        <v>30</v>
      </c>
    </row>
    <row r="9221" spans="1:24" x14ac:dyDescent="0.25">
      <c r="A9221">
        <v>1380817</v>
      </c>
      <c r="B9221" t="s">
        <v>34699</v>
      </c>
      <c r="C9221" t="s">
        <v>34700</v>
      </c>
      <c r="N9221" t="s">
        <v>75</v>
      </c>
      <c r="O9221" t="s">
        <v>30</v>
      </c>
      <c r="P9221" t="s">
        <v>30</v>
      </c>
      <c r="Q9221" t="s">
        <v>31</v>
      </c>
      <c r="R9221" t="s">
        <v>30</v>
      </c>
    </row>
    <row r="9222" spans="1:24" x14ac:dyDescent="0.25">
      <c r="A9222">
        <v>1376133</v>
      </c>
      <c r="B9222" t="s">
        <v>34701</v>
      </c>
      <c r="C9222" t="s">
        <v>34702</v>
      </c>
      <c r="E9222" t="s">
        <v>34703</v>
      </c>
      <c r="F9222" t="s">
        <v>34704</v>
      </c>
      <c r="G9222" t="e">
        <f>-stat</f>
        <v>#NAME?</v>
      </c>
      <c r="H9222" t="s">
        <v>2078</v>
      </c>
      <c r="I9222">
        <v>2010</v>
      </c>
      <c r="N9222" t="s">
        <v>45</v>
      </c>
      <c r="O9222" t="s">
        <v>40</v>
      </c>
      <c r="P9222" t="s">
        <v>30</v>
      </c>
      <c r="Q9222" t="s">
        <v>63</v>
      </c>
      <c r="R9222" t="s">
        <v>30</v>
      </c>
      <c r="X9222" t="s">
        <v>34705</v>
      </c>
    </row>
    <row r="9223" spans="1:24" x14ac:dyDescent="0.25">
      <c r="A9223">
        <v>103971</v>
      </c>
      <c r="B9223" t="s">
        <v>34711</v>
      </c>
      <c r="C9223" t="s">
        <v>34712</v>
      </c>
      <c r="E9223" t="s">
        <v>34713</v>
      </c>
      <c r="F9223" t="s">
        <v>27439</v>
      </c>
      <c r="G9223" t="e">
        <f ca="1">-ifen(e)</f>
        <v>#NAME?</v>
      </c>
      <c r="H9223" t="s">
        <v>4990</v>
      </c>
      <c r="I9223">
        <v>2002</v>
      </c>
      <c r="N9223" t="s">
        <v>45</v>
      </c>
      <c r="O9223" t="s">
        <v>30</v>
      </c>
      <c r="P9223" t="s">
        <v>30</v>
      </c>
      <c r="Q9223" t="s">
        <v>31</v>
      </c>
      <c r="R9223" t="s">
        <v>30</v>
      </c>
      <c r="X9223" t="s">
        <v>34714</v>
      </c>
    </row>
    <row r="9224" spans="1:24" x14ac:dyDescent="0.25">
      <c r="A9224">
        <v>1376531</v>
      </c>
      <c r="B9224" t="s">
        <v>34721</v>
      </c>
      <c r="C9224" t="s">
        <v>34722</v>
      </c>
      <c r="F9224" t="s">
        <v>34723</v>
      </c>
      <c r="I9224">
        <v>1999</v>
      </c>
      <c r="N9224" t="s">
        <v>45</v>
      </c>
      <c r="O9224" t="s">
        <v>40</v>
      </c>
      <c r="P9224" t="s">
        <v>30</v>
      </c>
      <c r="Q9224" t="s">
        <v>46</v>
      </c>
      <c r="R9224" t="s">
        <v>30</v>
      </c>
      <c r="X9224" t="s">
        <v>34724</v>
      </c>
    </row>
    <row r="9225" spans="1:24" x14ac:dyDescent="0.25">
      <c r="A9225">
        <v>1383040</v>
      </c>
      <c r="B9225" t="s">
        <v>34725</v>
      </c>
      <c r="C9225" t="s">
        <v>34726</v>
      </c>
      <c r="E9225" t="s">
        <v>34727</v>
      </c>
      <c r="F9225" t="s">
        <v>366</v>
      </c>
      <c r="G9225" t="e">
        <f>-antel</f>
        <v>#NAME?</v>
      </c>
      <c r="H9225" t="s">
        <v>3840</v>
      </c>
      <c r="I9225">
        <v>1976</v>
      </c>
      <c r="M9225" t="s">
        <v>948</v>
      </c>
      <c r="N9225" t="s">
        <v>45</v>
      </c>
      <c r="O9225" t="s">
        <v>40</v>
      </c>
      <c r="P9225" t="s">
        <v>30</v>
      </c>
      <c r="Q9225" t="s">
        <v>63</v>
      </c>
      <c r="R9225" t="s">
        <v>30</v>
      </c>
      <c r="X9225" t="s">
        <v>34728</v>
      </c>
    </row>
    <row r="9226" spans="1:24" x14ac:dyDescent="0.25">
      <c r="A9226">
        <v>1064822</v>
      </c>
      <c r="B9226" t="s">
        <v>34729</v>
      </c>
      <c r="C9226" t="s">
        <v>34730</v>
      </c>
      <c r="E9226" t="s">
        <v>34731</v>
      </c>
      <c r="F9226" t="s">
        <v>23630</v>
      </c>
      <c r="G9226" t="e">
        <f>-conazole</f>
        <v>#NAME?</v>
      </c>
      <c r="H9226" t="s">
        <v>917</v>
      </c>
      <c r="I9226">
        <v>1982</v>
      </c>
      <c r="K9226" t="s">
        <v>34732</v>
      </c>
      <c r="L9226" t="s">
        <v>34733</v>
      </c>
      <c r="M9226" t="s">
        <v>268</v>
      </c>
      <c r="N9226" t="s">
        <v>45</v>
      </c>
      <c r="O9226" t="s">
        <v>30</v>
      </c>
      <c r="P9226" t="s">
        <v>30</v>
      </c>
      <c r="Q9226" t="s">
        <v>46</v>
      </c>
      <c r="R9226" t="s">
        <v>30</v>
      </c>
      <c r="X9226" t="s">
        <v>34734</v>
      </c>
    </row>
    <row r="9227" spans="1:24" x14ac:dyDescent="0.25">
      <c r="A9227">
        <v>1208872</v>
      </c>
      <c r="B9227" t="s">
        <v>34739</v>
      </c>
      <c r="C9227" t="s">
        <v>34740</v>
      </c>
      <c r="E9227" t="s">
        <v>34741</v>
      </c>
      <c r="I9227">
        <v>1966</v>
      </c>
      <c r="M9227" t="s">
        <v>871</v>
      </c>
      <c r="N9227" t="s">
        <v>45</v>
      </c>
      <c r="O9227" t="s">
        <v>40</v>
      </c>
      <c r="P9227" t="s">
        <v>30</v>
      </c>
      <c r="Q9227" t="s">
        <v>63</v>
      </c>
      <c r="R9227" t="s">
        <v>30</v>
      </c>
      <c r="X9227" t="s">
        <v>34742</v>
      </c>
    </row>
    <row r="9228" spans="1:24" x14ac:dyDescent="0.25">
      <c r="A9228">
        <v>1376680</v>
      </c>
      <c r="B9228" t="s">
        <v>34743</v>
      </c>
      <c r="C9228" t="s">
        <v>34744</v>
      </c>
      <c r="E9228" t="s">
        <v>34745</v>
      </c>
      <c r="F9228" t="s">
        <v>480</v>
      </c>
      <c r="I9228">
        <v>1976</v>
      </c>
      <c r="M9228" t="s">
        <v>179</v>
      </c>
      <c r="N9228" t="s">
        <v>45</v>
      </c>
      <c r="O9228" t="s">
        <v>40</v>
      </c>
      <c r="P9228" t="s">
        <v>30</v>
      </c>
      <c r="Q9228" t="s">
        <v>63</v>
      </c>
      <c r="R9228" t="s">
        <v>30</v>
      </c>
      <c r="X9228" t="s">
        <v>34746</v>
      </c>
    </row>
    <row r="9229" spans="1:24" x14ac:dyDescent="0.25">
      <c r="A9229">
        <v>1379602</v>
      </c>
      <c r="B9229" t="s">
        <v>34747</v>
      </c>
      <c r="C9229" t="s">
        <v>34748</v>
      </c>
      <c r="E9229" t="s">
        <v>34749</v>
      </c>
      <c r="G9229" t="e">
        <f>-plasinin</f>
        <v>#NAME?</v>
      </c>
      <c r="H9229" t="s">
        <v>6221</v>
      </c>
      <c r="I9229">
        <v>2005</v>
      </c>
      <c r="N9229" t="s">
        <v>45</v>
      </c>
      <c r="O9229" t="s">
        <v>30</v>
      </c>
      <c r="P9229" t="s">
        <v>30</v>
      </c>
      <c r="Q9229" t="s">
        <v>63</v>
      </c>
      <c r="R9229" t="s">
        <v>30</v>
      </c>
      <c r="X9229" t="s">
        <v>34750</v>
      </c>
    </row>
    <row r="9230" spans="1:24" x14ac:dyDescent="0.25">
      <c r="A9230">
        <v>1379089</v>
      </c>
      <c r="B9230" t="s">
        <v>34751</v>
      </c>
      <c r="C9230" t="s">
        <v>34752</v>
      </c>
      <c r="E9230" t="s">
        <v>34753</v>
      </c>
      <c r="G9230" t="s">
        <v>2167</v>
      </c>
      <c r="H9230" t="s">
        <v>2168</v>
      </c>
      <c r="I9230">
        <v>1967</v>
      </c>
      <c r="M9230" t="s">
        <v>7441</v>
      </c>
      <c r="N9230" t="s">
        <v>45</v>
      </c>
      <c r="O9230" t="s">
        <v>40</v>
      </c>
      <c r="P9230" t="s">
        <v>30</v>
      </c>
      <c r="Q9230" t="s">
        <v>63</v>
      </c>
      <c r="R9230" t="s">
        <v>30</v>
      </c>
      <c r="X9230" t="s">
        <v>34754</v>
      </c>
    </row>
    <row r="9231" spans="1:24" x14ac:dyDescent="0.25">
      <c r="A9231">
        <v>1377189</v>
      </c>
      <c r="B9231" t="s">
        <v>34755</v>
      </c>
      <c r="C9231" t="s">
        <v>34756</v>
      </c>
      <c r="E9231" t="s">
        <v>34757</v>
      </c>
      <c r="I9231">
        <v>1977</v>
      </c>
      <c r="M9231" t="s">
        <v>9589</v>
      </c>
      <c r="N9231" t="s">
        <v>45</v>
      </c>
      <c r="O9231" t="s">
        <v>40</v>
      </c>
      <c r="P9231" t="s">
        <v>30</v>
      </c>
      <c r="Q9231" t="s">
        <v>46</v>
      </c>
      <c r="R9231" t="s">
        <v>30</v>
      </c>
      <c r="X9231" t="s">
        <v>34758</v>
      </c>
    </row>
    <row r="9232" spans="1:24" x14ac:dyDescent="0.25">
      <c r="A9232">
        <v>162530</v>
      </c>
      <c r="B9232" t="s">
        <v>34759</v>
      </c>
      <c r="C9232" t="s">
        <v>34760</v>
      </c>
      <c r="E9232" t="s">
        <v>34761</v>
      </c>
      <c r="F9232" t="s">
        <v>13766</v>
      </c>
      <c r="G9232" t="s">
        <v>3508</v>
      </c>
      <c r="H9232" t="s">
        <v>3509</v>
      </c>
      <c r="I9232">
        <v>1998</v>
      </c>
      <c r="N9232" t="s">
        <v>29</v>
      </c>
      <c r="O9232" t="s">
        <v>30</v>
      </c>
      <c r="P9232" t="s">
        <v>30</v>
      </c>
      <c r="Q9232" t="s">
        <v>31</v>
      </c>
      <c r="R9232" t="s">
        <v>30</v>
      </c>
      <c r="X9232" t="s">
        <v>34762</v>
      </c>
    </row>
    <row r="9233" spans="1:24" x14ac:dyDescent="0.25">
      <c r="A9233">
        <v>184324</v>
      </c>
      <c r="B9233" t="s">
        <v>34776</v>
      </c>
      <c r="C9233" t="s">
        <v>34777</v>
      </c>
      <c r="E9233" t="s">
        <v>34778</v>
      </c>
      <c r="G9233" t="s">
        <v>581</v>
      </c>
      <c r="H9233" t="s">
        <v>582</v>
      </c>
      <c r="I9233">
        <v>1984</v>
      </c>
      <c r="M9233" t="s">
        <v>179</v>
      </c>
      <c r="N9233" t="s">
        <v>45</v>
      </c>
      <c r="O9233" t="s">
        <v>40</v>
      </c>
      <c r="P9233" t="s">
        <v>30</v>
      </c>
      <c r="Q9233" t="s">
        <v>63</v>
      </c>
      <c r="R9233" t="s">
        <v>30</v>
      </c>
      <c r="X9233" t="s">
        <v>34779</v>
      </c>
    </row>
    <row r="9234" spans="1:24" x14ac:dyDescent="0.25">
      <c r="A9234">
        <v>1383551</v>
      </c>
      <c r="B9234" t="s">
        <v>34780</v>
      </c>
      <c r="C9234" t="s">
        <v>34781</v>
      </c>
      <c r="E9234" t="s">
        <v>34782</v>
      </c>
      <c r="G9234" t="e">
        <f>-tide</f>
        <v>#NAME?</v>
      </c>
      <c r="H9234" t="s">
        <v>34783</v>
      </c>
      <c r="I9234">
        <v>2005</v>
      </c>
      <c r="N9234" t="s">
        <v>108</v>
      </c>
      <c r="O9234" t="s">
        <v>30</v>
      </c>
      <c r="P9234" t="s">
        <v>30</v>
      </c>
      <c r="Q9234" t="s">
        <v>31</v>
      </c>
      <c r="R9234" t="s">
        <v>30</v>
      </c>
      <c r="X9234" t="s">
        <v>34784</v>
      </c>
    </row>
    <row r="9235" spans="1:24" x14ac:dyDescent="0.25">
      <c r="A9235">
        <v>697885</v>
      </c>
      <c r="B9235" t="s">
        <v>34785</v>
      </c>
      <c r="C9235" t="s">
        <v>34786</v>
      </c>
      <c r="E9235" t="s">
        <v>34787</v>
      </c>
      <c r="F9235" t="s">
        <v>922</v>
      </c>
      <c r="I9235">
        <v>1961</v>
      </c>
      <c r="K9235" t="s">
        <v>34788</v>
      </c>
      <c r="L9235" t="s">
        <v>34789</v>
      </c>
      <c r="M9235" t="s">
        <v>4562</v>
      </c>
      <c r="N9235" t="s">
        <v>45</v>
      </c>
      <c r="O9235" t="s">
        <v>40</v>
      </c>
      <c r="P9235" t="s">
        <v>30</v>
      </c>
      <c r="Q9235" t="s">
        <v>63</v>
      </c>
      <c r="R9235" t="s">
        <v>30</v>
      </c>
      <c r="X9235" t="s">
        <v>34790</v>
      </c>
    </row>
    <row r="9236" spans="1:24" x14ac:dyDescent="0.25">
      <c r="A9236">
        <v>120289</v>
      </c>
      <c r="B9236" t="s">
        <v>34831</v>
      </c>
      <c r="C9236" t="s">
        <v>34832</v>
      </c>
      <c r="E9236" t="s">
        <v>34833</v>
      </c>
      <c r="F9236" t="s">
        <v>3859</v>
      </c>
      <c r="G9236" t="e">
        <f>-ac</f>
        <v>#NAME?</v>
      </c>
      <c r="H9236" t="s">
        <v>1022</v>
      </c>
      <c r="I9236">
        <v>1987</v>
      </c>
      <c r="M9236" t="s">
        <v>179</v>
      </c>
      <c r="N9236" t="s">
        <v>45</v>
      </c>
      <c r="O9236" t="s">
        <v>40</v>
      </c>
      <c r="P9236" t="s">
        <v>30</v>
      </c>
      <c r="Q9236" t="s">
        <v>63</v>
      </c>
      <c r="R9236" t="s">
        <v>30</v>
      </c>
      <c r="X9236" t="s">
        <v>34834</v>
      </c>
    </row>
    <row r="9237" spans="1:24" x14ac:dyDescent="0.25">
      <c r="A9237">
        <v>1540521</v>
      </c>
      <c r="B9237" t="s">
        <v>34835</v>
      </c>
      <c r="C9237" t="s">
        <v>34836</v>
      </c>
      <c r="E9237" t="s">
        <v>10371</v>
      </c>
      <c r="F9237" t="s">
        <v>34837</v>
      </c>
      <c r="G9237" t="e">
        <f>-mab</f>
        <v>#NAME?</v>
      </c>
      <c r="H9237" t="s">
        <v>546</v>
      </c>
      <c r="I9237">
        <v>2012</v>
      </c>
      <c r="N9237" t="s">
        <v>547</v>
      </c>
      <c r="O9237" t="s">
        <v>30</v>
      </c>
      <c r="P9237" t="s">
        <v>30</v>
      </c>
      <c r="Q9237" t="s">
        <v>31</v>
      </c>
      <c r="R9237" t="s">
        <v>30</v>
      </c>
    </row>
    <row r="9238" spans="1:24" x14ac:dyDescent="0.25">
      <c r="A9238">
        <v>107810</v>
      </c>
      <c r="B9238" t="s">
        <v>34851</v>
      </c>
      <c r="C9238" t="s">
        <v>34852</v>
      </c>
      <c r="E9238" t="s">
        <v>34853</v>
      </c>
      <c r="G9238" t="e">
        <f>-isomide</f>
        <v>#NAME?</v>
      </c>
      <c r="H9238" t="s">
        <v>21305</v>
      </c>
      <c r="I9238">
        <v>1990</v>
      </c>
      <c r="M9238" t="s">
        <v>314</v>
      </c>
      <c r="N9238" t="s">
        <v>45</v>
      </c>
      <c r="O9238" t="s">
        <v>40</v>
      </c>
      <c r="P9238" t="s">
        <v>30</v>
      </c>
      <c r="Q9238" t="s">
        <v>46</v>
      </c>
      <c r="R9238" t="s">
        <v>30</v>
      </c>
      <c r="X9238" t="s">
        <v>34854</v>
      </c>
    </row>
    <row r="9239" spans="1:24" x14ac:dyDescent="0.25">
      <c r="A9239">
        <v>1377623</v>
      </c>
      <c r="B9239" t="s">
        <v>34859</v>
      </c>
      <c r="C9239" t="s">
        <v>34860</v>
      </c>
      <c r="F9239" t="s">
        <v>25075</v>
      </c>
      <c r="G9239" t="e">
        <f>-bamate</f>
        <v>#NAME?</v>
      </c>
      <c r="H9239" t="s">
        <v>12431</v>
      </c>
      <c r="I9239">
        <v>1963</v>
      </c>
      <c r="M9239" t="s">
        <v>1273</v>
      </c>
      <c r="N9239" t="s">
        <v>45</v>
      </c>
      <c r="O9239" t="s">
        <v>40</v>
      </c>
      <c r="P9239" t="s">
        <v>30</v>
      </c>
      <c r="Q9239" t="s">
        <v>46</v>
      </c>
      <c r="R9239" t="s">
        <v>30</v>
      </c>
      <c r="X9239" t="s">
        <v>34861</v>
      </c>
    </row>
    <row r="9240" spans="1:24" x14ac:dyDescent="0.25">
      <c r="A9240">
        <v>1376709</v>
      </c>
      <c r="B9240" t="s">
        <v>34862</v>
      </c>
      <c r="C9240" t="s">
        <v>34863</v>
      </c>
      <c r="E9240" t="s">
        <v>34864</v>
      </c>
      <c r="F9240" t="s">
        <v>3859</v>
      </c>
      <c r="I9240">
        <v>1975</v>
      </c>
      <c r="M9240" t="s">
        <v>1310</v>
      </c>
      <c r="N9240" t="s">
        <v>45</v>
      </c>
      <c r="O9240" t="s">
        <v>40</v>
      </c>
      <c r="P9240" t="s">
        <v>30</v>
      </c>
      <c r="Q9240" t="s">
        <v>63</v>
      </c>
      <c r="R9240" t="s">
        <v>30</v>
      </c>
      <c r="X9240" t="s">
        <v>34865</v>
      </c>
    </row>
    <row r="9241" spans="1:24" x14ac:dyDescent="0.25">
      <c r="A9241">
        <v>1383123</v>
      </c>
      <c r="B9241" t="s">
        <v>34866</v>
      </c>
      <c r="C9241" t="s">
        <v>34867</v>
      </c>
      <c r="I9241">
        <v>1969</v>
      </c>
      <c r="M9241" t="s">
        <v>7795</v>
      </c>
      <c r="N9241" t="s">
        <v>45</v>
      </c>
      <c r="O9241" t="s">
        <v>30</v>
      </c>
      <c r="P9241" t="s">
        <v>30</v>
      </c>
      <c r="Q9241" t="s">
        <v>63</v>
      </c>
      <c r="R9241" t="s">
        <v>30</v>
      </c>
      <c r="X9241" t="s">
        <v>34868</v>
      </c>
    </row>
    <row r="9242" spans="1:24" x14ac:dyDescent="0.25">
      <c r="A9242">
        <v>1540538</v>
      </c>
      <c r="B9242" t="s">
        <v>34869</v>
      </c>
      <c r="C9242" t="s">
        <v>34870</v>
      </c>
      <c r="E9242" t="s">
        <v>34871</v>
      </c>
      <c r="F9242" t="s">
        <v>34872</v>
      </c>
      <c r="G9242" t="e">
        <f>-mer</f>
        <v>#NAME?</v>
      </c>
      <c r="H9242" t="s">
        <v>2375</v>
      </c>
      <c r="I9242">
        <v>2013</v>
      </c>
      <c r="N9242" t="s">
        <v>75</v>
      </c>
      <c r="O9242" t="s">
        <v>30</v>
      </c>
      <c r="P9242" t="s">
        <v>30</v>
      </c>
      <c r="Q9242" t="s">
        <v>31</v>
      </c>
      <c r="R9242" t="s">
        <v>30</v>
      </c>
    </row>
    <row r="9243" spans="1:24" x14ac:dyDescent="0.25">
      <c r="A9243">
        <v>699377</v>
      </c>
      <c r="B9243" t="s">
        <v>34873</v>
      </c>
      <c r="C9243" t="s">
        <v>34874</v>
      </c>
      <c r="E9243" t="s">
        <v>23452</v>
      </c>
      <c r="G9243" t="e">
        <f>-relin</f>
        <v>#NAME?</v>
      </c>
      <c r="H9243" t="s">
        <v>5143</v>
      </c>
      <c r="I9243">
        <v>2006</v>
      </c>
      <c r="K9243" t="s">
        <v>34875</v>
      </c>
      <c r="L9243" t="s">
        <v>34876</v>
      </c>
      <c r="N9243" t="s">
        <v>108</v>
      </c>
      <c r="O9243" t="s">
        <v>30</v>
      </c>
      <c r="P9243" t="s">
        <v>30</v>
      </c>
      <c r="Q9243" t="s">
        <v>31</v>
      </c>
      <c r="R9243" t="s">
        <v>30</v>
      </c>
    </row>
    <row r="9244" spans="1:24" x14ac:dyDescent="0.25">
      <c r="A9244">
        <v>1376533</v>
      </c>
      <c r="B9244" t="s">
        <v>34877</v>
      </c>
      <c r="C9244" t="s">
        <v>34878</v>
      </c>
      <c r="N9244" t="s">
        <v>45</v>
      </c>
      <c r="O9244" t="s">
        <v>40</v>
      </c>
      <c r="P9244" t="s">
        <v>30</v>
      </c>
      <c r="Q9244" t="s">
        <v>46</v>
      </c>
      <c r="R9244" t="s">
        <v>30</v>
      </c>
      <c r="X9244" t="s">
        <v>34879</v>
      </c>
    </row>
    <row r="9245" spans="1:24" x14ac:dyDescent="0.25">
      <c r="A9245">
        <v>1380074</v>
      </c>
      <c r="B9245" t="s">
        <v>34880</v>
      </c>
      <c r="C9245" t="s">
        <v>34881</v>
      </c>
      <c r="E9245" t="s">
        <v>34882</v>
      </c>
      <c r="F9245" t="s">
        <v>489</v>
      </c>
      <c r="G9245" t="e">
        <f>-setron</f>
        <v>#NAME?</v>
      </c>
      <c r="H9245" t="s">
        <v>3536</v>
      </c>
      <c r="I9245">
        <v>1991</v>
      </c>
      <c r="M9245" t="s">
        <v>1969</v>
      </c>
      <c r="N9245" t="s">
        <v>45</v>
      </c>
      <c r="O9245" t="s">
        <v>40</v>
      </c>
      <c r="P9245" t="s">
        <v>30</v>
      </c>
      <c r="Q9245" t="s">
        <v>31</v>
      </c>
      <c r="R9245" t="s">
        <v>30</v>
      </c>
      <c r="X9245" t="s">
        <v>34883</v>
      </c>
    </row>
    <row r="9246" spans="1:24" x14ac:dyDescent="0.25">
      <c r="A9246">
        <v>1377416</v>
      </c>
      <c r="B9246" t="s">
        <v>34884</v>
      </c>
      <c r="C9246" t="s">
        <v>34885</v>
      </c>
      <c r="E9246" t="s">
        <v>34886</v>
      </c>
      <c r="G9246" t="s">
        <v>2167</v>
      </c>
      <c r="H9246" t="s">
        <v>2168</v>
      </c>
      <c r="N9246" t="s">
        <v>45</v>
      </c>
      <c r="O9246" t="s">
        <v>40</v>
      </c>
      <c r="P9246" t="s">
        <v>30</v>
      </c>
      <c r="Q9246" t="s">
        <v>63</v>
      </c>
      <c r="R9246" t="s">
        <v>30</v>
      </c>
      <c r="X9246" t="s">
        <v>34887</v>
      </c>
    </row>
    <row r="9247" spans="1:24" x14ac:dyDescent="0.25">
      <c r="A9247">
        <v>1376789</v>
      </c>
      <c r="B9247" t="s">
        <v>34888</v>
      </c>
      <c r="C9247" t="s">
        <v>34889</v>
      </c>
      <c r="K9247" t="s">
        <v>34890</v>
      </c>
      <c r="L9247" t="s">
        <v>34891</v>
      </c>
      <c r="N9247" t="s">
        <v>45</v>
      </c>
      <c r="O9247" t="s">
        <v>30</v>
      </c>
      <c r="P9247" t="s">
        <v>30</v>
      </c>
      <c r="Q9247" t="s">
        <v>46</v>
      </c>
      <c r="R9247" t="s">
        <v>30</v>
      </c>
      <c r="X9247" t="s">
        <v>34892</v>
      </c>
    </row>
    <row r="9248" spans="1:24" x14ac:dyDescent="0.25">
      <c r="A9248">
        <v>1376529</v>
      </c>
      <c r="B9248" t="s">
        <v>34893</v>
      </c>
      <c r="C9248" t="s">
        <v>34894</v>
      </c>
      <c r="E9248" t="s">
        <v>34895</v>
      </c>
      <c r="N9248" t="s">
        <v>45</v>
      </c>
      <c r="O9248" t="s">
        <v>40</v>
      </c>
      <c r="P9248" t="s">
        <v>30</v>
      </c>
      <c r="Q9248" t="s">
        <v>63</v>
      </c>
      <c r="R9248" t="s">
        <v>30</v>
      </c>
      <c r="X9248" t="s">
        <v>34896</v>
      </c>
    </row>
    <row r="9249" spans="1:24" x14ac:dyDescent="0.25">
      <c r="A9249">
        <v>1379209</v>
      </c>
      <c r="B9249" t="s">
        <v>34897</v>
      </c>
      <c r="C9249" t="s">
        <v>34898</v>
      </c>
      <c r="K9249" t="s">
        <v>34899</v>
      </c>
      <c r="L9249" t="s">
        <v>34900</v>
      </c>
      <c r="N9249" t="s">
        <v>45</v>
      </c>
      <c r="O9249" t="s">
        <v>40</v>
      </c>
      <c r="P9249" t="s">
        <v>30</v>
      </c>
      <c r="Q9249" t="s">
        <v>63</v>
      </c>
      <c r="R9249" t="s">
        <v>30</v>
      </c>
      <c r="X9249" t="s">
        <v>34901</v>
      </c>
    </row>
    <row r="9250" spans="1:24" x14ac:dyDescent="0.25">
      <c r="A9250">
        <v>1380801</v>
      </c>
      <c r="B9250" t="s">
        <v>34914</v>
      </c>
      <c r="C9250" t="s">
        <v>34915</v>
      </c>
      <c r="K9250" t="s">
        <v>34916</v>
      </c>
      <c r="L9250" t="s">
        <v>34917</v>
      </c>
      <c r="N9250" t="s">
        <v>229</v>
      </c>
      <c r="O9250" t="s">
        <v>30</v>
      </c>
      <c r="P9250" t="s">
        <v>30</v>
      </c>
      <c r="Q9250" t="s">
        <v>31</v>
      </c>
      <c r="R9250" t="s">
        <v>30</v>
      </c>
    </row>
    <row r="9251" spans="1:24" x14ac:dyDescent="0.25">
      <c r="A9251">
        <v>1380175</v>
      </c>
      <c r="B9251" t="s">
        <v>34921</v>
      </c>
      <c r="C9251" t="s">
        <v>34922</v>
      </c>
      <c r="F9251" t="s">
        <v>442</v>
      </c>
      <c r="M9251" t="s">
        <v>1664</v>
      </c>
      <c r="N9251" t="s">
        <v>75</v>
      </c>
      <c r="O9251" t="s">
        <v>30</v>
      </c>
      <c r="P9251" t="s">
        <v>30</v>
      </c>
      <c r="Q9251" t="s">
        <v>31</v>
      </c>
      <c r="R9251" t="s">
        <v>30</v>
      </c>
    </row>
    <row r="9252" spans="1:24" x14ac:dyDescent="0.25">
      <c r="A9252">
        <v>1380973</v>
      </c>
      <c r="B9252" t="s">
        <v>34929</v>
      </c>
      <c r="C9252" t="s">
        <v>34930</v>
      </c>
      <c r="E9252" t="s">
        <v>34931</v>
      </c>
      <c r="F9252" t="s">
        <v>34932</v>
      </c>
      <c r="G9252" t="e">
        <f>-mab</f>
        <v>#NAME?</v>
      </c>
      <c r="H9252" t="s">
        <v>546</v>
      </c>
      <c r="I9252">
        <v>2009</v>
      </c>
      <c r="N9252" t="s">
        <v>547</v>
      </c>
      <c r="O9252" t="s">
        <v>30</v>
      </c>
      <c r="P9252" t="s">
        <v>30</v>
      </c>
      <c r="Q9252" t="s">
        <v>31</v>
      </c>
      <c r="R9252" t="s">
        <v>30</v>
      </c>
    </row>
    <row r="9253" spans="1:24" x14ac:dyDescent="0.25">
      <c r="A9253">
        <v>1380742</v>
      </c>
      <c r="B9253" t="s">
        <v>34933</v>
      </c>
      <c r="C9253" t="s">
        <v>34934</v>
      </c>
      <c r="G9253" t="e">
        <f>-ase</f>
        <v>#NAME?</v>
      </c>
      <c r="H9253" t="s">
        <v>2359</v>
      </c>
      <c r="N9253" t="s">
        <v>2360</v>
      </c>
      <c r="O9253" t="s">
        <v>30</v>
      </c>
      <c r="P9253" t="s">
        <v>30</v>
      </c>
      <c r="Q9253" t="s">
        <v>31</v>
      </c>
      <c r="R9253" t="s">
        <v>30</v>
      </c>
    </row>
    <row r="9254" spans="1:24" x14ac:dyDescent="0.25">
      <c r="A9254">
        <v>1380815</v>
      </c>
      <c r="B9254" t="s">
        <v>34935</v>
      </c>
      <c r="C9254" t="s">
        <v>34936</v>
      </c>
      <c r="E9254" t="s">
        <v>34937</v>
      </c>
      <c r="F9254" t="s">
        <v>973</v>
      </c>
      <c r="I9254">
        <v>1967</v>
      </c>
      <c r="M9254" t="s">
        <v>12853</v>
      </c>
      <c r="N9254" t="s">
        <v>75</v>
      </c>
      <c r="O9254" t="s">
        <v>30</v>
      </c>
      <c r="P9254" t="s">
        <v>30</v>
      </c>
      <c r="Q9254" t="s">
        <v>31</v>
      </c>
      <c r="R9254" t="s">
        <v>30</v>
      </c>
    </row>
    <row r="9255" spans="1:24" x14ac:dyDescent="0.25">
      <c r="A9255">
        <v>1377179</v>
      </c>
      <c r="B9255" t="s">
        <v>34941</v>
      </c>
      <c r="C9255" t="s">
        <v>34942</v>
      </c>
      <c r="G9255" t="s">
        <v>237</v>
      </c>
      <c r="H9255" t="s">
        <v>238</v>
      </c>
      <c r="N9255" t="s">
        <v>45</v>
      </c>
      <c r="O9255" t="s">
        <v>40</v>
      </c>
      <c r="P9255" t="s">
        <v>30</v>
      </c>
      <c r="Q9255" t="s">
        <v>46</v>
      </c>
      <c r="R9255" t="s">
        <v>30</v>
      </c>
      <c r="X9255" t="s">
        <v>34943</v>
      </c>
    </row>
    <row r="9256" spans="1:24" x14ac:dyDescent="0.25">
      <c r="A9256">
        <v>1376395</v>
      </c>
      <c r="B9256" t="s">
        <v>34944</v>
      </c>
      <c r="C9256" t="s">
        <v>34945</v>
      </c>
      <c r="N9256" t="s">
        <v>45</v>
      </c>
      <c r="O9256" t="s">
        <v>40</v>
      </c>
      <c r="P9256" t="s">
        <v>30</v>
      </c>
      <c r="Q9256" t="s">
        <v>46</v>
      </c>
      <c r="R9256" t="s">
        <v>30</v>
      </c>
      <c r="X9256" t="s">
        <v>34946</v>
      </c>
    </row>
    <row r="9257" spans="1:24" x14ac:dyDescent="0.25">
      <c r="A9257">
        <v>1383292</v>
      </c>
      <c r="B9257" t="s">
        <v>34947</v>
      </c>
      <c r="C9257" t="s">
        <v>34948</v>
      </c>
      <c r="F9257" t="s">
        <v>34949</v>
      </c>
      <c r="G9257" t="s">
        <v>129</v>
      </c>
      <c r="H9257" t="s">
        <v>130</v>
      </c>
      <c r="I9257">
        <v>1997</v>
      </c>
      <c r="M9257" t="s">
        <v>34950</v>
      </c>
      <c r="N9257" t="s">
        <v>45</v>
      </c>
      <c r="O9257" t="s">
        <v>40</v>
      </c>
      <c r="P9257" t="s">
        <v>30</v>
      </c>
      <c r="Q9257" t="s">
        <v>63</v>
      </c>
      <c r="R9257" t="s">
        <v>30</v>
      </c>
      <c r="X9257" t="s">
        <v>34951</v>
      </c>
    </row>
    <row r="9258" spans="1:24" x14ac:dyDescent="0.25">
      <c r="A9258">
        <v>1377441</v>
      </c>
      <c r="B9258" t="s">
        <v>34952</v>
      </c>
      <c r="C9258" t="s">
        <v>34953</v>
      </c>
      <c r="N9258" t="s">
        <v>45</v>
      </c>
      <c r="O9258" t="s">
        <v>40</v>
      </c>
      <c r="P9258" t="s">
        <v>30</v>
      </c>
      <c r="Q9258" t="s">
        <v>46</v>
      </c>
      <c r="R9258" t="s">
        <v>30</v>
      </c>
      <c r="X9258" t="s">
        <v>34954</v>
      </c>
    </row>
    <row r="9259" spans="1:24" x14ac:dyDescent="0.25">
      <c r="A9259">
        <v>1379803</v>
      </c>
      <c r="B9259" t="s">
        <v>34955</v>
      </c>
      <c r="C9259" t="s">
        <v>34956</v>
      </c>
      <c r="E9259" t="s">
        <v>34957</v>
      </c>
      <c r="F9259" t="s">
        <v>6226</v>
      </c>
      <c r="I9259">
        <v>1994</v>
      </c>
      <c r="M9259" t="s">
        <v>18716</v>
      </c>
      <c r="N9259" t="s">
        <v>29</v>
      </c>
      <c r="O9259" t="s">
        <v>40</v>
      </c>
      <c r="P9259" t="s">
        <v>30</v>
      </c>
      <c r="Q9259" t="s">
        <v>46</v>
      </c>
      <c r="R9259" t="s">
        <v>30</v>
      </c>
      <c r="X9259" t="s">
        <v>34958</v>
      </c>
    </row>
    <row r="9260" spans="1:24" x14ac:dyDescent="0.25">
      <c r="A9260">
        <v>1376923</v>
      </c>
      <c r="B9260" t="s">
        <v>34959</v>
      </c>
      <c r="C9260" t="s">
        <v>34960</v>
      </c>
      <c r="E9260" t="s">
        <v>34961</v>
      </c>
      <c r="G9260" t="s">
        <v>2333</v>
      </c>
      <c r="H9260" t="s">
        <v>790</v>
      </c>
      <c r="N9260" t="s">
        <v>45</v>
      </c>
      <c r="O9260" t="s">
        <v>40</v>
      </c>
      <c r="P9260" t="s">
        <v>30</v>
      </c>
      <c r="Q9260" t="s">
        <v>63</v>
      </c>
      <c r="R9260" t="s">
        <v>30</v>
      </c>
      <c r="X9260" t="s">
        <v>34962</v>
      </c>
    </row>
    <row r="9261" spans="1:24" x14ac:dyDescent="0.25">
      <c r="A9261">
        <v>1378112</v>
      </c>
      <c r="B9261" t="s">
        <v>34963</v>
      </c>
      <c r="C9261" t="s">
        <v>34964</v>
      </c>
      <c r="F9261" t="s">
        <v>452</v>
      </c>
      <c r="I9261">
        <v>1970</v>
      </c>
      <c r="K9261" t="s">
        <v>34965</v>
      </c>
      <c r="L9261" t="s">
        <v>34966</v>
      </c>
      <c r="M9261" t="s">
        <v>4208</v>
      </c>
      <c r="N9261" t="s">
        <v>29</v>
      </c>
      <c r="O9261" t="s">
        <v>30</v>
      </c>
      <c r="P9261" t="s">
        <v>30</v>
      </c>
      <c r="Q9261" t="s">
        <v>31</v>
      </c>
      <c r="R9261" t="s">
        <v>30</v>
      </c>
      <c r="X9261" t="s">
        <v>34967</v>
      </c>
    </row>
    <row r="9262" spans="1:24" x14ac:dyDescent="0.25">
      <c r="A9262">
        <v>1378681</v>
      </c>
      <c r="B9262" t="s">
        <v>34968</v>
      </c>
      <c r="C9262" t="s">
        <v>34969</v>
      </c>
      <c r="N9262" t="s">
        <v>29</v>
      </c>
      <c r="O9262" t="s">
        <v>30</v>
      </c>
      <c r="P9262" t="s">
        <v>30</v>
      </c>
      <c r="Q9262" t="s">
        <v>31</v>
      </c>
      <c r="R9262" t="s">
        <v>30</v>
      </c>
      <c r="X9262" t="s">
        <v>34970</v>
      </c>
    </row>
    <row r="9263" spans="1:24" x14ac:dyDescent="0.25">
      <c r="A9263">
        <v>1376548</v>
      </c>
      <c r="B9263" t="s">
        <v>34971</v>
      </c>
      <c r="C9263" t="s">
        <v>34972</v>
      </c>
      <c r="N9263" t="s">
        <v>45</v>
      </c>
      <c r="O9263" t="s">
        <v>30</v>
      </c>
      <c r="P9263" t="s">
        <v>30</v>
      </c>
      <c r="Q9263" t="s">
        <v>63</v>
      </c>
      <c r="R9263" t="s">
        <v>30</v>
      </c>
      <c r="X9263" t="s">
        <v>34973</v>
      </c>
    </row>
    <row r="9264" spans="1:24" x14ac:dyDescent="0.25">
      <c r="A9264">
        <v>1378864</v>
      </c>
      <c r="B9264" t="s">
        <v>34974</v>
      </c>
      <c r="C9264" t="s">
        <v>34975</v>
      </c>
      <c r="N9264" t="s">
        <v>45</v>
      </c>
      <c r="O9264" t="s">
        <v>40</v>
      </c>
      <c r="P9264" t="s">
        <v>30</v>
      </c>
      <c r="Q9264" t="s">
        <v>63</v>
      </c>
      <c r="R9264" t="s">
        <v>30</v>
      </c>
      <c r="X9264" t="s">
        <v>34976</v>
      </c>
    </row>
    <row r="9265" spans="1:24" x14ac:dyDescent="0.25">
      <c r="A9265">
        <v>1377203</v>
      </c>
      <c r="B9265" t="s">
        <v>34977</v>
      </c>
      <c r="C9265" t="s">
        <v>34978</v>
      </c>
      <c r="N9265" t="s">
        <v>45</v>
      </c>
      <c r="O9265" t="s">
        <v>40</v>
      </c>
      <c r="P9265" t="s">
        <v>30</v>
      </c>
      <c r="Q9265" t="s">
        <v>63</v>
      </c>
      <c r="R9265" t="s">
        <v>30</v>
      </c>
      <c r="X9265" t="s">
        <v>34979</v>
      </c>
    </row>
    <row r="9266" spans="1:24" x14ac:dyDescent="0.25">
      <c r="A9266">
        <v>1380093</v>
      </c>
      <c r="B9266" t="s">
        <v>34980</v>
      </c>
      <c r="C9266" t="s">
        <v>34981</v>
      </c>
      <c r="F9266" t="s">
        <v>499</v>
      </c>
      <c r="G9266" t="e">
        <f>-tinib</f>
        <v>#NAME?</v>
      </c>
      <c r="H9266" t="s">
        <v>1371</v>
      </c>
      <c r="I9266">
        <v>2012</v>
      </c>
      <c r="N9266" t="s">
        <v>45</v>
      </c>
      <c r="O9266" t="s">
        <v>40</v>
      </c>
      <c r="P9266" t="s">
        <v>30</v>
      </c>
      <c r="Q9266" t="s">
        <v>63</v>
      </c>
      <c r="R9266" t="s">
        <v>30</v>
      </c>
      <c r="X9266" t="s">
        <v>34982</v>
      </c>
    </row>
    <row r="9267" spans="1:24" x14ac:dyDescent="0.25">
      <c r="A9267">
        <v>1376861</v>
      </c>
      <c r="B9267" t="s">
        <v>34983</v>
      </c>
      <c r="C9267" t="s">
        <v>34984</v>
      </c>
      <c r="E9267" t="s">
        <v>34985</v>
      </c>
      <c r="K9267" t="s">
        <v>34986</v>
      </c>
      <c r="L9267" t="s">
        <v>34987</v>
      </c>
      <c r="N9267" t="s">
        <v>45</v>
      </c>
      <c r="O9267" t="s">
        <v>40</v>
      </c>
      <c r="P9267" t="s">
        <v>30</v>
      </c>
      <c r="Q9267" t="s">
        <v>46</v>
      </c>
      <c r="R9267" t="s">
        <v>30</v>
      </c>
      <c r="X9267" t="s">
        <v>34988</v>
      </c>
    </row>
    <row r="9268" spans="1:24" x14ac:dyDescent="0.25">
      <c r="A9268">
        <v>1376222</v>
      </c>
      <c r="B9268" t="s">
        <v>34989</v>
      </c>
      <c r="C9268" t="s">
        <v>34990</v>
      </c>
      <c r="E9268" t="s">
        <v>34991</v>
      </c>
      <c r="N9268" t="s">
        <v>45</v>
      </c>
      <c r="O9268" t="s">
        <v>40</v>
      </c>
      <c r="P9268" t="s">
        <v>30</v>
      </c>
      <c r="Q9268" t="s">
        <v>46</v>
      </c>
      <c r="R9268" t="s">
        <v>30</v>
      </c>
      <c r="X9268" t="s">
        <v>34992</v>
      </c>
    </row>
    <row r="9269" spans="1:24" x14ac:dyDescent="0.25">
      <c r="A9269">
        <v>1376264</v>
      </c>
      <c r="B9269" t="s">
        <v>34993</v>
      </c>
      <c r="C9269" t="s">
        <v>34994</v>
      </c>
      <c r="G9269" t="e">
        <f ca="1">-pin(e)</f>
        <v>#NAME?</v>
      </c>
      <c r="H9269" t="s">
        <v>272</v>
      </c>
      <c r="N9269" t="s">
        <v>45</v>
      </c>
      <c r="O9269" t="s">
        <v>40</v>
      </c>
      <c r="P9269" t="s">
        <v>30</v>
      </c>
      <c r="Q9269" t="s">
        <v>63</v>
      </c>
      <c r="R9269" t="s">
        <v>30</v>
      </c>
      <c r="X9269" t="s">
        <v>34995</v>
      </c>
    </row>
    <row r="9270" spans="1:24" x14ac:dyDescent="0.25">
      <c r="A9270">
        <v>1377334</v>
      </c>
      <c r="B9270" t="s">
        <v>34996</v>
      </c>
      <c r="C9270" t="s">
        <v>34997</v>
      </c>
      <c r="K9270" t="s">
        <v>34998</v>
      </c>
      <c r="L9270" t="s">
        <v>34999</v>
      </c>
      <c r="N9270" t="s">
        <v>45</v>
      </c>
      <c r="O9270" t="s">
        <v>40</v>
      </c>
      <c r="P9270" t="s">
        <v>30</v>
      </c>
      <c r="Q9270" t="s">
        <v>46</v>
      </c>
      <c r="R9270" t="s">
        <v>30</v>
      </c>
      <c r="X9270" t="s">
        <v>35000</v>
      </c>
    </row>
    <row r="9271" spans="1:24" x14ac:dyDescent="0.25">
      <c r="A9271">
        <v>1377181</v>
      </c>
      <c r="B9271" t="s">
        <v>35001</v>
      </c>
      <c r="C9271" t="s">
        <v>35002</v>
      </c>
      <c r="E9271" t="s">
        <v>35003</v>
      </c>
      <c r="N9271" t="s">
        <v>45</v>
      </c>
      <c r="O9271" t="s">
        <v>40</v>
      </c>
      <c r="P9271" t="s">
        <v>30</v>
      </c>
      <c r="Q9271" t="s">
        <v>46</v>
      </c>
      <c r="R9271" t="s">
        <v>30</v>
      </c>
      <c r="X9271" t="s">
        <v>35004</v>
      </c>
    </row>
    <row r="9272" spans="1:24" x14ac:dyDescent="0.25">
      <c r="A9272">
        <v>1377102</v>
      </c>
      <c r="B9272" t="s">
        <v>35005</v>
      </c>
      <c r="C9272" t="s">
        <v>35006</v>
      </c>
      <c r="G9272" t="s">
        <v>129</v>
      </c>
      <c r="H9272" t="s">
        <v>130</v>
      </c>
      <c r="N9272" t="s">
        <v>45</v>
      </c>
      <c r="O9272" t="s">
        <v>30</v>
      </c>
      <c r="P9272" t="s">
        <v>30</v>
      </c>
      <c r="Q9272" t="s">
        <v>46</v>
      </c>
      <c r="R9272" t="s">
        <v>30</v>
      </c>
      <c r="X9272" t="s">
        <v>35007</v>
      </c>
    </row>
    <row r="9273" spans="1:24" x14ac:dyDescent="0.25">
      <c r="A9273">
        <v>1376716</v>
      </c>
      <c r="B9273" t="s">
        <v>35008</v>
      </c>
      <c r="C9273" t="s">
        <v>35009</v>
      </c>
      <c r="N9273" t="s">
        <v>45</v>
      </c>
      <c r="O9273" t="s">
        <v>40</v>
      </c>
      <c r="P9273" t="s">
        <v>30</v>
      </c>
      <c r="Q9273" t="s">
        <v>63</v>
      </c>
      <c r="R9273" t="s">
        <v>30</v>
      </c>
      <c r="X9273" t="s">
        <v>35010</v>
      </c>
    </row>
    <row r="9274" spans="1:24" x14ac:dyDescent="0.25">
      <c r="A9274">
        <v>1377832</v>
      </c>
      <c r="B9274" t="s">
        <v>35011</v>
      </c>
      <c r="C9274" t="s">
        <v>35012</v>
      </c>
      <c r="G9274" t="e">
        <f>-tide</f>
        <v>#NAME?</v>
      </c>
      <c r="H9274" t="s">
        <v>107</v>
      </c>
      <c r="N9274" t="s">
        <v>108</v>
      </c>
      <c r="O9274" t="s">
        <v>30</v>
      </c>
      <c r="P9274" t="s">
        <v>30</v>
      </c>
      <c r="Q9274" t="s">
        <v>31</v>
      </c>
      <c r="R9274" t="s">
        <v>30</v>
      </c>
      <c r="X9274" t="s">
        <v>35013</v>
      </c>
    </row>
    <row r="9275" spans="1:24" x14ac:dyDescent="0.25">
      <c r="A9275">
        <v>1376865</v>
      </c>
      <c r="B9275" t="s">
        <v>35014</v>
      </c>
      <c r="C9275" t="s">
        <v>35015</v>
      </c>
      <c r="G9275" t="e">
        <f>-clomol</f>
        <v>#NAME?</v>
      </c>
      <c r="H9275" t="s">
        <v>29744</v>
      </c>
      <c r="N9275" t="s">
        <v>45</v>
      </c>
      <c r="O9275" t="s">
        <v>40</v>
      </c>
      <c r="P9275" t="s">
        <v>30</v>
      </c>
      <c r="Q9275" t="s">
        <v>46</v>
      </c>
      <c r="R9275" t="s">
        <v>30</v>
      </c>
      <c r="X9275" t="s">
        <v>35016</v>
      </c>
    </row>
    <row r="9276" spans="1:24" x14ac:dyDescent="0.25">
      <c r="A9276">
        <v>1378277</v>
      </c>
      <c r="B9276" t="s">
        <v>35017</v>
      </c>
      <c r="C9276" t="s">
        <v>35018</v>
      </c>
      <c r="G9276" t="e">
        <f>-arol</f>
        <v>#NAME?</v>
      </c>
      <c r="H9276" t="s">
        <v>3692</v>
      </c>
      <c r="N9276" t="s">
        <v>45</v>
      </c>
      <c r="O9276" t="s">
        <v>40</v>
      </c>
      <c r="P9276" t="s">
        <v>30</v>
      </c>
      <c r="Q9276" t="s">
        <v>63</v>
      </c>
      <c r="R9276" t="s">
        <v>30</v>
      </c>
      <c r="X9276" t="s">
        <v>35019</v>
      </c>
    </row>
    <row r="9277" spans="1:24" x14ac:dyDescent="0.25">
      <c r="A9277">
        <v>1377599</v>
      </c>
      <c r="B9277" t="s">
        <v>35020</v>
      </c>
      <c r="C9277" t="s">
        <v>35021</v>
      </c>
      <c r="G9277" t="e">
        <f>-pride</f>
        <v>#NAME?</v>
      </c>
      <c r="H9277" t="s">
        <v>165</v>
      </c>
      <c r="N9277" t="s">
        <v>45</v>
      </c>
      <c r="O9277" t="s">
        <v>40</v>
      </c>
      <c r="P9277" t="s">
        <v>30</v>
      </c>
      <c r="Q9277" t="s">
        <v>46</v>
      </c>
      <c r="R9277" t="s">
        <v>30</v>
      </c>
      <c r="X9277" t="s">
        <v>35022</v>
      </c>
    </row>
    <row r="9278" spans="1:24" x14ac:dyDescent="0.25">
      <c r="A9278">
        <v>1379907</v>
      </c>
      <c r="B9278" t="s">
        <v>35023</v>
      </c>
      <c r="C9278" t="s">
        <v>35024</v>
      </c>
      <c r="G9278" t="e">
        <f>-oxacin</f>
        <v>#NAME?</v>
      </c>
      <c r="H9278" t="s">
        <v>1472</v>
      </c>
      <c r="N9278" t="s">
        <v>45</v>
      </c>
      <c r="O9278" t="s">
        <v>40</v>
      </c>
      <c r="P9278" t="s">
        <v>30</v>
      </c>
      <c r="Q9278" t="s">
        <v>31</v>
      </c>
      <c r="R9278" t="s">
        <v>30</v>
      </c>
      <c r="X9278" t="s">
        <v>35025</v>
      </c>
    </row>
    <row r="9279" spans="1:24" x14ac:dyDescent="0.25">
      <c r="A9279">
        <v>1376240</v>
      </c>
      <c r="B9279" t="s">
        <v>35026</v>
      </c>
      <c r="C9279" t="s">
        <v>35027</v>
      </c>
      <c r="G9279" t="s">
        <v>129</v>
      </c>
      <c r="H9279" t="s">
        <v>130</v>
      </c>
      <c r="N9279" t="s">
        <v>45</v>
      </c>
      <c r="O9279" t="s">
        <v>30</v>
      </c>
      <c r="P9279" t="s">
        <v>30</v>
      </c>
      <c r="Q9279" t="s">
        <v>46</v>
      </c>
      <c r="R9279" t="s">
        <v>30</v>
      </c>
      <c r="X9279" t="s">
        <v>35028</v>
      </c>
    </row>
    <row r="9280" spans="1:24" x14ac:dyDescent="0.25">
      <c r="A9280">
        <v>1376602</v>
      </c>
      <c r="B9280" t="s">
        <v>35029</v>
      </c>
      <c r="C9280" t="s">
        <v>35030</v>
      </c>
      <c r="E9280" t="s">
        <v>35031</v>
      </c>
      <c r="I9280">
        <v>1965</v>
      </c>
      <c r="M9280" t="s">
        <v>35032</v>
      </c>
      <c r="N9280" t="s">
        <v>45</v>
      </c>
      <c r="O9280" t="s">
        <v>30</v>
      </c>
      <c r="P9280" t="s">
        <v>30</v>
      </c>
      <c r="Q9280" t="s">
        <v>63</v>
      </c>
      <c r="R9280" t="s">
        <v>30</v>
      </c>
      <c r="X9280" t="s">
        <v>35033</v>
      </c>
    </row>
    <row r="9281" spans="1:24" x14ac:dyDescent="0.25">
      <c r="A9281">
        <v>1377873</v>
      </c>
      <c r="B9281" t="s">
        <v>35034</v>
      </c>
      <c r="C9281" t="s">
        <v>35035</v>
      </c>
      <c r="N9281" t="s">
        <v>45</v>
      </c>
      <c r="O9281" t="s">
        <v>40</v>
      </c>
      <c r="P9281" t="s">
        <v>30</v>
      </c>
      <c r="Q9281" t="s">
        <v>63</v>
      </c>
      <c r="R9281" t="s">
        <v>30</v>
      </c>
      <c r="X9281" t="s">
        <v>35036</v>
      </c>
    </row>
    <row r="9282" spans="1:24" x14ac:dyDescent="0.25">
      <c r="A9282">
        <v>1295024</v>
      </c>
      <c r="B9282" t="s">
        <v>35037</v>
      </c>
      <c r="C9282" t="s">
        <v>35038</v>
      </c>
      <c r="N9282" t="s">
        <v>45</v>
      </c>
      <c r="O9282" t="s">
        <v>30</v>
      </c>
      <c r="P9282" t="s">
        <v>30</v>
      </c>
      <c r="Q9282" t="s">
        <v>63</v>
      </c>
      <c r="R9282" t="s">
        <v>30</v>
      </c>
      <c r="X9282" t="s">
        <v>35039</v>
      </c>
    </row>
    <row r="9283" spans="1:24" x14ac:dyDescent="0.25">
      <c r="A9283">
        <v>1302006</v>
      </c>
      <c r="B9283" t="s">
        <v>35040</v>
      </c>
      <c r="C9283" t="s">
        <v>35041</v>
      </c>
      <c r="E9283" t="s">
        <v>35042</v>
      </c>
      <c r="N9283" t="s">
        <v>45</v>
      </c>
      <c r="O9283" t="s">
        <v>30</v>
      </c>
      <c r="P9283" t="s">
        <v>30</v>
      </c>
      <c r="Q9283" t="s">
        <v>63</v>
      </c>
      <c r="R9283" t="s">
        <v>30</v>
      </c>
      <c r="X9283" t="s">
        <v>35043</v>
      </c>
    </row>
    <row r="9284" spans="1:24" x14ac:dyDescent="0.25">
      <c r="A9284">
        <v>1380511</v>
      </c>
      <c r="B9284" t="s">
        <v>35044</v>
      </c>
      <c r="C9284" t="s">
        <v>35045</v>
      </c>
      <c r="K9284" t="s">
        <v>35046</v>
      </c>
      <c r="L9284" t="s">
        <v>35047</v>
      </c>
      <c r="N9284" t="s">
        <v>75</v>
      </c>
      <c r="O9284" t="s">
        <v>30</v>
      </c>
      <c r="P9284" t="s">
        <v>30</v>
      </c>
      <c r="Q9284" t="s">
        <v>31</v>
      </c>
      <c r="R9284" t="s">
        <v>30</v>
      </c>
    </row>
    <row r="9285" spans="1:24" x14ac:dyDescent="0.25">
      <c r="A9285">
        <v>1381260</v>
      </c>
      <c r="B9285" t="s">
        <v>35048</v>
      </c>
      <c r="C9285" t="s">
        <v>35049</v>
      </c>
      <c r="N9285" t="s">
        <v>75</v>
      </c>
      <c r="O9285" t="s">
        <v>30</v>
      </c>
      <c r="P9285" t="s">
        <v>30</v>
      </c>
      <c r="Q9285" t="s">
        <v>31</v>
      </c>
      <c r="R9285" t="s">
        <v>30</v>
      </c>
    </row>
    <row r="9286" spans="1:24" x14ac:dyDescent="0.25">
      <c r="A9286">
        <v>1380981</v>
      </c>
      <c r="B9286" t="s">
        <v>35055</v>
      </c>
      <c r="C9286" t="s">
        <v>35056</v>
      </c>
      <c r="E9286" t="s">
        <v>35057</v>
      </c>
      <c r="F9286" t="s">
        <v>25071</v>
      </c>
      <c r="I9286">
        <v>2010</v>
      </c>
      <c r="N9286" t="s">
        <v>75</v>
      </c>
      <c r="O9286" t="s">
        <v>30</v>
      </c>
      <c r="P9286" t="s">
        <v>30</v>
      </c>
      <c r="Q9286" t="s">
        <v>31</v>
      </c>
      <c r="R9286" t="s">
        <v>30</v>
      </c>
    </row>
    <row r="9287" spans="1:24" x14ac:dyDescent="0.25">
      <c r="A9287">
        <v>1383460</v>
      </c>
      <c r="B9287" t="s">
        <v>35058</v>
      </c>
      <c r="C9287" t="s">
        <v>35059</v>
      </c>
      <c r="E9287" t="s">
        <v>35060</v>
      </c>
      <c r="F9287" t="s">
        <v>594</v>
      </c>
      <c r="I9287">
        <v>1978</v>
      </c>
      <c r="K9287" t="s">
        <v>35061</v>
      </c>
      <c r="L9287" t="s">
        <v>35062</v>
      </c>
      <c r="M9287" t="s">
        <v>33243</v>
      </c>
      <c r="N9287" t="s">
        <v>45</v>
      </c>
      <c r="O9287" t="s">
        <v>40</v>
      </c>
      <c r="P9287" t="s">
        <v>30</v>
      </c>
      <c r="Q9287" t="s">
        <v>63</v>
      </c>
      <c r="R9287" t="s">
        <v>30</v>
      </c>
      <c r="X9287" t="s">
        <v>35063</v>
      </c>
    </row>
    <row r="9288" spans="1:24" x14ac:dyDescent="0.25">
      <c r="A9288">
        <v>1383391</v>
      </c>
      <c r="B9288" t="s">
        <v>35064</v>
      </c>
      <c r="C9288" t="s">
        <v>35065</v>
      </c>
      <c r="E9288" t="s">
        <v>35066</v>
      </c>
      <c r="G9288" t="e">
        <f>-triptyline</f>
        <v>#NAME?</v>
      </c>
      <c r="H9288" t="s">
        <v>20995</v>
      </c>
      <c r="I9288">
        <v>1975</v>
      </c>
      <c r="M9288" t="s">
        <v>367</v>
      </c>
      <c r="N9288" t="s">
        <v>45</v>
      </c>
      <c r="O9288" t="s">
        <v>40</v>
      </c>
      <c r="P9288" t="s">
        <v>30</v>
      </c>
      <c r="Q9288" t="s">
        <v>46</v>
      </c>
      <c r="R9288" t="s">
        <v>30</v>
      </c>
      <c r="X9288" t="s">
        <v>35067</v>
      </c>
    </row>
    <row r="9289" spans="1:24" x14ac:dyDescent="0.25">
      <c r="A9289">
        <v>979351</v>
      </c>
      <c r="B9289" t="s">
        <v>35068</v>
      </c>
      <c r="C9289" t="s">
        <v>35069</v>
      </c>
      <c r="I9289">
        <v>1962</v>
      </c>
      <c r="M9289" t="s">
        <v>35070</v>
      </c>
      <c r="N9289" t="s">
        <v>45</v>
      </c>
      <c r="O9289" t="s">
        <v>30</v>
      </c>
      <c r="P9289" t="s">
        <v>30</v>
      </c>
      <c r="Q9289" t="s">
        <v>63</v>
      </c>
      <c r="R9289" t="s">
        <v>30</v>
      </c>
      <c r="X9289" t="s">
        <v>35071</v>
      </c>
    </row>
    <row r="9290" spans="1:24" x14ac:dyDescent="0.25">
      <c r="A9290">
        <v>749845</v>
      </c>
      <c r="B9290" t="s">
        <v>35072</v>
      </c>
      <c r="C9290" t="s">
        <v>35073</v>
      </c>
      <c r="G9290" t="s">
        <v>129</v>
      </c>
      <c r="H9290" t="s">
        <v>130</v>
      </c>
      <c r="N9290" t="s">
        <v>45</v>
      </c>
      <c r="O9290" t="s">
        <v>30</v>
      </c>
      <c r="P9290" t="s">
        <v>30</v>
      </c>
      <c r="Q9290" t="s">
        <v>63</v>
      </c>
      <c r="R9290" t="s">
        <v>30</v>
      </c>
      <c r="X9290" t="s">
        <v>35074</v>
      </c>
    </row>
    <row r="9291" spans="1:24" x14ac:dyDescent="0.25">
      <c r="A9291">
        <v>494834</v>
      </c>
      <c r="B9291" t="s">
        <v>35075</v>
      </c>
      <c r="C9291" t="s">
        <v>35076</v>
      </c>
      <c r="E9291" t="s">
        <v>35077</v>
      </c>
      <c r="F9291" t="s">
        <v>1445</v>
      </c>
      <c r="G9291" t="e">
        <f>-tinib</f>
        <v>#NAME?</v>
      </c>
      <c r="H9291" t="s">
        <v>1371</v>
      </c>
      <c r="I9291">
        <v>2007</v>
      </c>
      <c r="N9291" t="s">
        <v>45</v>
      </c>
      <c r="O9291" t="s">
        <v>40</v>
      </c>
      <c r="P9291" t="s">
        <v>30</v>
      </c>
      <c r="Q9291" t="s">
        <v>63</v>
      </c>
      <c r="R9291" t="s">
        <v>30</v>
      </c>
      <c r="X9291" t="s">
        <v>35078</v>
      </c>
    </row>
    <row r="9292" spans="1:24" x14ac:dyDescent="0.25">
      <c r="A9292">
        <v>1377355</v>
      </c>
      <c r="B9292" t="s">
        <v>35141</v>
      </c>
      <c r="C9292" t="s">
        <v>35142</v>
      </c>
      <c r="E9292" t="s">
        <v>35143</v>
      </c>
      <c r="K9292" t="s">
        <v>35144</v>
      </c>
      <c r="L9292" t="s">
        <v>35145</v>
      </c>
      <c r="N9292" t="s">
        <v>45</v>
      </c>
      <c r="O9292" t="s">
        <v>30</v>
      </c>
      <c r="P9292" t="s">
        <v>30</v>
      </c>
      <c r="Q9292" t="s">
        <v>63</v>
      </c>
      <c r="R9292" t="s">
        <v>30</v>
      </c>
      <c r="X9292" t="s">
        <v>35146</v>
      </c>
    </row>
    <row r="9293" spans="1:24" x14ac:dyDescent="0.25">
      <c r="A9293">
        <v>1378711</v>
      </c>
      <c r="B9293" t="s">
        <v>35147</v>
      </c>
      <c r="C9293" t="s">
        <v>35148</v>
      </c>
      <c r="K9293" t="s">
        <v>35149</v>
      </c>
      <c r="L9293" t="s">
        <v>35150</v>
      </c>
      <c r="N9293" t="s">
        <v>45</v>
      </c>
      <c r="O9293" t="s">
        <v>40</v>
      </c>
      <c r="P9293" t="s">
        <v>30</v>
      </c>
      <c r="Q9293" t="s">
        <v>63</v>
      </c>
      <c r="R9293" t="s">
        <v>30</v>
      </c>
      <c r="X9293" t="s">
        <v>35151</v>
      </c>
    </row>
    <row r="9294" spans="1:24" x14ac:dyDescent="0.25">
      <c r="A9294">
        <v>4717</v>
      </c>
      <c r="B9294" t="s">
        <v>35152</v>
      </c>
      <c r="C9294" t="s">
        <v>35153</v>
      </c>
      <c r="G9294" t="s">
        <v>35154</v>
      </c>
      <c r="H9294" t="s">
        <v>35155</v>
      </c>
      <c r="K9294" t="s">
        <v>35156</v>
      </c>
      <c r="L9294" t="s">
        <v>35157</v>
      </c>
      <c r="N9294" t="s">
        <v>45</v>
      </c>
      <c r="O9294" t="s">
        <v>40</v>
      </c>
      <c r="P9294" t="s">
        <v>30</v>
      </c>
      <c r="Q9294" t="s">
        <v>46</v>
      </c>
      <c r="R9294" t="s">
        <v>30</v>
      </c>
      <c r="X9294" t="s">
        <v>35158</v>
      </c>
    </row>
    <row r="9295" spans="1:24" x14ac:dyDescent="0.25">
      <c r="A9295">
        <v>1377329</v>
      </c>
      <c r="B9295" t="s">
        <v>35159</v>
      </c>
      <c r="C9295" t="s">
        <v>35160</v>
      </c>
      <c r="E9295" t="s">
        <v>35161</v>
      </c>
      <c r="I9295">
        <v>1978</v>
      </c>
      <c r="K9295" t="s">
        <v>35162</v>
      </c>
      <c r="L9295" t="s">
        <v>35163</v>
      </c>
      <c r="M9295" t="s">
        <v>1025</v>
      </c>
      <c r="N9295" t="s">
        <v>45</v>
      </c>
      <c r="O9295" t="s">
        <v>40</v>
      </c>
      <c r="P9295" t="s">
        <v>30</v>
      </c>
      <c r="Q9295" t="s">
        <v>63</v>
      </c>
      <c r="R9295" t="s">
        <v>30</v>
      </c>
      <c r="X9295" t="s">
        <v>35164</v>
      </c>
    </row>
    <row r="9296" spans="1:24" x14ac:dyDescent="0.25">
      <c r="A9296">
        <v>1377401</v>
      </c>
      <c r="B9296" t="s">
        <v>35165</v>
      </c>
      <c r="C9296" t="s">
        <v>35166</v>
      </c>
      <c r="E9296" t="s">
        <v>35167</v>
      </c>
      <c r="F9296" t="s">
        <v>4276</v>
      </c>
      <c r="I9296">
        <v>1967</v>
      </c>
      <c r="K9296" t="s">
        <v>35168</v>
      </c>
      <c r="L9296" t="s">
        <v>35169</v>
      </c>
      <c r="M9296" t="s">
        <v>1908</v>
      </c>
      <c r="N9296" t="s">
        <v>45</v>
      </c>
      <c r="O9296" t="s">
        <v>40</v>
      </c>
      <c r="P9296" t="s">
        <v>30</v>
      </c>
      <c r="Q9296" t="s">
        <v>46</v>
      </c>
      <c r="R9296" t="s">
        <v>30</v>
      </c>
      <c r="X9296" t="s">
        <v>35170</v>
      </c>
    </row>
    <row r="9297" spans="1:24" x14ac:dyDescent="0.25">
      <c r="A9297">
        <v>1378696</v>
      </c>
      <c r="B9297" t="s">
        <v>35171</v>
      </c>
      <c r="C9297" t="s">
        <v>35172</v>
      </c>
      <c r="E9297" t="s">
        <v>35173</v>
      </c>
      <c r="G9297" t="e">
        <f>-tricin</f>
        <v>#NAME?</v>
      </c>
      <c r="H9297" t="s">
        <v>23424</v>
      </c>
      <c r="I9297">
        <v>1975</v>
      </c>
      <c r="K9297" t="s">
        <v>35174</v>
      </c>
      <c r="L9297" t="s">
        <v>35175</v>
      </c>
      <c r="M9297" t="s">
        <v>23425</v>
      </c>
      <c r="N9297" t="s">
        <v>29</v>
      </c>
      <c r="O9297" t="s">
        <v>30</v>
      </c>
      <c r="P9297" t="s">
        <v>30</v>
      </c>
      <c r="Q9297" t="s">
        <v>46</v>
      </c>
      <c r="R9297" t="s">
        <v>30</v>
      </c>
      <c r="X9297" t="s">
        <v>35176</v>
      </c>
    </row>
    <row r="9298" spans="1:24" x14ac:dyDescent="0.25">
      <c r="A9298">
        <v>2355</v>
      </c>
      <c r="B9298" t="s">
        <v>35177</v>
      </c>
      <c r="C9298" t="s">
        <v>35178</v>
      </c>
      <c r="E9298" t="s">
        <v>35179</v>
      </c>
      <c r="F9298" t="s">
        <v>366</v>
      </c>
      <c r="G9298" t="e">
        <f>-crine</f>
        <v>#NAME?</v>
      </c>
      <c r="H9298" t="s">
        <v>401</v>
      </c>
      <c r="K9298" t="s">
        <v>35180</v>
      </c>
      <c r="L9298" t="s">
        <v>35181</v>
      </c>
      <c r="N9298" t="s">
        <v>45</v>
      </c>
      <c r="O9298" t="s">
        <v>30</v>
      </c>
      <c r="P9298" t="s">
        <v>30</v>
      </c>
      <c r="Q9298" t="s">
        <v>46</v>
      </c>
      <c r="R9298" t="s">
        <v>30</v>
      </c>
      <c r="X9298" t="s">
        <v>35182</v>
      </c>
    </row>
    <row r="9299" spans="1:24" x14ac:dyDescent="0.25">
      <c r="A9299">
        <v>1308753</v>
      </c>
      <c r="B9299" t="s">
        <v>35183</v>
      </c>
      <c r="C9299" t="s">
        <v>35184</v>
      </c>
      <c r="I9299">
        <v>1965</v>
      </c>
      <c r="K9299" t="s">
        <v>35185</v>
      </c>
      <c r="L9299" t="s">
        <v>35186</v>
      </c>
      <c r="M9299" t="s">
        <v>1448</v>
      </c>
      <c r="N9299" t="s">
        <v>45</v>
      </c>
      <c r="O9299" t="s">
        <v>40</v>
      </c>
      <c r="P9299" t="s">
        <v>30</v>
      </c>
      <c r="Q9299" t="s">
        <v>46</v>
      </c>
      <c r="R9299" t="s">
        <v>30</v>
      </c>
      <c r="X9299" t="s">
        <v>35187</v>
      </c>
    </row>
    <row r="9300" spans="1:24" x14ac:dyDescent="0.25">
      <c r="A9300">
        <v>1383081</v>
      </c>
      <c r="B9300" t="s">
        <v>35188</v>
      </c>
      <c r="C9300" t="s">
        <v>35189</v>
      </c>
      <c r="E9300" t="s">
        <v>35190</v>
      </c>
      <c r="F9300" t="s">
        <v>480</v>
      </c>
      <c r="G9300" t="s">
        <v>4343</v>
      </c>
      <c r="H9300" t="s">
        <v>4344</v>
      </c>
      <c r="I9300">
        <v>1964</v>
      </c>
      <c r="K9300" t="s">
        <v>35191</v>
      </c>
      <c r="L9300" t="s">
        <v>35192</v>
      </c>
      <c r="M9300" t="s">
        <v>627</v>
      </c>
      <c r="N9300" t="s">
        <v>45</v>
      </c>
      <c r="O9300" t="s">
        <v>40</v>
      </c>
      <c r="P9300" t="s">
        <v>30</v>
      </c>
      <c r="Q9300" t="s">
        <v>63</v>
      </c>
      <c r="R9300" t="s">
        <v>30</v>
      </c>
      <c r="X9300" t="s">
        <v>35193</v>
      </c>
    </row>
    <row r="9301" spans="1:24" x14ac:dyDescent="0.25">
      <c r="A9301">
        <v>1381408</v>
      </c>
      <c r="B9301" t="s">
        <v>35199</v>
      </c>
      <c r="C9301" t="s">
        <v>35200</v>
      </c>
      <c r="K9301" t="s">
        <v>35201</v>
      </c>
      <c r="L9301" t="s">
        <v>35202</v>
      </c>
      <c r="M9301" t="s">
        <v>1664</v>
      </c>
      <c r="N9301" t="s">
        <v>133</v>
      </c>
      <c r="O9301" t="s">
        <v>30</v>
      </c>
      <c r="P9301" t="s">
        <v>30</v>
      </c>
      <c r="Q9301" t="s">
        <v>31</v>
      </c>
      <c r="R9301" t="s">
        <v>30</v>
      </c>
    </row>
    <row r="9302" spans="1:24" x14ac:dyDescent="0.25">
      <c r="A9302">
        <v>1377588</v>
      </c>
      <c r="B9302" t="s">
        <v>35203</v>
      </c>
      <c r="C9302" t="s">
        <v>35204</v>
      </c>
      <c r="E9302" t="s">
        <v>35205</v>
      </c>
      <c r="G9302" t="s">
        <v>1922</v>
      </c>
      <c r="H9302" t="s">
        <v>1923</v>
      </c>
      <c r="K9302" t="s">
        <v>35206</v>
      </c>
      <c r="L9302" t="s">
        <v>35207</v>
      </c>
      <c r="N9302" t="s">
        <v>29</v>
      </c>
      <c r="O9302" t="s">
        <v>30</v>
      </c>
      <c r="P9302" t="s">
        <v>30</v>
      </c>
      <c r="Q9302" t="s">
        <v>31</v>
      </c>
      <c r="R9302" t="s">
        <v>30</v>
      </c>
      <c r="X9302" t="s">
        <v>35208</v>
      </c>
    </row>
    <row r="9303" spans="1:24" x14ac:dyDescent="0.25">
      <c r="A9303">
        <v>1376420</v>
      </c>
      <c r="B9303" t="s">
        <v>35209</v>
      </c>
      <c r="C9303" t="s">
        <v>35210</v>
      </c>
      <c r="E9303" t="s">
        <v>35211</v>
      </c>
      <c r="F9303" t="s">
        <v>886</v>
      </c>
      <c r="G9303" t="s">
        <v>460</v>
      </c>
      <c r="H9303" t="s">
        <v>461</v>
      </c>
      <c r="I9303">
        <v>1981</v>
      </c>
      <c r="K9303" t="s">
        <v>35212</v>
      </c>
      <c r="L9303" t="s">
        <v>35213</v>
      </c>
      <c r="M9303" t="s">
        <v>453</v>
      </c>
      <c r="N9303" t="s">
        <v>29</v>
      </c>
      <c r="O9303" t="s">
        <v>40</v>
      </c>
      <c r="P9303" t="s">
        <v>30</v>
      </c>
      <c r="Q9303" t="s">
        <v>31</v>
      </c>
      <c r="R9303" t="s">
        <v>30</v>
      </c>
      <c r="X9303" t="s">
        <v>35214</v>
      </c>
    </row>
    <row r="9304" spans="1:24" x14ac:dyDescent="0.25">
      <c r="A9304">
        <v>1381827</v>
      </c>
      <c r="B9304" t="s">
        <v>35215</v>
      </c>
      <c r="C9304" t="s">
        <v>35216</v>
      </c>
      <c r="E9304" t="s">
        <v>35217</v>
      </c>
      <c r="F9304" t="s">
        <v>12861</v>
      </c>
      <c r="G9304" t="e">
        <f>-mab</f>
        <v>#NAME?</v>
      </c>
      <c r="H9304" t="s">
        <v>546</v>
      </c>
      <c r="I9304">
        <v>2013</v>
      </c>
      <c r="N9304" t="s">
        <v>547</v>
      </c>
      <c r="O9304" t="s">
        <v>30</v>
      </c>
      <c r="P9304" t="s">
        <v>30</v>
      </c>
      <c r="Q9304" t="s">
        <v>31</v>
      </c>
      <c r="R9304" t="s">
        <v>30</v>
      </c>
    </row>
    <row r="9305" spans="1:24" x14ac:dyDescent="0.25">
      <c r="A9305">
        <v>668237</v>
      </c>
      <c r="B9305" t="s">
        <v>35218</v>
      </c>
      <c r="C9305" t="s">
        <v>35219</v>
      </c>
      <c r="K9305" t="s">
        <v>35220</v>
      </c>
      <c r="L9305" t="s">
        <v>35221</v>
      </c>
      <c r="N9305" t="s">
        <v>45</v>
      </c>
      <c r="O9305" t="s">
        <v>40</v>
      </c>
      <c r="P9305" t="s">
        <v>30</v>
      </c>
      <c r="Q9305" t="s">
        <v>63</v>
      </c>
      <c r="R9305" t="s">
        <v>30</v>
      </c>
      <c r="X9305" t="s">
        <v>35222</v>
      </c>
    </row>
    <row r="9306" spans="1:24" x14ac:dyDescent="0.25">
      <c r="A9306">
        <v>1383207</v>
      </c>
      <c r="B9306" t="s">
        <v>35237</v>
      </c>
      <c r="C9306" t="s">
        <v>35238</v>
      </c>
      <c r="E9306" t="s">
        <v>35239</v>
      </c>
      <c r="K9306" t="s">
        <v>35240</v>
      </c>
      <c r="L9306" t="s">
        <v>35241</v>
      </c>
      <c r="N9306" t="s">
        <v>45</v>
      </c>
      <c r="O9306" t="s">
        <v>40</v>
      </c>
      <c r="P9306" t="s">
        <v>30</v>
      </c>
      <c r="Q9306" t="s">
        <v>63</v>
      </c>
      <c r="R9306" t="s">
        <v>30</v>
      </c>
      <c r="X9306" t="s">
        <v>35242</v>
      </c>
    </row>
    <row r="9307" spans="1:24" x14ac:dyDescent="0.25">
      <c r="A9307">
        <v>1037639</v>
      </c>
      <c r="B9307" t="s">
        <v>35243</v>
      </c>
      <c r="C9307" t="s">
        <v>35244</v>
      </c>
      <c r="F9307" t="s">
        <v>36</v>
      </c>
      <c r="G9307" t="e">
        <f>-cillin</f>
        <v>#NAME?</v>
      </c>
      <c r="H9307" t="s">
        <v>59</v>
      </c>
      <c r="K9307" t="s">
        <v>35245</v>
      </c>
      <c r="L9307" t="s">
        <v>35246</v>
      </c>
      <c r="N9307" t="s">
        <v>29</v>
      </c>
      <c r="O9307" t="s">
        <v>40</v>
      </c>
      <c r="P9307" t="s">
        <v>30</v>
      </c>
      <c r="Q9307" t="s">
        <v>46</v>
      </c>
      <c r="R9307" t="s">
        <v>30</v>
      </c>
      <c r="X9307" t="s">
        <v>35247</v>
      </c>
    </row>
    <row r="9308" spans="1:24" x14ac:dyDescent="0.25">
      <c r="A9308">
        <v>675575</v>
      </c>
      <c r="B9308" t="s">
        <v>35248</v>
      </c>
      <c r="C9308" t="s">
        <v>35249</v>
      </c>
      <c r="F9308" t="s">
        <v>10388</v>
      </c>
      <c r="K9308" t="s">
        <v>35250</v>
      </c>
      <c r="L9308" t="s">
        <v>35251</v>
      </c>
      <c r="M9308" t="s">
        <v>102</v>
      </c>
      <c r="N9308" t="s">
        <v>75</v>
      </c>
      <c r="O9308" t="s">
        <v>30</v>
      </c>
      <c r="P9308" t="s">
        <v>30</v>
      </c>
      <c r="Q9308" t="s">
        <v>31</v>
      </c>
      <c r="R9308" t="s">
        <v>30</v>
      </c>
    </row>
    <row r="9309" spans="1:24" x14ac:dyDescent="0.25">
      <c r="A9309">
        <v>1377881</v>
      </c>
      <c r="B9309" t="s">
        <v>35271</v>
      </c>
      <c r="C9309" t="s">
        <v>35272</v>
      </c>
      <c r="G9309" t="s">
        <v>1015</v>
      </c>
      <c r="H9309" t="s">
        <v>1016</v>
      </c>
      <c r="K9309" t="s">
        <v>35273</v>
      </c>
      <c r="L9309" t="s">
        <v>35274</v>
      </c>
      <c r="N9309" t="s">
        <v>29</v>
      </c>
      <c r="O9309" t="s">
        <v>30</v>
      </c>
      <c r="P9309" t="s">
        <v>30</v>
      </c>
      <c r="Q9309" t="s">
        <v>31</v>
      </c>
      <c r="R9309" t="s">
        <v>30</v>
      </c>
      <c r="X9309" t="s">
        <v>35275</v>
      </c>
    </row>
    <row r="9310" spans="1:24" x14ac:dyDescent="0.25">
      <c r="A9310">
        <v>1376644</v>
      </c>
      <c r="B9310" t="s">
        <v>35276</v>
      </c>
      <c r="C9310" t="s">
        <v>35277</v>
      </c>
      <c r="G9310" t="e">
        <f>-tide</f>
        <v>#NAME?</v>
      </c>
      <c r="H9310" t="s">
        <v>5872</v>
      </c>
      <c r="K9310" t="s">
        <v>35278</v>
      </c>
      <c r="L9310" t="s">
        <v>35279</v>
      </c>
      <c r="N9310" t="s">
        <v>108</v>
      </c>
      <c r="O9310" t="s">
        <v>30</v>
      </c>
      <c r="P9310" t="s">
        <v>30</v>
      </c>
      <c r="Q9310" t="s">
        <v>31</v>
      </c>
      <c r="R9310" t="s">
        <v>30</v>
      </c>
      <c r="X9310" t="s">
        <v>35280</v>
      </c>
    </row>
    <row r="9311" spans="1:24" x14ac:dyDescent="0.25">
      <c r="A9311">
        <v>374554</v>
      </c>
      <c r="B9311" t="s">
        <v>35287</v>
      </c>
      <c r="C9311" t="s">
        <v>35288</v>
      </c>
      <c r="E9311" t="s">
        <v>35289</v>
      </c>
      <c r="F9311" t="s">
        <v>1258</v>
      </c>
      <c r="G9311" t="e">
        <f>-rozole</f>
        <v>#NAME?</v>
      </c>
      <c r="H9311" t="s">
        <v>6429</v>
      </c>
      <c r="I9311">
        <v>1993</v>
      </c>
      <c r="K9311" t="s">
        <v>35290</v>
      </c>
      <c r="L9311" t="s">
        <v>35291</v>
      </c>
      <c r="M9311" t="s">
        <v>793</v>
      </c>
      <c r="N9311" t="s">
        <v>45</v>
      </c>
      <c r="O9311" t="s">
        <v>40</v>
      </c>
      <c r="P9311" t="s">
        <v>30</v>
      </c>
      <c r="Q9311" t="s">
        <v>31</v>
      </c>
      <c r="R9311" t="s">
        <v>30</v>
      </c>
      <c r="X9311" t="s">
        <v>35292</v>
      </c>
    </row>
    <row r="9312" spans="1:24" x14ac:dyDescent="0.25">
      <c r="A9312">
        <v>1380437</v>
      </c>
      <c r="B9312" t="s">
        <v>35313</v>
      </c>
      <c r="C9312" t="s">
        <v>35314</v>
      </c>
      <c r="G9312" t="e">
        <f>-imus</f>
        <v>#NAME?</v>
      </c>
      <c r="H9312" t="s">
        <v>3773</v>
      </c>
      <c r="K9312" t="s">
        <v>35315</v>
      </c>
      <c r="L9312" t="s">
        <v>35316</v>
      </c>
      <c r="N9312" t="s">
        <v>75</v>
      </c>
      <c r="O9312" t="s">
        <v>30</v>
      </c>
      <c r="P9312" t="s">
        <v>30</v>
      </c>
      <c r="Q9312" t="s">
        <v>31</v>
      </c>
      <c r="R9312" t="s">
        <v>30</v>
      </c>
    </row>
    <row r="9313" spans="1:24" x14ac:dyDescent="0.25">
      <c r="A9313">
        <v>1381205</v>
      </c>
      <c r="B9313" t="s">
        <v>35317</v>
      </c>
      <c r="C9313" t="s">
        <v>35318</v>
      </c>
      <c r="F9313" t="s">
        <v>519</v>
      </c>
      <c r="K9313" t="s">
        <v>35319</v>
      </c>
      <c r="L9313" t="s">
        <v>35320</v>
      </c>
      <c r="M9313" t="s">
        <v>1664</v>
      </c>
      <c r="N9313" t="s">
        <v>75</v>
      </c>
      <c r="O9313" t="s">
        <v>30</v>
      </c>
      <c r="P9313" t="s">
        <v>30</v>
      </c>
      <c r="Q9313" t="s">
        <v>31</v>
      </c>
      <c r="R9313" t="s">
        <v>30</v>
      </c>
    </row>
    <row r="9314" spans="1:24" x14ac:dyDescent="0.25">
      <c r="A9314">
        <v>398458</v>
      </c>
      <c r="B9314" t="s">
        <v>35331</v>
      </c>
      <c r="C9314" t="s">
        <v>35332</v>
      </c>
      <c r="E9314" t="s">
        <v>35333</v>
      </c>
      <c r="F9314" t="s">
        <v>35334</v>
      </c>
      <c r="G9314" t="s">
        <v>35335</v>
      </c>
      <c r="H9314" t="s">
        <v>35336</v>
      </c>
      <c r="I9314">
        <v>2009</v>
      </c>
      <c r="K9314" t="s">
        <v>35337</v>
      </c>
      <c r="L9314" t="s">
        <v>35338</v>
      </c>
      <c r="N9314" t="s">
        <v>29</v>
      </c>
      <c r="O9314" t="s">
        <v>30</v>
      </c>
      <c r="P9314" t="s">
        <v>30</v>
      </c>
      <c r="Q9314" t="s">
        <v>31</v>
      </c>
      <c r="R9314" t="s">
        <v>30</v>
      </c>
      <c r="X9314" t="s">
        <v>35339</v>
      </c>
    </row>
    <row r="9315" spans="1:24" x14ac:dyDescent="0.25">
      <c r="A9315">
        <v>1379882</v>
      </c>
      <c r="B9315" t="s">
        <v>35386</v>
      </c>
      <c r="C9315" t="s">
        <v>35387</v>
      </c>
      <c r="N9315" t="s">
        <v>45</v>
      </c>
      <c r="O9315" t="s">
        <v>40</v>
      </c>
      <c r="P9315" t="s">
        <v>30</v>
      </c>
      <c r="Q9315" t="s">
        <v>46</v>
      </c>
      <c r="R9315" t="s">
        <v>30</v>
      </c>
      <c r="X9315" t="s">
        <v>35388</v>
      </c>
    </row>
    <row r="9316" spans="1:24" x14ac:dyDescent="0.25">
      <c r="A9316">
        <v>1379456</v>
      </c>
      <c r="B9316" t="s">
        <v>35389</v>
      </c>
      <c r="C9316" t="s">
        <v>35390</v>
      </c>
      <c r="E9316" t="s">
        <v>35391</v>
      </c>
      <c r="F9316" t="s">
        <v>19794</v>
      </c>
      <c r="G9316" t="s">
        <v>5388</v>
      </c>
      <c r="H9316" t="s">
        <v>5389</v>
      </c>
      <c r="I9316">
        <v>1995</v>
      </c>
      <c r="M9316" t="s">
        <v>11735</v>
      </c>
      <c r="N9316" t="s">
        <v>29</v>
      </c>
      <c r="O9316" t="s">
        <v>40</v>
      </c>
      <c r="P9316" t="s">
        <v>30</v>
      </c>
      <c r="Q9316" t="s">
        <v>31</v>
      </c>
      <c r="R9316" t="s">
        <v>30</v>
      </c>
      <c r="X9316" t="s">
        <v>35392</v>
      </c>
    </row>
    <row r="9317" spans="1:24" x14ac:dyDescent="0.25">
      <c r="A9317">
        <v>1377133</v>
      </c>
      <c r="B9317" t="s">
        <v>35393</v>
      </c>
      <c r="C9317" t="s">
        <v>35394</v>
      </c>
      <c r="N9317" t="s">
        <v>45</v>
      </c>
      <c r="O9317" t="s">
        <v>40</v>
      </c>
      <c r="P9317" t="s">
        <v>30</v>
      </c>
      <c r="Q9317" t="s">
        <v>63</v>
      </c>
      <c r="R9317" t="s">
        <v>30</v>
      </c>
      <c r="X9317" t="s">
        <v>35395</v>
      </c>
    </row>
    <row r="9318" spans="1:24" x14ac:dyDescent="0.25">
      <c r="A9318">
        <v>1377320</v>
      </c>
      <c r="B9318" t="s">
        <v>35396</v>
      </c>
      <c r="C9318" t="s">
        <v>35397</v>
      </c>
      <c r="N9318" t="s">
        <v>45</v>
      </c>
      <c r="O9318" t="s">
        <v>30</v>
      </c>
      <c r="P9318" t="s">
        <v>30</v>
      </c>
      <c r="Q9318" t="s">
        <v>31</v>
      </c>
      <c r="R9318" t="s">
        <v>30</v>
      </c>
      <c r="X9318" t="s">
        <v>35398</v>
      </c>
    </row>
    <row r="9319" spans="1:24" x14ac:dyDescent="0.25">
      <c r="A9319">
        <v>1379339</v>
      </c>
      <c r="B9319" t="s">
        <v>35399</v>
      </c>
      <c r="C9319" t="s">
        <v>35400</v>
      </c>
      <c r="N9319" t="s">
        <v>45</v>
      </c>
      <c r="O9319" t="s">
        <v>40</v>
      </c>
      <c r="P9319" t="s">
        <v>30</v>
      </c>
      <c r="Q9319" t="s">
        <v>63</v>
      </c>
      <c r="R9319" t="s">
        <v>30</v>
      </c>
      <c r="X9319" t="s">
        <v>35401</v>
      </c>
    </row>
    <row r="9320" spans="1:24" x14ac:dyDescent="0.25">
      <c r="A9320">
        <v>1378752</v>
      </c>
      <c r="B9320" t="s">
        <v>35402</v>
      </c>
      <c r="C9320" t="s">
        <v>35403</v>
      </c>
      <c r="N9320" t="s">
        <v>45</v>
      </c>
      <c r="O9320" t="s">
        <v>40</v>
      </c>
      <c r="P9320" t="s">
        <v>30</v>
      </c>
      <c r="Q9320" t="s">
        <v>63</v>
      </c>
      <c r="R9320" t="s">
        <v>30</v>
      </c>
      <c r="X9320" t="s">
        <v>35404</v>
      </c>
    </row>
    <row r="9321" spans="1:24" x14ac:dyDescent="0.25">
      <c r="A9321">
        <v>1378083</v>
      </c>
      <c r="B9321" t="s">
        <v>35405</v>
      </c>
      <c r="C9321" t="s">
        <v>35406</v>
      </c>
      <c r="K9321" t="s">
        <v>35407</v>
      </c>
      <c r="L9321" t="s">
        <v>35408</v>
      </c>
      <c r="N9321" t="s">
        <v>45</v>
      </c>
      <c r="O9321" t="s">
        <v>30</v>
      </c>
      <c r="P9321" t="s">
        <v>30</v>
      </c>
      <c r="Q9321" t="s">
        <v>63</v>
      </c>
      <c r="R9321" t="s">
        <v>30</v>
      </c>
      <c r="X9321" t="s">
        <v>35409</v>
      </c>
    </row>
    <row r="9322" spans="1:24" x14ac:dyDescent="0.25">
      <c r="A9322">
        <v>1377170</v>
      </c>
      <c r="B9322" t="s">
        <v>35410</v>
      </c>
      <c r="C9322" t="s">
        <v>35411</v>
      </c>
      <c r="E9322" t="s">
        <v>35412</v>
      </c>
      <c r="I9322">
        <v>1963</v>
      </c>
      <c r="K9322" t="s">
        <v>35413</v>
      </c>
      <c r="L9322" t="s">
        <v>35414</v>
      </c>
      <c r="M9322" t="s">
        <v>3737</v>
      </c>
      <c r="N9322" t="s">
        <v>45</v>
      </c>
      <c r="O9322" t="s">
        <v>40</v>
      </c>
      <c r="P9322" t="s">
        <v>30</v>
      </c>
      <c r="Q9322" t="s">
        <v>63</v>
      </c>
      <c r="R9322" t="s">
        <v>30</v>
      </c>
      <c r="X9322" t="s">
        <v>35415</v>
      </c>
    </row>
    <row r="9323" spans="1:24" x14ac:dyDescent="0.25">
      <c r="A9323">
        <v>1378638</v>
      </c>
      <c r="B9323" t="s">
        <v>35416</v>
      </c>
      <c r="C9323" t="s">
        <v>35417</v>
      </c>
      <c r="G9323" t="e">
        <f>-parcil</f>
        <v>#NAME?</v>
      </c>
      <c r="H9323" t="s">
        <v>2769</v>
      </c>
      <c r="N9323" t="s">
        <v>45</v>
      </c>
      <c r="O9323" t="s">
        <v>40</v>
      </c>
      <c r="P9323" t="s">
        <v>30</v>
      </c>
      <c r="Q9323" t="s">
        <v>31</v>
      </c>
      <c r="R9323" t="s">
        <v>30</v>
      </c>
      <c r="X9323" t="s">
        <v>35418</v>
      </c>
    </row>
    <row r="9324" spans="1:24" x14ac:dyDescent="0.25">
      <c r="A9324">
        <v>1380039</v>
      </c>
      <c r="B9324" t="s">
        <v>35419</v>
      </c>
      <c r="C9324" t="s">
        <v>35420</v>
      </c>
      <c r="N9324" t="s">
        <v>45</v>
      </c>
      <c r="O9324" t="s">
        <v>40</v>
      </c>
      <c r="P9324" t="s">
        <v>30</v>
      </c>
      <c r="Q9324" t="s">
        <v>63</v>
      </c>
      <c r="R9324" t="s">
        <v>30</v>
      </c>
      <c r="X9324" t="s">
        <v>35421</v>
      </c>
    </row>
    <row r="9325" spans="1:24" x14ac:dyDescent="0.25">
      <c r="A9325">
        <v>188706</v>
      </c>
      <c r="B9325" t="s">
        <v>35422</v>
      </c>
      <c r="C9325" t="s">
        <v>35423</v>
      </c>
      <c r="E9325" t="s">
        <v>35424</v>
      </c>
      <c r="F9325" t="s">
        <v>36</v>
      </c>
      <c r="G9325" t="e">
        <f>-pril</f>
        <v>#NAME?</v>
      </c>
      <c r="H9325" t="s">
        <v>1992</v>
      </c>
      <c r="I9325">
        <v>1984</v>
      </c>
      <c r="K9325" t="s">
        <v>35425</v>
      </c>
      <c r="L9325" t="s">
        <v>35426</v>
      </c>
      <c r="M9325" t="s">
        <v>20601</v>
      </c>
      <c r="N9325" t="s">
        <v>45</v>
      </c>
      <c r="O9325" t="s">
        <v>40</v>
      </c>
      <c r="P9325" t="s">
        <v>30</v>
      </c>
      <c r="Q9325" t="s">
        <v>31</v>
      </c>
      <c r="R9325" t="s">
        <v>30</v>
      </c>
      <c r="X9325" t="s">
        <v>35427</v>
      </c>
    </row>
    <row r="9326" spans="1:24" x14ac:dyDescent="0.25">
      <c r="A9326">
        <v>264669</v>
      </c>
      <c r="B9326" t="s">
        <v>35428</v>
      </c>
      <c r="C9326" t="s">
        <v>35429</v>
      </c>
      <c r="E9326" t="s">
        <v>35430</v>
      </c>
      <c r="I9326">
        <v>1967</v>
      </c>
      <c r="K9326" t="s">
        <v>35431</v>
      </c>
      <c r="L9326" t="s">
        <v>35432</v>
      </c>
      <c r="M9326" t="s">
        <v>29691</v>
      </c>
      <c r="N9326" t="s">
        <v>45</v>
      </c>
      <c r="O9326" t="s">
        <v>40</v>
      </c>
      <c r="P9326" t="s">
        <v>30</v>
      </c>
      <c r="Q9326" t="s">
        <v>46</v>
      </c>
      <c r="R9326" t="s">
        <v>30</v>
      </c>
      <c r="X9326" t="s">
        <v>35433</v>
      </c>
    </row>
    <row r="9327" spans="1:24" x14ac:dyDescent="0.25">
      <c r="A9327">
        <v>1383068</v>
      </c>
      <c r="B9327" t="s">
        <v>35434</v>
      </c>
      <c r="C9327" t="s">
        <v>35435</v>
      </c>
      <c r="N9327" t="s">
        <v>45</v>
      </c>
      <c r="O9327" t="s">
        <v>40</v>
      </c>
      <c r="P9327" t="s">
        <v>30</v>
      </c>
      <c r="Q9327" t="s">
        <v>63</v>
      </c>
      <c r="R9327" t="s">
        <v>30</v>
      </c>
      <c r="X9327" t="s">
        <v>35436</v>
      </c>
    </row>
    <row r="9328" spans="1:24" x14ac:dyDescent="0.25">
      <c r="A9328">
        <v>1383211</v>
      </c>
      <c r="B9328" t="s">
        <v>35437</v>
      </c>
      <c r="C9328" t="s">
        <v>35438</v>
      </c>
      <c r="G9328" t="e">
        <f>-ium</f>
        <v>#NAME?</v>
      </c>
      <c r="H9328" t="s">
        <v>288</v>
      </c>
      <c r="N9328" t="s">
        <v>45</v>
      </c>
      <c r="O9328" t="s">
        <v>40</v>
      </c>
      <c r="P9328" t="s">
        <v>30</v>
      </c>
      <c r="Q9328" t="s">
        <v>63</v>
      </c>
      <c r="R9328" t="s">
        <v>30</v>
      </c>
      <c r="X9328" t="s">
        <v>35439</v>
      </c>
    </row>
    <row r="9329" spans="1:24" x14ac:dyDescent="0.25">
      <c r="A9329">
        <v>1377476</v>
      </c>
      <c r="B9329" t="s">
        <v>35440</v>
      </c>
      <c r="C9329" t="s">
        <v>35441</v>
      </c>
      <c r="N9329" t="s">
        <v>45</v>
      </c>
      <c r="O9329" t="s">
        <v>30</v>
      </c>
      <c r="P9329" t="s">
        <v>30</v>
      </c>
      <c r="Q9329" t="s">
        <v>63</v>
      </c>
      <c r="R9329" t="s">
        <v>30</v>
      </c>
      <c r="X9329" t="s">
        <v>35442</v>
      </c>
    </row>
    <row r="9330" spans="1:24" x14ac:dyDescent="0.25">
      <c r="A9330">
        <v>1377409</v>
      </c>
      <c r="B9330" t="s">
        <v>35443</v>
      </c>
      <c r="C9330" t="s">
        <v>35444</v>
      </c>
      <c r="G9330" t="s">
        <v>2167</v>
      </c>
      <c r="H9330" t="s">
        <v>2168</v>
      </c>
      <c r="N9330" t="s">
        <v>45</v>
      </c>
      <c r="O9330" t="s">
        <v>40</v>
      </c>
      <c r="P9330" t="s">
        <v>30</v>
      </c>
      <c r="Q9330" t="s">
        <v>63</v>
      </c>
      <c r="R9330" t="s">
        <v>30</v>
      </c>
      <c r="X9330" t="s">
        <v>35445</v>
      </c>
    </row>
    <row r="9331" spans="1:24" x14ac:dyDescent="0.25">
      <c r="A9331">
        <v>1376035</v>
      </c>
      <c r="B9331" t="s">
        <v>35446</v>
      </c>
      <c r="C9331" t="s">
        <v>35447</v>
      </c>
      <c r="N9331" t="s">
        <v>45</v>
      </c>
      <c r="O9331" t="s">
        <v>30</v>
      </c>
      <c r="P9331" t="s">
        <v>30</v>
      </c>
      <c r="Q9331" t="s">
        <v>63</v>
      </c>
      <c r="R9331" t="s">
        <v>30</v>
      </c>
      <c r="X9331" t="s">
        <v>35448</v>
      </c>
    </row>
    <row r="9332" spans="1:24" x14ac:dyDescent="0.25">
      <c r="A9332">
        <v>1376306</v>
      </c>
      <c r="B9332" t="s">
        <v>35449</v>
      </c>
      <c r="C9332" t="s">
        <v>35450</v>
      </c>
      <c r="N9332" t="s">
        <v>45</v>
      </c>
      <c r="O9332" t="s">
        <v>40</v>
      </c>
      <c r="P9332" t="s">
        <v>30</v>
      </c>
      <c r="Q9332" t="s">
        <v>63</v>
      </c>
      <c r="R9332" t="s">
        <v>30</v>
      </c>
      <c r="X9332" t="s">
        <v>35451</v>
      </c>
    </row>
    <row r="9333" spans="1:24" x14ac:dyDescent="0.25">
      <c r="A9333">
        <v>1378630</v>
      </c>
      <c r="B9333" t="s">
        <v>35452</v>
      </c>
      <c r="C9333" t="s">
        <v>35453</v>
      </c>
      <c r="N9333" t="s">
        <v>45</v>
      </c>
      <c r="O9333" t="s">
        <v>30</v>
      </c>
      <c r="P9333" t="s">
        <v>30</v>
      </c>
      <c r="Q9333" t="s">
        <v>63</v>
      </c>
      <c r="R9333" t="s">
        <v>30</v>
      </c>
      <c r="X9333" t="s">
        <v>35454</v>
      </c>
    </row>
    <row r="9334" spans="1:24" x14ac:dyDescent="0.25">
      <c r="A9334">
        <v>1378280</v>
      </c>
      <c r="B9334" t="s">
        <v>35455</v>
      </c>
      <c r="C9334" t="s">
        <v>35456</v>
      </c>
      <c r="G9334" t="e">
        <f>-verine</f>
        <v>#NAME?</v>
      </c>
      <c r="H9334" t="s">
        <v>2084</v>
      </c>
      <c r="N9334" t="s">
        <v>45</v>
      </c>
      <c r="O9334" t="s">
        <v>40</v>
      </c>
      <c r="P9334" t="s">
        <v>30</v>
      </c>
      <c r="Q9334" t="s">
        <v>46</v>
      </c>
      <c r="R9334" t="s">
        <v>30</v>
      </c>
      <c r="X9334" t="s">
        <v>35457</v>
      </c>
    </row>
    <row r="9335" spans="1:24" x14ac:dyDescent="0.25">
      <c r="A9335">
        <v>1377484</v>
      </c>
      <c r="B9335" t="s">
        <v>35458</v>
      </c>
      <c r="C9335" t="s">
        <v>35459</v>
      </c>
      <c r="N9335" t="s">
        <v>45</v>
      </c>
      <c r="O9335" t="s">
        <v>40</v>
      </c>
      <c r="P9335" t="s">
        <v>30</v>
      </c>
      <c r="Q9335" t="s">
        <v>63</v>
      </c>
      <c r="R9335" t="s">
        <v>30</v>
      </c>
      <c r="X9335" t="s">
        <v>35460</v>
      </c>
    </row>
    <row r="9336" spans="1:24" x14ac:dyDescent="0.25">
      <c r="A9336">
        <v>1377793</v>
      </c>
      <c r="B9336" t="s">
        <v>35461</v>
      </c>
      <c r="C9336" t="s">
        <v>35462</v>
      </c>
      <c r="N9336" t="s">
        <v>45</v>
      </c>
      <c r="O9336" t="s">
        <v>40</v>
      </c>
      <c r="P9336" t="s">
        <v>30</v>
      </c>
      <c r="Q9336" t="s">
        <v>63</v>
      </c>
      <c r="R9336" t="s">
        <v>30</v>
      </c>
      <c r="X9336" t="s">
        <v>35463</v>
      </c>
    </row>
    <row r="9337" spans="1:24" x14ac:dyDescent="0.25">
      <c r="A9337">
        <v>1379724</v>
      </c>
      <c r="B9337" t="s">
        <v>35464</v>
      </c>
      <c r="C9337" t="s">
        <v>35465</v>
      </c>
      <c r="N9337" t="s">
        <v>45</v>
      </c>
      <c r="O9337" t="s">
        <v>40</v>
      </c>
      <c r="P9337" t="s">
        <v>30</v>
      </c>
      <c r="Q9337" t="s">
        <v>46</v>
      </c>
      <c r="R9337" t="s">
        <v>30</v>
      </c>
      <c r="X9337" t="s">
        <v>35466</v>
      </c>
    </row>
    <row r="9338" spans="1:24" x14ac:dyDescent="0.25">
      <c r="A9338">
        <v>1376503</v>
      </c>
      <c r="B9338" t="s">
        <v>35467</v>
      </c>
      <c r="C9338" t="s">
        <v>35468</v>
      </c>
      <c r="N9338" t="s">
        <v>45</v>
      </c>
      <c r="O9338" t="s">
        <v>40</v>
      </c>
      <c r="P9338" t="s">
        <v>30</v>
      </c>
      <c r="Q9338" t="s">
        <v>46</v>
      </c>
      <c r="R9338" t="s">
        <v>30</v>
      </c>
      <c r="X9338" t="s">
        <v>35469</v>
      </c>
    </row>
    <row r="9339" spans="1:24" x14ac:dyDescent="0.25">
      <c r="A9339">
        <v>1377163</v>
      </c>
      <c r="B9339" t="s">
        <v>35470</v>
      </c>
      <c r="C9339" t="s">
        <v>35471</v>
      </c>
      <c r="G9339" t="e">
        <f>-fenine</f>
        <v>#NAME?</v>
      </c>
      <c r="H9339" t="s">
        <v>2939</v>
      </c>
      <c r="N9339" t="s">
        <v>45</v>
      </c>
      <c r="O9339" t="s">
        <v>40</v>
      </c>
      <c r="P9339" t="s">
        <v>30</v>
      </c>
      <c r="Q9339" t="s">
        <v>63</v>
      </c>
      <c r="R9339" t="s">
        <v>30</v>
      </c>
      <c r="X9339" t="s">
        <v>35472</v>
      </c>
    </row>
    <row r="9340" spans="1:24" x14ac:dyDescent="0.25">
      <c r="A9340">
        <v>1379439</v>
      </c>
      <c r="B9340" t="s">
        <v>35473</v>
      </c>
      <c r="C9340" t="s">
        <v>35474</v>
      </c>
      <c r="G9340" t="e">
        <f>-prazole</f>
        <v>#NAME?</v>
      </c>
      <c r="H9340" t="s">
        <v>260</v>
      </c>
      <c r="N9340" t="s">
        <v>45</v>
      </c>
      <c r="O9340" t="s">
        <v>40</v>
      </c>
      <c r="P9340" t="s">
        <v>30</v>
      </c>
      <c r="Q9340" t="s">
        <v>63</v>
      </c>
      <c r="R9340" t="s">
        <v>30</v>
      </c>
      <c r="X9340" t="s">
        <v>35475</v>
      </c>
    </row>
    <row r="9341" spans="1:24" x14ac:dyDescent="0.25">
      <c r="A9341">
        <v>1379735</v>
      </c>
      <c r="B9341" t="s">
        <v>35476</v>
      </c>
      <c r="C9341" t="s">
        <v>35477</v>
      </c>
      <c r="G9341" t="e">
        <f>-pride</f>
        <v>#NAME?</v>
      </c>
      <c r="H9341" t="s">
        <v>165</v>
      </c>
      <c r="N9341" t="s">
        <v>45</v>
      </c>
      <c r="O9341" t="s">
        <v>40</v>
      </c>
      <c r="P9341" t="s">
        <v>30</v>
      </c>
      <c r="Q9341" t="s">
        <v>31</v>
      </c>
      <c r="R9341" t="s">
        <v>30</v>
      </c>
      <c r="X9341" t="s">
        <v>35478</v>
      </c>
    </row>
    <row r="9342" spans="1:24" x14ac:dyDescent="0.25">
      <c r="A9342">
        <v>1379133</v>
      </c>
      <c r="B9342" t="s">
        <v>35479</v>
      </c>
      <c r="C9342" t="s">
        <v>35480</v>
      </c>
      <c r="G9342" t="e">
        <f>-dipine</f>
        <v>#NAME?</v>
      </c>
      <c r="H9342" t="s">
        <v>318</v>
      </c>
      <c r="N9342" t="s">
        <v>45</v>
      </c>
      <c r="O9342" t="s">
        <v>40</v>
      </c>
      <c r="P9342" t="s">
        <v>30</v>
      </c>
      <c r="Q9342" t="s">
        <v>63</v>
      </c>
      <c r="R9342" t="s">
        <v>30</v>
      </c>
      <c r="X9342" t="s">
        <v>35481</v>
      </c>
    </row>
    <row r="9343" spans="1:24" x14ac:dyDescent="0.25">
      <c r="A9343">
        <v>1378329</v>
      </c>
      <c r="B9343" t="s">
        <v>35482</v>
      </c>
      <c r="C9343" t="s">
        <v>35483</v>
      </c>
      <c r="E9343" t="s">
        <v>35484</v>
      </c>
      <c r="F9343" t="s">
        <v>10405</v>
      </c>
      <c r="I9343">
        <v>1968</v>
      </c>
      <c r="M9343" t="s">
        <v>1348</v>
      </c>
      <c r="N9343" t="s">
        <v>29</v>
      </c>
      <c r="O9343" t="s">
        <v>30</v>
      </c>
      <c r="P9343" t="s">
        <v>30</v>
      </c>
      <c r="Q9343" t="s">
        <v>31</v>
      </c>
      <c r="R9343" t="s">
        <v>30</v>
      </c>
      <c r="X9343" t="s">
        <v>35485</v>
      </c>
    </row>
    <row r="9344" spans="1:24" x14ac:dyDescent="0.25">
      <c r="A9344">
        <v>1376931</v>
      </c>
      <c r="B9344" t="s">
        <v>35486</v>
      </c>
      <c r="C9344" t="s">
        <v>35487</v>
      </c>
      <c r="N9344" t="s">
        <v>29</v>
      </c>
      <c r="O9344" t="s">
        <v>40</v>
      </c>
      <c r="P9344" t="s">
        <v>30</v>
      </c>
      <c r="Q9344" t="s">
        <v>31</v>
      </c>
      <c r="R9344" t="s">
        <v>30</v>
      </c>
      <c r="X9344" t="s">
        <v>35488</v>
      </c>
    </row>
    <row r="9345" spans="1:24" x14ac:dyDescent="0.25">
      <c r="A9345">
        <v>1376933</v>
      </c>
      <c r="B9345" t="s">
        <v>35489</v>
      </c>
      <c r="C9345" t="s">
        <v>35490</v>
      </c>
      <c r="N9345" t="s">
        <v>45</v>
      </c>
      <c r="O9345" t="s">
        <v>40</v>
      </c>
      <c r="P9345" t="s">
        <v>30</v>
      </c>
      <c r="Q9345" t="s">
        <v>63</v>
      </c>
      <c r="R9345" t="s">
        <v>30</v>
      </c>
      <c r="X9345" t="s">
        <v>35491</v>
      </c>
    </row>
    <row r="9346" spans="1:24" x14ac:dyDescent="0.25">
      <c r="A9346">
        <v>1377679</v>
      </c>
      <c r="B9346" t="s">
        <v>35492</v>
      </c>
      <c r="C9346" t="s">
        <v>35493</v>
      </c>
      <c r="N9346" t="s">
        <v>45</v>
      </c>
      <c r="O9346" t="s">
        <v>30</v>
      </c>
      <c r="P9346" t="s">
        <v>30</v>
      </c>
      <c r="Q9346" t="s">
        <v>46</v>
      </c>
      <c r="R9346" t="s">
        <v>30</v>
      </c>
      <c r="X9346" t="s">
        <v>35494</v>
      </c>
    </row>
    <row r="9347" spans="1:24" x14ac:dyDescent="0.25">
      <c r="A9347">
        <v>1379582</v>
      </c>
      <c r="B9347" t="s">
        <v>35495</v>
      </c>
      <c r="C9347" t="s">
        <v>35496</v>
      </c>
      <c r="E9347" t="s">
        <v>35497</v>
      </c>
      <c r="I9347">
        <v>2005</v>
      </c>
      <c r="N9347" t="s">
        <v>45</v>
      </c>
      <c r="O9347" t="s">
        <v>40</v>
      </c>
      <c r="P9347" t="s">
        <v>30</v>
      </c>
      <c r="Q9347" t="s">
        <v>31</v>
      </c>
      <c r="R9347" t="s">
        <v>30</v>
      </c>
      <c r="X9347" t="s">
        <v>35498</v>
      </c>
    </row>
    <row r="9348" spans="1:24" x14ac:dyDescent="0.25">
      <c r="A9348">
        <v>1377549</v>
      </c>
      <c r="B9348" t="s">
        <v>35499</v>
      </c>
      <c r="C9348" t="s">
        <v>35500</v>
      </c>
      <c r="G9348" t="e">
        <f>-prazole</f>
        <v>#NAME?</v>
      </c>
      <c r="H9348" t="s">
        <v>35501</v>
      </c>
      <c r="N9348" t="s">
        <v>45</v>
      </c>
      <c r="O9348" t="s">
        <v>40</v>
      </c>
      <c r="P9348" t="s">
        <v>30</v>
      </c>
      <c r="Q9348" t="s">
        <v>63</v>
      </c>
      <c r="R9348" t="s">
        <v>30</v>
      </c>
      <c r="X9348" t="s">
        <v>35502</v>
      </c>
    </row>
    <row r="9349" spans="1:24" x14ac:dyDescent="0.25">
      <c r="A9349">
        <v>1377929</v>
      </c>
      <c r="B9349" t="s">
        <v>35503</v>
      </c>
      <c r="C9349" t="s">
        <v>35504</v>
      </c>
      <c r="E9349" t="s">
        <v>35505</v>
      </c>
      <c r="F9349" t="s">
        <v>20689</v>
      </c>
      <c r="G9349" t="e">
        <f>-pladib</f>
        <v>#NAME?</v>
      </c>
      <c r="H9349" t="s">
        <v>1868</v>
      </c>
      <c r="I9349">
        <v>2008</v>
      </c>
      <c r="N9349" t="s">
        <v>45</v>
      </c>
      <c r="O9349" t="s">
        <v>40</v>
      </c>
      <c r="P9349" t="s">
        <v>30</v>
      </c>
      <c r="Q9349" t="s">
        <v>63</v>
      </c>
      <c r="R9349" t="s">
        <v>30</v>
      </c>
      <c r="X9349" t="s">
        <v>35506</v>
      </c>
    </row>
    <row r="9350" spans="1:24" x14ac:dyDescent="0.25">
      <c r="A9350">
        <v>1378084</v>
      </c>
      <c r="B9350" t="s">
        <v>35507</v>
      </c>
      <c r="C9350" t="s">
        <v>35508</v>
      </c>
      <c r="N9350" t="s">
        <v>45</v>
      </c>
      <c r="O9350" t="s">
        <v>30</v>
      </c>
      <c r="P9350" t="s">
        <v>30</v>
      </c>
      <c r="Q9350" t="s">
        <v>63</v>
      </c>
      <c r="R9350" t="s">
        <v>30</v>
      </c>
      <c r="X9350" t="s">
        <v>35509</v>
      </c>
    </row>
    <row r="9351" spans="1:24" x14ac:dyDescent="0.25">
      <c r="A9351">
        <v>1379641</v>
      </c>
      <c r="B9351" t="s">
        <v>35510</v>
      </c>
      <c r="C9351" t="s">
        <v>35511</v>
      </c>
      <c r="E9351" t="s">
        <v>35512</v>
      </c>
      <c r="G9351" t="e">
        <f>-denoson</f>
        <v>#NAME?</v>
      </c>
      <c r="H9351" t="s">
        <v>3783</v>
      </c>
      <c r="I9351">
        <v>2000</v>
      </c>
      <c r="N9351" t="s">
        <v>29</v>
      </c>
      <c r="O9351" t="s">
        <v>40</v>
      </c>
      <c r="P9351" t="s">
        <v>30</v>
      </c>
      <c r="Q9351" t="s">
        <v>31</v>
      </c>
      <c r="R9351" t="s">
        <v>30</v>
      </c>
      <c r="X9351" t="s">
        <v>35513</v>
      </c>
    </row>
    <row r="9352" spans="1:24" x14ac:dyDescent="0.25">
      <c r="A9352">
        <v>1378351</v>
      </c>
      <c r="B9352" t="s">
        <v>35514</v>
      </c>
      <c r="C9352" t="s">
        <v>35515</v>
      </c>
      <c r="N9352" t="s">
        <v>45</v>
      </c>
      <c r="O9352" t="s">
        <v>40</v>
      </c>
      <c r="P9352" t="s">
        <v>30</v>
      </c>
      <c r="Q9352" t="s">
        <v>63</v>
      </c>
      <c r="R9352" t="s">
        <v>30</v>
      </c>
      <c r="X9352" t="s">
        <v>35516</v>
      </c>
    </row>
    <row r="9353" spans="1:24" x14ac:dyDescent="0.25">
      <c r="A9353">
        <v>1379039</v>
      </c>
      <c r="B9353" t="s">
        <v>35517</v>
      </c>
      <c r="C9353" t="s">
        <v>35518</v>
      </c>
      <c r="N9353" t="s">
        <v>45</v>
      </c>
      <c r="O9353" t="s">
        <v>30</v>
      </c>
      <c r="P9353" t="s">
        <v>30</v>
      </c>
      <c r="Q9353" t="s">
        <v>63</v>
      </c>
      <c r="R9353" t="s">
        <v>30</v>
      </c>
      <c r="X9353" t="s">
        <v>35519</v>
      </c>
    </row>
    <row r="9354" spans="1:24" x14ac:dyDescent="0.25">
      <c r="A9354">
        <v>1376836</v>
      </c>
      <c r="B9354" t="s">
        <v>35520</v>
      </c>
      <c r="C9354" t="s">
        <v>35521</v>
      </c>
      <c r="N9354" t="s">
        <v>45</v>
      </c>
      <c r="O9354" t="s">
        <v>40</v>
      </c>
      <c r="P9354" t="s">
        <v>30</v>
      </c>
      <c r="Q9354" t="s">
        <v>63</v>
      </c>
      <c r="R9354" t="s">
        <v>30</v>
      </c>
      <c r="X9354" t="s">
        <v>35522</v>
      </c>
    </row>
    <row r="9355" spans="1:24" x14ac:dyDescent="0.25">
      <c r="A9355">
        <v>1379555</v>
      </c>
      <c r="B9355" t="s">
        <v>35523</v>
      </c>
      <c r="C9355" t="s">
        <v>35524</v>
      </c>
      <c r="E9355" t="s">
        <v>35525</v>
      </c>
      <c r="F9355" t="s">
        <v>35526</v>
      </c>
      <c r="I9355">
        <v>1973</v>
      </c>
      <c r="M9355" t="s">
        <v>1273</v>
      </c>
      <c r="N9355" t="s">
        <v>45</v>
      </c>
      <c r="O9355" t="s">
        <v>40</v>
      </c>
      <c r="P9355" t="s">
        <v>30</v>
      </c>
      <c r="Q9355" t="s">
        <v>63</v>
      </c>
      <c r="R9355" t="s">
        <v>30</v>
      </c>
      <c r="X9355" t="s">
        <v>35527</v>
      </c>
    </row>
    <row r="9356" spans="1:24" x14ac:dyDescent="0.25">
      <c r="A9356">
        <v>202796</v>
      </c>
      <c r="B9356" t="s">
        <v>35528</v>
      </c>
      <c r="C9356" t="s">
        <v>35529</v>
      </c>
      <c r="F9356" t="s">
        <v>313</v>
      </c>
      <c r="G9356" t="s">
        <v>2041</v>
      </c>
      <c r="H9356" t="s">
        <v>1259</v>
      </c>
      <c r="I9356">
        <v>1980</v>
      </c>
      <c r="M9356" t="s">
        <v>250</v>
      </c>
      <c r="N9356" t="s">
        <v>45</v>
      </c>
      <c r="O9356" t="s">
        <v>40</v>
      </c>
      <c r="P9356" t="s">
        <v>30</v>
      </c>
      <c r="Q9356" t="s">
        <v>63</v>
      </c>
      <c r="R9356" t="s">
        <v>30</v>
      </c>
      <c r="X9356" t="s">
        <v>35530</v>
      </c>
    </row>
    <row r="9357" spans="1:24" x14ac:dyDescent="0.25">
      <c r="A9357">
        <v>1379742</v>
      </c>
      <c r="B9357" t="s">
        <v>35531</v>
      </c>
      <c r="C9357" t="s">
        <v>35532</v>
      </c>
      <c r="F9357" t="s">
        <v>25075</v>
      </c>
      <c r="I9357">
        <v>1962</v>
      </c>
      <c r="M9357" t="s">
        <v>2544</v>
      </c>
      <c r="N9357" t="s">
        <v>45</v>
      </c>
      <c r="O9357" t="s">
        <v>40</v>
      </c>
      <c r="P9357" t="s">
        <v>30</v>
      </c>
      <c r="Q9357" t="s">
        <v>63</v>
      </c>
      <c r="R9357" t="s">
        <v>30</v>
      </c>
      <c r="X9357" t="s">
        <v>35533</v>
      </c>
    </row>
    <row r="9358" spans="1:24" x14ac:dyDescent="0.25">
      <c r="A9358">
        <v>1379788</v>
      </c>
      <c r="B9358" t="s">
        <v>35534</v>
      </c>
      <c r="C9358" t="s">
        <v>35535</v>
      </c>
      <c r="E9358" t="s">
        <v>35536</v>
      </c>
      <c r="G9358" t="s">
        <v>2639</v>
      </c>
      <c r="H9358" t="s">
        <v>2640</v>
      </c>
      <c r="N9358" t="s">
        <v>29</v>
      </c>
      <c r="O9358" t="s">
        <v>40</v>
      </c>
      <c r="P9358" t="s">
        <v>30</v>
      </c>
      <c r="Q9358" t="s">
        <v>31</v>
      </c>
      <c r="R9358" t="s">
        <v>30</v>
      </c>
      <c r="X9358" t="s">
        <v>35537</v>
      </c>
    </row>
    <row r="9359" spans="1:24" x14ac:dyDescent="0.25">
      <c r="A9359">
        <v>467582</v>
      </c>
      <c r="B9359" t="s">
        <v>35538</v>
      </c>
      <c r="C9359" t="s">
        <v>35539</v>
      </c>
      <c r="F9359" t="s">
        <v>527</v>
      </c>
      <c r="G9359" t="s">
        <v>129</v>
      </c>
      <c r="H9359" t="s">
        <v>130</v>
      </c>
      <c r="I9359">
        <v>1963</v>
      </c>
      <c r="M9359" t="s">
        <v>1194</v>
      </c>
      <c r="N9359" t="s">
        <v>45</v>
      </c>
      <c r="O9359" t="s">
        <v>40</v>
      </c>
      <c r="P9359" t="s">
        <v>30</v>
      </c>
      <c r="Q9359" t="s">
        <v>31</v>
      </c>
      <c r="R9359" t="s">
        <v>30</v>
      </c>
      <c r="X9359" t="s">
        <v>35540</v>
      </c>
    </row>
    <row r="9360" spans="1:24" x14ac:dyDescent="0.25">
      <c r="A9360">
        <v>1378047</v>
      </c>
      <c r="B9360" t="s">
        <v>35541</v>
      </c>
      <c r="C9360" t="s">
        <v>35542</v>
      </c>
      <c r="E9360" t="s">
        <v>35543</v>
      </c>
      <c r="G9360" t="e">
        <f>-mycin</f>
        <v>#NAME?</v>
      </c>
      <c r="H9360" t="s">
        <v>26</v>
      </c>
      <c r="I9360">
        <v>1970</v>
      </c>
      <c r="M9360" t="s">
        <v>453</v>
      </c>
      <c r="N9360" t="s">
        <v>29</v>
      </c>
      <c r="O9360" t="s">
        <v>30</v>
      </c>
      <c r="P9360" t="s">
        <v>30</v>
      </c>
      <c r="Q9360" t="s">
        <v>46</v>
      </c>
      <c r="R9360" t="s">
        <v>30</v>
      </c>
      <c r="X9360" t="s">
        <v>35544</v>
      </c>
    </row>
    <row r="9361" spans="1:24" x14ac:dyDescent="0.25">
      <c r="A9361">
        <v>1379221</v>
      </c>
      <c r="B9361" t="s">
        <v>35545</v>
      </c>
      <c r="C9361" t="s">
        <v>35546</v>
      </c>
      <c r="F9361" t="s">
        <v>35547</v>
      </c>
      <c r="N9361" t="s">
        <v>45</v>
      </c>
      <c r="O9361" t="s">
        <v>40</v>
      </c>
      <c r="P9361" t="s">
        <v>30</v>
      </c>
      <c r="Q9361" t="s">
        <v>63</v>
      </c>
      <c r="R9361" t="s">
        <v>30</v>
      </c>
      <c r="X9361" t="s">
        <v>35548</v>
      </c>
    </row>
    <row r="9362" spans="1:24" x14ac:dyDescent="0.25">
      <c r="A9362">
        <v>1378714</v>
      </c>
      <c r="B9362" t="s">
        <v>35549</v>
      </c>
      <c r="C9362" t="s">
        <v>35550</v>
      </c>
      <c r="N9362" t="s">
        <v>45</v>
      </c>
      <c r="O9362" t="s">
        <v>40</v>
      </c>
      <c r="P9362" t="s">
        <v>30</v>
      </c>
      <c r="Q9362" t="s">
        <v>31</v>
      </c>
      <c r="R9362" t="s">
        <v>30</v>
      </c>
      <c r="X9362" t="s">
        <v>35551</v>
      </c>
    </row>
    <row r="9363" spans="1:24" x14ac:dyDescent="0.25">
      <c r="A9363">
        <v>1377804</v>
      </c>
      <c r="B9363" t="s">
        <v>35552</v>
      </c>
      <c r="C9363" t="s">
        <v>35553</v>
      </c>
      <c r="K9363" t="s">
        <v>35554</v>
      </c>
      <c r="L9363" t="s">
        <v>35555</v>
      </c>
      <c r="N9363" t="s">
        <v>45</v>
      </c>
      <c r="O9363" t="s">
        <v>40</v>
      </c>
      <c r="P9363" t="s">
        <v>30</v>
      </c>
      <c r="Q9363" t="s">
        <v>63</v>
      </c>
      <c r="R9363" t="s">
        <v>30</v>
      </c>
      <c r="X9363" t="s">
        <v>35556</v>
      </c>
    </row>
    <row r="9364" spans="1:24" x14ac:dyDescent="0.25">
      <c r="A9364">
        <v>1377357</v>
      </c>
      <c r="B9364" t="s">
        <v>35557</v>
      </c>
      <c r="C9364" t="s">
        <v>35558</v>
      </c>
      <c r="E9364" t="s">
        <v>35559</v>
      </c>
      <c r="F9364" t="s">
        <v>6813</v>
      </c>
      <c r="G9364" t="s">
        <v>5388</v>
      </c>
      <c r="H9364" t="s">
        <v>5389</v>
      </c>
      <c r="I9364">
        <v>1974</v>
      </c>
      <c r="K9364" t="s">
        <v>35560</v>
      </c>
      <c r="L9364" t="s">
        <v>35561</v>
      </c>
      <c r="M9364" t="s">
        <v>1025</v>
      </c>
      <c r="N9364" t="s">
        <v>29</v>
      </c>
      <c r="O9364" t="s">
        <v>40</v>
      </c>
      <c r="P9364" t="s">
        <v>30</v>
      </c>
      <c r="Q9364" t="s">
        <v>31</v>
      </c>
      <c r="R9364" t="s">
        <v>30</v>
      </c>
      <c r="X9364" t="s">
        <v>35562</v>
      </c>
    </row>
    <row r="9365" spans="1:24" x14ac:dyDescent="0.25">
      <c r="A9365">
        <v>1383135</v>
      </c>
      <c r="B9365" t="s">
        <v>35563</v>
      </c>
      <c r="C9365" t="s">
        <v>35564</v>
      </c>
      <c r="N9365" t="s">
        <v>29</v>
      </c>
      <c r="O9365" t="s">
        <v>40</v>
      </c>
      <c r="P9365" t="s">
        <v>30</v>
      </c>
      <c r="Q9365" t="s">
        <v>31</v>
      </c>
      <c r="R9365" t="s">
        <v>30</v>
      </c>
      <c r="X9365" t="s">
        <v>35565</v>
      </c>
    </row>
    <row r="9366" spans="1:24" x14ac:dyDescent="0.25">
      <c r="A9366">
        <v>236196</v>
      </c>
      <c r="B9366" t="s">
        <v>35566</v>
      </c>
      <c r="C9366" t="s">
        <v>35567</v>
      </c>
      <c r="E9366" t="s">
        <v>35568</v>
      </c>
      <c r="G9366" t="s">
        <v>10501</v>
      </c>
      <c r="H9366" t="s">
        <v>10502</v>
      </c>
      <c r="N9366" t="s">
        <v>45</v>
      </c>
      <c r="O9366" t="s">
        <v>40</v>
      </c>
      <c r="P9366" t="s">
        <v>30</v>
      </c>
      <c r="Q9366" t="s">
        <v>63</v>
      </c>
      <c r="R9366" t="s">
        <v>30</v>
      </c>
      <c r="X9366" t="s">
        <v>35569</v>
      </c>
    </row>
    <row r="9367" spans="1:24" x14ac:dyDescent="0.25">
      <c r="A9367">
        <v>5815</v>
      </c>
      <c r="B9367" t="s">
        <v>35570</v>
      </c>
      <c r="C9367" t="s">
        <v>35571</v>
      </c>
      <c r="E9367" t="s">
        <v>35572</v>
      </c>
      <c r="F9367" t="s">
        <v>13777</v>
      </c>
      <c r="G9367" t="e">
        <f>-tesind</f>
        <v>#NAME?</v>
      </c>
      <c r="H9367" t="s">
        <v>35573</v>
      </c>
      <c r="I9367">
        <v>1996</v>
      </c>
      <c r="M9367" t="s">
        <v>17491</v>
      </c>
      <c r="N9367" t="s">
        <v>45</v>
      </c>
      <c r="O9367" t="s">
        <v>40</v>
      </c>
      <c r="P9367" t="s">
        <v>30</v>
      </c>
      <c r="Q9367" t="s">
        <v>63</v>
      </c>
      <c r="R9367" t="s">
        <v>30</v>
      </c>
      <c r="X9367" t="s">
        <v>35574</v>
      </c>
    </row>
    <row r="9368" spans="1:24" x14ac:dyDescent="0.25">
      <c r="A9368">
        <v>157672</v>
      </c>
      <c r="B9368" t="s">
        <v>35575</v>
      </c>
      <c r="C9368" t="s">
        <v>35576</v>
      </c>
      <c r="I9368">
        <v>1971</v>
      </c>
      <c r="M9368" t="s">
        <v>2056</v>
      </c>
      <c r="N9368" t="s">
        <v>45</v>
      </c>
      <c r="O9368" t="s">
        <v>40</v>
      </c>
      <c r="P9368" t="s">
        <v>30</v>
      </c>
      <c r="Q9368" t="s">
        <v>63</v>
      </c>
      <c r="R9368" t="s">
        <v>30</v>
      </c>
      <c r="X9368" t="s">
        <v>35577</v>
      </c>
    </row>
    <row r="9369" spans="1:24" x14ac:dyDescent="0.25">
      <c r="A9369">
        <v>276041</v>
      </c>
      <c r="B9369" t="s">
        <v>35578</v>
      </c>
      <c r="C9369" t="s">
        <v>35579</v>
      </c>
      <c r="E9369" t="s">
        <v>35580</v>
      </c>
      <c r="F9369" t="s">
        <v>527</v>
      </c>
      <c r="I9369">
        <v>1965</v>
      </c>
      <c r="K9369" t="s">
        <v>35581</v>
      </c>
      <c r="L9369" t="s">
        <v>35582</v>
      </c>
      <c r="M9369" t="s">
        <v>3003</v>
      </c>
      <c r="N9369" t="s">
        <v>45</v>
      </c>
      <c r="O9369" t="s">
        <v>40</v>
      </c>
      <c r="P9369" t="s">
        <v>30</v>
      </c>
      <c r="Q9369" t="s">
        <v>63</v>
      </c>
      <c r="R9369" t="s">
        <v>30</v>
      </c>
      <c r="X9369" t="s">
        <v>35583</v>
      </c>
    </row>
    <row r="9370" spans="1:24" x14ac:dyDescent="0.25">
      <c r="A9370">
        <v>1383203</v>
      </c>
      <c r="B9370" t="s">
        <v>35584</v>
      </c>
      <c r="C9370" t="s">
        <v>35585</v>
      </c>
      <c r="E9370" t="s">
        <v>35586</v>
      </c>
      <c r="F9370" t="s">
        <v>366</v>
      </c>
      <c r="I9370">
        <v>1965</v>
      </c>
      <c r="M9370" t="s">
        <v>12356</v>
      </c>
      <c r="N9370" t="s">
        <v>45</v>
      </c>
      <c r="O9370" t="s">
        <v>40</v>
      </c>
      <c r="P9370" t="s">
        <v>30</v>
      </c>
      <c r="Q9370" t="s">
        <v>63</v>
      </c>
      <c r="R9370" t="s">
        <v>30</v>
      </c>
      <c r="X9370" t="s">
        <v>35587</v>
      </c>
    </row>
    <row r="9371" spans="1:24" x14ac:dyDescent="0.25">
      <c r="A9371">
        <v>1383362</v>
      </c>
      <c r="B9371" t="s">
        <v>35588</v>
      </c>
      <c r="C9371" t="s">
        <v>35589</v>
      </c>
      <c r="G9371" t="e">
        <f>-ium</f>
        <v>#NAME?</v>
      </c>
      <c r="H9371" t="s">
        <v>288</v>
      </c>
      <c r="K9371" t="s">
        <v>35590</v>
      </c>
      <c r="L9371" t="s">
        <v>35591</v>
      </c>
      <c r="N9371" t="s">
        <v>45</v>
      </c>
      <c r="O9371" t="s">
        <v>40</v>
      </c>
      <c r="P9371" t="s">
        <v>30</v>
      </c>
      <c r="Q9371" t="s">
        <v>63</v>
      </c>
      <c r="R9371" t="s">
        <v>30</v>
      </c>
      <c r="X9371" t="s">
        <v>35592</v>
      </c>
    </row>
    <row r="9372" spans="1:24" x14ac:dyDescent="0.25">
      <c r="A9372">
        <v>1383071</v>
      </c>
      <c r="B9372" t="s">
        <v>35593</v>
      </c>
      <c r="C9372" t="s">
        <v>35594</v>
      </c>
      <c r="F9372" t="s">
        <v>35595</v>
      </c>
      <c r="N9372" t="s">
        <v>45</v>
      </c>
      <c r="O9372" t="s">
        <v>40</v>
      </c>
      <c r="P9372" t="s">
        <v>30</v>
      </c>
      <c r="Q9372" t="s">
        <v>46</v>
      </c>
      <c r="R9372" t="s">
        <v>30</v>
      </c>
      <c r="X9372" t="s">
        <v>35596</v>
      </c>
    </row>
    <row r="9373" spans="1:24" x14ac:dyDescent="0.25">
      <c r="A9373">
        <v>1383297</v>
      </c>
      <c r="B9373" t="s">
        <v>35597</v>
      </c>
      <c r="C9373" t="s">
        <v>35598</v>
      </c>
      <c r="E9373" t="s">
        <v>35599</v>
      </c>
      <c r="F9373" t="s">
        <v>5971</v>
      </c>
      <c r="G9373" t="e">
        <f>-tidine</f>
        <v>#NAME?</v>
      </c>
      <c r="H9373" t="s">
        <v>1126</v>
      </c>
      <c r="I9373">
        <v>1989</v>
      </c>
      <c r="M9373" t="s">
        <v>35600</v>
      </c>
      <c r="N9373" t="s">
        <v>45</v>
      </c>
      <c r="O9373" t="s">
        <v>40</v>
      </c>
      <c r="P9373" t="s">
        <v>30</v>
      </c>
      <c r="Q9373" t="s">
        <v>63</v>
      </c>
      <c r="R9373" t="s">
        <v>30</v>
      </c>
      <c r="X9373" t="s">
        <v>35601</v>
      </c>
    </row>
    <row r="9374" spans="1:24" x14ac:dyDescent="0.25">
      <c r="A9374">
        <v>308699</v>
      </c>
      <c r="B9374" t="s">
        <v>35602</v>
      </c>
      <c r="C9374" t="s">
        <v>35603</v>
      </c>
      <c r="F9374" t="s">
        <v>489</v>
      </c>
      <c r="G9374" t="s">
        <v>2750</v>
      </c>
      <c r="H9374" t="s">
        <v>707</v>
      </c>
      <c r="I9374">
        <v>1966</v>
      </c>
      <c r="K9374" t="s">
        <v>35604</v>
      </c>
      <c r="L9374" t="s">
        <v>35605</v>
      </c>
      <c r="M9374" t="s">
        <v>3003</v>
      </c>
      <c r="N9374" t="s">
        <v>45</v>
      </c>
      <c r="O9374" t="s">
        <v>40</v>
      </c>
      <c r="P9374" t="s">
        <v>30</v>
      </c>
      <c r="Q9374" t="s">
        <v>46</v>
      </c>
      <c r="R9374" t="s">
        <v>30</v>
      </c>
      <c r="X9374" t="s">
        <v>35606</v>
      </c>
    </row>
    <row r="9375" spans="1:24" x14ac:dyDescent="0.25">
      <c r="A9375">
        <v>1383626</v>
      </c>
      <c r="B9375" t="s">
        <v>35607</v>
      </c>
      <c r="C9375" t="s">
        <v>35608</v>
      </c>
      <c r="E9375" t="s">
        <v>35609</v>
      </c>
      <c r="G9375" t="e">
        <f>-porfin</f>
        <v>#NAME?</v>
      </c>
      <c r="H9375" t="s">
        <v>6613</v>
      </c>
      <c r="I9375">
        <v>2002</v>
      </c>
      <c r="N9375" t="s">
        <v>29</v>
      </c>
      <c r="O9375" t="s">
        <v>30</v>
      </c>
      <c r="P9375" t="s">
        <v>30</v>
      </c>
      <c r="Q9375" t="s">
        <v>31</v>
      </c>
      <c r="R9375" t="s">
        <v>30</v>
      </c>
      <c r="X9375" t="s">
        <v>35610</v>
      </c>
    </row>
    <row r="9376" spans="1:24" x14ac:dyDescent="0.25">
      <c r="A9376">
        <v>162444</v>
      </c>
      <c r="B9376" t="s">
        <v>35618</v>
      </c>
      <c r="C9376" t="s">
        <v>35619</v>
      </c>
      <c r="G9376" t="e">
        <f ca="1">-ifen(e)</f>
        <v>#NAME?</v>
      </c>
      <c r="H9376" t="s">
        <v>4990</v>
      </c>
      <c r="K9376" t="s">
        <v>35620</v>
      </c>
      <c r="L9376" t="s">
        <v>35621</v>
      </c>
      <c r="N9376" t="s">
        <v>45</v>
      </c>
      <c r="O9376" t="s">
        <v>30</v>
      </c>
      <c r="P9376" t="s">
        <v>30</v>
      </c>
      <c r="Q9376" t="s">
        <v>31</v>
      </c>
      <c r="R9376" t="s">
        <v>30</v>
      </c>
      <c r="X9376" t="s">
        <v>35622</v>
      </c>
    </row>
    <row r="9377" spans="1:24" x14ac:dyDescent="0.25">
      <c r="A9377">
        <v>11212</v>
      </c>
      <c r="B9377" t="s">
        <v>35623</v>
      </c>
      <c r="C9377" t="s">
        <v>35624</v>
      </c>
      <c r="K9377" t="s">
        <v>35625</v>
      </c>
      <c r="L9377" t="s">
        <v>35626</v>
      </c>
      <c r="N9377" t="s">
        <v>29</v>
      </c>
      <c r="O9377" t="s">
        <v>40</v>
      </c>
      <c r="P9377" t="s">
        <v>30</v>
      </c>
      <c r="Q9377" t="s">
        <v>31</v>
      </c>
      <c r="R9377" t="s">
        <v>30</v>
      </c>
      <c r="X9377" t="s">
        <v>35627</v>
      </c>
    </row>
    <row r="9378" spans="1:24" x14ac:dyDescent="0.25">
      <c r="A9378">
        <v>619384</v>
      </c>
      <c r="B9378" t="s">
        <v>35628</v>
      </c>
      <c r="C9378" t="s">
        <v>35629</v>
      </c>
      <c r="E9378" t="s">
        <v>35630</v>
      </c>
      <c r="F9378" t="s">
        <v>3302</v>
      </c>
      <c r="G9378" t="e">
        <f>-imod</f>
        <v>#NAME?</v>
      </c>
      <c r="H9378" t="s">
        <v>14683</v>
      </c>
      <c r="I9378">
        <v>2007</v>
      </c>
      <c r="N9378" t="s">
        <v>45</v>
      </c>
      <c r="O9378" t="s">
        <v>40</v>
      </c>
      <c r="P9378" t="s">
        <v>30</v>
      </c>
      <c r="Q9378" t="s">
        <v>63</v>
      </c>
      <c r="R9378" t="s">
        <v>30</v>
      </c>
      <c r="X9378" t="s">
        <v>35631</v>
      </c>
    </row>
    <row r="9379" spans="1:24" x14ac:dyDescent="0.25">
      <c r="A9379">
        <v>1015249</v>
      </c>
      <c r="B9379" t="s">
        <v>35632</v>
      </c>
      <c r="C9379" t="s">
        <v>35633</v>
      </c>
      <c r="N9379" t="s">
        <v>45</v>
      </c>
      <c r="O9379" t="s">
        <v>30</v>
      </c>
      <c r="P9379" t="s">
        <v>30</v>
      </c>
      <c r="Q9379" t="s">
        <v>63</v>
      </c>
      <c r="R9379" t="s">
        <v>30</v>
      </c>
      <c r="X9379" t="s">
        <v>35634</v>
      </c>
    </row>
    <row r="9380" spans="1:24" x14ac:dyDescent="0.25">
      <c r="A9380">
        <v>693191</v>
      </c>
      <c r="B9380" t="s">
        <v>35635</v>
      </c>
      <c r="C9380" t="s">
        <v>35636</v>
      </c>
      <c r="N9380" t="s">
        <v>45</v>
      </c>
      <c r="O9380" t="s">
        <v>40</v>
      </c>
      <c r="P9380" t="s">
        <v>30</v>
      </c>
      <c r="Q9380" t="s">
        <v>63</v>
      </c>
      <c r="R9380" t="s">
        <v>30</v>
      </c>
      <c r="X9380" t="s">
        <v>35637</v>
      </c>
    </row>
    <row r="9381" spans="1:24" x14ac:dyDescent="0.25">
      <c r="A9381">
        <v>111238</v>
      </c>
      <c r="B9381" t="s">
        <v>35638</v>
      </c>
      <c r="C9381" t="s">
        <v>35639</v>
      </c>
      <c r="N9381" t="s">
        <v>45</v>
      </c>
      <c r="O9381" t="s">
        <v>40</v>
      </c>
      <c r="P9381" t="s">
        <v>30</v>
      </c>
      <c r="Q9381" t="s">
        <v>63</v>
      </c>
      <c r="R9381" t="s">
        <v>30</v>
      </c>
      <c r="X9381" t="s">
        <v>35640</v>
      </c>
    </row>
    <row r="9382" spans="1:24" x14ac:dyDescent="0.25">
      <c r="A9382">
        <v>34933</v>
      </c>
      <c r="B9382" t="s">
        <v>35641</v>
      </c>
      <c r="C9382" t="s">
        <v>35642</v>
      </c>
      <c r="F9382" t="s">
        <v>480</v>
      </c>
      <c r="G9382" t="e">
        <f>-olone</f>
        <v>#NAME?</v>
      </c>
      <c r="H9382" t="s">
        <v>754</v>
      </c>
      <c r="K9382" t="s">
        <v>35643</v>
      </c>
      <c r="L9382" t="s">
        <v>35644</v>
      </c>
      <c r="N9382" t="s">
        <v>29</v>
      </c>
      <c r="O9382" t="s">
        <v>40</v>
      </c>
      <c r="P9382" t="s">
        <v>30</v>
      </c>
      <c r="Q9382" t="s">
        <v>31</v>
      </c>
      <c r="R9382" t="s">
        <v>30</v>
      </c>
      <c r="X9382" t="s">
        <v>35645</v>
      </c>
    </row>
    <row r="9383" spans="1:24" x14ac:dyDescent="0.25">
      <c r="A9383">
        <v>264161</v>
      </c>
      <c r="B9383" t="s">
        <v>35646</v>
      </c>
      <c r="C9383" t="s">
        <v>35647</v>
      </c>
      <c r="G9383" t="e">
        <f>-prost</f>
        <v>#NAME?</v>
      </c>
      <c r="H9383" t="s">
        <v>238</v>
      </c>
      <c r="N9383" t="s">
        <v>29</v>
      </c>
      <c r="O9383" t="s">
        <v>40</v>
      </c>
      <c r="P9383" t="s">
        <v>30</v>
      </c>
      <c r="Q9383" t="s">
        <v>31</v>
      </c>
      <c r="R9383" t="s">
        <v>30</v>
      </c>
      <c r="X9383" t="s">
        <v>35648</v>
      </c>
    </row>
    <row r="9384" spans="1:24" x14ac:dyDescent="0.25">
      <c r="A9384">
        <v>1078552</v>
      </c>
      <c r="B9384" t="s">
        <v>35649</v>
      </c>
      <c r="C9384" t="s">
        <v>35650</v>
      </c>
      <c r="E9384" t="s">
        <v>35651</v>
      </c>
      <c r="F9384" t="s">
        <v>36</v>
      </c>
      <c r="G9384" t="s">
        <v>2823</v>
      </c>
      <c r="H9384" t="s">
        <v>2824</v>
      </c>
      <c r="I9384">
        <v>1966</v>
      </c>
      <c r="M9384" t="s">
        <v>7861</v>
      </c>
      <c r="N9384" t="s">
        <v>29</v>
      </c>
      <c r="O9384" t="s">
        <v>30</v>
      </c>
      <c r="P9384" t="s">
        <v>30</v>
      </c>
      <c r="Q9384" t="s">
        <v>31</v>
      </c>
      <c r="R9384" t="s">
        <v>30</v>
      </c>
      <c r="X9384" t="s">
        <v>35652</v>
      </c>
    </row>
    <row r="9385" spans="1:24" x14ac:dyDescent="0.25">
      <c r="A9385">
        <v>929355</v>
      </c>
      <c r="B9385" t="s">
        <v>35653</v>
      </c>
      <c r="C9385" t="s">
        <v>35654</v>
      </c>
      <c r="E9385" t="s">
        <v>35655</v>
      </c>
      <c r="G9385" t="e">
        <f>-fungin</f>
        <v>#NAME?</v>
      </c>
      <c r="H9385" t="s">
        <v>6549</v>
      </c>
      <c r="I9385">
        <v>1968</v>
      </c>
      <c r="M9385" t="s">
        <v>268</v>
      </c>
      <c r="N9385" t="s">
        <v>45</v>
      </c>
      <c r="O9385" t="s">
        <v>40</v>
      </c>
      <c r="P9385" t="s">
        <v>30</v>
      </c>
      <c r="Q9385" t="s">
        <v>63</v>
      </c>
      <c r="R9385" t="s">
        <v>30</v>
      </c>
      <c r="X9385" t="s">
        <v>35656</v>
      </c>
    </row>
    <row r="9386" spans="1:24" x14ac:dyDescent="0.25">
      <c r="A9386">
        <v>147769</v>
      </c>
      <c r="B9386" t="s">
        <v>35694</v>
      </c>
      <c r="C9386" t="s">
        <v>35695</v>
      </c>
      <c r="G9386" t="s">
        <v>14062</v>
      </c>
      <c r="H9386" t="s">
        <v>14063</v>
      </c>
      <c r="K9386" t="s">
        <v>35696</v>
      </c>
      <c r="L9386" t="s">
        <v>35697</v>
      </c>
      <c r="N9386" t="s">
        <v>45</v>
      </c>
      <c r="O9386" t="s">
        <v>30</v>
      </c>
      <c r="P9386" t="s">
        <v>30</v>
      </c>
      <c r="Q9386" t="s">
        <v>63</v>
      </c>
      <c r="R9386" t="s">
        <v>30</v>
      </c>
      <c r="X9386" t="s">
        <v>35698</v>
      </c>
    </row>
    <row r="9387" spans="1:24" x14ac:dyDescent="0.25">
      <c r="A9387">
        <v>252029</v>
      </c>
      <c r="B9387" t="s">
        <v>35720</v>
      </c>
      <c r="C9387" t="s">
        <v>35721</v>
      </c>
      <c r="F9387" t="s">
        <v>301</v>
      </c>
      <c r="K9387" t="s">
        <v>35722</v>
      </c>
      <c r="L9387" t="s">
        <v>35723</v>
      </c>
      <c r="N9387" t="s">
        <v>45</v>
      </c>
      <c r="O9387" t="s">
        <v>40</v>
      </c>
      <c r="P9387" t="s">
        <v>30</v>
      </c>
      <c r="Q9387" t="s">
        <v>63</v>
      </c>
      <c r="R9387" t="s">
        <v>30</v>
      </c>
      <c r="X9387" t="s">
        <v>35724</v>
      </c>
    </row>
    <row r="9388" spans="1:24" x14ac:dyDescent="0.25">
      <c r="A9388">
        <v>44648</v>
      </c>
      <c r="B9388" t="s">
        <v>35731</v>
      </c>
      <c r="C9388" t="s">
        <v>35732</v>
      </c>
      <c r="K9388" t="s">
        <v>35733</v>
      </c>
      <c r="L9388" t="s">
        <v>35734</v>
      </c>
      <c r="N9388" t="s">
        <v>45</v>
      </c>
      <c r="O9388" t="s">
        <v>40</v>
      </c>
      <c r="P9388" t="s">
        <v>30</v>
      </c>
      <c r="Q9388" t="s">
        <v>46</v>
      </c>
      <c r="R9388" t="s">
        <v>30</v>
      </c>
      <c r="X9388" t="s">
        <v>35735</v>
      </c>
    </row>
    <row r="9389" spans="1:24" x14ac:dyDescent="0.25">
      <c r="A9389">
        <v>104250</v>
      </c>
      <c r="B9389" t="s">
        <v>35756</v>
      </c>
      <c r="C9389" t="s">
        <v>35757</v>
      </c>
      <c r="F9389" t="s">
        <v>35758</v>
      </c>
      <c r="K9389" t="s">
        <v>35759</v>
      </c>
      <c r="L9389" t="s">
        <v>35760</v>
      </c>
      <c r="M9389" t="s">
        <v>88</v>
      </c>
      <c r="N9389" t="s">
        <v>45</v>
      </c>
      <c r="O9389" t="s">
        <v>40</v>
      </c>
      <c r="P9389" t="s">
        <v>30</v>
      </c>
      <c r="Q9389" t="s">
        <v>63</v>
      </c>
      <c r="R9389" t="s">
        <v>30</v>
      </c>
      <c r="X9389" t="s">
        <v>35761</v>
      </c>
    </row>
    <row r="9390" spans="1:24" x14ac:dyDescent="0.25">
      <c r="A9390">
        <v>22572</v>
      </c>
      <c r="B9390" t="s">
        <v>35770</v>
      </c>
      <c r="C9390" t="s">
        <v>35771</v>
      </c>
      <c r="E9390" t="s">
        <v>35772</v>
      </c>
      <c r="F9390" t="s">
        <v>35773</v>
      </c>
      <c r="I9390">
        <v>1962</v>
      </c>
      <c r="K9390" t="s">
        <v>35774</v>
      </c>
      <c r="L9390" t="s">
        <v>35775</v>
      </c>
      <c r="M9390" t="s">
        <v>693</v>
      </c>
      <c r="N9390" t="s">
        <v>45</v>
      </c>
      <c r="O9390" t="s">
        <v>40</v>
      </c>
      <c r="P9390" t="s">
        <v>30</v>
      </c>
      <c r="Q9390" t="s">
        <v>63</v>
      </c>
      <c r="R9390" t="s">
        <v>30</v>
      </c>
      <c r="X9390" t="s">
        <v>35776</v>
      </c>
    </row>
    <row r="9391" spans="1:24" x14ac:dyDescent="0.25">
      <c r="A9391">
        <v>1248735</v>
      </c>
      <c r="B9391" t="s">
        <v>35799</v>
      </c>
      <c r="C9391" t="s">
        <v>35800</v>
      </c>
      <c r="F9391" t="s">
        <v>3897</v>
      </c>
      <c r="I9391">
        <v>1971</v>
      </c>
      <c r="K9391" t="s">
        <v>35801</v>
      </c>
      <c r="L9391" t="s">
        <v>35802</v>
      </c>
      <c r="M9391" t="s">
        <v>2544</v>
      </c>
      <c r="N9391" t="s">
        <v>45</v>
      </c>
      <c r="O9391" t="s">
        <v>40</v>
      </c>
      <c r="P9391" t="s">
        <v>30</v>
      </c>
      <c r="Q9391" t="s">
        <v>31</v>
      </c>
      <c r="R9391" t="s">
        <v>30</v>
      </c>
      <c r="X9391" t="s">
        <v>35803</v>
      </c>
    </row>
    <row r="9392" spans="1:24" x14ac:dyDescent="0.25">
      <c r="A9392">
        <v>1380464</v>
      </c>
      <c r="B9392" t="s">
        <v>35804</v>
      </c>
      <c r="C9392" t="s">
        <v>35805</v>
      </c>
      <c r="K9392" t="s">
        <v>35806</v>
      </c>
      <c r="L9392" t="s">
        <v>35807</v>
      </c>
      <c r="N9392" t="s">
        <v>75</v>
      </c>
      <c r="O9392" t="s">
        <v>30</v>
      </c>
      <c r="P9392" t="s">
        <v>30</v>
      </c>
      <c r="Q9392" t="s">
        <v>31</v>
      </c>
      <c r="R9392" t="s">
        <v>30</v>
      </c>
    </row>
    <row r="9393" spans="1:24" x14ac:dyDescent="0.25">
      <c r="A9393">
        <v>35538</v>
      </c>
      <c r="B9393" t="s">
        <v>35826</v>
      </c>
      <c r="C9393" t="s">
        <v>35827</v>
      </c>
      <c r="K9393" t="s">
        <v>35828</v>
      </c>
      <c r="L9393" t="s">
        <v>35829</v>
      </c>
      <c r="N9393" t="s">
        <v>45</v>
      </c>
      <c r="O9393" t="s">
        <v>40</v>
      </c>
      <c r="P9393" t="s">
        <v>30</v>
      </c>
      <c r="Q9393" t="s">
        <v>63</v>
      </c>
      <c r="R9393" t="s">
        <v>30</v>
      </c>
      <c r="X9393" t="s">
        <v>35830</v>
      </c>
    </row>
    <row r="9394" spans="1:24" x14ac:dyDescent="0.25">
      <c r="A9394">
        <v>1042736</v>
      </c>
      <c r="B9394" t="s">
        <v>35831</v>
      </c>
      <c r="C9394" t="s">
        <v>35832</v>
      </c>
      <c r="E9394" t="s">
        <v>35833</v>
      </c>
      <c r="F9394" t="s">
        <v>11336</v>
      </c>
      <c r="G9394" t="e">
        <f>-cillin</f>
        <v>#NAME?</v>
      </c>
      <c r="H9394" t="s">
        <v>59</v>
      </c>
      <c r="I9394">
        <v>1974</v>
      </c>
      <c r="K9394" t="s">
        <v>35834</v>
      </c>
      <c r="L9394" t="s">
        <v>35835</v>
      </c>
      <c r="M9394" t="s">
        <v>453</v>
      </c>
      <c r="N9394" t="s">
        <v>29</v>
      </c>
      <c r="O9394" t="s">
        <v>40</v>
      </c>
      <c r="P9394" t="s">
        <v>30</v>
      </c>
      <c r="Q9394" t="s">
        <v>46</v>
      </c>
      <c r="R9394" t="s">
        <v>30</v>
      </c>
      <c r="X9394" t="s">
        <v>35836</v>
      </c>
    </row>
    <row r="9395" spans="1:24" x14ac:dyDescent="0.25">
      <c r="A9395">
        <v>1205829</v>
      </c>
      <c r="B9395" t="s">
        <v>35837</v>
      </c>
      <c r="C9395" t="s">
        <v>35838</v>
      </c>
      <c r="K9395" t="s">
        <v>35839</v>
      </c>
      <c r="L9395" t="s">
        <v>35840</v>
      </c>
      <c r="N9395" t="s">
        <v>45</v>
      </c>
      <c r="O9395" t="s">
        <v>40</v>
      </c>
      <c r="P9395" t="s">
        <v>30</v>
      </c>
      <c r="Q9395" t="s">
        <v>63</v>
      </c>
      <c r="R9395" t="s">
        <v>30</v>
      </c>
      <c r="X9395" t="s">
        <v>35841</v>
      </c>
    </row>
    <row r="9396" spans="1:24" x14ac:dyDescent="0.25">
      <c r="A9396">
        <v>1379853</v>
      </c>
      <c r="B9396" t="s">
        <v>35849</v>
      </c>
      <c r="C9396" t="s">
        <v>35850</v>
      </c>
      <c r="F9396" t="s">
        <v>3624</v>
      </c>
      <c r="I9396">
        <v>1963</v>
      </c>
      <c r="K9396" t="s">
        <v>35851</v>
      </c>
      <c r="L9396" t="s">
        <v>35852</v>
      </c>
      <c r="M9396" t="s">
        <v>3003</v>
      </c>
      <c r="N9396" t="s">
        <v>45</v>
      </c>
      <c r="O9396" t="s">
        <v>30</v>
      </c>
      <c r="P9396" t="s">
        <v>30</v>
      </c>
      <c r="Q9396" t="s">
        <v>31</v>
      </c>
      <c r="R9396" t="s">
        <v>30</v>
      </c>
      <c r="X9396" t="s">
        <v>35853</v>
      </c>
    </row>
    <row r="9397" spans="1:24" x14ac:dyDescent="0.25">
      <c r="A9397">
        <v>1376044</v>
      </c>
      <c r="B9397" t="s">
        <v>35854</v>
      </c>
      <c r="C9397" t="s">
        <v>35855</v>
      </c>
      <c r="E9397" t="s">
        <v>35856</v>
      </c>
      <c r="F9397" t="s">
        <v>9932</v>
      </c>
      <c r="G9397" t="s">
        <v>1922</v>
      </c>
      <c r="H9397" t="s">
        <v>1923</v>
      </c>
      <c r="I9397">
        <v>1969</v>
      </c>
      <c r="K9397" t="s">
        <v>35857</v>
      </c>
      <c r="L9397" t="s">
        <v>35858</v>
      </c>
      <c r="M9397" t="s">
        <v>35859</v>
      </c>
      <c r="N9397" t="s">
        <v>29</v>
      </c>
      <c r="O9397" t="s">
        <v>40</v>
      </c>
      <c r="P9397" t="s">
        <v>30</v>
      </c>
      <c r="Q9397" t="s">
        <v>31</v>
      </c>
      <c r="R9397" t="s">
        <v>30</v>
      </c>
      <c r="X9397" t="s">
        <v>35860</v>
      </c>
    </row>
    <row r="9398" spans="1:24" x14ac:dyDescent="0.25">
      <c r="A9398">
        <v>351701</v>
      </c>
      <c r="B9398" t="s">
        <v>35868</v>
      </c>
      <c r="C9398" t="s">
        <v>35869</v>
      </c>
      <c r="F9398" t="s">
        <v>35870</v>
      </c>
      <c r="K9398" t="s">
        <v>35871</v>
      </c>
      <c r="L9398" t="s">
        <v>35872</v>
      </c>
      <c r="M9398" t="s">
        <v>35873</v>
      </c>
      <c r="N9398" t="s">
        <v>45</v>
      </c>
      <c r="O9398" t="s">
        <v>40</v>
      </c>
      <c r="P9398" t="s">
        <v>30</v>
      </c>
      <c r="Q9398" t="s">
        <v>31</v>
      </c>
      <c r="R9398" t="s">
        <v>30</v>
      </c>
      <c r="X9398" t="s">
        <v>35874</v>
      </c>
    </row>
    <row r="9399" spans="1:24" x14ac:dyDescent="0.25">
      <c r="A9399">
        <v>610123</v>
      </c>
      <c r="B9399" t="s">
        <v>35883</v>
      </c>
      <c r="C9399" t="s">
        <v>35884</v>
      </c>
      <c r="I9399">
        <v>1971</v>
      </c>
      <c r="K9399" t="s">
        <v>35885</v>
      </c>
      <c r="L9399" t="s">
        <v>35886</v>
      </c>
      <c r="M9399" t="s">
        <v>3218</v>
      </c>
      <c r="N9399" t="s">
        <v>29</v>
      </c>
      <c r="O9399" t="s">
        <v>40</v>
      </c>
      <c r="P9399" t="s">
        <v>30</v>
      </c>
      <c r="Q9399" t="s">
        <v>31</v>
      </c>
      <c r="R9399" t="s">
        <v>30</v>
      </c>
      <c r="X9399" t="s">
        <v>35887</v>
      </c>
    </row>
    <row r="9400" spans="1:24" x14ac:dyDescent="0.25">
      <c r="A9400">
        <v>365276</v>
      </c>
      <c r="B9400" t="s">
        <v>35903</v>
      </c>
      <c r="C9400" t="s">
        <v>35904</v>
      </c>
      <c r="K9400" t="s">
        <v>35905</v>
      </c>
      <c r="L9400" t="s">
        <v>35906</v>
      </c>
      <c r="N9400" t="s">
        <v>45</v>
      </c>
      <c r="O9400" t="s">
        <v>30</v>
      </c>
      <c r="P9400" t="s">
        <v>30</v>
      </c>
      <c r="Q9400" t="s">
        <v>63</v>
      </c>
      <c r="R9400" t="s">
        <v>30</v>
      </c>
      <c r="X9400" t="s">
        <v>35907</v>
      </c>
    </row>
    <row r="9401" spans="1:24" x14ac:dyDescent="0.25">
      <c r="A9401">
        <v>341383</v>
      </c>
      <c r="B9401" t="s">
        <v>35908</v>
      </c>
      <c r="C9401" t="s">
        <v>35909</v>
      </c>
      <c r="E9401">
        <v>40045</v>
      </c>
      <c r="K9401" t="s">
        <v>35910</v>
      </c>
      <c r="L9401" t="s">
        <v>35911</v>
      </c>
      <c r="N9401" t="s">
        <v>45</v>
      </c>
      <c r="O9401" t="s">
        <v>40</v>
      </c>
      <c r="P9401" t="s">
        <v>30</v>
      </c>
      <c r="Q9401" t="s">
        <v>63</v>
      </c>
      <c r="R9401" t="s">
        <v>30</v>
      </c>
      <c r="X9401" t="s">
        <v>35912</v>
      </c>
    </row>
    <row r="9402" spans="1:24" x14ac:dyDescent="0.25">
      <c r="A9402">
        <v>139247</v>
      </c>
      <c r="B9402" t="s">
        <v>35932</v>
      </c>
      <c r="C9402" t="s">
        <v>35933</v>
      </c>
      <c r="F9402" t="s">
        <v>35934</v>
      </c>
      <c r="G9402" t="s">
        <v>129</v>
      </c>
      <c r="H9402" t="s">
        <v>130</v>
      </c>
      <c r="I9402">
        <v>1980</v>
      </c>
      <c r="K9402" t="s">
        <v>35935</v>
      </c>
      <c r="L9402" t="s">
        <v>35936</v>
      </c>
      <c r="M9402" t="s">
        <v>302</v>
      </c>
      <c r="N9402" t="s">
        <v>45</v>
      </c>
      <c r="O9402" t="s">
        <v>40</v>
      </c>
      <c r="P9402" t="s">
        <v>30</v>
      </c>
      <c r="Q9402" t="s">
        <v>63</v>
      </c>
      <c r="R9402" t="s">
        <v>30</v>
      </c>
      <c r="X9402" t="s">
        <v>35937</v>
      </c>
    </row>
    <row r="9403" spans="1:24" x14ac:dyDescent="0.25">
      <c r="A9403">
        <v>27616</v>
      </c>
      <c r="B9403" t="s">
        <v>35944</v>
      </c>
      <c r="C9403" t="s">
        <v>35945</v>
      </c>
      <c r="E9403" t="s">
        <v>35946</v>
      </c>
      <c r="F9403" t="s">
        <v>35947</v>
      </c>
      <c r="G9403" t="e">
        <f>-pride</f>
        <v>#NAME?</v>
      </c>
      <c r="H9403" t="s">
        <v>165</v>
      </c>
      <c r="I9403">
        <v>1985</v>
      </c>
      <c r="K9403" t="s">
        <v>35948</v>
      </c>
      <c r="L9403" t="s">
        <v>35949</v>
      </c>
      <c r="M9403" t="s">
        <v>342</v>
      </c>
      <c r="N9403" t="s">
        <v>45</v>
      </c>
      <c r="O9403" t="s">
        <v>40</v>
      </c>
      <c r="P9403" t="s">
        <v>30</v>
      </c>
      <c r="Q9403" t="s">
        <v>31</v>
      </c>
      <c r="R9403" t="s">
        <v>30</v>
      </c>
      <c r="X9403" t="s">
        <v>35950</v>
      </c>
    </row>
    <row r="9404" spans="1:24" x14ac:dyDescent="0.25">
      <c r="A9404">
        <v>1381072</v>
      </c>
      <c r="B9404" t="s">
        <v>35975</v>
      </c>
      <c r="C9404" t="s">
        <v>35976</v>
      </c>
      <c r="G9404" t="e">
        <f>-parin</f>
        <v>#NAME?</v>
      </c>
      <c r="H9404" t="s">
        <v>13103</v>
      </c>
      <c r="N9404" t="s">
        <v>133</v>
      </c>
      <c r="O9404" t="s">
        <v>30</v>
      </c>
      <c r="P9404" t="s">
        <v>30</v>
      </c>
      <c r="Q9404" t="s">
        <v>31</v>
      </c>
      <c r="R9404" t="s">
        <v>30</v>
      </c>
    </row>
    <row r="9405" spans="1:24" x14ac:dyDescent="0.25">
      <c r="A9405">
        <v>1381119</v>
      </c>
      <c r="B9405" t="s">
        <v>35979</v>
      </c>
      <c r="C9405" t="s">
        <v>35980</v>
      </c>
      <c r="M9405" t="s">
        <v>224</v>
      </c>
      <c r="N9405" t="s">
        <v>75</v>
      </c>
      <c r="O9405" t="s">
        <v>30</v>
      </c>
      <c r="P9405" t="s">
        <v>30</v>
      </c>
      <c r="Q9405" t="s">
        <v>31</v>
      </c>
      <c r="R9405" t="s">
        <v>30</v>
      </c>
    </row>
    <row r="9406" spans="1:24" x14ac:dyDescent="0.25">
      <c r="A9406">
        <v>1381289</v>
      </c>
      <c r="B9406" t="s">
        <v>35981</v>
      </c>
      <c r="C9406" t="s">
        <v>35982</v>
      </c>
      <c r="N9406" t="s">
        <v>75</v>
      </c>
      <c r="O9406" t="s">
        <v>30</v>
      </c>
      <c r="P9406" t="s">
        <v>30</v>
      </c>
      <c r="Q9406" t="s">
        <v>31</v>
      </c>
      <c r="R9406" t="s">
        <v>30</v>
      </c>
    </row>
    <row r="9407" spans="1:24" x14ac:dyDescent="0.25">
      <c r="A9407">
        <v>1380757</v>
      </c>
      <c r="B9407" t="s">
        <v>35983</v>
      </c>
      <c r="C9407" t="s">
        <v>35984</v>
      </c>
      <c r="F9407" t="s">
        <v>5598</v>
      </c>
      <c r="M9407" t="s">
        <v>672</v>
      </c>
      <c r="N9407" t="s">
        <v>75</v>
      </c>
      <c r="O9407" t="s">
        <v>30</v>
      </c>
      <c r="P9407" t="s">
        <v>30</v>
      </c>
      <c r="Q9407" t="s">
        <v>31</v>
      </c>
      <c r="R9407" t="s">
        <v>30</v>
      </c>
    </row>
    <row r="9408" spans="1:24" x14ac:dyDescent="0.25">
      <c r="A9408">
        <v>1380470</v>
      </c>
      <c r="B9408" t="s">
        <v>35987</v>
      </c>
      <c r="C9408" t="s">
        <v>35988</v>
      </c>
      <c r="G9408" t="e">
        <f>-ase</f>
        <v>#NAME?</v>
      </c>
      <c r="H9408" t="s">
        <v>2359</v>
      </c>
      <c r="N9408" t="s">
        <v>2360</v>
      </c>
      <c r="O9408" t="s">
        <v>30</v>
      </c>
      <c r="P9408" t="s">
        <v>30</v>
      </c>
      <c r="Q9408" t="s">
        <v>31</v>
      </c>
      <c r="R9408" t="s">
        <v>30</v>
      </c>
    </row>
    <row r="9409" spans="1:24" x14ac:dyDescent="0.25">
      <c r="A9409">
        <v>1381482</v>
      </c>
      <c r="B9409" t="s">
        <v>35989</v>
      </c>
      <c r="C9409" t="s">
        <v>35990</v>
      </c>
      <c r="N9409" t="s">
        <v>75</v>
      </c>
      <c r="O9409" t="s">
        <v>30</v>
      </c>
      <c r="P9409" t="s">
        <v>30</v>
      </c>
      <c r="Q9409" t="s">
        <v>31</v>
      </c>
      <c r="R9409" t="s">
        <v>30</v>
      </c>
    </row>
    <row r="9410" spans="1:24" x14ac:dyDescent="0.25">
      <c r="A9410">
        <v>1380475</v>
      </c>
      <c r="B9410" t="s">
        <v>35991</v>
      </c>
      <c r="C9410" t="s">
        <v>35992</v>
      </c>
      <c r="K9410" t="s">
        <v>35993</v>
      </c>
      <c r="L9410" t="s">
        <v>35994</v>
      </c>
      <c r="N9410" t="s">
        <v>75</v>
      </c>
      <c r="O9410" t="s">
        <v>30</v>
      </c>
      <c r="P9410" t="s">
        <v>30</v>
      </c>
      <c r="Q9410" t="s">
        <v>31</v>
      </c>
      <c r="R9410" t="s">
        <v>30</v>
      </c>
    </row>
    <row r="9411" spans="1:24" x14ac:dyDescent="0.25">
      <c r="A9411">
        <v>1380621</v>
      </c>
      <c r="B9411" t="s">
        <v>35995</v>
      </c>
      <c r="C9411" t="s">
        <v>35996</v>
      </c>
      <c r="G9411" t="e">
        <f>-rsen</f>
        <v>#NAME?</v>
      </c>
      <c r="H9411" t="s">
        <v>9400</v>
      </c>
      <c r="N9411" t="s">
        <v>540</v>
      </c>
      <c r="O9411" t="s">
        <v>30</v>
      </c>
      <c r="P9411" t="s">
        <v>30</v>
      </c>
      <c r="Q9411" t="s">
        <v>31</v>
      </c>
      <c r="R9411" t="s">
        <v>30</v>
      </c>
    </row>
    <row r="9412" spans="1:24" x14ac:dyDescent="0.25">
      <c r="A9412">
        <v>1380239</v>
      </c>
      <c r="B9412" t="s">
        <v>35997</v>
      </c>
      <c r="C9412" t="s">
        <v>35998</v>
      </c>
      <c r="N9412" t="s">
        <v>229</v>
      </c>
      <c r="O9412" t="s">
        <v>30</v>
      </c>
      <c r="P9412" t="s">
        <v>30</v>
      </c>
      <c r="Q9412" t="s">
        <v>31</v>
      </c>
      <c r="R9412" t="s">
        <v>30</v>
      </c>
    </row>
    <row r="9413" spans="1:24" x14ac:dyDescent="0.25">
      <c r="A9413">
        <v>1380535</v>
      </c>
      <c r="B9413" t="s">
        <v>35999</v>
      </c>
      <c r="C9413" t="s">
        <v>36000</v>
      </c>
      <c r="G9413" t="e">
        <f>-ermin</f>
        <v>#NAME?</v>
      </c>
      <c r="H9413" t="s">
        <v>14446</v>
      </c>
      <c r="N9413" t="s">
        <v>108</v>
      </c>
      <c r="O9413" t="s">
        <v>30</v>
      </c>
      <c r="P9413" t="s">
        <v>30</v>
      </c>
      <c r="Q9413" t="s">
        <v>31</v>
      </c>
      <c r="R9413" t="s">
        <v>30</v>
      </c>
    </row>
    <row r="9414" spans="1:24" x14ac:dyDescent="0.25">
      <c r="A9414">
        <v>1380915</v>
      </c>
      <c r="B9414" t="s">
        <v>36001</v>
      </c>
      <c r="C9414" t="s">
        <v>36002</v>
      </c>
      <c r="N9414" t="s">
        <v>229</v>
      </c>
      <c r="O9414" t="s">
        <v>30</v>
      </c>
      <c r="P9414" t="s">
        <v>30</v>
      </c>
      <c r="Q9414" t="s">
        <v>31</v>
      </c>
      <c r="R9414" t="s">
        <v>30</v>
      </c>
    </row>
    <row r="9415" spans="1:24" x14ac:dyDescent="0.25">
      <c r="A9415">
        <v>1381188</v>
      </c>
      <c r="B9415" t="s">
        <v>36006</v>
      </c>
      <c r="C9415" t="s">
        <v>36007</v>
      </c>
      <c r="K9415" t="s">
        <v>36008</v>
      </c>
      <c r="L9415" t="s">
        <v>36009</v>
      </c>
      <c r="N9415" t="s">
        <v>75</v>
      </c>
      <c r="O9415" t="s">
        <v>30</v>
      </c>
      <c r="P9415" t="s">
        <v>30</v>
      </c>
      <c r="Q9415" t="s">
        <v>31</v>
      </c>
      <c r="R9415" t="s">
        <v>30</v>
      </c>
    </row>
    <row r="9416" spans="1:24" x14ac:dyDescent="0.25">
      <c r="A9416">
        <v>1382115</v>
      </c>
      <c r="B9416" t="s">
        <v>36012</v>
      </c>
      <c r="C9416" t="s">
        <v>36013</v>
      </c>
      <c r="E9416" t="s">
        <v>22048</v>
      </c>
      <c r="N9416" t="s">
        <v>547</v>
      </c>
      <c r="O9416" t="s">
        <v>30</v>
      </c>
      <c r="P9416" t="s">
        <v>30</v>
      </c>
      <c r="Q9416" t="s">
        <v>31</v>
      </c>
      <c r="R9416" t="s">
        <v>30</v>
      </c>
    </row>
    <row r="9417" spans="1:24" x14ac:dyDescent="0.25">
      <c r="A9417">
        <v>1381234</v>
      </c>
      <c r="B9417" t="s">
        <v>36018</v>
      </c>
      <c r="C9417" t="s">
        <v>36019</v>
      </c>
      <c r="N9417" t="s">
        <v>75</v>
      </c>
      <c r="O9417" t="s">
        <v>30</v>
      </c>
      <c r="P9417" t="s">
        <v>30</v>
      </c>
      <c r="Q9417" t="s">
        <v>31</v>
      </c>
      <c r="R9417" t="s">
        <v>30</v>
      </c>
    </row>
    <row r="9418" spans="1:24" x14ac:dyDescent="0.25">
      <c r="A9418">
        <v>1381429</v>
      </c>
      <c r="B9418" t="s">
        <v>36026</v>
      </c>
      <c r="C9418" t="s">
        <v>36027</v>
      </c>
      <c r="F9418" t="s">
        <v>36028</v>
      </c>
      <c r="M9418" t="s">
        <v>1664</v>
      </c>
      <c r="N9418" t="s">
        <v>75</v>
      </c>
      <c r="O9418" t="s">
        <v>30</v>
      </c>
      <c r="P9418" t="s">
        <v>30</v>
      </c>
      <c r="Q9418" t="s">
        <v>31</v>
      </c>
      <c r="R9418" t="s">
        <v>30</v>
      </c>
    </row>
    <row r="9419" spans="1:24" x14ac:dyDescent="0.25">
      <c r="A9419">
        <v>1376627</v>
      </c>
      <c r="B9419" t="s">
        <v>36087</v>
      </c>
      <c r="C9419" t="s">
        <v>36088</v>
      </c>
      <c r="G9419" t="e">
        <f>-ac</f>
        <v>#NAME?</v>
      </c>
      <c r="H9419" t="s">
        <v>1022</v>
      </c>
      <c r="N9419" t="s">
        <v>45</v>
      </c>
      <c r="O9419" t="s">
        <v>40</v>
      </c>
      <c r="P9419" t="s">
        <v>30</v>
      </c>
      <c r="Q9419" t="s">
        <v>63</v>
      </c>
      <c r="R9419" t="s">
        <v>30</v>
      </c>
      <c r="X9419" t="s">
        <v>36089</v>
      </c>
    </row>
    <row r="9420" spans="1:24" x14ac:dyDescent="0.25">
      <c r="A9420">
        <v>1376370</v>
      </c>
      <c r="B9420" t="s">
        <v>36090</v>
      </c>
      <c r="C9420" t="s">
        <v>36091</v>
      </c>
      <c r="E9420" t="s">
        <v>36092</v>
      </c>
      <c r="N9420" t="s">
        <v>45</v>
      </c>
      <c r="O9420" t="s">
        <v>40</v>
      </c>
      <c r="P9420" t="s">
        <v>30</v>
      </c>
      <c r="Q9420" t="s">
        <v>46</v>
      </c>
      <c r="R9420" t="s">
        <v>30</v>
      </c>
      <c r="X9420" t="s">
        <v>36093</v>
      </c>
    </row>
    <row r="9421" spans="1:24" x14ac:dyDescent="0.25">
      <c r="A9421">
        <v>1078587</v>
      </c>
      <c r="B9421" t="s">
        <v>36094</v>
      </c>
      <c r="C9421" t="s">
        <v>36095</v>
      </c>
      <c r="E9421" t="s">
        <v>36096</v>
      </c>
      <c r="F9421" t="s">
        <v>6813</v>
      </c>
      <c r="I9421">
        <v>1965</v>
      </c>
      <c r="K9421" t="s">
        <v>36097</v>
      </c>
      <c r="L9421" t="s">
        <v>36098</v>
      </c>
      <c r="M9421" t="s">
        <v>672</v>
      </c>
      <c r="N9421" t="s">
        <v>45</v>
      </c>
      <c r="O9421" t="s">
        <v>40</v>
      </c>
      <c r="P9421" t="s">
        <v>30</v>
      </c>
      <c r="Q9421" t="s">
        <v>63</v>
      </c>
      <c r="R9421" t="s">
        <v>30</v>
      </c>
      <c r="X9421" t="s">
        <v>36099</v>
      </c>
    </row>
    <row r="9422" spans="1:24" x14ac:dyDescent="0.25">
      <c r="A9422">
        <v>1448219</v>
      </c>
      <c r="B9422" t="s">
        <v>36100</v>
      </c>
      <c r="C9422" t="s">
        <v>36101</v>
      </c>
      <c r="E9422" t="s">
        <v>36102</v>
      </c>
      <c r="F9422" t="s">
        <v>1386</v>
      </c>
      <c r="I9422">
        <v>2013</v>
      </c>
      <c r="N9422" t="s">
        <v>45</v>
      </c>
      <c r="O9422" t="s">
        <v>40</v>
      </c>
      <c r="P9422" t="s">
        <v>30</v>
      </c>
      <c r="Q9422" t="s">
        <v>31</v>
      </c>
      <c r="R9422" t="s">
        <v>30</v>
      </c>
      <c r="X9422" t="s">
        <v>36103</v>
      </c>
    </row>
    <row r="9423" spans="1:24" x14ac:dyDescent="0.25">
      <c r="A9423">
        <v>1508315</v>
      </c>
      <c r="B9423" t="s">
        <v>36104</v>
      </c>
      <c r="C9423" t="s">
        <v>36105</v>
      </c>
      <c r="E9423" t="s">
        <v>36106</v>
      </c>
      <c r="F9423" t="s">
        <v>5971</v>
      </c>
      <c r="I9423">
        <v>1983</v>
      </c>
      <c r="K9423" t="s">
        <v>36107</v>
      </c>
      <c r="L9423" t="s">
        <v>36108</v>
      </c>
      <c r="M9423" t="s">
        <v>1025</v>
      </c>
      <c r="N9423" t="s">
        <v>29</v>
      </c>
      <c r="O9423" t="s">
        <v>40</v>
      </c>
      <c r="P9423" t="s">
        <v>30</v>
      </c>
      <c r="Q9423" t="s">
        <v>31</v>
      </c>
      <c r="R9423" t="s">
        <v>30</v>
      </c>
      <c r="X9423" t="s">
        <v>36109</v>
      </c>
    </row>
    <row r="9424" spans="1:24" x14ac:dyDescent="0.25">
      <c r="A9424">
        <v>1449225</v>
      </c>
      <c r="B9424" t="s">
        <v>36110</v>
      </c>
      <c r="C9424" t="s">
        <v>36111</v>
      </c>
      <c r="E9424" t="s">
        <v>36112</v>
      </c>
      <c r="F9424" t="s">
        <v>36113</v>
      </c>
      <c r="I9424">
        <v>2012</v>
      </c>
      <c r="N9424" t="s">
        <v>45</v>
      </c>
      <c r="O9424" t="s">
        <v>40</v>
      </c>
      <c r="P9424" t="s">
        <v>30</v>
      </c>
      <c r="Q9424" t="s">
        <v>63</v>
      </c>
      <c r="R9424" t="s">
        <v>30</v>
      </c>
      <c r="X9424" t="s">
        <v>36114</v>
      </c>
    </row>
    <row r="9425" spans="1:24" x14ac:dyDescent="0.25">
      <c r="A9425">
        <v>1503497</v>
      </c>
      <c r="B9425" t="s">
        <v>36115</v>
      </c>
      <c r="C9425" t="s">
        <v>36116</v>
      </c>
      <c r="G9425" t="e">
        <f>-tide</f>
        <v>#NAME?</v>
      </c>
      <c r="H9425" t="s">
        <v>107</v>
      </c>
      <c r="N9425" t="s">
        <v>45</v>
      </c>
      <c r="O9425" t="s">
        <v>30</v>
      </c>
      <c r="P9425" t="s">
        <v>30</v>
      </c>
      <c r="Q9425" t="s">
        <v>31</v>
      </c>
      <c r="R9425" t="s">
        <v>30</v>
      </c>
      <c r="X9425" t="s">
        <v>36117</v>
      </c>
    </row>
    <row r="9426" spans="1:24" x14ac:dyDescent="0.25">
      <c r="A9426">
        <v>1540536</v>
      </c>
      <c r="B9426" t="s">
        <v>36118</v>
      </c>
      <c r="C9426" t="s">
        <v>36119</v>
      </c>
      <c r="F9426" t="s">
        <v>36120</v>
      </c>
      <c r="G9426" t="e">
        <f>-filcon</f>
        <v>#NAME?</v>
      </c>
      <c r="H9426" t="s">
        <v>276</v>
      </c>
      <c r="I9426">
        <v>2013</v>
      </c>
      <c r="N9426" t="s">
        <v>229</v>
      </c>
      <c r="O9426" t="s">
        <v>30</v>
      </c>
      <c r="P9426" t="s">
        <v>30</v>
      </c>
      <c r="Q9426" t="s">
        <v>31</v>
      </c>
      <c r="R9426" t="s">
        <v>30</v>
      </c>
    </row>
    <row r="9427" spans="1:24" x14ac:dyDescent="0.25">
      <c r="A9427">
        <v>66687</v>
      </c>
      <c r="B9427" t="s">
        <v>36121</v>
      </c>
      <c r="C9427" t="s">
        <v>36122</v>
      </c>
      <c r="F9427" t="s">
        <v>36123</v>
      </c>
      <c r="K9427" t="s">
        <v>36124</v>
      </c>
      <c r="L9427" t="s">
        <v>36125</v>
      </c>
      <c r="M9427" t="s">
        <v>7108</v>
      </c>
      <c r="N9427" t="s">
        <v>45</v>
      </c>
      <c r="O9427" t="s">
        <v>40</v>
      </c>
      <c r="P9427" t="s">
        <v>30</v>
      </c>
      <c r="Q9427" t="s">
        <v>63</v>
      </c>
      <c r="R9427" t="s">
        <v>30</v>
      </c>
      <c r="X9427" t="s">
        <v>36126</v>
      </c>
    </row>
    <row r="9428" spans="1:24" x14ac:dyDescent="0.25">
      <c r="A9428">
        <v>1078574</v>
      </c>
      <c r="B9428" t="s">
        <v>36127</v>
      </c>
      <c r="C9428" t="s">
        <v>36128</v>
      </c>
      <c r="E9428" t="s">
        <v>36129</v>
      </c>
      <c r="K9428" t="s">
        <v>36130</v>
      </c>
      <c r="L9428" t="s">
        <v>36131</v>
      </c>
      <c r="N9428" t="s">
        <v>45</v>
      </c>
      <c r="O9428" t="s">
        <v>40</v>
      </c>
      <c r="P9428" t="s">
        <v>30</v>
      </c>
      <c r="Q9428" t="s">
        <v>63</v>
      </c>
      <c r="R9428" t="s">
        <v>30</v>
      </c>
      <c r="X9428" t="s">
        <v>36132</v>
      </c>
    </row>
    <row r="9429" spans="1:24" x14ac:dyDescent="0.25">
      <c r="A9429">
        <v>25760</v>
      </c>
      <c r="B9429" t="s">
        <v>36133</v>
      </c>
      <c r="C9429" t="s">
        <v>36134</v>
      </c>
      <c r="G9429" t="e">
        <f>-pride</f>
        <v>#NAME?</v>
      </c>
      <c r="H9429" t="s">
        <v>165</v>
      </c>
      <c r="K9429" t="s">
        <v>36135</v>
      </c>
      <c r="L9429" t="s">
        <v>36136</v>
      </c>
      <c r="N9429" t="s">
        <v>45</v>
      </c>
      <c r="O9429" t="s">
        <v>40</v>
      </c>
      <c r="P9429" t="s">
        <v>30</v>
      </c>
      <c r="Q9429" t="s">
        <v>46</v>
      </c>
      <c r="R9429" t="s">
        <v>30</v>
      </c>
      <c r="X9429" t="s">
        <v>36137</v>
      </c>
    </row>
    <row r="9430" spans="1:24" x14ac:dyDescent="0.25">
      <c r="A9430">
        <v>23745</v>
      </c>
      <c r="B9430" t="s">
        <v>36138</v>
      </c>
      <c r="C9430" t="s">
        <v>36139</v>
      </c>
      <c r="E9430" t="s">
        <v>36140</v>
      </c>
      <c r="G9430" t="s">
        <v>36141</v>
      </c>
      <c r="H9430" t="s">
        <v>36142</v>
      </c>
      <c r="K9430" t="s">
        <v>36143</v>
      </c>
      <c r="L9430" t="s">
        <v>36144</v>
      </c>
      <c r="N9430" t="s">
        <v>45</v>
      </c>
      <c r="O9430" t="s">
        <v>40</v>
      </c>
      <c r="P9430" t="s">
        <v>30</v>
      </c>
      <c r="Q9430" t="s">
        <v>63</v>
      </c>
      <c r="R9430" t="s">
        <v>30</v>
      </c>
      <c r="X9430" t="s">
        <v>36145</v>
      </c>
    </row>
    <row r="9431" spans="1:24" x14ac:dyDescent="0.25">
      <c r="A9431">
        <v>801908</v>
      </c>
      <c r="B9431" t="s">
        <v>36146</v>
      </c>
      <c r="C9431" t="s">
        <v>36147</v>
      </c>
      <c r="E9431" t="s">
        <v>36148</v>
      </c>
      <c r="K9431" t="s">
        <v>36149</v>
      </c>
      <c r="L9431" t="s">
        <v>36150</v>
      </c>
      <c r="N9431" t="s">
        <v>45</v>
      </c>
      <c r="O9431" t="s">
        <v>40</v>
      </c>
      <c r="P9431" t="s">
        <v>30</v>
      </c>
      <c r="Q9431" t="s">
        <v>63</v>
      </c>
      <c r="R9431" t="s">
        <v>30</v>
      </c>
      <c r="X9431" t="s">
        <v>36151</v>
      </c>
    </row>
    <row r="9432" spans="1:24" x14ac:dyDescent="0.25">
      <c r="A9432">
        <v>454374</v>
      </c>
      <c r="B9432" t="s">
        <v>36152</v>
      </c>
      <c r="C9432" t="s">
        <v>36153</v>
      </c>
      <c r="K9432" t="s">
        <v>36154</v>
      </c>
      <c r="L9432" t="s">
        <v>36155</v>
      </c>
      <c r="N9432" t="s">
        <v>29</v>
      </c>
      <c r="O9432" t="s">
        <v>40</v>
      </c>
      <c r="P9432" t="s">
        <v>30</v>
      </c>
      <c r="Q9432" t="s">
        <v>63</v>
      </c>
      <c r="R9432" t="s">
        <v>30</v>
      </c>
      <c r="X9432" t="s">
        <v>36156</v>
      </c>
    </row>
    <row r="9433" spans="1:24" x14ac:dyDescent="0.25">
      <c r="A9433">
        <v>494943</v>
      </c>
      <c r="B9433" t="s">
        <v>36157</v>
      </c>
      <c r="C9433" t="s">
        <v>36158</v>
      </c>
      <c r="N9433" t="s">
        <v>45</v>
      </c>
      <c r="O9433" t="s">
        <v>40</v>
      </c>
      <c r="P9433" t="s">
        <v>30</v>
      </c>
      <c r="Q9433" t="s">
        <v>46</v>
      </c>
      <c r="R9433" t="s">
        <v>30</v>
      </c>
      <c r="X9433" t="s">
        <v>36159</v>
      </c>
    </row>
    <row r="9434" spans="1:24" x14ac:dyDescent="0.25">
      <c r="A9434">
        <v>381698</v>
      </c>
      <c r="B9434" t="s">
        <v>36160</v>
      </c>
      <c r="C9434" t="s">
        <v>36161</v>
      </c>
      <c r="E9434" t="s">
        <v>36162</v>
      </c>
      <c r="N9434" t="s">
        <v>45</v>
      </c>
      <c r="O9434" t="s">
        <v>40</v>
      </c>
      <c r="P9434" t="s">
        <v>30</v>
      </c>
      <c r="Q9434" t="s">
        <v>63</v>
      </c>
      <c r="R9434" t="s">
        <v>30</v>
      </c>
      <c r="X9434" t="s">
        <v>36163</v>
      </c>
    </row>
    <row r="9435" spans="1:24" x14ac:dyDescent="0.25">
      <c r="A9435">
        <v>625730</v>
      </c>
      <c r="B9435" t="s">
        <v>36164</v>
      </c>
      <c r="C9435" t="s">
        <v>36165</v>
      </c>
      <c r="G9435" t="e">
        <f>-terol</f>
        <v>#NAME?</v>
      </c>
      <c r="H9435" t="s">
        <v>827</v>
      </c>
      <c r="N9435" t="s">
        <v>45</v>
      </c>
      <c r="O9435" t="s">
        <v>40</v>
      </c>
      <c r="P9435" t="s">
        <v>30</v>
      </c>
      <c r="Q9435" t="s">
        <v>31</v>
      </c>
      <c r="R9435" t="s">
        <v>30</v>
      </c>
      <c r="X9435" t="s">
        <v>36166</v>
      </c>
    </row>
    <row r="9436" spans="1:24" x14ac:dyDescent="0.25">
      <c r="A9436">
        <v>209838</v>
      </c>
      <c r="B9436" t="s">
        <v>36167</v>
      </c>
      <c r="C9436" t="s">
        <v>36168</v>
      </c>
      <c r="E9436" t="s">
        <v>36169</v>
      </c>
      <c r="I9436">
        <v>1965</v>
      </c>
      <c r="K9436" t="s">
        <v>36170</v>
      </c>
      <c r="L9436" t="s">
        <v>36171</v>
      </c>
      <c r="M9436" t="s">
        <v>367</v>
      </c>
      <c r="N9436" t="s">
        <v>45</v>
      </c>
      <c r="O9436" t="s">
        <v>40</v>
      </c>
      <c r="P9436" t="s">
        <v>30</v>
      </c>
      <c r="Q9436" t="s">
        <v>63</v>
      </c>
      <c r="R9436" t="s">
        <v>30</v>
      </c>
      <c r="X9436" t="s">
        <v>36172</v>
      </c>
    </row>
    <row r="9437" spans="1:24" x14ac:dyDescent="0.25">
      <c r="A9437">
        <v>311924</v>
      </c>
      <c r="B9437" t="s">
        <v>36173</v>
      </c>
      <c r="C9437" t="s">
        <v>36174</v>
      </c>
      <c r="E9437" t="s">
        <v>36175</v>
      </c>
      <c r="F9437" t="s">
        <v>519</v>
      </c>
      <c r="G9437" t="e">
        <f>-protafib</f>
        <v>#NAME?</v>
      </c>
      <c r="H9437" t="s">
        <v>36176</v>
      </c>
      <c r="I9437">
        <v>2002</v>
      </c>
      <c r="N9437" t="s">
        <v>45</v>
      </c>
      <c r="O9437" t="s">
        <v>30</v>
      </c>
      <c r="P9437" t="s">
        <v>30</v>
      </c>
      <c r="Q9437" t="s">
        <v>31</v>
      </c>
      <c r="R9437" t="s">
        <v>30</v>
      </c>
      <c r="X9437" t="s">
        <v>36177</v>
      </c>
    </row>
    <row r="9438" spans="1:24" x14ac:dyDescent="0.25">
      <c r="A9438">
        <v>592005</v>
      </c>
      <c r="B9438" t="s">
        <v>36178</v>
      </c>
      <c r="C9438" t="s">
        <v>36179</v>
      </c>
      <c r="F9438" t="s">
        <v>366</v>
      </c>
      <c r="N9438" t="s">
        <v>45</v>
      </c>
      <c r="O9438" t="s">
        <v>40</v>
      </c>
      <c r="P9438" t="s">
        <v>30</v>
      </c>
      <c r="Q9438" t="s">
        <v>63</v>
      </c>
      <c r="R9438" t="s">
        <v>30</v>
      </c>
      <c r="X9438" t="s">
        <v>36180</v>
      </c>
    </row>
    <row r="9439" spans="1:24" x14ac:dyDescent="0.25">
      <c r="A9439">
        <v>321737</v>
      </c>
      <c r="B9439" t="s">
        <v>36181</v>
      </c>
      <c r="C9439" t="s">
        <v>36182</v>
      </c>
      <c r="F9439" t="s">
        <v>1177</v>
      </c>
      <c r="I9439">
        <v>1975</v>
      </c>
      <c r="K9439" t="s">
        <v>36183</v>
      </c>
      <c r="L9439" t="s">
        <v>36184</v>
      </c>
      <c r="M9439" t="s">
        <v>453</v>
      </c>
      <c r="N9439" t="s">
        <v>45</v>
      </c>
      <c r="O9439" t="s">
        <v>40</v>
      </c>
      <c r="P9439" t="s">
        <v>30</v>
      </c>
      <c r="Q9439" t="s">
        <v>46</v>
      </c>
      <c r="R9439" t="s">
        <v>30</v>
      </c>
      <c r="X9439" t="s">
        <v>36185</v>
      </c>
    </row>
    <row r="9440" spans="1:24" x14ac:dyDescent="0.25">
      <c r="A9440">
        <v>558923</v>
      </c>
      <c r="B9440" t="s">
        <v>36186</v>
      </c>
      <c r="C9440" t="s">
        <v>36187</v>
      </c>
      <c r="E9440" t="s">
        <v>36188</v>
      </c>
      <c r="F9440" t="s">
        <v>6339</v>
      </c>
      <c r="G9440" t="e">
        <f>-tide</f>
        <v>#NAME?</v>
      </c>
      <c r="H9440" t="s">
        <v>25240</v>
      </c>
      <c r="I9440">
        <v>2008</v>
      </c>
      <c r="N9440" t="s">
        <v>108</v>
      </c>
      <c r="O9440" t="s">
        <v>40</v>
      </c>
      <c r="P9440" t="s">
        <v>30</v>
      </c>
      <c r="Q9440" t="s">
        <v>31</v>
      </c>
      <c r="R9440" t="s">
        <v>30</v>
      </c>
      <c r="X9440" t="s">
        <v>36189</v>
      </c>
    </row>
    <row r="9441" spans="1:24" x14ac:dyDescent="0.25">
      <c r="A9441">
        <v>37793</v>
      </c>
      <c r="B9441" t="s">
        <v>36190</v>
      </c>
      <c r="C9441" t="s">
        <v>36191</v>
      </c>
      <c r="G9441" t="e">
        <f>-dil</f>
        <v>#NAME?</v>
      </c>
      <c r="H9441" t="s">
        <v>707</v>
      </c>
      <c r="N9441" t="s">
        <v>45</v>
      </c>
      <c r="O9441" t="s">
        <v>40</v>
      </c>
      <c r="P9441" t="s">
        <v>30</v>
      </c>
      <c r="Q9441" t="s">
        <v>63</v>
      </c>
      <c r="R9441" t="s">
        <v>30</v>
      </c>
      <c r="X9441" t="s">
        <v>36192</v>
      </c>
    </row>
    <row r="9442" spans="1:24" x14ac:dyDescent="0.25">
      <c r="A9442">
        <v>229088</v>
      </c>
      <c r="B9442" t="s">
        <v>36193</v>
      </c>
      <c r="C9442" t="s">
        <v>36194</v>
      </c>
      <c r="N9442" t="s">
        <v>45</v>
      </c>
      <c r="O9442" t="s">
        <v>40</v>
      </c>
      <c r="P9442" t="s">
        <v>30</v>
      </c>
      <c r="Q9442" t="s">
        <v>63</v>
      </c>
      <c r="R9442" t="s">
        <v>30</v>
      </c>
      <c r="X9442" t="s">
        <v>36195</v>
      </c>
    </row>
    <row r="9443" spans="1:24" x14ac:dyDescent="0.25">
      <c r="A9443">
        <v>199699</v>
      </c>
      <c r="B9443" t="s">
        <v>36196</v>
      </c>
      <c r="C9443" t="s">
        <v>36197</v>
      </c>
      <c r="G9443" t="e">
        <f>-ast</f>
        <v>#NAME?</v>
      </c>
      <c r="H9443" t="s">
        <v>10401</v>
      </c>
      <c r="N9443" t="s">
        <v>45</v>
      </c>
      <c r="O9443" t="s">
        <v>40</v>
      </c>
      <c r="P9443" t="s">
        <v>30</v>
      </c>
      <c r="Q9443" t="s">
        <v>63</v>
      </c>
      <c r="R9443" t="s">
        <v>30</v>
      </c>
      <c r="X9443" t="s">
        <v>36198</v>
      </c>
    </row>
    <row r="9444" spans="1:24" x14ac:dyDescent="0.25">
      <c r="A9444">
        <v>151269</v>
      </c>
      <c r="B9444" t="s">
        <v>36199</v>
      </c>
      <c r="C9444" t="s">
        <v>36200</v>
      </c>
      <c r="E9444" t="s">
        <v>36201</v>
      </c>
      <c r="N9444" t="s">
        <v>45</v>
      </c>
      <c r="O9444" t="s">
        <v>40</v>
      </c>
      <c r="P9444" t="s">
        <v>30</v>
      </c>
      <c r="Q9444" t="s">
        <v>63</v>
      </c>
      <c r="R9444" t="s">
        <v>30</v>
      </c>
      <c r="X9444" t="s">
        <v>36202</v>
      </c>
    </row>
    <row r="9445" spans="1:24" x14ac:dyDescent="0.25">
      <c r="A9445">
        <v>341224</v>
      </c>
      <c r="B9445" t="s">
        <v>36203</v>
      </c>
      <c r="C9445" t="s">
        <v>36204</v>
      </c>
      <c r="E9445" t="s">
        <v>36205</v>
      </c>
      <c r="G9445" t="s">
        <v>668</v>
      </c>
      <c r="H9445" t="s">
        <v>669</v>
      </c>
      <c r="K9445" t="s">
        <v>36206</v>
      </c>
      <c r="L9445" t="s">
        <v>36207</v>
      </c>
      <c r="N9445" t="s">
        <v>45</v>
      </c>
      <c r="O9445" t="s">
        <v>30</v>
      </c>
      <c r="P9445" t="s">
        <v>30</v>
      </c>
      <c r="Q9445" t="s">
        <v>63</v>
      </c>
      <c r="R9445" t="s">
        <v>30</v>
      </c>
      <c r="X9445" t="s">
        <v>36208</v>
      </c>
    </row>
    <row r="9446" spans="1:24" x14ac:dyDescent="0.25">
      <c r="A9446">
        <v>44406</v>
      </c>
      <c r="B9446" t="s">
        <v>36209</v>
      </c>
      <c r="C9446" t="s">
        <v>36210</v>
      </c>
      <c r="E9446" t="s">
        <v>36211</v>
      </c>
      <c r="N9446" t="s">
        <v>45</v>
      </c>
      <c r="O9446" t="s">
        <v>40</v>
      </c>
      <c r="P9446" t="s">
        <v>30</v>
      </c>
      <c r="Q9446" t="s">
        <v>31</v>
      </c>
      <c r="R9446" t="s">
        <v>30</v>
      </c>
      <c r="X9446" t="s">
        <v>36212</v>
      </c>
    </row>
    <row r="9447" spans="1:24" x14ac:dyDescent="0.25">
      <c r="A9447">
        <v>79218</v>
      </c>
      <c r="B9447" t="s">
        <v>36213</v>
      </c>
      <c r="C9447" t="s">
        <v>36214</v>
      </c>
      <c r="N9447" t="s">
        <v>45</v>
      </c>
      <c r="O9447" t="s">
        <v>40</v>
      </c>
      <c r="P9447" t="s">
        <v>30</v>
      </c>
      <c r="Q9447" t="s">
        <v>63</v>
      </c>
      <c r="R9447" t="s">
        <v>30</v>
      </c>
      <c r="X9447" t="s">
        <v>36215</v>
      </c>
    </row>
    <row r="9448" spans="1:24" x14ac:dyDescent="0.25">
      <c r="A9448">
        <v>90290</v>
      </c>
      <c r="B9448" t="s">
        <v>36216</v>
      </c>
      <c r="C9448" t="s">
        <v>36217</v>
      </c>
      <c r="N9448" t="s">
        <v>45</v>
      </c>
      <c r="O9448" t="s">
        <v>40</v>
      </c>
      <c r="P9448" t="s">
        <v>30</v>
      </c>
      <c r="Q9448" t="s">
        <v>63</v>
      </c>
      <c r="R9448" t="s">
        <v>30</v>
      </c>
      <c r="X9448" t="s">
        <v>36218</v>
      </c>
    </row>
    <row r="9449" spans="1:24" x14ac:dyDescent="0.25">
      <c r="A9449">
        <v>144959</v>
      </c>
      <c r="B9449" t="s">
        <v>36219</v>
      </c>
      <c r="C9449" t="s">
        <v>36220</v>
      </c>
      <c r="E9449" t="s">
        <v>36221</v>
      </c>
      <c r="N9449" t="s">
        <v>29</v>
      </c>
      <c r="O9449" t="s">
        <v>40</v>
      </c>
      <c r="P9449" t="s">
        <v>30</v>
      </c>
      <c r="Q9449" t="s">
        <v>31</v>
      </c>
      <c r="R9449" t="s">
        <v>30</v>
      </c>
      <c r="X9449" t="s">
        <v>36222</v>
      </c>
    </row>
    <row r="9450" spans="1:24" x14ac:dyDescent="0.25">
      <c r="A9450">
        <v>1078580</v>
      </c>
      <c r="B9450" t="s">
        <v>36223</v>
      </c>
      <c r="C9450" t="s">
        <v>36224</v>
      </c>
      <c r="K9450" t="s">
        <v>36225</v>
      </c>
      <c r="L9450" t="s">
        <v>36226</v>
      </c>
      <c r="N9450" t="s">
        <v>45</v>
      </c>
      <c r="O9450" t="s">
        <v>40</v>
      </c>
      <c r="P9450" t="s">
        <v>30</v>
      </c>
      <c r="Q9450" t="s">
        <v>63</v>
      </c>
      <c r="R9450" t="s">
        <v>30</v>
      </c>
      <c r="X9450" t="s">
        <v>36227</v>
      </c>
    </row>
    <row r="9451" spans="1:24" x14ac:dyDescent="0.25">
      <c r="A9451">
        <v>1110534</v>
      </c>
      <c r="B9451" t="s">
        <v>36235</v>
      </c>
      <c r="C9451" t="s">
        <v>36236</v>
      </c>
      <c r="G9451" t="e">
        <f>-verine</f>
        <v>#NAME?</v>
      </c>
      <c r="H9451" t="s">
        <v>2084</v>
      </c>
      <c r="K9451" t="s">
        <v>36237</v>
      </c>
      <c r="L9451" t="s">
        <v>36238</v>
      </c>
      <c r="N9451" t="s">
        <v>45</v>
      </c>
      <c r="O9451" t="s">
        <v>40</v>
      </c>
      <c r="P9451" t="s">
        <v>30</v>
      </c>
      <c r="Q9451" t="s">
        <v>63</v>
      </c>
      <c r="R9451" t="s">
        <v>30</v>
      </c>
      <c r="X9451" t="s">
        <v>36239</v>
      </c>
    </row>
    <row r="9452" spans="1:24" x14ac:dyDescent="0.25">
      <c r="A9452">
        <v>1379123</v>
      </c>
      <c r="B9452" t="s">
        <v>36240</v>
      </c>
      <c r="C9452" t="s">
        <v>36241</v>
      </c>
      <c r="N9452" t="s">
        <v>45</v>
      </c>
      <c r="O9452" t="s">
        <v>40</v>
      </c>
      <c r="P9452" t="s">
        <v>30</v>
      </c>
      <c r="Q9452" t="s">
        <v>31</v>
      </c>
      <c r="R9452" t="s">
        <v>30</v>
      </c>
      <c r="X9452" t="s">
        <v>36242</v>
      </c>
    </row>
    <row r="9453" spans="1:24" x14ac:dyDescent="0.25">
      <c r="A9453">
        <v>1378969</v>
      </c>
      <c r="B9453" t="s">
        <v>36243</v>
      </c>
      <c r="C9453" t="s">
        <v>36244</v>
      </c>
      <c r="F9453" t="s">
        <v>31488</v>
      </c>
      <c r="I9453">
        <v>2003</v>
      </c>
      <c r="N9453" t="s">
        <v>29</v>
      </c>
      <c r="O9453" t="s">
        <v>40</v>
      </c>
      <c r="P9453" t="s">
        <v>30</v>
      </c>
      <c r="Q9453" t="s">
        <v>31</v>
      </c>
      <c r="R9453" t="s">
        <v>30</v>
      </c>
      <c r="X9453" t="s">
        <v>36245</v>
      </c>
    </row>
    <row r="9454" spans="1:24" x14ac:dyDescent="0.25">
      <c r="A9454">
        <v>1378835</v>
      </c>
      <c r="B9454" t="s">
        <v>36246</v>
      </c>
      <c r="C9454" t="s">
        <v>36247</v>
      </c>
      <c r="N9454" t="s">
        <v>45</v>
      </c>
      <c r="O9454" t="s">
        <v>30</v>
      </c>
      <c r="P9454" t="s">
        <v>30</v>
      </c>
      <c r="Q9454" t="s">
        <v>63</v>
      </c>
      <c r="R9454" t="s">
        <v>30</v>
      </c>
      <c r="X9454" t="s">
        <v>36248</v>
      </c>
    </row>
    <row r="9455" spans="1:24" x14ac:dyDescent="0.25">
      <c r="A9455">
        <v>1376494</v>
      </c>
      <c r="B9455" t="s">
        <v>36249</v>
      </c>
      <c r="C9455" t="s">
        <v>36250</v>
      </c>
      <c r="E9455" t="s">
        <v>36251</v>
      </c>
      <c r="G9455" t="s">
        <v>2823</v>
      </c>
      <c r="H9455" t="s">
        <v>2824</v>
      </c>
      <c r="I9455">
        <v>1971</v>
      </c>
      <c r="M9455" t="s">
        <v>7861</v>
      </c>
      <c r="N9455" t="s">
        <v>29</v>
      </c>
      <c r="O9455" t="s">
        <v>40</v>
      </c>
      <c r="P9455" t="s">
        <v>30</v>
      </c>
      <c r="Q9455" t="s">
        <v>31</v>
      </c>
      <c r="R9455" t="s">
        <v>30</v>
      </c>
      <c r="X9455" t="s">
        <v>36252</v>
      </c>
    </row>
    <row r="9456" spans="1:24" x14ac:dyDescent="0.25">
      <c r="A9456">
        <v>682591</v>
      </c>
      <c r="B9456" t="s">
        <v>36253</v>
      </c>
      <c r="C9456" t="s">
        <v>36254</v>
      </c>
      <c r="E9456" t="s">
        <v>36255</v>
      </c>
      <c r="F9456" t="s">
        <v>170</v>
      </c>
      <c r="I9456">
        <v>1994</v>
      </c>
      <c r="N9456" t="s">
        <v>45</v>
      </c>
      <c r="O9456" t="s">
        <v>30</v>
      </c>
      <c r="P9456" t="s">
        <v>30</v>
      </c>
      <c r="Q9456" t="s">
        <v>63</v>
      </c>
      <c r="R9456" t="s">
        <v>30</v>
      </c>
      <c r="X9456" t="s">
        <v>36256</v>
      </c>
    </row>
    <row r="9457" spans="1:24" x14ac:dyDescent="0.25">
      <c r="A9457">
        <v>679483</v>
      </c>
      <c r="B9457" t="s">
        <v>36257</v>
      </c>
      <c r="C9457" t="s">
        <v>36258</v>
      </c>
      <c r="N9457" t="s">
        <v>45</v>
      </c>
      <c r="O9457" t="s">
        <v>30</v>
      </c>
      <c r="P9457" t="s">
        <v>30</v>
      </c>
      <c r="Q9457" t="s">
        <v>63</v>
      </c>
      <c r="R9457" t="s">
        <v>30</v>
      </c>
      <c r="X9457" t="s">
        <v>36259</v>
      </c>
    </row>
    <row r="9458" spans="1:24" x14ac:dyDescent="0.25">
      <c r="A9458">
        <v>1383285</v>
      </c>
      <c r="B9458" t="s">
        <v>36260</v>
      </c>
      <c r="C9458" t="s">
        <v>36261</v>
      </c>
      <c r="G9458" t="e">
        <f>-ium</f>
        <v>#NAME?</v>
      </c>
      <c r="H9458" t="s">
        <v>288</v>
      </c>
      <c r="N9458" t="s">
        <v>45</v>
      </c>
      <c r="O9458" t="s">
        <v>40</v>
      </c>
      <c r="P9458" t="s">
        <v>30</v>
      </c>
      <c r="Q9458" t="s">
        <v>46</v>
      </c>
      <c r="R9458" t="s">
        <v>30</v>
      </c>
      <c r="X9458" t="s">
        <v>36262</v>
      </c>
    </row>
    <row r="9459" spans="1:24" x14ac:dyDescent="0.25">
      <c r="A9459">
        <v>1449134</v>
      </c>
      <c r="B9459" t="s">
        <v>36263</v>
      </c>
      <c r="C9459" t="s">
        <v>36264</v>
      </c>
      <c r="K9459" t="s">
        <v>36265</v>
      </c>
      <c r="L9459" t="s">
        <v>36266</v>
      </c>
      <c r="N9459" t="s">
        <v>45</v>
      </c>
      <c r="O9459" t="s">
        <v>40</v>
      </c>
      <c r="P9459" t="s">
        <v>30</v>
      </c>
      <c r="Q9459" t="s">
        <v>46</v>
      </c>
      <c r="R9459" t="s">
        <v>30</v>
      </c>
      <c r="X9459" t="s">
        <v>36267</v>
      </c>
    </row>
    <row r="9460" spans="1:24" x14ac:dyDescent="0.25">
      <c r="A9460">
        <v>1449155</v>
      </c>
      <c r="B9460" t="s">
        <v>36268</v>
      </c>
      <c r="C9460" t="s">
        <v>36269</v>
      </c>
      <c r="G9460" t="e">
        <f>-rozole</f>
        <v>#NAME?</v>
      </c>
      <c r="H9460" t="s">
        <v>6429</v>
      </c>
      <c r="N9460" t="s">
        <v>45</v>
      </c>
      <c r="O9460" t="s">
        <v>40</v>
      </c>
      <c r="P9460" t="s">
        <v>30</v>
      </c>
      <c r="Q9460" t="s">
        <v>46</v>
      </c>
      <c r="R9460" t="s">
        <v>30</v>
      </c>
      <c r="X9460" t="s">
        <v>36270</v>
      </c>
    </row>
    <row r="9461" spans="1:24" x14ac:dyDescent="0.25">
      <c r="A9461">
        <v>1449180</v>
      </c>
      <c r="B9461" t="s">
        <v>36271</v>
      </c>
      <c r="C9461" t="s">
        <v>36272</v>
      </c>
      <c r="G9461" t="e">
        <f>-terol</f>
        <v>#NAME?</v>
      </c>
      <c r="H9461" t="s">
        <v>827</v>
      </c>
      <c r="N9461" t="s">
        <v>45</v>
      </c>
      <c r="O9461" t="s">
        <v>40</v>
      </c>
      <c r="P9461" t="s">
        <v>30</v>
      </c>
      <c r="Q9461" t="s">
        <v>46</v>
      </c>
      <c r="R9461" t="s">
        <v>30</v>
      </c>
      <c r="X9461" t="s">
        <v>36273</v>
      </c>
    </row>
    <row r="9462" spans="1:24" x14ac:dyDescent="0.25">
      <c r="A9462">
        <v>1509039</v>
      </c>
      <c r="B9462" t="s">
        <v>36274</v>
      </c>
      <c r="C9462" t="s">
        <v>36275</v>
      </c>
      <c r="E9462" t="s">
        <v>36276</v>
      </c>
      <c r="I9462">
        <v>2004</v>
      </c>
      <c r="N9462" t="s">
        <v>45</v>
      </c>
      <c r="O9462" t="s">
        <v>30</v>
      </c>
      <c r="P9462" t="s">
        <v>30</v>
      </c>
      <c r="Q9462" t="s">
        <v>31</v>
      </c>
      <c r="R9462" t="s">
        <v>30</v>
      </c>
      <c r="X9462" t="s">
        <v>36277</v>
      </c>
    </row>
    <row r="9463" spans="1:24" x14ac:dyDescent="0.25">
      <c r="A9463">
        <v>1540537</v>
      </c>
      <c r="B9463" t="s">
        <v>36278</v>
      </c>
      <c r="C9463" t="s">
        <v>36279</v>
      </c>
      <c r="E9463" t="s">
        <v>34871</v>
      </c>
      <c r="F9463" t="s">
        <v>34872</v>
      </c>
      <c r="G9463" t="e">
        <f>-mer</f>
        <v>#NAME?</v>
      </c>
      <c r="H9463" t="s">
        <v>2375</v>
      </c>
      <c r="I9463">
        <v>2013</v>
      </c>
      <c r="N9463" t="s">
        <v>75</v>
      </c>
      <c r="O9463" t="s">
        <v>30</v>
      </c>
      <c r="P9463" t="s">
        <v>30</v>
      </c>
      <c r="Q9463" t="s">
        <v>31</v>
      </c>
      <c r="R9463" t="s">
        <v>30</v>
      </c>
    </row>
    <row r="9464" spans="1:24" x14ac:dyDescent="0.25">
      <c r="A9464">
        <v>1116854</v>
      </c>
      <c r="B9464" t="s">
        <v>36280</v>
      </c>
      <c r="C9464" t="s">
        <v>36281</v>
      </c>
      <c r="E9464" t="s">
        <v>36282</v>
      </c>
      <c r="I9464">
        <v>1969</v>
      </c>
      <c r="M9464" t="s">
        <v>1025</v>
      </c>
      <c r="N9464" t="s">
        <v>45</v>
      </c>
      <c r="O9464" t="s">
        <v>40</v>
      </c>
      <c r="P9464" t="s">
        <v>30</v>
      </c>
      <c r="Q9464" t="s">
        <v>46</v>
      </c>
      <c r="R9464" t="s">
        <v>30</v>
      </c>
      <c r="X9464" t="s">
        <v>36283</v>
      </c>
    </row>
    <row r="9465" spans="1:24" x14ac:dyDescent="0.25">
      <c r="A9465">
        <v>5285</v>
      </c>
      <c r="B9465" t="s">
        <v>36284</v>
      </c>
      <c r="C9465" t="s">
        <v>36285</v>
      </c>
      <c r="N9465" t="s">
        <v>29</v>
      </c>
      <c r="O9465" t="s">
        <v>40</v>
      </c>
      <c r="P9465" t="s">
        <v>30</v>
      </c>
      <c r="Q9465" t="s">
        <v>31</v>
      </c>
      <c r="R9465" t="s">
        <v>30</v>
      </c>
      <c r="X9465" t="s">
        <v>36286</v>
      </c>
    </row>
    <row r="9466" spans="1:24" x14ac:dyDescent="0.25">
      <c r="A9466">
        <v>76250</v>
      </c>
      <c r="B9466" t="s">
        <v>36287</v>
      </c>
      <c r="C9466" t="s">
        <v>36288</v>
      </c>
      <c r="E9466" t="s">
        <v>36289</v>
      </c>
      <c r="F9466" t="s">
        <v>36290</v>
      </c>
      <c r="G9466" t="e">
        <f>-fosfamide</f>
        <v>#NAME?</v>
      </c>
      <c r="H9466" t="s">
        <v>6319</v>
      </c>
      <c r="I9466">
        <v>2008</v>
      </c>
      <c r="N9466" t="s">
        <v>45</v>
      </c>
      <c r="O9466" t="s">
        <v>40</v>
      </c>
      <c r="P9466" t="s">
        <v>30</v>
      </c>
      <c r="Q9466" t="s">
        <v>63</v>
      </c>
      <c r="R9466" t="s">
        <v>30</v>
      </c>
      <c r="X9466" t="s">
        <v>36291</v>
      </c>
    </row>
    <row r="9467" spans="1:24" x14ac:dyDescent="0.25">
      <c r="A9467">
        <v>42503</v>
      </c>
      <c r="B9467" t="s">
        <v>36292</v>
      </c>
      <c r="C9467" t="s">
        <v>36293</v>
      </c>
      <c r="G9467" t="e">
        <f>-vudine</f>
        <v>#NAME?</v>
      </c>
      <c r="H9467" t="s">
        <v>967</v>
      </c>
      <c r="K9467" t="s">
        <v>36294</v>
      </c>
      <c r="L9467" t="s">
        <v>36295</v>
      </c>
      <c r="N9467" t="s">
        <v>29</v>
      </c>
      <c r="O9467" t="s">
        <v>40</v>
      </c>
      <c r="P9467" t="s">
        <v>30</v>
      </c>
      <c r="Q9467" t="s">
        <v>31</v>
      </c>
      <c r="R9467" t="s">
        <v>30</v>
      </c>
      <c r="X9467" t="s">
        <v>36296</v>
      </c>
    </row>
    <row r="9468" spans="1:24" x14ac:dyDescent="0.25">
      <c r="A9468">
        <v>1249092</v>
      </c>
      <c r="B9468" t="s">
        <v>36384</v>
      </c>
      <c r="C9468" t="s">
        <v>36385</v>
      </c>
      <c r="G9468" t="e">
        <f>-ium</f>
        <v>#NAME?</v>
      </c>
      <c r="H9468" t="s">
        <v>288</v>
      </c>
      <c r="K9468" t="s">
        <v>36386</v>
      </c>
      <c r="L9468" t="s">
        <v>36387</v>
      </c>
      <c r="N9468" t="s">
        <v>45</v>
      </c>
      <c r="O9468" t="s">
        <v>30</v>
      </c>
      <c r="P9468" t="s">
        <v>30</v>
      </c>
      <c r="Q9468" t="s">
        <v>46</v>
      </c>
      <c r="R9468" t="s">
        <v>30</v>
      </c>
      <c r="X9468" t="s">
        <v>36388</v>
      </c>
    </row>
    <row r="9469" spans="1:24" x14ac:dyDescent="0.25">
      <c r="A9469">
        <v>209510</v>
      </c>
      <c r="B9469" t="s">
        <v>36404</v>
      </c>
      <c r="C9469" t="s">
        <v>36405</v>
      </c>
      <c r="G9469" t="s">
        <v>706</v>
      </c>
      <c r="H9469" t="s">
        <v>707</v>
      </c>
      <c r="K9469" t="s">
        <v>36406</v>
      </c>
      <c r="L9469" t="s">
        <v>36407</v>
      </c>
      <c r="N9469" t="s">
        <v>45</v>
      </c>
      <c r="O9469" t="s">
        <v>30</v>
      </c>
      <c r="P9469" t="s">
        <v>30</v>
      </c>
      <c r="Q9469" t="s">
        <v>63</v>
      </c>
      <c r="R9469" t="s">
        <v>30</v>
      </c>
      <c r="X9469" t="s">
        <v>36408</v>
      </c>
    </row>
    <row r="9470" spans="1:24" x14ac:dyDescent="0.25">
      <c r="A9470">
        <v>60246</v>
      </c>
      <c r="B9470" t="s">
        <v>36409</v>
      </c>
      <c r="C9470" t="s">
        <v>36410</v>
      </c>
      <c r="K9470" t="s">
        <v>36411</v>
      </c>
      <c r="L9470" t="s">
        <v>36412</v>
      </c>
      <c r="N9470" t="s">
        <v>45</v>
      </c>
      <c r="O9470" t="s">
        <v>40</v>
      </c>
      <c r="P9470" t="s">
        <v>30</v>
      </c>
      <c r="Q9470" t="s">
        <v>63</v>
      </c>
      <c r="R9470" t="s">
        <v>30</v>
      </c>
      <c r="X9470" t="s">
        <v>36413</v>
      </c>
    </row>
    <row r="9471" spans="1:24" x14ac:dyDescent="0.25">
      <c r="A9471">
        <v>1086104</v>
      </c>
      <c r="B9471" t="s">
        <v>36482</v>
      </c>
      <c r="C9471" t="s">
        <v>36483</v>
      </c>
      <c r="K9471" t="s">
        <v>36484</v>
      </c>
      <c r="L9471" t="s">
        <v>36485</v>
      </c>
      <c r="N9471" t="s">
        <v>29</v>
      </c>
      <c r="O9471" t="s">
        <v>30</v>
      </c>
      <c r="P9471" t="s">
        <v>30</v>
      </c>
      <c r="Q9471" t="s">
        <v>46</v>
      </c>
      <c r="R9471" t="s">
        <v>30</v>
      </c>
      <c r="X9471" t="s">
        <v>36486</v>
      </c>
    </row>
    <row r="9472" spans="1:24" x14ac:dyDescent="0.25">
      <c r="A9472">
        <v>1140314</v>
      </c>
      <c r="B9472" t="s">
        <v>36487</v>
      </c>
      <c r="C9472" t="s">
        <v>36488</v>
      </c>
      <c r="G9472" t="e">
        <f>-bufen</f>
        <v>#NAME?</v>
      </c>
      <c r="H9472" t="s">
        <v>24090</v>
      </c>
      <c r="K9472" t="s">
        <v>36489</v>
      </c>
      <c r="L9472" t="s">
        <v>36490</v>
      </c>
      <c r="N9472" t="s">
        <v>45</v>
      </c>
      <c r="O9472" t="s">
        <v>40</v>
      </c>
      <c r="P9472" t="s">
        <v>30</v>
      </c>
      <c r="Q9472" t="s">
        <v>46</v>
      </c>
      <c r="R9472" t="s">
        <v>30</v>
      </c>
      <c r="X9472" t="s">
        <v>36491</v>
      </c>
    </row>
    <row r="9473" spans="1:24" x14ac:dyDescent="0.25">
      <c r="A9473">
        <v>209565</v>
      </c>
      <c r="B9473" t="s">
        <v>36492</v>
      </c>
      <c r="C9473" t="s">
        <v>36493</v>
      </c>
      <c r="I9473">
        <v>1988</v>
      </c>
      <c r="K9473" t="s">
        <v>36494</v>
      </c>
      <c r="L9473" t="s">
        <v>36495</v>
      </c>
      <c r="N9473" t="s">
        <v>45</v>
      </c>
      <c r="O9473" t="s">
        <v>40</v>
      </c>
      <c r="P9473" t="s">
        <v>30</v>
      </c>
      <c r="Q9473" t="s">
        <v>63</v>
      </c>
      <c r="R9473" t="s">
        <v>30</v>
      </c>
      <c r="X9473" t="s">
        <v>36496</v>
      </c>
    </row>
    <row r="9474" spans="1:24" x14ac:dyDescent="0.25">
      <c r="A9474">
        <v>660961</v>
      </c>
      <c r="B9474" t="s">
        <v>36558</v>
      </c>
      <c r="C9474" t="s">
        <v>36559</v>
      </c>
      <c r="I9474">
        <v>1969</v>
      </c>
      <c r="K9474" t="s">
        <v>36560</v>
      </c>
      <c r="L9474" t="s">
        <v>36561</v>
      </c>
      <c r="M9474" t="s">
        <v>2484</v>
      </c>
      <c r="N9474" t="s">
        <v>45</v>
      </c>
      <c r="O9474" t="s">
        <v>30</v>
      </c>
      <c r="P9474" t="s">
        <v>30</v>
      </c>
      <c r="Q9474" t="s">
        <v>63</v>
      </c>
      <c r="R9474" t="s">
        <v>30</v>
      </c>
      <c r="X9474" t="s">
        <v>36562</v>
      </c>
    </row>
    <row r="9475" spans="1:24" x14ac:dyDescent="0.25">
      <c r="A9475">
        <v>1209273</v>
      </c>
      <c r="B9475" t="s">
        <v>36563</v>
      </c>
      <c r="C9475" t="s">
        <v>36564</v>
      </c>
      <c r="E9475" t="s">
        <v>36565</v>
      </c>
      <c r="F9475" t="s">
        <v>341</v>
      </c>
      <c r="G9475" t="s">
        <v>4695</v>
      </c>
      <c r="H9475" t="s">
        <v>2824</v>
      </c>
      <c r="I9475">
        <v>1978</v>
      </c>
      <c r="K9475" t="s">
        <v>36566</v>
      </c>
      <c r="L9475" t="s">
        <v>36567</v>
      </c>
      <c r="M9475" t="s">
        <v>905</v>
      </c>
      <c r="N9475" t="s">
        <v>29</v>
      </c>
      <c r="O9475" t="s">
        <v>40</v>
      </c>
      <c r="P9475" t="s">
        <v>30</v>
      </c>
      <c r="Q9475" t="s">
        <v>31</v>
      </c>
      <c r="R9475" t="s">
        <v>30</v>
      </c>
      <c r="X9475" t="s">
        <v>36568</v>
      </c>
    </row>
    <row r="9476" spans="1:24" x14ac:dyDescent="0.25">
      <c r="A9476">
        <v>1226008</v>
      </c>
      <c r="B9476" t="s">
        <v>36569</v>
      </c>
      <c r="C9476" t="s">
        <v>36570</v>
      </c>
      <c r="K9476" t="s">
        <v>36571</v>
      </c>
      <c r="L9476" t="s">
        <v>36572</v>
      </c>
      <c r="N9476" t="s">
        <v>45</v>
      </c>
      <c r="O9476" t="s">
        <v>40</v>
      </c>
      <c r="P9476" t="s">
        <v>30</v>
      </c>
      <c r="Q9476" t="s">
        <v>46</v>
      </c>
      <c r="R9476" t="s">
        <v>30</v>
      </c>
      <c r="X9476" t="s">
        <v>36573</v>
      </c>
    </row>
    <row r="9477" spans="1:24" x14ac:dyDescent="0.25">
      <c r="A9477">
        <v>699397</v>
      </c>
      <c r="B9477" t="s">
        <v>36579</v>
      </c>
      <c r="C9477" t="s">
        <v>36580</v>
      </c>
      <c r="E9477" t="s">
        <v>36581</v>
      </c>
      <c r="F9477" t="s">
        <v>36</v>
      </c>
      <c r="G9477" t="e">
        <f>-cycline</f>
        <v>#NAME?</v>
      </c>
      <c r="H9477" t="s">
        <v>5183</v>
      </c>
      <c r="I9477">
        <v>1963</v>
      </c>
      <c r="K9477" t="s">
        <v>36582</v>
      </c>
      <c r="L9477" t="s">
        <v>36583</v>
      </c>
      <c r="M9477" t="s">
        <v>453</v>
      </c>
      <c r="N9477" t="s">
        <v>29</v>
      </c>
      <c r="O9477" t="s">
        <v>30</v>
      </c>
      <c r="P9477" t="s">
        <v>30</v>
      </c>
      <c r="Q9477" t="s">
        <v>31</v>
      </c>
      <c r="R9477" t="s">
        <v>30</v>
      </c>
      <c r="X9477" t="s">
        <v>36584</v>
      </c>
    </row>
    <row r="9478" spans="1:24" x14ac:dyDescent="0.25">
      <c r="A9478">
        <v>1381229</v>
      </c>
      <c r="B9478" t="s">
        <v>36585</v>
      </c>
      <c r="C9478" t="s">
        <v>36586</v>
      </c>
      <c r="F9478" t="s">
        <v>36587</v>
      </c>
      <c r="I9478">
        <v>2002</v>
      </c>
      <c r="K9478" t="s">
        <v>36588</v>
      </c>
      <c r="L9478" t="s">
        <v>36589</v>
      </c>
      <c r="N9478" t="s">
        <v>108</v>
      </c>
      <c r="O9478" t="s">
        <v>30</v>
      </c>
      <c r="P9478" t="s">
        <v>30</v>
      </c>
      <c r="Q9478" t="s">
        <v>31</v>
      </c>
      <c r="R9478" t="s">
        <v>30</v>
      </c>
    </row>
    <row r="9479" spans="1:24" x14ac:dyDescent="0.25">
      <c r="A9479">
        <v>1380714</v>
      </c>
      <c r="B9479" t="s">
        <v>36602</v>
      </c>
      <c r="C9479" t="s">
        <v>36603</v>
      </c>
      <c r="F9479" t="s">
        <v>22687</v>
      </c>
      <c r="I9479">
        <v>1972</v>
      </c>
      <c r="K9479" t="s">
        <v>36604</v>
      </c>
      <c r="L9479" t="s">
        <v>36605</v>
      </c>
      <c r="M9479" t="s">
        <v>24534</v>
      </c>
      <c r="N9479" t="s">
        <v>133</v>
      </c>
      <c r="O9479" t="s">
        <v>30</v>
      </c>
      <c r="P9479" t="s">
        <v>30</v>
      </c>
      <c r="Q9479" t="s">
        <v>31</v>
      </c>
      <c r="R9479" t="s">
        <v>30</v>
      </c>
    </row>
    <row r="9480" spans="1:24" x14ac:dyDescent="0.25">
      <c r="A9480">
        <v>515430</v>
      </c>
      <c r="B9480" t="s">
        <v>36625</v>
      </c>
      <c r="C9480" t="s">
        <v>36626</v>
      </c>
      <c r="G9480" t="s">
        <v>2404</v>
      </c>
      <c r="H9480" t="s">
        <v>2405</v>
      </c>
      <c r="I9480">
        <v>1963</v>
      </c>
      <c r="M9480" t="s">
        <v>453</v>
      </c>
      <c r="N9480" t="s">
        <v>45</v>
      </c>
      <c r="O9480" t="s">
        <v>40</v>
      </c>
      <c r="P9480" t="s">
        <v>30</v>
      </c>
      <c r="Q9480" t="s">
        <v>63</v>
      </c>
      <c r="R9480" t="s">
        <v>30</v>
      </c>
      <c r="X9480" t="s">
        <v>36627</v>
      </c>
    </row>
    <row r="9481" spans="1:24" x14ac:dyDescent="0.25">
      <c r="A9481">
        <v>262842</v>
      </c>
      <c r="B9481" t="s">
        <v>36628</v>
      </c>
      <c r="C9481" t="s">
        <v>36629</v>
      </c>
      <c r="N9481" t="s">
        <v>45</v>
      </c>
      <c r="O9481" t="s">
        <v>40</v>
      </c>
      <c r="P9481" t="s">
        <v>30</v>
      </c>
      <c r="Q9481" t="s">
        <v>63</v>
      </c>
      <c r="R9481" t="s">
        <v>30</v>
      </c>
      <c r="X9481" t="s">
        <v>36630</v>
      </c>
    </row>
    <row r="9482" spans="1:24" x14ac:dyDescent="0.25">
      <c r="A9482">
        <v>311934</v>
      </c>
      <c r="B9482" t="s">
        <v>36631</v>
      </c>
      <c r="C9482" t="s">
        <v>36632</v>
      </c>
      <c r="F9482" t="s">
        <v>36633</v>
      </c>
      <c r="N9482" t="s">
        <v>45</v>
      </c>
      <c r="O9482" t="s">
        <v>40</v>
      </c>
      <c r="P9482" t="s">
        <v>30</v>
      </c>
      <c r="Q9482" t="s">
        <v>63</v>
      </c>
      <c r="R9482" t="s">
        <v>30</v>
      </c>
      <c r="X9482" t="s">
        <v>36634</v>
      </c>
    </row>
    <row r="9483" spans="1:24" x14ac:dyDescent="0.25">
      <c r="A9483">
        <v>509313</v>
      </c>
      <c r="B9483" t="s">
        <v>36635</v>
      </c>
      <c r="C9483" t="s">
        <v>36636</v>
      </c>
      <c r="N9483" t="s">
        <v>45</v>
      </c>
      <c r="O9483" t="s">
        <v>40</v>
      </c>
      <c r="P9483" t="s">
        <v>30</v>
      </c>
      <c r="Q9483" t="s">
        <v>63</v>
      </c>
      <c r="R9483" t="s">
        <v>30</v>
      </c>
      <c r="X9483" t="s">
        <v>36637</v>
      </c>
    </row>
    <row r="9484" spans="1:24" x14ac:dyDescent="0.25">
      <c r="A9484">
        <v>484016</v>
      </c>
      <c r="B9484" t="s">
        <v>36638</v>
      </c>
      <c r="C9484" t="s">
        <v>36639</v>
      </c>
      <c r="N9484" t="s">
        <v>29</v>
      </c>
      <c r="O9484" t="s">
        <v>30</v>
      </c>
      <c r="P9484" t="s">
        <v>30</v>
      </c>
      <c r="Q9484" t="s">
        <v>31</v>
      </c>
      <c r="R9484" t="s">
        <v>30</v>
      </c>
      <c r="X9484" t="s">
        <v>36640</v>
      </c>
    </row>
    <row r="9485" spans="1:24" x14ac:dyDescent="0.25">
      <c r="A9485">
        <v>104505</v>
      </c>
      <c r="B9485" t="s">
        <v>36641</v>
      </c>
      <c r="C9485" t="s">
        <v>36642</v>
      </c>
      <c r="E9485" t="s">
        <v>36643</v>
      </c>
      <c r="F9485" t="s">
        <v>3908</v>
      </c>
      <c r="G9485" t="e">
        <f>-prazole</f>
        <v>#NAME?</v>
      </c>
      <c r="H9485" t="s">
        <v>260</v>
      </c>
      <c r="I9485">
        <v>1998</v>
      </c>
      <c r="N9485" t="s">
        <v>45</v>
      </c>
      <c r="O9485" t="s">
        <v>40</v>
      </c>
      <c r="P9485" t="s">
        <v>30</v>
      </c>
      <c r="Q9485" t="s">
        <v>31</v>
      </c>
      <c r="R9485" t="s">
        <v>30</v>
      </c>
      <c r="X9485" t="s">
        <v>36644</v>
      </c>
    </row>
    <row r="9486" spans="1:24" x14ac:dyDescent="0.25">
      <c r="A9486">
        <v>5378</v>
      </c>
      <c r="B9486" t="s">
        <v>36645</v>
      </c>
      <c r="C9486" t="s">
        <v>36646</v>
      </c>
      <c r="E9486" t="s">
        <v>36647</v>
      </c>
      <c r="F9486" t="s">
        <v>3859</v>
      </c>
      <c r="G9486" t="e">
        <f>-ac</f>
        <v>#NAME?</v>
      </c>
      <c r="H9486" t="s">
        <v>1022</v>
      </c>
      <c r="I9486">
        <v>1985</v>
      </c>
      <c r="M9486" t="s">
        <v>2199</v>
      </c>
      <c r="N9486" t="s">
        <v>45</v>
      </c>
      <c r="O9486" t="s">
        <v>40</v>
      </c>
      <c r="P9486" t="s">
        <v>30</v>
      </c>
      <c r="Q9486" t="s">
        <v>46</v>
      </c>
      <c r="R9486" t="s">
        <v>30</v>
      </c>
      <c r="X9486" t="s">
        <v>36648</v>
      </c>
    </row>
    <row r="9487" spans="1:24" x14ac:dyDescent="0.25">
      <c r="A9487">
        <v>259479</v>
      </c>
      <c r="B9487" t="s">
        <v>36649</v>
      </c>
      <c r="C9487" t="s">
        <v>36650</v>
      </c>
      <c r="E9487" t="s">
        <v>36651</v>
      </c>
      <c r="G9487" t="e">
        <f>-pafant</f>
        <v>#NAME?</v>
      </c>
      <c r="H9487" t="s">
        <v>13329</v>
      </c>
      <c r="N9487" t="s">
        <v>45</v>
      </c>
      <c r="O9487" t="s">
        <v>40</v>
      </c>
      <c r="P9487" t="s">
        <v>30</v>
      </c>
      <c r="Q9487" t="s">
        <v>31</v>
      </c>
      <c r="R9487" t="s">
        <v>30</v>
      </c>
      <c r="X9487" t="s">
        <v>36652</v>
      </c>
    </row>
    <row r="9488" spans="1:24" x14ac:dyDescent="0.25">
      <c r="A9488">
        <v>939495</v>
      </c>
      <c r="B9488" t="s">
        <v>36653</v>
      </c>
      <c r="C9488" t="s">
        <v>36654</v>
      </c>
      <c r="F9488" t="s">
        <v>19065</v>
      </c>
      <c r="K9488" t="s">
        <v>36655</v>
      </c>
      <c r="L9488" t="s">
        <v>36656</v>
      </c>
      <c r="N9488" t="s">
        <v>45</v>
      </c>
      <c r="O9488" t="s">
        <v>40</v>
      </c>
      <c r="P9488" t="s">
        <v>30</v>
      </c>
      <c r="Q9488" t="s">
        <v>46</v>
      </c>
      <c r="R9488" t="s">
        <v>30</v>
      </c>
      <c r="X9488" t="s">
        <v>36657</v>
      </c>
    </row>
    <row r="9489" spans="1:24" x14ac:dyDescent="0.25">
      <c r="A9489">
        <v>1333</v>
      </c>
      <c r="B9489" t="s">
        <v>36658</v>
      </c>
      <c r="C9489" t="s">
        <v>36659</v>
      </c>
      <c r="F9489" t="s">
        <v>36660</v>
      </c>
      <c r="I9489">
        <v>1968</v>
      </c>
      <c r="K9489" t="s">
        <v>36661</v>
      </c>
      <c r="L9489" t="s">
        <v>36662</v>
      </c>
      <c r="M9489" t="s">
        <v>367</v>
      </c>
      <c r="N9489" t="s">
        <v>45</v>
      </c>
      <c r="O9489" t="s">
        <v>40</v>
      </c>
      <c r="P9489" t="s">
        <v>30</v>
      </c>
      <c r="Q9489" t="s">
        <v>46</v>
      </c>
      <c r="R9489" t="s">
        <v>30</v>
      </c>
      <c r="X9489" t="s">
        <v>36663</v>
      </c>
    </row>
    <row r="9490" spans="1:24" x14ac:dyDescent="0.25">
      <c r="A9490">
        <v>16958</v>
      </c>
      <c r="B9490" t="s">
        <v>36753</v>
      </c>
      <c r="C9490" t="s">
        <v>36754</v>
      </c>
      <c r="N9490" t="s">
        <v>45</v>
      </c>
      <c r="O9490" t="s">
        <v>30</v>
      </c>
      <c r="P9490" t="s">
        <v>30</v>
      </c>
      <c r="Q9490" t="s">
        <v>46</v>
      </c>
      <c r="R9490" t="s">
        <v>30</v>
      </c>
      <c r="X9490" t="s">
        <v>36755</v>
      </c>
    </row>
    <row r="9491" spans="1:24" x14ac:dyDescent="0.25">
      <c r="A9491">
        <v>1078554</v>
      </c>
      <c r="B9491" t="s">
        <v>36756</v>
      </c>
      <c r="C9491" t="s">
        <v>36757</v>
      </c>
      <c r="E9491" t="s">
        <v>36758</v>
      </c>
      <c r="F9491" t="s">
        <v>36</v>
      </c>
      <c r="G9491" t="s">
        <v>2823</v>
      </c>
      <c r="H9491" t="s">
        <v>2824</v>
      </c>
      <c r="I9491">
        <v>1965</v>
      </c>
      <c r="M9491" t="s">
        <v>7861</v>
      </c>
      <c r="N9491" t="s">
        <v>29</v>
      </c>
      <c r="O9491" t="s">
        <v>30</v>
      </c>
      <c r="P9491" t="s">
        <v>30</v>
      </c>
      <c r="Q9491" t="s">
        <v>31</v>
      </c>
      <c r="R9491" t="s">
        <v>30</v>
      </c>
      <c r="X9491" t="s">
        <v>36759</v>
      </c>
    </row>
    <row r="9492" spans="1:24" x14ac:dyDescent="0.25">
      <c r="A9492">
        <v>1103624</v>
      </c>
      <c r="B9492" t="s">
        <v>36760</v>
      </c>
      <c r="C9492" t="s">
        <v>36761</v>
      </c>
      <c r="N9492" t="s">
        <v>45</v>
      </c>
      <c r="O9492" t="s">
        <v>40</v>
      </c>
      <c r="P9492" t="s">
        <v>30</v>
      </c>
      <c r="Q9492" t="s">
        <v>63</v>
      </c>
      <c r="R9492" t="s">
        <v>30</v>
      </c>
      <c r="X9492" t="s">
        <v>36762</v>
      </c>
    </row>
    <row r="9493" spans="1:24" x14ac:dyDescent="0.25">
      <c r="A9493">
        <v>322351</v>
      </c>
      <c r="B9493" t="s">
        <v>36763</v>
      </c>
      <c r="C9493" t="s">
        <v>36764</v>
      </c>
      <c r="E9493" t="s">
        <v>36765</v>
      </c>
      <c r="F9493" t="s">
        <v>26570</v>
      </c>
      <c r="G9493" t="e">
        <f>-zomib</f>
        <v>#NAME?</v>
      </c>
      <c r="H9493" t="s">
        <v>12955</v>
      </c>
      <c r="I9493">
        <v>2009</v>
      </c>
      <c r="N9493" t="s">
        <v>45</v>
      </c>
      <c r="O9493" t="s">
        <v>40</v>
      </c>
      <c r="P9493" t="s">
        <v>30</v>
      </c>
      <c r="Q9493" t="s">
        <v>31</v>
      </c>
      <c r="R9493" t="s">
        <v>30</v>
      </c>
      <c r="X9493" t="s">
        <v>36766</v>
      </c>
    </row>
    <row r="9494" spans="1:24" x14ac:dyDescent="0.25">
      <c r="A9494">
        <v>248988</v>
      </c>
      <c r="B9494" t="s">
        <v>36767</v>
      </c>
      <c r="C9494" t="s">
        <v>36768</v>
      </c>
      <c r="E9494" t="s">
        <v>36769</v>
      </c>
      <c r="K9494" t="s">
        <v>36770</v>
      </c>
      <c r="L9494" t="s">
        <v>36771</v>
      </c>
      <c r="N9494" t="s">
        <v>45</v>
      </c>
      <c r="O9494" t="s">
        <v>40</v>
      </c>
      <c r="P9494" t="s">
        <v>30</v>
      </c>
      <c r="Q9494" t="s">
        <v>46</v>
      </c>
      <c r="R9494" t="s">
        <v>30</v>
      </c>
      <c r="X9494" t="s">
        <v>36772</v>
      </c>
    </row>
    <row r="9495" spans="1:24" x14ac:dyDescent="0.25">
      <c r="A9495">
        <v>300769</v>
      </c>
      <c r="B9495" t="s">
        <v>36773</v>
      </c>
      <c r="C9495" t="s">
        <v>36774</v>
      </c>
      <c r="N9495" t="s">
        <v>45</v>
      </c>
      <c r="O9495" t="s">
        <v>40</v>
      </c>
      <c r="P9495" t="s">
        <v>30</v>
      </c>
      <c r="Q9495" t="s">
        <v>63</v>
      </c>
      <c r="R9495" t="s">
        <v>30</v>
      </c>
      <c r="X9495" t="s">
        <v>36775</v>
      </c>
    </row>
    <row r="9496" spans="1:24" x14ac:dyDescent="0.25">
      <c r="A9496">
        <v>497208</v>
      </c>
      <c r="B9496" t="s">
        <v>36776</v>
      </c>
      <c r="C9496" t="s">
        <v>36777</v>
      </c>
      <c r="E9496" t="s">
        <v>36778</v>
      </c>
      <c r="I9496">
        <v>2004</v>
      </c>
      <c r="N9496" t="s">
        <v>45</v>
      </c>
      <c r="O9496" t="s">
        <v>40</v>
      </c>
      <c r="P9496" t="s">
        <v>30</v>
      </c>
      <c r="Q9496" t="s">
        <v>63</v>
      </c>
      <c r="R9496" t="s">
        <v>30</v>
      </c>
      <c r="X9496" t="s">
        <v>36779</v>
      </c>
    </row>
    <row r="9497" spans="1:24" x14ac:dyDescent="0.25">
      <c r="A9497">
        <v>186263</v>
      </c>
      <c r="B9497" t="s">
        <v>36780</v>
      </c>
      <c r="C9497" t="s">
        <v>36781</v>
      </c>
      <c r="E9497" t="s">
        <v>36782</v>
      </c>
      <c r="F9497" t="s">
        <v>489</v>
      </c>
      <c r="G9497" t="e">
        <f>-alol</f>
        <v>#NAME?</v>
      </c>
      <c r="H9497" t="s">
        <v>1933</v>
      </c>
      <c r="I9497">
        <v>1979</v>
      </c>
      <c r="M9497" t="s">
        <v>627</v>
      </c>
      <c r="N9497" t="s">
        <v>45</v>
      </c>
      <c r="O9497" t="s">
        <v>40</v>
      </c>
      <c r="P9497" t="s">
        <v>30</v>
      </c>
      <c r="Q9497" t="s">
        <v>46</v>
      </c>
      <c r="R9497" t="s">
        <v>30</v>
      </c>
      <c r="X9497" t="s">
        <v>36783</v>
      </c>
    </row>
    <row r="9498" spans="1:24" x14ac:dyDescent="0.25">
      <c r="A9498">
        <v>603199</v>
      </c>
      <c r="B9498" t="s">
        <v>36784</v>
      </c>
      <c r="C9498" t="s">
        <v>36785</v>
      </c>
      <c r="E9498" t="s">
        <v>36786</v>
      </c>
      <c r="F9498" t="s">
        <v>12907</v>
      </c>
      <c r="G9498" t="e">
        <f>-terol</f>
        <v>#NAME?</v>
      </c>
      <c r="H9498" t="s">
        <v>827</v>
      </c>
      <c r="I9498">
        <v>2011</v>
      </c>
      <c r="N9498" t="s">
        <v>45</v>
      </c>
      <c r="O9498" t="s">
        <v>40</v>
      </c>
      <c r="P9498" t="s">
        <v>30</v>
      </c>
      <c r="Q9498" t="s">
        <v>31</v>
      </c>
      <c r="R9498" t="s">
        <v>30</v>
      </c>
      <c r="X9498" t="s">
        <v>36787</v>
      </c>
    </row>
    <row r="9499" spans="1:24" x14ac:dyDescent="0.25">
      <c r="A9499">
        <v>611591</v>
      </c>
      <c r="B9499" t="s">
        <v>36788</v>
      </c>
      <c r="C9499" t="s">
        <v>36789</v>
      </c>
      <c r="E9499" t="s">
        <v>36790</v>
      </c>
      <c r="K9499" t="s">
        <v>36791</v>
      </c>
      <c r="L9499" t="s">
        <v>36792</v>
      </c>
      <c r="N9499" t="s">
        <v>45</v>
      </c>
      <c r="O9499" t="s">
        <v>40</v>
      </c>
      <c r="P9499" t="s">
        <v>30</v>
      </c>
      <c r="Q9499" t="s">
        <v>46</v>
      </c>
      <c r="R9499" t="s">
        <v>30</v>
      </c>
      <c r="X9499" t="s">
        <v>36793</v>
      </c>
    </row>
    <row r="9500" spans="1:24" x14ac:dyDescent="0.25">
      <c r="A9500">
        <v>1118725</v>
      </c>
      <c r="B9500" t="s">
        <v>36794</v>
      </c>
      <c r="C9500" t="s">
        <v>36795</v>
      </c>
      <c r="E9500" t="s">
        <v>36796</v>
      </c>
      <c r="F9500" t="s">
        <v>366</v>
      </c>
      <c r="I9500">
        <v>1963</v>
      </c>
      <c r="M9500" t="s">
        <v>21623</v>
      </c>
      <c r="N9500" t="s">
        <v>45</v>
      </c>
      <c r="O9500" t="s">
        <v>40</v>
      </c>
      <c r="P9500" t="s">
        <v>30</v>
      </c>
      <c r="Q9500" t="s">
        <v>63</v>
      </c>
      <c r="R9500" t="s">
        <v>30</v>
      </c>
      <c r="X9500" t="s">
        <v>36797</v>
      </c>
    </row>
    <row r="9501" spans="1:24" x14ac:dyDescent="0.25">
      <c r="A9501">
        <v>231943</v>
      </c>
      <c r="B9501" t="s">
        <v>36798</v>
      </c>
      <c r="C9501" t="s">
        <v>36799</v>
      </c>
      <c r="E9501" t="s">
        <v>36800</v>
      </c>
      <c r="F9501" t="s">
        <v>626</v>
      </c>
      <c r="I9501">
        <v>1979</v>
      </c>
      <c r="M9501" t="s">
        <v>693</v>
      </c>
      <c r="N9501" t="s">
        <v>45</v>
      </c>
      <c r="O9501" t="s">
        <v>40</v>
      </c>
      <c r="P9501" t="s">
        <v>30</v>
      </c>
      <c r="Q9501" t="s">
        <v>46</v>
      </c>
      <c r="R9501" t="s">
        <v>30</v>
      </c>
      <c r="X9501" t="s">
        <v>36801</v>
      </c>
    </row>
    <row r="9502" spans="1:24" x14ac:dyDescent="0.25">
      <c r="A9502">
        <v>4872</v>
      </c>
      <c r="B9502" t="s">
        <v>36802</v>
      </c>
      <c r="C9502" t="s">
        <v>36803</v>
      </c>
      <c r="E9502" t="s">
        <v>36804</v>
      </c>
      <c r="F9502" t="s">
        <v>6813</v>
      </c>
      <c r="I9502">
        <v>1980</v>
      </c>
      <c r="M9502" t="s">
        <v>7229</v>
      </c>
      <c r="N9502" t="s">
        <v>45</v>
      </c>
      <c r="O9502" t="s">
        <v>40</v>
      </c>
      <c r="P9502" t="s">
        <v>30</v>
      </c>
      <c r="Q9502" t="s">
        <v>46</v>
      </c>
      <c r="R9502" t="s">
        <v>30</v>
      </c>
      <c r="X9502" t="s">
        <v>36805</v>
      </c>
    </row>
    <row r="9503" spans="1:24" x14ac:dyDescent="0.25">
      <c r="A9503">
        <v>419443</v>
      </c>
      <c r="B9503" t="s">
        <v>36806</v>
      </c>
      <c r="C9503" t="s">
        <v>36807</v>
      </c>
      <c r="E9503" t="s">
        <v>36808</v>
      </c>
      <c r="I9503">
        <v>1966</v>
      </c>
      <c r="M9503" t="s">
        <v>1025</v>
      </c>
      <c r="N9503" t="s">
        <v>29</v>
      </c>
      <c r="O9503" t="s">
        <v>40</v>
      </c>
      <c r="P9503" t="s">
        <v>30</v>
      </c>
      <c r="Q9503" t="s">
        <v>31</v>
      </c>
      <c r="R9503" t="s">
        <v>30</v>
      </c>
      <c r="X9503" t="s">
        <v>36809</v>
      </c>
    </row>
    <row r="9504" spans="1:24" x14ac:dyDescent="0.25">
      <c r="A9504">
        <v>38677</v>
      </c>
      <c r="B9504" t="s">
        <v>36810</v>
      </c>
      <c r="C9504" t="s">
        <v>36811</v>
      </c>
      <c r="G9504" t="e">
        <f>-ampanel</f>
        <v>#NAME?</v>
      </c>
      <c r="H9504" t="s">
        <v>14659</v>
      </c>
      <c r="N9504" t="s">
        <v>45</v>
      </c>
      <c r="O9504" t="s">
        <v>40</v>
      </c>
      <c r="P9504" t="s">
        <v>30</v>
      </c>
      <c r="Q9504" t="s">
        <v>63</v>
      </c>
      <c r="R9504" t="s">
        <v>30</v>
      </c>
      <c r="X9504" t="s">
        <v>36812</v>
      </c>
    </row>
    <row r="9505" spans="1:24" x14ac:dyDescent="0.25">
      <c r="A9505">
        <v>114670</v>
      </c>
      <c r="B9505" t="s">
        <v>36813</v>
      </c>
      <c r="C9505" t="s">
        <v>36814</v>
      </c>
      <c r="G9505" t="e">
        <f>-perone</f>
        <v>#NAME?</v>
      </c>
      <c r="H9505" t="s">
        <v>5115</v>
      </c>
      <c r="N9505" t="s">
        <v>45</v>
      </c>
      <c r="O9505" t="s">
        <v>40</v>
      </c>
      <c r="P9505" t="s">
        <v>30</v>
      </c>
      <c r="Q9505" t="s">
        <v>63</v>
      </c>
      <c r="R9505" t="s">
        <v>30</v>
      </c>
      <c r="X9505" t="s">
        <v>36815</v>
      </c>
    </row>
    <row r="9506" spans="1:24" x14ac:dyDescent="0.25">
      <c r="A9506">
        <v>661783</v>
      </c>
      <c r="B9506" t="s">
        <v>36816</v>
      </c>
      <c r="C9506" t="s">
        <v>36817</v>
      </c>
      <c r="E9506" t="s">
        <v>36818</v>
      </c>
      <c r="F9506" t="s">
        <v>1370</v>
      </c>
      <c r="G9506" t="e">
        <f>-ium</f>
        <v>#NAME?</v>
      </c>
      <c r="H9506" t="s">
        <v>288</v>
      </c>
      <c r="I9506">
        <v>2011</v>
      </c>
      <c r="N9506" t="s">
        <v>45</v>
      </c>
      <c r="O9506" t="s">
        <v>40</v>
      </c>
      <c r="P9506" t="s">
        <v>30</v>
      </c>
      <c r="Q9506" t="s">
        <v>63</v>
      </c>
      <c r="R9506" t="s">
        <v>30</v>
      </c>
      <c r="X9506" t="s">
        <v>36819</v>
      </c>
    </row>
    <row r="9507" spans="1:24" x14ac:dyDescent="0.25">
      <c r="A9507">
        <v>694461</v>
      </c>
      <c r="B9507" t="s">
        <v>36820</v>
      </c>
      <c r="C9507" t="s">
        <v>36821</v>
      </c>
      <c r="G9507" t="e">
        <f>-gapil</f>
        <v>#NAME?</v>
      </c>
      <c r="H9507" t="s">
        <v>36822</v>
      </c>
      <c r="N9507" t="s">
        <v>45</v>
      </c>
      <c r="O9507" t="s">
        <v>40</v>
      </c>
      <c r="P9507" t="s">
        <v>30</v>
      </c>
      <c r="Q9507" t="s">
        <v>63</v>
      </c>
      <c r="R9507" t="s">
        <v>30</v>
      </c>
      <c r="X9507" t="s">
        <v>36823</v>
      </c>
    </row>
    <row r="9508" spans="1:24" x14ac:dyDescent="0.25">
      <c r="A9508">
        <v>388574</v>
      </c>
      <c r="B9508" t="s">
        <v>36824</v>
      </c>
      <c r="C9508" t="s">
        <v>36825</v>
      </c>
      <c r="E9508" t="s">
        <v>36826</v>
      </c>
      <c r="F9508" t="s">
        <v>10930</v>
      </c>
      <c r="I9508">
        <v>2011</v>
      </c>
      <c r="N9508" t="s">
        <v>45</v>
      </c>
      <c r="O9508" t="s">
        <v>40</v>
      </c>
      <c r="P9508" t="s">
        <v>30</v>
      </c>
      <c r="Q9508" t="s">
        <v>46</v>
      </c>
      <c r="R9508" t="s">
        <v>30</v>
      </c>
      <c r="X9508" t="s">
        <v>36827</v>
      </c>
    </row>
    <row r="9509" spans="1:24" x14ac:dyDescent="0.25">
      <c r="A9509">
        <v>654368</v>
      </c>
      <c r="B9509" t="s">
        <v>36828</v>
      </c>
      <c r="C9509" t="s">
        <v>36829</v>
      </c>
      <c r="G9509" t="e">
        <f>-ium</f>
        <v>#NAME?</v>
      </c>
      <c r="H9509" t="s">
        <v>288</v>
      </c>
      <c r="N9509" t="s">
        <v>45</v>
      </c>
      <c r="O9509" t="s">
        <v>40</v>
      </c>
      <c r="P9509" t="s">
        <v>30</v>
      </c>
      <c r="Q9509" t="s">
        <v>63</v>
      </c>
      <c r="R9509" t="s">
        <v>30</v>
      </c>
      <c r="X9509" t="s">
        <v>36830</v>
      </c>
    </row>
    <row r="9510" spans="1:24" x14ac:dyDescent="0.25">
      <c r="A9510">
        <v>453829</v>
      </c>
      <c r="B9510" t="s">
        <v>36831</v>
      </c>
      <c r="C9510" t="s">
        <v>36832</v>
      </c>
      <c r="N9510" t="s">
        <v>29</v>
      </c>
      <c r="O9510" t="s">
        <v>40</v>
      </c>
      <c r="P9510" t="s">
        <v>30</v>
      </c>
      <c r="Q9510" t="s">
        <v>46</v>
      </c>
      <c r="R9510" t="s">
        <v>30</v>
      </c>
      <c r="X9510" t="s">
        <v>36833</v>
      </c>
    </row>
    <row r="9511" spans="1:24" x14ac:dyDescent="0.25">
      <c r="A9511">
        <v>655681</v>
      </c>
      <c r="B9511" t="s">
        <v>36834</v>
      </c>
      <c r="C9511" t="s">
        <v>36835</v>
      </c>
      <c r="E9511" t="s">
        <v>36836</v>
      </c>
      <c r="F9511" t="s">
        <v>36837</v>
      </c>
      <c r="I9511">
        <v>2009</v>
      </c>
      <c r="N9511" t="s">
        <v>45</v>
      </c>
      <c r="O9511" t="s">
        <v>30</v>
      </c>
      <c r="P9511" t="s">
        <v>30</v>
      </c>
      <c r="Q9511" t="s">
        <v>63</v>
      </c>
      <c r="R9511" t="s">
        <v>30</v>
      </c>
      <c r="X9511" t="s">
        <v>36838</v>
      </c>
    </row>
    <row r="9512" spans="1:24" x14ac:dyDescent="0.25">
      <c r="A9512">
        <v>488154</v>
      </c>
      <c r="B9512" t="s">
        <v>36839</v>
      </c>
      <c r="C9512" t="s">
        <v>36840</v>
      </c>
      <c r="N9512" t="s">
        <v>45</v>
      </c>
      <c r="O9512" t="s">
        <v>40</v>
      </c>
      <c r="P9512" t="s">
        <v>30</v>
      </c>
      <c r="Q9512" t="s">
        <v>46</v>
      </c>
      <c r="R9512" t="s">
        <v>30</v>
      </c>
      <c r="X9512" t="s">
        <v>36841</v>
      </c>
    </row>
    <row r="9513" spans="1:24" x14ac:dyDescent="0.25">
      <c r="A9513">
        <v>739376</v>
      </c>
      <c r="B9513" t="s">
        <v>36842</v>
      </c>
      <c r="C9513" t="s">
        <v>36843</v>
      </c>
      <c r="E9513" t="s">
        <v>36844</v>
      </c>
      <c r="F9513" t="s">
        <v>3068</v>
      </c>
      <c r="I9513">
        <v>1981</v>
      </c>
      <c r="M9513" t="s">
        <v>36845</v>
      </c>
      <c r="N9513" t="s">
        <v>29</v>
      </c>
      <c r="O9513" t="s">
        <v>40</v>
      </c>
      <c r="P9513" t="s">
        <v>30</v>
      </c>
      <c r="Q9513" t="s">
        <v>31</v>
      </c>
      <c r="R9513" t="s">
        <v>30</v>
      </c>
      <c r="X9513" t="s">
        <v>36846</v>
      </c>
    </row>
    <row r="9514" spans="1:24" x14ac:dyDescent="0.25">
      <c r="A9514">
        <v>136387</v>
      </c>
      <c r="B9514" t="s">
        <v>36847</v>
      </c>
      <c r="C9514" t="s">
        <v>36848</v>
      </c>
      <c r="N9514" t="s">
        <v>29</v>
      </c>
      <c r="O9514" t="s">
        <v>40</v>
      </c>
      <c r="P9514" t="s">
        <v>30</v>
      </c>
      <c r="Q9514" t="s">
        <v>46</v>
      </c>
      <c r="R9514" t="s">
        <v>30</v>
      </c>
      <c r="X9514" t="s">
        <v>36849</v>
      </c>
    </row>
    <row r="9515" spans="1:24" x14ac:dyDescent="0.25">
      <c r="A9515">
        <v>245586</v>
      </c>
      <c r="B9515" t="s">
        <v>36850</v>
      </c>
      <c r="C9515" t="s">
        <v>36851</v>
      </c>
      <c r="N9515" t="s">
        <v>45</v>
      </c>
      <c r="O9515" t="s">
        <v>40</v>
      </c>
      <c r="P9515" t="s">
        <v>30</v>
      </c>
      <c r="Q9515" t="s">
        <v>63</v>
      </c>
      <c r="R9515" t="s">
        <v>30</v>
      </c>
      <c r="X9515" t="s">
        <v>36852</v>
      </c>
    </row>
    <row r="9516" spans="1:24" x14ac:dyDescent="0.25">
      <c r="A9516">
        <v>104532</v>
      </c>
      <c r="B9516" t="s">
        <v>36853</v>
      </c>
      <c r="C9516" t="s">
        <v>36854</v>
      </c>
      <c r="E9516" t="s">
        <v>36855</v>
      </c>
      <c r="G9516" t="e">
        <f>-olol</f>
        <v>#NAME?</v>
      </c>
      <c r="H9516" t="s">
        <v>475</v>
      </c>
      <c r="N9516" t="s">
        <v>45</v>
      </c>
      <c r="O9516" t="s">
        <v>40</v>
      </c>
      <c r="P9516" t="s">
        <v>30</v>
      </c>
      <c r="Q9516" t="s">
        <v>46</v>
      </c>
      <c r="R9516" t="s">
        <v>30</v>
      </c>
      <c r="X9516" t="s">
        <v>36856</v>
      </c>
    </row>
    <row r="9517" spans="1:24" x14ac:dyDescent="0.25">
      <c r="A9517">
        <v>33881</v>
      </c>
      <c r="B9517" t="s">
        <v>36857</v>
      </c>
      <c r="C9517" t="s">
        <v>36858</v>
      </c>
      <c r="E9517" t="s">
        <v>36859</v>
      </c>
      <c r="F9517" t="s">
        <v>313</v>
      </c>
      <c r="G9517" t="e">
        <f>-steride</f>
        <v>#NAME?</v>
      </c>
      <c r="H9517" t="s">
        <v>5089</v>
      </c>
      <c r="I9517">
        <v>1998</v>
      </c>
      <c r="N9517" t="s">
        <v>45</v>
      </c>
      <c r="O9517" t="s">
        <v>40</v>
      </c>
      <c r="P9517" t="s">
        <v>30</v>
      </c>
      <c r="Q9517" t="s">
        <v>31</v>
      </c>
      <c r="R9517" t="s">
        <v>30</v>
      </c>
      <c r="X9517" t="s">
        <v>36860</v>
      </c>
    </row>
    <row r="9518" spans="1:24" x14ac:dyDescent="0.25">
      <c r="A9518">
        <v>26712</v>
      </c>
      <c r="B9518" t="s">
        <v>36861</v>
      </c>
      <c r="C9518" t="s">
        <v>36862</v>
      </c>
      <c r="E9518" t="s">
        <v>36863</v>
      </c>
      <c r="F9518" t="s">
        <v>922</v>
      </c>
      <c r="G9518" t="e">
        <f>-ast</f>
        <v>#NAME?</v>
      </c>
      <c r="H9518" t="s">
        <v>13629</v>
      </c>
      <c r="I9518">
        <v>1989</v>
      </c>
      <c r="M9518" t="s">
        <v>13632</v>
      </c>
      <c r="N9518" t="s">
        <v>45</v>
      </c>
      <c r="O9518" t="s">
        <v>30</v>
      </c>
      <c r="P9518" t="s">
        <v>30</v>
      </c>
      <c r="Q9518" t="s">
        <v>46</v>
      </c>
      <c r="R9518" t="s">
        <v>30</v>
      </c>
      <c r="X9518" t="s">
        <v>36864</v>
      </c>
    </row>
    <row r="9519" spans="1:24" x14ac:dyDescent="0.25">
      <c r="A9519">
        <v>173143</v>
      </c>
      <c r="B9519" t="s">
        <v>36865</v>
      </c>
      <c r="C9519" t="s">
        <v>36866</v>
      </c>
      <c r="E9519" t="s">
        <v>36867</v>
      </c>
      <c r="N9519" t="s">
        <v>45</v>
      </c>
      <c r="O9519" t="s">
        <v>40</v>
      </c>
      <c r="P9519" t="s">
        <v>30</v>
      </c>
      <c r="Q9519" t="s">
        <v>46</v>
      </c>
      <c r="R9519" t="s">
        <v>30</v>
      </c>
      <c r="X9519" t="s">
        <v>36868</v>
      </c>
    </row>
    <row r="9520" spans="1:24" x14ac:dyDescent="0.25">
      <c r="A9520">
        <v>1377494</v>
      </c>
      <c r="B9520" t="s">
        <v>36869</v>
      </c>
      <c r="C9520" t="s">
        <v>36870</v>
      </c>
      <c r="F9520" t="s">
        <v>15544</v>
      </c>
      <c r="K9520" t="s">
        <v>36871</v>
      </c>
      <c r="L9520" t="s">
        <v>36872</v>
      </c>
      <c r="N9520" t="s">
        <v>29</v>
      </c>
      <c r="O9520" t="s">
        <v>40</v>
      </c>
      <c r="P9520" t="s">
        <v>30</v>
      </c>
      <c r="Q9520" t="s">
        <v>31</v>
      </c>
      <c r="R9520" t="s">
        <v>30</v>
      </c>
      <c r="X9520" t="s">
        <v>36873</v>
      </c>
    </row>
    <row r="9521" spans="1:24" x14ac:dyDescent="0.25">
      <c r="A9521">
        <v>1379230</v>
      </c>
      <c r="B9521" t="s">
        <v>36874</v>
      </c>
      <c r="C9521" t="s">
        <v>36875</v>
      </c>
      <c r="N9521" t="s">
        <v>45</v>
      </c>
      <c r="O9521" t="s">
        <v>30</v>
      </c>
      <c r="P9521" t="s">
        <v>30</v>
      </c>
      <c r="Q9521" t="s">
        <v>63</v>
      </c>
      <c r="R9521" t="s">
        <v>30</v>
      </c>
      <c r="X9521" t="s">
        <v>36876</v>
      </c>
    </row>
    <row r="9522" spans="1:24" x14ac:dyDescent="0.25">
      <c r="A9522">
        <v>1376032</v>
      </c>
      <c r="B9522" t="s">
        <v>36877</v>
      </c>
      <c r="C9522" t="s">
        <v>36878</v>
      </c>
      <c r="K9522" t="s">
        <v>36879</v>
      </c>
      <c r="L9522" t="s">
        <v>36880</v>
      </c>
      <c r="N9522" t="s">
        <v>45</v>
      </c>
      <c r="O9522" t="s">
        <v>40</v>
      </c>
      <c r="P9522" t="s">
        <v>30</v>
      </c>
      <c r="Q9522" t="s">
        <v>63</v>
      </c>
      <c r="R9522" t="s">
        <v>30</v>
      </c>
      <c r="X9522" t="s">
        <v>36881</v>
      </c>
    </row>
    <row r="9523" spans="1:24" x14ac:dyDescent="0.25">
      <c r="A9523">
        <v>1377219</v>
      </c>
      <c r="B9523" t="s">
        <v>36882</v>
      </c>
      <c r="C9523" t="s">
        <v>36883</v>
      </c>
      <c r="N9523" t="s">
        <v>45</v>
      </c>
      <c r="O9523" t="s">
        <v>40</v>
      </c>
      <c r="P9523" t="s">
        <v>30</v>
      </c>
      <c r="Q9523" t="s">
        <v>63</v>
      </c>
      <c r="R9523" t="s">
        <v>30</v>
      </c>
      <c r="X9523" t="s">
        <v>36884</v>
      </c>
    </row>
    <row r="9524" spans="1:24" x14ac:dyDescent="0.25">
      <c r="A9524">
        <v>568124</v>
      </c>
      <c r="B9524" t="s">
        <v>36885</v>
      </c>
      <c r="C9524" t="s">
        <v>36886</v>
      </c>
      <c r="G9524" t="e">
        <f>-conazole</f>
        <v>#NAME?</v>
      </c>
      <c r="H9524" t="s">
        <v>917</v>
      </c>
      <c r="K9524" t="s">
        <v>36887</v>
      </c>
      <c r="L9524" t="s">
        <v>36888</v>
      </c>
      <c r="N9524" t="s">
        <v>45</v>
      </c>
      <c r="O9524" t="s">
        <v>30</v>
      </c>
      <c r="P9524" t="s">
        <v>30</v>
      </c>
      <c r="Q9524" t="s">
        <v>46</v>
      </c>
      <c r="R9524" t="s">
        <v>30</v>
      </c>
      <c r="X9524" t="s">
        <v>36889</v>
      </c>
    </row>
    <row r="9525" spans="1:24" x14ac:dyDescent="0.25">
      <c r="A9525">
        <v>182814</v>
      </c>
      <c r="B9525" t="s">
        <v>36910</v>
      </c>
      <c r="C9525" t="s">
        <v>36911</v>
      </c>
      <c r="E9525" t="s">
        <v>36912</v>
      </c>
      <c r="F9525" t="s">
        <v>14169</v>
      </c>
      <c r="G9525" t="e">
        <f>-pride</f>
        <v>#NAME?</v>
      </c>
      <c r="H9525" t="s">
        <v>165</v>
      </c>
      <c r="I9525">
        <v>1987</v>
      </c>
      <c r="K9525" t="s">
        <v>36913</v>
      </c>
      <c r="L9525" t="s">
        <v>36914</v>
      </c>
      <c r="M9525" t="s">
        <v>1969</v>
      </c>
      <c r="N9525" t="s">
        <v>45</v>
      </c>
      <c r="O9525" t="s">
        <v>40</v>
      </c>
      <c r="P9525" t="s">
        <v>30</v>
      </c>
      <c r="Q9525" t="s">
        <v>63</v>
      </c>
      <c r="R9525" t="s">
        <v>30</v>
      </c>
      <c r="X9525" t="s">
        <v>36915</v>
      </c>
    </row>
    <row r="9526" spans="1:24" x14ac:dyDescent="0.25">
      <c r="A9526">
        <v>421059</v>
      </c>
      <c r="B9526" t="s">
        <v>36916</v>
      </c>
      <c r="C9526" t="s">
        <v>36917</v>
      </c>
      <c r="E9526" t="s">
        <v>36918</v>
      </c>
      <c r="G9526" t="e">
        <f>-olone</f>
        <v>#NAME?</v>
      </c>
      <c r="H9526" t="s">
        <v>754</v>
      </c>
      <c r="I9526">
        <v>1965</v>
      </c>
      <c r="K9526" t="s">
        <v>36919</v>
      </c>
      <c r="L9526" t="s">
        <v>36920</v>
      </c>
      <c r="M9526" t="s">
        <v>4208</v>
      </c>
      <c r="N9526" t="s">
        <v>29</v>
      </c>
      <c r="O9526" t="s">
        <v>40</v>
      </c>
      <c r="P9526" t="s">
        <v>30</v>
      </c>
      <c r="Q9526" t="s">
        <v>31</v>
      </c>
      <c r="R9526" t="s">
        <v>30</v>
      </c>
      <c r="X9526" t="s">
        <v>36921</v>
      </c>
    </row>
    <row r="9527" spans="1:24" x14ac:dyDescent="0.25">
      <c r="A9527">
        <v>198461</v>
      </c>
      <c r="B9527" t="s">
        <v>36928</v>
      </c>
      <c r="C9527" t="s">
        <v>36929</v>
      </c>
      <c r="F9527" t="s">
        <v>36930</v>
      </c>
      <c r="G9527" t="e">
        <f>-caine</f>
        <v>#NAME?</v>
      </c>
      <c r="H9527" t="s">
        <v>394</v>
      </c>
      <c r="K9527" t="s">
        <v>36931</v>
      </c>
      <c r="L9527" t="s">
        <v>36932</v>
      </c>
      <c r="M9527" t="s">
        <v>727</v>
      </c>
      <c r="N9527" t="s">
        <v>45</v>
      </c>
      <c r="O9527" t="s">
        <v>40</v>
      </c>
      <c r="P9527" t="s">
        <v>30</v>
      </c>
      <c r="Q9527" t="s">
        <v>31</v>
      </c>
      <c r="R9527" t="s">
        <v>30</v>
      </c>
      <c r="X9527" t="s">
        <v>36933</v>
      </c>
    </row>
    <row r="9528" spans="1:24" x14ac:dyDescent="0.25">
      <c r="A9528">
        <v>1078524</v>
      </c>
      <c r="B9528" t="s">
        <v>36942</v>
      </c>
      <c r="C9528" t="s">
        <v>36943</v>
      </c>
      <c r="E9528" t="s">
        <v>36944</v>
      </c>
      <c r="F9528" t="s">
        <v>4276</v>
      </c>
      <c r="I9528">
        <v>1977</v>
      </c>
      <c r="K9528" t="s">
        <v>36945</v>
      </c>
      <c r="L9528" t="s">
        <v>36946</v>
      </c>
      <c r="M9528" t="s">
        <v>763</v>
      </c>
      <c r="N9528" t="s">
        <v>45</v>
      </c>
      <c r="O9528" t="s">
        <v>40</v>
      </c>
      <c r="P9528" t="s">
        <v>30</v>
      </c>
      <c r="Q9528" t="s">
        <v>46</v>
      </c>
      <c r="R9528" t="s">
        <v>30</v>
      </c>
      <c r="X9528" t="s">
        <v>36947</v>
      </c>
    </row>
    <row r="9529" spans="1:24" x14ac:dyDescent="0.25">
      <c r="A9529">
        <v>365543</v>
      </c>
      <c r="B9529" t="s">
        <v>36967</v>
      </c>
      <c r="C9529" t="s">
        <v>36968</v>
      </c>
      <c r="K9529" t="s">
        <v>36969</v>
      </c>
      <c r="L9529" t="s">
        <v>36970</v>
      </c>
      <c r="N9529" t="s">
        <v>45</v>
      </c>
      <c r="O9529" t="s">
        <v>40</v>
      </c>
      <c r="P9529" t="s">
        <v>30</v>
      </c>
      <c r="Q9529" t="s">
        <v>63</v>
      </c>
      <c r="R9529" t="s">
        <v>30</v>
      </c>
      <c r="X9529" t="s">
        <v>36971</v>
      </c>
    </row>
    <row r="9530" spans="1:24" x14ac:dyDescent="0.25">
      <c r="A9530">
        <v>873560</v>
      </c>
      <c r="B9530" t="s">
        <v>36979</v>
      </c>
      <c r="C9530" t="s">
        <v>36980</v>
      </c>
      <c r="E9530" t="s">
        <v>36981</v>
      </c>
      <c r="F9530" t="s">
        <v>922</v>
      </c>
      <c r="G9530" t="e">
        <f>-nidazole</f>
        <v>#NAME?</v>
      </c>
      <c r="H9530" t="s">
        <v>10182</v>
      </c>
      <c r="I9530">
        <v>1977</v>
      </c>
      <c r="K9530" t="s">
        <v>36982</v>
      </c>
      <c r="L9530" t="s">
        <v>36983</v>
      </c>
      <c r="M9530" t="s">
        <v>1595</v>
      </c>
      <c r="N9530" t="s">
        <v>45</v>
      </c>
      <c r="O9530" t="s">
        <v>40</v>
      </c>
      <c r="P9530" t="s">
        <v>30</v>
      </c>
      <c r="Q9530" t="s">
        <v>46</v>
      </c>
      <c r="R9530" t="s">
        <v>30</v>
      </c>
      <c r="X9530" t="s">
        <v>36984</v>
      </c>
    </row>
    <row r="9531" spans="1:24" x14ac:dyDescent="0.25">
      <c r="A9531">
        <v>1066078</v>
      </c>
      <c r="B9531" t="s">
        <v>37010</v>
      </c>
      <c r="C9531" t="s">
        <v>37011</v>
      </c>
      <c r="E9531" t="s">
        <v>37012</v>
      </c>
      <c r="G9531" t="s">
        <v>460</v>
      </c>
      <c r="H9531" t="s">
        <v>461</v>
      </c>
      <c r="I9531">
        <v>2006</v>
      </c>
      <c r="K9531" t="s">
        <v>37013</v>
      </c>
      <c r="L9531" t="s">
        <v>37014</v>
      </c>
      <c r="N9531" t="s">
        <v>29</v>
      </c>
      <c r="O9531" t="s">
        <v>30</v>
      </c>
      <c r="P9531" t="s">
        <v>30</v>
      </c>
      <c r="Q9531" t="s">
        <v>31</v>
      </c>
      <c r="R9531" t="s">
        <v>30</v>
      </c>
      <c r="X9531" t="s">
        <v>37015</v>
      </c>
    </row>
    <row r="9532" spans="1:24" x14ac:dyDescent="0.25">
      <c r="A9532">
        <v>577826</v>
      </c>
      <c r="B9532" t="s">
        <v>37016</v>
      </c>
      <c r="C9532" t="s">
        <v>37017</v>
      </c>
      <c r="K9532" t="s">
        <v>37018</v>
      </c>
      <c r="L9532" t="s">
        <v>37019</v>
      </c>
      <c r="M9532" t="s">
        <v>453</v>
      </c>
      <c r="N9532" t="s">
        <v>108</v>
      </c>
      <c r="O9532" t="s">
        <v>30</v>
      </c>
      <c r="P9532" t="s">
        <v>30</v>
      </c>
      <c r="Q9532" t="s">
        <v>31</v>
      </c>
      <c r="R9532" t="s">
        <v>30</v>
      </c>
      <c r="X9532" t="s">
        <v>37020</v>
      </c>
    </row>
    <row r="9533" spans="1:24" x14ac:dyDescent="0.25">
      <c r="A9533">
        <v>1381409</v>
      </c>
      <c r="B9533" t="s">
        <v>37132</v>
      </c>
      <c r="C9533" t="s">
        <v>37133</v>
      </c>
      <c r="F9533" t="s">
        <v>1309</v>
      </c>
      <c r="I9533">
        <v>1989</v>
      </c>
      <c r="K9533" t="s">
        <v>37134</v>
      </c>
      <c r="L9533" t="s">
        <v>37135</v>
      </c>
      <c r="M9533" t="s">
        <v>1310</v>
      </c>
      <c r="N9533" t="s">
        <v>229</v>
      </c>
      <c r="O9533" t="s">
        <v>30</v>
      </c>
      <c r="P9533" t="s">
        <v>30</v>
      </c>
      <c r="Q9533" t="s">
        <v>31</v>
      </c>
      <c r="R9533" t="s">
        <v>30</v>
      </c>
    </row>
    <row r="9534" spans="1:24" x14ac:dyDescent="0.25">
      <c r="A9534">
        <v>1380811</v>
      </c>
      <c r="B9534" t="s">
        <v>37136</v>
      </c>
      <c r="C9534" t="s">
        <v>37137</v>
      </c>
      <c r="F9534" t="s">
        <v>37138</v>
      </c>
      <c r="I9534">
        <v>1968</v>
      </c>
      <c r="K9534" t="s">
        <v>37139</v>
      </c>
      <c r="L9534" t="s">
        <v>37140</v>
      </c>
      <c r="M9534" t="s">
        <v>27452</v>
      </c>
      <c r="N9534" t="s">
        <v>75</v>
      </c>
      <c r="O9534" t="s">
        <v>30</v>
      </c>
      <c r="P9534" t="s">
        <v>30</v>
      </c>
      <c r="Q9534" t="s">
        <v>31</v>
      </c>
      <c r="R9534" t="s">
        <v>30</v>
      </c>
    </row>
    <row r="9535" spans="1:24" x14ac:dyDescent="0.25">
      <c r="A9535">
        <v>1038438</v>
      </c>
      <c r="B9535" t="s">
        <v>37147</v>
      </c>
      <c r="C9535" t="s">
        <v>37148</v>
      </c>
      <c r="E9535" t="s">
        <v>37149</v>
      </c>
      <c r="F9535" t="s">
        <v>21927</v>
      </c>
      <c r="G9535" t="s">
        <v>129</v>
      </c>
      <c r="H9535" t="s">
        <v>130</v>
      </c>
      <c r="I9535">
        <v>1974</v>
      </c>
      <c r="K9535" t="s">
        <v>37150</v>
      </c>
      <c r="L9535" t="s">
        <v>37151</v>
      </c>
      <c r="M9535" t="s">
        <v>173</v>
      </c>
      <c r="N9535" t="s">
        <v>45</v>
      </c>
      <c r="O9535" t="s">
        <v>30</v>
      </c>
      <c r="P9535" t="s">
        <v>30</v>
      </c>
      <c r="Q9535" t="s">
        <v>63</v>
      </c>
      <c r="R9535" t="s">
        <v>30</v>
      </c>
      <c r="X9535" t="s">
        <v>37152</v>
      </c>
    </row>
    <row r="9536" spans="1:24" x14ac:dyDescent="0.25">
      <c r="A9536">
        <v>1377655</v>
      </c>
      <c r="B9536" t="s">
        <v>37153</v>
      </c>
      <c r="C9536" t="s">
        <v>37154</v>
      </c>
      <c r="E9536" t="s">
        <v>37155</v>
      </c>
      <c r="G9536" t="e">
        <f>-eridine</f>
        <v>#NAME?</v>
      </c>
      <c r="H9536" t="s">
        <v>2718</v>
      </c>
      <c r="K9536" t="s">
        <v>37156</v>
      </c>
      <c r="L9536" t="s">
        <v>37157</v>
      </c>
      <c r="N9536" t="s">
        <v>45</v>
      </c>
      <c r="O9536" t="s">
        <v>40</v>
      </c>
      <c r="P9536" t="s">
        <v>30</v>
      </c>
      <c r="Q9536" t="s">
        <v>46</v>
      </c>
      <c r="R9536" t="s">
        <v>30</v>
      </c>
      <c r="X9536" t="s">
        <v>37158</v>
      </c>
    </row>
    <row r="9537" spans="1:24" x14ac:dyDescent="0.25">
      <c r="A9537">
        <v>1078590</v>
      </c>
      <c r="B9537" t="s">
        <v>37159</v>
      </c>
      <c r="C9537" t="s">
        <v>37160</v>
      </c>
      <c r="F9537" t="s">
        <v>37161</v>
      </c>
      <c r="K9537" t="s">
        <v>37162</v>
      </c>
      <c r="L9537" t="s">
        <v>37163</v>
      </c>
      <c r="N9537" t="s">
        <v>45</v>
      </c>
      <c r="O9537" t="s">
        <v>40</v>
      </c>
      <c r="P9537" t="s">
        <v>30</v>
      </c>
      <c r="Q9537" t="s">
        <v>46</v>
      </c>
      <c r="R9537" t="s">
        <v>30</v>
      </c>
      <c r="X9537" t="s">
        <v>37164</v>
      </c>
    </row>
    <row r="9538" spans="1:24" x14ac:dyDescent="0.25">
      <c r="A9538">
        <v>1383213</v>
      </c>
      <c r="B9538" t="s">
        <v>37165</v>
      </c>
      <c r="C9538" t="s">
        <v>37166</v>
      </c>
      <c r="G9538" t="s">
        <v>5821</v>
      </c>
      <c r="H9538" t="s">
        <v>5822</v>
      </c>
      <c r="K9538" t="s">
        <v>37167</v>
      </c>
      <c r="L9538" t="s">
        <v>37168</v>
      </c>
      <c r="N9538" t="s">
        <v>45</v>
      </c>
      <c r="O9538" t="s">
        <v>40</v>
      </c>
      <c r="P9538" t="s">
        <v>30</v>
      </c>
      <c r="Q9538" t="s">
        <v>46</v>
      </c>
      <c r="R9538" t="s">
        <v>30</v>
      </c>
      <c r="X9538" t="s">
        <v>37169</v>
      </c>
    </row>
    <row r="9539" spans="1:24" x14ac:dyDescent="0.25">
      <c r="A9539">
        <v>1383134</v>
      </c>
      <c r="B9539" t="s">
        <v>37170</v>
      </c>
      <c r="C9539" t="s">
        <v>37171</v>
      </c>
      <c r="F9539" t="s">
        <v>313</v>
      </c>
      <c r="K9539" t="s">
        <v>37172</v>
      </c>
      <c r="L9539" t="s">
        <v>37173</v>
      </c>
      <c r="N9539" t="s">
        <v>45</v>
      </c>
      <c r="O9539" t="s">
        <v>30</v>
      </c>
      <c r="P9539" t="s">
        <v>30</v>
      </c>
      <c r="Q9539" t="s">
        <v>63</v>
      </c>
      <c r="R9539" t="s">
        <v>30</v>
      </c>
      <c r="X9539" t="s">
        <v>37174</v>
      </c>
    </row>
    <row r="9540" spans="1:24" x14ac:dyDescent="0.25">
      <c r="A9540">
        <v>1152066</v>
      </c>
      <c r="B9540" t="s">
        <v>37175</v>
      </c>
      <c r="C9540" t="s">
        <v>37176</v>
      </c>
      <c r="K9540" t="s">
        <v>37177</v>
      </c>
      <c r="L9540" t="s">
        <v>37178</v>
      </c>
      <c r="N9540" t="s">
        <v>45</v>
      </c>
      <c r="O9540" t="s">
        <v>40</v>
      </c>
      <c r="P9540" t="s">
        <v>30</v>
      </c>
      <c r="Q9540" t="s">
        <v>63</v>
      </c>
      <c r="R9540" t="s">
        <v>30</v>
      </c>
      <c r="X9540" t="s">
        <v>37179</v>
      </c>
    </row>
    <row r="9541" spans="1:24" x14ac:dyDescent="0.25">
      <c r="A9541">
        <v>1376419</v>
      </c>
      <c r="B9541" t="s">
        <v>37180</v>
      </c>
      <c r="C9541" t="s">
        <v>37181</v>
      </c>
      <c r="E9541" t="s">
        <v>37182</v>
      </c>
      <c r="K9541" t="s">
        <v>37183</v>
      </c>
      <c r="L9541" t="s">
        <v>37184</v>
      </c>
      <c r="N9541" t="s">
        <v>45</v>
      </c>
      <c r="O9541" t="s">
        <v>40</v>
      </c>
      <c r="P9541" t="s">
        <v>30</v>
      </c>
      <c r="Q9541" t="s">
        <v>63</v>
      </c>
      <c r="R9541" t="s">
        <v>30</v>
      </c>
      <c r="X9541" t="s">
        <v>37185</v>
      </c>
    </row>
    <row r="9542" spans="1:24" x14ac:dyDescent="0.25">
      <c r="A9542">
        <v>1383245</v>
      </c>
      <c r="B9542" t="s">
        <v>37197</v>
      </c>
      <c r="C9542" t="s">
        <v>37198</v>
      </c>
      <c r="G9542" t="e">
        <f>-ium</f>
        <v>#NAME?</v>
      </c>
      <c r="H9542" t="s">
        <v>288</v>
      </c>
      <c r="K9542" t="s">
        <v>37199</v>
      </c>
      <c r="L9542" t="s">
        <v>37200</v>
      </c>
      <c r="N9542" t="s">
        <v>45</v>
      </c>
      <c r="O9542" t="s">
        <v>40</v>
      </c>
      <c r="P9542" t="s">
        <v>30</v>
      </c>
      <c r="Q9542" t="s">
        <v>46</v>
      </c>
      <c r="R9542" t="s">
        <v>30</v>
      </c>
      <c r="X9542" t="s">
        <v>37201</v>
      </c>
    </row>
    <row r="9543" spans="1:24" x14ac:dyDescent="0.25">
      <c r="A9543">
        <v>104846</v>
      </c>
      <c r="B9543" t="s">
        <v>37202</v>
      </c>
      <c r="C9543" t="s">
        <v>37203</v>
      </c>
      <c r="E9543" t="s">
        <v>37204</v>
      </c>
      <c r="F9543" t="s">
        <v>341</v>
      </c>
      <c r="G9543" t="s">
        <v>460</v>
      </c>
      <c r="H9543" t="s">
        <v>461</v>
      </c>
      <c r="I9543">
        <v>1989</v>
      </c>
      <c r="K9543" t="s">
        <v>37205</v>
      </c>
      <c r="L9543" t="s">
        <v>37206</v>
      </c>
      <c r="M9543" t="s">
        <v>453</v>
      </c>
      <c r="N9543" t="s">
        <v>29</v>
      </c>
      <c r="O9543" t="s">
        <v>30</v>
      </c>
      <c r="P9543" t="s">
        <v>30</v>
      </c>
      <c r="Q9543" t="s">
        <v>31</v>
      </c>
      <c r="R9543" t="s">
        <v>30</v>
      </c>
      <c r="X9543" t="s">
        <v>37207</v>
      </c>
    </row>
    <row r="9544" spans="1:24" x14ac:dyDescent="0.25">
      <c r="A9544">
        <v>1092901</v>
      </c>
      <c r="B9544" t="s">
        <v>37213</v>
      </c>
      <c r="C9544" t="s">
        <v>37214</v>
      </c>
      <c r="K9544" t="s">
        <v>37215</v>
      </c>
      <c r="L9544" t="s">
        <v>37216</v>
      </c>
      <c r="N9544" t="s">
        <v>29</v>
      </c>
      <c r="O9544" t="s">
        <v>40</v>
      </c>
      <c r="P9544" t="s">
        <v>30</v>
      </c>
      <c r="Q9544" t="s">
        <v>31</v>
      </c>
      <c r="R9544" t="s">
        <v>30</v>
      </c>
      <c r="X9544" t="s">
        <v>37217</v>
      </c>
    </row>
    <row r="9545" spans="1:24" x14ac:dyDescent="0.25">
      <c r="A9545">
        <v>1381098</v>
      </c>
      <c r="B9545" t="s">
        <v>37218</v>
      </c>
      <c r="C9545" t="s">
        <v>37219</v>
      </c>
      <c r="F9545" t="s">
        <v>6651</v>
      </c>
      <c r="K9545" t="s">
        <v>37220</v>
      </c>
      <c r="L9545" t="s">
        <v>37221</v>
      </c>
      <c r="M9545" t="s">
        <v>8128</v>
      </c>
      <c r="N9545" t="s">
        <v>75</v>
      </c>
      <c r="O9545" t="s">
        <v>30</v>
      </c>
      <c r="P9545" t="s">
        <v>30</v>
      </c>
      <c r="Q9545" t="s">
        <v>31</v>
      </c>
      <c r="R9545" t="s">
        <v>30</v>
      </c>
    </row>
    <row r="9546" spans="1:24" x14ac:dyDescent="0.25">
      <c r="A9546">
        <v>1380507</v>
      </c>
      <c r="B9546" t="s">
        <v>37222</v>
      </c>
      <c r="C9546" t="s">
        <v>37223</v>
      </c>
      <c r="K9546" t="s">
        <v>37224</v>
      </c>
      <c r="L9546" t="s">
        <v>37225</v>
      </c>
      <c r="N9546" t="s">
        <v>75</v>
      </c>
      <c r="O9546" t="s">
        <v>30</v>
      </c>
      <c r="P9546" t="s">
        <v>30</v>
      </c>
      <c r="Q9546" t="s">
        <v>31</v>
      </c>
      <c r="R9546" t="s">
        <v>30</v>
      </c>
    </row>
    <row r="9547" spans="1:24" x14ac:dyDescent="0.25">
      <c r="A9547">
        <v>1381438</v>
      </c>
      <c r="B9547" t="s">
        <v>37226</v>
      </c>
      <c r="C9547" t="s">
        <v>37227</v>
      </c>
      <c r="F9547" t="s">
        <v>37228</v>
      </c>
      <c r="K9547" t="s">
        <v>37229</v>
      </c>
      <c r="L9547" t="s">
        <v>37230</v>
      </c>
      <c r="M9547" t="s">
        <v>896</v>
      </c>
      <c r="N9547" t="s">
        <v>29</v>
      </c>
      <c r="O9547" t="s">
        <v>30</v>
      </c>
      <c r="P9547" t="s">
        <v>30</v>
      </c>
      <c r="Q9547" t="s">
        <v>31</v>
      </c>
      <c r="R9547" t="s">
        <v>30</v>
      </c>
    </row>
    <row r="9548" spans="1:24" x14ac:dyDescent="0.25">
      <c r="A9548">
        <v>1383049</v>
      </c>
      <c r="B9548" t="s">
        <v>37231</v>
      </c>
      <c r="C9548" t="s">
        <v>37232</v>
      </c>
      <c r="G9548" t="e">
        <f>-ium</f>
        <v>#NAME?</v>
      </c>
      <c r="H9548" t="s">
        <v>288</v>
      </c>
      <c r="K9548" t="s">
        <v>37233</v>
      </c>
      <c r="L9548" t="s">
        <v>37234</v>
      </c>
      <c r="N9548" t="s">
        <v>45</v>
      </c>
      <c r="O9548" t="s">
        <v>40</v>
      </c>
      <c r="P9548" t="s">
        <v>30</v>
      </c>
      <c r="Q9548" t="s">
        <v>63</v>
      </c>
      <c r="R9548" t="s">
        <v>30</v>
      </c>
      <c r="X9548" t="s">
        <v>37235</v>
      </c>
    </row>
    <row r="9549" spans="1:24" x14ac:dyDescent="0.25">
      <c r="A9549">
        <v>1013780</v>
      </c>
      <c r="B9549" t="s">
        <v>37236</v>
      </c>
      <c r="C9549" t="s">
        <v>37237</v>
      </c>
      <c r="E9549" t="s">
        <v>37238</v>
      </c>
      <c r="F9549" t="s">
        <v>17072</v>
      </c>
      <c r="I9549">
        <v>1993</v>
      </c>
      <c r="K9549" t="s">
        <v>37239</v>
      </c>
      <c r="L9549" t="s">
        <v>37240</v>
      </c>
      <c r="M9549" t="s">
        <v>37241</v>
      </c>
      <c r="N9549" t="s">
        <v>45</v>
      </c>
      <c r="O9549" t="s">
        <v>30</v>
      </c>
      <c r="P9549" t="s">
        <v>30</v>
      </c>
      <c r="Q9549" t="s">
        <v>46</v>
      </c>
      <c r="R9549" t="s">
        <v>30</v>
      </c>
      <c r="X9549" t="s">
        <v>37242</v>
      </c>
    </row>
    <row r="9550" spans="1:24" x14ac:dyDescent="0.25">
      <c r="A9550">
        <v>1504498</v>
      </c>
      <c r="B9550" t="s">
        <v>37243</v>
      </c>
      <c r="C9550" t="s">
        <v>37244</v>
      </c>
      <c r="I9550">
        <v>2006</v>
      </c>
      <c r="K9550" t="s">
        <v>37245</v>
      </c>
      <c r="L9550" t="s">
        <v>37246</v>
      </c>
      <c r="N9550" t="s">
        <v>29</v>
      </c>
      <c r="O9550" t="s">
        <v>40</v>
      </c>
      <c r="P9550" t="s">
        <v>30</v>
      </c>
      <c r="Q9550" t="s">
        <v>31</v>
      </c>
      <c r="R9550" t="s">
        <v>30</v>
      </c>
      <c r="X9550" t="s">
        <v>37247</v>
      </c>
    </row>
    <row r="9551" spans="1:24" x14ac:dyDescent="0.25">
      <c r="A9551">
        <v>1377348</v>
      </c>
      <c r="B9551" t="s">
        <v>37248</v>
      </c>
      <c r="C9551" t="s">
        <v>37249</v>
      </c>
      <c r="N9551" t="s">
        <v>45</v>
      </c>
      <c r="O9551" t="s">
        <v>40</v>
      </c>
      <c r="P9551" t="s">
        <v>30</v>
      </c>
      <c r="Q9551" t="s">
        <v>46</v>
      </c>
      <c r="R9551" t="s">
        <v>30</v>
      </c>
      <c r="X9551" t="s">
        <v>37250</v>
      </c>
    </row>
    <row r="9552" spans="1:24" x14ac:dyDescent="0.25">
      <c r="A9552">
        <v>1377888</v>
      </c>
      <c r="B9552" t="s">
        <v>37251</v>
      </c>
      <c r="C9552" t="s">
        <v>37252</v>
      </c>
      <c r="K9552" t="s">
        <v>37253</v>
      </c>
      <c r="L9552" t="s">
        <v>37254</v>
      </c>
      <c r="N9552" t="s">
        <v>29</v>
      </c>
      <c r="O9552" t="s">
        <v>30</v>
      </c>
      <c r="P9552" t="s">
        <v>30</v>
      </c>
      <c r="Q9552" t="s">
        <v>46</v>
      </c>
      <c r="R9552" t="s">
        <v>30</v>
      </c>
      <c r="X9552" t="s">
        <v>37255</v>
      </c>
    </row>
    <row r="9553" spans="1:24" x14ac:dyDescent="0.25">
      <c r="A9553">
        <v>1376341</v>
      </c>
      <c r="B9553" t="s">
        <v>37256</v>
      </c>
      <c r="C9553" t="s">
        <v>37257</v>
      </c>
      <c r="G9553" t="e">
        <f>-profen</f>
        <v>#NAME?</v>
      </c>
      <c r="H9553" t="s">
        <v>875</v>
      </c>
      <c r="N9553" t="s">
        <v>45</v>
      </c>
      <c r="O9553" t="s">
        <v>40</v>
      </c>
      <c r="P9553" t="s">
        <v>30</v>
      </c>
      <c r="Q9553" t="s">
        <v>46</v>
      </c>
      <c r="R9553" t="s">
        <v>30</v>
      </c>
      <c r="X9553" t="s">
        <v>37258</v>
      </c>
    </row>
    <row r="9554" spans="1:24" x14ac:dyDescent="0.25">
      <c r="A9554">
        <v>1376165</v>
      </c>
      <c r="B9554" t="s">
        <v>37259</v>
      </c>
      <c r="C9554" t="s">
        <v>37260</v>
      </c>
      <c r="N9554" t="s">
        <v>29</v>
      </c>
      <c r="O9554" t="s">
        <v>30</v>
      </c>
      <c r="P9554" t="s">
        <v>30</v>
      </c>
      <c r="Q9554" t="s">
        <v>46</v>
      </c>
      <c r="R9554" t="s">
        <v>30</v>
      </c>
      <c r="X9554" t="s">
        <v>37261</v>
      </c>
    </row>
    <row r="9555" spans="1:24" x14ac:dyDescent="0.25">
      <c r="A9555">
        <v>1376347</v>
      </c>
      <c r="B9555" t="s">
        <v>37262</v>
      </c>
      <c r="C9555" t="s">
        <v>37263</v>
      </c>
      <c r="N9555" t="s">
        <v>45</v>
      </c>
      <c r="O9555" t="s">
        <v>40</v>
      </c>
      <c r="P9555" t="s">
        <v>30</v>
      </c>
      <c r="Q9555" t="s">
        <v>46</v>
      </c>
      <c r="R9555" t="s">
        <v>30</v>
      </c>
      <c r="X9555" t="s">
        <v>37264</v>
      </c>
    </row>
    <row r="9556" spans="1:24" x14ac:dyDescent="0.25">
      <c r="A9556">
        <v>1377751</v>
      </c>
      <c r="B9556" t="s">
        <v>37265</v>
      </c>
      <c r="C9556" t="s">
        <v>37266</v>
      </c>
      <c r="N9556" t="s">
        <v>45</v>
      </c>
      <c r="O9556" t="s">
        <v>40</v>
      </c>
      <c r="P9556" t="s">
        <v>30</v>
      </c>
      <c r="Q9556" t="s">
        <v>63</v>
      </c>
      <c r="R9556" t="s">
        <v>30</v>
      </c>
      <c r="X9556" t="s">
        <v>37267</v>
      </c>
    </row>
    <row r="9557" spans="1:24" x14ac:dyDescent="0.25">
      <c r="A9557">
        <v>1040360</v>
      </c>
      <c r="B9557" t="s">
        <v>37268</v>
      </c>
      <c r="C9557" t="s">
        <v>37269</v>
      </c>
      <c r="N9557" t="s">
        <v>45</v>
      </c>
      <c r="O9557" t="s">
        <v>40</v>
      </c>
      <c r="P9557" t="s">
        <v>30</v>
      </c>
      <c r="Q9557" t="s">
        <v>63</v>
      </c>
      <c r="R9557" t="s">
        <v>30</v>
      </c>
      <c r="X9557" t="s">
        <v>37270</v>
      </c>
    </row>
    <row r="9558" spans="1:24" x14ac:dyDescent="0.25">
      <c r="A9558">
        <v>1380046</v>
      </c>
      <c r="B9558" t="s">
        <v>37271</v>
      </c>
      <c r="C9558" t="s">
        <v>37272</v>
      </c>
      <c r="E9558" t="s">
        <v>37273</v>
      </c>
      <c r="G9558" t="s">
        <v>1458</v>
      </c>
      <c r="H9558" t="s">
        <v>1459</v>
      </c>
      <c r="I9558">
        <v>2000</v>
      </c>
      <c r="N9558" t="s">
        <v>45</v>
      </c>
      <c r="O9558" t="s">
        <v>40</v>
      </c>
      <c r="P9558" t="s">
        <v>30</v>
      </c>
      <c r="Q9558" t="s">
        <v>63</v>
      </c>
      <c r="R9558" t="s">
        <v>30</v>
      </c>
      <c r="X9558" t="s">
        <v>37274</v>
      </c>
    </row>
    <row r="9559" spans="1:24" x14ac:dyDescent="0.25">
      <c r="A9559">
        <v>1376763</v>
      </c>
      <c r="B9559" t="s">
        <v>37275</v>
      </c>
      <c r="C9559" t="s">
        <v>37276</v>
      </c>
      <c r="E9559" t="s">
        <v>37277</v>
      </c>
      <c r="I9559">
        <v>1969</v>
      </c>
      <c r="M9559" t="s">
        <v>1908</v>
      </c>
      <c r="N9559" t="s">
        <v>45</v>
      </c>
      <c r="O9559" t="s">
        <v>40</v>
      </c>
      <c r="P9559" t="s">
        <v>30</v>
      </c>
      <c r="Q9559" t="s">
        <v>63</v>
      </c>
      <c r="R9559" t="s">
        <v>30</v>
      </c>
      <c r="X9559" t="s">
        <v>37278</v>
      </c>
    </row>
    <row r="9560" spans="1:24" x14ac:dyDescent="0.25">
      <c r="A9560">
        <v>1383050</v>
      </c>
      <c r="B9560" t="s">
        <v>37279</v>
      </c>
      <c r="C9560" t="s">
        <v>37280</v>
      </c>
      <c r="E9560" t="s">
        <v>37281</v>
      </c>
      <c r="F9560" t="s">
        <v>480</v>
      </c>
      <c r="G9560" t="e">
        <f>-entan</f>
        <v>#NAME?</v>
      </c>
      <c r="H9560" t="s">
        <v>702</v>
      </c>
      <c r="I9560">
        <v>2002</v>
      </c>
      <c r="N9560" t="s">
        <v>45</v>
      </c>
      <c r="O9560" t="s">
        <v>30</v>
      </c>
      <c r="P9560" t="s">
        <v>30</v>
      </c>
      <c r="Q9560" t="s">
        <v>63</v>
      </c>
      <c r="R9560" t="s">
        <v>30</v>
      </c>
      <c r="X9560" t="s">
        <v>37282</v>
      </c>
    </row>
    <row r="9561" spans="1:24" x14ac:dyDescent="0.25">
      <c r="A9561">
        <v>1377729</v>
      </c>
      <c r="B9561" t="s">
        <v>37283</v>
      </c>
      <c r="C9561" t="s">
        <v>37284</v>
      </c>
      <c r="N9561" t="s">
        <v>45</v>
      </c>
      <c r="O9561" t="s">
        <v>30</v>
      </c>
      <c r="P9561" t="s">
        <v>30</v>
      </c>
      <c r="Q9561" t="s">
        <v>63</v>
      </c>
      <c r="R9561" t="s">
        <v>30</v>
      </c>
      <c r="X9561" t="s">
        <v>37285</v>
      </c>
    </row>
    <row r="9562" spans="1:24" x14ac:dyDescent="0.25">
      <c r="A9562">
        <v>1379954</v>
      </c>
      <c r="B9562" t="s">
        <v>37286</v>
      </c>
      <c r="C9562" t="s">
        <v>37287</v>
      </c>
      <c r="N9562" t="s">
        <v>45</v>
      </c>
      <c r="O9562" t="s">
        <v>40</v>
      </c>
      <c r="P9562" t="s">
        <v>30</v>
      </c>
      <c r="Q9562" t="s">
        <v>63</v>
      </c>
      <c r="R9562" t="s">
        <v>30</v>
      </c>
      <c r="X9562" t="s">
        <v>37288</v>
      </c>
    </row>
    <row r="9563" spans="1:24" x14ac:dyDescent="0.25">
      <c r="A9563">
        <v>1381494</v>
      </c>
      <c r="B9563" t="s">
        <v>37289</v>
      </c>
      <c r="C9563" t="s">
        <v>37290</v>
      </c>
      <c r="F9563" t="s">
        <v>519</v>
      </c>
      <c r="K9563" t="s">
        <v>37291</v>
      </c>
      <c r="L9563" t="s">
        <v>37292</v>
      </c>
      <c r="N9563" t="s">
        <v>75</v>
      </c>
      <c r="O9563" t="s">
        <v>30</v>
      </c>
      <c r="P9563" t="s">
        <v>30</v>
      </c>
      <c r="Q9563" t="s">
        <v>31</v>
      </c>
      <c r="R9563" t="s">
        <v>30</v>
      </c>
    </row>
    <row r="9564" spans="1:24" x14ac:dyDescent="0.25">
      <c r="A9564">
        <v>299295</v>
      </c>
      <c r="B9564" t="s">
        <v>37293</v>
      </c>
      <c r="C9564" t="s">
        <v>37294</v>
      </c>
      <c r="I9564">
        <v>1967</v>
      </c>
      <c r="M9564" t="s">
        <v>1017</v>
      </c>
      <c r="N9564" t="s">
        <v>29</v>
      </c>
      <c r="O9564" t="s">
        <v>30</v>
      </c>
      <c r="P9564" t="s">
        <v>30</v>
      </c>
      <c r="Q9564" t="s">
        <v>46</v>
      </c>
      <c r="R9564" t="s">
        <v>30</v>
      </c>
      <c r="X9564" t="s">
        <v>37295</v>
      </c>
    </row>
    <row r="9565" spans="1:24" x14ac:dyDescent="0.25">
      <c r="A9565">
        <v>418097</v>
      </c>
      <c r="B9565" t="s">
        <v>37296</v>
      </c>
      <c r="C9565" t="s">
        <v>37297</v>
      </c>
      <c r="E9565" t="s">
        <v>37298</v>
      </c>
      <c r="N9565" t="s">
        <v>45</v>
      </c>
      <c r="O9565" t="s">
        <v>40</v>
      </c>
      <c r="P9565" t="s">
        <v>30</v>
      </c>
      <c r="Q9565" t="s">
        <v>63</v>
      </c>
      <c r="R9565" t="s">
        <v>30</v>
      </c>
      <c r="X9565" t="s">
        <v>37299</v>
      </c>
    </row>
    <row r="9566" spans="1:24" x14ac:dyDescent="0.25">
      <c r="A9566">
        <v>454208</v>
      </c>
      <c r="B9566" t="s">
        <v>37300</v>
      </c>
      <c r="C9566" t="s">
        <v>37301</v>
      </c>
      <c r="G9566" t="e">
        <f>-bufen</f>
        <v>#NAME?</v>
      </c>
      <c r="H9566" t="s">
        <v>24090</v>
      </c>
      <c r="N9566" t="s">
        <v>45</v>
      </c>
      <c r="O9566" t="s">
        <v>40</v>
      </c>
      <c r="P9566" t="s">
        <v>30</v>
      </c>
      <c r="Q9566" t="s">
        <v>46</v>
      </c>
      <c r="R9566" t="s">
        <v>30</v>
      </c>
      <c r="X9566" t="s">
        <v>37302</v>
      </c>
    </row>
    <row r="9567" spans="1:24" x14ac:dyDescent="0.25">
      <c r="A9567">
        <v>611751</v>
      </c>
      <c r="B9567" t="s">
        <v>37303</v>
      </c>
      <c r="C9567" t="s">
        <v>37304</v>
      </c>
      <c r="N9567" t="s">
        <v>45</v>
      </c>
      <c r="O9567" t="s">
        <v>40</v>
      </c>
      <c r="P9567" t="s">
        <v>30</v>
      </c>
      <c r="Q9567" t="s">
        <v>63</v>
      </c>
      <c r="R9567" t="s">
        <v>30</v>
      </c>
      <c r="X9567" t="s">
        <v>37305</v>
      </c>
    </row>
    <row r="9568" spans="1:24" x14ac:dyDescent="0.25">
      <c r="A9568">
        <v>471514</v>
      </c>
      <c r="B9568" t="s">
        <v>37306</v>
      </c>
      <c r="C9568" t="s">
        <v>37307</v>
      </c>
      <c r="K9568" t="s">
        <v>37308</v>
      </c>
      <c r="L9568" t="s">
        <v>37309</v>
      </c>
      <c r="M9568" t="s">
        <v>948</v>
      </c>
      <c r="N9568" t="s">
        <v>45</v>
      </c>
      <c r="O9568" t="s">
        <v>40</v>
      </c>
      <c r="P9568" t="s">
        <v>30</v>
      </c>
      <c r="Q9568" t="s">
        <v>63</v>
      </c>
      <c r="R9568" t="s">
        <v>30</v>
      </c>
      <c r="X9568" t="s">
        <v>37310</v>
      </c>
    </row>
    <row r="9569" spans="1:24" x14ac:dyDescent="0.25">
      <c r="A9569">
        <v>183821</v>
      </c>
      <c r="B9569" t="s">
        <v>37311</v>
      </c>
      <c r="C9569" t="s">
        <v>37312</v>
      </c>
      <c r="E9569" t="s">
        <v>37313</v>
      </c>
      <c r="I9569">
        <v>2005</v>
      </c>
      <c r="K9569" t="s">
        <v>37314</v>
      </c>
      <c r="L9569" t="s">
        <v>37315</v>
      </c>
      <c r="N9569" t="s">
        <v>45</v>
      </c>
      <c r="O9569" t="s">
        <v>40</v>
      </c>
      <c r="P9569" t="s">
        <v>30</v>
      </c>
      <c r="Q9569" t="s">
        <v>63</v>
      </c>
      <c r="R9569" t="s">
        <v>30</v>
      </c>
      <c r="X9569" t="s">
        <v>37316</v>
      </c>
    </row>
    <row r="9570" spans="1:24" x14ac:dyDescent="0.25">
      <c r="A9570">
        <v>135288</v>
      </c>
      <c r="B9570" t="s">
        <v>37317</v>
      </c>
      <c r="C9570" t="s">
        <v>37318</v>
      </c>
      <c r="G9570" t="e">
        <f>-perone</f>
        <v>#NAME?</v>
      </c>
      <c r="H9570" t="s">
        <v>5115</v>
      </c>
      <c r="N9570" t="s">
        <v>45</v>
      </c>
      <c r="O9570" t="s">
        <v>40</v>
      </c>
      <c r="P9570" t="s">
        <v>30</v>
      </c>
      <c r="Q9570" t="s">
        <v>63</v>
      </c>
      <c r="R9570" t="s">
        <v>30</v>
      </c>
      <c r="X9570" t="s">
        <v>37319</v>
      </c>
    </row>
    <row r="9571" spans="1:24" x14ac:dyDescent="0.25">
      <c r="A9571">
        <v>150585</v>
      </c>
      <c r="B9571" t="s">
        <v>37320</v>
      </c>
      <c r="C9571" t="s">
        <v>37321</v>
      </c>
      <c r="G9571" t="e">
        <f>-ac</f>
        <v>#NAME?</v>
      </c>
      <c r="H9571" t="s">
        <v>1022</v>
      </c>
      <c r="K9571" t="s">
        <v>37322</v>
      </c>
      <c r="L9571" t="s">
        <v>37323</v>
      </c>
      <c r="N9571" t="s">
        <v>45</v>
      </c>
      <c r="O9571" t="s">
        <v>40</v>
      </c>
      <c r="P9571" t="s">
        <v>30</v>
      </c>
      <c r="Q9571" t="s">
        <v>63</v>
      </c>
      <c r="R9571" t="s">
        <v>30</v>
      </c>
      <c r="X9571" t="s">
        <v>37324</v>
      </c>
    </row>
    <row r="9572" spans="1:24" x14ac:dyDescent="0.25">
      <c r="A9572">
        <v>24420</v>
      </c>
      <c r="B9572" t="s">
        <v>37325</v>
      </c>
      <c r="C9572" t="s">
        <v>37326</v>
      </c>
      <c r="E9572" t="s">
        <v>37327</v>
      </c>
      <c r="F9572" t="s">
        <v>37328</v>
      </c>
      <c r="G9572" t="e">
        <f>-pafant</f>
        <v>#NAME?</v>
      </c>
      <c r="H9572" t="s">
        <v>13329</v>
      </c>
      <c r="I9572">
        <v>1997</v>
      </c>
      <c r="M9572" t="s">
        <v>26121</v>
      </c>
      <c r="N9572" t="s">
        <v>45</v>
      </c>
      <c r="O9572" t="s">
        <v>40</v>
      </c>
      <c r="P9572" t="s">
        <v>30</v>
      </c>
      <c r="Q9572" t="s">
        <v>63</v>
      </c>
      <c r="R9572" t="s">
        <v>30</v>
      </c>
      <c r="X9572" t="s">
        <v>37329</v>
      </c>
    </row>
    <row r="9573" spans="1:24" x14ac:dyDescent="0.25">
      <c r="A9573">
        <v>86324</v>
      </c>
      <c r="B9573" t="s">
        <v>37330</v>
      </c>
      <c r="C9573" t="s">
        <v>37331</v>
      </c>
      <c r="E9573" t="s">
        <v>37332</v>
      </c>
      <c r="N9573" t="s">
        <v>45</v>
      </c>
      <c r="O9573" t="s">
        <v>30</v>
      </c>
      <c r="P9573" t="s">
        <v>30</v>
      </c>
      <c r="Q9573" t="s">
        <v>63</v>
      </c>
      <c r="R9573" t="s">
        <v>30</v>
      </c>
      <c r="X9573" t="s">
        <v>37333</v>
      </c>
    </row>
    <row r="9574" spans="1:24" x14ac:dyDescent="0.25">
      <c r="A9574">
        <v>46591</v>
      </c>
      <c r="B9574" t="s">
        <v>37334</v>
      </c>
      <c r="C9574" t="s">
        <v>37335</v>
      </c>
      <c r="E9574" t="s">
        <v>37336</v>
      </c>
      <c r="K9574" t="s">
        <v>37337</v>
      </c>
      <c r="L9574" t="s">
        <v>37338</v>
      </c>
      <c r="N9574" t="s">
        <v>45</v>
      </c>
      <c r="O9574" t="s">
        <v>40</v>
      </c>
      <c r="P9574" t="s">
        <v>30</v>
      </c>
      <c r="Q9574" t="s">
        <v>63</v>
      </c>
      <c r="R9574" t="s">
        <v>30</v>
      </c>
      <c r="X9574" t="s">
        <v>37339</v>
      </c>
    </row>
    <row r="9575" spans="1:24" x14ac:dyDescent="0.25">
      <c r="A9575">
        <v>317909</v>
      </c>
      <c r="B9575" t="s">
        <v>37340</v>
      </c>
      <c r="C9575" t="s">
        <v>37341</v>
      </c>
      <c r="F9575" t="s">
        <v>37342</v>
      </c>
      <c r="G9575" t="e">
        <f>-profen</f>
        <v>#NAME?</v>
      </c>
      <c r="H9575" t="s">
        <v>875</v>
      </c>
      <c r="I9575">
        <v>1997</v>
      </c>
      <c r="K9575" t="s">
        <v>37343</v>
      </c>
      <c r="L9575" t="s">
        <v>37344</v>
      </c>
      <c r="M9575" t="s">
        <v>2199</v>
      </c>
      <c r="N9575" t="s">
        <v>45</v>
      </c>
      <c r="O9575" t="s">
        <v>40</v>
      </c>
      <c r="P9575" t="s">
        <v>30</v>
      </c>
      <c r="Q9575" t="s">
        <v>31</v>
      </c>
      <c r="R9575" t="s">
        <v>30</v>
      </c>
      <c r="X9575" t="s">
        <v>37345</v>
      </c>
    </row>
    <row r="9576" spans="1:24" x14ac:dyDescent="0.25">
      <c r="A9576">
        <v>386297</v>
      </c>
      <c r="B9576" t="s">
        <v>37346</v>
      </c>
      <c r="C9576" t="s">
        <v>37347</v>
      </c>
      <c r="N9576" t="s">
        <v>45</v>
      </c>
      <c r="O9576" t="s">
        <v>40</v>
      </c>
      <c r="P9576" t="s">
        <v>30</v>
      </c>
      <c r="Q9576" t="s">
        <v>63</v>
      </c>
      <c r="R9576" t="s">
        <v>30</v>
      </c>
      <c r="X9576" t="s">
        <v>37348</v>
      </c>
    </row>
    <row r="9577" spans="1:24" x14ac:dyDescent="0.25">
      <c r="A9577">
        <v>517502</v>
      </c>
      <c r="B9577" t="s">
        <v>37349</v>
      </c>
      <c r="C9577" t="s">
        <v>37350</v>
      </c>
      <c r="N9577" t="s">
        <v>45</v>
      </c>
      <c r="O9577" t="s">
        <v>40</v>
      </c>
      <c r="P9577" t="s">
        <v>30</v>
      </c>
      <c r="Q9577" t="s">
        <v>63</v>
      </c>
      <c r="R9577" t="s">
        <v>30</v>
      </c>
      <c r="X9577" t="s">
        <v>37351</v>
      </c>
    </row>
    <row r="9578" spans="1:24" x14ac:dyDescent="0.25">
      <c r="A9578">
        <v>453723</v>
      </c>
      <c r="B9578" t="s">
        <v>37352</v>
      </c>
      <c r="C9578" t="s">
        <v>37353</v>
      </c>
      <c r="E9578" t="s">
        <v>37354</v>
      </c>
      <c r="F9578" t="s">
        <v>527</v>
      </c>
      <c r="G9578" t="e">
        <f>-sulfan</f>
        <v>#NAME?</v>
      </c>
      <c r="H9578" t="s">
        <v>5084</v>
      </c>
      <c r="I9578">
        <v>1965</v>
      </c>
      <c r="M9578" t="s">
        <v>793</v>
      </c>
      <c r="N9578" t="s">
        <v>45</v>
      </c>
      <c r="O9578" t="s">
        <v>40</v>
      </c>
      <c r="P9578" t="s">
        <v>30</v>
      </c>
      <c r="Q9578" t="s">
        <v>63</v>
      </c>
      <c r="R9578" t="s">
        <v>30</v>
      </c>
      <c r="X9578" t="s">
        <v>37355</v>
      </c>
    </row>
    <row r="9579" spans="1:24" x14ac:dyDescent="0.25">
      <c r="A9579">
        <v>1121279</v>
      </c>
      <c r="B9579" t="s">
        <v>37356</v>
      </c>
      <c r="C9579" t="s">
        <v>37357</v>
      </c>
      <c r="G9579" t="e">
        <f>-zotan</f>
        <v>#NAME?</v>
      </c>
      <c r="H9579" t="s">
        <v>1354</v>
      </c>
      <c r="N9579" t="s">
        <v>45</v>
      </c>
      <c r="O9579" t="s">
        <v>40</v>
      </c>
      <c r="P9579" t="s">
        <v>30</v>
      </c>
      <c r="Q9579" t="s">
        <v>31</v>
      </c>
      <c r="R9579" t="s">
        <v>30</v>
      </c>
      <c r="X9579" t="s">
        <v>37358</v>
      </c>
    </row>
    <row r="9580" spans="1:24" x14ac:dyDescent="0.25">
      <c r="A9580">
        <v>835863</v>
      </c>
      <c r="B9580" t="s">
        <v>37359</v>
      </c>
      <c r="C9580" t="s">
        <v>37360</v>
      </c>
      <c r="F9580" t="s">
        <v>37361</v>
      </c>
      <c r="K9580" t="s">
        <v>37362</v>
      </c>
      <c r="L9580" t="s">
        <v>37363</v>
      </c>
      <c r="N9580" t="s">
        <v>45</v>
      </c>
      <c r="O9580" t="s">
        <v>40</v>
      </c>
      <c r="P9580" t="s">
        <v>30</v>
      </c>
      <c r="Q9580" t="s">
        <v>63</v>
      </c>
      <c r="R9580" t="s">
        <v>30</v>
      </c>
      <c r="X9580" t="s">
        <v>37364</v>
      </c>
    </row>
    <row r="9581" spans="1:24" x14ac:dyDescent="0.25">
      <c r="A9581">
        <v>1121326</v>
      </c>
      <c r="B9581" t="s">
        <v>37365</v>
      </c>
      <c r="C9581" t="s">
        <v>37366</v>
      </c>
      <c r="G9581" t="e">
        <f>-azepide</f>
        <v>#NAME?</v>
      </c>
      <c r="H9581" t="s">
        <v>27241</v>
      </c>
      <c r="N9581" t="s">
        <v>45</v>
      </c>
      <c r="O9581" t="s">
        <v>30</v>
      </c>
      <c r="P9581" t="s">
        <v>30</v>
      </c>
      <c r="Q9581" t="s">
        <v>31</v>
      </c>
      <c r="R9581" t="s">
        <v>30</v>
      </c>
      <c r="X9581" t="s">
        <v>37367</v>
      </c>
    </row>
    <row r="9582" spans="1:24" x14ac:dyDescent="0.25">
      <c r="A9582">
        <v>1119908</v>
      </c>
      <c r="B9582" t="s">
        <v>37368</v>
      </c>
      <c r="C9582" t="s">
        <v>37369</v>
      </c>
      <c r="G9582" t="e">
        <f>-anserin</f>
        <v>#NAME?</v>
      </c>
      <c r="H9582" t="s">
        <v>5375</v>
      </c>
      <c r="N9582" t="s">
        <v>45</v>
      </c>
      <c r="O9582" t="s">
        <v>40</v>
      </c>
      <c r="P9582" t="s">
        <v>30</v>
      </c>
      <c r="Q9582" t="s">
        <v>63</v>
      </c>
      <c r="R9582" t="s">
        <v>30</v>
      </c>
      <c r="X9582" t="s">
        <v>37370</v>
      </c>
    </row>
    <row r="9583" spans="1:24" x14ac:dyDescent="0.25">
      <c r="A9583">
        <v>1121960</v>
      </c>
      <c r="B9583" t="s">
        <v>37375</v>
      </c>
      <c r="C9583" t="s">
        <v>37376</v>
      </c>
      <c r="E9583" t="s">
        <v>37377</v>
      </c>
      <c r="F9583" t="s">
        <v>12861</v>
      </c>
      <c r="G9583" t="e">
        <f>-mab</f>
        <v>#NAME?</v>
      </c>
      <c r="H9583" t="s">
        <v>546</v>
      </c>
      <c r="I9583">
        <v>2012</v>
      </c>
      <c r="N9583" t="s">
        <v>547</v>
      </c>
      <c r="O9583" t="s">
        <v>30</v>
      </c>
      <c r="P9583" t="s">
        <v>30</v>
      </c>
      <c r="Q9583" t="s">
        <v>31</v>
      </c>
      <c r="R9583" t="s">
        <v>30</v>
      </c>
    </row>
    <row r="9584" spans="1:24" x14ac:dyDescent="0.25">
      <c r="A9584">
        <v>657469</v>
      </c>
      <c r="B9584" t="s">
        <v>37378</v>
      </c>
      <c r="C9584" t="s">
        <v>37379</v>
      </c>
      <c r="E9584">
        <v>32645</v>
      </c>
      <c r="G9584" t="s">
        <v>789</v>
      </c>
      <c r="H9584" t="s">
        <v>790</v>
      </c>
      <c r="I9584">
        <v>1962</v>
      </c>
      <c r="M9584" t="s">
        <v>793</v>
      </c>
      <c r="N9584" t="s">
        <v>29</v>
      </c>
      <c r="O9584" t="s">
        <v>30</v>
      </c>
      <c r="P9584" t="s">
        <v>30</v>
      </c>
      <c r="Q9584" t="s">
        <v>46</v>
      </c>
      <c r="R9584" t="s">
        <v>30</v>
      </c>
      <c r="X9584" t="s">
        <v>37380</v>
      </c>
    </row>
    <row r="9585" spans="1:24" x14ac:dyDescent="0.25">
      <c r="A9585">
        <v>508138</v>
      </c>
      <c r="B9585" t="s">
        <v>37388</v>
      </c>
      <c r="C9585" t="s">
        <v>37389</v>
      </c>
      <c r="E9585" t="s">
        <v>37390</v>
      </c>
      <c r="G9585" t="s">
        <v>460</v>
      </c>
      <c r="H9585" t="s">
        <v>461</v>
      </c>
      <c r="I9585">
        <v>2006</v>
      </c>
      <c r="N9585" t="s">
        <v>29</v>
      </c>
      <c r="O9585" t="s">
        <v>30</v>
      </c>
      <c r="P9585" t="s">
        <v>30</v>
      </c>
      <c r="Q9585" t="s">
        <v>31</v>
      </c>
      <c r="R9585" t="s">
        <v>30</v>
      </c>
      <c r="X9585" t="s">
        <v>37391</v>
      </c>
    </row>
    <row r="9586" spans="1:24" x14ac:dyDescent="0.25">
      <c r="A9586">
        <v>1238958</v>
      </c>
      <c r="B9586" t="s">
        <v>37392</v>
      </c>
      <c r="C9586" t="s">
        <v>37393</v>
      </c>
      <c r="N9586" t="s">
        <v>45</v>
      </c>
      <c r="O9586" t="s">
        <v>40</v>
      </c>
      <c r="P9586" t="s">
        <v>30</v>
      </c>
      <c r="Q9586" t="s">
        <v>63</v>
      </c>
      <c r="R9586" t="s">
        <v>30</v>
      </c>
      <c r="X9586" t="s">
        <v>37394</v>
      </c>
    </row>
    <row r="9587" spans="1:24" x14ac:dyDescent="0.25">
      <c r="A9587">
        <v>1243216</v>
      </c>
      <c r="B9587" t="s">
        <v>37395</v>
      </c>
      <c r="C9587" t="s">
        <v>37396</v>
      </c>
      <c r="N9587" t="s">
        <v>45</v>
      </c>
      <c r="O9587" t="s">
        <v>40</v>
      </c>
      <c r="P9587" t="s">
        <v>30</v>
      </c>
      <c r="Q9587" t="s">
        <v>46</v>
      </c>
      <c r="R9587" t="s">
        <v>30</v>
      </c>
      <c r="X9587" t="s">
        <v>37397</v>
      </c>
    </row>
    <row r="9588" spans="1:24" x14ac:dyDescent="0.25">
      <c r="A9588">
        <v>1248743</v>
      </c>
      <c r="B9588" t="s">
        <v>37398</v>
      </c>
      <c r="C9588" t="s">
        <v>37399</v>
      </c>
      <c r="E9588" t="s">
        <v>37400</v>
      </c>
      <c r="F9588" t="s">
        <v>36</v>
      </c>
      <c r="G9588" t="s">
        <v>460</v>
      </c>
      <c r="H9588" t="s">
        <v>461</v>
      </c>
      <c r="I9588">
        <v>1984</v>
      </c>
      <c r="K9588" t="s">
        <v>37401</v>
      </c>
      <c r="L9588" t="s">
        <v>37402</v>
      </c>
      <c r="M9588" t="s">
        <v>453</v>
      </c>
      <c r="N9588" t="s">
        <v>29</v>
      </c>
      <c r="O9588" t="s">
        <v>30</v>
      </c>
      <c r="P9588" t="s">
        <v>30</v>
      </c>
      <c r="Q9588" t="s">
        <v>31</v>
      </c>
      <c r="R9588" t="s">
        <v>30</v>
      </c>
      <c r="X9588" t="s">
        <v>37403</v>
      </c>
    </row>
    <row r="9589" spans="1:24" x14ac:dyDescent="0.25">
      <c r="A9589">
        <v>1218066</v>
      </c>
      <c r="B9589" t="s">
        <v>37404</v>
      </c>
      <c r="C9589" t="s">
        <v>37405</v>
      </c>
      <c r="G9589" t="e">
        <f>-moxin</f>
        <v>#NAME?</v>
      </c>
      <c r="H9589" t="s">
        <v>5646</v>
      </c>
      <c r="N9589" t="s">
        <v>45</v>
      </c>
      <c r="O9589" t="s">
        <v>40</v>
      </c>
      <c r="P9589" t="s">
        <v>30</v>
      </c>
      <c r="Q9589" t="s">
        <v>46</v>
      </c>
      <c r="R9589" t="s">
        <v>30</v>
      </c>
      <c r="X9589" t="s">
        <v>37406</v>
      </c>
    </row>
    <row r="9590" spans="1:24" x14ac:dyDescent="0.25">
      <c r="A9590">
        <v>1216238</v>
      </c>
      <c r="B9590" t="s">
        <v>37407</v>
      </c>
      <c r="C9590" t="s">
        <v>37408</v>
      </c>
      <c r="N9590" t="s">
        <v>45</v>
      </c>
      <c r="O9590" t="s">
        <v>40</v>
      </c>
      <c r="P9590" t="s">
        <v>30</v>
      </c>
      <c r="Q9590" t="s">
        <v>46</v>
      </c>
      <c r="R9590" t="s">
        <v>30</v>
      </c>
      <c r="X9590" t="s">
        <v>37409</v>
      </c>
    </row>
    <row r="9591" spans="1:24" x14ac:dyDescent="0.25">
      <c r="A9591">
        <v>1212672</v>
      </c>
      <c r="B9591" t="s">
        <v>37410</v>
      </c>
      <c r="C9591" t="s">
        <v>37411</v>
      </c>
      <c r="G9591" t="e">
        <f>-verine</f>
        <v>#NAME?</v>
      </c>
      <c r="H9591" t="s">
        <v>2084</v>
      </c>
      <c r="N9591" t="s">
        <v>45</v>
      </c>
      <c r="O9591" t="s">
        <v>40</v>
      </c>
      <c r="P9591" t="s">
        <v>30</v>
      </c>
      <c r="Q9591" t="s">
        <v>63</v>
      </c>
      <c r="R9591" t="s">
        <v>30</v>
      </c>
      <c r="X9591" t="s">
        <v>37412</v>
      </c>
    </row>
    <row r="9592" spans="1:24" x14ac:dyDescent="0.25">
      <c r="A9592">
        <v>421036</v>
      </c>
      <c r="B9592" t="s">
        <v>37413</v>
      </c>
      <c r="C9592" t="s">
        <v>37414</v>
      </c>
      <c r="E9592" t="s">
        <v>37415</v>
      </c>
      <c r="F9592" t="s">
        <v>869</v>
      </c>
      <c r="G9592" t="e">
        <f>-dralazine</f>
        <v>#NAME?</v>
      </c>
      <c r="H9592" t="s">
        <v>11083</v>
      </c>
      <c r="I9592">
        <v>1981</v>
      </c>
      <c r="K9592" t="s">
        <v>37416</v>
      </c>
      <c r="L9592" t="s">
        <v>37417</v>
      </c>
      <c r="M9592" t="s">
        <v>627</v>
      </c>
      <c r="N9592" t="s">
        <v>45</v>
      </c>
      <c r="O9592" t="s">
        <v>40</v>
      </c>
      <c r="P9592" t="s">
        <v>30</v>
      </c>
      <c r="Q9592" t="s">
        <v>63</v>
      </c>
      <c r="R9592" t="s">
        <v>30</v>
      </c>
      <c r="X9592" t="s">
        <v>37418</v>
      </c>
    </row>
    <row r="9593" spans="1:24" x14ac:dyDescent="0.25">
      <c r="A9593">
        <v>663463</v>
      </c>
      <c r="B9593" t="s">
        <v>37419</v>
      </c>
      <c r="C9593" t="s">
        <v>37420</v>
      </c>
      <c r="N9593" t="s">
        <v>45</v>
      </c>
      <c r="O9593" t="s">
        <v>40</v>
      </c>
      <c r="P9593" t="s">
        <v>30</v>
      </c>
      <c r="Q9593" t="s">
        <v>46</v>
      </c>
      <c r="R9593" t="s">
        <v>30</v>
      </c>
      <c r="X9593" t="s">
        <v>37421</v>
      </c>
    </row>
    <row r="9594" spans="1:24" x14ac:dyDescent="0.25">
      <c r="A9594">
        <v>1265566</v>
      </c>
      <c r="B9594" t="s">
        <v>37422</v>
      </c>
      <c r="C9594" t="s">
        <v>37423</v>
      </c>
      <c r="E9594" t="s">
        <v>37424</v>
      </c>
      <c r="F9594" t="s">
        <v>21628</v>
      </c>
      <c r="I9594">
        <v>2011</v>
      </c>
      <c r="N9594" t="s">
        <v>45</v>
      </c>
      <c r="O9594" t="s">
        <v>40</v>
      </c>
      <c r="P9594" t="s">
        <v>30</v>
      </c>
      <c r="Q9594" t="s">
        <v>31</v>
      </c>
      <c r="R9594" t="s">
        <v>30</v>
      </c>
      <c r="X9594" t="s">
        <v>37425</v>
      </c>
    </row>
    <row r="9595" spans="1:24" x14ac:dyDescent="0.25">
      <c r="A9595">
        <v>1311480</v>
      </c>
      <c r="B9595" t="s">
        <v>37426</v>
      </c>
      <c r="C9595" t="s">
        <v>37427</v>
      </c>
      <c r="N9595" t="s">
        <v>45</v>
      </c>
      <c r="O9595" t="s">
        <v>40</v>
      </c>
      <c r="P9595" t="s">
        <v>30</v>
      </c>
      <c r="Q9595" t="s">
        <v>63</v>
      </c>
      <c r="R9595" t="s">
        <v>30</v>
      </c>
      <c r="X9595" t="s">
        <v>37428</v>
      </c>
    </row>
    <row r="9596" spans="1:24" x14ac:dyDescent="0.25">
      <c r="A9596">
        <v>1383253</v>
      </c>
      <c r="B9596" t="s">
        <v>37429</v>
      </c>
      <c r="C9596" t="s">
        <v>37430</v>
      </c>
      <c r="E9596" t="s">
        <v>37431</v>
      </c>
      <c r="G9596" t="e">
        <f>-icam</f>
        <v>#NAME?</v>
      </c>
      <c r="H9596" t="s">
        <v>1658</v>
      </c>
      <c r="I9596">
        <v>1981</v>
      </c>
      <c r="M9596" t="s">
        <v>27452</v>
      </c>
      <c r="N9596" t="s">
        <v>45</v>
      </c>
      <c r="O9596" t="s">
        <v>40</v>
      </c>
      <c r="P9596" t="s">
        <v>30</v>
      </c>
      <c r="Q9596" t="s">
        <v>63</v>
      </c>
      <c r="R9596" t="s">
        <v>30</v>
      </c>
      <c r="X9596" t="s">
        <v>37432</v>
      </c>
    </row>
    <row r="9597" spans="1:24" x14ac:dyDescent="0.25">
      <c r="A9597">
        <v>1383121</v>
      </c>
      <c r="B9597" t="s">
        <v>37433</v>
      </c>
      <c r="C9597" t="s">
        <v>37434</v>
      </c>
      <c r="N9597" t="s">
        <v>45</v>
      </c>
      <c r="O9597" t="s">
        <v>40</v>
      </c>
      <c r="P9597" t="s">
        <v>30</v>
      </c>
      <c r="Q9597" t="s">
        <v>63</v>
      </c>
      <c r="R9597" t="s">
        <v>30</v>
      </c>
      <c r="X9597" t="s">
        <v>37435</v>
      </c>
    </row>
    <row r="9598" spans="1:24" x14ac:dyDescent="0.25">
      <c r="A9598">
        <v>1383059</v>
      </c>
      <c r="B9598" t="s">
        <v>37436</v>
      </c>
      <c r="C9598" t="s">
        <v>37437</v>
      </c>
      <c r="N9598" t="s">
        <v>45</v>
      </c>
      <c r="O9598" t="s">
        <v>40</v>
      </c>
      <c r="P9598" t="s">
        <v>30</v>
      </c>
      <c r="Q9598" t="s">
        <v>63</v>
      </c>
      <c r="R9598" t="s">
        <v>30</v>
      </c>
      <c r="X9598" t="s">
        <v>37438</v>
      </c>
    </row>
    <row r="9599" spans="1:24" x14ac:dyDescent="0.25">
      <c r="A9599">
        <v>34350</v>
      </c>
      <c r="B9599" t="s">
        <v>37439</v>
      </c>
      <c r="C9599" t="s">
        <v>37440</v>
      </c>
      <c r="E9599" t="s">
        <v>37441</v>
      </c>
      <c r="F9599" t="s">
        <v>922</v>
      </c>
      <c r="G9599" t="e">
        <f>-azepam</f>
        <v>#NAME?</v>
      </c>
      <c r="H9599" t="s">
        <v>1171</v>
      </c>
      <c r="I9599">
        <v>1968</v>
      </c>
      <c r="K9599" t="s">
        <v>37442</v>
      </c>
      <c r="L9599" t="s">
        <v>37443</v>
      </c>
      <c r="M9599" t="s">
        <v>1273</v>
      </c>
      <c r="N9599" t="s">
        <v>45</v>
      </c>
      <c r="O9599" t="s">
        <v>40</v>
      </c>
      <c r="P9599" t="s">
        <v>30</v>
      </c>
      <c r="Q9599" t="s">
        <v>63</v>
      </c>
      <c r="R9599" t="s">
        <v>30</v>
      </c>
      <c r="X9599" t="s">
        <v>37444</v>
      </c>
    </row>
    <row r="9600" spans="1:24" x14ac:dyDescent="0.25">
      <c r="A9600">
        <v>110314</v>
      </c>
      <c r="B9600" t="s">
        <v>37445</v>
      </c>
      <c r="C9600" t="s">
        <v>37446</v>
      </c>
      <c r="E9600" t="s">
        <v>37447</v>
      </c>
      <c r="G9600" t="e">
        <f>-astine</f>
        <v>#NAME?</v>
      </c>
      <c r="H9600" t="s">
        <v>1231</v>
      </c>
      <c r="I9600">
        <v>1987</v>
      </c>
      <c r="M9600" t="s">
        <v>1395</v>
      </c>
      <c r="N9600" t="s">
        <v>45</v>
      </c>
      <c r="O9600" t="s">
        <v>40</v>
      </c>
      <c r="P9600" t="s">
        <v>30</v>
      </c>
      <c r="Q9600" t="s">
        <v>46</v>
      </c>
      <c r="R9600" t="s">
        <v>30</v>
      </c>
      <c r="X9600" t="s">
        <v>37448</v>
      </c>
    </row>
    <row r="9601" spans="1:24" x14ac:dyDescent="0.25">
      <c r="A9601">
        <v>488012</v>
      </c>
      <c r="B9601" t="s">
        <v>37449</v>
      </c>
      <c r="C9601" t="s">
        <v>37450</v>
      </c>
      <c r="E9601" t="s">
        <v>37451</v>
      </c>
      <c r="F9601" t="s">
        <v>480</v>
      </c>
      <c r="G9601" t="e">
        <f>-azosin</f>
        <v>#NAME?</v>
      </c>
      <c r="H9601" t="s">
        <v>12109</v>
      </c>
      <c r="I9601">
        <v>1974</v>
      </c>
      <c r="K9601" t="s">
        <v>37452</v>
      </c>
      <c r="L9601" t="s">
        <v>37453</v>
      </c>
      <c r="M9601" t="s">
        <v>627</v>
      </c>
      <c r="N9601" t="s">
        <v>45</v>
      </c>
      <c r="O9601" t="s">
        <v>40</v>
      </c>
      <c r="P9601" t="s">
        <v>30</v>
      </c>
      <c r="Q9601" t="s">
        <v>63</v>
      </c>
      <c r="R9601" t="s">
        <v>30</v>
      </c>
      <c r="X9601" t="s">
        <v>37454</v>
      </c>
    </row>
    <row r="9602" spans="1:24" x14ac:dyDescent="0.25">
      <c r="A9602">
        <v>1381714</v>
      </c>
      <c r="B9602" t="s">
        <v>37458</v>
      </c>
      <c r="C9602" t="s">
        <v>37459</v>
      </c>
      <c r="E9602" t="s">
        <v>37460</v>
      </c>
      <c r="N9602" t="s">
        <v>547</v>
      </c>
      <c r="O9602" t="s">
        <v>30</v>
      </c>
      <c r="P9602" t="s">
        <v>30</v>
      </c>
      <c r="Q9602" t="s">
        <v>31</v>
      </c>
      <c r="R9602" t="s">
        <v>30</v>
      </c>
    </row>
    <row r="9603" spans="1:24" x14ac:dyDescent="0.25">
      <c r="A9603">
        <v>1381009</v>
      </c>
      <c r="B9603" t="s">
        <v>37461</v>
      </c>
      <c r="C9603" t="s">
        <v>37462</v>
      </c>
      <c r="N9603" t="s">
        <v>75</v>
      </c>
      <c r="O9603" t="s">
        <v>30</v>
      </c>
      <c r="P9603" t="s">
        <v>30</v>
      </c>
      <c r="Q9603" t="s">
        <v>31</v>
      </c>
      <c r="R9603" t="s">
        <v>30</v>
      </c>
    </row>
    <row r="9604" spans="1:24" x14ac:dyDescent="0.25">
      <c r="A9604">
        <v>1380814</v>
      </c>
      <c r="B9604" t="s">
        <v>37469</v>
      </c>
      <c r="C9604" t="s">
        <v>37470</v>
      </c>
      <c r="G9604" t="e">
        <f>-mycin</f>
        <v>#NAME?</v>
      </c>
      <c r="H9604" t="s">
        <v>26</v>
      </c>
      <c r="N9604" t="s">
        <v>75</v>
      </c>
      <c r="O9604" t="s">
        <v>30</v>
      </c>
      <c r="P9604" t="s">
        <v>30</v>
      </c>
      <c r="Q9604" t="s">
        <v>31</v>
      </c>
      <c r="R9604" t="s">
        <v>30</v>
      </c>
    </row>
    <row r="9605" spans="1:24" x14ac:dyDescent="0.25">
      <c r="A9605">
        <v>1380846</v>
      </c>
      <c r="B9605" t="s">
        <v>37480</v>
      </c>
      <c r="C9605" t="s">
        <v>37481</v>
      </c>
      <c r="N9605" t="s">
        <v>75</v>
      </c>
      <c r="O9605" t="s">
        <v>30</v>
      </c>
      <c r="P9605" t="s">
        <v>30</v>
      </c>
      <c r="Q9605" t="s">
        <v>31</v>
      </c>
      <c r="R9605" t="s">
        <v>30</v>
      </c>
    </row>
    <row r="9606" spans="1:24" x14ac:dyDescent="0.25">
      <c r="A9606">
        <v>1380263</v>
      </c>
      <c r="B9606" t="s">
        <v>37482</v>
      </c>
      <c r="C9606" t="s">
        <v>37483</v>
      </c>
      <c r="N9606" t="s">
        <v>75</v>
      </c>
      <c r="O9606" t="s">
        <v>30</v>
      </c>
      <c r="P9606" t="s">
        <v>30</v>
      </c>
      <c r="Q9606" t="s">
        <v>31</v>
      </c>
      <c r="R9606" t="s">
        <v>30</v>
      </c>
    </row>
    <row r="9607" spans="1:24" x14ac:dyDescent="0.25">
      <c r="A9607">
        <v>1380477</v>
      </c>
      <c r="B9607" t="s">
        <v>37484</v>
      </c>
      <c r="C9607" t="s">
        <v>37485</v>
      </c>
      <c r="N9607" t="s">
        <v>75</v>
      </c>
      <c r="O9607" t="s">
        <v>30</v>
      </c>
      <c r="P9607" t="s">
        <v>30</v>
      </c>
      <c r="Q9607" t="s">
        <v>31</v>
      </c>
      <c r="R9607" t="s">
        <v>30</v>
      </c>
    </row>
    <row r="9608" spans="1:24" x14ac:dyDescent="0.25">
      <c r="A9608">
        <v>1380312</v>
      </c>
      <c r="B9608" t="s">
        <v>37486</v>
      </c>
      <c r="C9608" t="s">
        <v>37487</v>
      </c>
      <c r="E9608" t="s">
        <v>17094</v>
      </c>
      <c r="I9608">
        <v>2009</v>
      </c>
      <c r="N9608" t="s">
        <v>239</v>
      </c>
      <c r="O9608" t="s">
        <v>30</v>
      </c>
      <c r="P9608" t="s">
        <v>30</v>
      </c>
      <c r="Q9608" t="s">
        <v>75</v>
      </c>
      <c r="R9608" t="s">
        <v>30</v>
      </c>
    </row>
    <row r="9609" spans="1:24" x14ac:dyDescent="0.25">
      <c r="A9609">
        <v>1380116</v>
      </c>
      <c r="B9609" t="s">
        <v>37488</v>
      </c>
      <c r="C9609" t="s">
        <v>37489</v>
      </c>
      <c r="E9609" t="s">
        <v>37490</v>
      </c>
      <c r="F9609" t="s">
        <v>11485</v>
      </c>
      <c r="I9609">
        <v>2007</v>
      </c>
      <c r="N9609" t="s">
        <v>75</v>
      </c>
      <c r="O9609" t="s">
        <v>30</v>
      </c>
      <c r="P9609" t="s">
        <v>30</v>
      </c>
      <c r="Q9609" t="s">
        <v>31</v>
      </c>
      <c r="R9609" t="s">
        <v>30</v>
      </c>
    </row>
    <row r="9610" spans="1:24" x14ac:dyDescent="0.25">
      <c r="A9610">
        <v>1380350</v>
      </c>
      <c r="B9610" t="s">
        <v>37491</v>
      </c>
      <c r="C9610" t="s">
        <v>37492</v>
      </c>
      <c r="E9610" t="s">
        <v>37493</v>
      </c>
      <c r="F9610" t="s">
        <v>1600</v>
      </c>
      <c r="G9610" t="e">
        <f>-camra</f>
        <v>#NAME?</v>
      </c>
      <c r="H9610" t="s">
        <v>37494</v>
      </c>
      <c r="I9610">
        <v>1997</v>
      </c>
      <c r="N9610" t="s">
        <v>75</v>
      </c>
      <c r="O9610" t="s">
        <v>30</v>
      </c>
      <c r="P9610" t="s">
        <v>30</v>
      </c>
      <c r="Q9610" t="s">
        <v>31</v>
      </c>
      <c r="R9610" t="s">
        <v>30</v>
      </c>
    </row>
    <row r="9611" spans="1:24" x14ac:dyDescent="0.25">
      <c r="A9611">
        <v>1380293</v>
      </c>
      <c r="B9611" t="s">
        <v>37495</v>
      </c>
      <c r="C9611" t="s">
        <v>37496</v>
      </c>
      <c r="G9611" t="e">
        <f>-tide</f>
        <v>#NAME?</v>
      </c>
      <c r="H9611" t="s">
        <v>11800</v>
      </c>
      <c r="I9611">
        <v>2009</v>
      </c>
      <c r="N9611" t="s">
        <v>108</v>
      </c>
      <c r="O9611" t="s">
        <v>30</v>
      </c>
      <c r="P9611" t="s">
        <v>30</v>
      </c>
      <c r="Q9611" t="s">
        <v>31</v>
      </c>
      <c r="R9611" t="s">
        <v>30</v>
      </c>
    </row>
    <row r="9612" spans="1:24" x14ac:dyDescent="0.25">
      <c r="A9612">
        <v>1381376</v>
      </c>
      <c r="B9612" t="s">
        <v>37497</v>
      </c>
      <c r="C9612" t="s">
        <v>37498</v>
      </c>
      <c r="I9612">
        <v>1988</v>
      </c>
      <c r="N9612" t="s">
        <v>75</v>
      </c>
      <c r="O9612" t="s">
        <v>30</v>
      </c>
      <c r="P9612" t="s">
        <v>30</v>
      </c>
      <c r="Q9612" t="s">
        <v>31</v>
      </c>
      <c r="R9612" t="s">
        <v>30</v>
      </c>
    </row>
    <row r="9613" spans="1:24" x14ac:dyDescent="0.25">
      <c r="A9613">
        <v>1380733</v>
      </c>
      <c r="B9613" t="s">
        <v>37501</v>
      </c>
      <c r="C9613" t="s">
        <v>37502</v>
      </c>
      <c r="N9613" t="s">
        <v>75</v>
      </c>
      <c r="O9613" t="s">
        <v>30</v>
      </c>
      <c r="P9613" t="s">
        <v>30</v>
      </c>
      <c r="Q9613" t="s">
        <v>31</v>
      </c>
      <c r="R9613" t="s">
        <v>30</v>
      </c>
    </row>
    <row r="9614" spans="1:24" x14ac:dyDescent="0.25">
      <c r="A9614">
        <v>1380335</v>
      </c>
      <c r="B9614" t="s">
        <v>37506</v>
      </c>
      <c r="C9614" t="s">
        <v>37507</v>
      </c>
      <c r="F9614" t="s">
        <v>3923</v>
      </c>
      <c r="G9614" t="e">
        <f>-focon</f>
        <v>#NAME?</v>
      </c>
      <c r="H9614" t="s">
        <v>2685</v>
      </c>
      <c r="I9614">
        <v>1987</v>
      </c>
      <c r="N9614" t="s">
        <v>75</v>
      </c>
      <c r="O9614" t="s">
        <v>30</v>
      </c>
      <c r="P9614" t="s">
        <v>30</v>
      </c>
      <c r="Q9614" t="s">
        <v>31</v>
      </c>
      <c r="R9614" t="s">
        <v>30</v>
      </c>
    </row>
    <row r="9615" spans="1:24" x14ac:dyDescent="0.25">
      <c r="A9615">
        <v>1383056</v>
      </c>
      <c r="B9615" t="s">
        <v>37508</v>
      </c>
      <c r="C9615" t="s">
        <v>37509</v>
      </c>
      <c r="G9615" t="s">
        <v>129</v>
      </c>
      <c r="H9615" t="s">
        <v>130</v>
      </c>
      <c r="N9615" t="s">
        <v>45</v>
      </c>
      <c r="O9615" t="s">
        <v>30</v>
      </c>
      <c r="P9615" t="s">
        <v>30</v>
      </c>
      <c r="Q9615" t="s">
        <v>63</v>
      </c>
      <c r="R9615" t="s">
        <v>30</v>
      </c>
      <c r="X9615" t="s">
        <v>37510</v>
      </c>
    </row>
    <row r="9616" spans="1:24" x14ac:dyDescent="0.25">
      <c r="A9616">
        <v>1377442</v>
      </c>
      <c r="B9616" t="s">
        <v>37511</v>
      </c>
      <c r="C9616" t="s">
        <v>37512</v>
      </c>
      <c r="G9616" t="s">
        <v>237</v>
      </c>
      <c r="H9616" t="s">
        <v>238</v>
      </c>
      <c r="N9616" t="s">
        <v>29</v>
      </c>
      <c r="O9616" t="s">
        <v>40</v>
      </c>
      <c r="P9616" t="s">
        <v>30</v>
      </c>
      <c r="Q9616" t="s">
        <v>31</v>
      </c>
      <c r="R9616" t="s">
        <v>30</v>
      </c>
      <c r="X9616" t="s">
        <v>37513</v>
      </c>
    </row>
    <row r="9617" spans="1:24" x14ac:dyDescent="0.25">
      <c r="A9617">
        <v>1377580</v>
      </c>
      <c r="B9617" t="s">
        <v>37514</v>
      </c>
      <c r="C9617" t="s">
        <v>37515</v>
      </c>
      <c r="N9617" t="s">
        <v>45</v>
      </c>
      <c r="O9617" t="s">
        <v>40</v>
      </c>
      <c r="P9617" t="s">
        <v>30</v>
      </c>
      <c r="Q9617" t="s">
        <v>46</v>
      </c>
      <c r="R9617" t="s">
        <v>30</v>
      </c>
      <c r="X9617" t="s">
        <v>37516</v>
      </c>
    </row>
    <row r="9618" spans="1:24" x14ac:dyDescent="0.25">
      <c r="A9618">
        <v>1376276</v>
      </c>
      <c r="B9618" t="s">
        <v>37517</v>
      </c>
      <c r="C9618" t="s">
        <v>37518</v>
      </c>
      <c r="N9618" t="s">
        <v>45</v>
      </c>
      <c r="O9618" t="s">
        <v>40</v>
      </c>
      <c r="P9618" t="s">
        <v>30</v>
      </c>
      <c r="Q9618" t="s">
        <v>31</v>
      </c>
      <c r="R9618" t="s">
        <v>30</v>
      </c>
      <c r="X9618" t="s">
        <v>37519</v>
      </c>
    </row>
    <row r="9619" spans="1:24" x14ac:dyDescent="0.25">
      <c r="A9619">
        <v>1377589</v>
      </c>
      <c r="B9619" t="s">
        <v>37520</v>
      </c>
      <c r="C9619" t="s">
        <v>37521</v>
      </c>
      <c r="G9619" t="e">
        <f>-dipine</f>
        <v>#NAME?</v>
      </c>
      <c r="H9619" t="s">
        <v>318</v>
      </c>
      <c r="N9619" t="s">
        <v>45</v>
      </c>
      <c r="O9619" t="s">
        <v>40</v>
      </c>
      <c r="P9619" t="s">
        <v>30</v>
      </c>
      <c r="Q9619" t="s">
        <v>46</v>
      </c>
      <c r="R9619" t="s">
        <v>30</v>
      </c>
      <c r="X9619" t="s">
        <v>37522</v>
      </c>
    </row>
    <row r="9620" spans="1:24" x14ac:dyDescent="0.25">
      <c r="A9620">
        <v>1378609</v>
      </c>
      <c r="B9620" t="s">
        <v>37523</v>
      </c>
      <c r="C9620" t="s">
        <v>37524</v>
      </c>
      <c r="E9620" t="s">
        <v>37525</v>
      </c>
      <c r="N9620" t="s">
        <v>45</v>
      </c>
      <c r="O9620" t="s">
        <v>40</v>
      </c>
      <c r="P9620" t="s">
        <v>30</v>
      </c>
      <c r="Q9620" t="s">
        <v>63</v>
      </c>
      <c r="R9620" t="s">
        <v>30</v>
      </c>
      <c r="X9620" t="s">
        <v>37526</v>
      </c>
    </row>
    <row r="9621" spans="1:24" x14ac:dyDescent="0.25">
      <c r="A9621">
        <v>1377879</v>
      </c>
      <c r="B9621" t="s">
        <v>37527</v>
      </c>
      <c r="C9621" t="s">
        <v>37528</v>
      </c>
      <c r="N9621" t="s">
        <v>45</v>
      </c>
      <c r="O9621" t="s">
        <v>40</v>
      </c>
      <c r="P9621" t="s">
        <v>30</v>
      </c>
      <c r="Q9621" t="s">
        <v>46</v>
      </c>
      <c r="R9621" t="s">
        <v>30</v>
      </c>
      <c r="X9621" t="s">
        <v>37529</v>
      </c>
    </row>
    <row r="9622" spans="1:24" x14ac:dyDescent="0.25">
      <c r="A9622">
        <v>58538</v>
      </c>
      <c r="B9622" t="s">
        <v>37536</v>
      </c>
      <c r="C9622" t="s">
        <v>37537</v>
      </c>
      <c r="F9622" t="s">
        <v>366</v>
      </c>
      <c r="G9622" t="e">
        <f>-crine</f>
        <v>#NAME?</v>
      </c>
      <c r="H9622" t="s">
        <v>401</v>
      </c>
      <c r="I9622">
        <v>1964</v>
      </c>
      <c r="K9622" t="s">
        <v>37538</v>
      </c>
      <c r="L9622" t="s">
        <v>37539</v>
      </c>
      <c r="M9622" t="s">
        <v>2484</v>
      </c>
      <c r="N9622" t="s">
        <v>45</v>
      </c>
      <c r="O9622" t="s">
        <v>40</v>
      </c>
      <c r="P9622" t="s">
        <v>30</v>
      </c>
      <c r="Q9622" t="s">
        <v>63</v>
      </c>
      <c r="R9622" t="s">
        <v>30</v>
      </c>
      <c r="X9622" t="s">
        <v>37540</v>
      </c>
    </row>
    <row r="9623" spans="1:24" x14ac:dyDescent="0.25">
      <c r="A9623">
        <v>11762</v>
      </c>
      <c r="B9623" t="s">
        <v>37626</v>
      </c>
      <c r="C9623" t="s">
        <v>37627</v>
      </c>
      <c r="G9623" t="e">
        <f>-azepam</f>
        <v>#NAME?</v>
      </c>
      <c r="H9623" t="s">
        <v>1171</v>
      </c>
      <c r="K9623" t="s">
        <v>37628</v>
      </c>
      <c r="L9623" t="s">
        <v>37629</v>
      </c>
      <c r="N9623" t="s">
        <v>45</v>
      </c>
      <c r="O9623" t="s">
        <v>40</v>
      </c>
      <c r="P9623" t="s">
        <v>30</v>
      </c>
      <c r="Q9623" t="s">
        <v>63</v>
      </c>
      <c r="R9623" t="s">
        <v>30</v>
      </c>
      <c r="X9623" t="s">
        <v>37630</v>
      </c>
    </row>
    <row r="9624" spans="1:24" x14ac:dyDescent="0.25">
      <c r="A9624">
        <v>82895</v>
      </c>
      <c r="B9624" t="s">
        <v>37631</v>
      </c>
      <c r="C9624" t="s">
        <v>37632</v>
      </c>
      <c r="F9624" t="s">
        <v>37633</v>
      </c>
      <c r="K9624" t="s">
        <v>37634</v>
      </c>
      <c r="L9624" t="s">
        <v>37635</v>
      </c>
      <c r="N9624" t="s">
        <v>45</v>
      </c>
      <c r="O9624" t="s">
        <v>40</v>
      </c>
      <c r="P9624" t="s">
        <v>30</v>
      </c>
      <c r="Q9624" t="s">
        <v>63</v>
      </c>
      <c r="R9624" t="s">
        <v>30</v>
      </c>
      <c r="X9624" t="s">
        <v>37636</v>
      </c>
    </row>
    <row r="9625" spans="1:24" x14ac:dyDescent="0.25">
      <c r="A9625">
        <v>328137</v>
      </c>
      <c r="B9625" t="s">
        <v>37637</v>
      </c>
      <c r="C9625" t="s">
        <v>37638</v>
      </c>
      <c r="F9625" t="s">
        <v>301</v>
      </c>
      <c r="G9625" t="s">
        <v>2823</v>
      </c>
      <c r="H9625" t="s">
        <v>2824</v>
      </c>
      <c r="K9625" t="s">
        <v>37639</v>
      </c>
      <c r="L9625" t="s">
        <v>37640</v>
      </c>
      <c r="M9625" t="s">
        <v>7861</v>
      </c>
      <c r="N9625" t="s">
        <v>29</v>
      </c>
      <c r="O9625" t="s">
        <v>40</v>
      </c>
      <c r="P9625" t="s">
        <v>30</v>
      </c>
      <c r="Q9625" t="s">
        <v>31</v>
      </c>
      <c r="R9625" t="s">
        <v>30</v>
      </c>
      <c r="X9625" t="s">
        <v>37641</v>
      </c>
    </row>
    <row r="9626" spans="1:24" x14ac:dyDescent="0.25">
      <c r="A9626">
        <v>191172</v>
      </c>
      <c r="B9626" t="s">
        <v>37654</v>
      </c>
      <c r="C9626" t="s">
        <v>37655</v>
      </c>
      <c r="E9626" t="s">
        <v>37656</v>
      </c>
      <c r="F9626" t="s">
        <v>982</v>
      </c>
      <c r="G9626" t="e">
        <f>-pride</f>
        <v>#NAME?</v>
      </c>
      <c r="H9626" t="s">
        <v>165</v>
      </c>
      <c r="I9626">
        <v>2011</v>
      </c>
      <c r="K9626" t="s">
        <v>37657</v>
      </c>
      <c r="L9626" t="s">
        <v>37658</v>
      </c>
      <c r="N9626" t="s">
        <v>45</v>
      </c>
      <c r="O9626" t="s">
        <v>40</v>
      </c>
      <c r="P9626" t="s">
        <v>30</v>
      </c>
      <c r="Q9626" t="s">
        <v>63</v>
      </c>
      <c r="R9626" t="s">
        <v>30</v>
      </c>
      <c r="X9626" t="s">
        <v>37659</v>
      </c>
    </row>
    <row r="9627" spans="1:24" x14ac:dyDescent="0.25">
      <c r="A9627">
        <v>418452</v>
      </c>
      <c r="B9627" t="s">
        <v>37660</v>
      </c>
      <c r="C9627" t="s">
        <v>37661</v>
      </c>
      <c r="K9627" t="s">
        <v>37662</v>
      </c>
      <c r="L9627" t="s">
        <v>37663</v>
      </c>
      <c r="N9627" t="s">
        <v>45</v>
      </c>
      <c r="O9627" t="s">
        <v>40</v>
      </c>
      <c r="P9627" t="s">
        <v>30</v>
      </c>
      <c r="Q9627" t="s">
        <v>46</v>
      </c>
      <c r="R9627" t="s">
        <v>30</v>
      </c>
      <c r="X9627" t="s">
        <v>37664</v>
      </c>
    </row>
    <row r="9628" spans="1:24" x14ac:dyDescent="0.25">
      <c r="A9628">
        <v>221924</v>
      </c>
      <c r="B9628" t="s">
        <v>37677</v>
      </c>
      <c r="C9628" t="s">
        <v>37678</v>
      </c>
      <c r="E9628" t="s">
        <v>37679</v>
      </c>
      <c r="F9628" t="s">
        <v>37680</v>
      </c>
      <c r="G9628" t="e">
        <f>-prim</f>
        <v>#NAME?</v>
      </c>
      <c r="H9628" t="s">
        <v>2030</v>
      </c>
      <c r="I9628">
        <v>2008</v>
      </c>
      <c r="K9628" t="s">
        <v>37681</v>
      </c>
      <c r="L9628" t="s">
        <v>37682</v>
      </c>
      <c r="N9628" t="s">
        <v>45</v>
      </c>
      <c r="O9628" t="s">
        <v>40</v>
      </c>
      <c r="P9628" t="s">
        <v>30</v>
      </c>
      <c r="Q9628" t="s">
        <v>46</v>
      </c>
      <c r="R9628" t="s">
        <v>30</v>
      </c>
      <c r="X9628" t="s">
        <v>37683</v>
      </c>
    </row>
    <row r="9629" spans="1:24" x14ac:dyDescent="0.25">
      <c r="A9629">
        <v>1116882</v>
      </c>
      <c r="B9629" t="s">
        <v>37702</v>
      </c>
      <c r="C9629" t="s">
        <v>37703</v>
      </c>
      <c r="G9629" t="e">
        <f>-afenone</f>
        <v>#NAME?</v>
      </c>
      <c r="H9629" t="s">
        <v>5935</v>
      </c>
      <c r="K9629" t="s">
        <v>37704</v>
      </c>
      <c r="L9629" t="s">
        <v>37705</v>
      </c>
      <c r="N9629" t="s">
        <v>45</v>
      </c>
      <c r="O9629" t="s">
        <v>40</v>
      </c>
      <c r="P9629" t="s">
        <v>30</v>
      </c>
      <c r="Q9629" t="s">
        <v>63</v>
      </c>
      <c r="R9629" t="s">
        <v>30</v>
      </c>
      <c r="X9629" t="s">
        <v>37706</v>
      </c>
    </row>
    <row r="9630" spans="1:24" x14ac:dyDescent="0.25">
      <c r="A9630">
        <v>1062842</v>
      </c>
      <c r="B9630" t="s">
        <v>37718</v>
      </c>
      <c r="C9630" t="s">
        <v>37719</v>
      </c>
      <c r="E9630" t="s">
        <v>37720</v>
      </c>
      <c r="F9630" t="s">
        <v>922</v>
      </c>
      <c r="G9630" t="e">
        <f>-cillin</f>
        <v>#NAME?</v>
      </c>
      <c r="H9630" t="s">
        <v>59</v>
      </c>
      <c r="I9630">
        <v>1981</v>
      </c>
      <c r="K9630" t="s">
        <v>37721</v>
      </c>
      <c r="L9630" t="s">
        <v>37722</v>
      </c>
      <c r="M9630" t="s">
        <v>453</v>
      </c>
      <c r="N9630" t="s">
        <v>29</v>
      </c>
      <c r="O9630" t="s">
        <v>40</v>
      </c>
      <c r="P9630" t="s">
        <v>30</v>
      </c>
      <c r="Q9630" t="s">
        <v>31</v>
      </c>
      <c r="R9630" t="s">
        <v>30</v>
      </c>
      <c r="X9630" t="s">
        <v>37723</v>
      </c>
    </row>
    <row r="9631" spans="1:24" x14ac:dyDescent="0.25">
      <c r="A9631">
        <v>27544</v>
      </c>
      <c r="B9631" t="s">
        <v>37766</v>
      </c>
      <c r="C9631" t="s">
        <v>37767</v>
      </c>
      <c r="F9631" t="s">
        <v>37768</v>
      </c>
      <c r="K9631" t="s">
        <v>37769</v>
      </c>
      <c r="L9631" t="s">
        <v>37770</v>
      </c>
      <c r="N9631" t="s">
        <v>45</v>
      </c>
      <c r="O9631" t="s">
        <v>40</v>
      </c>
      <c r="P9631" t="s">
        <v>30</v>
      </c>
      <c r="Q9631" t="s">
        <v>46</v>
      </c>
      <c r="R9631" t="s">
        <v>30</v>
      </c>
      <c r="X9631" t="s">
        <v>37771</v>
      </c>
    </row>
    <row r="9632" spans="1:24" x14ac:dyDescent="0.25">
      <c r="A9632">
        <v>1383604</v>
      </c>
      <c r="B9632" t="s">
        <v>37772</v>
      </c>
      <c r="C9632" t="s">
        <v>37773</v>
      </c>
      <c r="F9632" t="s">
        <v>36</v>
      </c>
      <c r="K9632" t="s">
        <v>37774</v>
      </c>
      <c r="L9632" t="s">
        <v>37775</v>
      </c>
      <c r="N9632" t="s">
        <v>45</v>
      </c>
      <c r="O9632" t="s">
        <v>30</v>
      </c>
      <c r="P9632" t="s">
        <v>30</v>
      </c>
      <c r="Q9632" t="s">
        <v>63</v>
      </c>
      <c r="R9632" t="s">
        <v>30</v>
      </c>
      <c r="X9632" t="s">
        <v>37776</v>
      </c>
    </row>
    <row r="9633" spans="1:24" x14ac:dyDescent="0.25">
      <c r="A9633">
        <v>1378285</v>
      </c>
      <c r="B9633" t="s">
        <v>37777</v>
      </c>
      <c r="C9633" t="s">
        <v>37778</v>
      </c>
      <c r="E9633" t="s">
        <v>37779</v>
      </c>
      <c r="F9633" t="s">
        <v>301</v>
      </c>
      <c r="I9633">
        <v>1968</v>
      </c>
      <c r="M9633" t="s">
        <v>871</v>
      </c>
      <c r="N9633" t="s">
        <v>45</v>
      </c>
      <c r="O9633" t="s">
        <v>40</v>
      </c>
      <c r="P9633" t="s">
        <v>30</v>
      </c>
      <c r="Q9633" t="s">
        <v>63</v>
      </c>
      <c r="R9633" t="s">
        <v>30</v>
      </c>
      <c r="X9633" t="s">
        <v>37780</v>
      </c>
    </row>
    <row r="9634" spans="1:24" x14ac:dyDescent="0.25">
      <c r="A9634">
        <v>1379145</v>
      </c>
      <c r="B9634" t="s">
        <v>37781</v>
      </c>
      <c r="C9634" t="s">
        <v>37782</v>
      </c>
      <c r="N9634" t="s">
        <v>45</v>
      </c>
      <c r="O9634" t="s">
        <v>40</v>
      </c>
      <c r="P9634" t="s">
        <v>30</v>
      </c>
      <c r="Q9634" t="s">
        <v>46</v>
      </c>
      <c r="R9634" t="s">
        <v>30</v>
      </c>
      <c r="X9634" t="s">
        <v>37783</v>
      </c>
    </row>
    <row r="9635" spans="1:24" x14ac:dyDescent="0.25">
      <c r="A9635">
        <v>666863</v>
      </c>
      <c r="B9635" t="s">
        <v>37784</v>
      </c>
      <c r="C9635" t="s">
        <v>37785</v>
      </c>
      <c r="G9635" t="e">
        <f>-pamil</f>
        <v>#NAME?</v>
      </c>
      <c r="H9635" t="s">
        <v>6671</v>
      </c>
      <c r="N9635" t="s">
        <v>45</v>
      </c>
      <c r="O9635" t="s">
        <v>40</v>
      </c>
      <c r="P9635" t="s">
        <v>30</v>
      </c>
      <c r="Q9635" t="s">
        <v>63</v>
      </c>
      <c r="R9635" t="s">
        <v>30</v>
      </c>
      <c r="X9635" t="s">
        <v>37786</v>
      </c>
    </row>
    <row r="9636" spans="1:24" x14ac:dyDescent="0.25">
      <c r="A9636">
        <v>1378581</v>
      </c>
      <c r="B9636" t="s">
        <v>37787</v>
      </c>
      <c r="C9636" t="s">
        <v>37788</v>
      </c>
      <c r="G9636" t="e">
        <f>-caine</f>
        <v>#NAME?</v>
      </c>
      <c r="H9636" t="s">
        <v>394</v>
      </c>
      <c r="N9636" t="s">
        <v>45</v>
      </c>
      <c r="O9636" t="s">
        <v>40</v>
      </c>
      <c r="P9636" t="s">
        <v>30</v>
      </c>
      <c r="Q9636" t="s">
        <v>46</v>
      </c>
      <c r="R9636" t="s">
        <v>30</v>
      </c>
      <c r="X9636" t="s">
        <v>37789</v>
      </c>
    </row>
    <row r="9637" spans="1:24" x14ac:dyDescent="0.25">
      <c r="A9637">
        <v>1378407</v>
      </c>
      <c r="B9637" t="s">
        <v>37790</v>
      </c>
      <c r="C9637" t="s">
        <v>37791</v>
      </c>
      <c r="N9637" t="s">
        <v>45</v>
      </c>
      <c r="O9637" t="s">
        <v>30</v>
      </c>
      <c r="P9637" t="s">
        <v>30</v>
      </c>
      <c r="Q9637" t="s">
        <v>46</v>
      </c>
      <c r="R9637" t="s">
        <v>30</v>
      </c>
      <c r="X9637" t="s">
        <v>37792</v>
      </c>
    </row>
    <row r="9638" spans="1:24" x14ac:dyDescent="0.25">
      <c r="A9638">
        <v>1379445</v>
      </c>
      <c r="B9638" t="s">
        <v>37793</v>
      </c>
      <c r="C9638" t="s">
        <v>37794</v>
      </c>
      <c r="N9638" t="s">
        <v>45</v>
      </c>
      <c r="O9638" t="s">
        <v>40</v>
      </c>
      <c r="P9638" t="s">
        <v>30</v>
      </c>
      <c r="Q9638" t="s">
        <v>63</v>
      </c>
      <c r="R9638" t="s">
        <v>30</v>
      </c>
      <c r="X9638" t="s">
        <v>37795</v>
      </c>
    </row>
    <row r="9639" spans="1:24" x14ac:dyDescent="0.25">
      <c r="A9639">
        <v>1378249</v>
      </c>
      <c r="B9639" t="s">
        <v>37796</v>
      </c>
      <c r="C9639" t="s">
        <v>37797</v>
      </c>
      <c r="N9639" t="s">
        <v>45</v>
      </c>
      <c r="O9639" t="s">
        <v>40</v>
      </c>
      <c r="P9639" t="s">
        <v>30</v>
      </c>
      <c r="Q9639" t="s">
        <v>63</v>
      </c>
      <c r="R9639" t="s">
        <v>30</v>
      </c>
      <c r="X9639" t="s">
        <v>37798</v>
      </c>
    </row>
    <row r="9640" spans="1:24" x14ac:dyDescent="0.25">
      <c r="A9640">
        <v>1376700</v>
      </c>
      <c r="B9640" t="s">
        <v>37799</v>
      </c>
      <c r="C9640" t="s">
        <v>37800</v>
      </c>
      <c r="N9640" t="s">
        <v>29</v>
      </c>
      <c r="O9640" t="s">
        <v>30</v>
      </c>
      <c r="P9640" t="s">
        <v>30</v>
      </c>
      <c r="Q9640" t="s">
        <v>46</v>
      </c>
      <c r="R9640" t="s">
        <v>30</v>
      </c>
      <c r="X9640" t="s">
        <v>37801</v>
      </c>
    </row>
    <row r="9641" spans="1:24" x14ac:dyDescent="0.25">
      <c r="A9641">
        <v>1380818</v>
      </c>
      <c r="B9641" t="s">
        <v>37802</v>
      </c>
      <c r="C9641" t="s">
        <v>37803</v>
      </c>
      <c r="N9641" t="s">
        <v>75</v>
      </c>
      <c r="O9641" t="s">
        <v>30</v>
      </c>
      <c r="P9641" t="s">
        <v>30</v>
      </c>
      <c r="Q9641" t="s">
        <v>31</v>
      </c>
      <c r="R9641" t="s">
        <v>30</v>
      </c>
    </row>
    <row r="9642" spans="1:24" x14ac:dyDescent="0.25">
      <c r="A9642">
        <v>1380517</v>
      </c>
      <c r="B9642" t="s">
        <v>37804</v>
      </c>
      <c r="C9642" t="s">
        <v>37805</v>
      </c>
      <c r="K9642" t="s">
        <v>32200</v>
      </c>
      <c r="L9642" t="s">
        <v>32201</v>
      </c>
      <c r="N9642" t="s">
        <v>133</v>
      </c>
      <c r="O9642" t="s">
        <v>30</v>
      </c>
      <c r="P9642" t="s">
        <v>30</v>
      </c>
      <c r="Q9642" t="s">
        <v>31</v>
      </c>
      <c r="R9642" t="s">
        <v>30</v>
      </c>
    </row>
    <row r="9643" spans="1:24" x14ac:dyDescent="0.25">
      <c r="A9643">
        <v>1380439</v>
      </c>
      <c r="B9643" t="s">
        <v>37806</v>
      </c>
      <c r="C9643" t="s">
        <v>37807</v>
      </c>
      <c r="M9643" t="s">
        <v>10545</v>
      </c>
      <c r="N9643" t="s">
        <v>75</v>
      </c>
      <c r="O9643" t="s">
        <v>30</v>
      </c>
      <c r="P9643" t="s">
        <v>30</v>
      </c>
      <c r="Q9643" t="s">
        <v>31</v>
      </c>
      <c r="R9643" t="s">
        <v>30</v>
      </c>
    </row>
    <row r="9644" spans="1:24" x14ac:dyDescent="0.25">
      <c r="A9644">
        <v>1381143</v>
      </c>
      <c r="B9644" t="s">
        <v>37808</v>
      </c>
      <c r="C9644" t="s">
        <v>37809</v>
      </c>
      <c r="N9644" t="s">
        <v>75</v>
      </c>
      <c r="O9644" t="s">
        <v>30</v>
      </c>
      <c r="P9644" t="s">
        <v>30</v>
      </c>
      <c r="Q9644" t="s">
        <v>31</v>
      </c>
      <c r="R9644" t="s">
        <v>30</v>
      </c>
    </row>
    <row r="9645" spans="1:24" x14ac:dyDescent="0.25">
      <c r="A9645">
        <v>1380144</v>
      </c>
      <c r="B9645" t="s">
        <v>37810</v>
      </c>
      <c r="C9645" t="s">
        <v>37811</v>
      </c>
      <c r="N9645" t="s">
        <v>75</v>
      </c>
      <c r="O9645" t="s">
        <v>30</v>
      </c>
      <c r="P9645" t="s">
        <v>30</v>
      </c>
      <c r="Q9645" t="s">
        <v>31</v>
      </c>
      <c r="R9645" t="s">
        <v>30</v>
      </c>
    </row>
    <row r="9646" spans="1:24" x14ac:dyDescent="0.25">
      <c r="A9646">
        <v>1380745</v>
      </c>
      <c r="B9646" t="s">
        <v>37812</v>
      </c>
      <c r="C9646" t="s">
        <v>37813</v>
      </c>
      <c r="E9646" t="s">
        <v>37814</v>
      </c>
      <c r="F9646" t="s">
        <v>37815</v>
      </c>
      <c r="G9646" t="e">
        <f>-ase</f>
        <v>#NAME?</v>
      </c>
      <c r="H9646" t="s">
        <v>2359</v>
      </c>
      <c r="I9646">
        <v>1998</v>
      </c>
      <c r="N9646" t="s">
        <v>2360</v>
      </c>
      <c r="O9646" t="s">
        <v>30</v>
      </c>
      <c r="P9646" t="s">
        <v>30</v>
      </c>
      <c r="Q9646" t="s">
        <v>31</v>
      </c>
      <c r="R9646" t="s">
        <v>30</v>
      </c>
    </row>
    <row r="9647" spans="1:24" x14ac:dyDescent="0.25">
      <c r="A9647">
        <v>1381495</v>
      </c>
      <c r="B9647" t="s">
        <v>37816</v>
      </c>
      <c r="C9647" t="s">
        <v>37817</v>
      </c>
      <c r="E9647" t="s">
        <v>37818</v>
      </c>
      <c r="F9647" t="s">
        <v>30704</v>
      </c>
      <c r="G9647" t="e">
        <f>-rsen</f>
        <v>#NAME?</v>
      </c>
      <c r="H9647" t="s">
        <v>539</v>
      </c>
      <c r="I9647">
        <v>2002</v>
      </c>
      <c r="N9647" t="s">
        <v>540</v>
      </c>
      <c r="O9647" t="s">
        <v>30</v>
      </c>
      <c r="P9647" t="s">
        <v>30</v>
      </c>
      <c r="Q9647" t="s">
        <v>31</v>
      </c>
      <c r="R9647" t="s">
        <v>30</v>
      </c>
    </row>
    <row r="9648" spans="1:24" x14ac:dyDescent="0.25">
      <c r="A9648">
        <v>1381241</v>
      </c>
      <c r="B9648" t="s">
        <v>37819</v>
      </c>
      <c r="C9648" t="s">
        <v>37820</v>
      </c>
      <c r="F9648" t="s">
        <v>6518</v>
      </c>
      <c r="G9648" t="e">
        <f>-stim</f>
        <v>#NAME?</v>
      </c>
      <c r="H9648" t="s">
        <v>1757</v>
      </c>
      <c r="I9648">
        <v>1997</v>
      </c>
      <c r="K9648" t="s">
        <v>37821</v>
      </c>
      <c r="L9648" t="s">
        <v>37822</v>
      </c>
      <c r="N9648" t="s">
        <v>108</v>
      </c>
      <c r="O9648" t="s">
        <v>30</v>
      </c>
      <c r="P9648" t="s">
        <v>30</v>
      </c>
      <c r="Q9648" t="s">
        <v>31</v>
      </c>
      <c r="R9648" t="s">
        <v>30</v>
      </c>
    </row>
    <row r="9649" spans="1:24" x14ac:dyDescent="0.25">
      <c r="A9649">
        <v>1380201</v>
      </c>
      <c r="B9649" t="s">
        <v>37823</v>
      </c>
      <c r="C9649" t="s">
        <v>37824</v>
      </c>
      <c r="N9649" t="s">
        <v>75</v>
      </c>
      <c r="O9649" t="s">
        <v>30</v>
      </c>
      <c r="P9649" t="s">
        <v>30</v>
      </c>
      <c r="Q9649" t="s">
        <v>31</v>
      </c>
      <c r="R9649" t="s">
        <v>30</v>
      </c>
    </row>
    <row r="9650" spans="1:24" x14ac:dyDescent="0.25">
      <c r="A9650">
        <v>1380520</v>
      </c>
      <c r="B9650" t="s">
        <v>37825</v>
      </c>
      <c r="C9650" t="s">
        <v>37826</v>
      </c>
      <c r="E9650" t="s">
        <v>37827</v>
      </c>
      <c r="F9650" t="s">
        <v>3700</v>
      </c>
      <c r="N9650" t="s">
        <v>75</v>
      </c>
      <c r="O9650" t="s">
        <v>30</v>
      </c>
      <c r="P9650" t="s">
        <v>30</v>
      </c>
      <c r="Q9650" t="s">
        <v>31</v>
      </c>
      <c r="R9650" t="s">
        <v>30</v>
      </c>
    </row>
    <row r="9651" spans="1:24" x14ac:dyDescent="0.25">
      <c r="A9651">
        <v>1380488</v>
      </c>
      <c r="B9651" t="s">
        <v>37831</v>
      </c>
      <c r="C9651" t="s">
        <v>37832</v>
      </c>
      <c r="K9651" t="s">
        <v>37833</v>
      </c>
      <c r="L9651" t="s">
        <v>37834</v>
      </c>
      <c r="N9651" t="s">
        <v>75</v>
      </c>
      <c r="O9651" t="s">
        <v>30</v>
      </c>
      <c r="P9651" t="s">
        <v>30</v>
      </c>
      <c r="Q9651" t="s">
        <v>31</v>
      </c>
      <c r="R9651" t="s">
        <v>30</v>
      </c>
    </row>
    <row r="9652" spans="1:24" x14ac:dyDescent="0.25">
      <c r="A9652">
        <v>1380894</v>
      </c>
      <c r="B9652" t="s">
        <v>37835</v>
      </c>
      <c r="C9652" t="s">
        <v>37836</v>
      </c>
      <c r="E9652" t="s">
        <v>37837</v>
      </c>
      <c r="G9652" t="e">
        <f>-taxel</f>
        <v>#NAME?</v>
      </c>
      <c r="H9652" t="s">
        <v>7929</v>
      </c>
      <c r="I9652">
        <v>2004</v>
      </c>
      <c r="K9652" t="s">
        <v>37838</v>
      </c>
      <c r="L9652" t="s">
        <v>37839</v>
      </c>
      <c r="N9652" t="s">
        <v>75</v>
      </c>
      <c r="O9652" t="s">
        <v>30</v>
      </c>
      <c r="P9652" t="s">
        <v>30</v>
      </c>
      <c r="Q9652" t="s">
        <v>31</v>
      </c>
      <c r="R9652" t="s">
        <v>30</v>
      </c>
    </row>
    <row r="9653" spans="1:24" x14ac:dyDescent="0.25">
      <c r="A9653">
        <v>1380701</v>
      </c>
      <c r="B9653" t="s">
        <v>37840</v>
      </c>
      <c r="C9653" t="s">
        <v>37841</v>
      </c>
      <c r="E9653" t="s">
        <v>37842</v>
      </c>
      <c r="F9653" t="s">
        <v>37843</v>
      </c>
      <c r="G9653" t="e">
        <f>-mab</f>
        <v>#NAME?</v>
      </c>
      <c r="H9653" t="s">
        <v>546</v>
      </c>
      <c r="I9653">
        <v>2002</v>
      </c>
      <c r="N9653" t="s">
        <v>547</v>
      </c>
      <c r="O9653" t="s">
        <v>30</v>
      </c>
      <c r="P9653" t="s">
        <v>30</v>
      </c>
      <c r="Q9653" t="s">
        <v>31</v>
      </c>
      <c r="R9653" t="s">
        <v>30</v>
      </c>
    </row>
    <row r="9654" spans="1:24" x14ac:dyDescent="0.25">
      <c r="A9654">
        <v>1380238</v>
      </c>
      <c r="B9654" t="s">
        <v>37844</v>
      </c>
      <c r="C9654" t="s">
        <v>37845</v>
      </c>
      <c r="F9654" t="s">
        <v>178</v>
      </c>
      <c r="I9654">
        <v>1981</v>
      </c>
      <c r="M9654" t="s">
        <v>3144</v>
      </c>
      <c r="N9654" t="s">
        <v>229</v>
      </c>
      <c r="O9654" t="s">
        <v>30</v>
      </c>
      <c r="P9654" t="s">
        <v>30</v>
      </c>
      <c r="Q9654" t="s">
        <v>31</v>
      </c>
      <c r="R9654" t="s">
        <v>30</v>
      </c>
    </row>
    <row r="9655" spans="1:24" x14ac:dyDescent="0.25">
      <c r="A9655">
        <v>1381715</v>
      </c>
      <c r="B9655" t="s">
        <v>37846</v>
      </c>
      <c r="C9655" t="s">
        <v>37847</v>
      </c>
      <c r="E9655" t="s">
        <v>37848</v>
      </c>
      <c r="N9655" t="s">
        <v>547</v>
      </c>
      <c r="O9655" t="s">
        <v>30</v>
      </c>
      <c r="P9655" t="s">
        <v>30</v>
      </c>
      <c r="Q9655" t="s">
        <v>31</v>
      </c>
      <c r="R9655" t="s">
        <v>30</v>
      </c>
    </row>
    <row r="9656" spans="1:24" x14ac:dyDescent="0.25">
      <c r="A9656">
        <v>1381191</v>
      </c>
      <c r="B9656" t="s">
        <v>37849</v>
      </c>
      <c r="C9656" t="s">
        <v>37850</v>
      </c>
      <c r="N9656" t="s">
        <v>75</v>
      </c>
      <c r="O9656" t="s">
        <v>30</v>
      </c>
      <c r="P9656" t="s">
        <v>30</v>
      </c>
      <c r="Q9656" t="s">
        <v>31</v>
      </c>
      <c r="R9656" t="s">
        <v>30</v>
      </c>
    </row>
    <row r="9657" spans="1:24" x14ac:dyDescent="0.25">
      <c r="A9657">
        <v>1380561</v>
      </c>
      <c r="B9657" t="s">
        <v>37851</v>
      </c>
      <c r="C9657" t="s">
        <v>37852</v>
      </c>
      <c r="G9657" t="e">
        <f>-tide</f>
        <v>#NAME?</v>
      </c>
      <c r="H9657" t="s">
        <v>107</v>
      </c>
      <c r="N9657" t="s">
        <v>108</v>
      </c>
      <c r="O9657" t="s">
        <v>30</v>
      </c>
      <c r="P9657" t="s">
        <v>30</v>
      </c>
      <c r="Q9657" t="s">
        <v>31</v>
      </c>
      <c r="R9657" t="s">
        <v>30</v>
      </c>
    </row>
    <row r="9658" spans="1:24" x14ac:dyDescent="0.25">
      <c r="A9658">
        <v>1382101</v>
      </c>
      <c r="B9658" t="s">
        <v>37853</v>
      </c>
      <c r="C9658" t="s">
        <v>37854</v>
      </c>
      <c r="N9658" t="s">
        <v>547</v>
      </c>
      <c r="O9658" t="s">
        <v>30</v>
      </c>
      <c r="P9658" t="s">
        <v>30</v>
      </c>
      <c r="Q9658" t="s">
        <v>31</v>
      </c>
      <c r="R9658" t="s">
        <v>30</v>
      </c>
    </row>
    <row r="9659" spans="1:24" x14ac:dyDescent="0.25">
      <c r="A9659">
        <v>1378412</v>
      </c>
      <c r="B9659" t="s">
        <v>37855</v>
      </c>
      <c r="C9659" t="s">
        <v>37856</v>
      </c>
      <c r="N9659" t="s">
        <v>45</v>
      </c>
      <c r="O9659" t="s">
        <v>40</v>
      </c>
      <c r="P9659" t="s">
        <v>30</v>
      </c>
      <c r="Q9659" t="s">
        <v>63</v>
      </c>
      <c r="R9659" t="s">
        <v>30</v>
      </c>
      <c r="X9659" t="s">
        <v>37857</v>
      </c>
    </row>
    <row r="9660" spans="1:24" x14ac:dyDescent="0.25">
      <c r="A9660">
        <v>1377907</v>
      </c>
      <c r="B9660" t="s">
        <v>37858</v>
      </c>
      <c r="C9660" t="s">
        <v>37859</v>
      </c>
      <c r="E9660" t="s">
        <v>37860</v>
      </c>
      <c r="F9660" t="s">
        <v>18174</v>
      </c>
      <c r="G9660" t="e">
        <f>-oxacin</f>
        <v>#NAME?</v>
      </c>
      <c r="H9660" t="s">
        <v>1472</v>
      </c>
      <c r="I9660">
        <v>2008</v>
      </c>
      <c r="N9660" t="s">
        <v>45</v>
      </c>
      <c r="O9660" t="s">
        <v>40</v>
      </c>
      <c r="P9660" t="s">
        <v>30</v>
      </c>
      <c r="Q9660" t="s">
        <v>63</v>
      </c>
      <c r="R9660" t="s">
        <v>30</v>
      </c>
      <c r="X9660" t="s">
        <v>37861</v>
      </c>
    </row>
    <row r="9661" spans="1:24" x14ac:dyDescent="0.25">
      <c r="A9661">
        <v>1379102</v>
      </c>
      <c r="B9661" t="s">
        <v>37862</v>
      </c>
      <c r="C9661" t="s">
        <v>37863</v>
      </c>
      <c r="G9661" t="e">
        <f>-pamil</f>
        <v>#NAME?</v>
      </c>
      <c r="H9661" t="s">
        <v>6671</v>
      </c>
      <c r="N9661" t="s">
        <v>45</v>
      </c>
      <c r="O9661" t="s">
        <v>30</v>
      </c>
      <c r="P9661" t="s">
        <v>30</v>
      </c>
      <c r="Q9661" t="s">
        <v>31</v>
      </c>
      <c r="R9661" t="s">
        <v>30</v>
      </c>
      <c r="X9661" t="s">
        <v>37864</v>
      </c>
    </row>
    <row r="9662" spans="1:24" x14ac:dyDescent="0.25">
      <c r="A9662">
        <v>1377702</v>
      </c>
      <c r="B9662" t="s">
        <v>37865</v>
      </c>
      <c r="C9662" t="s">
        <v>37866</v>
      </c>
      <c r="N9662" t="s">
        <v>45</v>
      </c>
      <c r="O9662" t="s">
        <v>40</v>
      </c>
      <c r="P9662" t="s">
        <v>30</v>
      </c>
      <c r="Q9662" t="s">
        <v>63</v>
      </c>
      <c r="R9662" t="s">
        <v>30</v>
      </c>
      <c r="X9662" t="s">
        <v>37867</v>
      </c>
    </row>
    <row r="9663" spans="1:24" x14ac:dyDescent="0.25">
      <c r="A9663">
        <v>1377515</v>
      </c>
      <c r="B9663" t="s">
        <v>37868</v>
      </c>
      <c r="C9663" t="s">
        <v>37869</v>
      </c>
      <c r="E9663" t="s">
        <v>37870</v>
      </c>
      <c r="N9663" t="s">
        <v>45</v>
      </c>
      <c r="O9663" t="s">
        <v>40</v>
      </c>
      <c r="P9663" t="s">
        <v>30</v>
      </c>
      <c r="Q9663" t="s">
        <v>46</v>
      </c>
      <c r="R9663" t="s">
        <v>30</v>
      </c>
      <c r="X9663" t="s">
        <v>37871</v>
      </c>
    </row>
    <row r="9664" spans="1:24" x14ac:dyDescent="0.25">
      <c r="A9664">
        <v>1377735</v>
      </c>
      <c r="B9664" t="s">
        <v>37872</v>
      </c>
      <c r="C9664" t="s">
        <v>37873</v>
      </c>
      <c r="N9664" t="s">
        <v>45</v>
      </c>
      <c r="O9664" t="s">
        <v>40</v>
      </c>
      <c r="P9664" t="s">
        <v>30</v>
      </c>
      <c r="Q9664" t="s">
        <v>46</v>
      </c>
      <c r="R9664" t="s">
        <v>30</v>
      </c>
      <c r="X9664" t="s">
        <v>37874</v>
      </c>
    </row>
    <row r="9665" spans="1:24" x14ac:dyDescent="0.25">
      <c r="A9665">
        <v>1376152</v>
      </c>
      <c r="B9665" t="s">
        <v>37875</v>
      </c>
      <c r="C9665" t="s">
        <v>37876</v>
      </c>
      <c r="E9665" t="s">
        <v>37877</v>
      </c>
      <c r="F9665" t="s">
        <v>37878</v>
      </c>
      <c r="G9665" t="e">
        <f>-tinib</f>
        <v>#NAME?</v>
      </c>
      <c r="H9665" t="s">
        <v>1371</v>
      </c>
      <c r="I9665">
        <v>2011</v>
      </c>
      <c r="N9665" t="s">
        <v>45</v>
      </c>
      <c r="O9665" t="s">
        <v>40</v>
      </c>
      <c r="P9665" t="s">
        <v>30</v>
      </c>
      <c r="Q9665" t="s">
        <v>31</v>
      </c>
      <c r="R9665" t="s">
        <v>30</v>
      </c>
      <c r="X9665" t="s">
        <v>37879</v>
      </c>
    </row>
    <row r="9666" spans="1:24" x14ac:dyDescent="0.25">
      <c r="A9666">
        <v>1377193</v>
      </c>
      <c r="B9666" t="s">
        <v>37880</v>
      </c>
      <c r="C9666" t="s">
        <v>37881</v>
      </c>
      <c r="E9666" t="s">
        <v>37882</v>
      </c>
      <c r="N9666" t="s">
        <v>45</v>
      </c>
      <c r="O9666" t="s">
        <v>40</v>
      </c>
      <c r="P9666" t="s">
        <v>30</v>
      </c>
      <c r="Q9666" t="s">
        <v>63</v>
      </c>
      <c r="R9666" t="s">
        <v>30</v>
      </c>
      <c r="X9666" t="s">
        <v>37883</v>
      </c>
    </row>
    <row r="9667" spans="1:24" x14ac:dyDescent="0.25">
      <c r="A9667">
        <v>1377980</v>
      </c>
      <c r="B9667" t="s">
        <v>37884</v>
      </c>
      <c r="C9667" t="s">
        <v>37885</v>
      </c>
      <c r="E9667" t="s">
        <v>37886</v>
      </c>
      <c r="F9667" t="s">
        <v>2679</v>
      </c>
      <c r="G9667" t="e">
        <f>-nepag</f>
        <v>#NAME?</v>
      </c>
      <c r="H9667" t="s">
        <v>12889</v>
      </c>
      <c r="I9667">
        <v>2010</v>
      </c>
      <c r="N9667" t="s">
        <v>45</v>
      </c>
      <c r="O9667" t="s">
        <v>30</v>
      </c>
      <c r="P9667" t="s">
        <v>30</v>
      </c>
      <c r="Q9667" t="s">
        <v>31</v>
      </c>
      <c r="R9667" t="s">
        <v>30</v>
      </c>
      <c r="X9667" t="s">
        <v>37887</v>
      </c>
    </row>
    <row r="9668" spans="1:24" x14ac:dyDescent="0.25">
      <c r="A9668">
        <v>1378693</v>
      </c>
      <c r="B9668" t="s">
        <v>37888</v>
      </c>
      <c r="C9668" t="s">
        <v>37889</v>
      </c>
      <c r="E9668" t="s">
        <v>37890</v>
      </c>
      <c r="F9668" t="s">
        <v>626</v>
      </c>
      <c r="I9668">
        <v>1978</v>
      </c>
      <c r="M9668" t="s">
        <v>11735</v>
      </c>
      <c r="N9668" t="s">
        <v>29</v>
      </c>
      <c r="O9668" t="s">
        <v>30</v>
      </c>
      <c r="P9668" t="s">
        <v>30</v>
      </c>
      <c r="Q9668" t="s">
        <v>31</v>
      </c>
      <c r="R9668" t="s">
        <v>30</v>
      </c>
      <c r="X9668" t="s">
        <v>37891</v>
      </c>
    </row>
    <row r="9669" spans="1:24" x14ac:dyDescent="0.25">
      <c r="A9669">
        <v>1380066</v>
      </c>
      <c r="B9669" t="s">
        <v>37892</v>
      </c>
      <c r="C9669" t="s">
        <v>37893</v>
      </c>
      <c r="E9669">
        <v>44328</v>
      </c>
      <c r="N9669" t="s">
        <v>45</v>
      </c>
      <c r="O9669" t="s">
        <v>40</v>
      </c>
      <c r="P9669" t="s">
        <v>30</v>
      </c>
      <c r="Q9669" t="s">
        <v>31</v>
      </c>
      <c r="R9669" t="s">
        <v>30</v>
      </c>
      <c r="X9669" t="s">
        <v>37894</v>
      </c>
    </row>
    <row r="9670" spans="1:24" x14ac:dyDescent="0.25">
      <c r="A9670">
        <v>1378918</v>
      </c>
      <c r="B9670" t="s">
        <v>37895</v>
      </c>
      <c r="C9670" t="s">
        <v>37896</v>
      </c>
      <c r="N9670" t="s">
        <v>45</v>
      </c>
      <c r="O9670" t="s">
        <v>40</v>
      </c>
      <c r="P9670" t="s">
        <v>30</v>
      </c>
      <c r="Q9670" t="s">
        <v>63</v>
      </c>
      <c r="R9670" t="s">
        <v>30</v>
      </c>
      <c r="X9670" t="s">
        <v>37897</v>
      </c>
    </row>
    <row r="9671" spans="1:24" x14ac:dyDescent="0.25">
      <c r="A9671">
        <v>1376678</v>
      </c>
      <c r="B9671" t="s">
        <v>37898</v>
      </c>
      <c r="C9671" t="s">
        <v>37899</v>
      </c>
      <c r="N9671" t="s">
        <v>29</v>
      </c>
      <c r="O9671" t="s">
        <v>30</v>
      </c>
      <c r="P9671" t="s">
        <v>30</v>
      </c>
      <c r="Q9671" t="s">
        <v>31</v>
      </c>
      <c r="R9671" t="s">
        <v>30</v>
      </c>
      <c r="X9671" t="s">
        <v>37900</v>
      </c>
    </row>
    <row r="9672" spans="1:24" x14ac:dyDescent="0.25">
      <c r="A9672">
        <v>1377618</v>
      </c>
      <c r="B9672" t="s">
        <v>37901</v>
      </c>
      <c r="C9672" t="s">
        <v>37902</v>
      </c>
      <c r="G9672" t="e">
        <f>-mustine</f>
        <v>#NAME?</v>
      </c>
      <c r="H9672" t="s">
        <v>631</v>
      </c>
      <c r="K9672" t="s">
        <v>37903</v>
      </c>
      <c r="L9672" t="s">
        <v>37904</v>
      </c>
      <c r="N9672" t="s">
        <v>29</v>
      </c>
      <c r="O9672" t="s">
        <v>40</v>
      </c>
      <c r="P9672" t="s">
        <v>30</v>
      </c>
      <c r="Q9672" t="s">
        <v>31</v>
      </c>
      <c r="R9672" t="s">
        <v>30</v>
      </c>
      <c r="X9672" t="s">
        <v>37905</v>
      </c>
    </row>
    <row r="9673" spans="1:24" x14ac:dyDescent="0.25">
      <c r="A9673">
        <v>1376561</v>
      </c>
      <c r="B9673" t="s">
        <v>37906</v>
      </c>
      <c r="C9673" t="s">
        <v>37907</v>
      </c>
      <c r="G9673" t="e">
        <f>-orex</f>
        <v>#NAME?</v>
      </c>
      <c r="H9673" t="s">
        <v>999</v>
      </c>
      <c r="N9673" t="s">
        <v>45</v>
      </c>
      <c r="O9673" t="s">
        <v>40</v>
      </c>
      <c r="P9673" t="s">
        <v>30</v>
      </c>
      <c r="Q9673" t="s">
        <v>46</v>
      </c>
      <c r="R9673" t="s">
        <v>30</v>
      </c>
      <c r="X9673" t="s">
        <v>37908</v>
      </c>
    </row>
    <row r="9674" spans="1:24" x14ac:dyDescent="0.25">
      <c r="A9674">
        <v>395946</v>
      </c>
      <c r="B9674" t="s">
        <v>37909</v>
      </c>
      <c r="C9674" t="s">
        <v>37910</v>
      </c>
      <c r="E9674" t="s">
        <v>37911</v>
      </c>
      <c r="G9674" t="e">
        <f>-arone</f>
        <v>#NAME?</v>
      </c>
      <c r="H9674" t="s">
        <v>30260</v>
      </c>
      <c r="K9674" t="s">
        <v>37912</v>
      </c>
      <c r="L9674" t="s">
        <v>37913</v>
      </c>
      <c r="N9674" t="s">
        <v>45</v>
      </c>
      <c r="O9674" t="s">
        <v>30</v>
      </c>
      <c r="P9674" t="s">
        <v>30</v>
      </c>
      <c r="Q9674" t="s">
        <v>63</v>
      </c>
      <c r="R9674" t="s">
        <v>30</v>
      </c>
      <c r="X9674" t="s">
        <v>37914</v>
      </c>
    </row>
    <row r="9675" spans="1:24" x14ac:dyDescent="0.25">
      <c r="A9675">
        <v>657667</v>
      </c>
      <c r="B9675" t="s">
        <v>38041</v>
      </c>
      <c r="C9675" t="s">
        <v>38042</v>
      </c>
      <c r="E9675" t="s">
        <v>38043</v>
      </c>
      <c r="F9675" t="s">
        <v>38044</v>
      </c>
      <c r="I9675">
        <v>1984</v>
      </c>
      <c r="K9675" t="s">
        <v>38045</v>
      </c>
      <c r="L9675" t="s">
        <v>38046</v>
      </c>
      <c r="N9675" t="s">
        <v>45</v>
      </c>
      <c r="O9675" t="s">
        <v>30</v>
      </c>
      <c r="P9675" t="s">
        <v>30</v>
      </c>
      <c r="Q9675" t="s">
        <v>63</v>
      </c>
      <c r="R9675" t="s">
        <v>30</v>
      </c>
      <c r="X9675" t="s">
        <v>38047</v>
      </c>
    </row>
    <row r="9676" spans="1:24" x14ac:dyDescent="0.25">
      <c r="A9676">
        <v>608817</v>
      </c>
      <c r="B9676" t="s">
        <v>38065</v>
      </c>
      <c r="C9676" t="s">
        <v>38066</v>
      </c>
      <c r="F9676" t="s">
        <v>442</v>
      </c>
      <c r="K9676" t="s">
        <v>38067</v>
      </c>
      <c r="L9676" t="s">
        <v>38068</v>
      </c>
      <c r="N9676" t="s">
        <v>45</v>
      </c>
      <c r="O9676" t="s">
        <v>40</v>
      </c>
      <c r="P9676" t="s">
        <v>30</v>
      </c>
      <c r="Q9676" t="s">
        <v>63</v>
      </c>
      <c r="R9676" t="s">
        <v>30</v>
      </c>
      <c r="X9676" t="s">
        <v>38069</v>
      </c>
    </row>
    <row r="9677" spans="1:24" x14ac:dyDescent="0.25">
      <c r="A9677">
        <v>77129</v>
      </c>
      <c r="B9677" t="s">
        <v>38070</v>
      </c>
      <c r="C9677" t="s">
        <v>38071</v>
      </c>
      <c r="E9677" t="s">
        <v>38072</v>
      </c>
      <c r="K9677" t="s">
        <v>38073</v>
      </c>
      <c r="L9677" t="s">
        <v>38074</v>
      </c>
      <c r="M9677" t="s">
        <v>302</v>
      </c>
      <c r="N9677" t="s">
        <v>45</v>
      </c>
      <c r="O9677" t="s">
        <v>40</v>
      </c>
      <c r="P9677" t="s">
        <v>30</v>
      </c>
      <c r="Q9677" t="s">
        <v>31</v>
      </c>
      <c r="R9677" t="s">
        <v>30</v>
      </c>
      <c r="X9677" t="s">
        <v>38075</v>
      </c>
    </row>
    <row r="9678" spans="1:24" x14ac:dyDescent="0.25">
      <c r="A9678">
        <v>1381477</v>
      </c>
      <c r="B9678" t="s">
        <v>38109</v>
      </c>
      <c r="C9678" t="s">
        <v>38110</v>
      </c>
      <c r="F9678" t="s">
        <v>452</v>
      </c>
      <c r="K9678" t="s">
        <v>38111</v>
      </c>
      <c r="L9678" t="s">
        <v>38112</v>
      </c>
      <c r="M9678" t="s">
        <v>1664</v>
      </c>
      <c r="N9678" t="s">
        <v>75</v>
      </c>
      <c r="O9678" t="s">
        <v>30</v>
      </c>
      <c r="P9678" t="s">
        <v>30</v>
      </c>
      <c r="Q9678" t="s">
        <v>31</v>
      </c>
      <c r="R9678" t="s">
        <v>30</v>
      </c>
    </row>
    <row r="9679" spans="1:24" x14ac:dyDescent="0.25">
      <c r="A9679">
        <v>1376401</v>
      </c>
      <c r="B9679" t="s">
        <v>38113</v>
      </c>
      <c r="C9679" t="s">
        <v>38114</v>
      </c>
      <c r="K9679" t="s">
        <v>38115</v>
      </c>
      <c r="L9679" t="s">
        <v>38116</v>
      </c>
      <c r="N9679" t="s">
        <v>45</v>
      </c>
      <c r="O9679" t="s">
        <v>40</v>
      </c>
      <c r="P9679" t="s">
        <v>30</v>
      </c>
      <c r="Q9679" t="s">
        <v>31</v>
      </c>
      <c r="R9679" t="s">
        <v>30</v>
      </c>
      <c r="X9679" t="s">
        <v>38117</v>
      </c>
    </row>
    <row r="9680" spans="1:24" x14ac:dyDescent="0.25">
      <c r="A9680">
        <v>1377608</v>
      </c>
      <c r="B9680" t="s">
        <v>38118</v>
      </c>
      <c r="C9680" t="s">
        <v>38119</v>
      </c>
      <c r="G9680" t="e">
        <f>-fylline</f>
        <v>#NAME?</v>
      </c>
      <c r="H9680" t="s">
        <v>155</v>
      </c>
      <c r="K9680" t="s">
        <v>38120</v>
      </c>
      <c r="L9680" t="s">
        <v>38121</v>
      </c>
      <c r="N9680" t="s">
        <v>29</v>
      </c>
      <c r="O9680" t="s">
        <v>40</v>
      </c>
      <c r="P9680" t="s">
        <v>30</v>
      </c>
      <c r="Q9680" t="s">
        <v>63</v>
      </c>
      <c r="R9680" t="s">
        <v>30</v>
      </c>
      <c r="X9680" t="s">
        <v>38122</v>
      </c>
    </row>
    <row r="9681" spans="1:24" x14ac:dyDescent="0.25">
      <c r="A9681">
        <v>1380608</v>
      </c>
      <c r="B9681" t="s">
        <v>38123</v>
      </c>
      <c r="C9681" t="s">
        <v>38124</v>
      </c>
      <c r="G9681" t="e">
        <f>-mab</f>
        <v>#NAME?</v>
      </c>
      <c r="H9681" t="s">
        <v>546</v>
      </c>
      <c r="K9681" t="s">
        <v>11506</v>
      </c>
      <c r="L9681" t="s">
        <v>11507</v>
      </c>
      <c r="N9681" t="s">
        <v>547</v>
      </c>
      <c r="O9681" t="s">
        <v>30</v>
      </c>
      <c r="P9681" t="s">
        <v>30</v>
      </c>
      <c r="Q9681" t="s">
        <v>31</v>
      </c>
      <c r="R9681" t="s">
        <v>30</v>
      </c>
    </row>
    <row r="9682" spans="1:24" x14ac:dyDescent="0.25">
      <c r="A9682">
        <v>1380860</v>
      </c>
      <c r="B9682" t="s">
        <v>38125</v>
      </c>
      <c r="C9682" t="s">
        <v>38126</v>
      </c>
      <c r="G9682" t="e">
        <f>-ermin</f>
        <v>#NAME?</v>
      </c>
      <c r="H9682" t="s">
        <v>14446</v>
      </c>
      <c r="K9682" t="s">
        <v>38127</v>
      </c>
      <c r="L9682" t="s">
        <v>38128</v>
      </c>
      <c r="N9682" t="s">
        <v>108</v>
      </c>
      <c r="O9682" t="s">
        <v>30</v>
      </c>
      <c r="P9682" t="s">
        <v>30</v>
      </c>
      <c r="Q9682" t="s">
        <v>31</v>
      </c>
      <c r="R9682" t="s">
        <v>30</v>
      </c>
    </row>
    <row r="9683" spans="1:24" x14ac:dyDescent="0.25">
      <c r="A9683">
        <v>1152054</v>
      </c>
      <c r="B9683" t="s">
        <v>38129</v>
      </c>
      <c r="C9683" t="s">
        <v>38130</v>
      </c>
      <c r="G9683" t="e">
        <f>-nidazole</f>
        <v>#NAME?</v>
      </c>
      <c r="H9683" t="s">
        <v>10182</v>
      </c>
      <c r="K9683" t="s">
        <v>38131</v>
      </c>
      <c r="L9683" t="s">
        <v>38132</v>
      </c>
      <c r="N9683" t="s">
        <v>45</v>
      </c>
      <c r="O9683" t="s">
        <v>40</v>
      </c>
      <c r="P9683" t="s">
        <v>30</v>
      </c>
      <c r="Q9683" t="s">
        <v>63</v>
      </c>
      <c r="R9683" t="s">
        <v>30</v>
      </c>
      <c r="X9683" t="s">
        <v>38133</v>
      </c>
    </row>
    <row r="9684" spans="1:24" x14ac:dyDescent="0.25">
      <c r="A9684">
        <v>1379700</v>
      </c>
      <c r="B9684" t="s">
        <v>38134</v>
      </c>
      <c r="C9684" t="s">
        <v>38135</v>
      </c>
      <c r="E9684" t="s">
        <v>38136</v>
      </c>
      <c r="K9684" t="s">
        <v>38137</v>
      </c>
      <c r="L9684" t="s">
        <v>38138</v>
      </c>
      <c r="N9684" t="s">
        <v>45</v>
      </c>
      <c r="O9684" t="s">
        <v>40</v>
      </c>
      <c r="P9684" t="s">
        <v>30</v>
      </c>
      <c r="Q9684" t="s">
        <v>46</v>
      </c>
      <c r="R9684" t="s">
        <v>30</v>
      </c>
      <c r="X9684" t="s">
        <v>38139</v>
      </c>
    </row>
    <row r="9685" spans="1:24" x14ac:dyDescent="0.25">
      <c r="A9685">
        <v>114810</v>
      </c>
      <c r="B9685" t="s">
        <v>38160</v>
      </c>
      <c r="C9685" t="s">
        <v>38161</v>
      </c>
      <c r="F9685" t="s">
        <v>38162</v>
      </c>
      <c r="G9685" t="e">
        <f>-azoline</f>
        <v>#NAME?</v>
      </c>
      <c r="H9685" t="s">
        <v>618</v>
      </c>
      <c r="K9685" t="s">
        <v>38163</v>
      </c>
      <c r="L9685" t="s">
        <v>38164</v>
      </c>
      <c r="M9685" t="s">
        <v>18408</v>
      </c>
      <c r="N9685" t="s">
        <v>45</v>
      </c>
      <c r="O9685" t="s">
        <v>40</v>
      </c>
      <c r="P9685" t="s">
        <v>30</v>
      </c>
      <c r="Q9685" t="s">
        <v>63</v>
      </c>
      <c r="R9685" t="s">
        <v>30</v>
      </c>
      <c r="X9685" t="s">
        <v>38165</v>
      </c>
    </row>
    <row r="9686" spans="1:24" x14ac:dyDescent="0.25">
      <c r="A9686">
        <v>453548</v>
      </c>
      <c r="B9686" t="s">
        <v>38193</v>
      </c>
      <c r="C9686" t="s">
        <v>38194</v>
      </c>
      <c r="E9686" t="s">
        <v>38195</v>
      </c>
      <c r="G9686" t="e">
        <f>-dipine</f>
        <v>#NAME?</v>
      </c>
      <c r="H9686" t="s">
        <v>318</v>
      </c>
      <c r="I9686">
        <v>1989</v>
      </c>
      <c r="K9686" t="s">
        <v>38196</v>
      </c>
      <c r="L9686" t="s">
        <v>38197</v>
      </c>
      <c r="M9686" t="s">
        <v>627</v>
      </c>
      <c r="N9686" t="s">
        <v>45</v>
      </c>
      <c r="O9686" t="s">
        <v>40</v>
      </c>
      <c r="P9686" t="s">
        <v>30</v>
      </c>
      <c r="Q9686" t="s">
        <v>63</v>
      </c>
      <c r="R9686" t="s">
        <v>30</v>
      </c>
      <c r="X9686" t="s">
        <v>38198</v>
      </c>
    </row>
    <row r="9687" spans="1:24" x14ac:dyDescent="0.25">
      <c r="A9687">
        <v>1379352</v>
      </c>
      <c r="B9687" t="s">
        <v>38222</v>
      </c>
      <c r="C9687" t="s">
        <v>38223</v>
      </c>
      <c r="E9687" t="s">
        <v>12325</v>
      </c>
      <c r="F9687" t="s">
        <v>1177</v>
      </c>
      <c r="I9687">
        <v>1996</v>
      </c>
      <c r="M9687" t="s">
        <v>8966</v>
      </c>
      <c r="N9687" t="s">
        <v>45</v>
      </c>
      <c r="O9687" t="s">
        <v>40</v>
      </c>
      <c r="P9687" t="s">
        <v>30</v>
      </c>
      <c r="Q9687" t="s">
        <v>63</v>
      </c>
      <c r="R9687" t="s">
        <v>30</v>
      </c>
      <c r="X9687" t="s">
        <v>38224</v>
      </c>
    </row>
    <row r="9688" spans="1:24" x14ac:dyDescent="0.25">
      <c r="A9688">
        <v>1379299</v>
      </c>
      <c r="B9688" t="s">
        <v>38225</v>
      </c>
      <c r="C9688" t="s">
        <v>38226</v>
      </c>
      <c r="N9688" t="s">
        <v>45</v>
      </c>
      <c r="O9688" t="s">
        <v>40</v>
      </c>
      <c r="P9688" t="s">
        <v>30</v>
      </c>
      <c r="Q9688" t="s">
        <v>46</v>
      </c>
      <c r="R9688" t="s">
        <v>30</v>
      </c>
      <c r="X9688" t="s">
        <v>38227</v>
      </c>
    </row>
    <row r="9689" spans="1:24" x14ac:dyDescent="0.25">
      <c r="A9689">
        <v>1376868</v>
      </c>
      <c r="B9689" t="s">
        <v>38228</v>
      </c>
      <c r="C9689" t="s">
        <v>38229</v>
      </c>
      <c r="E9689" t="s">
        <v>38230</v>
      </c>
      <c r="I9689">
        <v>1970</v>
      </c>
      <c r="M9689" t="s">
        <v>38231</v>
      </c>
      <c r="N9689" t="s">
        <v>29</v>
      </c>
      <c r="O9689" t="s">
        <v>40</v>
      </c>
      <c r="P9689" t="s">
        <v>30</v>
      </c>
      <c r="Q9689" t="s">
        <v>31</v>
      </c>
      <c r="R9689" t="s">
        <v>30</v>
      </c>
      <c r="X9689" t="s">
        <v>38232</v>
      </c>
    </row>
    <row r="9690" spans="1:24" x14ac:dyDescent="0.25">
      <c r="A9690">
        <v>1378157</v>
      </c>
      <c r="B9690" t="s">
        <v>38233</v>
      </c>
      <c r="C9690" t="s">
        <v>38234</v>
      </c>
      <c r="G9690" t="s">
        <v>447</v>
      </c>
      <c r="H9690" t="s">
        <v>448</v>
      </c>
      <c r="N9690" t="s">
        <v>29</v>
      </c>
      <c r="O9690" t="s">
        <v>30</v>
      </c>
      <c r="P9690" t="s">
        <v>30</v>
      </c>
      <c r="Q9690" t="s">
        <v>31</v>
      </c>
      <c r="R9690" t="s">
        <v>30</v>
      </c>
      <c r="X9690" t="s">
        <v>38235</v>
      </c>
    </row>
    <row r="9691" spans="1:24" x14ac:dyDescent="0.25">
      <c r="A9691">
        <v>1377991</v>
      </c>
      <c r="B9691" t="s">
        <v>38236</v>
      </c>
      <c r="C9691" t="s">
        <v>38237</v>
      </c>
      <c r="E9691" t="s">
        <v>38238</v>
      </c>
      <c r="F9691" t="s">
        <v>38239</v>
      </c>
      <c r="G9691" t="e">
        <f>-casan</f>
        <v>#NAME?</v>
      </c>
      <c r="H9691" t="s">
        <v>12747</v>
      </c>
      <c r="I9691">
        <v>2010</v>
      </c>
      <c r="N9691" t="s">
        <v>45</v>
      </c>
      <c r="O9691" t="s">
        <v>40</v>
      </c>
      <c r="P9691" t="s">
        <v>30</v>
      </c>
      <c r="Q9691" t="s">
        <v>31</v>
      </c>
      <c r="R9691" t="s">
        <v>30</v>
      </c>
      <c r="X9691" t="s">
        <v>38240</v>
      </c>
    </row>
    <row r="9692" spans="1:24" x14ac:dyDescent="0.25">
      <c r="A9692">
        <v>1377411</v>
      </c>
      <c r="B9692" t="s">
        <v>38241</v>
      </c>
      <c r="C9692" t="s">
        <v>38242</v>
      </c>
      <c r="E9692" t="s">
        <v>38243</v>
      </c>
      <c r="K9692" t="s">
        <v>38244</v>
      </c>
      <c r="L9692" t="s">
        <v>38245</v>
      </c>
      <c r="N9692" t="s">
        <v>45</v>
      </c>
      <c r="O9692" t="s">
        <v>40</v>
      </c>
      <c r="P9692" t="s">
        <v>30</v>
      </c>
      <c r="Q9692" t="s">
        <v>46</v>
      </c>
      <c r="R9692" t="s">
        <v>30</v>
      </c>
      <c r="X9692" t="s">
        <v>38246</v>
      </c>
    </row>
    <row r="9693" spans="1:24" x14ac:dyDescent="0.25">
      <c r="A9693">
        <v>1376992</v>
      </c>
      <c r="B9693" t="s">
        <v>38247</v>
      </c>
      <c r="C9693" t="s">
        <v>38248</v>
      </c>
      <c r="K9693" t="s">
        <v>38249</v>
      </c>
      <c r="L9693" t="s">
        <v>38250</v>
      </c>
      <c r="N9693" t="s">
        <v>45</v>
      </c>
      <c r="O9693" t="s">
        <v>30</v>
      </c>
      <c r="P9693" t="s">
        <v>30</v>
      </c>
      <c r="Q9693" t="s">
        <v>63</v>
      </c>
      <c r="R9693" t="s">
        <v>30</v>
      </c>
      <c r="X9693" t="s">
        <v>38251</v>
      </c>
    </row>
    <row r="9694" spans="1:24" x14ac:dyDescent="0.25">
      <c r="A9694">
        <v>1376610</v>
      </c>
      <c r="B9694" t="s">
        <v>38252</v>
      </c>
      <c r="C9694" t="s">
        <v>38253</v>
      </c>
      <c r="G9694" t="e">
        <f>-citabine</f>
        <v>#NAME?</v>
      </c>
      <c r="H9694" t="s">
        <v>7920</v>
      </c>
      <c r="K9694" t="s">
        <v>38254</v>
      </c>
      <c r="L9694" t="s">
        <v>38255</v>
      </c>
      <c r="N9694" t="s">
        <v>29</v>
      </c>
      <c r="O9694" t="s">
        <v>40</v>
      </c>
      <c r="P9694" t="s">
        <v>30</v>
      </c>
      <c r="Q9694" t="s">
        <v>31</v>
      </c>
      <c r="R9694" t="s">
        <v>30</v>
      </c>
      <c r="X9694" t="s">
        <v>38256</v>
      </c>
    </row>
    <row r="9695" spans="1:24" x14ac:dyDescent="0.25">
      <c r="A9695">
        <v>1379818</v>
      </c>
      <c r="B9695" t="s">
        <v>38257</v>
      </c>
      <c r="C9695" t="s">
        <v>38258</v>
      </c>
      <c r="E9695" t="s">
        <v>38259</v>
      </c>
      <c r="G9695" t="s">
        <v>4695</v>
      </c>
      <c r="H9695" t="s">
        <v>2824</v>
      </c>
      <c r="N9695" t="s">
        <v>45</v>
      </c>
      <c r="O9695" t="s">
        <v>30</v>
      </c>
      <c r="P9695" t="s">
        <v>30</v>
      </c>
      <c r="Q9695" t="s">
        <v>63</v>
      </c>
      <c r="R9695" t="s">
        <v>30</v>
      </c>
      <c r="X9695" t="s">
        <v>38260</v>
      </c>
    </row>
    <row r="9696" spans="1:24" x14ac:dyDescent="0.25">
      <c r="A9696">
        <v>1380009</v>
      </c>
      <c r="B9696" t="s">
        <v>38261</v>
      </c>
      <c r="C9696" t="s">
        <v>38262</v>
      </c>
      <c r="N9696" t="s">
        <v>45</v>
      </c>
      <c r="O9696" t="s">
        <v>40</v>
      </c>
      <c r="P9696" t="s">
        <v>30</v>
      </c>
      <c r="Q9696" t="s">
        <v>46</v>
      </c>
      <c r="R9696" t="s">
        <v>30</v>
      </c>
      <c r="X9696" t="s">
        <v>38263</v>
      </c>
    </row>
    <row r="9697" spans="1:24" x14ac:dyDescent="0.25">
      <c r="A9697">
        <v>1377371</v>
      </c>
      <c r="B9697" t="s">
        <v>38264</v>
      </c>
      <c r="C9697" t="s">
        <v>38265</v>
      </c>
      <c r="N9697" t="s">
        <v>45</v>
      </c>
      <c r="O9697" t="s">
        <v>40</v>
      </c>
      <c r="P9697" t="s">
        <v>30</v>
      </c>
      <c r="Q9697" t="s">
        <v>63</v>
      </c>
      <c r="R9697" t="s">
        <v>30</v>
      </c>
      <c r="X9697" t="s">
        <v>38266</v>
      </c>
    </row>
    <row r="9698" spans="1:24" x14ac:dyDescent="0.25">
      <c r="A9698">
        <v>1377617</v>
      </c>
      <c r="B9698" t="s">
        <v>38267</v>
      </c>
      <c r="C9698" t="s">
        <v>38268</v>
      </c>
      <c r="E9698" t="s">
        <v>38269</v>
      </c>
      <c r="G9698" t="e">
        <f>-antel</f>
        <v>#NAME?</v>
      </c>
      <c r="H9698" t="s">
        <v>3840</v>
      </c>
      <c r="N9698" t="s">
        <v>45</v>
      </c>
      <c r="O9698" t="s">
        <v>40</v>
      </c>
      <c r="P9698" t="s">
        <v>30</v>
      </c>
      <c r="Q9698" t="s">
        <v>63</v>
      </c>
      <c r="R9698" t="s">
        <v>30</v>
      </c>
      <c r="X9698" t="s">
        <v>38270</v>
      </c>
    </row>
    <row r="9699" spans="1:24" x14ac:dyDescent="0.25">
      <c r="A9699">
        <v>1377616</v>
      </c>
      <c r="B9699" t="s">
        <v>38271</v>
      </c>
      <c r="C9699" t="s">
        <v>38272</v>
      </c>
      <c r="G9699" t="e">
        <f>-caine</f>
        <v>#NAME?</v>
      </c>
      <c r="H9699" t="s">
        <v>394</v>
      </c>
      <c r="N9699" t="s">
        <v>45</v>
      </c>
      <c r="O9699" t="s">
        <v>40</v>
      </c>
      <c r="P9699" t="s">
        <v>30</v>
      </c>
      <c r="Q9699" t="s">
        <v>46</v>
      </c>
      <c r="R9699" t="s">
        <v>30</v>
      </c>
      <c r="X9699" t="s">
        <v>38273</v>
      </c>
    </row>
    <row r="9700" spans="1:24" x14ac:dyDescent="0.25">
      <c r="A9700">
        <v>1376852</v>
      </c>
      <c r="B9700" t="s">
        <v>38274</v>
      </c>
      <c r="C9700" t="s">
        <v>38275</v>
      </c>
      <c r="N9700" t="s">
        <v>45</v>
      </c>
      <c r="O9700" t="s">
        <v>40</v>
      </c>
      <c r="P9700" t="s">
        <v>30</v>
      </c>
      <c r="Q9700" t="s">
        <v>63</v>
      </c>
      <c r="R9700" t="s">
        <v>30</v>
      </c>
      <c r="X9700" t="s">
        <v>38276</v>
      </c>
    </row>
    <row r="9701" spans="1:24" x14ac:dyDescent="0.25">
      <c r="A9701">
        <v>88248</v>
      </c>
      <c r="B9701" t="s">
        <v>38277</v>
      </c>
      <c r="C9701" t="s">
        <v>38278</v>
      </c>
      <c r="G9701" t="s">
        <v>2333</v>
      </c>
      <c r="H9701" t="s">
        <v>790</v>
      </c>
      <c r="N9701" t="s">
        <v>45</v>
      </c>
      <c r="O9701" t="s">
        <v>40</v>
      </c>
      <c r="P9701" t="s">
        <v>30</v>
      </c>
      <c r="Q9701" t="s">
        <v>63</v>
      </c>
      <c r="R9701" t="s">
        <v>30</v>
      </c>
      <c r="X9701" t="s">
        <v>38279</v>
      </c>
    </row>
    <row r="9702" spans="1:24" x14ac:dyDescent="0.25">
      <c r="A9702">
        <v>1341416</v>
      </c>
      <c r="B9702" t="s">
        <v>38280</v>
      </c>
      <c r="C9702" t="s">
        <v>38281</v>
      </c>
      <c r="E9702" t="s">
        <v>38282</v>
      </c>
      <c r="F9702" t="s">
        <v>480</v>
      </c>
      <c r="G9702" t="e">
        <f>-penem</f>
        <v>#NAME?</v>
      </c>
      <c r="H9702" t="s">
        <v>2256</v>
      </c>
      <c r="I9702">
        <v>1992</v>
      </c>
      <c r="M9702" t="s">
        <v>453</v>
      </c>
      <c r="N9702" t="s">
        <v>29</v>
      </c>
      <c r="O9702" t="s">
        <v>40</v>
      </c>
      <c r="P9702" t="s">
        <v>30</v>
      </c>
      <c r="Q9702" t="s">
        <v>31</v>
      </c>
      <c r="R9702" t="s">
        <v>30</v>
      </c>
      <c r="X9702" t="s">
        <v>38283</v>
      </c>
    </row>
    <row r="9703" spans="1:24" x14ac:dyDescent="0.25">
      <c r="A9703">
        <v>1380426</v>
      </c>
      <c r="B9703" t="s">
        <v>38287</v>
      </c>
      <c r="C9703" t="s">
        <v>38288</v>
      </c>
      <c r="G9703" t="s">
        <v>1458</v>
      </c>
      <c r="H9703" t="s">
        <v>1459</v>
      </c>
      <c r="M9703" t="s">
        <v>18631</v>
      </c>
      <c r="N9703" t="s">
        <v>75</v>
      </c>
      <c r="O9703" t="s">
        <v>30</v>
      </c>
      <c r="P9703" t="s">
        <v>30</v>
      </c>
      <c r="Q9703" t="s">
        <v>31</v>
      </c>
      <c r="R9703" t="s">
        <v>30</v>
      </c>
    </row>
    <row r="9704" spans="1:24" x14ac:dyDescent="0.25">
      <c r="A9704">
        <v>1381846</v>
      </c>
      <c r="B9704" t="s">
        <v>38292</v>
      </c>
      <c r="C9704" t="s">
        <v>38293</v>
      </c>
      <c r="N9704" t="s">
        <v>547</v>
      </c>
      <c r="O9704" t="s">
        <v>30</v>
      </c>
      <c r="P9704" t="s">
        <v>30</v>
      </c>
      <c r="Q9704" t="s">
        <v>31</v>
      </c>
      <c r="R9704" t="s">
        <v>30</v>
      </c>
    </row>
    <row r="9705" spans="1:24" x14ac:dyDescent="0.25">
      <c r="A9705">
        <v>1380495</v>
      </c>
      <c r="B9705" t="s">
        <v>38294</v>
      </c>
      <c r="C9705" t="s">
        <v>38295</v>
      </c>
      <c r="F9705" t="s">
        <v>38296</v>
      </c>
      <c r="G9705" t="e">
        <f>-filcon</f>
        <v>#NAME?</v>
      </c>
      <c r="H9705" t="s">
        <v>276</v>
      </c>
      <c r="I9705">
        <v>1996</v>
      </c>
      <c r="M9705" t="s">
        <v>277</v>
      </c>
      <c r="N9705" t="s">
        <v>229</v>
      </c>
      <c r="O9705" t="s">
        <v>30</v>
      </c>
      <c r="P9705" t="s">
        <v>30</v>
      </c>
      <c r="Q9705" t="s">
        <v>31</v>
      </c>
      <c r="R9705" t="s">
        <v>30</v>
      </c>
    </row>
    <row r="9706" spans="1:24" x14ac:dyDescent="0.25">
      <c r="A9706">
        <v>1383204</v>
      </c>
      <c r="B9706" t="s">
        <v>38300</v>
      </c>
      <c r="C9706" t="s">
        <v>38301</v>
      </c>
      <c r="E9706" t="s">
        <v>38302</v>
      </c>
      <c r="F9706" t="s">
        <v>301</v>
      </c>
      <c r="I9706">
        <v>1964</v>
      </c>
      <c r="M9706" t="s">
        <v>38303</v>
      </c>
      <c r="N9706" t="s">
        <v>45</v>
      </c>
      <c r="O9706" t="s">
        <v>40</v>
      </c>
      <c r="P9706" t="s">
        <v>30</v>
      </c>
      <c r="Q9706" t="s">
        <v>63</v>
      </c>
      <c r="R9706" t="s">
        <v>30</v>
      </c>
      <c r="X9706" t="s">
        <v>38304</v>
      </c>
    </row>
    <row r="9707" spans="1:24" x14ac:dyDescent="0.25">
      <c r="A9707">
        <v>1305635</v>
      </c>
      <c r="B9707" t="s">
        <v>38305</v>
      </c>
      <c r="C9707" t="s">
        <v>38306</v>
      </c>
      <c r="F9707" t="s">
        <v>1177</v>
      </c>
      <c r="G9707" t="e">
        <f>-nil</f>
        <v>#NAME?</v>
      </c>
      <c r="H9707" t="s">
        <v>336</v>
      </c>
      <c r="N9707" t="s">
        <v>45</v>
      </c>
      <c r="O9707" t="s">
        <v>40</v>
      </c>
      <c r="P9707" t="s">
        <v>30</v>
      </c>
      <c r="Q9707" t="s">
        <v>63</v>
      </c>
      <c r="R9707" t="s">
        <v>30</v>
      </c>
      <c r="X9707" t="s">
        <v>38307</v>
      </c>
    </row>
    <row r="9708" spans="1:24" x14ac:dyDescent="0.25">
      <c r="A9708">
        <v>1383158</v>
      </c>
      <c r="B9708" t="s">
        <v>38308</v>
      </c>
      <c r="C9708" t="s">
        <v>38309</v>
      </c>
      <c r="G9708" t="e">
        <f>-ium</f>
        <v>#NAME?</v>
      </c>
      <c r="H9708" t="s">
        <v>288</v>
      </c>
      <c r="N9708" t="s">
        <v>29</v>
      </c>
      <c r="O9708" t="s">
        <v>40</v>
      </c>
      <c r="P9708" t="s">
        <v>30</v>
      </c>
      <c r="Q9708" t="s">
        <v>46</v>
      </c>
      <c r="R9708" t="s">
        <v>30</v>
      </c>
      <c r="X9708" t="s">
        <v>38310</v>
      </c>
    </row>
    <row r="9709" spans="1:24" x14ac:dyDescent="0.25">
      <c r="A9709">
        <v>94203</v>
      </c>
      <c r="B9709" t="s">
        <v>38311</v>
      </c>
      <c r="C9709" t="s">
        <v>38312</v>
      </c>
      <c r="E9709" t="s">
        <v>38313</v>
      </c>
      <c r="F9709" t="s">
        <v>3624</v>
      </c>
      <c r="I9709">
        <v>1988</v>
      </c>
      <c r="M9709" t="s">
        <v>793</v>
      </c>
      <c r="N9709" t="s">
        <v>45</v>
      </c>
      <c r="O9709" t="s">
        <v>40</v>
      </c>
      <c r="P9709" t="s">
        <v>30</v>
      </c>
      <c r="Q9709" t="s">
        <v>63</v>
      </c>
      <c r="R9709" t="s">
        <v>30</v>
      </c>
      <c r="X9709" t="s">
        <v>38314</v>
      </c>
    </row>
    <row r="9710" spans="1:24" x14ac:dyDescent="0.25">
      <c r="A9710">
        <v>1383487</v>
      </c>
      <c r="B9710" t="s">
        <v>38315</v>
      </c>
      <c r="C9710" t="s">
        <v>38316</v>
      </c>
      <c r="I9710">
        <v>1966</v>
      </c>
      <c r="K9710" t="s">
        <v>38317</v>
      </c>
      <c r="L9710" t="s">
        <v>38318</v>
      </c>
      <c r="M9710" t="s">
        <v>367</v>
      </c>
      <c r="N9710" t="s">
        <v>45</v>
      </c>
      <c r="O9710" t="s">
        <v>40</v>
      </c>
      <c r="P9710" t="s">
        <v>30</v>
      </c>
      <c r="Q9710" t="s">
        <v>46</v>
      </c>
      <c r="R9710" t="s">
        <v>30</v>
      </c>
      <c r="X9710" t="s">
        <v>38319</v>
      </c>
    </row>
    <row r="9711" spans="1:24" x14ac:dyDescent="0.25">
      <c r="A9711">
        <v>801824</v>
      </c>
      <c r="B9711" t="s">
        <v>38328</v>
      </c>
      <c r="C9711" t="s">
        <v>38329</v>
      </c>
      <c r="N9711" t="s">
        <v>45</v>
      </c>
      <c r="O9711" t="s">
        <v>40</v>
      </c>
      <c r="P9711" t="s">
        <v>30</v>
      </c>
      <c r="Q9711" t="s">
        <v>63</v>
      </c>
      <c r="R9711" t="s">
        <v>30</v>
      </c>
      <c r="X9711" t="s">
        <v>38330</v>
      </c>
    </row>
    <row r="9712" spans="1:24" x14ac:dyDescent="0.25">
      <c r="A9712">
        <v>687792</v>
      </c>
      <c r="B9712" t="s">
        <v>38331</v>
      </c>
      <c r="C9712" t="s">
        <v>38332</v>
      </c>
      <c r="E9712" t="s">
        <v>38333</v>
      </c>
      <c r="F9712" t="s">
        <v>38334</v>
      </c>
      <c r="I9712">
        <v>2000</v>
      </c>
      <c r="N9712" t="s">
        <v>29</v>
      </c>
      <c r="O9712" t="s">
        <v>30</v>
      </c>
      <c r="P9712" t="s">
        <v>30</v>
      </c>
      <c r="Q9712" t="s">
        <v>31</v>
      </c>
      <c r="R9712" t="s">
        <v>30</v>
      </c>
      <c r="X9712" t="s">
        <v>38335</v>
      </c>
    </row>
    <row r="9713" spans="1:24" x14ac:dyDescent="0.25">
      <c r="A9713">
        <v>675343</v>
      </c>
      <c r="B9713" t="s">
        <v>38336</v>
      </c>
      <c r="C9713" t="s">
        <v>38337</v>
      </c>
      <c r="E9713" t="s">
        <v>38338</v>
      </c>
      <c r="F9713" t="s">
        <v>3859</v>
      </c>
      <c r="I9713">
        <v>1963</v>
      </c>
      <c r="K9713" t="s">
        <v>37077</v>
      </c>
      <c r="L9713" t="s">
        <v>37078</v>
      </c>
      <c r="M9713" t="s">
        <v>4208</v>
      </c>
      <c r="N9713" t="s">
        <v>29</v>
      </c>
      <c r="O9713" t="s">
        <v>40</v>
      </c>
      <c r="P9713" t="s">
        <v>30</v>
      </c>
      <c r="Q9713" t="s">
        <v>31</v>
      </c>
      <c r="R9713" t="s">
        <v>30</v>
      </c>
      <c r="X9713" t="s">
        <v>38339</v>
      </c>
    </row>
    <row r="9714" spans="1:24" x14ac:dyDescent="0.25">
      <c r="A9714">
        <v>139099</v>
      </c>
      <c r="B9714" t="s">
        <v>38340</v>
      </c>
      <c r="C9714" t="s">
        <v>38341</v>
      </c>
      <c r="E9714" t="s">
        <v>38342</v>
      </c>
      <c r="F9714" t="s">
        <v>922</v>
      </c>
      <c r="I9714">
        <v>1987</v>
      </c>
      <c r="K9714" t="s">
        <v>38343</v>
      </c>
      <c r="L9714" t="s">
        <v>38344</v>
      </c>
      <c r="M9714" t="s">
        <v>367</v>
      </c>
      <c r="N9714" t="s">
        <v>45</v>
      </c>
      <c r="O9714" t="s">
        <v>40</v>
      </c>
      <c r="P9714" t="s">
        <v>30</v>
      </c>
      <c r="Q9714" t="s">
        <v>63</v>
      </c>
      <c r="R9714" t="s">
        <v>30</v>
      </c>
      <c r="X9714" t="s">
        <v>38345</v>
      </c>
    </row>
    <row r="9715" spans="1:24" x14ac:dyDescent="0.25">
      <c r="A9715">
        <v>254526</v>
      </c>
      <c r="B9715" t="s">
        <v>38346</v>
      </c>
      <c r="C9715" t="s">
        <v>38347</v>
      </c>
      <c r="E9715" t="s">
        <v>38348</v>
      </c>
      <c r="I9715">
        <v>1968</v>
      </c>
      <c r="K9715" t="s">
        <v>38349</v>
      </c>
      <c r="L9715" t="s">
        <v>38350</v>
      </c>
      <c r="M9715" t="s">
        <v>12356</v>
      </c>
      <c r="N9715" t="s">
        <v>45</v>
      </c>
      <c r="O9715" t="s">
        <v>40</v>
      </c>
      <c r="P9715" t="s">
        <v>30</v>
      </c>
      <c r="Q9715" t="s">
        <v>63</v>
      </c>
      <c r="R9715" t="s">
        <v>30</v>
      </c>
      <c r="X9715" t="s">
        <v>38351</v>
      </c>
    </row>
    <row r="9716" spans="1:24" x14ac:dyDescent="0.25">
      <c r="A9716">
        <v>2966</v>
      </c>
      <c r="B9716" t="s">
        <v>38352</v>
      </c>
      <c r="C9716" t="s">
        <v>38353</v>
      </c>
      <c r="E9716" t="s">
        <v>38354</v>
      </c>
      <c r="F9716" t="s">
        <v>313</v>
      </c>
      <c r="I9716">
        <v>1990</v>
      </c>
      <c r="M9716" t="s">
        <v>793</v>
      </c>
      <c r="N9716" t="s">
        <v>45</v>
      </c>
      <c r="O9716" t="s">
        <v>40</v>
      </c>
      <c r="P9716" t="s">
        <v>30</v>
      </c>
      <c r="Q9716" t="s">
        <v>63</v>
      </c>
      <c r="R9716" t="s">
        <v>30</v>
      </c>
      <c r="X9716" t="s">
        <v>38355</v>
      </c>
    </row>
    <row r="9717" spans="1:24" x14ac:dyDescent="0.25">
      <c r="A9717">
        <v>241761</v>
      </c>
      <c r="B9717" t="s">
        <v>38356</v>
      </c>
      <c r="C9717" t="s">
        <v>38357</v>
      </c>
      <c r="G9717" t="e">
        <f>-cic</f>
        <v>#NAME?</v>
      </c>
      <c r="H9717" t="s">
        <v>14496</v>
      </c>
      <c r="N9717" t="s">
        <v>45</v>
      </c>
      <c r="O9717" t="s">
        <v>40</v>
      </c>
      <c r="P9717" t="s">
        <v>30</v>
      </c>
      <c r="Q9717" t="s">
        <v>46</v>
      </c>
      <c r="R9717" t="s">
        <v>30</v>
      </c>
      <c r="X9717" t="s">
        <v>38358</v>
      </c>
    </row>
    <row r="9718" spans="1:24" x14ac:dyDescent="0.25">
      <c r="A9718">
        <v>8816</v>
      </c>
      <c r="B9718" t="s">
        <v>38359</v>
      </c>
      <c r="C9718" t="s">
        <v>38360</v>
      </c>
      <c r="E9718" t="s">
        <v>38361</v>
      </c>
      <c r="G9718" t="e">
        <f>-imex</f>
        <v>#NAME?</v>
      </c>
      <c r="H9718" t="s">
        <v>3155</v>
      </c>
      <c r="I9718">
        <v>1995</v>
      </c>
      <c r="K9718" t="s">
        <v>38362</v>
      </c>
      <c r="L9718" t="s">
        <v>38363</v>
      </c>
      <c r="M9718" t="s">
        <v>38364</v>
      </c>
      <c r="N9718" t="s">
        <v>45</v>
      </c>
      <c r="O9718" t="s">
        <v>40</v>
      </c>
      <c r="P9718" t="s">
        <v>30</v>
      </c>
      <c r="Q9718" t="s">
        <v>63</v>
      </c>
      <c r="R9718" t="s">
        <v>30</v>
      </c>
      <c r="X9718" t="s">
        <v>38365</v>
      </c>
    </row>
    <row r="9719" spans="1:24" x14ac:dyDescent="0.25">
      <c r="A9719">
        <v>15423</v>
      </c>
      <c r="B9719" t="s">
        <v>38366</v>
      </c>
      <c r="C9719" t="s">
        <v>38367</v>
      </c>
      <c r="E9719" t="s">
        <v>38368</v>
      </c>
      <c r="F9719" t="s">
        <v>527</v>
      </c>
      <c r="G9719" t="e">
        <f>-oxacin</f>
        <v>#NAME?</v>
      </c>
      <c r="H9719" t="s">
        <v>1472</v>
      </c>
      <c r="I9719">
        <v>1989</v>
      </c>
      <c r="M9719" t="s">
        <v>453</v>
      </c>
      <c r="N9719" t="s">
        <v>45</v>
      </c>
      <c r="O9719" t="s">
        <v>40</v>
      </c>
      <c r="P9719" t="s">
        <v>30</v>
      </c>
      <c r="Q9719" t="s">
        <v>46</v>
      </c>
      <c r="R9719" t="s">
        <v>30</v>
      </c>
      <c r="X9719" t="s">
        <v>38369</v>
      </c>
    </row>
    <row r="9720" spans="1:24" x14ac:dyDescent="0.25">
      <c r="A9720">
        <v>432232</v>
      </c>
      <c r="B9720" t="s">
        <v>38370</v>
      </c>
      <c r="C9720" t="s">
        <v>38371</v>
      </c>
      <c r="K9720" t="s">
        <v>38372</v>
      </c>
      <c r="L9720" t="s">
        <v>38373</v>
      </c>
      <c r="N9720" t="s">
        <v>108</v>
      </c>
      <c r="O9720" t="s">
        <v>30</v>
      </c>
      <c r="P9720" t="s">
        <v>30</v>
      </c>
      <c r="Q9720" t="s">
        <v>31</v>
      </c>
      <c r="R9720" t="s">
        <v>30</v>
      </c>
      <c r="X9720" t="s">
        <v>38374</v>
      </c>
    </row>
    <row r="9721" spans="1:24" x14ac:dyDescent="0.25">
      <c r="A9721">
        <v>105181</v>
      </c>
      <c r="B9721" t="s">
        <v>38375</v>
      </c>
      <c r="C9721" t="s">
        <v>38376</v>
      </c>
      <c r="E9721" t="s">
        <v>38377</v>
      </c>
      <c r="F9721" t="s">
        <v>24979</v>
      </c>
      <c r="G9721" t="e">
        <f>-imepodib</f>
        <v>#NAME?</v>
      </c>
      <c r="H9721" t="s">
        <v>38378</v>
      </c>
      <c r="I9721">
        <v>2002</v>
      </c>
      <c r="N9721" t="s">
        <v>45</v>
      </c>
      <c r="O9721" t="s">
        <v>40</v>
      </c>
      <c r="P9721" t="s">
        <v>30</v>
      </c>
      <c r="Q9721" t="s">
        <v>31</v>
      </c>
      <c r="R9721" t="s">
        <v>30</v>
      </c>
      <c r="X9721" t="s">
        <v>38379</v>
      </c>
    </row>
    <row r="9722" spans="1:24" x14ac:dyDescent="0.25">
      <c r="A9722">
        <v>255340</v>
      </c>
      <c r="B9722" t="s">
        <v>38380</v>
      </c>
      <c r="C9722" t="s">
        <v>38381</v>
      </c>
      <c r="E9722" t="s">
        <v>38382</v>
      </c>
      <c r="I9722">
        <v>1964</v>
      </c>
      <c r="M9722" t="s">
        <v>5768</v>
      </c>
      <c r="N9722" t="s">
        <v>45</v>
      </c>
      <c r="O9722" t="s">
        <v>40</v>
      </c>
      <c r="P9722" t="s">
        <v>30</v>
      </c>
      <c r="Q9722" t="s">
        <v>63</v>
      </c>
      <c r="R9722" t="s">
        <v>30</v>
      </c>
      <c r="X9722" t="s">
        <v>38383</v>
      </c>
    </row>
    <row r="9723" spans="1:24" x14ac:dyDescent="0.25">
      <c r="A9723">
        <v>795821</v>
      </c>
      <c r="B9723" t="s">
        <v>38384</v>
      </c>
      <c r="C9723" t="s">
        <v>38385</v>
      </c>
      <c r="F9723" t="s">
        <v>313</v>
      </c>
      <c r="I9723">
        <v>1964</v>
      </c>
      <c r="M9723" t="s">
        <v>18458</v>
      </c>
      <c r="N9723" t="s">
        <v>45</v>
      </c>
      <c r="O9723" t="s">
        <v>40</v>
      </c>
      <c r="P9723" t="s">
        <v>30</v>
      </c>
      <c r="Q9723" t="s">
        <v>46</v>
      </c>
      <c r="R9723" t="s">
        <v>30</v>
      </c>
      <c r="X9723" t="s">
        <v>38386</v>
      </c>
    </row>
    <row r="9724" spans="1:24" x14ac:dyDescent="0.25">
      <c r="A9724">
        <v>42751</v>
      </c>
      <c r="B9724" t="s">
        <v>38387</v>
      </c>
      <c r="C9724" t="s">
        <v>38388</v>
      </c>
      <c r="F9724" t="s">
        <v>922</v>
      </c>
      <c r="G9724" t="e">
        <f>-kiren</f>
        <v>#NAME?</v>
      </c>
      <c r="H9724" t="s">
        <v>3557</v>
      </c>
      <c r="K9724" t="s">
        <v>38389</v>
      </c>
      <c r="L9724" t="s">
        <v>38390</v>
      </c>
      <c r="N9724" t="s">
        <v>45</v>
      </c>
      <c r="O9724" t="s">
        <v>30</v>
      </c>
      <c r="P9724" t="s">
        <v>30</v>
      </c>
      <c r="Q9724" t="s">
        <v>31</v>
      </c>
      <c r="R9724" t="s">
        <v>30</v>
      </c>
      <c r="X9724" t="s">
        <v>38391</v>
      </c>
    </row>
    <row r="9725" spans="1:24" x14ac:dyDescent="0.25">
      <c r="A9725">
        <v>10373</v>
      </c>
      <c r="B9725" t="s">
        <v>38392</v>
      </c>
      <c r="C9725" t="s">
        <v>38393</v>
      </c>
      <c r="E9725" t="s">
        <v>38394</v>
      </c>
      <c r="G9725" t="e">
        <f>-kalant</f>
        <v>#NAME?</v>
      </c>
      <c r="H9725" t="s">
        <v>1639</v>
      </c>
      <c r="N9725" t="s">
        <v>45</v>
      </c>
      <c r="O9725" t="s">
        <v>40</v>
      </c>
      <c r="P9725" t="s">
        <v>30</v>
      </c>
      <c r="Q9725" t="s">
        <v>63</v>
      </c>
      <c r="R9725" t="s">
        <v>30</v>
      </c>
      <c r="X9725" t="s">
        <v>38395</v>
      </c>
    </row>
    <row r="9726" spans="1:24" x14ac:dyDescent="0.25">
      <c r="A9726">
        <v>13336</v>
      </c>
      <c r="B9726" t="s">
        <v>38396</v>
      </c>
      <c r="C9726" t="s">
        <v>38397</v>
      </c>
      <c r="N9726" t="s">
        <v>45</v>
      </c>
      <c r="O9726" t="s">
        <v>40</v>
      </c>
      <c r="P9726" t="s">
        <v>30</v>
      </c>
      <c r="Q9726" t="s">
        <v>63</v>
      </c>
      <c r="R9726" t="s">
        <v>30</v>
      </c>
      <c r="X9726" t="s">
        <v>38398</v>
      </c>
    </row>
    <row r="9727" spans="1:24" x14ac:dyDescent="0.25">
      <c r="A9727">
        <v>977829</v>
      </c>
      <c r="B9727" t="s">
        <v>38399</v>
      </c>
      <c r="C9727" t="s">
        <v>38400</v>
      </c>
      <c r="N9727" t="s">
        <v>45</v>
      </c>
      <c r="O9727" t="s">
        <v>40</v>
      </c>
      <c r="P9727" t="s">
        <v>30</v>
      </c>
      <c r="Q9727" t="s">
        <v>63</v>
      </c>
      <c r="R9727" t="s">
        <v>30</v>
      </c>
      <c r="X9727" t="s">
        <v>38401</v>
      </c>
    </row>
    <row r="9728" spans="1:24" x14ac:dyDescent="0.25">
      <c r="A9728">
        <v>10813</v>
      </c>
      <c r="B9728" t="s">
        <v>38402</v>
      </c>
      <c r="C9728" t="s">
        <v>38403</v>
      </c>
      <c r="F9728" t="s">
        <v>38404</v>
      </c>
      <c r="I9728">
        <v>1992</v>
      </c>
      <c r="K9728" t="s">
        <v>38405</v>
      </c>
      <c r="L9728" t="s">
        <v>38406</v>
      </c>
      <c r="M9728" t="s">
        <v>30807</v>
      </c>
      <c r="N9728" t="s">
        <v>45</v>
      </c>
      <c r="O9728" t="s">
        <v>40</v>
      </c>
      <c r="P9728" t="s">
        <v>30</v>
      </c>
      <c r="Q9728" t="s">
        <v>63</v>
      </c>
      <c r="R9728" t="s">
        <v>30</v>
      </c>
      <c r="X9728" t="s">
        <v>38407</v>
      </c>
    </row>
    <row r="9729" spans="1:24" x14ac:dyDescent="0.25">
      <c r="A9729">
        <v>111117</v>
      </c>
      <c r="B9729" t="s">
        <v>38408</v>
      </c>
      <c r="C9729" t="s">
        <v>38409</v>
      </c>
      <c r="E9729" t="s">
        <v>38410</v>
      </c>
      <c r="F9729" t="s">
        <v>9382</v>
      </c>
      <c r="G9729" t="e">
        <f>-coxib</f>
        <v>#NAME?</v>
      </c>
      <c r="H9729" t="s">
        <v>7424</v>
      </c>
      <c r="I9729">
        <v>2003</v>
      </c>
      <c r="N9729" t="s">
        <v>45</v>
      </c>
      <c r="O9729" t="s">
        <v>40</v>
      </c>
      <c r="P9729" t="s">
        <v>30</v>
      </c>
      <c r="Q9729" t="s">
        <v>63</v>
      </c>
      <c r="R9729" t="s">
        <v>30</v>
      </c>
      <c r="X9729" t="s">
        <v>38411</v>
      </c>
    </row>
    <row r="9730" spans="1:24" x14ac:dyDescent="0.25">
      <c r="A9730">
        <v>53737</v>
      </c>
      <c r="B9730" t="s">
        <v>38412</v>
      </c>
      <c r="C9730" t="s">
        <v>38413</v>
      </c>
      <c r="K9730" t="s">
        <v>38414</v>
      </c>
      <c r="L9730" t="s">
        <v>38415</v>
      </c>
      <c r="N9730" t="s">
        <v>29</v>
      </c>
      <c r="O9730" t="s">
        <v>40</v>
      </c>
      <c r="P9730" t="s">
        <v>30</v>
      </c>
      <c r="Q9730" t="s">
        <v>46</v>
      </c>
      <c r="R9730" t="s">
        <v>30</v>
      </c>
      <c r="X9730" t="s">
        <v>38416</v>
      </c>
    </row>
    <row r="9731" spans="1:24" x14ac:dyDescent="0.25">
      <c r="A9731">
        <v>92325</v>
      </c>
      <c r="B9731" t="s">
        <v>38417</v>
      </c>
      <c r="C9731" t="s">
        <v>38418</v>
      </c>
      <c r="N9731" t="s">
        <v>45</v>
      </c>
      <c r="O9731" t="s">
        <v>40</v>
      </c>
      <c r="P9731" t="s">
        <v>30</v>
      </c>
      <c r="Q9731" t="s">
        <v>46</v>
      </c>
      <c r="R9731" t="s">
        <v>30</v>
      </c>
      <c r="X9731" t="s">
        <v>38419</v>
      </c>
    </row>
    <row r="9732" spans="1:24" x14ac:dyDescent="0.25">
      <c r="A9732">
        <v>18897</v>
      </c>
      <c r="B9732" t="s">
        <v>38420</v>
      </c>
      <c r="C9732" t="s">
        <v>38421</v>
      </c>
      <c r="G9732" t="e">
        <f>-fiban</f>
        <v>#NAME?</v>
      </c>
      <c r="H9732" t="s">
        <v>10845</v>
      </c>
      <c r="N9732" t="s">
        <v>45</v>
      </c>
      <c r="O9732" t="s">
        <v>40</v>
      </c>
      <c r="P9732" t="s">
        <v>30</v>
      </c>
      <c r="Q9732" t="s">
        <v>31</v>
      </c>
      <c r="R9732" t="s">
        <v>30</v>
      </c>
      <c r="X9732" t="s">
        <v>38422</v>
      </c>
    </row>
    <row r="9733" spans="1:24" x14ac:dyDescent="0.25">
      <c r="A9733">
        <v>278422</v>
      </c>
      <c r="B9733" t="s">
        <v>38423</v>
      </c>
      <c r="C9733" t="s">
        <v>38424</v>
      </c>
      <c r="E9733" t="s">
        <v>38425</v>
      </c>
      <c r="F9733" t="s">
        <v>26173</v>
      </c>
      <c r="I9733">
        <v>1989</v>
      </c>
      <c r="M9733" t="s">
        <v>38426</v>
      </c>
      <c r="N9733" t="s">
        <v>45</v>
      </c>
      <c r="O9733" t="s">
        <v>40</v>
      </c>
      <c r="P9733" t="s">
        <v>30</v>
      </c>
      <c r="Q9733" t="s">
        <v>63</v>
      </c>
      <c r="R9733" t="s">
        <v>30</v>
      </c>
      <c r="X9733" t="s">
        <v>38427</v>
      </c>
    </row>
    <row r="9734" spans="1:24" x14ac:dyDescent="0.25">
      <c r="A9734">
        <v>693880</v>
      </c>
      <c r="B9734" t="s">
        <v>38428</v>
      </c>
      <c r="C9734" t="s">
        <v>38429</v>
      </c>
      <c r="N9734" t="s">
        <v>45</v>
      </c>
      <c r="O9734" t="s">
        <v>40</v>
      </c>
      <c r="P9734" t="s">
        <v>30</v>
      </c>
      <c r="Q9734" t="s">
        <v>63</v>
      </c>
      <c r="R9734" t="s">
        <v>30</v>
      </c>
      <c r="X9734" t="s">
        <v>38430</v>
      </c>
    </row>
    <row r="9735" spans="1:24" x14ac:dyDescent="0.25">
      <c r="A9735">
        <v>1037659</v>
      </c>
      <c r="B9735" t="s">
        <v>38431</v>
      </c>
      <c r="C9735" t="s">
        <v>38432</v>
      </c>
      <c r="N9735" t="s">
        <v>45</v>
      </c>
      <c r="O9735" t="s">
        <v>40</v>
      </c>
      <c r="P9735" t="s">
        <v>30</v>
      </c>
      <c r="Q9735" t="s">
        <v>31</v>
      </c>
      <c r="R9735" t="s">
        <v>30</v>
      </c>
      <c r="X9735" t="s">
        <v>38433</v>
      </c>
    </row>
    <row r="9736" spans="1:24" x14ac:dyDescent="0.25">
      <c r="A9736">
        <v>915223</v>
      </c>
      <c r="B9736" t="s">
        <v>38434</v>
      </c>
      <c r="C9736" t="s">
        <v>38435</v>
      </c>
      <c r="N9736" t="s">
        <v>45</v>
      </c>
      <c r="O9736" t="s">
        <v>40</v>
      </c>
      <c r="P9736" t="s">
        <v>30</v>
      </c>
      <c r="Q9736" t="s">
        <v>63</v>
      </c>
      <c r="R9736" t="s">
        <v>30</v>
      </c>
      <c r="X9736" t="s">
        <v>38436</v>
      </c>
    </row>
    <row r="9737" spans="1:24" x14ac:dyDescent="0.25">
      <c r="A9737">
        <v>693856</v>
      </c>
      <c r="B9737" t="s">
        <v>38437</v>
      </c>
      <c r="C9737" t="s">
        <v>38438</v>
      </c>
      <c r="N9737" t="s">
        <v>45</v>
      </c>
      <c r="O9737" t="s">
        <v>40</v>
      </c>
      <c r="P9737" t="s">
        <v>30</v>
      </c>
      <c r="Q9737" t="s">
        <v>31</v>
      </c>
      <c r="R9737" t="s">
        <v>30</v>
      </c>
      <c r="X9737" t="s">
        <v>38439</v>
      </c>
    </row>
    <row r="9738" spans="1:24" x14ac:dyDescent="0.25">
      <c r="A9738">
        <v>906400</v>
      </c>
      <c r="B9738" t="s">
        <v>38440</v>
      </c>
      <c r="C9738" t="s">
        <v>38441</v>
      </c>
      <c r="N9738" t="s">
        <v>45</v>
      </c>
      <c r="O9738" t="s">
        <v>30</v>
      </c>
      <c r="P9738" t="s">
        <v>30</v>
      </c>
      <c r="Q9738" t="s">
        <v>46</v>
      </c>
      <c r="R9738" t="s">
        <v>30</v>
      </c>
      <c r="X9738" t="s">
        <v>38442</v>
      </c>
    </row>
    <row r="9739" spans="1:24" x14ac:dyDescent="0.25">
      <c r="A9739">
        <v>837083</v>
      </c>
      <c r="B9739" t="s">
        <v>38443</v>
      </c>
      <c r="C9739" t="s">
        <v>38444</v>
      </c>
      <c r="K9739" t="s">
        <v>38445</v>
      </c>
      <c r="L9739" t="s">
        <v>38446</v>
      </c>
      <c r="N9739" t="s">
        <v>45</v>
      </c>
      <c r="O9739" t="s">
        <v>40</v>
      </c>
      <c r="P9739" t="s">
        <v>30</v>
      </c>
      <c r="Q9739" t="s">
        <v>63</v>
      </c>
      <c r="R9739" t="s">
        <v>30</v>
      </c>
      <c r="X9739" t="s">
        <v>38447</v>
      </c>
    </row>
    <row r="9740" spans="1:24" x14ac:dyDescent="0.25">
      <c r="A9740">
        <v>1076781</v>
      </c>
      <c r="B9740" t="s">
        <v>38448</v>
      </c>
      <c r="C9740" t="s">
        <v>38449</v>
      </c>
      <c r="G9740" t="e">
        <f>-mulin</f>
        <v>#NAME?</v>
      </c>
      <c r="H9740" t="s">
        <v>16274</v>
      </c>
      <c r="N9740" t="s">
        <v>45</v>
      </c>
      <c r="O9740" t="s">
        <v>30</v>
      </c>
      <c r="P9740" t="s">
        <v>30</v>
      </c>
      <c r="Q9740" t="s">
        <v>31</v>
      </c>
      <c r="R9740" t="s">
        <v>30</v>
      </c>
      <c r="X9740" t="s">
        <v>38450</v>
      </c>
    </row>
    <row r="9741" spans="1:24" x14ac:dyDescent="0.25">
      <c r="A9741">
        <v>194108</v>
      </c>
      <c r="B9741" t="s">
        <v>38451</v>
      </c>
      <c r="C9741" t="s">
        <v>38452</v>
      </c>
      <c r="G9741" t="s">
        <v>16059</v>
      </c>
      <c r="H9741" t="s">
        <v>16060</v>
      </c>
      <c r="N9741" t="s">
        <v>45</v>
      </c>
      <c r="O9741" t="s">
        <v>40</v>
      </c>
      <c r="P9741" t="s">
        <v>30</v>
      </c>
      <c r="Q9741" t="s">
        <v>63</v>
      </c>
      <c r="R9741" t="s">
        <v>30</v>
      </c>
      <c r="X9741" t="s">
        <v>38453</v>
      </c>
    </row>
    <row r="9742" spans="1:24" x14ac:dyDescent="0.25">
      <c r="A9742">
        <v>873133</v>
      </c>
      <c r="B9742" t="s">
        <v>38454</v>
      </c>
      <c r="C9742" t="s">
        <v>38455</v>
      </c>
      <c r="I9742">
        <v>1963</v>
      </c>
      <c r="M9742" t="s">
        <v>6808</v>
      </c>
      <c r="N9742" t="s">
        <v>45</v>
      </c>
      <c r="O9742" t="s">
        <v>40</v>
      </c>
      <c r="P9742" t="s">
        <v>30</v>
      </c>
      <c r="Q9742" t="s">
        <v>63</v>
      </c>
      <c r="R9742" t="s">
        <v>30</v>
      </c>
      <c r="X9742" t="s">
        <v>38456</v>
      </c>
    </row>
    <row r="9743" spans="1:24" x14ac:dyDescent="0.25">
      <c r="A9743">
        <v>9623</v>
      </c>
      <c r="B9743" t="s">
        <v>38457</v>
      </c>
      <c r="C9743" t="s">
        <v>38458</v>
      </c>
      <c r="G9743" t="e">
        <f>-grel</f>
        <v>#NAME?</v>
      </c>
      <c r="H9743" t="s">
        <v>183</v>
      </c>
      <c r="N9743" t="s">
        <v>45</v>
      </c>
      <c r="O9743" t="s">
        <v>40</v>
      </c>
      <c r="P9743" t="s">
        <v>30</v>
      </c>
      <c r="Q9743" t="s">
        <v>63</v>
      </c>
      <c r="R9743" t="s">
        <v>30</v>
      </c>
      <c r="X9743" t="s">
        <v>38459</v>
      </c>
    </row>
    <row r="9744" spans="1:24" x14ac:dyDescent="0.25">
      <c r="A9744">
        <v>2084</v>
      </c>
      <c r="B9744" t="s">
        <v>38460</v>
      </c>
      <c r="C9744" t="s">
        <v>38461</v>
      </c>
      <c r="E9744" t="s">
        <v>38462</v>
      </c>
      <c r="F9744" t="s">
        <v>38463</v>
      </c>
      <c r="G9744" t="e">
        <f>-stat</f>
        <v>#NAME?</v>
      </c>
      <c r="H9744" t="s">
        <v>7961</v>
      </c>
      <c r="I9744">
        <v>1984</v>
      </c>
      <c r="K9744" t="s">
        <v>38464</v>
      </c>
      <c r="L9744" t="s">
        <v>38465</v>
      </c>
      <c r="M9744" t="s">
        <v>19339</v>
      </c>
      <c r="N9744" t="s">
        <v>45</v>
      </c>
      <c r="O9744" t="s">
        <v>40</v>
      </c>
      <c r="P9744" t="s">
        <v>30</v>
      </c>
      <c r="Q9744" t="s">
        <v>63</v>
      </c>
      <c r="R9744" t="s">
        <v>30</v>
      </c>
      <c r="X9744" t="s">
        <v>38466</v>
      </c>
    </row>
    <row r="9745" spans="1:24" x14ac:dyDescent="0.25">
      <c r="A9745">
        <v>697703</v>
      </c>
      <c r="B9745" t="s">
        <v>38467</v>
      </c>
      <c r="C9745" t="s">
        <v>38468</v>
      </c>
      <c r="N9745" t="s">
        <v>45</v>
      </c>
      <c r="O9745" t="s">
        <v>40</v>
      </c>
      <c r="P9745" t="s">
        <v>30</v>
      </c>
      <c r="Q9745" t="s">
        <v>63</v>
      </c>
      <c r="R9745" t="s">
        <v>30</v>
      </c>
      <c r="X9745" t="s">
        <v>38469</v>
      </c>
    </row>
    <row r="9746" spans="1:24" x14ac:dyDescent="0.25">
      <c r="A9746">
        <v>429475</v>
      </c>
      <c r="B9746" t="s">
        <v>38470</v>
      </c>
      <c r="C9746" t="s">
        <v>38471</v>
      </c>
      <c r="G9746" t="e">
        <f>-ac</f>
        <v>#NAME?</v>
      </c>
      <c r="H9746" t="s">
        <v>1022</v>
      </c>
      <c r="N9746" t="s">
        <v>45</v>
      </c>
      <c r="O9746" t="s">
        <v>40</v>
      </c>
      <c r="P9746" t="s">
        <v>30</v>
      </c>
      <c r="Q9746" t="s">
        <v>63</v>
      </c>
      <c r="R9746" t="s">
        <v>30</v>
      </c>
      <c r="X9746" t="s">
        <v>38472</v>
      </c>
    </row>
    <row r="9747" spans="1:24" x14ac:dyDescent="0.25">
      <c r="A9747">
        <v>1376438</v>
      </c>
      <c r="B9747" t="s">
        <v>38473</v>
      </c>
      <c r="C9747" t="s">
        <v>38474</v>
      </c>
      <c r="E9747" t="s">
        <v>38475</v>
      </c>
      <c r="N9747" t="s">
        <v>45</v>
      </c>
      <c r="O9747" t="s">
        <v>40</v>
      </c>
      <c r="P9747" t="s">
        <v>30</v>
      </c>
      <c r="Q9747" t="s">
        <v>31</v>
      </c>
      <c r="R9747" t="s">
        <v>30</v>
      </c>
      <c r="X9747" t="s">
        <v>38476</v>
      </c>
    </row>
    <row r="9748" spans="1:24" x14ac:dyDescent="0.25">
      <c r="A9748">
        <v>1377121</v>
      </c>
      <c r="B9748" t="s">
        <v>38477</v>
      </c>
      <c r="C9748" t="s">
        <v>38478</v>
      </c>
      <c r="E9748" t="s">
        <v>38479</v>
      </c>
      <c r="N9748" t="s">
        <v>29</v>
      </c>
      <c r="O9748" t="s">
        <v>40</v>
      </c>
      <c r="P9748" t="s">
        <v>30</v>
      </c>
      <c r="Q9748" t="s">
        <v>31</v>
      </c>
      <c r="R9748" t="s">
        <v>30</v>
      </c>
      <c r="X9748" t="s">
        <v>38480</v>
      </c>
    </row>
    <row r="9749" spans="1:24" x14ac:dyDescent="0.25">
      <c r="A9749">
        <v>1376725</v>
      </c>
      <c r="B9749" t="s">
        <v>38481</v>
      </c>
      <c r="C9749" t="s">
        <v>38482</v>
      </c>
      <c r="N9749" t="s">
        <v>45</v>
      </c>
      <c r="O9749" t="s">
        <v>40</v>
      </c>
      <c r="P9749" t="s">
        <v>30</v>
      </c>
      <c r="Q9749" t="s">
        <v>63</v>
      </c>
      <c r="R9749" t="s">
        <v>30</v>
      </c>
      <c r="X9749" t="s">
        <v>38483</v>
      </c>
    </row>
    <row r="9750" spans="1:24" x14ac:dyDescent="0.25">
      <c r="A9750">
        <v>1377512</v>
      </c>
      <c r="B9750" t="s">
        <v>38484</v>
      </c>
      <c r="C9750" t="s">
        <v>38485</v>
      </c>
      <c r="E9750" t="s">
        <v>38486</v>
      </c>
      <c r="K9750" t="s">
        <v>38487</v>
      </c>
      <c r="L9750" t="s">
        <v>38488</v>
      </c>
      <c r="N9750" t="s">
        <v>45</v>
      </c>
      <c r="O9750" t="s">
        <v>40</v>
      </c>
      <c r="P9750" t="s">
        <v>30</v>
      </c>
      <c r="Q9750" t="s">
        <v>63</v>
      </c>
      <c r="R9750" t="s">
        <v>30</v>
      </c>
      <c r="X9750" t="s">
        <v>38489</v>
      </c>
    </row>
    <row r="9751" spans="1:24" x14ac:dyDescent="0.25">
      <c r="A9751">
        <v>1377132</v>
      </c>
      <c r="B9751" t="s">
        <v>38490</v>
      </c>
      <c r="C9751" t="s">
        <v>38491</v>
      </c>
      <c r="N9751" t="s">
        <v>45</v>
      </c>
      <c r="O9751" t="s">
        <v>40</v>
      </c>
      <c r="P9751" t="s">
        <v>30</v>
      </c>
      <c r="Q9751" t="s">
        <v>31</v>
      </c>
      <c r="R9751" t="s">
        <v>30</v>
      </c>
      <c r="X9751" t="s">
        <v>38492</v>
      </c>
    </row>
    <row r="9752" spans="1:24" x14ac:dyDescent="0.25">
      <c r="A9752">
        <v>1380083</v>
      </c>
      <c r="B9752" t="s">
        <v>38493</v>
      </c>
      <c r="C9752" t="s">
        <v>38494</v>
      </c>
      <c r="F9752" t="s">
        <v>545</v>
      </c>
      <c r="G9752" t="e">
        <f>-dotin</f>
        <v>#NAME?</v>
      </c>
      <c r="H9752" t="s">
        <v>3662</v>
      </c>
      <c r="I9752">
        <v>2012</v>
      </c>
      <c r="N9752" t="s">
        <v>45</v>
      </c>
      <c r="O9752" t="s">
        <v>30</v>
      </c>
      <c r="P9752" t="s">
        <v>30</v>
      </c>
      <c r="Q9752" t="s">
        <v>31</v>
      </c>
      <c r="R9752" t="s">
        <v>30</v>
      </c>
      <c r="X9752" t="s">
        <v>38495</v>
      </c>
    </row>
    <row r="9753" spans="1:24" x14ac:dyDescent="0.25">
      <c r="A9753">
        <v>1377817</v>
      </c>
      <c r="B9753" t="s">
        <v>38496</v>
      </c>
      <c r="C9753" t="s">
        <v>38497</v>
      </c>
      <c r="G9753" t="e">
        <f>-adol</f>
        <v>#NAME?</v>
      </c>
      <c r="H9753" t="s">
        <v>582</v>
      </c>
      <c r="N9753" t="s">
        <v>45</v>
      </c>
      <c r="O9753" t="s">
        <v>40</v>
      </c>
      <c r="P9753" t="s">
        <v>30</v>
      </c>
      <c r="Q9753" t="s">
        <v>46</v>
      </c>
      <c r="R9753" t="s">
        <v>30</v>
      </c>
      <c r="X9753" t="s">
        <v>38498</v>
      </c>
    </row>
    <row r="9754" spans="1:24" x14ac:dyDescent="0.25">
      <c r="A9754">
        <v>1377794</v>
      </c>
      <c r="B9754" t="s">
        <v>38499</v>
      </c>
      <c r="C9754" t="s">
        <v>38500</v>
      </c>
      <c r="E9754" t="s">
        <v>38501</v>
      </c>
      <c r="N9754" t="s">
        <v>45</v>
      </c>
      <c r="O9754" t="s">
        <v>30</v>
      </c>
      <c r="P9754" t="s">
        <v>30</v>
      </c>
      <c r="Q9754" t="s">
        <v>46</v>
      </c>
      <c r="R9754" t="s">
        <v>30</v>
      </c>
      <c r="X9754" t="s">
        <v>38502</v>
      </c>
    </row>
    <row r="9755" spans="1:24" x14ac:dyDescent="0.25">
      <c r="A9755">
        <v>1377428</v>
      </c>
      <c r="B9755" t="s">
        <v>38503</v>
      </c>
      <c r="C9755" t="s">
        <v>38504</v>
      </c>
      <c r="K9755" t="s">
        <v>38505</v>
      </c>
      <c r="L9755" t="s">
        <v>38506</v>
      </c>
      <c r="N9755" t="s">
        <v>45</v>
      </c>
      <c r="O9755" t="s">
        <v>40</v>
      </c>
      <c r="P9755" t="s">
        <v>30</v>
      </c>
      <c r="Q9755" t="s">
        <v>63</v>
      </c>
      <c r="R9755" t="s">
        <v>30</v>
      </c>
      <c r="X9755" t="s">
        <v>38507</v>
      </c>
    </row>
    <row r="9756" spans="1:24" x14ac:dyDescent="0.25">
      <c r="A9756">
        <v>1378360</v>
      </c>
      <c r="B9756" t="s">
        <v>38508</v>
      </c>
      <c r="C9756" t="s">
        <v>38509</v>
      </c>
      <c r="N9756" t="s">
        <v>45</v>
      </c>
      <c r="O9756" t="s">
        <v>40</v>
      </c>
      <c r="P9756" t="s">
        <v>30</v>
      </c>
      <c r="Q9756" t="s">
        <v>31</v>
      </c>
      <c r="R9756" t="s">
        <v>30</v>
      </c>
      <c r="X9756" t="s">
        <v>38510</v>
      </c>
    </row>
    <row r="9757" spans="1:24" x14ac:dyDescent="0.25">
      <c r="A9757">
        <v>1377284</v>
      </c>
      <c r="B9757" t="s">
        <v>38511</v>
      </c>
      <c r="C9757" t="s">
        <v>38512</v>
      </c>
      <c r="N9757" t="s">
        <v>45</v>
      </c>
      <c r="O9757" t="s">
        <v>40</v>
      </c>
      <c r="P9757" t="s">
        <v>30</v>
      </c>
      <c r="Q9757" t="s">
        <v>31</v>
      </c>
      <c r="R9757" t="s">
        <v>30</v>
      </c>
      <c r="X9757" t="s">
        <v>38513</v>
      </c>
    </row>
    <row r="9758" spans="1:24" x14ac:dyDescent="0.25">
      <c r="A9758">
        <v>1377668</v>
      </c>
      <c r="B9758" t="s">
        <v>38528</v>
      </c>
      <c r="C9758" t="s">
        <v>38529</v>
      </c>
      <c r="G9758" t="s">
        <v>2404</v>
      </c>
      <c r="H9758" t="s">
        <v>2405</v>
      </c>
      <c r="N9758" t="s">
        <v>45</v>
      </c>
      <c r="O9758" t="s">
        <v>40</v>
      </c>
      <c r="P9758" t="s">
        <v>30</v>
      </c>
      <c r="Q9758" t="s">
        <v>63</v>
      </c>
      <c r="R9758" t="s">
        <v>30</v>
      </c>
      <c r="X9758" t="s">
        <v>38530</v>
      </c>
    </row>
    <row r="9759" spans="1:24" x14ac:dyDescent="0.25">
      <c r="A9759">
        <v>1379754</v>
      </c>
      <c r="B9759" t="s">
        <v>38531</v>
      </c>
      <c r="C9759" t="s">
        <v>38532</v>
      </c>
      <c r="N9759" t="s">
        <v>45</v>
      </c>
      <c r="O9759" t="s">
        <v>40</v>
      </c>
      <c r="P9759" t="s">
        <v>30</v>
      </c>
      <c r="Q9759" t="s">
        <v>63</v>
      </c>
      <c r="R9759" t="s">
        <v>30</v>
      </c>
      <c r="X9759" t="s">
        <v>38533</v>
      </c>
    </row>
    <row r="9760" spans="1:24" x14ac:dyDescent="0.25">
      <c r="A9760">
        <v>1376687</v>
      </c>
      <c r="B9760" t="s">
        <v>38534</v>
      </c>
      <c r="C9760" t="s">
        <v>38535</v>
      </c>
      <c r="G9760" t="e">
        <f>-cycline</f>
        <v>#NAME?</v>
      </c>
      <c r="H9760" t="s">
        <v>5183</v>
      </c>
      <c r="N9760" t="s">
        <v>29</v>
      </c>
      <c r="O9760" t="s">
        <v>30</v>
      </c>
      <c r="P9760" t="s">
        <v>30</v>
      </c>
      <c r="Q9760" t="s">
        <v>46</v>
      </c>
      <c r="R9760" t="s">
        <v>30</v>
      </c>
      <c r="X9760" t="s">
        <v>38536</v>
      </c>
    </row>
    <row r="9761" spans="1:24" x14ac:dyDescent="0.25">
      <c r="A9761">
        <v>1377568</v>
      </c>
      <c r="B9761" t="s">
        <v>38537</v>
      </c>
      <c r="C9761" t="s">
        <v>38538</v>
      </c>
      <c r="G9761" t="e">
        <f>-pafant</f>
        <v>#NAME?</v>
      </c>
      <c r="H9761" t="s">
        <v>13329</v>
      </c>
      <c r="N9761" t="s">
        <v>45</v>
      </c>
      <c r="O9761" t="s">
        <v>30</v>
      </c>
      <c r="P9761" t="s">
        <v>30</v>
      </c>
      <c r="Q9761" t="s">
        <v>63</v>
      </c>
      <c r="R9761" t="s">
        <v>30</v>
      </c>
      <c r="X9761" t="s">
        <v>38539</v>
      </c>
    </row>
    <row r="9762" spans="1:24" x14ac:dyDescent="0.25">
      <c r="A9762">
        <v>1376354</v>
      </c>
      <c r="B9762" t="s">
        <v>38540</v>
      </c>
      <c r="C9762" t="s">
        <v>38541</v>
      </c>
      <c r="N9762" t="s">
        <v>45</v>
      </c>
      <c r="O9762" t="s">
        <v>30</v>
      </c>
      <c r="P9762" t="s">
        <v>30</v>
      </c>
      <c r="Q9762" t="s">
        <v>31</v>
      </c>
      <c r="R9762" t="s">
        <v>30</v>
      </c>
      <c r="X9762" t="s">
        <v>38542</v>
      </c>
    </row>
    <row r="9763" spans="1:24" x14ac:dyDescent="0.25">
      <c r="A9763">
        <v>1379381</v>
      </c>
      <c r="B9763" t="s">
        <v>38543</v>
      </c>
      <c r="C9763" t="s">
        <v>38544</v>
      </c>
      <c r="N9763" t="s">
        <v>45</v>
      </c>
      <c r="O9763" t="s">
        <v>40</v>
      </c>
      <c r="P9763" t="s">
        <v>30</v>
      </c>
      <c r="Q9763" t="s">
        <v>46</v>
      </c>
      <c r="R9763" t="s">
        <v>30</v>
      </c>
      <c r="X9763" t="s">
        <v>38545</v>
      </c>
    </row>
    <row r="9764" spans="1:24" x14ac:dyDescent="0.25">
      <c r="A9764">
        <v>1377769</v>
      </c>
      <c r="B9764" t="s">
        <v>38546</v>
      </c>
      <c r="C9764" t="s">
        <v>38547</v>
      </c>
      <c r="G9764" t="s">
        <v>2404</v>
      </c>
      <c r="H9764" t="s">
        <v>2405</v>
      </c>
      <c r="K9764" t="s">
        <v>38548</v>
      </c>
      <c r="L9764" t="s">
        <v>38549</v>
      </c>
      <c r="N9764" t="s">
        <v>45</v>
      </c>
      <c r="O9764" t="s">
        <v>40</v>
      </c>
      <c r="P9764" t="s">
        <v>30</v>
      </c>
      <c r="Q9764" t="s">
        <v>63</v>
      </c>
      <c r="R9764" t="s">
        <v>30</v>
      </c>
      <c r="X9764" t="s">
        <v>38550</v>
      </c>
    </row>
    <row r="9765" spans="1:24" x14ac:dyDescent="0.25">
      <c r="A9765">
        <v>1379264</v>
      </c>
      <c r="B9765" t="s">
        <v>38551</v>
      </c>
      <c r="C9765" t="s">
        <v>38552</v>
      </c>
      <c r="G9765" t="e">
        <f>-fentrine</f>
        <v>#NAME?</v>
      </c>
      <c r="H9765" t="s">
        <v>30482</v>
      </c>
      <c r="N9765" t="s">
        <v>45</v>
      </c>
      <c r="O9765" t="s">
        <v>40</v>
      </c>
      <c r="P9765" t="s">
        <v>30</v>
      </c>
      <c r="Q9765" t="s">
        <v>31</v>
      </c>
      <c r="R9765" t="s">
        <v>30</v>
      </c>
      <c r="X9765" t="s">
        <v>38553</v>
      </c>
    </row>
    <row r="9766" spans="1:24" x14ac:dyDescent="0.25">
      <c r="A9766">
        <v>1377840</v>
      </c>
      <c r="B9766" t="s">
        <v>38554</v>
      </c>
      <c r="C9766" t="s">
        <v>38555</v>
      </c>
      <c r="N9766" t="s">
        <v>45</v>
      </c>
      <c r="O9766" t="s">
        <v>40</v>
      </c>
      <c r="P9766" t="s">
        <v>30</v>
      </c>
      <c r="Q9766" t="s">
        <v>63</v>
      </c>
      <c r="R9766" t="s">
        <v>30</v>
      </c>
      <c r="X9766" t="s">
        <v>38556</v>
      </c>
    </row>
    <row r="9767" spans="1:24" x14ac:dyDescent="0.25">
      <c r="A9767">
        <v>1379561</v>
      </c>
      <c r="B9767" t="s">
        <v>38557</v>
      </c>
      <c r="C9767" t="s">
        <v>38558</v>
      </c>
      <c r="F9767" t="s">
        <v>4324</v>
      </c>
      <c r="I9767">
        <v>1980</v>
      </c>
      <c r="M9767" t="s">
        <v>38559</v>
      </c>
      <c r="N9767" t="s">
        <v>45</v>
      </c>
      <c r="O9767" t="s">
        <v>30</v>
      </c>
      <c r="P9767" t="s">
        <v>30</v>
      </c>
      <c r="Q9767" t="s">
        <v>63</v>
      </c>
      <c r="R9767" t="s">
        <v>30</v>
      </c>
      <c r="X9767" t="s">
        <v>38560</v>
      </c>
    </row>
    <row r="9768" spans="1:24" x14ac:dyDescent="0.25">
      <c r="A9768">
        <v>1377690</v>
      </c>
      <c r="B9768" t="s">
        <v>38561</v>
      </c>
      <c r="C9768" t="s">
        <v>38562</v>
      </c>
      <c r="K9768" t="s">
        <v>38563</v>
      </c>
      <c r="L9768" t="s">
        <v>38564</v>
      </c>
      <c r="N9768" t="s">
        <v>45</v>
      </c>
      <c r="O9768" t="s">
        <v>40</v>
      </c>
      <c r="P9768" t="s">
        <v>30</v>
      </c>
      <c r="Q9768" t="s">
        <v>63</v>
      </c>
      <c r="R9768" t="s">
        <v>30</v>
      </c>
      <c r="X9768" t="s">
        <v>38565</v>
      </c>
    </row>
    <row r="9769" spans="1:24" x14ac:dyDescent="0.25">
      <c r="A9769">
        <v>1377765</v>
      </c>
      <c r="B9769" t="s">
        <v>38566</v>
      </c>
      <c r="C9769" t="s">
        <v>38567</v>
      </c>
      <c r="N9769" t="s">
        <v>45</v>
      </c>
      <c r="O9769" t="s">
        <v>40</v>
      </c>
      <c r="P9769" t="s">
        <v>30</v>
      </c>
      <c r="Q9769" t="s">
        <v>46</v>
      </c>
      <c r="R9769" t="s">
        <v>30</v>
      </c>
      <c r="X9769" t="s">
        <v>38568</v>
      </c>
    </row>
    <row r="9770" spans="1:24" x14ac:dyDescent="0.25">
      <c r="A9770">
        <v>1377775</v>
      </c>
      <c r="B9770" t="s">
        <v>38569</v>
      </c>
      <c r="C9770" t="s">
        <v>38570</v>
      </c>
      <c r="N9770" t="s">
        <v>45</v>
      </c>
      <c r="O9770" t="s">
        <v>40</v>
      </c>
      <c r="P9770" t="s">
        <v>30</v>
      </c>
      <c r="Q9770" t="s">
        <v>46</v>
      </c>
      <c r="R9770" t="s">
        <v>30</v>
      </c>
      <c r="X9770" t="s">
        <v>38571</v>
      </c>
    </row>
    <row r="9771" spans="1:24" x14ac:dyDescent="0.25">
      <c r="A9771">
        <v>1380036</v>
      </c>
      <c r="B9771" t="s">
        <v>38572</v>
      </c>
      <c r="C9771" t="s">
        <v>38573</v>
      </c>
      <c r="G9771" t="e">
        <f>-taxel</f>
        <v>#NAME?</v>
      </c>
      <c r="H9771" t="s">
        <v>7929</v>
      </c>
      <c r="N9771" t="s">
        <v>29</v>
      </c>
      <c r="O9771" t="s">
        <v>30</v>
      </c>
      <c r="P9771" t="s">
        <v>30</v>
      </c>
      <c r="Q9771" t="s">
        <v>46</v>
      </c>
      <c r="R9771" t="s">
        <v>30</v>
      </c>
      <c r="X9771" t="s">
        <v>38574</v>
      </c>
    </row>
    <row r="9772" spans="1:24" x14ac:dyDescent="0.25">
      <c r="A9772">
        <v>1379719</v>
      </c>
      <c r="B9772" t="s">
        <v>38575</v>
      </c>
      <c r="C9772" t="s">
        <v>38576</v>
      </c>
      <c r="E9772" t="s">
        <v>38577</v>
      </c>
      <c r="I9772">
        <v>1984</v>
      </c>
      <c r="M9772" t="s">
        <v>871</v>
      </c>
      <c r="N9772" t="s">
        <v>45</v>
      </c>
      <c r="O9772" t="s">
        <v>40</v>
      </c>
      <c r="P9772" t="s">
        <v>30</v>
      </c>
      <c r="Q9772" t="s">
        <v>63</v>
      </c>
      <c r="R9772" t="s">
        <v>30</v>
      </c>
      <c r="X9772" t="s">
        <v>38578</v>
      </c>
    </row>
    <row r="9773" spans="1:24" x14ac:dyDescent="0.25">
      <c r="A9773">
        <v>1377689</v>
      </c>
      <c r="B9773" t="s">
        <v>38579</v>
      </c>
      <c r="C9773" t="s">
        <v>38580</v>
      </c>
      <c r="G9773" t="e">
        <f>-oxacin</f>
        <v>#NAME?</v>
      </c>
      <c r="H9773" t="s">
        <v>1472</v>
      </c>
      <c r="N9773" t="s">
        <v>45</v>
      </c>
      <c r="O9773" t="s">
        <v>40</v>
      </c>
      <c r="P9773" t="s">
        <v>30</v>
      </c>
      <c r="Q9773" t="s">
        <v>63</v>
      </c>
      <c r="R9773" t="s">
        <v>30</v>
      </c>
      <c r="X9773" t="s">
        <v>38581</v>
      </c>
    </row>
    <row r="9774" spans="1:24" x14ac:dyDescent="0.25">
      <c r="A9774">
        <v>1376808</v>
      </c>
      <c r="B9774" t="s">
        <v>38582</v>
      </c>
      <c r="C9774" t="s">
        <v>38583</v>
      </c>
      <c r="E9774" t="s">
        <v>38584</v>
      </c>
      <c r="F9774" t="s">
        <v>12581</v>
      </c>
      <c r="G9774" t="e">
        <f>-fylline</f>
        <v>#NAME?</v>
      </c>
      <c r="H9774" t="s">
        <v>155</v>
      </c>
      <c r="I9774">
        <v>1995</v>
      </c>
      <c r="M9774" t="s">
        <v>38585</v>
      </c>
      <c r="N9774" t="s">
        <v>29</v>
      </c>
      <c r="O9774" t="s">
        <v>40</v>
      </c>
      <c r="P9774" t="s">
        <v>30</v>
      </c>
      <c r="Q9774" t="s">
        <v>31</v>
      </c>
      <c r="R9774" t="s">
        <v>30</v>
      </c>
      <c r="X9774" t="s">
        <v>38586</v>
      </c>
    </row>
    <row r="9775" spans="1:24" x14ac:dyDescent="0.25">
      <c r="A9775">
        <v>1379409</v>
      </c>
      <c r="B9775" t="s">
        <v>38587</v>
      </c>
      <c r="C9775" t="s">
        <v>38588</v>
      </c>
      <c r="F9775" t="s">
        <v>301</v>
      </c>
      <c r="N9775" t="s">
        <v>45</v>
      </c>
      <c r="O9775" t="s">
        <v>40</v>
      </c>
      <c r="P9775" t="s">
        <v>30</v>
      </c>
      <c r="Q9775" t="s">
        <v>63</v>
      </c>
      <c r="R9775" t="s">
        <v>30</v>
      </c>
      <c r="X9775" t="s">
        <v>38589</v>
      </c>
    </row>
    <row r="9776" spans="1:24" x14ac:dyDescent="0.25">
      <c r="A9776">
        <v>1377155</v>
      </c>
      <c r="B9776" t="s">
        <v>38590</v>
      </c>
      <c r="C9776" t="s">
        <v>38591</v>
      </c>
      <c r="G9776" t="s">
        <v>447</v>
      </c>
      <c r="H9776" t="s">
        <v>448</v>
      </c>
      <c r="N9776" t="s">
        <v>29</v>
      </c>
      <c r="O9776" t="s">
        <v>40</v>
      </c>
      <c r="P9776" t="s">
        <v>30</v>
      </c>
      <c r="Q9776" t="s">
        <v>31</v>
      </c>
      <c r="R9776" t="s">
        <v>30</v>
      </c>
      <c r="X9776" t="s">
        <v>38592</v>
      </c>
    </row>
    <row r="9777" spans="1:24" x14ac:dyDescent="0.25">
      <c r="A9777">
        <v>1378800</v>
      </c>
      <c r="B9777" t="s">
        <v>38593</v>
      </c>
      <c r="C9777" t="s">
        <v>38594</v>
      </c>
      <c r="G9777" t="s">
        <v>2167</v>
      </c>
      <c r="H9777" t="s">
        <v>2168</v>
      </c>
      <c r="K9777" t="s">
        <v>38595</v>
      </c>
      <c r="L9777" t="s">
        <v>38596</v>
      </c>
      <c r="N9777" t="s">
        <v>45</v>
      </c>
      <c r="O9777" t="s">
        <v>40</v>
      </c>
      <c r="P9777" t="s">
        <v>30</v>
      </c>
      <c r="Q9777" t="s">
        <v>63</v>
      </c>
      <c r="R9777" t="s">
        <v>30</v>
      </c>
      <c r="X9777" t="s">
        <v>38597</v>
      </c>
    </row>
    <row r="9778" spans="1:24" x14ac:dyDescent="0.25">
      <c r="A9778">
        <v>1377026</v>
      </c>
      <c r="B9778" t="s">
        <v>38598</v>
      </c>
      <c r="C9778" t="s">
        <v>38599</v>
      </c>
      <c r="G9778" t="e">
        <f>-cycline</f>
        <v>#NAME?</v>
      </c>
      <c r="H9778" t="s">
        <v>5183</v>
      </c>
      <c r="I9778">
        <v>1964</v>
      </c>
      <c r="M9778" t="s">
        <v>453</v>
      </c>
      <c r="N9778" t="s">
        <v>29</v>
      </c>
      <c r="O9778" t="s">
        <v>30</v>
      </c>
      <c r="P9778" t="s">
        <v>30</v>
      </c>
      <c r="Q9778" t="s">
        <v>31</v>
      </c>
      <c r="R9778" t="s">
        <v>30</v>
      </c>
      <c r="X9778" t="s">
        <v>38600</v>
      </c>
    </row>
    <row r="9779" spans="1:24" x14ac:dyDescent="0.25">
      <c r="A9779">
        <v>1376148</v>
      </c>
      <c r="B9779" t="s">
        <v>38601</v>
      </c>
      <c r="C9779" t="s">
        <v>38602</v>
      </c>
      <c r="E9779" t="s">
        <v>38603</v>
      </c>
      <c r="F9779" t="s">
        <v>499</v>
      </c>
      <c r="I9779">
        <v>2011</v>
      </c>
      <c r="N9779" t="s">
        <v>45</v>
      </c>
      <c r="O9779" t="s">
        <v>40</v>
      </c>
      <c r="P9779" t="s">
        <v>30</v>
      </c>
      <c r="Q9779" t="s">
        <v>63</v>
      </c>
      <c r="R9779" t="s">
        <v>30</v>
      </c>
      <c r="X9779" t="s">
        <v>38604</v>
      </c>
    </row>
    <row r="9780" spans="1:24" x14ac:dyDescent="0.25">
      <c r="A9780">
        <v>1376668</v>
      </c>
      <c r="B9780" t="s">
        <v>38605</v>
      </c>
      <c r="C9780" t="s">
        <v>38606</v>
      </c>
      <c r="E9780" t="s">
        <v>38607</v>
      </c>
      <c r="N9780" t="s">
        <v>29</v>
      </c>
      <c r="O9780" t="s">
        <v>30</v>
      </c>
      <c r="P9780" t="s">
        <v>30</v>
      </c>
      <c r="Q9780" t="s">
        <v>46</v>
      </c>
      <c r="R9780" t="s">
        <v>30</v>
      </c>
      <c r="X9780" t="s">
        <v>38608</v>
      </c>
    </row>
    <row r="9781" spans="1:24" x14ac:dyDescent="0.25">
      <c r="A9781">
        <v>1376598</v>
      </c>
      <c r="B9781" t="s">
        <v>38609</v>
      </c>
      <c r="C9781" t="s">
        <v>38610</v>
      </c>
      <c r="G9781" t="s">
        <v>2639</v>
      </c>
      <c r="H9781" t="s">
        <v>2640</v>
      </c>
      <c r="I9781">
        <v>1962</v>
      </c>
      <c r="M9781" t="s">
        <v>905</v>
      </c>
      <c r="N9781" t="s">
        <v>29</v>
      </c>
      <c r="O9781" t="s">
        <v>40</v>
      </c>
      <c r="P9781" t="s">
        <v>30</v>
      </c>
      <c r="Q9781" t="s">
        <v>31</v>
      </c>
      <c r="R9781" t="s">
        <v>30</v>
      </c>
      <c r="X9781" t="s">
        <v>38611</v>
      </c>
    </row>
    <row r="9782" spans="1:24" x14ac:dyDescent="0.25">
      <c r="A9782">
        <v>1377042</v>
      </c>
      <c r="B9782" t="s">
        <v>38612</v>
      </c>
      <c r="C9782" t="s">
        <v>38613</v>
      </c>
      <c r="N9782" t="s">
        <v>45</v>
      </c>
      <c r="O9782" t="s">
        <v>30</v>
      </c>
      <c r="P9782" t="s">
        <v>30</v>
      </c>
      <c r="Q9782" t="s">
        <v>63</v>
      </c>
      <c r="R9782" t="s">
        <v>30</v>
      </c>
      <c r="X9782" t="s">
        <v>38614</v>
      </c>
    </row>
    <row r="9783" spans="1:24" x14ac:dyDescent="0.25">
      <c r="A9783">
        <v>1377747</v>
      </c>
      <c r="B9783" t="s">
        <v>38615</v>
      </c>
      <c r="C9783" t="s">
        <v>38616</v>
      </c>
      <c r="N9783" t="s">
        <v>45</v>
      </c>
      <c r="O9783" t="s">
        <v>30</v>
      </c>
      <c r="P9783" t="s">
        <v>30</v>
      </c>
      <c r="Q9783" t="s">
        <v>63</v>
      </c>
      <c r="R9783" t="s">
        <v>30</v>
      </c>
      <c r="X9783" t="s">
        <v>38617</v>
      </c>
    </row>
    <row r="9784" spans="1:24" x14ac:dyDescent="0.25">
      <c r="A9784">
        <v>1377123</v>
      </c>
      <c r="B9784" t="s">
        <v>38618</v>
      </c>
      <c r="C9784" t="s">
        <v>38619</v>
      </c>
      <c r="N9784" t="s">
        <v>45</v>
      </c>
      <c r="O9784" t="s">
        <v>40</v>
      </c>
      <c r="P9784" t="s">
        <v>30</v>
      </c>
      <c r="Q9784" t="s">
        <v>46</v>
      </c>
      <c r="R9784" t="s">
        <v>30</v>
      </c>
      <c r="X9784" t="s">
        <v>38620</v>
      </c>
    </row>
    <row r="9785" spans="1:24" x14ac:dyDescent="0.25">
      <c r="A9785">
        <v>1376633</v>
      </c>
      <c r="B9785" t="s">
        <v>38621</v>
      </c>
      <c r="C9785" t="s">
        <v>38622</v>
      </c>
      <c r="G9785" t="e">
        <f>-arone</f>
        <v>#NAME?</v>
      </c>
      <c r="H9785" t="s">
        <v>3497</v>
      </c>
      <c r="N9785" t="s">
        <v>45</v>
      </c>
      <c r="O9785" t="s">
        <v>40</v>
      </c>
      <c r="P9785" t="s">
        <v>30</v>
      </c>
      <c r="Q9785" t="s">
        <v>63</v>
      </c>
      <c r="R9785" t="s">
        <v>30</v>
      </c>
      <c r="X9785" t="s">
        <v>38623</v>
      </c>
    </row>
    <row r="9786" spans="1:24" x14ac:dyDescent="0.25">
      <c r="A9786">
        <v>1377774</v>
      </c>
      <c r="B9786" t="s">
        <v>38624</v>
      </c>
      <c r="C9786" t="s">
        <v>38625</v>
      </c>
      <c r="N9786" t="s">
        <v>45</v>
      </c>
      <c r="O9786" t="s">
        <v>40</v>
      </c>
      <c r="P9786" t="s">
        <v>30</v>
      </c>
      <c r="Q9786" t="s">
        <v>63</v>
      </c>
      <c r="R9786" t="s">
        <v>30</v>
      </c>
      <c r="X9786" t="s">
        <v>38626</v>
      </c>
    </row>
    <row r="9787" spans="1:24" x14ac:dyDescent="0.25">
      <c r="A9787">
        <v>1376994</v>
      </c>
      <c r="B9787" t="s">
        <v>38627</v>
      </c>
      <c r="C9787" t="s">
        <v>38628</v>
      </c>
      <c r="G9787" t="e">
        <f>-prost</f>
        <v>#NAME?</v>
      </c>
      <c r="H9787" t="s">
        <v>238</v>
      </c>
      <c r="N9787" t="s">
        <v>29</v>
      </c>
      <c r="O9787" t="s">
        <v>40</v>
      </c>
      <c r="P9787" t="s">
        <v>30</v>
      </c>
      <c r="Q9787" t="s">
        <v>46</v>
      </c>
      <c r="R9787" t="s">
        <v>30</v>
      </c>
      <c r="X9787" t="s">
        <v>38629</v>
      </c>
    </row>
    <row r="9788" spans="1:24" x14ac:dyDescent="0.25">
      <c r="A9788">
        <v>1379753</v>
      </c>
      <c r="B9788" t="s">
        <v>38630</v>
      </c>
      <c r="C9788" t="s">
        <v>38631</v>
      </c>
      <c r="N9788" t="s">
        <v>29</v>
      </c>
      <c r="O9788" t="s">
        <v>40</v>
      </c>
      <c r="P9788" t="s">
        <v>30</v>
      </c>
      <c r="Q9788" t="s">
        <v>31</v>
      </c>
      <c r="R9788" t="s">
        <v>30</v>
      </c>
      <c r="X9788" t="s">
        <v>38632</v>
      </c>
    </row>
    <row r="9789" spans="1:24" x14ac:dyDescent="0.25">
      <c r="A9789">
        <v>1379924</v>
      </c>
      <c r="B9789" t="s">
        <v>38633</v>
      </c>
      <c r="C9789" t="s">
        <v>38634</v>
      </c>
      <c r="E9789" t="s">
        <v>38635</v>
      </c>
      <c r="N9789" t="s">
        <v>45</v>
      </c>
      <c r="O9789" t="s">
        <v>40</v>
      </c>
      <c r="P9789" t="s">
        <v>30</v>
      </c>
      <c r="Q9789" t="s">
        <v>63</v>
      </c>
      <c r="R9789" t="s">
        <v>30</v>
      </c>
      <c r="X9789" t="s">
        <v>38636</v>
      </c>
    </row>
    <row r="9790" spans="1:24" x14ac:dyDescent="0.25">
      <c r="A9790">
        <v>1378090</v>
      </c>
      <c r="B9790" t="s">
        <v>38637</v>
      </c>
      <c r="C9790" t="s">
        <v>38638</v>
      </c>
      <c r="G9790" t="e">
        <f>-serpine</f>
        <v>#NAME?</v>
      </c>
      <c r="H9790" t="s">
        <v>25903</v>
      </c>
      <c r="N9790" t="s">
        <v>29</v>
      </c>
      <c r="O9790" t="s">
        <v>30</v>
      </c>
      <c r="P9790" t="s">
        <v>30</v>
      </c>
      <c r="Q9790" t="s">
        <v>31</v>
      </c>
      <c r="R9790" t="s">
        <v>30</v>
      </c>
      <c r="X9790" t="s">
        <v>38639</v>
      </c>
    </row>
    <row r="9791" spans="1:24" x14ac:dyDescent="0.25">
      <c r="A9791">
        <v>1377228</v>
      </c>
      <c r="B9791" t="s">
        <v>38640</v>
      </c>
      <c r="C9791" t="s">
        <v>38641</v>
      </c>
      <c r="E9791" t="s">
        <v>38642</v>
      </c>
      <c r="I9791">
        <v>2005</v>
      </c>
      <c r="N9791" t="s">
        <v>45</v>
      </c>
      <c r="O9791" t="s">
        <v>30</v>
      </c>
      <c r="P9791" t="s">
        <v>30</v>
      </c>
      <c r="Q9791" t="s">
        <v>63</v>
      </c>
      <c r="R9791" t="s">
        <v>30</v>
      </c>
      <c r="X9791" t="s">
        <v>38643</v>
      </c>
    </row>
    <row r="9792" spans="1:24" x14ac:dyDescent="0.25">
      <c r="A9792">
        <v>1377048</v>
      </c>
      <c r="B9792" t="s">
        <v>38644</v>
      </c>
      <c r="C9792" t="s">
        <v>38645</v>
      </c>
      <c r="N9792" t="s">
        <v>45</v>
      </c>
      <c r="O9792" t="s">
        <v>40</v>
      </c>
      <c r="P9792" t="s">
        <v>30</v>
      </c>
      <c r="Q9792" t="s">
        <v>46</v>
      </c>
      <c r="R9792" t="s">
        <v>30</v>
      </c>
      <c r="X9792" t="s">
        <v>38646</v>
      </c>
    </row>
    <row r="9793" spans="1:24" x14ac:dyDescent="0.25">
      <c r="A9793">
        <v>1376830</v>
      </c>
      <c r="B9793" t="s">
        <v>38647</v>
      </c>
      <c r="C9793" t="s">
        <v>38648</v>
      </c>
      <c r="N9793" t="s">
        <v>45</v>
      </c>
      <c r="O9793" t="s">
        <v>40</v>
      </c>
      <c r="P9793" t="s">
        <v>30</v>
      </c>
      <c r="Q9793" t="s">
        <v>31</v>
      </c>
      <c r="R9793" t="s">
        <v>30</v>
      </c>
      <c r="X9793" t="s">
        <v>38649</v>
      </c>
    </row>
    <row r="9794" spans="1:24" x14ac:dyDescent="0.25">
      <c r="A9794">
        <v>1377205</v>
      </c>
      <c r="B9794" t="s">
        <v>38650</v>
      </c>
      <c r="C9794" t="s">
        <v>38651</v>
      </c>
      <c r="N9794" t="s">
        <v>45</v>
      </c>
      <c r="O9794" t="s">
        <v>40</v>
      </c>
      <c r="P9794" t="s">
        <v>30</v>
      </c>
      <c r="Q9794" t="s">
        <v>63</v>
      </c>
      <c r="R9794" t="s">
        <v>30</v>
      </c>
      <c r="X9794" t="s">
        <v>38652</v>
      </c>
    </row>
    <row r="9795" spans="1:24" x14ac:dyDescent="0.25">
      <c r="A9795">
        <v>1378506</v>
      </c>
      <c r="B9795" t="s">
        <v>38653</v>
      </c>
      <c r="C9795" t="s">
        <v>38654</v>
      </c>
      <c r="E9795" t="s">
        <v>38655</v>
      </c>
      <c r="G9795" t="s">
        <v>4695</v>
      </c>
      <c r="H9795" t="s">
        <v>2824</v>
      </c>
      <c r="I9795">
        <v>1969</v>
      </c>
      <c r="K9795" t="s">
        <v>38656</v>
      </c>
      <c r="L9795" t="s">
        <v>38657</v>
      </c>
      <c r="M9795" t="s">
        <v>38658</v>
      </c>
      <c r="N9795" t="s">
        <v>29</v>
      </c>
      <c r="O9795" t="s">
        <v>40</v>
      </c>
      <c r="P9795" t="s">
        <v>30</v>
      </c>
      <c r="Q9795" t="s">
        <v>31</v>
      </c>
      <c r="R9795" t="s">
        <v>30</v>
      </c>
      <c r="X9795" t="s">
        <v>38659</v>
      </c>
    </row>
    <row r="9796" spans="1:24" x14ac:dyDescent="0.25">
      <c r="A9796">
        <v>1378497</v>
      </c>
      <c r="B9796" t="s">
        <v>38660</v>
      </c>
      <c r="C9796" t="s">
        <v>38661</v>
      </c>
      <c r="E9796" t="s">
        <v>38662</v>
      </c>
      <c r="K9796" t="s">
        <v>38663</v>
      </c>
      <c r="L9796" t="s">
        <v>38664</v>
      </c>
      <c r="N9796" t="s">
        <v>45</v>
      </c>
      <c r="O9796" t="s">
        <v>40</v>
      </c>
      <c r="P9796" t="s">
        <v>30</v>
      </c>
      <c r="Q9796" t="s">
        <v>46</v>
      </c>
      <c r="R9796" t="s">
        <v>30</v>
      </c>
      <c r="X9796" t="s">
        <v>38665</v>
      </c>
    </row>
    <row r="9797" spans="1:24" x14ac:dyDescent="0.25">
      <c r="A9797">
        <v>1376216</v>
      </c>
      <c r="B9797" t="s">
        <v>38666</v>
      </c>
      <c r="C9797" t="s">
        <v>38667</v>
      </c>
      <c r="E9797" t="s">
        <v>38668</v>
      </c>
      <c r="K9797" t="s">
        <v>38669</v>
      </c>
      <c r="L9797" t="s">
        <v>38670</v>
      </c>
      <c r="N9797" t="s">
        <v>29</v>
      </c>
      <c r="O9797" t="s">
        <v>30</v>
      </c>
      <c r="P9797" t="s">
        <v>30</v>
      </c>
      <c r="Q9797" t="s">
        <v>31</v>
      </c>
      <c r="R9797" t="s">
        <v>30</v>
      </c>
      <c r="X9797" t="s">
        <v>38671</v>
      </c>
    </row>
    <row r="9798" spans="1:24" x14ac:dyDescent="0.25">
      <c r="A9798">
        <v>1331758</v>
      </c>
      <c r="B9798" t="s">
        <v>38672</v>
      </c>
      <c r="C9798" t="s">
        <v>38673</v>
      </c>
      <c r="K9798" t="s">
        <v>38674</v>
      </c>
      <c r="L9798" t="s">
        <v>38675</v>
      </c>
      <c r="N9798" t="s">
        <v>45</v>
      </c>
      <c r="O9798" t="s">
        <v>40</v>
      </c>
      <c r="P9798" t="s">
        <v>30</v>
      </c>
      <c r="Q9798" t="s">
        <v>46</v>
      </c>
      <c r="R9798" t="s">
        <v>30</v>
      </c>
      <c r="X9798" t="s">
        <v>38676</v>
      </c>
    </row>
    <row r="9799" spans="1:24" x14ac:dyDescent="0.25">
      <c r="A9799">
        <v>1378119</v>
      </c>
      <c r="B9799" t="s">
        <v>38677</v>
      </c>
      <c r="C9799" t="s">
        <v>38678</v>
      </c>
      <c r="G9799" t="e">
        <f>-ium</f>
        <v>#NAME?</v>
      </c>
      <c r="H9799" t="s">
        <v>288</v>
      </c>
      <c r="M9799" t="s">
        <v>38679</v>
      </c>
      <c r="N9799" t="s">
        <v>45</v>
      </c>
      <c r="O9799" t="s">
        <v>30</v>
      </c>
      <c r="P9799" t="s">
        <v>30</v>
      </c>
      <c r="Q9799" t="s">
        <v>75</v>
      </c>
      <c r="R9799" t="s">
        <v>30</v>
      </c>
      <c r="X9799" t="s">
        <v>38680</v>
      </c>
    </row>
    <row r="9800" spans="1:24" x14ac:dyDescent="0.25">
      <c r="A9800">
        <v>1030179</v>
      </c>
      <c r="B9800" t="s">
        <v>38681</v>
      </c>
      <c r="C9800" t="s">
        <v>38682</v>
      </c>
      <c r="N9800" t="s">
        <v>45</v>
      </c>
      <c r="O9800" t="s">
        <v>40</v>
      </c>
      <c r="P9800" t="s">
        <v>30</v>
      </c>
      <c r="Q9800" t="s">
        <v>63</v>
      </c>
      <c r="R9800" t="s">
        <v>30</v>
      </c>
      <c r="X9800" t="s">
        <v>38683</v>
      </c>
    </row>
    <row r="9801" spans="1:24" x14ac:dyDescent="0.25">
      <c r="A9801">
        <v>1383291</v>
      </c>
      <c r="B9801" t="s">
        <v>38684</v>
      </c>
      <c r="C9801" t="s">
        <v>38685</v>
      </c>
      <c r="E9801" t="s">
        <v>38686</v>
      </c>
      <c r="F9801" t="s">
        <v>6813</v>
      </c>
      <c r="G9801" t="e">
        <f>-oxacin</f>
        <v>#NAME?</v>
      </c>
      <c r="H9801" t="s">
        <v>1472</v>
      </c>
      <c r="I9801">
        <v>1976</v>
      </c>
      <c r="M9801" t="s">
        <v>453</v>
      </c>
      <c r="N9801" t="s">
        <v>45</v>
      </c>
      <c r="O9801" t="s">
        <v>40</v>
      </c>
      <c r="P9801" t="s">
        <v>30</v>
      </c>
      <c r="Q9801" t="s">
        <v>63</v>
      </c>
      <c r="R9801" t="s">
        <v>30</v>
      </c>
      <c r="X9801" t="s">
        <v>38687</v>
      </c>
    </row>
    <row r="9802" spans="1:24" x14ac:dyDescent="0.25">
      <c r="A9802">
        <v>1383316</v>
      </c>
      <c r="B9802" t="s">
        <v>38688</v>
      </c>
      <c r="C9802" t="s">
        <v>38689</v>
      </c>
      <c r="N9802" t="s">
        <v>45</v>
      </c>
      <c r="O9802" t="s">
        <v>30</v>
      </c>
      <c r="P9802" t="s">
        <v>30</v>
      </c>
      <c r="Q9802" t="s">
        <v>46</v>
      </c>
      <c r="R9802" t="s">
        <v>30</v>
      </c>
      <c r="X9802" t="s">
        <v>38690</v>
      </c>
    </row>
    <row r="9803" spans="1:24" x14ac:dyDescent="0.25">
      <c r="A9803">
        <v>1383304</v>
      </c>
      <c r="B9803" t="s">
        <v>38691</v>
      </c>
      <c r="C9803" t="s">
        <v>38692</v>
      </c>
      <c r="N9803" t="s">
        <v>75</v>
      </c>
      <c r="O9803" t="s">
        <v>30</v>
      </c>
      <c r="P9803" t="s">
        <v>30</v>
      </c>
      <c r="Q9803" t="s">
        <v>31</v>
      </c>
      <c r="R9803" t="s">
        <v>30</v>
      </c>
      <c r="X9803" t="s">
        <v>38693</v>
      </c>
    </row>
    <row r="9804" spans="1:24" x14ac:dyDescent="0.25">
      <c r="A9804">
        <v>1383230</v>
      </c>
      <c r="B9804" t="s">
        <v>38694</v>
      </c>
      <c r="C9804" t="s">
        <v>38695</v>
      </c>
      <c r="E9804" t="s">
        <v>38696</v>
      </c>
      <c r="I9804">
        <v>1980</v>
      </c>
      <c r="M9804" t="s">
        <v>179</v>
      </c>
      <c r="N9804" t="s">
        <v>29</v>
      </c>
      <c r="O9804" t="s">
        <v>40</v>
      </c>
      <c r="P9804" t="s">
        <v>30</v>
      </c>
      <c r="Q9804" t="s">
        <v>31</v>
      </c>
      <c r="R9804" t="s">
        <v>30</v>
      </c>
      <c r="X9804" t="s">
        <v>38697</v>
      </c>
    </row>
    <row r="9805" spans="1:24" x14ac:dyDescent="0.25">
      <c r="A9805">
        <v>1383286</v>
      </c>
      <c r="B9805" t="s">
        <v>38698</v>
      </c>
      <c r="C9805" t="s">
        <v>38699</v>
      </c>
      <c r="N9805" t="s">
        <v>45</v>
      </c>
      <c r="O9805" t="s">
        <v>30</v>
      </c>
      <c r="P9805" t="s">
        <v>30</v>
      </c>
      <c r="Q9805" t="s">
        <v>31</v>
      </c>
      <c r="R9805" t="s">
        <v>30</v>
      </c>
      <c r="X9805" t="s">
        <v>38700</v>
      </c>
    </row>
    <row r="9806" spans="1:24" x14ac:dyDescent="0.25">
      <c r="A9806">
        <v>1383174</v>
      </c>
      <c r="B9806" t="s">
        <v>38701</v>
      </c>
      <c r="C9806" t="s">
        <v>38702</v>
      </c>
      <c r="E9806" t="s">
        <v>38703</v>
      </c>
      <c r="F9806" t="s">
        <v>38704</v>
      </c>
      <c r="G9806" t="e">
        <f>-ium</f>
        <v>#NAME?</v>
      </c>
      <c r="H9806" t="s">
        <v>288</v>
      </c>
      <c r="I9806">
        <v>2011</v>
      </c>
      <c r="N9806" t="s">
        <v>45</v>
      </c>
      <c r="O9806" t="s">
        <v>40</v>
      </c>
      <c r="P9806" t="s">
        <v>30</v>
      </c>
      <c r="Q9806" t="s">
        <v>63</v>
      </c>
      <c r="R9806" t="s">
        <v>30</v>
      </c>
      <c r="X9806" t="s">
        <v>38705</v>
      </c>
    </row>
    <row r="9807" spans="1:24" x14ac:dyDescent="0.25">
      <c r="A9807">
        <v>1383282</v>
      </c>
      <c r="B9807" t="s">
        <v>38706</v>
      </c>
      <c r="C9807" t="s">
        <v>38707</v>
      </c>
      <c r="N9807" t="s">
        <v>45</v>
      </c>
      <c r="O9807" t="s">
        <v>40</v>
      </c>
      <c r="P9807" t="s">
        <v>30</v>
      </c>
      <c r="Q9807" t="s">
        <v>63</v>
      </c>
      <c r="R9807" t="s">
        <v>30</v>
      </c>
      <c r="X9807" t="s">
        <v>38708</v>
      </c>
    </row>
    <row r="9808" spans="1:24" x14ac:dyDescent="0.25">
      <c r="A9808">
        <v>624253</v>
      </c>
      <c r="B9808" t="s">
        <v>38709</v>
      </c>
      <c r="C9808" t="s">
        <v>38710</v>
      </c>
      <c r="E9808" t="s">
        <v>38711</v>
      </c>
      <c r="F9808" t="s">
        <v>1177</v>
      </c>
      <c r="G9808" t="e">
        <f>-terol</f>
        <v>#NAME?</v>
      </c>
      <c r="H9808" t="s">
        <v>827</v>
      </c>
      <c r="I9808">
        <v>1971</v>
      </c>
      <c r="K9808" t="s">
        <v>38712</v>
      </c>
      <c r="L9808" t="s">
        <v>38713</v>
      </c>
      <c r="M9808" t="s">
        <v>1310</v>
      </c>
      <c r="N9808" t="s">
        <v>45</v>
      </c>
      <c r="O9808" t="s">
        <v>40</v>
      </c>
      <c r="P9808" t="s">
        <v>30</v>
      </c>
      <c r="Q9808" t="s">
        <v>31</v>
      </c>
      <c r="R9808" t="s">
        <v>30</v>
      </c>
      <c r="X9808" t="s">
        <v>38714</v>
      </c>
    </row>
    <row r="9809" spans="1:24" x14ac:dyDescent="0.25">
      <c r="A9809">
        <v>1383186</v>
      </c>
      <c r="B9809" t="s">
        <v>38715</v>
      </c>
      <c r="C9809" t="s">
        <v>38716</v>
      </c>
      <c r="N9809" t="s">
        <v>45</v>
      </c>
      <c r="O9809" t="s">
        <v>40</v>
      </c>
      <c r="P9809" t="s">
        <v>30</v>
      </c>
      <c r="Q9809" t="s">
        <v>63</v>
      </c>
      <c r="R9809" t="s">
        <v>30</v>
      </c>
      <c r="X9809" t="s">
        <v>38717</v>
      </c>
    </row>
    <row r="9810" spans="1:24" x14ac:dyDescent="0.25">
      <c r="A9810">
        <v>1383130</v>
      </c>
      <c r="B9810" t="s">
        <v>38718</v>
      </c>
      <c r="C9810" t="s">
        <v>38719</v>
      </c>
      <c r="F9810" t="s">
        <v>489</v>
      </c>
      <c r="I9810">
        <v>1970</v>
      </c>
      <c r="M9810" t="s">
        <v>4267</v>
      </c>
      <c r="N9810" t="s">
        <v>45</v>
      </c>
      <c r="O9810" t="s">
        <v>40</v>
      </c>
      <c r="P9810" t="s">
        <v>30</v>
      </c>
      <c r="Q9810" t="s">
        <v>63</v>
      </c>
      <c r="R9810" t="s">
        <v>30</v>
      </c>
      <c r="X9810" t="s">
        <v>38720</v>
      </c>
    </row>
    <row r="9811" spans="1:24" x14ac:dyDescent="0.25">
      <c r="A9811">
        <v>1377937</v>
      </c>
      <c r="B9811" t="s">
        <v>38721</v>
      </c>
      <c r="C9811" t="s">
        <v>38722</v>
      </c>
      <c r="E9811" t="s">
        <v>38723</v>
      </c>
      <c r="F9811" t="s">
        <v>1370</v>
      </c>
      <c r="G9811" t="e">
        <f>-tant</f>
        <v>#NAME?</v>
      </c>
      <c r="H9811" t="s">
        <v>8457</v>
      </c>
      <c r="I9811">
        <v>2009</v>
      </c>
      <c r="N9811" t="s">
        <v>45</v>
      </c>
      <c r="O9811" t="s">
        <v>30</v>
      </c>
      <c r="P9811" t="s">
        <v>30</v>
      </c>
      <c r="Q9811" t="s">
        <v>31</v>
      </c>
      <c r="R9811" t="s">
        <v>30</v>
      </c>
      <c r="X9811" t="s">
        <v>38724</v>
      </c>
    </row>
    <row r="9812" spans="1:24" x14ac:dyDescent="0.25">
      <c r="A9812">
        <v>1380203</v>
      </c>
      <c r="B9812" t="s">
        <v>38725</v>
      </c>
      <c r="C9812" t="s">
        <v>38726</v>
      </c>
      <c r="F9812" t="s">
        <v>178</v>
      </c>
      <c r="I9812">
        <v>1964</v>
      </c>
      <c r="M9812" t="s">
        <v>2468</v>
      </c>
      <c r="N9812" t="s">
        <v>229</v>
      </c>
      <c r="O9812" t="s">
        <v>30</v>
      </c>
      <c r="P9812" t="s">
        <v>30</v>
      </c>
      <c r="Q9812" t="s">
        <v>31</v>
      </c>
      <c r="R9812" t="s">
        <v>30</v>
      </c>
    </row>
    <row r="9813" spans="1:24" x14ac:dyDescent="0.25">
      <c r="A9813">
        <v>1380746</v>
      </c>
      <c r="B9813" t="s">
        <v>38732</v>
      </c>
      <c r="C9813" t="s">
        <v>38733</v>
      </c>
      <c r="N9813" t="s">
        <v>75</v>
      </c>
      <c r="O9813" t="s">
        <v>30</v>
      </c>
      <c r="P9813" t="s">
        <v>30</v>
      </c>
      <c r="Q9813" t="s">
        <v>31</v>
      </c>
      <c r="R9813" t="s">
        <v>30</v>
      </c>
    </row>
    <row r="9814" spans="1:24" x14ac:dyDescent="0.25">
      <c r="A9814">
        <v>1380617</v>
      </c>
      <c r="B9814" t="s">
        <v>38734</v>
      </c>
      <c r="C9814" t="s">
        <v>38735</v>
      </c>
      <c r="N9814" t="s">
        <v>75</v>
      </c>
      <c r="O9814" t="s">
        <v>30</v>
      </c>
      <c r="P9814" t="s">
        <v>30</v>
      </c>
      <c r="Q9814" t="s">
        <v>31</v>
      </c>
      <c r="R9814" t="s">
        <v>30</v>
      </c>
    </row>
    <row r="9815" spans="1:24" x14ac:dyDescent="0.25">
      <c r="A9815">
        <v>1380594</v>
      </c>
      <c r="B9815" t="s">
        <v>38736</v>
      </c>
      <c r="C9815" t="s">
        <v>38737</v>
      </c>
      <c r="G9815" t="e">
        <f>-tide</f>
        <v>#NAME?</v>
      </c>
      <c r="H9815" t="s">
        <v>107</v>
      </c>
      <c r="N9815" t="s">
        <v>108</v>
      </c>
      <c r="O9815" t="s">
        <v>30</v>
      </c>
      <c r="P9815" t="s">
        <v>30</v>
      </c>
      <c r="Q9815" t="s">
        <v>31</v>
      </c>
      <c r="R9815" t="s">
        <v>30</v>
      </c>
    </row>
    <row r="9816" spans="1:24" x14ac:dyDescent="0.25">
      <c r="A9816">
        <v>1380966</v>
      </c>
      <c r="B9816" t="s">
        <v>38741</v>
      </c>
      <c r="C9816" t="s">
        <v>38742</v>
      </c>
      <c r="E9816" t="s">
        <v>38743</v>
      </c>
      <c r="F9816" t="s">
        <v>10819</v>
      </c>
      <c r="I9816">
        <v>2008</v>
      </c>
      <c r="N9816" t="s">
        <v>2360</v>
      </c>
      <c r="O9816" t="s">
        <v>30</v>
      </c>
      <c r="P9816" t="s">
        <v>30</v>
      </c>
      <c r="Q9816" t="s">
        <v>31</v>
      </c>
      <c r="R9816" t="s">
        <v>30</v>
      </c>
    </row>
    <row r="9817" spans="1:24" x14ac:dyDescent="0.25">
      <c r="A9817">
        <v>1380959</v>
      </c>
      <c r="B9817" t="s">
        <v>38744</v>
      </c>
      <c r="C9817" t="s">
        <v>38745</v>
      </c>
      <c r="N9817" t="s">
        <v>75</v>
      </c>
      <c r="O9817" t="s">
        <v>30</v>
      </c>
      <c r="P9817" t="s">
        <v>30</v>
      </c>
      <c r="Q9817" t="s">
        <v>31</v>
      </c>
      <c r="R9817" t="s">
        <v>30</v>
      </c>
    </row>
    <row r="9818" spans="1:24" x14ac:dyDescent="0.25">
      <c r="A9818">
        <v>153408</v>
      </c>
      <c r="B9818" t="s">
        <v>38750</v>
      </c>
      <c r="C9818" t="s">
        <v>38751</v>
      </c>
      <c r="E9818" t="s">
        <v>38752</v>
      </c>
      <c r="F9818" t="s">
        <v>519</v>
      </c>
      <c r="K9818" t="s">
        <v>38753</v>
      </c>
      <c r="L9818" t="s">
        <v>38754</v>
      </c>
      <c r="N9818" t="s">
        <v>45</v>
      </c>
      <c r="O9818" t="s">
        <v>40</v>
      </c>
      <c r="P9818" t="s">
        <v>30</v>
      </c>
      <c r="Q9818" t="s">
        <v>63</v>
      </c>
      <c r="R9818" t="s">
        <v>30</v>
      </c>
      <c r="X9818" t="s">
        <v>38755</v>
      </c>
    </row>
    <row r="9819" spans="1:24" x14ac:dyDescent="0.25">
      <c r="A9819">
        <v>263558</v>
      </c>
      <c r="B9819" t="s">
        <v>38784</v>
      </c>
      <c r="C9819" t="s">
        <v>38785</v>
      </c>
      <c r="K9819" t="s">
        <v>38786</v>
      </c>
      <c r="L9819" t="s">
        <v>38787</v>
      </c>
      <c r="N9819" t="s">
        <v>29</v>
      </c>
      <c r="O9819" t="s">
        <v>40</v>
      </c>
      <c r="P9819" t="s">
        <v>30</v>
      </c>
      <c r="Q9819" t="s">
        <v>31</v>
      </c>
      <c r="R9819" t="s">
        <v>30</v>
      </c>
      <c r="X9819" t="s">
        <v>38788</v>
      </c>
    </row>
    <row r="9820" spans="1:24" x14ac:dyDescent="0.25">
      <c r="A9820">
        <v>16735</v>
      </c>
      <c r="B9820" t="s">
        <v>38851</v>
      </c>
      <c r="C9820" t="s">
        <v>38852</v>
      </c>
      <c r="F9820" t="s">
        <v>38853</v>
      </c>
      <c r="G9820" t="e">
        <f>-caine</f>
        <v>#NAME?</v>
      </c>
      <c r="H9820" t="s">
        <v>394</v>
      </c>
      <c r="K9820" t="s">
        <v>38854</v>
      </c>
      <c r="L9820" t="s">
        <v>38855</v>
      </c>
      <c r="M9820" t="s">
        <v>727</v>
      </c>
      <c r="N9820" t="s">
        <v>45</v>
      </c>
      <c r="O9820" t="s">
        <v>40</v>
      </c>
      <c r="P9820" t="s">
        <v>30</v>
      </c>
      <c r="Q9820" t="s">
        <v>63</v>
      </c>
      <c r="R9820" t="s">
        <v>30</v>
      </c>
      <c r="X9820" t="s">
        <v>38856</v>
      </c>
    </row>
    <row r="9821" spans="1:24" x14ac:dyDescent="0.25">
      <c r="A9821">
        <v>686036</v>
      </c>
      <c r="B9821" t="s">
        <v>38864</v>
      </c>
      <c r="C9821" t="s">
        <v>38865</v>
      </c>
      <c r="E9821" t="s">
        <v>38866</v>
      </c>
      <c r="F9821" t="s">
        <v>341</v>
      </c>
      <c r="G9821" t="e">
        <f>-mycin</f>
        <v>#NAME?</v>
      </c>
      <c r="H9821" t="s">
        <v>26</v>
      </c>
      <c r="I9821">
        <v>1986</v>
      </c>
      <c r="K9821" t="s">
        <v>38867</v>
      </c>
      <c r="L9821" t="s">
        <v>38868</v>
      </c>
      <c r="M9821" t="s">
        <v>453</v>
      </c>
      <c r="N9821" t="s">
        <v>29</v>
      </c>
      <c r="O9821" t="s">
        <v>30</v>
      </c>
      <c r="P9821" t="s">
        <v>30</v>
      </c>
      <c r="Q9821" t="s">
        <v>31</v>
      </c>
      <c r="R9821" t="s">
        <v>30</v>
      </c>
      <c r="X9821" t="s">
        <v>38869</v>
      </c>
    </row>
    <row r="9822" spans="1:24" x14ac:dyDescent="0.25">
      <c r="A9822">
        <v>1380042</v>
      </c>
      <c r="B9822" t="s">
        <v>38944</v>
      </c>
      <c r="C9822" t="s">
        <v>38945</v>
      </c>
      <c r="N9822" t="s">
        <v>45</v>
      </c>
      <c r="O9822" t="s">
        <v>40</v>
      </c>
      <c r="P9822" t="s">
        <v>30</v>
      </c>
      <c r="Q9822" t="s">
        <v>31</v>
      </c>
      <c r="R9822" t="s">
        <v>30</v>
      </c>
      <c r="X9822" t="s">
        <v>38946</v>
      </c>
    </row>
    <row r="9823" spans="1:24" x14ac:dyDescent="0.25">
      <c r="A9823">
        <v>1379982</v>
      </c>
      <c r="B9823" t="s">
        <v>38947</v>
      </c>
      <c r="C9823" t="s">
        <v>38948</v>
      </c>
      <c r="N9823" t="s">
        <v>45</v>
      </c>
      <c r="O9823" t="s">
        <v>40</v>
      </c>
      <c r="P9823" t="s">
        <v>30</v>
      </c>
      <c r="Q9823" t="s">
        <v>63</v>
      </c>
      <c r="R9823" t="s">
        <v>30</v>
      </c>
      <c r="X9823" t="s">
        <v>38949</v>
      </c>
    </row>
    <row r="9824" spans="1:24" x14ac:dyDescent="0.25">
      <c r="A9824">
        <v>283927</v>
      </c>
      <c r="B9824" t="s">
        <v>38950</v>
      </c>
      <c r="C9824" t="s">
        <v>38951</v>
      </c>
      <c r="N9824" t="s">
        <v>45</v>
      </c>
      <c r="O9824" t="s">
        <v>40</v>
      </c>
      <c r="P9824" t="s">
        <v>30</v>
      </c>
      <c r="Q9824" t="s">
        <v>46</v>
      </c>
      <c r="R9824" t="s">
        <v>30</v>
      </c>
      <c r="X9824" t="s">
        <v>38952</v>
      </c>
    </row>
    <row r="9825" spans="1:24" x14ac:dyDescent="0.25">
      <c r="A9825">
        <v>1326811</v>
      </c>
      <c r="B9825" t="s">
        <v>38953</v>
      </c>
      <c r="C9825" t="s">
        <v>38954</v>
      </c>
      <c r="E9825" t="s">
        <v>38955</v>
      </c>
      <c r="N9825" t="s">
        <v>45</v>
      </c>
      <c r="O9825" t="s">
        <v>40</v>
      </c>
      <c r="P9825" t="s">
        <v>30</v>
      </c>
      <c r="Q9825" t="s">
        <v>46</v>
      </c>
      <c r="R9825" t="s">
        <v>30</v>
      </c>
      <c r="X9825" t="s">
        <v>38956</v>
      </c>
    </row>
    <row r="9826" spans="1:24" x14ac:dyDescent="0.25">
      <c r="A9826">
        <v>1378224</v>
      </c>
      <c r="B9826" t="s">
        <v>38957</v>
      </c>
      <c r="C9826" t="s">
        <v>38958</v>
      </c>
      <c r="G9826" t="e">
        <f>-ium</f>
        <v>#NAME?</v>
      </c>
      <c r="H9826" t="s">
        <v>288</v>
      </c>
      <c r="M9826" t="s">
        <v>3218</v>
      </c>
      <c r="N9826" t="s">
        <v>45</v>
      </c>
      <c r="O9826" t="s">
        <v>30</v>
      </c>
      <c r="P9826" t="s">
        <v>30</v>
      </c>
      <c r="Q9826" t="s">
        <v>75</v>
      </c>
      <c r="R9826" t="s">
        <v>30</v>
      </c>
      <c r="X9826" t="s">
        <v>38959</v>
      </c>
    </row>
    <row r="9827" spans="1:24" x14ac:dyDescent="0.25">
      <c r="A9827">
        <v>1383419</v>
      </c>
      <c r="B9827" t="s">
        <v>38960</v>
      </c>
      <c r="C9827" t="s">
        <v>38961</v>
      </c>
      <c r="E9827" t="s">
        <v>38962</v>
      </c>
      <c r="F9827" t="s">
        <v>480</v>
      </c>
      <c r="G9827" t="e">
        <f>-cillin</f>
        <v>#NAME?</v>
      </c>
      <c r="H9827" t="s">
        <v>59</v>
      </c>
      <c r="I9827">
        <v>1976</v>
      </c>
      <c r="M9827" t="s">
        <v>453</v>
      </c>
      <c r="N9827" t="s">
        <v>29</v>
      </c>
      <c r="O9827" t="s">
        <v>30</v>
      </c>
      <c r="P9827" t="s">
        <v>30</v>
      </c>
      <c r="Q9827" t="s">
        <v>31</v>
      </c>
      <c r="R9827" t="s">
        <v>30</v>
      </c>
      <c r="X9827" t="s">
        <v>38963</v>
      </c>
    </row>
    <row r="9828" spans="1:24" x14ac:dyDescent="0.25">
      <c r="A9828">
        <v>1383365</v>
      </c>
      <c r="B9828" t="s">
        <v>38964</v>
      </c>
      <c r="C9828" t="s">
        <v>38965</v>
      </c>
      <c r="G9828" t="e">
        <f>-ium</f>
        <v>#NAME?</v>
      </c>
      <c r="H9828" t="s">
        <v>288</v>
      </c>
      <c r="N9828" t="s">
        <v>45</v>
      </c>
      <c r="O9828" t="s">
        <v>40</v>
      </c>
      <c r="P9828" t="s">
        <v>30</v>
      </c>
      <c r="Q9828" t="s">
        <v>63</v>
      </c>
      <c r="R9828" t="s">
        <v>30</v>
      </c>
      <c r="X9828" t="s">
        <v>38966</v>
      </c>
    </row>
    <row r="9829" spans="1:24" x14ac:dyDescent="0.25">
      <c r="A9829">
        <v>1383398</v>
      </c>
      <c r="B9829" t="s">
        <v>38967</v>
      </c>
      <c r="C9829" t="s">
        <v>38968</v>
      </c>
      <c r="N9829" t="s">
        <v>45</v>
      </c>
      <c r="O9829" t="s">
        <v>40</v>
      </c>
      <c r="P9829" t="s">
        <v>30</v>
      </c>
      <c r="Q9829" t="s">
        <v>63</v>
      </c>
      <c r="R9829" t="s">
        <v>30</v>
      </c>
      <c r="X9829" t="s">
        <v>38969</v>
      </c>
    </row>
    <row r="9830" spans="1:24" x14ac:dyDescent="0.25">
      <c r="A9830">
        <v>1383267</v>
      </c>
      <c r="B9830" t="s">
        <v>38970</v>
      </c>
      <c r="C9830" t="s">
        <v>38971</v>
      </c>
      <c r="E9830" t="s">
        <v>38972</v>
      </c>
      <c r="N9830" t="s">
        <v>45</v>
      </c>
      <c r="O9830" t="s">
        <v>40</v>
      </c>
      <c r="P9830" t="s">
        <v>30</v>
      </c>
      <c r="Q9830" t="s">
        <v>63</v>
      </c>
      <c r="R9830" t="s">
        <v>30</v>
      </c>
      <c r="X9830" t="s">
        <v>38973</v>
      </c>
    </row>
    <row r="9831" spans="1:24" x14ac:dyDescent="0.25">
      <c r="A9831">
        <v>523056</v>
      </c>
      <c r="B9831" t="s">
        <v>38974</v>
      </c>
      <c r="C9831" t="s">
        <v>38975</v>
      </c>
      <c r="N9831" t="s">
        <v>29</v>
      </c>
      <c r="O9831" t="s">
        <v>40</v>
      </c>
      <c r="P9831" t="s">
        <v>30</v>
      </c>
      <c r="Q9831" t="s">
        <v>31</v>
      </c>
      <c r="R9831" t="s">
        <v>30</v>
      </c>
      <c r="X9831" t="s">
        <v>38976</v>
      </c>
    </row>
    <row r="9832" spans="1:24" x14ac:dyDescent="0.25">
      <c r="A9832">
        <v>1383165</v>
      </c>
      <c r="B9832" t="s">
        <v>38977</v>
      </c>
      <c r="C9832" t="s">
        <v>38978</v>
      </c>
      <c r="E9832" t="s">
        <v>38979</v>
      </c>
      <c r="F9832" t="s">
        <v>38980</v>
      </c>
      <c r="G9832" t="s">
        <v>789</v>
      </c>
      <c r="H9832" t="s">
        <v>790</v>
      </c>
      <c r="I9832">
        <v>2007</v>
      </c>
      <c r="K9832" t="s">
        <v>38981</v>
      </c>
      <c r="L9832" t="s">
        <v>38982</v>
      </c>
      <c r="N9832" t="s">
        <v>29</v>
      </c>
      <c r="O9832" t="s">
        <v>30</v>
      </c>
      <c r="P9832" t="s">
        <v>30</v>
      </c>
      <c r="Q9832" t="s">
        <v>31</v>
      </c>
      <c r="R9832" t="s">
        <v>30</v>
      </c>
      <c r="X9832" t="s">
        <v>38983</v>
      </c>
    </row>
    <row r="9833" spans="1:24" x14ac:dyDescent="0.25">
      <c r="A9833">
        <v>12850</v>
      </c>
      <c r="B9833" t="s">
        <v>38984</v>
      </c>
      <c r="C9833" t="s">
        <v>38985</v>
      </c>
      <c r="E9833" t="s">
        <v>38986</v>
      </c>
      <c r="F9833" t="s">
        <v>452</v>
      </c>
      <c r="G9833" t="e">
        <f>-moren</f>
        <v>#NAME?</v>
      </c>
      <c r="H9833" t="s">
        <v>38987</v>
      </c>
      <c r="I9833">
        <v>1997</v>
      </c>
      <c r="M9833" t="s">
        <v>30529</v>
      </c>
      <c r="N9833" t="s">
        <v>45</v>
      </c>
      <c r="O9833" t="s">
        <v>30</v>
      </c>
      <c r="P9833" t="s">
        <v>30</v>
      </c>
      <c r="Q9833" t="s">
        <v>31</v>
      </c>
      <c r="R9833" t="s">
        <v>30</v>
      </c>
      <c r="X9833" t="s">
        <v>38988</v>
      </c>
    </row>
    <row r="9834" spans="1:24" x14ac:dyDescent="0.25">
      <c r="A9834">
        <v>1383366</v>
      </c>
      <c r="B9834" t="s">
        <v>38989</v>
      </c>
      <c r="C9834" t="s">
        <v>38990</v>
      </c>
      <c r="F9834" t="s">
        <v>489</v>
      </c>
      <c r="I9834">
        <v>1963</v>
      </c>
      <c r="M9834" t="s">
        <v>6996</v>
      </c>
      <c r="N9834" t="s">
        <v>45</v>
      </c>
      <c r="O9834" t="s">
        <v>40</v>
      </c>
      <c r="P9834" t="s">
        <v>30</v>
      </c>
      <c r="Q9834" t="s">
        <v>46</v>
      </c>
      <c r="R9834" t="s">
        <v>30</v>
      </c>
      <c r="X9834" t="s">
        <v>38991</v>
      </c>
    </row>
    <row r="9835" spans="1:24" x14ac:dyDescent="0.25">
      <c r="A9835">
        <v>1380347</v>
      </c>
      <c r="B9835" t="s">
        <v>38992</v>
      </c>
      <c r="C9835" t="s">
        <v>38993</v>
      </c>
      <c r="E9835" t="s">
        <v>38994</v>
      </c>
      <c r="F9835" t="s">
        <v>12738</v>
      </c>
      <c r="G9835" t="e">
        <f>-ermin</f>
        <v>#NAME?</v>
      </c>
      <c r="H9835" t="s">
        <v>3170</v>
      </c>
      <c r="I9835">
        <v>1997</v>
      </c>
      <c r="M9835" t="s">
        <v>38995</v>
      </c>
      <c r="N9835" t="s">
        <v>108</v>
      </c>
      <c r="O9835" t="s">
        <v>30</v>
      </c>
      <c r="P9835" t="s">
        <v>30</v>
      </c>
      <c r="Q9835" t="s">
        <v>31</v>
      </c>
      <c r="R9835" t="s">
        <v>30</v>
      </c>
    </row>
    <row r="9836" spans="1:24" x14ac:dyDescent="0.25">
      <c r="A9836">
        <v>1380353</v>
      </c>
      <c r="B9836" t="s">
        <v>39002</v>
      </c>
      <c r="C9836" t="s">
        <v>39003</v>
      </c>
      <c r="F9836" t="s">
        <v>11252</v>
      </c>
      <c r="G9836" t="e">
        <f>-filcon</f>
        <v>#NAME?</v>
      </c>
      <c r="H9836" t="s">
        <v>276</v>
      </c>
      <c r="I9836">
        <v>1985</v>
      </c>
      <c r="M9836" t="s">
        <v>277</v>
      </c>
      <c r="N9836" t="s">
        <v>229</v>
      </c>
      <c r="O9836" t="s">
        <v>30</v>
      </c>
      <c r="P9836" t="s">
        <v>30</v>
      </c>
      <c r="Q9836" t="s">
        <v>31</v>
      </c>
      <c r="R9836" t="s">
        <v>30</v>
      </c>
    </row>
    <row r="9837" spans="1:24" x14ac:dyDescent="0.25">
      <c r="A9837">
        <v>1380109</v>
      </c>
      <c r="B9837" t="s">
        <v>39007</v>
      </c>
      <c r="C9837" t="s">
        <v>39008</v>
      </c>
      <c r="F9837" t="s">
        <v>39009</v>
      </c>
      <c r="I9837">
        <v>2007</v>
      </c>
      <c r="N9837" t="s">
        <v>75</v>
      </c>
      <c r="O9837" t="s">
        <v>30</v>
      </c>
      <c r="P9837" t="s">
        <v>30</v>
      </c>
      <c r="Q9837" t="s">
        <v>31</v>
      </c>
      <c r="R9837" t="s">
        <v>30</v>
      </c>
    </row>
    <row r="9838" spans="1:24" x14ac:dyDescent="0.25">
      <c r="A9838">
        <v>1380173</v>
      </c>
      <c r="B9838" t="s">
        <v>39010</v>
      </c>
      <c r="C9838" t="s">
        <v>39011</v>
      </c>
      <c r="N9838" t="s">
        <v>75</v>
      </c>
      <c r="O9838" t="s">
        <v>30</v>
      </c>
      <c r="P9838" t="s">
        <v>30</v>
      </c>
      <c r="Q9838" t="s">
        <v>31</v>
      </c>
      <c r="R9838" t="s">
        <v>30</v>
      </c>
    </row>
    <row r="9839" spans="1:24" x14ac:dyDescent="0.25">
      <c r="A9839">
        <v>1380551</v>
      </c>
      <c r="B9839" t="s">
        <v>39015</v>
      </c>
      <c r="C9839" t="s">
        <v>39016</v>
      </c>
      <c r="G9839" t="e">
        <f>-mab</f>
        <v>#NAME?</v>
      </c>
      <c r="H9839" t="s">
        <v>546</v>
      </c>
      <c r="N9839" t="s">
        <v>547</v>
      </c>
      <c r="O9839" t="s">
        <v>30</v>
      </c>
      <c r="P9839" t="s">
        <v>30</v>
      </c>
      <c r="Q9839" t="s">
        <v>31</v>
      </c>
      <c r="R9839" t="s">
        <v>30</v>
      </c>
    </row>
    <row r="9840" spans="1:24" x14ac:dyDescent="0.25">
      <c r="A9840">
        <v>1380752</v>
      </c>
      <c r="B9840" t="s">
        <v>39017</v>
      </c>
      <c r="C9840" t="s">
        <v>39018</v>
      </c>
      <c r="N9840" t="s">
        <v>75</v>
      </c>
      <c r="O9840" t="s">
        <v>30</v>
      </c>
      <c r="P9840" t="s">
        <v>30</v>
      </c>
      <c r="Q9840" t="s">
        <v>31</v>
      </c>
      <c r="R9840" t="s">
        <v>30</v>
      </c>
    </row>
    <row r="9841" spans="1:24" x14ac:dyDescent="0.25">
      <c r="A9841">
        <v>1380643</v>
      </c>
      <c r="B9841" t="s">
        <v>39019</v>
      </c>
      <c r="C9841" t="s">
        <v>39020</v>
      </c>
      <c r="N9841" t="s">
        <v>75</v>
      </c>
      <c r="O9841" t="s">
        <v>30</v>
      </c>
      <c r="P9841" t="s">
        <v>30</v>
      </c>
      <c r="Q9841" t="s">
        <v>31</v>
      </c>
      <c r="R9841" t="s">
        <v>30</v>
      </c>
    </row>
    <row r="9842" spans="1:24" x14ac:dyDescent="0.25">
      <c r="A9842">
        <v>1380314</v>
      </c>
      <c r="B9842" t="s">
        <v>39021</v>
      </c>
      <c r="C9842" t="s">
        <v>39022</v>
      </c>
      <c r="G9842" t="e">
        <f>-focon</f>
        <v>#NAME?</v>
      </c>
      <c r="H9842" t="s">
        <v>2685</v>
      </c>
      <c r="I9842">
        <v>2004</v>
      </c>
      <c r="N9842" t="s">
        <v>75</v>
      </c>
      <c r="O9842" t="s">
        <v>30</v>
      </c>
      <c r="P9842" t="s">
        <v>30</v>
      </c>
      <c r="Q9842" t="s">
        <v>31</v>
      </c>
      <c r="R9842" t="s">
        <v>30</v>
      </c>
    </row>
    <row r="9843" spans="1:24" x14ac:dyDescent="0.25">
      <c r="A9843">
        <v>1382119</v>
      </c>
      <c r="B9843" t="s">
        <v>39031</v>
      </c>
      <c r="C9843" t="s">
        <v>39032</v>
      </c>
      <c r="E9843" t="s">
        <v>11752</v>
      </c>
      <c r="N9843" t="s">
        <v>547</v>
      </c>
      <c r="O9843" t="s">
        <v>30</v>
      </c>
      <c r="P9843" t="s">
        <v>30</v>
      </c>
      <c r="Q9843" t="s">
        <v>31</v>
      </c>
      <c r="R9843" t="s">
        <v>30</v>
      </c>
    </row>
    <row r="9844" spans="1:24" x14ac:dyDescent="0.25">
      <c r="A9844">
        <v>1382064</v>
      </c>
      <c r="B9844" t="s">
        <v>39033</v>
      </c>
      <c r="C9844" t="s">
        <v>39034</v>
      </c>
      <c r="E9844" t="s">
        <v>39035</v>
      </c>
      <c r="F9844" t="s">
        <v>39036</v>
      </c>
      <c r="G9844" t="e">
        <f>-mab</f>
        <v>#NAME?</v>
      </c>
      <c r="H9844" t="s">
        <v>546</v>
      </c>
      <c r="I9844">
        <v>2013</v>
      </c>
      <c r="N9844" t="s">
        <v>547</v>
      </c>
      <c r="O9844" t="s">
        <v>30</v>
      </c>
      <c r="P9844" t="s">
        <v>30</v>
      </c>
      <c r="Q9844" t="s">
        <v>31</v>
      </c>
      <c r="R9844" t="s">
        <v>30</v>
      </c>
    </row>
    <row r="9845" spans="1:24" x14ac:dyDescent="0.25">
      <c r="A9845">
        <v>1381128</v>
      </c>
      <c r="B9845" t="s">
        <v>39037</v>
      </c>
      <c r="C9845" t="s">
        <v>39038</v>
      </c>
      <c r="G9845" t="e">
        <f>-relin</f>
        <v>#NAME?</v>
      </c>
      <c r="H9845" t="s">
        <v>3552</v>
      </c>
      <c r="K9845" t="s">
        <v>39039</v>
      </c>
      <c r="L9845" t="s">
        <v>39040</v>
      </c>
      <c r="N9845" t="s">
        <v>75</v>
      </c>
      <c r="O9845" t="s">
        <v>30</v>
      </c>
      <c r="P9845" t="s">
        <v>30</v>
      </c>
      <c r="Q9845" t="s">
        <v>31</v>
      </c>
      <c r="R9845" t="s">
        <v>30</v>
      </c>
    </row>
    <row r="9846" spans="1:24" x14ac:dyDescent="0.25">
      <c r="A9846">
        <v>418736</v>
      </c>
      <c r="B9846" t="s">
        <v>39071</v>
      </c>
      <c r="C9846" t="s">
        <v>39072</v>
      </c>
      <c r="K9846" t="s">
        <v>39073</v>
      </c>
      <c r="L9846" t="s">
        <v>39074</v>
      </c>
      <c r="N9846" t="s">
        <v>45</v>
      </c>
      <c r="O9846" t="s">
        <v>40</v>
      </c>
      <c r="P9846" t="s">
        <v>30</v>
      </c>
      <c r="Q9846" t="s">
        <v>63</v>
      </c>
      <c r="R9846" t="s">
        <v>30</v>
      </c>
      <c r="X9846" t="s">
        <v>39075</v>
      </c>
    </row>
    <row r="9847" spans="1:24" x14ac:dyDescent="0.25">
      <c r="A9847">
        <v>1240077</v>
      </c>
      <c r="B9847" t="s">
        <v>39105</v>
      </c>
      <c r="C9847" t="s">
        <v>39106</v>
      </c>
      <c r="E9847" t="s">
        <v>39107</v>
      </c>
      <c r="K9847" t="s">
        <v>39108</v>
      </c>
      <c r="L9847" t="s">
        <v>39109</v>
      </c>
      <c r="N9847" t="s">
        <v>45</v>
      </c>
      <c r="O9847" t="s">
        <v>40</v>
      </c>
      <c r="P9847" t="s">
        <v>30</v>
      </c>
      <c r="Q9847" t="s">
        <v>63</v>
      </c>
      <c r="R9847" t="s">
        <v>30</v>
      </c>
      <c r="X9847" t="s">
        <v>39110</v>
      </c>
    </row>
    <row r="9848" spans="1:24" x14ac:dyDescent="0.25">
      <c r="A9848">
        <v>453498</v>
      </c>
      <c r="B9848" t="s">
        <v>39127</v>
      </c>
      <c r="C9848" t="s">
        <v>39128</v>
      </c>
      <c r="E9848" t="s">
        <v>39129</v>
      </c>
      <c r="G9848" t="e">
        <f>-sulfan</f>
        <v>#NAME?</v>
      </c>
      <c r="H9848" t="s">
        <v>5084</v>
      </c>
      <c r="K9848" t="s">
        <v>39130</v>
      </c>
      <c r="L9848" t="s">
        <v>39131</v>
      </c>
      <c r="N9848" t="s">
        <v>45</v>
      </c>
      <c r="O9848" t="s">
        <v>30</v>
      </c>
      <c r="P9848" t="s">
        <v>30</v>
      </c>
      <c r="Q9848" t="s">
        <v>31</v>
      </c>
      <c r="R9848" t="s">
        <v>30</v>
      </c>
      <c r="X9848" t="s">
        <v>39132</v>
      </c>
    </row>
    <row r="9849" spans="1:24" x14ac:dyDescent="0.25">
      <c r="A9849">
        <v>373973</v>
      </c>
      <c r="B9849" t="s">
        <v>39133</v>
      </c>
      <c r="C9849" t="s">
        <v>39134</v>
      </c>
      <c r="K9849" t="s">
        <v>39135</v>
      </c>
      <c r="L9849" t="s">
        <v>39136</v>
      </c>
      <c r="N9849" t="s">
        <v>45</v>
      </c>
      <c r="O9849" t="s">
        <v>40</v>
      </c>
      <c r="P9849" t="s">
        <v>30</v>
      </c>
      <c r="Q9849" t="s">
        <v>63</v>
      </c>
      <c r="R9849" t="s">
        <v>30</v>
      </c>
      <c r="X9849" t="s">
        <v>39137</v>
      </c>
    </row>
    <row r="9850" spans="1:24" x14ac:dyDescent="0.25">
      <c r="A9850">
        <v>372428</v>
      </c>
      <c r="B9850" t="s">
        <v>39145</v>
      </c>
      <c r="C9850" t="s">
        <v>39146</v>
      </c>
      <c r="E9850" t="s">
        <v>39147</v>
      </c>
      <c r="F9850" t="s">
        <v>36</v>
      </c>
      <c r="I9850">
        <v>1967</v>
      </c>
      <c r="K9850" t="s">
        <v>39148</v>
      </c>
      <c r="L9850" t="s">
        <v>39149</v>
      </c>
      <c r="M9850" t="s">
        <v>453</v>
      </c>
      <c r="N9850" t="s">
        <v>29</v>
      </c>
      <c r="O9850" t="s">
        <v>30</v>
      </c>
      <c r="P9850" t="s">
        <v>30</v>
      </c>
      <c r="Q9850" t="s">
        <v>31</v>
      </c>
      <c r="R9850" t="s">
        <v>30</v>
      </c>
      <c r="X9850" t="s">
        <v>39150</v>
      </c>
    </row>
    <row r="9851" spans="1:24" x14ac:dyDescent="0.25">
      <c r="A9851">
        <v>70795</v>
      </c>
      <c r="B9851" t="s">
        <v>39151</v>
      </c>
      <c r="C9851" t="s">
        <v>39152</v>
      </c>
      <c r="E9851" t="s">
        <v>39153</v>
      </c>
      <c r="G9851" t="e">
        <f>-oxacin</f>
        <v>#NAME?</v>
      </c>
      <c r="H9851" t="s">
        <v>1472</v>
      </c>
      <c r="K9851" t="s">
        <v>39154</v>
      </c>
      <c r="L9851" t="s">
        <v>39155</v>
      </c>
      <c r="N9851" t="s">
        <v>45</v>
      </c>
      <c r="O9851" t="s">
        <v>40</v>
      </c>
      <c r="P9851" t="s">
        <v>30</v>
      </c>
      <c r="Q9851" t="s">
        <v>63</v>
      </c>
      <c r="R9851" t="s">
        <v>30</v>
      </c>
      <c r="X9851" t="s">
        <v>39156</v>
      </c>
    </row>
    <row r="9852" spans="1:24" x14ac:dyDescent="0.25">
      <c r="A9852">
        <v>907761</v>
      </c>
      <c r="B9852" t="s">
        <v>39163</v>
      </c>
      <c r="C9852" t="s">
        <v>39164</v>
      </c>
      <c r="K9852" t="s">
        <v>39165</v>
      </c>
      <c r="L9852" t="s">
        <v>39166</v>
      </c>
      <c r="N9852" t="s">
        <v>45</v>
      </c>
      <c r="O9852" t="s">
        <v>40</v>
      </c>
      <c r="P9852" t="s">
        <v>30</v>
      </c>
      <c r="Q9852" t="s">
        <v>63</v>
      </c>
      <c r="R9852" t="s">
        <v>30</v>
      </c>
      <c r="X9852" t="s">
        <v>39167</v>
      </c>
    </row>
    <row r="9853" spans="1:24" x14ac:dyDescent="0.25">
      <c r="A9853">
        <v>558497</v>
      </c>
      <c r="B9853" t="s">
        <v>39168</v>
      </c>
      <c r="C9853" t="s">
        <v>39169</v>
      </c>
      <c r="G9853" t="e">
        <f>-kacin</f>
        <v>#NAME?</v>
      </c>
      <c r="H9853" t="s">
        <v>8077</v>
      </c>
      <c r="K9853" t="s">
        <v>39170</v>
      </c>
      <c r="L9853" t="s">
        <v>39171</v>
      </c>
      <c r="N9853" t="s">
        <v>29</v>
      </c>
      <c r="O9853" t="s">
        <v>30</v>
      </c>
      <c r="P9853" t="s">
        <v>30</v>
      </c>
      <c r="Q9853" t="s">
        <v>31</v>
      </c>
      <c r="R9853" t="s">
        <v>30</v>
      </c>
      <c r="X9853" t="s">
        <v>39172</v>
      </c>
    </row>
    <row r="9854" spans="1:24" x14ac:dyDescent="0.25">
      <c r="A9854">
        <v>421100</v>
      </c>
      <c r="B9854" t="s">
        <v>39179</v>
      </c>
      <c r="C9854" t="s">
        <v>39180</v>
      </c>
      <c r="E9854" t="s">
        <v>39181</v>
      </c>
      <c r="F9854" t="s">
        <v>22687</v>
      </c>
      <c r="I9854">
        <v>1967</v>
      </c>
      <c r="K9854" t="s">
        <v>39182</v>
      </c>
      <c r="L9854" t="s">
        <v>39183</v>
      </c>
      <c r="M9854" t="s">
        <v>1969</v>
      </c>
      <c r="N9854" t="s">
        <v>45</v>
      </c>
      <c r="O9854" t="s">
        <v>40</v>
      </c>
      <c r="P9854" t="s">
        <v>30</v>
      </c>
      <c r="Q9854" t="s">
        <v>63</v>
      </c>
      <c r="R9854" t="s">
        <v>30</v>
      </c>
      <c r="X9854" t="s">
        <v>39184</v>
      </c>
    </row>
    <row r="9855" spans="1:24" x14ac:dyDescent="0.25">
      <c r="A9855">
        <v>1041291</v>
      </c>
      <c r="B9855" t="s">
        <v>39185</v>
      </c>
      <c r="C9855" t="s">
        <v>39186</v>
      </c>
      <c r="E9855" t="s">
        <v>39187</v>
      </c>
      <c r="F9855" t="s">
        <v>5503</v>
      </c>
      <c r="I9855">
        <v>1994</v>
      </c>
      <c r="K9855" t="s">
        <v>39188</v>
      </c>
      <c r="L9855" t="s">
        <v>39189</v>
      </c>
      <c r="M9855" t="s">
        <v>39190</v>
      </c>
      <c r="N9855" t="s">
        <v>29</v>
      </c>
      <c r="O9855" t="s">
        <v>30</v>
      </c>
      <c r="P9855" t="s">
        <v>30</v>
      </c>
      <c r="Q9855" t="s">
        <v>46</v>
      </c>
      <c r="R9855" t="s">
        <v>30</v>
      </c>
      <c r="X9855" t="s">
        <v>39191</v>
      </c>
    </row>
    <row r="9856" spans="1:24" x14ac:dyDescent="0.25">
      <c r="A9856">
        <v>53624</v>
      </c>
      <c r="B9856" t="s">
        <v>39198</v>
      </c>
      <c r="C9856" t="s">
        <v>39199</v>
      </c>
      <c r="E9856" t="s">
        <v>39200</v>
      </c>
      <c r="G9856" t="e">
        <f>-racetam</f>
        <v>#NAME?</v>
      </c>
      <c r="H9856" t="s">
        <v>1139</v>
      </c>
      <c r="K9856" t="s">
        <v>39201</v>
      </c>
      <c r="L9856" t="s">
        <v>39202</v>
      </c>
      <c r="N9856" t="s">
        <v>45</v>
      </c>
      <c r="O9856" t="s">
        <v>40</v>
      </c>
      <c r="P9856" t="s">
        <v>30</v>
      </c>
      <c r="Q9856" t="s">
        <v>46</v>
      </c>
      <c r="R9856" t="s">
        <v>30</v>
      </c>
      <c r="X9856" t="s">
        <v>39203</v>
      </c>
    </row>
    <row r="9857" spans="1:24" x14ac:dyDescent="0.25">
      <c r="A9857">
        <v>262509</v>
      </c>
      <c r="B9857" t="s">
        <v>39224</v>
      </c>
      <c r="C9857" t="s">
        <v>39225</v>
      </c>
      <c r="E9857" t="s">
        <v>39226</v>
      </c>
      <c r="F9857" t="s">
        <v>301</v>
      </c>
      <c r="G9857" t="e">
        <f>-terol</f>
        <v>#NAME?</v>
      </c>
      <c r="H9857" t="s">
        <v>827</v>
      </c>
      <c r="I9857">
        <v>1980</v>
      </c>
      <c r="K9857" t="s">
        <v>39227</v>
      </c>
      <c r="L9857" t="s">
        <v>39228</v>
      </c>
      <c r="M9857" t="s">
        <v>1310</v>
      </c>
      <c r="N9857" t="s">
        <v>45</v>
      </c>
      <c r="O9857" t="s">
        <v>40</v>
      </c>
      <c r="P9857" t="s">
        <v>30</v>
      </c>
      <c r="Q9857" t="s">
        <v>46</v>
      </c>
      <c r="R9857" t="s">
        <v>30</v>
      </c>
      <c r="X9857" t="s">
        <v>39229</v>
      </c>
    </row>
    <row r="9858" spans="1:24" x14ac:dyDescent="0.25">
      <c r="A9858">
        <v>9913</v>
      </c>
      <c r="B9858" t="s">
        <v>39230</v>
      </c>
      <c r="C9858" t="s">
        <v>39231</v>
      </c>
      <c r="E9858" t="s">
        <v>39232</v>
      </c>
      <c r="F9858" t="s">
        <v>11454</v>
      </c>
      <c r="I9858">
        <v>1965</v>
      </c>
      <c r="K9858" t="s">
        <v>39233</v>
      </c>
      <c r="L9858" t="s">
        <v>39234</v>
      </c>
      <c r="M9858" t="s">
        <v>4741</v>
      </c>
      <c r="N9858" t="s">
        <v>45</v>
      </c>
      <c r="O9858" t="s">
        <v>40</v>
      </c>
      <c r="P9858" t="s">
        <v>30</v>
      </c>
      <c r="Q9858" t="s">
        <v>63</v>
      </c>
      <c r="R9858" t="s">
        <v>30</v>
      </c>
      <c r="X9858" t="s">
        <v>39235</v>
      </c>
    </row>
    <row r="9859" spans="1:24" x14ac:dyDescent="0.25">
      <c r="A9859">
        <v>916384</v>
      </c>
      <c r="B9859" t="s">
        <v>39248</v>
      </c>
      <c r="C9859" t="s">
        <v>39249</v>
      </c>
      <c r="G9859" t="e">
        <f ca="1">-pin(e)</f>
        <v>#NAME?</v>
      </c>
      <c r="H9859" t="s">
        <v>272</v>
      </c>
      <c r="I9859">
        <v>1975</v>
      </c>
      <c r="K9859" t="s">
        <v>39250</v>
      </c>
      <c r="L9859" t="s">
        <v>39251</v>
      </c>
      <c r="M9859" t="s">
        <v>367</v>
      </c>
      <c r="N9859" t="s">
        <v>45</v>
      </c>
      <c r="O9859" t="s">
        <v>40</v>
      </c>
      <c r="P9859" t="s">
        <v>30</v>
      </c>
      <c r="Q9859" t="s">
        <v>63</v>
      </c>
      <c r="R9859" t="s">
        <v>30</v>
      </c>
      <c r="X9859" t="s">
        <v>39252</v>
      </c>
    </row>
    <row r="9860" spans="1:24" x14ac:dyDescent="0.25">
      <c r="A9860">
        <v>1380911</v>
      </c>
      <c r="B9860" t="s">
        <v>39294</v>
      </c>
      <c r="C9860" t="s">
        <v>39295</v>
      </c>
      <c r="N9860" t="s">
        <v>133</v>
      </c>
      <c r="O9860" t="s">
        <v>30</v>
      </c>
      <c r="P9860" t="s">
        <v>30</v>
      </c>
      <c r="Q9860" t="s">
        <v>31</v>
      </c>
      <c r="R9860" t="s">
        <v>30</v>
      </c>
    </row>
    <row r="9861" spans="1:24" x14ac:dyDescent="0.25">
      <c r="A9861">
        <v>1380451</v>
      </c>
      <c r="B9861" t="s">
        <v>39296</v>
      </c>
      <c r="C9861" t="s">
        <v>39297</v>
      </c>
      <c r="E9861" t="s">
        <v>39298</v>
      </c>
      <c r="K9861" t="s">
        <v>39299</v>
      </c>
      <c r="L9861" t="s">
        <v>39300</v>
      </c>
      <c r="N9861" t="s">
        <v>75</v>
      </c>
      <c r="O9861" t="s">
        <v>30</v>
      </c>
      <c r="P9861" t="s">
        <v>30</v>
      </c>
      <c r="Q9861" t="s">
        <v>31</v>
      </c>
      <c r="R9861" t="s">
        <v>30</v>
      </c>
    </row>
    <row r="9862" spans="1:24" x14ac:dyDescent="0.25">
      <c r="A9862">
        <v>1380529</v>
      </c>
      <c r="B9862" t="s">
        <v>39307</v>
      </c>
      <c r="C9862" t="s">
        <v>39308</v>
      </c>
      <c r="N9862" t="s">
        <v>75</v>
      </c>
      <c r="O9862" t="s">
        <v>30</v>
      </c>
      <c r="P9862" t="s">
        <v>30</v>
      </c>
      <c r="Q9862" t="s">
        <v>31</v>
      </c>
      <c r="R9862" t="s">
        <v>30</v>
      </c>
    </row>
    <row r="9863" spans="1:24" x14ac:dyDescent="0.25">
      <c r="A9863">
        <v>1381073</v>
      </c>
      <c r="B9863" t="s">
        <v>39309</v>
      </c>
      <c r="C9863" t="s">
        <v>39310</v>
      </c>
      <c r="N9863" t="s">
        <v>75</v>
      </c>
      <c r="O9863" t="s">
        <v>30</v>
      </c>
      <c r="P9863" t="s">
        <v>30</v>
      </c>
      <c r="Q9863" t="s">
        <v>31</v>
      </c>
      <c r="R9863" t="s">
        <v>30</v>
      </c>
    </row>
    <row r="9864" spans="1:24" x14ac:dyDescent="0.25">
      <c r="A9864">
        <v>1380929</v>
      </c>
      <c r="B9864" t="s">
        <v>39311</v>
      </c>
      <c r="C9864" t="s">
        <v>39312</v>
      </c>
      <c r="I9864">
        <v>2006</v>
      </c>
      <c r="N9864" t="s">
        <v>75</v>
      </c>
      <c r="O9864" t="s">
        <v>30</v>
      </c>
      <c r="P9864" t="s">
        <v>30</v>
      </c>
      <c r="Q9864" t="s">
        <v>31</v>
      </c>
      <c r="R9864" t="s">
        <v>30</v>
      </c>
    </row>
    <row r="9865" spans="1:24" x14ac:dyDescent="0.25">
      <c r="A9865">
        <v>1380724</v>
      </c>
      <c r="B9865" t="s">
        <v>39313</v>
      </c>
      <c r="C9865" t="s">
        <v>39314</v>
      </c>
      <c r="F9865" t="s">
        <v>39315</v>
      </c>
      <c r="G9865" t="e">
        <f>-filcon</f>
        <v>#NAME?</v>
      </c>
      <c r="H9865" t="s">
        <v>276</v>
      </c>
      <c r="I9865">
        <v>1997</v>
      </c>
      <c r="M9865" t="s">
        <v>277</v>
      </c>
      <c r="N9865" t="s">
        <v>229</v>
      </c>
      <c r="O9865" t="s">
        <v>30</v>
      </c>
      <c r="P9865" t="s">
        <v>30</v>
      </c>
      <c r="Q9865" t="s">
        <v>31</v>
      </c>
      <c r="R9865" t="s">
        <v>30</v>
      </c>
    </row>
    <row r="9866" spans="1:24" x14ac:dyDescent="0.25">
      <c r="A9866">
        <v>1380901</v>
      </c>
      <c r="B9866" t="s">
        <v>39316</v>
      </c>
      <c r="C9866" t="s">
        <v>39317</v>
      </c>
      <c r="N9866" t="s">
        <v>229</v>
      </c>
      <c r="O9866" t="s">
        <v>30</v>
      </c>
      <c r="P9866" t="s">
        <v>30</v>
      </c>
      <c r="Q9866" t="s">
        <v>31</v>
      </c>
      <c r="R9866" t="s">
        <v>30</v>
      </c>
    </row>
    <row r="9867" spans="1:24" x14ac:dyDescent="0.25">
      <c r="A9867">
        <v>1380624</v>
      </c>
      <c r="B9867" t="s">
        <v>39318</v>
      </c>
      <c r="C9867" t="s">
        <v>39319</v>
      </c>
      <c r="N9867" t="s">
        <v>75</v>
      </c>
      <c r="O9867" t="s">
        <v>30</v>
      </c>
      <c r="P9867" t="s">
        <v>30</v>
      </c>
      <c r="Q9867" t="s">
        <v>31</v>
      </c>
      <c r="R9867" t="s">
        <v>30</v>
      </c>
    </row>
    <row r="9868" spans="1:24" x14ac:dyDescent="0.25">
      <c r="A9868">
        <v>1380374</v>
      </c>
      <c r="B9868" t="s">
        <v>39320</v>
      </c>
      <c r="C9868" t="s">
        <v>39321</v>
      </c>
      <c r="F9868" t="s">
        <v>11252</v>
      </c>
      <c r="G9868" t="e">
        <f>-filcon</f>
        <v>#NAME?</v>
      </c>
      <c r="H9868" t="s">
        <v>276</v>
      </c>
      <c r="I9868">
        <v>1976</v>
      </c>
      <c r="M9868" t="s">
        <v>277</v>
      </c>
      <c r="N9868" t="s">
        <v>229</v>
      </c>
      <c r="O9868" t="s">
        <v>30</v>
      </c>
      <c r="P9868" t="s">
        <v>30</v>
      </c>
      <c r="Q9868" t="s">
        <v>31</v>
      </c>
      <c r="R9868" t="s">
        <v>30</v>
      </c>
    </row>
    <row r="9869" spans="1:24" x14ac:dyDescent="0.25">
      <c r="A9869">
        <v>1381931</v>
      </c>
      <c r="B9869" t="s">
        <v>39325</v>
      </c>
      <c r="C9869" t="s">
        <v>39326</v>
      </c>
      <c r="E9869" t="s">
        <v>39327</v>
      </c>
      <c r="N9869" t="s">
        <v>547</v>
      </c>
      <c r="O9869" t="s">
        <v>30</v>
      </c>
      <c r="P9869" t="s">
        <v>30</v>
      </c>
      <c r="Q9869" t="s">
        <v>31</v>
      </c>
      <c r="R9869" t="s">
        <v>30</v>
      </c>
    </row>
    <row r="9870" spans="1:24" x14ac:dyDescent="0.25">
      <c r="A9870">
        <v>1383239</v>
      </c>
      <c r="B9870" t="s">
        <v>39328</v>
      </c>
      <c r="C9870" t="s">
        <v>39329</v>
      </c>
      <c r="K9870" t="s">
        <v>39330</v>
      </c>
      <c r="L9870" t="s">
        <v>39331</v>
      </c>
      <c r="N9870" t="s">
        <v>45</v>
      </c>
      <c r="O9870" t="s">
        <v>40</v>
      </c>
      <c r="P9870" t="s">
        <v>30</v>
      </c>
      <c r="Q9870" t="s">
        <v>63</v>
      </c>
      <c r="R9870" t="s">
        <v>30</v>
      </c>
      <c r="X9870" t="s">
        <v>39332</v>
      </c>
    </row>
    <row r="9871" spans="1:24" x14ac:dyDescent="0.25">
      <c r="A9871">
        <v>1078604</v>
      </c>
      <c r="B9871" t="s">
        <v>39333</v>
      </c>
      <c r="C9871" t="s">
        <v>39334</v>
      </c>
      <c r="E9871" t="s">
        <v>39335</v>
      </c>
      <c r="F9871" t="s">
        <v>10257</v>
      </c>
      <c r="G9871" t="e">
        <f>-rubicin</f>
        <v>#NAME?</v>
      </c>
      <c r="H9871" t="s">
        <v>2415</v>
      </c>
      <c r="I9871">
        <v>1978</v>
      </c>
      <c r="K9871" t="s">
        <v>39336</v>
      </c>
      <c r="L9871" t="s">
        <v>39337</v>
      </c>
      <c r="M9871" t="s">
        <v>793</v>
      </c>
      <c r="N9871" t="s">
        <v>29</v>
      </c>
      <c r="O9871" t="s">
        <v>30</v>
      </c>
      <c r="P9871" t="s">
        <v>30</v>
      </c>
      <c r="Q9871" t="s">
        <v>31</v>
      </c>
      <c r="R9871" t="s">
        <v>30</v>
      </c>
      <c r="X9871" t="s">
        <v>39338</v>
      </c>
    </row>
    <row r="9872" spans="1:24" x14ac:dyDescent="0.25">
      <c r="A9872">
        <v>1383114</v>
      </c>
      <c r="B9872" t="s">
        <v>39339</v>
      </c>
      <c r="C9872" t="s">
        <v>39340</v>
      </c>
      <c r="F9872" t="s">
        <v>39341</v>
      </c>
      <c r="I9872">
        <v>1986</v>
      </c>
      <c r="K9872" t="s">
        <v>39342</v>
      </c>
      <c r="L9872" t="s">
        <v>39343</v>
      </c>
      <c r="M9872" t="s">
        <v>39344</v>
      </c>
      <c r="N9872" t="s">
        <v>29</v>
      </c>
      <c r="O9872" t="s">
        <v>30</v>
      </c>
      <c r="P9872" t="s">
        <v>30</v>
      </c>
      <c r="Q9872" t="s">
        <v>31</v>
      </c>
      <c r="R9872" t="s">
        <v>30</v>
      </c>
      <c r="X9872" t="s">
        <v>39345</v>
      </c>
    </row>
    <row r="9873" spans="1:24" x14ac:dyDescent="0.25">
      <c r="A9873">
        <v>1383443</v>
      </c>
      <c r="B9873" t="s">
        <v>39346</v>
      </c>
      <c r="C9873" t="s">
        <v>39347</v>
      </c>
      <c r="E9873" t="s">
        <v>39348</v>
      </c>
      <c r="F9873" t="s">
        <v>14863</v>
      </c>
      <c r="G9873" t="e">
        <f>-mycin</f>
        <v>#NAME?</v>
      </c>
      <c r="H9873" t="s">
        <v>26</v>
      </c>
      <c r="I9873">
        <v>1981</v>
      </c>
      <c r="M9873" t="s">
        <v>793</v>
      </c>
      <c r="N9873" t="s">
        <v>29</v>
      </c>
      <c r="O9873" t="s">
        <v>30</v>
      </c>
      <c r="P9873" t="s">
        <v>30</v>
      </c>
      <c r="Q9873" t="s">
        <v>31</v>
      </c>
      <c r="R9873" t="s">
        <v>30</v>
      </c>
      <c r="X9873" t="s">
        <v>39349</v>
      </c>
    </row>
    <row r="9874" spans="1:24" x14ac:dyDescent="0.25">
      <c r="A9874">
        <v>1383214</v>
      </c>
      <c r="B9874" t="s">
        <v>39350</v>
      </c>
      <c r="C9874" t="s">
        <v>39351</v>
      </c>
      <c r="F9874" t="s">
        <v>489</v>
      </c>
      <c r="K9874" t="s">
        <v>39352</v>
      </c>
      <c r="L9874" t="s">
        <v>39353</v>
      </c>
      <c r="N9874" t="s">
        <v>45</v>
      </c>
      <c r="O9874" t="s">
        <v>40</v>
      </c>
      <c r="P9874" t="s">
        <v>30</v>
      </c>
      <c r="Q9874" t="s">
        <v>46</v>
      </c>
      <c r="R9874" t="s">
        <v>30</v>
      </c>
      <c r="X9874" t="s">
        <v>39354</v>
      </c>
    </row>
    <row r="9875" spans="1:24" x14ac:dyDescent="0.25">
      <c r="A9875">
        <v>1383578</v>
      </c>
      <c r="B9875" t="s">
        <v>39355</v>
      </c>
      <c r="C9875" t="s">
        <v>39356</v>
      </c>
      <c r="E9875" t="s">
        <v>39357</v>
      </c>
      <c r="F9875" t="s">
        <v>519</v>
      </c>
      <c r="G9875" t="e">
        <f>-anserin</f>
        <v>#NAME?</v>
      </c>
      <c r="H9875" t="s">
        <v>5375</v>
      </c>
      <c r="I9875">
        <v>1993</v>
      </c>
      <c r="M9875" t="s">
        <v>19868</v>
      </c>
      <c r="N9875" t="s">
        <v>45</v>
      </c>
      <c r="O9875" t="s">
        <v>40</v>
      </c>
      <c r="P9875" t="s">
        <v>30</v>
      </c>
      <c r="Q9875" t="s">
        <v>63</v>
      </c>
      <c r="R9875" t="s">
        <v>30</v>
      </c>
      <c r="X9875" t="s">
        <v>39358</v>
      </c>
    </row>
    <row r="9876" spans="1:24" x14ac:dyDescent="0.25">
      <c r="A9876">
        <v>832811</v>
      </c>
      <c r="B9876" t="s">
        <v>39359</v>
      </c>
      <c r="C9876" t="s">
        <v>39360</v>
      </c>
      <c r="N9876" t="s">
        <v>45</v>
      </c>
      <c r="O9876" t="s">
        <v>30</v>
      </c>
      <c r="P9876" t="s">
        <v>30</v>
      </c>
      <c r="Q9876" t="s">
        <v>63</v>
      </c>
      <c r="R9876" t="s">
        <v>30</v>
      </c>
      <c r="X9876" t="s">
        <v>39361</v>
      </c>
    </row>
    <row r="9877" spans="1:24" x14ac:dyDescent="0.25">
      <c r="A9877">
        <v>1378296</v>
      </c>
      <c r="B9877" t="s">
        <v>39362</v>
      </c>
      <c r="C9877" t="s">
        <v>39363</v>
      </c>
      <c r="I9877">
        <v>1988</v>
      </c>
      <c r="N9877" t="s">
        <v>45</v>
      </c>
      <c r="O9877" t="s">
        <v>40</v>
      </c>
      <c r="P9877" t="s">
        <v>30</v>
      </c>
      <c r="Q9877" t="s">
        <v>46</v>
      </c>
      <c r="R9877" t="s">
        <v>30</v>
      </c>
      <c r="X9877" t="s">
        <v>39364</v>
      </c>
    </row>
    <row r="9878" spans="1:24" x14ac:dyDescent="0.25">
      <c r="A9878">
        <v>1379685</v>
      </c>
      <c r="B9878" t="s">
        <v>39365</v>
      </c>
      <c r="C9878" t="s">
        <v>39366</v>
      </c>
      <c r="E9878" t="s">
        <v>39367</v>
      </c>
      <c r="G9878" t="e">
        <f>-olone</f>
        <v>#NAME?</v>
      </c>
      <c r="H9878" t="s">
        <v>754</v>
      </c>
      <c r="I9878">
        <v>1966</v>
      </c>
      <c r="M9878" t="s">
        <v>4208</v>
      </c>
      <c r="N9878" t="s">
        <v>29</v>
      </c>
      <c r="O9878" t="s">
        <v>40</v>
      </c>
      <c r="P9878" t="s">
        <v>30</v>
      </c>
      <c r="Q9878" t="s">
        <v>31</v>
      </c>
      <c r="R9878" t="s">
        <v>30</v>
      </c>
      <c r="X9878" t="s">
        <v>39368</v>
      </c>
    </row>
    <row r="9879" spans="1:24" x14ac:dyDescent="0.25">
      <c r="A9879">
        <v>1376571</v>
      </c>
      <c r="B9879" t="s">
        <v>39369</v>
      </c>
      <c r="C9879" t="s">
        <v>39370</v>
      </c>
      <c r="G9879" t="e">
        <f>-fylline</f>
        <v>#NAME?</v>
      </c>
      <c r="H9879" t="s">
        <v>155</v>
      </c>
      <c r="N9879" t="s">
        <v>29</v>
      </c>
      <c r="O9879" t="s">
        <v>40</v>
      </c>
      <c r="P9879" t="s">
        <v>30</v>
      </c>
      <c r="Q9879" t="s">
        <v>63</v>
      </c>
      <c r="R9879" t="s">
        <v>30</v>
      </c>
      <c r="X9879" t="s">
        <v>39371</v>
      </c>
    </row>
    <row r="9880" spans="1:24" x14ac:dyDescent="0.25">
      <c r="A9880">
        <v>1376669</v>
      </c>
      <c r="B9880" t="s">
        <v>39372</v>
      </c>
      <c r="C9880" t="s">
        <v>39373</v>
      </c>
      <c r="N9880" t="s">
        <v>45</v>
      </c>
      <c r="O9880" t="s">
        <v>30</v>
      </c>
      <c r="P9880" t="s">
        <v>30</v>
      </c>
      <c r="Q9880" t="s">
        <v>31</v>
      </c>
      <c r="R9880" t="s">
        <v>30</v>
      </c>
      <c r="X9880" t="s">
        <v>39374</v>
      </c>
    </row>
    <row r="9881" spans="1:24" x14ac:dyDescent="0.25">
      <c r="A9881">
        <v>1377472</v>
      </c>
      <c r="B9881" t="s">
        <v>39375</v>
      </c>
      <c r="C9881" t="s">
        <v>39376</v>
      </c>
      <c r="N9881" t="s">
        <v>45</v>
      </c>
      <c r="O9881" t="s">
        <v>40</v>
      </c>
      <c r="P9881" t="s">
        <v>30</v>
      </c>
      <c r="Q9881" t="s">
        <v>46</v>
      </c>
      <c r="R9881" t="s">
        <v>30</v>
      </c>
      <c r="X9881" t="s">
        <v>39377</v>
      </c>
    </row>
    <row r="9882" spans="1:24" x14ac:dyDescent="0.25">
      <c r="A9882">
        <v>1379383</v>
      </c>
      <c r="B9882" t="s">
        <v>39378</v>
      </c>
      <c r="C9882" t="s">
        <v>39379</v>
      </c>
      <c r="N9882" t="s">
        <v>45</v>
      </c>
      <c r="O9882" t="s">
        <v>40</v>
      </c>
      <c r="P9882" t="s">
        <v>30</v>
      </c>
      <c r="Q9882" t="s">
        <v>63</v>
      </c>
      <c r="R9882" t="s">
        <v>30</v>
      </c>
      <c r="X9882" t="s">
        <v>39380</v>
      </c>
    </row>
    <row r="9883" spans="1:24" x14ac:dyDescent="0.25">
      <c r="A9883">
        <v>1376281</v>
      </c>
      <c r="B9883" t="s">
        <v>39381</v>
      </c>
      <c r="C9883" t="s">
        <v>39382</v>
      </c>
      <c r="E9883" t="s">
        <v>39383</v>
      </c>
      <c r="F9883" t="s">
        <v>3859</v>
      </c>
      <c r="I9883">
        <v>1970</v>
      </c>
      <c r="M9883" t="s">
        <v>905</v>
      </c>
      <c r="N9883" t="s">
        <v>29</v>
      </c>
      <c r="O9883" t="s">
        <v>40</v>
      </c>
      <c r="P9883" t="s">
        <v>30</v>
      </c>
      <c r="Q9883" t="s">
        <v>31</v>
      </c>
      <c r="R9883" t="s">
        <v>30</v>
      </c>
      <c r="X9883" t="s">
        <v>39384</v>
      </c>
    </row>
    <row r="9884" spans="1:24" x14ac:dyDescent="0.25">
      <c r="A9884">
        <v>1378806</v>
      </c>
      <c r="B9884" t="s">
        <v>39385</v>
      </c>
      <c r="C9884" t="s">
        <v>39386</v>
      </c>
      <c r="N9884" t="s">
        <v>45</v>
      </c>
      <c r="O9884" t="s">
        <v>40</v>
      </c>
      <c r="P9884" t="s">
        <v>30</v>
      </c>
      <c r="Q9884" t="s">
        <v>46</v>
      </c>
      <c r="R9884" t="s">
        <v>30</v>
      </c>
      <c r="X9884" t="s">
        <v>39387</v>
      </c>
    </row>
    <row r="9885" spans="1:24" x14ac:dyDescent="0.25">
      <c r="A9885">
        <v>1377227</v>
      </c>
      <c r="B9885" t="s">
        <v>39388</v>
      </c>
      <c r="C9885" t="s">
        <v>39389</v>
      </c>
      <c r="E9885" t="s">
        <v>39390</v>
      </c>
      <c r="I9885">
        <v>2000</v>
      </c>
      <c r="N9885" t="s">
        <v>45</v>
      </c>
      <c r="O9885" t="s">
        <v>30</v>
      </c>
      <c r="P9885" t="s">
        <v>30</v>
      </c>
      <c r="Q9885" t="s">
        <v>63</v>
      </c>
      <c r="R9885" t="s">
        <v>30</v>
      </c>
      <c r="X9885" t="s">
        <v>39391</v>
      </c>
    </row>
    <row r="9886" spans="1:24" x14ac:dyDescent="0.25">
      <c r="A9886">
        <v>1377127</v>
      </c>
      <c r="B9886" t="s">
        <v>39392</v>
      </c>
      <c r="C9886" t="s">
        <v>39393</v>
      </c>
      <c r="N9886" t="s">
        <v>45</v>
      </c>
      <c r="O9886" t="s">
        <v>30</v>
      </c>
      <c r="P9886" t="s">
        <v>30</v>
      </c>
      <c r="Q9886" t="s">
        <v>46</v>
      </c>
      <c r="R9886" t="s">
        <v>30</v>
      </c>
      <c r="X9886" t="s">
        <v>39394</v>
      </c>
    </row>
    <row r="9887" spans="1:24" x14ac:dyDescent="0.25">
      <c r="A9887">
        <v>1376483</v>
      </c>
      <c r="B9887" t="s">
        <v>39395</v>
      </c>
      <c r="C9887" t="s">
        <v>39396</v>
      </c>
      <c r="N9887" t="s">
        <v>45</v>
      </c>
      <c r="O9887" t="s">
        <v>40</v>
      </c>
      <c r="P9887" t="s">
        <v>30</v>
      </c>
      <c r="Q9887" t="s">
        <v>46</v>
      </c>
      <c r="R9887" t="s">
        <v>30</v>
      </c>
      <c r="X9887" t="s">
        <v>39397</v>
      </c>
    </row>
    <row r="9888" spans="1:24" x14ac:dyDescent="0.25">
      <c r="A9888">
        <v>1377301</v>
      </c>
      <c r="B9888" t="s">
        <v>39398</v>
      </c>
      <c r="C9888" t="s">
        <v>39399</v>
      </c>
      <c r="G9888" t="s">
        <v>129</v>
      </c>
      <c r="H9888" t="s">
        <v>130</v>
      </c>
      <c r="N9888" t="s">
        <v>45</v>
      </c>
      <c r="O9888" t="s">
        <v>30</v>
      </c>
      <c r="P9888" t="s">
        <v>30</v>
      </c>
      <c r="Q9888" t="s">
        <v>46</v>
      </c>
      <c r="R9888" t="s">
        <v>30</v>
      </c>
      <c r="X9888" t="s">
        <v>39400</v>
      </c>
    </row>
    <row r="9889" spans="1:24" x14ac:dyDescent="0.25">
      <c r="A9889">
        <v>1377504</v>
      </c>
      <c r="B9889" t="s">
        <v>39401</v>
      </c>
      <c r="C9889" t="s">
        <v>39402</v>
      </c>
      <c r="G9889" t="e">
        <f>-mestane</f>
        <v>#NAME?</v>
      </c>
      <c r="H9889" t="s">
        <v>23558</v>
      </c>
      <c r="N9889" t="s">
        <v>29</v>
      </c>
      <c r="O9889" t="s">
        <v>40</v>
      </c>
      <c r="P9889" t="s">
        <v>30</v>
      </c>
      <c r="Q9889" t="s">
        <v>31</v>
      </c>
      <c r="R9889" t="s">
        <v>30</v>
      </c>
      <c r="X9889" t="s">
        <v>39403</v>
      </c>
    </row>
    <row r="9890" spans="1:24" x14ac:dyDescent="0.25">
      <c r="A9890">
        <v>1377499</v>
      </c>
      <c r="B9890" t="s">
        <v>39404</v>
      </c>
      <c r="C9890" t="s">
        <v>39405</v>
      </c>
      <c r="N9890" t="s">
        <v>45</v>
      </c>
      <c r="O9890" t="s">
        <v>30</v>
      </c>
      <c r="P9890" t="s">
        <v>30</v>
      </c>
      <c r="Q9890" t="s">
        <v>63</v>
      </c>
      <c r="R9890" t="s">
        <v>30</v>
      </c>
      <c r="X9890" t="s">
        <v>39406</v>
      </c>
    </row>
    <row r="9891" spans="1:24" x14ac:dyDescent="0.25">
      <c r="A9891">
        <v>1378209</v>
      </c>
      <c r="B9891" t="s">
        <v>39407</v>
      </c>
      <c r="C9891" t="s">
        <v>39408</v>
      </c>
      <c r="N9891" t="s">
        <v>45</v>
      </c>
      <c r="O9891" t="s">
        <v>40</v>
      </c>
      <c r="P9891" t="s">
        <v>30</v>
      </c>
      <c r="Q9891" t="s">
        <v>63</v>
      </c>
      <c r="R9891" t="s">
        <v>30</v>
      </c>
      <c r="X9891" t="s">
        <v>39409</v>
      </c>
    </row>
    <row r="9892" spans="1:24" x14ac:dyDescent="0.25">
      <c r="A9892">
        <v>1377837</v>
      </c>
      <c r="B9892" t="s">
        <v>39410</v>
      </c>
      <c r="C9892" t="s">
        <v>39411</v>
      </c>
      <c r="E9892">
        <v>41071</v>
      </c>
      <c r="G9892" t="s">
        <v>13549</v>
      </c>
      <c r="H9892" t="s">
        <v>13550</v>
      </c>
      <c r="N9892" t="s">
        <v>29</v>
      </c>
      <c r="O9892" t="s">
        <v>40</v>
      </c>
      <c r="P9892" t="s">
        <v>30</v>
      </c>
      <c r="Q9892" t="s">
        <v>31</v>
      </c>
      <c r="R9892" t="s">
        <v>30</v>
      </c>
      <c r="X9892" t="s">
        <v>39412</v>
      </c>
    </row>
    <row r="9893" spans="1:24" x14ac:dyDescent="0.25">
      <c r="A9893">
        <v>1376562</v>
      </c>
      <c r="B9893" t="s">
        <v>39413</v>
      </c>
      <c r="C9893" t="s">
        <v>39414</v>
      </c>
      <c r="K9893" t="s">
        <v>39415</v>
      </c>
      <c r="L9893" t="s">
        <v>39416</v>
      </c>
      <c r="N9893" t="s">
        <v>45</v>
      </c>
      <c r="O9893" t="s">
        <v>40</v>
      </c>
      <c r="P9893" t="s">
        <v>30</v>
      </c>
      <c r="Q9893" t="s">
        <v>63</v>
      </c>
      <c r="R9893" t="s">
        <v>30</v>
      </c>
      <c r="X9893" t="s">
        <v>39417</v>
      </c>
    </row>
    <row r="9894" spans="1:24" x14ac:dyDescent="0.25">
      <c r="A9894">
        <v>1378286</v>
      </c>
      <c r="B9894" t="s">
        <v>39418</v>
      </c>
      <c r="C9894" t="s">
        <v>39419</v>
      </c>
      <c r="N9894" t="s">
        <v>45</v>
      </c>
      <c r="O9894" t="s">
        <v>30</v>
      </c>
      <c r="P9894" t="s">
        <v>30</v>
      </c>
      <c r="Q9894" t="s">
        <v>31</v>
      </c>
      <c r="R9894" t="s">
        <v>30</v>
      </c>
      <c r="X9894" t="s">
        <v>39420</v>
      </c>
    </row>
    <row r="9895" spans="1:24" x14ac:dyDescent="0.25">
      <c r="A9895">
        <v>1378059</v>
      </c>
      <c r="B9895" t="s">
        <v>39421</v>
      </c>
      <c r="C9895" t="s">
        <v>39422</v>
      </c>
      <c r="F9895" t="s">
        <v>4293</v>
      </c>
      <c r="I9895">
        <v>2000</v>
      </c>
      <c r="N9895" t="s">
        <v>75</v>
      </c>
      <c r="O9895" t="s">
        <v>30</v>
      </c>
      <c r="P9895" t="s">
        <v>30</v>
      </c>
      <c r="Q9895" t="s">
        <v>31</v>
      </c>
      <c r="R9895" t="s">
        <v>30</v>
      </c>
      <c r="X9895" t="s">
        <v>39423</v>
      </c>
    </row>
    <row r="9896" spans="1:24" x14ac:dyDescent="0.25">
      <c r="A9896">
        <v>1383466</v>
      </c>
      <c r="B9896" t="s">
        <v>39424</v>
      </c>
      <c r="C9896" t="s">
        <v>39425</v>
      </c>
      <c r="N9896" t="s">
        <v>45</v>
      </c>
      <c r="O9896" t="s">
        <v>40</v>
      </c>
      <c r="P9896" t="s">
        <v>30</v>
      </c>
      <c r="Q9896" t="s">
        <v>63</v>
      </c>
      <c r="R9896" t="s">
        <v>30</v>
      </c>
      <c r="X9896" t="s">
        <v>39426</v>
      </c>
    </row>
    <row r="9897" spans="1:24" x14ac:dyDescent="0.25">
      <c r="A9897">
        <v>1378877</v>
      </c>
      <c r="B9897" t="s">
        <v>39427</v>
      </c>
      <c r="C9897" t="s">
        <v>39428</v>
      </c>
      <c r="G9897" t="e">
        <f>-nixin</f>
        <v>#NAME?</v>
      </c>
      <c r="H9897" t="s">
        <v>8713</v>
      </c>
      <c r="N9897" t="s">
        <v>45</v>
      </c>
      <c r="O9897" t="s">
        <v>40</v>
      </c>
      <c r="P9897" t="s">
        <v>30</v>
      </c>
      <c r="Q9897" t="s">
        <v>63</v>
      </c>
      <c r="R9897" t="s">
        <v>30</v>
      </c>
      <c r="X9897" t="s">
        <v>39429</v>
      </c>
    </row>
    <row r="9898" spans="1:24" x14ac:dyDescent="0.25">
      <c r="A9898">
        <v>1376980</v>
      </c>
      <c r="B9898" t="s">
        <v>39430</v>
      </c>
      <c r="C9898" t="s">
        <v>39431</v>
      </c>
      <c r="E9898" t="s">
        <v>39432</v>
      </c>
      <c r="N9898" t="s">
        <v>45</v>
      </c>
      <c r="O9898" t="s">
        <v>40</v>
      </c>
      <c r="P9898" t="s">
        <v>30</v>
      </c>
      <c r="Q9898" t="s">
        <v>46</v>
      </c>
      <c r="R9898" t="s">
        <v>30</v>
      </c>
      <c r="X9898" t="s">
        <v>39433</v>
      </c>
    </row>
    <row r="9899" spans="1:24" x14ac:dyDescent="0.25">
      <c r="A9899">
        <v>1376305</v>
      </c>
      <c r="B9899" t="s">
        <v>39434</v>
      </c>
      <c r="C9899" t="s">
        <v>39435</v>
      </c>
      <c r="E9899" t="s">
        <v>39436</v>
      </c>
      <c r="N9899" t="s">
        <v>45</v>
      </c>
      <c r="O9899" t="s">
        <v>40</v>
      </c>
      <c r="P9899" t="s">
        <v>30</v>
      </c>
      <c r="Q9899" t="s">
        <v>63</v>
      </c>
      <c r="R9899" t="s">
        <v>30</v>
      </c>
      <c r="X9899" t="s">
        <v>39437</v>
      </c>
    </row>
    <row r="9900" spans="1:24" x14ac:dyDescent="0.25">
      <c r="A9900">
        <v>1377699</v>
      </c>
      <c r="B9900" t="s">
        <v>39438</v>
      </c>
      <c r="C9900" t="s">
        <v>39439</v>
      </c>
      <c r="G9900" t="e">
        <f>-orphan</f>
        <v>#NAME?</v>
      </c>
      <c r="H9900" t="s">
        <v>13345</v>
      </c>
      <c r="N9900" t="s">
        <v>45</v>
      </c>
      <c r="O9900" t="s">
        <v>30</v>
      </c>
      <c r="P9900" t="s">
        <v>30</v>
      </c>
      <c r="Q9900" t="s">
        <v>31</v>
      </c>
      <c r="R9900" t="s">
        <v>30</v>
      </c>
      <c r="X9900" t="s">
        <v>39440</v>
      </c>
    </row>
    <row r="9901" spans="1:24" x14ac:dyDescent="0.25">
      <c r="A9901">
        <v>1377011</v>
      </c>
      <c r="B9901" t="s">
        <v>39441</v>
      </c>
      <c r="C9901" t="s">
        <v>39442</v>
      </c>
      <c r="G9901" t="e">
        <f>-azepam</f>
        <v>#NAME?</v>
      </c>
      <c r="H9901" t="s">
        <v>1171</v>
      </c>
      <c r="N9901" t="s">
        <v>45</v>
      </c>
      <c r="O9901" t="s">
        <v>40</v>
      </c>
      <c r="P9901" t="s">
        <v>30</v>
      </c>
      <c r="Q9901" t="s">
        <v>63</v>
      </c>
      <c r="R9901" t="s">
        <v>30</v>
      </c>
      <c r="X9901" t="s">
        <v>39443</v>
      </c>
    </row>
    <row r="9902" spans="1:24" x14ac:dyDescent="0.25">
      <c r="A9902">
        <v>1377124</v>
      </c>
      <c r="B9902" t="s">
        <v>39444</v>
      </c>
      <c r="C9902" t="s">
        <v>39445</v>
      </c>
      <c r="F9902" t="s">
        <v>313</v>
      </c>
      <c r="G9902" t="e">
        <f>-steride</f>
        <v>#NAME?</v>
      </c>
      <c r="H9902" t="s">
        <v>5089</v>
      </c>
      <c r="I9902">
        <v>1998</v>
      </c>
      <c r="N9902" t="s">
        <v>45</v>
      </c>
      <c r="O9902" t="s">
        <v>30</v>
      </c>
      <c r="P9902" t="s">
        <v>30</v>
      </c>
      <c r="Q9902" t="s">
        <v>31</v>
      </c>
      <c r="R9902" t="s">
        <v>30</v>
      </c>
      <c r="X9902" t="s">
        <v>39446</v>
      </c>
    </row>
    <row r="9903" spans="1:24" x14ac:dyDescent="0.25">
      <c r="A9903">
        <v>1379903</v>
      </c>
      <c r="B9903" t="s">
        <v>39447</v>
      </c>
      <c r="C9903" t="s">
        <v>39448</v>
      </c>
      <c r="G9903" t="e">
        <f>-azepam</f>
        <v>#NAME?</v>
      </c>
      <c r="H9903" t="s">
        <v>1171</v>
      </c>
      <c r="N9903" t="s">
        <v>45</v>
      </c>
      <c r="O9903" t="s">
        <v>30</v>
      </c>
      <c r="P9903" t="s">
        <v>30</v>
      </c>
      <c r="Q9903" t="s">
        <v>63</v>
      </c>
      <c r="R9903" t="s">
        <v>30</v>
      </c>
      <c r="X9903" t="s">
        <v>39449</v>
      </c>
    </row>
    <row r="9904" spans="1:24" x14ac:dyDescent="0.25">
      <c r="A9904">
        <v>1376426</v>
      </c>
      <c r="B9904" t="s">
        <v>39450</v>
      </c>
      <c r="C9904" t="s">
        <v>39451</v>
      </c>
      <c r="E9904" t="s">
        <v>39452</v>
      </c>
      <c r="I9904">
        <v>1974</v>
      </c>
      <c r="M9904" t="s">
        <v>1908</v>
      </c>
      <c r="N9904" t="s">
        <v>45</v>
      </c>
      <c r="O9904" t="s">
        <v>40</v>
      </c>
      <c r="P9904" t="s">
        <v>30</v>
      </c>
      <c r="Q9904" t="s">
        <v>63</v>
      </c>
      <c r="R9904" t="s">
        <v>30</v>
      </c>
      <c r="X9904" t="s">
        <v>39453</v>
      </c>
    </row>
    <row r="9905" spans="1:24" x14ac:dyDescent="0.25">
      <c r="A9905">
        <v>1376934</v>
      </c>
      <c r="B9905" t="s">
        <v>39454</v>
      </c>
      <c r="C9905" t="s">
        <v>39455</v>
      </c>
      <c r="N9905" t="s">
        <v>45</v>
      </c>
      <c r="O9905" t="s">
        <v>30</v>
      </c>
      <c r="P9905" t="s">
        <v>30</v>
      </c>
      <c r="Q9905" t="s">
        <v>46</v>
      </c>
      <c r="R9905" t="s">
        <v>30</v>
      </c>
      <c r="X9905" t="s">
        <v>39456</v>
      </c>
    </row>
    <row r="9906" spans="1:24" x14ac:dyDescent="0.25">
      <c r="A9906">
        <v>1379185</v>
      </c>
      <c r="B9906" t="s">
        <v>39457</v>
      </c>
      <c r="C9906" t="s">
        <v>39458</v>
      </c>
      <c r="E9906" t="s">
        <v>39459</v>
      </c>
      <c r="F9906" t="s">
        <v>922</v>
      </c>
      <c r="I9906">
        <v>1963</v>
      </c>
      <c r="M9906" t="s">
        <v>179</v>
      </c>
      <c r="N9906" t="s">
        <v>45</v>
      </c>
      <c r="O9906" t="s">
        <v>40</v>
      </c>
      <c r="P9906" t="s">
        <v>30</v>
      </c>
      <c r="Q9906" t="s">
        <v>46</v>
      </c>
      <c r="R9906" t="s">
        <v>30</v>
      </c>
      <c r="X9906" t="s">
        <v>39460</v>
      </c>
    </row>
    <row r="9907" spans="1:24" x14ac:dyDescent="0.25">
      <c r="A9907">
        <v>1377802</v>
      </c>
      <c r="B9907" t="s">
        <v>39461</v>
      </c>
      <c r="C9907" t="s">
        <v>39462</v>
      </c>
      <c r="N9907" t="s">
        <v>45</v>
      </c>
      <c r="O9907" t="s">
        <v>40</v>
      </c>
      <c r="P9907" t="s">
        <v>30</v>
      </c>
      <c r="Q9907" t="s">
        <v>31</v>
      </c>
      <c r="R9907" t="s">
        <v>30</v>
      </c>
      <c r="X9907" t="s">
        <v>39463</v>
      </c>
    </row>
    <row r="9908" spans="1:24" x14ac:dyDescent="0.25">
      <c r="A9908">
        <v>1378032</v>
      </c>
      <c r="B9908" t="s">
        <v>39464</v>
      </c>
      <c r="C9908" t="s">
        <v>39465</v>
      </c>
      <c r="E9908" t="s">
        <v>39466</v>
      </c>
      <c r="F9908" t="s">
        <v>1327</v>
      </c>
      <c r="G9908" t="e">
        <f>-gliptin</f>
        <v>#NAME?</v>
      </c>
      <c r="H9908" t="s">
        <v>1223</v>
      </c>
      <c r="I9908">
        <v>2011</v>
      </c>
      <c r="N9908" t="s">
        <v>45</v>
      </c>
      <c r="O9908" t="s">
        <v>40</v>
      </c>
      <c r="P9908" t="s">
        <v>30</v>
      </c>
      <c r="Q9908" t="s">
        <v>31</v>
      </c>
      <c r="R9908" t="s">
        <v>30</v>
      </c>
      <c r="X9908" t="s">
        <v>39467</v>
      </c>
    </row>
    <row r="9909" spans="1:24" x14ac:dyDescent="0.25">
      <c r="A9909">
        <v>1376392</v>
      </c>
      <c r="B9909" t="s">
        <v>39468</v>
      </c>
      <c r="C9909" t="s">
        <v>39469</v>
      </c>
      <c r="E9909" t="s">
        <v>39470</v>
      </c>
      <c r="F9909" t="s">
        <v>36</v>
      </c>
      <c r="G9909" t="e">
        <f>-profen</f>
        <v>#NAME?</v>
      </c>
      <c r="H9909" t="s">
        <v>875</v>
      </c>
      <c r="I9909">
        <v>1974</v>
      </c>
      <c r="M9909" t="s">
        <v>1025</v>
      </c>
      <c r="N9909" t="s">
        <v>45</v>
      </c>
      <c r="O9909" t="s">
        <v>40</v>
      </c>
      <c r="P9909" t="s">
        <v>30</v>
      </c>
      <c r="Q9909" t="s">
        <v>46</v>
      </c>
      <c r="R9909" t="s">
        <v>30</v>
      </c>
      <c r="X9909" t="s">
        <v>39471</v>
      </c>
    </row>
    <row r="9910" spans="1:24" x14ac:dyDescent="0.25">
      <c r="A9910">
        <v>1379989</v>
      </c>
      <c r="B9910" t="s">
        <v>39472</v>
      </c>
      <c r="C9910" t="s">
        <v>39473</v>
      </c>
      <c r="N9910" t="s">
        <v>45</v>
      </c>
      <c r="O9910" t="s">
        <v>40</v>
      </c>
      <c r="P9910" t="s">
        <v>30</v>
      </c>
      <c r="Q9910" t="s">
        <v>63</v>
      </c>
      <c r="R9910" t="s">
        <v>30</v>
      </c>
      <c r="X9910" t="s">
        <v>39474</v>
      </c>
    </row>
    <row r="9911" spans="1:24" x14ac:dyDescent="0.25">
      <c r="A9911">
        <v>1378207</v>
      </c>
      <c r="B9911" t="s">
        <v>39475</v>
      </c>
      <c r="C9911" t="s">
        <v>39476</v>
      </c>
      <c r="N9911" t="s">
        <v>45</v>
      </c>
      <c r="O9911" t="s">
        <v>40</v>
      </c>
      <c r="P9911" t="s">
        <v>30</v>
      </c>
      <c r="Q9911" t="s">
        <v>46</v>
      </c>
      <c r="R9911" t="s">
        <v>30</v>
      </c>
      <c r="X9911" t="s">
        <v>39477</v>
      </c>
    </row>
    <row r="9912" spans="1:24" x14ac:dyDescent="0.25">
      <c r="A9912">
        <v>1376375</v>
      </c>
      <c r="B9912" t="s">
        <v>39478</v>
      </c>
      <c r="C9912" t="s">
        <v>39479</v>
      </c>
      <c r="I9912">
        <v>1992</v>
      </c>
      <c r="M9912" t="s">
        <v>12189</v>
      </c>
      <c r="N9912" t="s">
        <v>45</v>
      </c>
      <c r="O9912" t="s">
        <v>40</v>
      </c>
      <c r="P9912" t="s">
        <v>30</v>
      </c>
      <c r="Q9912" t="s">
        <v>46</v>
      </c>
      <c r="R9912" t="s">
        <v>30</v>
      </c>
      <c r="X9912" t="s">
        <v>39480</v>
      </c>
    </row>
    <row r="9913" spans="1:24" x14ac:dyDescent="0.25">
      <c r="A9913">
        <v>1379669</v>
      </c>
      <c r="B9913" t="s">
        <v>39481</v>
      </c>
      <c r="C9913" t="s">
        <v>39482</v>
      </c>
      <c r="E9913" t="s">
        <v>39483</v>
      </c>
      <c r="F9913" t="s">
        <v>3859</v>
      </c>
      <c r="I9913">
        <v>1973</v>
      </c>
      <c r="M9913" t="s">
        <v>1025</v>
      </c>
      <c r="N9913" t="s">
        <v>29</v>
      </c>
      <c r="O9913" t="s">
        <v>40</v>
      </c>
      <c r="P9913" t="s">
        <v>30</v>
      </c>
      <c r="Q9913" t="s">
        <v>31</v>
      </c>
      <c r="R9913" t="s">
        <v>30</v>
      </c>
      <c r="X9913" t="s">
        <v>39484</v>
      </c>
    </row>
    <row r="9914" spans="1:24" x14ac:dyDescent="0.25">
      <c r="A9914">
        <v>1377475</v>
      </c>
      <c r="B9914" t="s">
        <v>39485</v>
      </c>
      <c r="C9914" t="s">
        <v>39486</v>
      </c>
      <c r="E9914" t="s">
        <v>39487</v>
      </c>
      <c r="F9914" t="s">
        <v>6651</v>
      </c>
      <c r="G9914" t="e">
        <f>-dan</f>
        <v>#NAME?</v>
      </c>
      <c r="H9914" t="s">
        <v>5004</v>
      </c>
      <c r="I9914">
        <v>1990</v>
      </c>
      <c r="M9914" t="s">
        <v>896</v>
      </c>
      <c r="N9914" t="s">
        <v>45</v>
      </c>
      <c r="O9914" t="s">
        <v>40</v>
      </c>
      <c r="P9914" t="s">
        <v>30</v>
      </c>
      <c r="Q9914" t="s">
        <v>63</v>
      </c>
      <c r="R9914" t="s">
        <v>30</v>
      </c>
      <c r="X9914" t="s">
        <v>39488</v>
      </c>
    </row>
    <row r="9915" spans="1:24" x14ac:dyDescent="0.25">
      <c r="A9915">
        <v>1379601</v>
      </c>
      <c r="B9915" t="s">
        <v>39489</v>
      </c>
      <c r="C9915" t="s">
        <v>39490</v>
      </c>
      <c r="E9915" t="s">
        <v>39491</v>
      </c>
      <c r="I9915">
        <v>2000</v>
      </c>
      <c r="N9915" t="s">
        <v>45</v>
      </c>
      <c r="O9915" t="s">
        <v>40</v>
      </c>
      <c r="P9915" t="s">
        <v>30</v>
      </c>
      <c r="Q9915" t="s">
        <v>31</v>
      </c>
      <c r="R9915" t="s">
        <v>30</v>
      </c>
      <c r="X9915" t="s">
        <v>39492</v>
      </c>
    </row>
    <row r="9916" spans="1:24" x14ac:dyDescent="0.25">
      <c r="A9916">
        <v>1376968</v>
      </c>
      <c r="B9916" t="s">
        <v>39493</v>
      </c>
      <c r="C9916" t="s">
        <v>39494</v>
      </c>
      <c r="N9916" t="s">
        <v>45</v>
      </c>
      <c r="O9916" t="s">
        <v>40</v>
      </c>
      <c r="P9916" t="s">
        <v>30</v>
      </c>
      <c r="Q9916" t="s">
        <v>31</v>
      </c>
      <c r="R9916" t="s">
        <v>30</v>
      </c>
      <c r="X9916" t="s">
        <v>39495</v>
      </c>
    </row>
    <row r="9917" spans="1:24" x14ac:dyDescent="0.25">
      <c r="A9917">
        <v>1376446</v>
      </c>
      <c r="B9917" t="s">
        <v>39496</v>
      </c>
      <c r="C9917" t="s">
        <v>39497</v>
      </c>
      <c r="E9917" t="s">
        <v>39498</v>
      </c>
      <c r="N9917" t="s">
        <v>45</v>
      </c>
      <c r="O9917" t="s">
        <v>40</v>
      </c>
      <c r="P9917" t="s">
        <v>30</v>
      </c>
      <c r="Q9917" t="s">
        <v>63</v>
      </c>
      <c r="R9917" t="s">
        <v>30</v>
      </c>
      <c r="X9917" t="s">
        <v>39499</v>
      </c>
    </row>
    <row r="9918" spans="1:24" x14ac:dyDescent="0.25">
      <c r="A9918">
        <v>1377819</v>
      </c>
      <c r="B9918" t="s">
        <v>39500</v>
      </c>
      <c r="C9918" t="s">
        <v>39501</v>
      </c>
      <c r="G9918" t="e">
        <f>-caine</f>
        <v>#NAME?</v>
      </c>
      <c r="H9918" t="s">
        <v>394</v>
      </c>
      <c r="N9918" t="s">
        <v>45</v>
      </c>
      <c r="O9918" t="s">
        <v>40</v>
      </c>
      <c r="P9918" t="s">
        <v>30</v>
      </c>
      <c r="Q9918" t="s">
        <v>63</v>
      </c>
      <c r="R9918" t="s">
        <v>30</v>
      </c>
      <c r="X9918" t="s">
        <v>39502</v>
      </c>
    </row>
    <row r="9919" spans="1:24" x14ac:dyDescent="0.25">
      <c r="A9919">
        <v>1378398</v>
      </c>
      <c r="B9919" t="s">
        <v>39503</v>
      </c>
      <c r="C9919" t="s">
        <v>39504</v>
      </c>
      <c r="N9919" t="s">
        <v>45</v>
      </c>
      <c r="O9919" t="s">
        <v>40</v>
      </c>
      <c r="P9919" t="s">
        <v>30</v>
      </c>
      <c r="Q9919" t="s">
        <v>63</v>
      </c>
      <c r="R9919" t="s">
        <v>30</v>
      </c>
      <c r="X9919" t="s">
        <v>39505</v>
      </c>
    </row>
    <row r="9920" spans="1:24" x14ac:dyDescent="0.25">
      <c r="A9920">
        <v>1376570</v>
      </c>
      <c r="B9920" t="s">
        <v>39506</v>
      </c>
      <c r="C9920" t="s">
        <v>39507</v>
      </c>
      <c r="N9920" t="s">
        <v>45</v>
      </c>
      <c r="O9920" t="s">
        <v>40</v>
      </c>
      <c r="P9920" t="s">
        <v>30</v>
      </c>
      <c r="Q9920" t="s">
        <v>63</v>
      </c>
      <c r="R9920" t="s">
        <v>30</v>
      </c>
      <c r="X9920" t="s">
        <v>39508</v>
      </c>
    </row>
    <row r="9921" spans="1:24" x14ac:dyDescent="0.25">
      <c r="A9921">
        <v>1377867</v>
      </c>
      <c r="B9921" t="s">
        <v>39509</v>
      </c>
      <c r="C9921" t="s">
        <v>39510</v>
      </c>
      <c r="N9921" t="s">
        <v>45</v>
      </c>
      <c r="O9921" t="s">
        <v>40</v>
      </c>
      <c r="P9921" t="s">
        <v>30</v>
      </c>
      <c r="Q9921" t="s">
        <v>46</v>
      </c>
      <c r="R9921" t="s">
        <v>30</v>
      </c>
      <c r="X9921" t="s">
        <v>39511</v>
      </c>
    </row>
    <row r="9922" spans="1:24" x14ac:dyDescent="0.25">
      <c r="A9922">
        <v>1378713</v>
      </c>
      <c r="B9922" t="s">
        <v>39512</v>
      </c>
      <c r="C9922" t="s">
        <v>39513</v>
      </c>
      <c r="E9922" t="s">
        <v>39514</v>
      </c>
      <c r="F9922" t="s">
        <v>9382</v>
      </c>
      <c r="G9922" t="e">
        <f>-mycin</f>
        <v>#NAME?</v>
      </c>
      <c r="H9922" t="s">
        <v>26</v>
      </c>
      <c r="I9922">
        <v>1985</v>
      </c>
      <c r="M9922" t="s">
        <v>9589</v>
      </c>
      <c r="N9922" t="s">
        <v>29</v>
      </c>
      <c r="O9922" t="s">
        <v>30</v>
      </c>
      <c r="P9922" t="s">
        <v>30</v>
      </c>
      <c r="Q9922" t="s">
        <v>31</v>
      </c>
      <c r="R9922" t="s">
        <v>30</v>
      </c>
      <c r="X9922" t="s">
        <v>39515</v>
      </c>
    </row>
    <row r="9923" spans="1:24" x14ac:dyDescent="0.25">
      <c r="A9923">
        <v>1376922</v>
      </c>
      <c r="B9923" t="s">
        <v>39516</v>
      </c>
      <c r="C9923" t="s">
        <v>39517</v>
      </c>
      <c r="N9923" t="s">
        <v>45</v>
      </c>
      <c r="O9923" t="s">
        <v>40</v>
      </c>
      <c r="P9923" t="s">
        <v>30</v>
      </c>
      <c r="Q9923" t="s">
        <v>46</v>
      </c>
      <c r="R9923" t="s">
        <v>30</v>
      </c>
      <c r="X9923" t="s">
        <v>39518</v>
      </c>
    </row>
    <row r="9924" spans="1:24" x14ac:dyDescent="0.25">
      <c r="A9924">
        <v>1380965</v>
      </c>
      <c r="B9924" t="s">
        <v>39525</v>
      </c>
      <c r="C9924" t="s">
        <v>39526</v>
      </c>
      <c r="K9924" t="s">
        <v>39527</v>
      </c>
      <c r="L9924" t="s">
        <v>39528</v>
      </c>
      <c r="M9924" t="s">
        <v>102</v>
      </c>
      <c r="N9924" t="s">
        <v>75</v>
      </c>
      <c r="O9924" t="s">
        <v>30</v>
      </c>
      <c r="P9924" t="s">
        <v>30</v>
      </c>
      <c r="Q9924" t="s">
        <v>31</v>
      </c>
      <c r="R9924" t="s">
        <v>30</v>
      </c>
    </row>
    <row r="9925" spans="1:24" x14ac:dyDescent="0.25">
      <c r="A9925">
        <v>1381308</v>
      </c>
      <c r="B9925" t="s">
        <v>39529</v>
      </c>
      <c r="C9925" t="s">
        <v>39530</v>
      </c>
      <c r="F9925" t="s">
        <v>39531</v>
      </c>
      <c r="K9925" t="s">
        <v>39532</v>
      </c>
      <c r="L9925" t="s">
        <v>39533</v>
      </c>
      <c r="M9925" t="s">
        <v>1664</v>
      </c>
      <c r="N9925" t="s">
        <v>75</v>
      </c>
      <c r="O9925" t="s">
        <v>30</v>
      </c>
      <c r="P9925" t="s">
        <v>30</v>
      </c>
      <c r="Q9925" t="s">
        <v>31</v>
      </c>
      <c r="R9925" t="s">
        <v>30</v>
      </c>
    </row>
    <row r="9926" spans="1:24" x14ac:dyDescent="0.25">
      <c r="A9926">
        <v>1380352</v>
      </c>
      <c r="B9926" t="s">
        <v>39534</v>
      </c>
      <c r="C9926" t="s">
        <v>39535</v>
      </c>
      <c r="K9926" t="s">
        <v>39536</v>
      </c>
      <c r="L9926" t="s">
        <v>39537</v>
      </c>
      <c r="N9926" t="s">
        <v>75</v>
      </c>
      <c r="O9926" t="s">
        <v>30</v>
      </c>
      <c r="P9926" t="s">
        <v>30</v>
      </c>
      <c r="Q9926" t="s">
        <v>31</v>
      </c>
      <c r="R9926" t="s">
        <v>30</v>
      </c>
    </row>
    <row r="9927" spans="1:24" x14ac:dyDescent="0.25">
      <c r="A9927">
        <v>1377882</v>
      </c>
      <c r="B9927" t="s">
        <v>39538</v>
      </c>
      <c r="C9927" t="s">
        <v>39539</v>
      </c>
      <c r="G9927" t="e">
        <f>-cillin</f>
        <v>#NAME?</v>
      </c>
      <c r="H9927" t="s">
        <v>59</v>
      </c>
      <c r="K9927" t="s">
        <v>39540</v>
      </c>
      <c r="L9927" t="s">
        <v>39541</v>
      </c>
      <c r="N9927" t="s">
        <v>29</v>
      </c>
      <c r="O9927" t="s">
        <v>40</v>
      </c>
      <c r="P9927" t="s">
        <v>30</v>
      </c>
      <c r="Q9927" t="s">
        <v>46</v>
      </c>
      <c r="R9927" t="s">
        <v>30</v>
      </c>
      <c r="X9927" t="s">
        <v>39542</v>
      </c>
    </row>
    <row r="9928" spans="1:24" x14ac:dyDescent="0.25">
      <c r="A9928">
        <v>1381293</v>
      </c>
      <c r="B9928" t="s">
        <v>39543</v>
      </c>
      <c r="C9928" t="s">
        <v>39544</v>
      </c>
      <c r="I9928">
        <v>1962</v>
      </c>
      <c r="K9928" t="s">
        <v>39545</v>
      </c>
      <c r="L9928" t="s">
        <v>39546</v>
      </c>
      <c r="M9928" t="s">
        <v>1025</v>
      </c>
      <c r="N9928" t="s">
        <v>75</v>
      </c>
      <c r="O9928" t="s">
        <v>30</v>
      </c>
      <c r="P9928" t="s">
        <v>30</v>
      </c>
      <c r="Q9928" t="s">
        <v>31</v>
      </c>
      <c r="R9928" t="s">
        <v>30</v>
      </c>
    </row>
    <row r="9929" spans="1:24" x14ac:dyDescent="0.25">
      <c r="A9929">
        <v>1381032</v>
      </c>
      <c r="B9929" t="s">
        <v>39547</v>
      </c>
      <c r="C9929" t="s">
        <v>39548</v>
      </c>
      <c r="K9929" t="s">
        <v>39549</v>
      </c>
      <c r="L9929" t="s">
        <v>39550</v>
      </c>
      <c r="M9929" t="s">
        <v>27249</v>
      </c>
      <c r="N9929" t="s">
        <v>75</v>
      </c>
      <c r="O9929" t="s">
        <v>30</v>
      </c>
      <c r="P9929" t="s">
        <v>30</v>
      </c>
      <c r="Q9929" t="s">
        <v>31</v>
      </c>
      <c r="R9929" t="s">
        <v>30</v>
      </c>
    </row>
    <row r="9930" spans="1:24" x14ac:dyDescent="0.25">
      <c r="A9930">
        <v>1380900</v>
      </c>
      <c r="B9930" t="s">
        <v>39551</v>
      </c>
      <c r="C9930" t="s">
        <v>39552</v>
      </c>
      <c r="N9930" t="s">
        <v>229</v>
      </c>
      <c r="O9930" t="s">
        <v>30</v>
      </c>
      <c r="P9930" t="s">
        <v>30</v>
      </c>
      <c r="Q9930" t="s">
        <v>31</v>
      </c>
      <c r="R9930" t="s">
        <v>30</v>
      </c>
    </row>
    <row r="9931" spans="1:24" x14ac:dyDescent="0.25">
      <c r="A9931">
        <v>1381167</v>
      </c>
      <c r="B9931" t="s">
        <v>39556</v>
      </c>
      <c r="C9931" t="s">
        <v>39557</v>
      </c>
      <c r="F9931" t="s">
        <v>36</v>
      </c>
      <c r="N9931" t="s">
        <v>75</v>
      </c>
      <c r="O9931" t="s">
        <v>30</v>
      </c>
      <c r="P9931" t="s">
        <v>30</v>
      </c>
      <c r="Q9931" t="s">
        <v>31</v>
      </c>
      <c r="R9931" t="s">
        <v>30</v>
      </c>
    </row>
    <row r="9932" spans="1:24" x14ac:dyDescent="0.25">
      <c r="A9932">
        <v>1381189</v>
      </c>
      <c r="B9932" t="s">
        <v>39558</v>
      </c>
      <c r="C9932" t="s">
        <v>39559</v>
      </c>
      <c r="N9932" t="s">
        <v>75</v>
      </c>
      <c r="O9932" t="s">
        <v>30</v>
      </c>
      <c r="P9932" t="s">
        <v>30</v>
      </c>
      <c r="Q9932" t="s">
        <v>31</v>
      </c>
      <c r="R9932" t="s">
        <v>30</v>
      </c>
    </row>
    <row r="9933" spans="1:24" x14ac:dyDescent="0.25">
      <c r="A9933">
        <v>1381173</v>
      </c>
      <c r="B9933" t="s">
        <v>39560</v>
      </c>
      <c r="C9933" t="s">
        <v>39561</v>
      </c>
      <c r="N9933" t="s">
        <v>75</v>
      </c>
      <c r="O9933" t="s">
        <v>30</v>
      </c>
      <c r="P9933" t="s">
        <v>30</v>
      </c>
      <c r="Q9933" t="s">
        <v>31</v>
      </c>
      <c r="R9933" t="s">
        <v>30</v>
      </c>
    </row>
    <row r="9934" spans="1:24" x14ac:dyDescent="0.25">
      <c r="A9934">
        <v>1293559</v>
      </c>
      <c r="B9934" t="s">
        <v>39562</v>
      </c>
      <c r="C9934" t="s">
        <v>39563</v>
      </c>
      <c r="E9934" t="s">
        <v>39564</v>
      </c>
      <c r="N9934" t="s">
        <v>45</v>
      </c>
      <c r="O9934" t="s">
        <v>40</v>
      </c>
      <c r="P9934" t="s">
        <v>30</v>
      </c>
      <c r="Q9934" t="s">
        <v>63</v>
      </c>
      <c r="R9934" t="s">
        <v>30</v>
      </c>
      <c r="X9934" t="s">
        <v>39565</v>
      </c>
    </row>
    <row r="9935" spans="1:24" x14ac:dyDescent="0.25">
      <c r="A9935">
        <v>1377345</v>
      </c>
      <c r="B9935" t="s">
        <v>39566</v>
      </c>
      <c r="C9935" t="s">
        <v>39567</v>
      </c>
      <c r="E9935" t="s">
        <v>39568</v>
      </c>
      <c r="F9935" t="s">
        <v>341</v>
      </c>
      <c r="G9935" t="e">
        <f>-fenine</f>
        <v>#NAME?</v>
      </c>
      <c r="H9935" t="s">
        <v>2939</v>
      </c>
      <c r="I9935">
        <v>1977</v>
      </c>
      <c r="K9935" t="s">
        <v>39569</v>
      </c>
      <c r="L9935" t="s">
        <v>39570</v>
      </c>
      <c r="M9935" t="s">
        <v>179</v>
      </c>
      <c r="N9935" t="s">
        <v>45</v>
      </c>
      <c r="O9935" t="s">
        <v>40</v>
      </c>
      <c r="P9935" t="s">
        <v>30</v>
      </c>
      <c r="Q9935" t="s">
        <v>46</v>
      </c>
      <c r="R9935" t="s">
        <v>30</v>
      </c>
      <c r="X9935" t="s">
        <v>39571</v>
      </c>
    </row>
    <row r="9936" spans="1:24" x14ac:dyDescent="0.25">
      <c r="A9936">
        <v>1377677</v>
      </c>
      <c r="B9936" t="s">
        <v>39572</v>
      </c>
      <c r="C9936" t="s">
        <v>39573</v>
      </c>
      <c r="G9936" t="e">
        <f>-ast</f>
        <v>#NAME?</v>
      </c>
      <c r="H9936" t="s">
        <v>10401</v>
      </c>
      <c r="N9936" t="s">
        <v>45</v>
      </c>
      <c r="O9936" t="s">
        <v>30</v>
      </c>
      <c r="P9936" t="s">
        <v>30</v>
      </c>
      <c r="Q9936" t="s">
        <v>63</v>
      </c>
      <c r="R9936" t="s">
        <v>30</v>
      </c>
      <c r="X9936" t="s">
        <v>39574</v>
      </c>
    </row>
    <row r="9937" spans="1:24" x14ac:dyDescent="0.25">
      <c r="A9937">
        <v>1378970</v>
      </c>
      <c r="B9937" t="s">
        <v>39575</v>
      </c>
      <c r="C9937" t="s">
        <v>39576</v>
      </c>
      <c r="N9937" t="s">
        <v>29</v>
      </c>
      <c r="O9937" t="s">
        <v>40</v>
      </c>
      <c r="P9937" t="s">
        <v>30</v>
      </c>
      <c r="Q9937" t="s">
        <v>46</v>
      </c>
      <c r="R9937" t="s">
        <v>30</v>
      </c>
      <c r="X9937" t="s">
        <v>39577</v>
      </c>
    </row>
    <row r="9938" spans="1:24" x14ac:dyDescent="0.25">
      <c r="A9938">
        <v>1379759</v>
      </c>
      <c r="B9938" t="s">
        <v>39578</v>
      </c>
      <c r="C9938" t="s">
        <v>39579</v>
      </c>
      <c r="G9938" t="s">
        <v>2404</v>
      </c>
      <c r="H9938" t="s">
        <v>2405</v>
      </c>
      <c r="K9938" t="s">
        <v>39580</v>
      </c>
      <c r="L9938" t="s">
        <v>39581</v>
      </c>
      <c r="N9938" t="s">
        <v>45</v>
      </c>
      <c r="O9938" t="s">
        <v>40</v>
      </c>
      <c r="P9938" t="s">
        <v>30</v>
      </c>
      <c r="Q9938" t="s">
        <v>63</v>
      </c>
      <c r="R9938" t="s">
        <v>30</v>
      </c>
      <c r="X9938" t="s">
        <v>39582</v>
      </c>
    </row>
    <row r="9939" spans="1:24" x14ac:dyDescent="0.25">
      <c r="A9939">
        <v>1376094</v>
      </c>
      <c r="B9939" t="s">
        <v>39583</v>
      </c>
      <c r="C9939" t="s">
        <v>39584</v>
      </c>
      <c r="E9939" t="s">
        <v>39585</v>
      </c>
      <c r="F9939" t="s">
        <v>39586</v>
      </c>
      <c r="I9939">
        <v>2008</v>
      </c>
      <c r="N9939" t="s">
        <v>45</v>
      </c>
      <c r="O9939" t="s">
        <v>40</v>
      </c>
      <c r="P9939" t="s">
        <v>30</v>
      </c>
      <c r="Q9939" t="s">
        <v>31</v>
      </c>
      <c r="R9939" t="s">
        <v>30</v>
      </c>
      <c r="X9939" t="s">
        <v>39587</v>
      </c>
    </row>
    <row r="9940" spans="1:24" x14ac:dyDescent="0.25">
      <c r="A9940">
        <v>1377037</v>
      </c>
      <c r="B9940" t="s">
        <v>39588</v>
      </c>
      <c r="C9940" t="s">
        <v>39589</v>
      </c>
      <c r="F9940" t="s">
        <v>301</v>
      </c>
      <c r="G9940" t="s">
        <v>1458</v>
      </c>
      <c r="H9940" t="s">
        <v>1459</v>
      </c>
      <c r="N9940" t="s">
        <v>45</v>
      </c>
      <c r="O9940" t="s">
        <v>40</v>
      </c>
      <c r="P9940" t="s">
        <v>30</v>
      </c>
      <c r="Q9940" t="s">
        <v>63</v>
      </c>
      <c r="R9940" t="s">
        <v>30</v>
      </c>
      <c r="X9940" t="s">
        <v>39590</v>
      </c>
    </row>
    <row r="9941" spans="1:24" x14ac:dyDescent="0.25">
      <c r="A9941">
        <v>1376802</v>
      </c>
      <c r="B9941" t="s">
        <v>39591</v>
      </c>
      <c r="C9941" t="s">
        <v>39592</v>
      </c>
      <c r="N9941" t="s">
        <v>45</v>
      </c>
      <c r="O9941" t="s">
        <v>40</v>
      </c>
      <c r="P9941" t="s">
        <v>30</v>
      </c>
      <c r="Q9941" t="s">
        <v>31</v>
      </c>
      <c r="R9941" t="s">
        <v>30</v>
      </c>
      <c r="X9941" t="s">
        <v>39593</v>
      </c>
    </row>
    <row r="9942" spans="1:24" x14ac:dyDescent="0.25">
      <c r="A9942">
        <v>1377691</v>
      </c>
      <c r="B9942" t="s">
        <v>39594</v>
      </c>
      <c r="C9942" t="s">
        <v>39595</v>
      </c>
      <c r="G9942" t="e">
        <f>-pride</f>
        <v>#NAME?</v>
      </c>
      <c r="H9942" t="s">
        <v>165</v>
      </c>
      <c r="N9942" t="s">
        <v>45</v>
      </c>
      <c r="O9942" t="s">
        <v>40</v>
      </c>
      <c r="P9942" t="s">
        <v>30</v>
      </c>
      <c r="Q9942" t="s">
        <v>46</v>
      </c>
      <c r="R9942" t="s">
        <v>30</v>
      </c>
      <c r="X9942" t="s">
        <v>39596</v>
      </c>
    </row>
    <row r="9943" spans="1:24" x14ac:dyDescent="0.25">
      <c r="A9943">
        <v>1376728</v>
      </c>
      <c r="B9943" t="s">
        <v>39597</v>
      </c>
      <c r="C9943" t="s">
        <v>39598</v>
      </c>
      <c r="N9943" t="s">
        <v>45</v>
      </c>
      <c r="O9943" t="s">
        <v>40</v>
      </c>
      <c r="P9943" t="s">
        <v>30</v>
      </c>
      <c r="Q9943" t="s">
        <v>46</v>
      </c>
      <c r="R9943" t="s">
        <v>30</v>
      </c>
      <c r="X9943" t="s">
        <v>39599</v>
      </c>
    </row>
    <row r="9944" spans="1:24" x14ac:dyDescent="0.25">
      <c r="A9944">
        <v>911688</v>
      </c>
      <c r="B9944" t="s">
        <v>39600</v>
      </c>
      <c r="C9944" t="s">
        <v>39601</v>
      </c>
      <c r="I9944">
        <v>1961</v>
      </c>
      <c r="M9944" t="s">
        <v>7791</v>
      </c>
      <c r="N9944" t="s">
        <v>45</v>
      </c>
      <c r="O9944" t="s">
        <v>40</v>
      </c>
      <c r="P9944" t="s">
        <v>30</v>
      </c>
      <c r="Q9944" t="s">
        <v>63</v>
      </c>
      <c r="R9944" t="s">
        <v>30</v>
      </c>
      <c r="X9944" t="s">
        <v>39602</v>
      </c>
    </row>
    <row r="9945" spans="1:24" x14ac:dyDescent="0.25">
      <c r="A9945">
        <v>1038344</v>
      </c>
      <c r="B9945" t="s">
        <v>39603</v>
      </c>
      <c r="C9945" t="s">
        <v>39604</v>
      </c>
      <c r="E9945" t="s">
        <v>39605</v>
      </c>
      <c r="I9945">
        <v>1965</v>
      </c>
      <c r="M9945" t="s">
        <v>39606</v>
      </c>
      <c r="N9945" t="s">
        <v>29</v>
      </c>
      <c r="O9945" t="s">
        <v>40</v>
      </c>
      <c r="P9945" t="s">
        <v>30</v>
      </c>
      <c r="Q9945" t="s">
        <v>31</v>
      </c>
      <c r="R9945" t="s">
        <v>30</v>
      </c>
      <c r="X9945" t="s">
        <v>39607</v>
      </c>
    </row>
    <row r="9946" spans="1:24" x14ac:dyDescent="0.25">
      <c r="A9946">
        <v>1379993</v>
      </c>
      <c r="B9946" t="s">
        <v>39608</v>
      </c>
      <c r="C9946" t="s">
        <v>39609</v>
      </c>
      <c r="E9946" t="s">
        <v>39610</v>
      </c>
      <c r="I9946">
        <v>2005</v>
      </c>
      <c r="N9946" t="s">
        <v>45</v>
      </c>
      <c r="O9946" t="s">
        <v>40</v>
      </c>
      <c r="P9946" t="s">
        <v>30</v>
      </c>
      <c r="Q9946" t="s">
        <v>63</v>
      </c>
      <c r="R9946" t="s">
        <v>30</v>
      </c>
      <c r="X9946" t="s">
        <v>39611</v>
      </c>
    </row>
    <row r="9947" spans="1:24" x14ac:dyDescent="0.25">
      <c r="A9947">
        <v>1383567</v>
      </c>
      <c r="B9947" t="s">
        <v>39612</v>
      </c>
      <c r="C9947" t="s">
        <v>39613</v>
      </c>
      <c r="E9947" t="s">
        <v>39614</v>
      </c>
      <c r="G9947" t="e">
        <f>-fungin</f>
        <v>#NAME?</v>
      </c>
      <c r="H9947" t="s">
        <v>6549</v>
      </c>
      <c r="I9947">
        <v>1978</v>
      </c>
      <c r="M9947" t="s">
        <v>268</v>
      </c>
      <c r="N9947" t="s">
        <v>45</v>
      </c>
      <c r="O9947" t="s">
        <v>40</v>
      </c>
      <c r="P9947" t="s">
        <v>30</v>
      </c>
      <c r="Q9947" t="s">
        <v>63</v>
      </c>
      <c r="R9947" t="s">
        <v>30</v>
      </c>
      <c r="X9947" t="s">
        <v>39615</v>
      </c>
    </row>
    <row r="9948" spans="1:24" x14ac:dyDescent="0.25">
      <c r="A9948">
        <v>1377755</v>
      </c>
      <c r="B9948" t="s">
        <v>39616</v>
      </c>
      <c r="C9948" t="s">
        <v>39617</v>
      </c>
      <c r="E9948" t="s">
        <v>39618</v>
      </c>
      <c r="F9948" t="s">
        <v>10073</v>
      </c>
      <c r="I9948">
        <v>1976</v>
      </c>
      <c r="K9948" t="s">
        <v>39619</v>
      </c>
      <c r="L9948" t="s">
        <v>39620</v>
      </c>
      <c r="M9948" t="s">
        <v>268</v>
      </c>
      <c r="N9948" t="s">
        <v>45</v>
      </c>
      <c r="O9948" t="s">
        <v>30</v>
      </c>
      <c r="P9948" t="s">
        <v>30</v>
      </c>
      <c r="Q9948" t="s">
        <v>46</v>
      </c>
      <c r="R9948" t="s">
        <v>30</v>
      </c>
      <c r="X9948" t="s">
        <v>39621</v>
      </c>
    </row>
    <row r="9949" spans="1:24" x14ac:dyDescent="0.25">
      <c r="A9949">
        <v>1376835</v>
      </c>
      <c r="B9949" t="s">
        <v>39622</v>
      </c>
      <c r="C9949" t="s">
        <v>39623</v>
      </c>
      <c r="E9949" t="s">
        <v>39624</v>
      </c>
      <c r="N9949" t="s">
        <v>45</v>
      </c>
      <c r="O9949" t="s">
        <v>40</v>
      </c>
      <c r="P9949" t="s">
        <v>30</v>
      </c>
      <c r="Q9949" t="s">
        <v>63</v>
      </c>
      <c r="R9949" t="s">
        <v>30</v>
      </c>
      <c r="X9949" t="s">
        <v>39625</v>
      </c>
    </row>
    <row r="9950" spans="1:24" x14ac:dyDescent="0.25">
      <c r="A9950">
        <v>1376296</v>
      </c>
      <c r="B9950" t="s">
        <v>39626</v>
      </c>
      <c r="C9950" t="s">
        <v>39627</v>
      </c>
      <c r="E9950" t="s">
        <v>39628</v>
      </c>
      <c r="I9950">
        <v>1986</v>
      </c>
      <c r="M9950" t="s">
        <v>763</v>
      </c>
      <c r="N9950" t="s">
        <v>45</v>
      </c>
      <c r="O9950" t="s">
        <v>40</v>
      </c>
      <c r="P9950" t="s">
        <v>30</v>
      </c>
      <c r="Q9950" t="s">
        <v>63</v>
      </c>
      <c r="R9950" t="s">
        <v>30</v>
      </c>
      <c r="X9950" t="s">
        <v>39629</v>
      </c>
    </row>
    <row r="9951" spans="1:24" x14ac:dyDescent="0.25">
      <c r="A9951">
        <v>1380016</v>
      </c>
      <c r="B9951" t="s">
        <v>39630</v>
      </c>
      <c r="C9951" t="s">
        <v>39631</v>
      </c>
      <c r="G9951" t="e">
        <f>-tecan</f>
        <v>#NAME?</v>
      </c>
      <c r="H9951" t="s">
        <v>8275</v>
      </c>
      <c r="N9951" t="s">
        <v>45</v>
      </c>
      <c r="O9951" t="s">
        <v>30</v>
      </c>
      <c r="P9951" t="s">
        <v>30</v>
      </c>
      <c r="Q9951" t="s">
        <v>31</v>
      </c>
      <c r="R9951" t="s">
        <v>30</v>
      </c>
      <c r="X9951" t="s">
        <v>39632</v>
      </c>
    </row>
    <row r="9952" spans="1:24" x14ac:dyDescent="0.25">
      <c r="A9952">
        <v>1377064</v>
      </c>
      <c r="B9952" t="s">
        <v>39633</v>
      </c>
      <c r="C9952" t="s">
        <v>39634</v>
      </c>
      <c r="G9952" t="s">
        <v>29852</v>
      </c>
      <c r="H9952" t="s">
        <v>29853</v>
      </c>
      <c r="N9952" t="s">
        <v>45</v>
      </c>
      <c r="O9952" t="s">
        <v>40</v>
      </c>
      <c r="P9952" t="s">
        <v>30</v>
      </c>
      <c r="Q9952" t="s">
        <v>63</v>
      </c>
      <c r="R9952" t="s">
        <v>30</v>
      </c>
      <c r="X9952" t="s">
        <v>39635</v>
      </c>
    </row>
    <row r="9953" spans="1:24" x14ac:dyDescent="0.25">
      <c r="A9953">
        <v>1378363</v>
      </c>
      <c r="B9953" t="s">
        <v>39636</v>
      </c>
      <c r="C9953" t="s">
        <v>39637</v>
      </c>
      <c r="G9953" t="s">
        <v>205</v>
      </c>
      <c r="H9953" t="s">
        <v>206</v>
      </c>
      <c r="N9953" t="s">
        <v>45</v>
      </c>
      <c r="O9953" t="s">
        <v>40</v>
      </c>
      <c r="P9953" t="s">
        <v>30</v>
      </c>
      <c r="Q9953" t="s">
        <v>63</v>
      </c>
      <c r="R9953" t="s">
        <v>30</v>
      </c>
      <c r="X9953" t="s">
        <v>39638</v>
      </c>
    </row>
    <row r="9954" spans="1:24" x14ac:dyDescent="0.25">
      <c r="A9954">
        <v>1376812</v>
      </c>
      <c r="B9954" t="s">
        <v>39639</v>
      </c>
      <c r="C9954" t="s">
        <v>39640</v>
      </c>
      <c r="N9954" t="s">
        <v>45</v>
      </c>
      <c r="O9954" t="s">
        <v>40</v>
      </c>
      <c r="P9954" t="s">
        <v>30</v>
      </c>
      <c r="Q9954" t="s">
        <v>63</v>
      </c>
      <c r="R9954" t="s">
        <v>30</v>
      </c>
      <c r="X9954" t="s">
        <v>39641</v>
      </c>
    </row>
    <row r="9955" spans="1:24" x14ac:dyDescent="0.25">
      <c r="A9955">
        <v>1376572</v>
      </c>
      <c r="B9955" t="s">
        <v>39642</v>
      </c>
      <c r="C9955" t="s">
        <v>39643</v>
      </c>
      <c r="N9955" t="s">
        <v>45</v>
      </c>
      <c r="O9955" t="s">
        <v>40</v>
      </c>
      <c r="P9955" t="s">
        <v>30</v>
      </c>
      <c r="Q9955" t="s">
        <v>63</v>
      </c>
      <c r="R9955" t="s">
        <v>30</v>
      </c>
      <c r="X9955" t="s">
        <v>39644</v>
      </c>
    </row>
    <row r="9956" spans="1:24" x14ac:dyDescent="0.25">
      <c r="A9956">
        <v>1376195</v>
      </c>
      <c r="B9956" t="s">
        <v>39645</v>
      </c>
      <c r="C9956" t="s">
        <v>39646</v>
      </c>
      <c r="N9956" t="s">
        <v>45</v>
      </c>
      <c r="O9956" t="s">
        <v>40</v>
      </c>
      <c r="P9956" t="s">
        <v>30</v>
      </c>
      <c r="Q9956" t="s">
        <v>46</v>
      </c>
      <c r="R9956" t="s">
        <v>30</v>
      </c>
      <c r="X9956" t="s">
        <v>39647</v>
      </c>
    </row>
    <row r="9957" spans="1:24" x14ac:dyDescent="0.25">
      <c r="A9957">
        <v>1378433</v>
      </c>
      <c r="B9957" t="s">
        <v>39648</v>
      </c>
      <c r="C9957" t="s">
        <v>39649</v>
      </c>
      <c r="N9957" t="s">
        <v>45</v>
      </c>
      <c r="O9957" t="s">
        <v>40</v>
      </c>
      <c r="P9957" t="s">
        <v>30</v>
      </c>
      <c r="Q9957" t="s">
        <v>31</v>
      </c>
      <c r="R9957" t="s">
        <v>30</v>
      </c>
      <c r="X9957" t="s">
        <v>39650</v>
      </c>
    </row>
    <row r="9958" spans="1:24" x14ac:dyDescent="0.25">
      <c r="A9958">
        <v>1377548</v>
      </c>
      <c r="B9958" t="s">
        <v>39651</v>
      </c>
      <c r="C9958" t="s">
        <v>39652</v>
      </c>
      <c r="G9958" t="e">
        <f>-relin</f>
        <v>#NAME?</v>
      </c>
      <c r="H9958" t="s">
        <v>13298</v>
      </c>
      <c r="N9958" t="s">
        <v>29</v>
      </c>
      <c r="O9958" t="s">
        <v>40</v>
      </c>
      <c r="P9958" t="s">
        <v>30</v>
      </c>
      <c r="Q9958" t="s">
        <v>31</v>
      </c>
      <c r="R9958" t="s">
        <v>30</v>
      </c>
      <c r="X9958" t="s">
        <v>39653</v>
      </c>
    </row>
    <row r="9959" spans="1:24" x14ac:dyDescent="0.25">
      <c r="A9959">
        <v>1378919</v>
      </c>
      <c r="B9959" t="s">
        <v>39654</v>
      </c>
      <c r="C9959" t="s">
        <v>39655</v>
      </c>
      <c r="N9959" t="s">
        <v>45</v>
      </c>
      <c r="O9959" t="s">
        <v>40</v>
      </c>
      <c r="P9959" t="s">
        <v>30</v>
      </c>
      <c r="Q9959" t="s">
        <v>31</v>
      </c>
      <c r="R9959" t="s">
        <v>30</v>
      </c>
      <c r="X9959" t="s">
        <v>39656</v>
      </c>
    </row>
    <row r="9960" spans="1:24" x14ac:dyDescent="0.25">
      <c r="A9960">
        <v>56713</v>
      </c>
      <c r="B9960" t="s">
        <v>39657</v>
      </c>
      <c r="C9960" t="s">
        <v>39658</v>
      </c>
      <c r="E9960" t="s">
        <v>39659</v>
      </c>
      <c r="F9960" t="s">
        <v>39660</v>
      </c>
      <c r="G9960" t="e">
        <f>-farnib</f>
        <v>#NAME?</v>
      </c>
      <c r="H9960" t="s">
        <v>27440</v>
      </c>
      <c r="I9960">
        <v>2002</v>
      </c>
      <c r="N9960" t="s">
        <v>45</v>
      </c>
      <c r="O9960" t="s">
        <v>40</v>
      </c>
      <c r="P9960" t="s">
        <v>30</v>
      </c>
      <c r="Q9960" t="s">
        <v>31</v>
      </c>
      <c r="R9960" t="s">
        <v>30</v>
      </c>
      <c r="X9960" t="s">
        <v>39661</v>
      </c>
    </row>
    <row r="9961" spans="1:24" x14ac:dyDescent="0.25">
      <c r="A9961">
        <v>70039</v>
      </c>
      <c r="B9961" t="s">
        <v>39662</v>
      </c>
      <c r="C9961" t="s">
        <v>39663</v>
      </c>
      <c r="F9961" t="s">
        <v>489</v>
      </c>
      <c r="I9961">
        <v>1970</v>
      </c>
      <c r="M9961" t="s">
        <v>250</v>
      </c>
      <c r="N9961" t="s">
        <v>45</v>
      </c>
      <c r="O9961" t="s">
        <v>40</v>
      </c>
      <c r="P9961" t="s">
        <v>30</v>
      </c>
      <c r="Q9961" t="s">
        <v>63</v>
      </c>
      <c r="R9961" t="s">
        <v>30</v>
      </c>
      <c r="X9961" t="s">
        <v>39664</v>
      </c>
    </row>
    <row r="9962" spans="1:24" x14ac:dyDescent="0.25">
      <c r="A9962">
        <v>656160</v>
      </c>
      <c r="B9962" t="s">
        <v>39665</v>
      </c>
      <c r="C9962" t="s">
        <v>39666</v>
      </c>
      <c r="F9962" t="s">
        <v>39667</v>
      </c>
      <c r="G9962" t="e">
        <f>-ium</f>
        <v>#NAME?</v>
      </c>
      <c r="H9962" t="s">
        <v>288</v>
      </c>
      <c r="K9962" t="s">
        <v>39668</v>
      </c>
      <c r="L9962" t="s">
        <v>39669</v>
      </c>
      <c r="M9962" t="s">
        <v>31939</v>
      </c>
      <c r="N9962" t="s">
        <v>45</v>
      </c>
      <c r="O9962" t="s">
        <v>40</v>
      </c>
      <c r="P9962" t="s">
        <v>30</v>
      </c>
      <c r="Q9962" t="s">
        <v>63</v>
      </c>
      <c r="R9962" t="s">
        <v>30</v>
      </c>
      <c r="X9962" t="s">
        <v>39670</v>
      </c>
    </row>
    <row r="9963" spans="1:24" x14ac:dyDescent="0.25">
      <c r="A9963">
        <v>163665</v>
      </c>
      <c r="B9963" t="s">
        <v>39671</v>
      </c>
      <c r="C9963" t="s">
        <v>39672</v>
      </c>
      <c r="F9963" t="s">
        <v>36</v>
      </c>
      <c r="G9963" t="e">
        <f>-ium</f>
        <v>#NAME?</v>
      </c>
      <c r="H9963" t="s">
        <v>288</v>
      </c>
      <c r="N9963" t="s">
        <v>45</v>
      </c>
      <c r="O9963" t="s">
        <v>40</v>
      </c>
      <c r="P9963" t="s">
        <v>30</v>
      </c>
      <c r="Q9963" t="s">
        <v>63</v>
      </c>
      <c r="R9963" t="s">
        <v>30</v>
      </c>
      <c r="X9963" t="s">
        <v>39673</v>
      </c>
    </row>
    <row r="9964" spans="1:24" x14ac:dyDescent="0.25">
      <c r="A9964">
        <v>35358</v>
      </c>
      <c r="B9964" t="s">
        <v>39732</v>
      </c>
      <c r="C9964" t="s">
        <v>39733</v>
      </c>
      <c r="F9964" t="s">
        <v>29387</v>
      </c>
      <c r="G9964" t="s">
        <v>1458</v>
      </c>
      <c r="H9964" t="s">
        <v>1459</v>
      </c>
      <c r="K9964" t="s">
        <v>39734</v>
      </c>
      <c r="L9964" t="s">
        <v>39735</v>
      </c>
      <c r="M9964" t="s">
        <v>179</v>
      </c>
      <c r="N9964" t="s">
        <v>45</v>
      </c>
      <c r="O9964" t="s">
        <v>40</v>
      </c>
      <c r="P9964" t="s">
        <v>30</v>
      </c>
      <c r="Q9964" t="s">
        <v>63</v>
      </c>
      <c r="R9964" t="s">
        <v>30</v>
      </c>
      <c r="X9964" t="s">
        <v>39736</v>
      </c>
    </row>
    <row r="9965" spans="1:24" x14ac:dyDescent="0.25">
      <c r="A9965">
        <v>644928</v>
      </c>
      <c r="B9965" t="s">
        <v>39774</v>
      </c>
      <c r="C9965" t="s">
        <v>39775</v>
      </c>
      <c r="G9965" t="s">
        <v>789</v>
      </c>
      <c r="H9965" t="s">
        <v>790</v>
      </c>
      <c r="K9965" t="s">
        <v>39776</v>
      </c>
      <c r="L9965" t="s">
        <v>39777</v>
      </c>
      <c r="N9965" t="s">
        <v>45</v>
      </c>
      <c r="O9965" t="s">
        <v>40</v>
      </c>
      <c r="P9965" t="s">
        <v>30</v>
      </c>
      <c r="Q9965" t="s">
        <v>31</v>
      </c>
      <c r="R9965" t="s">
        <v>30</v>
      </c>
      <c r="X9965" t="s">
        <v>39778</v>
      </c>
    </row>
    <row r="9966" spans="1:24" x14ac:dyDescent="0.25">
      <c r="A9966">
        <v>39781</v>
      </c>
      <c r="B9966" t="s">
        <v>39815</v>
      </c>
      <c r="C9966" t="s">
        <v>39816</v>
      </c>
      <c r="E9966" t="s">
        <v>39817</v>
      </c>
      <c r="F9966" t="s">
        <v>39818</v>
      </c>
      <c r="G9966" t="e">
        <f>-aril</f>
        <v>#NAME?</v>
      </c>
      <c r="H9966" t="s">
        <v>2115</v>
      </c>
      <c r="I9966">
        <v>1997</v>
      </c>
      <c r="K9966" t="s">
        <v>39819</v>
      </c>
      <c r="L9966" t="s">
        <v>39820</v>
      </c>
      <c r="M9966" t="s">
        <v>250</v>
      </c>
      <c r="N9966" t="s">
        <v>45</v>
      </c>
      <c r="O9966" t="s">
        <v>40</v>
      </c>
      <c r="P9966" t="s">
        <v>30</v>
      </c>
      <c r="Q9966" t="s">
        <v>63</v>
      </c>
      <c r="R9966" t="s">
        <v>30</v>
      </c>
      <c r="X9966" t="s">
        <v>39821</v>
      </c>
    </row>
    <row r="9967" spans="1:24" x14ac:dyDescent="0.25">
      <c r="A9967">
        <v>1064616</v>
      </c>
      <c r="B9967" t="s">
        <v>39857</v>
      </c>
      <c r="C9967" t="s">
        <v>39858</v>
      </c>
      <c r="K9967" t="s">
        <v>39859</v>
      </c>
      <c r="L9967" t="s">
        <v>39860</v>
      </c>
      <c r="N9967" t="s">
        <v>45</v>
      </c>
      <c r="O9967" t="s">
        <v>40</v>
      </c>
      <c r="P9967" t="s">
        <v>30</v>
      </c>
      <c r="Q9967" t="s">
        <v>31</v>
      </c>
      <c r="R9967" t="s">
        <v>30</v>
      </c>
      <c r="X9967" t="s">
        <v>39861</v>
      </c>
    </row>
    <row r="9968" spans="1:24" x14ac:dyDescent="0.25">
      <c r="A9968">
        <v>418415</v>
      </c>
      <c r="B9968" t="s">
        <v>39862</v>
      </c>
      <c r="C9968" t="s">
        <v>39863</v>
      </c>
      <c r="G9968" t="e">
        <f>-orex</f>
        <v>#NAME?</v>
      </c>
      <c r="H9968" t="s">
        <v>999</v>
      </c>
      <c r="K9968" t="s">
        <v>39864</v>
      </c>
      <c r="L9968" t="s">
        <v>39865</v>
      </c>
      <c r="N9968" t="s">
        <v>45</v>
      </c>
      <c r="O9968" t="s">
        <v>40</v>
      </c>
      <c r="P9968" t="s">
        <v>30</v>
      </c>
      <c r="Q9968" t="s">
        <v>46</v>
      </c>
      <c r="R9968" t="s">
        <v>30</v>
      </c>
      <c r="X9968" t="s">
        <v>39866</v>
      </c>
    </row>
    <row r="9969" spans="1:24" x14ac:dyDescent="0.25">
      <c r="A9969">
        <v>586457</v>
      </c>
      <c r="B9969" t="s">
        <v>39879</v>
      </c>
      <c r="C9969" t="s">
        <v>39880</v>
      </c>
      <c r="E9969" t="s">
        <v>39881</v>
      </c>
      <c r="K9969" t="s">
        <v>39882</v>
      </c>
      <c r="L9969" t="s">
        <v>39883</v>
      </c>
      <c r="N9969" t="s">
        <v>45</v>
      </c>
      <c r="O9969" t="s">
        <v>40</v>
      </c>
      <c r="P9969" t="s">
        <v>30</v>
      </c>
      <c r="Q9969" t="s">
        <v>63</v>
      </c>
      <c r="R9969" t="s">
        <v>30</v>
      </c>
      <c r="X9969" t="s">
        <v>39884</v>
      </c>
    </row>
    <row r="9970" spans="1:24" x14ac:dyDescent="0.25">
      <c r="A9970">
        <v>8209</v>
      </c>
      <c r="B9970" t="s">
        <v>39898</v>
      </c>
      <c r="C9970" t="s">
        <v>39899</v>
      </c>
      <c r="K9970" t="s">
        <v>39900</v>
      </c>
      <c r="L9970" t="s">
        <v>39901</v>
      </c>
      <c r="N9970" t="s">
        <v>45</v>
      </c>
      <c r="O9970" t="s">
        <v>40</v>
      </c>
      <c r="P9970" t="s">
        <v>30</v>
      </c>
      <c r="Q9970" t="s">
        <v>63</v>
      </c>
      <c r="R9970" t="s">
        <v>30</v>
      </c>
      <c r="X9970" t="s">
        <v>39902</v>
      </c>
    </row>
    <row r="9971" spans="1:24" x14ac:dyDescent="0.25">
      <c r="A9971">
        <v>612263</v>
      </c>
      <c r="B9971" t="s">
        <v>39914</v>
      </c>
      <c r="C9971" t="s">
        <v>39915</v>
      </c>
      <c r="E9971" t="s">
        <v>39916</v>
      </c>
      <c r="G9971" t="e">
        <f>-bamate</f>
        <v>#NAME?</v>
      </c>
      <c r="H9971" t="s">
        <v>12431</v>
      </c>
      <c r="K9971" t="s">
        <v>39917</v>
      </c>
      <c r="L9971" t="s">
        <v>39918</v>
      </c>
      <c r="N9971" t="s">
        <v>45</v>
      </c>
      <c r="O9971" t="s">
        <v>40</v>
      </c>
      <c r="P9971" t="s">
        <v>30</v>
      </c>
      <c r="Q9971" t="s">
        <v>63</v>
      </c>
      <c r="R9971" t="s">
        <v>30</v>
      </c>
      <c r="X9971" t="s">
        <v>39919</v>
      </c>
    </row>
    <row r="9972" spans="1:24" x14ac:dyDescent="0.25">
      <c r="A9972">
        <v>517099</v>
      </c>
      <c r="B9972" t="s">
        <v>39920</v>
      </c>
      <c r="C9972" t="s">
        <v>39921</v>
      </c>
      <c r="K9972" t="s">
        <v>39922</v>
      </c>
      <c r="L9972" t="s">
        <v>39923</v>
      </c>
      <c r="N9972" t="s">
        <v>45</v>
      </c>
      <c r="O9972" t="s">
        <v>40</v>
      </c>
      <c r="P9972" t="s">
        <v>30</v>
      </c>
      <c r="Q9972" t="s">
        <v>63</v>
      </c>
      <c r="R9972" t="s">
        <v>30</v>
      </c>
      <c r="X9972" t="s">
        <v>39924</v>
      </c>
    </row>
    <row r="9973" spans="1:24" x14ac:dyDescent="0.25">
      <c r="A9973">
        <v>493099</v>
      </c>
      <c r="B9973" t="s">
        <v>39932</v>
      </c>
      <c r="C9973" t="s">
        <v>39933</v>
      </c>
      <c r="E9973" t="s">
        <v>39934</v>
      </c>
      <c r="G9973" t="e">
        <f>-ectedin</f>
        <v>#NAME?</v>
      </c>
      <c r="H9973" t="s">
        <v>39935</v>
      </c>
      <c r="I9973">
        <v>2004</v>
      </c>
      <c r="K9973" t="s">
        <v>39936</v>
      </c>
      <c r="L9973" t="s">
        <v>39937</v>
      </c>
      <c r="N9973" t="s">
        <v>29</v>
      </c>
      <c r="O9973" t="s">
        <v>30</v>
      </c>
      <c r="P9973" t="s">
        <v>30</v>
      </c>
      <c r="Q9973" t="s">
        <v>31</v>
      </c>
      <c r="R9973" t="s">
        <v>30</v>
      </c>
      <c r="X9973" t="s">
        <v>39938</v>
      </c>
    </row>
    <row r="9974" spans="1:24" x14ac:dyDescent="0.25">
      <c r="A9974">
        <v>1232772</v>
      </c>
      <c r="B9974" t="s">
        <v>40029</v>
      </c>
      <c r="C9974" t="s">
        <v>40030</v>
      </c>
      <c r="G9974" t="e">
        <f>-butazone</f>
        <v>#NAME?</v>
      </c>
      <c r="H9974" t="s">
        <v>18713</v>
      </c>
      <c r="K9974" t="s">
        <v>40031</v>
      </c>
      <c r="L9974" t="s">
        <v>40032</v>
      </c>
      <c r="N9974" t="s">
        <v>45</v>
      </c>
      <c r="O9974" t="s">
        <v>40</v>
      </c>
      <c r="P9974" t="s">
        <v>30</v>
      </c>
      <c r="Q9974" t="s">
        <v>46</v>
      </c>
      <c r="R9974" t="s">
        <v>30</v>
      </c>
      <c r="X9974" t="s">
        <v>40033</v>
      </c>
    </row>
    <row r="9975" spans="1:24" x14ac:dyDescent="0.25">
      <c r="A9975">
        <v>129641</v>
      </c>
      <c r="B9975" t="s">
        <v>40064</v>
      </c>
      <c r="C9975" t="s">
        <v>40065</v>
      </c>
      <c r="N9975" t="s">
        <v>45</v>
      </c>
      <c r="O9975" t="s">
        <v>30</v>
      </c>
      <c r="P9975" t="s">
        <v>30</v>
      </c>
      <c r="Q9975" t="s">
        <v>63</v>
      </c>
      <c r="R9975" t="s">
        <v>30</v>
      </c>
      <c r="X9975" t="s">
        <v>40066</v>
      </c>
    </row>
    <row r="9976" spans="1:24" x14ac:dyDescent="0.25">
      <c r="A9976">
        <v>712308</v>
      </c>
      <c r="B9976" t="s">
        <v>40067</v>
      </c>
      <c r="C9976" t="s">
        <v>40068</v>
      </c>
      <c r="G9976" t="s">
        <v>460</v>
      </c>
      <c r="H9976" t="s">
        <v>461</v>
      </c>
      <c r="K9976" t="s">
        <v>40069</v>
      </c>
      <c r="L9976" t="s">
        <v>40070</v>
      </c>
      <c r="N9976" t="s">
        <v>29</v>
      </c>
      <c r="O9976" t="s">
        <v>30</v>
      </c>
      <c r="P9976" t="s">
        <v>30</v>
      </c>
      <c r="Q9976" t="s">
        <v>31</v>
      </c>
      <c r="R9976" t="s">
        <v>30</v>
      </c>
      <c r="X9976" t="s">
        <v>40071</v>
      </c>
    </row>
    <row r="9977" spans="1:24" x14ac:dyDescent="0.25">
      <c r="A9977">
        <v>898236</v>
      </c>
      <c r="B9977" t="s">
        <v>40072</v>
      </c>
      <c r="C9977" t="s">
        <v>40073</v>
      </c>
      <c r="N9977" t="s">
        <v>45</v>
      </c>
      <c r="O9977" t="s">
        <v>40</v>
      </c>
      <c r="P9977" t="s">
        <v>30</v>
      </c>
      <c r="Q9977" t="s">
        <v>46</v>
      </c>
      <c r="R9977" t="s">
        <v>30</v>
      </c>
      <c r="X9977" t="s">
        <v>40074</v>
      </c>
    </row>
    <row r="9978" spans="1:24" x14ac:dyDescent="0.25">
      <c r="A9978">
        <v>2640</v>
      </c>
      <c r="B9978" t="s">
        <v>40075</v>
      </c>
      <c r="C9978" t="s">
        <v>40076</v>
      </c>
      <c r="N9978" t="s">
        <v>45</v>
      </c>
      <c r="O9978" t="s">
        <v>40</v>
      </c>
      <c r="P9978" t="s">
        <v>30</v>
      </c>
      <c r="Q9978" t="s">
        <v>46</v>
      </c>
      <c r="R9978" t="s">
        <v>30</v>
      </c>
      <c r="X9978" t="s">
        <v>40077</v>
      </c>
    </row>
    <row r="9979" spans="1:24" x14ac:dyDescent="0.25">
      <c r="A9979">
        <v>450930</v>
      </c>
      <c r="B9979" t="s">
        <v>40078</v>
      </c>
      <c r="C9979" t="s">
        <v>40079</v>
      </c>
      <c r="M9979" t="s">
        <v>40080</v>
      </c>
      <c r="N9979" t="s">
        <v>45</v>
      </c>
      <c r="O9979" t="s">
        <v>30</v>
      </c>
      <c r="P9979" t="s">
        <v>30</v>
      </c>
      <c r="Q9979" t="s">
        <v>63</v>
      </c>
      <c r="R9979" t="s">
        <v>30</v>
      </c>
      <c r="X9979" t="s">
        <v>40081</v>
      </c>
    </row>
    <row r="9980" spans="1:24" x14ac:dyDescent="0.25">
      <c r="A9980">
        <v>151356</v>
      </c>
      <c r="B9980" t="s">
        <v>40082</v>
      </c>
      <c r="C9980" t="s">
        <v>40083</v>
      </c>
      <c r="N9980" t="s">
        <v>45</v>
      </c>
      <c r="O9980" t="s">
        <v>40</v>
      </c>
      <c r="P9980" t="s">
        <v>30</v>
      </c>
      <c r="Q9980" t="s">
        <v>63</v>
      </c>
      <c r="R9980" t="s">
        <v>30</v>
      </c>
      <c r="X9980" t="s">
        <v>40084</v>
      </c>
    </row>
    <row r="9981" spans="1:24" x14ac:dyDescent="0.25">
      <c r="A9981">
        <v>150824</v>
      </c>
      <c r="B9981" t="s">
        <v>40085</v>
      </c>
      <c r="C9981" t="s">
        <v>40086</v>
      </c>
      <c r="E9981" t="s">
        <v>40087</v>
      </c>
      <c r="I9981">
        <v>1975</v>
      </c>
      <c r="M9981" t="s">
        <v>40088</v>
      </c>
      <c r="N9981" t="s">
        <v>45</v>
      </c>
      <c r="O9981" t="s">
        <v>40</v>
      </c>
      <c r="P9981" t="s">
        <v>30</v>
      </c>
      <c r="Q9981" t="s">
        <v>63</v>
      </c>
      <c r="R9981" t="s">
        <v>30</v>
      </c>
      <c r="X9981" t="s">
        <v>40089</v>
      </c>
    </row>
    <row r="9982" spans="1:24" x14ac:dyDescent="0.25">
      <c r="A9982">
        <v>103662</v>
      </c>
      <c r="B9982" t="s">
        <v>40090</v>
      </c>
      <c r="C9982" t="s">
        <v>40091</v>
      </c>
      <c r="G9982" t="e">
        <f ca="1">-pin(e)</f>
        <v>#NAME?</v>
      </c>
      <c r="H9982" t="s">
        <v>272</v>
      </c>
      <c r="N9982" t="s">
        <v>45</v>
      </c>
      <c r="O9982" t="s">
        <v>40</v>
      </c>
      <c r="P9982" t="s">
        <v>30</v>
      </c>
      <c r="Q9982" t="s">
        <v>63</v>
      </c>
      <c r="R9982" t="s">
        <v>30</v>
      </c>
      <c r="X9982" t="s">
        <v>40092</v>
      </c>
    </row>
    <row r="9983" spans="1:24" x14ac:dyDescent="0.25">
      <c r="A9983">
        <v>163172</v>
      </c>
      <c r="B9983" t="s">
        <v>40093</v>
      </c>
      <c r="C9983" t="s">
        <v>40094</v>
      </c>
      <c r="N9983" t="s">
        <v>45</v>
      </c>
      <c r="O9983" t="s">
        <v>30</v>
      </c>
      <c r="P9983" t="s">
        <v>30</v>
      </c>
      <c r="Q9983" t="s">
        <v>63</v>
      </c>
      <c r="R9983" t="s">
        <v>30</v>
      </c>
      <c r="X9983" t="s">
        <v>40095</v>
      </c>
    </row>
    <row r="9984" spans="1:24" x14ac:dyDescent="0.25">
      <c r="A9984">
        <v>57882</v>
      </c>
      <c r="B9984" t="s">
        <v>40096</v>
      </c>
      <c r="C9984" t="s">
        <v>40097</v>
      </c>
      <c r="E9984" t="s">
        <v>40098</v>
      </c>
      <c r="N9984" t="s">
        <v>45</v>
      </c>
      <c r="O9984" t="s">
        <v>40</v>
      </c>
      <c r="P9984" t="s">
        <v>30</v>
      </c>
      <c r="Q9984" t="s">
        <v>63</v>
      </c>
      <c r="R9984" t="s">
        <v>30</v>
      </c>
      <c r="X9984" t="s">
        <v>40099</v>
      </c>
    </row>
    <row r="9985" spans="1:24" x14ac:dyDescent="0.25">
      <c r="A9985">
        <v>9413</v>
      </c>
      <c r="B9985" t="s">
        <v>40100</v>
      </c>
      <c r="C9985" t="s">
        <v>40101</v>
      </c>
      <c r="I9985">
        <v>1979</v>
      </c>
      <c r="M9985" t="s">
        <v>1041</v>
      </c>
      <c r="N9985" t="s">
        <v>45</v>
      </c>
      <c r="O9985" t="s">
        <v>40</v>
      </c>
      <c r="P9985" t="s">
        <v>30</v>
      </c>
      <c r="Q9985" t="s">
        <v>31</v>
      </c>
      <c r="R9985" t="s">
        <v>30</v>
      </c>
      <c r="X9985" t="s">
        <v>40102</v>
      </c>
    </row>
    <row r="9986" spans="1:24" x14ac:dyDescent="0.25">
      <c r="A9986">
        <v>174505</v>
      </c>
      <c r="B9986" t="s">
        <v>40103</v>
      </c>
      <c r="C9986" t="s">
        <v>40104</v>
      </c>
      <c r="G9986" t="e">
        <f>-vir</f>
        <v>#NAME?</v>
      </c>
      <c r="H9986" t="s">
        <v>1259</v>
      </c>
      <c r="N9986" t="s">
        <v>45</v>
      </c>
      <c r="O9986" t="s">
        <v>30</v>
      </c>
      <c r="P9986" t="s">
        <v>30</v>
      </c>
      <c r="Q9986" t="s">
        <v>63</v>
      </c>
      <c r="R9986" t="s">
        <v>30</v>
      </c>
      <c r="X9986" t="s">
        <v>40105</v>
      </c>
    </row>
    <row r="9987" spans="1:24" x14ac:dyDescent="0.25">
      <c r="A9987">
        <v>60607</v>
      </c>
      <c r="B9987" t="s">
        <v>40106</v>
      </c>
      <c r="C9987" t="s">
        <v>40107</v>
      </c>
      <c r="E9987" t="s">
        <v>40108</v>
      </c>
      <c r="F9987" t="s">
        <v>40109</v>
      </c>
      <c r="G9987" t="e">
        <f>-citabine</f>
        <v>#NAME?</v>
      </c>
      <c r="H9987" t="s">
        <v>7920</v>
      </c>
      <c r="I9987">
        <v>2003</v>
      </c>
      <c r="N9987" t="s">
        <v>29</v>
      </c>
      <c r="O9987" t="s">
        <v>40</v>
      </c>
      <c r="P9987" t="s">
        <v>30</v>
      </c>
      <c r="Q9987" t="s">
        <v>31</v>
      </c>
      <c r="R9987" t="s">
        <v>30</v>
      </c>
      <c r="X9987" t="s">
        <v>40110</v>
      </c>
    </row>
    <row r="9988" spans="1:24" x14ac:dyDescent="0.25">
      <c r="A9988">
        <v>78364</v>
      </c>
      <c r="B9988" t="s">
        <v>40111</v>
      </c>
      <c r="C9988" t="s">
        <v>40112</v>
      </c>
      <c r="E9988" t="s">
        <v>40113</v>
      </c>
      <c r="F9988" t="s">
        <v>301</v>
      </c>
      <c r="G9988" t="e">
        <f>-icam</f>
        <v>#NAME?</v>
      </c>
      <c r="H9988" t="s">
        <v>1658</v>
      </c>
      <c r="I9988">
        <v>1974</v>
      </c>
      <c r="M9988" t="s">
        <v>1025</v>
      </c>
      <c r="N9988" t="s">
        <v>45</v>
      </c>
      <c r="O9988" t="s">
        <v>40</v>
      </c>
      <c r="P9988" t="s">
        <v>30</v>
      </c>
      <c r="Q9988" t="s">
        <v>63</v>
      </c>
      <c r="R9988" t="s">
        <v>30</v>
      </c>
      <c r="X9988" t="s">
        <v>40114</v>
      </c>
    </row>
    <row r="9989" spans="1:24" x14ac:dyDescent="0.25">
      <c r="A9989">
        <v>2580</v>
      </c>
      <c r="B9989" t="s">
        <v>40115</v>
      </c>
      <c r="C9989" t="s">
        <v>40116</v>
      </c>
      <c r="E9989" t="s">
        <v>40117</v>
      </c>
      <c r="F9989" t="s">
        <v>301</v>
      </c>
      <c r="G9989" t="e">
        <f>-crine</f>
        <v>#NAME?</v>
      </c>
      <c r="H9989" t="s">
        <v>401</v>
      </c>
      <c r="I9989">
        <v>1980</v>
      </c>
      <c r="K9989" t="s">
        <v>40118</v>
      </c>
      <c r="L9989" t="s">
        <v>40119</v>
      </c>
      <c r="M9989" t="s">
        <v>793</v>
      </c>
      <c r="N9989" t="s">
        <v>45</v>
      </c>
      <c r="O9989" t="s">
        <v>40</v>
      </c>
      <c r="P9989" t="s">
        <v>30</v>
      </c>
      <c r="Q9989" t="s">
        <v>63</v>
      </c>
      <c r="R9989" t="s">
        <v>30</v>
      </c>
      <c r="X9989" t="s">
        <v>40120</v>
      </c>
    </row>
    <row r="9990" spans="1:24" x14ac:dyDescent="0.25">
      <c r="A9990">
        <v>1380521</v>
      </c>
      <c r="B9990" t="s">
        <v>40124</v>
      </c>
      <c r="C9990" t="s">
        <v>40125</v>
      </c>
      <c r="G9990" t="s">
        <v>15598</v>
      </c>
      <c r="H9990" t="s">
        <v>15599</v>
      </c>
      <c r="I9990">
        <v>1970</v>
      </c>
      <c r="M9990" t="s">
        <v>40126</v>
      </c>
      <c r="N9990" t="s">
        <v>75</v>
      </c>
      <c r="O9990" t="s">
        <v>30</v>
      </c>
      <c r="P9990" t="s">
        <v>30</v>
      </c>
      <c r="Q9990" t="s">
        <v>31</v>
      </c>
      <c r="R9990" t="s">
        <v>30</v>
      </c>
    </row>
    <row r="9991" spans="1:24" x14ac:dyDescent="0.25">
      <c r="A9991">
        <v>1380522</v>
      </c>
      <c r="B9991" t="s">
        <v>40127</v>
      </c>
      <c r="C9991" t="s">
        <v>40128</v>
      </c>
      <c r="N9991" t="s">
        <v>75</v>
      </c>
      <c r="O9991" t="s">
        <v>30</v>
      </c>
      <c r="P9991" t="s">
        <v>30</v>
      </c>
      <c r="Q9991" t="s">
        <v>31</v>
      </c>
      <c r="R9991" t="s">
        <v>30</v>
      </c>
    </row>
    <row r="9992" spans="1:24" x14ac:dyDescent="0.25">
      <c r="A9992">
        <v>1380825</v>
      </c>
      <c r="B9992" t="s">
        <v>40132</v>
      </c>
      <c r="C9992" t="s">
        <v>40133</v>
      </c>
      <c r="F9992" t="s">
        <v>869</v>
      </c>
      <c r="M9992" t="s">
        <v>88</v>
      </c>
      <c r="N9992" t="s">
        <v>75</v>
      </c>
      <c r="O9992" t="s">
        <v>30</v>
      </c>
      <c r="P9992" t="s">
        <v>30</v>
      </c>
      <c r="Q9992" t="s">
        <v>31</v>
      </c>
      <c r="R9992" t="s">
        <v>30</v>
      </c>
    </row>
    <row r="9993" spans="1:24" x14ac:dyDescent="0.25">
      <c r="A9993">
        <v>1380895</v>
      </c>
      <c r="B9993" t="s">
        <v>40137</v>
      </c>
      <c r="C9993" t="s">
        <v>40138</v>
      </c>
      <c r="G9993" t="e">
        <f>-focon</f>
        <v>#NAME?</v>
      </c>
      <c r="H9993" t="s">
        <v>2685</v>
      </c>
      <c r="I9993">
        <v>2005</v>
      </c>
      <c r="N9993" t="s">
        <v>75</v>
      </c>
      <c r="O9993" t="s">
        <v>30</v>
      </c>
      <c r="P9993" t="s">
        <v>30</v>
      </c>
      <c r="Q9993" t="s">
        <v>31</v>
      </c>
      <c r="R9993" t="s">
        <v>30</v>
      </c>
    </row>
    <row r="9994" spans="1:24" x14ac:dyDescent="0.25">
      <c r="A9994">
        <v>1380629</v>
      </c>
      <c r="B9994" t="s">
        <v>40139</v>
      </c>
      <c r="C9994" t="s">
        <v>40140</v>
      </c>
      <c r="N9994" t="s">
        <v>75</v>
      </c>
      <c r="O9994" t="s">
        <v>30</v>
      </c>
      <c r="P9994" t="s">
        <v>30</v>
      </c>
      <c r="Q9994" t="s">
        <v>31</v>
      </c>
      <c r="R9994" t="s">
        <v>30</v>
      </c>
    </row>
    <row r="9995" spans="1:24" x14ac:dyDescent="0.25">
      <c r="A9995">
        <v>1342274</v>
      </c>
      <c r="B9995" t="s">
        <v>40141</v>
      </c>
      <c r="C9995" t="s">
        <v>40142</v>
      </c>
      <c r="G9995" t="e">
        <f>-rinone</f>
        <v>#NAME?</v>
      </c>
      <c r="H9995" t="s">
        <v>9563</v>
      </c>
      <c r="N9995" t="s">
        <v>45</v>
      </c>
      <c r="O9995" t="s">
        <v>40</v>
      </c>
      <c r="P9995" t="s">
        <v>30</v>
      </c>
      <c r="Q9995" t="s">
        <v>46</v>
      </c>
      <c r="R9995" t="s">
        <v>30</v>
      </c>
      <c r="X9995" t="s">
        <v>40143</v>
      </c>
    </row>
    <row r="9996" spans="1:24" x14ac:dyDescent="0.25">
      <c r="A9996">
        <v>1383589</v>
      </c>
      <c r="B9996" t="s">
        <v>40144</v>
      </c>
      <c r="C9996" t="s">
        <v>40145</v>
      </c>
      <c r="E9996" t="s">
        <v>40146</v>
      </c>
      <c r="F9996" t="s">
        <v>301</v>
      </c>
      <c r="I9996">
        <v>1971</v>
      </c>
      <c r="M9996" t="s">
        <v>3737</v>
      </c>
      <c r="N9996" t="s">
        <v>45</v>
      </c>
      <c r="O9996" t="s">
        <v>40</v>
      </c>
      <c r="P9996" t="s">
        <v>30</v>
      </c>
      <c r="Q9996" t="s">
        <v>63</v>
      </c>
      <c r="R9996" t="s">
        <v>30</v>
      </c>
      <c r="X9996" t="s">
        <v>40147</v>
      </c>
    </row>
    <row r="9997" spans="1:24" x14ac:dyDescent="0.25">
      <c r="A9997">
        <v>1383187</v>
      </c>
      <c r="B9997" t="s">
        <v>40148</v>
      </c>
      <c r="C9997" t="s">
        <v>40149</v>
      </c>
      <c r="G9997" t="e">
        <f>-curium</f>
        <v>#NAME?</v>
      </c>
      <c r="H9997" t="s">
        <v>14042</v>
      </c>
      <c r="N9997" t="s">
        <v>45</v>
      </c>
      <c r="O9997" t="s">
        <v>30</v>
      </c>
      <c r="P9997" t="s">
        <v>30</v>
      </c>
      <c r="Q9997" t="s">
        <v>31</v>
      </c>
      <c r="R9997" t="s">
        <v>30</v>
      </c>
      <c r="X9997" t="s">
        <v>40150</v>
      </c>
    </row>
    <row r="9998" spans="1:24" x14ac:dyDescent="0.25">
      <c r="A9998">
        <v>779480</v>
      </c>
      <c r="B9998" t="s">
        <v>40151</v>
      </c>
      <c r="C9998" t="s">
        <v>40152</v>
      </c>
      <c r="G9998" t="s">
        <v>10501</v>
      </c>
      <c r="H9998" t="s">
        <v>10502</v>
      </c>
      <c r="I9998">
        <v>1965</v>
      </c>
      <c r="M9998" t="s">
        <v>948</v>
      </c>
      <c r="N9998" t="s">
        <v>45</v>
      </c>
      <c r="O9998" t="s">
        <v>30</v>
      </c>
      <c r="P9998" t="s">
        <v>30</v>
      </c>
      <c r="Q9998" t="s">
        <v>63</v>
      </c>
      <c r="R9998" t="s">
        <v>30</v>
      </c>
      <c r="X9998" t="s">
        <v>40153</v>
      </c>
    </row>
    <row r="9999" spans="1:24" x14ac:dyDescent="0.25">
      <c r="A9999">
        <v>1383519</v>
      </c>
      <c r="B9999" t="s">
        <v>40154</v>
      </c>
      <c r="C9999" t="s">
        <v>40155</v>
      </c>
      <c r="E9999">
        <v>16726</v>
      </c>
      <c r="F9999" t="s">
        <v>313</v>
      </c>
      <c r="I9999">
        <v>1962</v>
      </c>
      <c r="M9999" t="s">
        <v>302</v>
      </c>
      <c r="N9999" t="s">
        <v>45</v>
      </c>
      <c r="O9999" t="s">
        <v>30</v>
      </c>
      <c r="P9999" t="s">
        <v>30</v>
      </c>
      <c r="Q9999" t="s">
        <v>63</v>
      </c>
      <c r="R9999" t="s">
        <v>30</v>
      </c>
      <c r="X9999" t="s">
        <v>40156</v>
      </c>
    </row>
    <row r="10000" spans="1:24" x14ac:dyDescent="0.25">
      <c r="A10000">
        <v>1383579</v>
      </c>
      <c r="B10000" t="s">
        <v>40157</v>
      </c>
      <c r="C10000" t="s">
        <v>40158</v>
      </c>
      <c r="E10000" t="s">
        <v>40159</v>
      </c>
      <c r="F10000" t="s">
        <v>36</v>
      </c>
      <c r="G10000" t="e">
        <f>-cillin</f>
        <v>#NAME?</v>
      </c>
      <c r="H10000" t="s">
        <v>59</v>
      </c>
      <c r="I10000">
        <v>1971</v>
      </c>
      <c r="M10000" t="s">
        <v>453</v>
      </c>
      <c r="N10000" t="s">
        <v>29</v>
      </c>
      <c r="O10000" t="s">
        <v>40</v>
      </c>
      <c r="P10000" t="s">
        <v>30</v>
      </c>
      <c r="Q10000" t="s">
        <v>31</v>
      </c>
      <c r="R10000" t="s">
        <v>30</v>
      </c>
      <c r="X10000" t="s">
        <v>40160</v>
      </c>
    </row>
    <row r="10001" spans="1:24" x14ac:dyDescent="0.25">
      <c r="A10001">
        <v>1383235</v>
      </c>
      <c r="B10001" t="s">
        <v>40161</v>
      </c>
      <c r="C10001" t="s">
        <v>40162</v>
      </c>
      <c r="E10001" t="s">
        <v>40163</v>
      </c>
      <c r="F10001" t="s">
        <v>4276</v>
      </c>
      <c r="I10001">
        <v>1981</v>
      </c>
      <c r="M10001" t="s">
        <v>5754</v>
      </c>
      <c r="N10001" t="s">
        <v>45</v>
      </c>
      <c r="O10001" t="s">
        <v>40</v>
      </c>
      <c r="P10001" t="s">
        <v>30</v>
      </c>
      <c r="Q10001" t="s">
        <v>46</v>
      </c>
      <c r="R10001" t="s">
        <v>30</v>
      </c>
      <c r="X10001" t="s">
        <v>40164</v>
      </c>
    </row>
    <row r="10002" spans="1:24" x14ac:dyDescent="0.25">
      <c r="A10002">
        <v>1383113</v>
      </c>
      <c r="B10002" t="s">
        <v>40165</v>
      </c>
      <c r="C10002" t="s">
        <v>40166</v>
      </c>
      <c r="E10002" t="s">
        <v>40167</v>
      </c>
      <c r="I10002">
        <v>1965</v>
      </c>
      <c r="M10002" t="s">
        <v>342</v>
      </c>
      <c r="N10002" t="s">
        <v>45</v>
      </c>
      <c r="O10002" t="s">
        <v>40</v>
      </c>
      <c r="P10002" t="s">
        <v>30</v>
      </c>
      <c r="Q10002" t="s">
        <v>63</v>
      </c>
      <c r="R10002" t="s">
        <v>30</v>
      </c>
      <c r="X10002" t="s">
        <v>40168</v>
      </c>
    </row>
    <row r="10003" spans="1:24" x14ac:dyDescent="0.25">
      <c r="A10003">
        <v>1383505</v>
      </c>
      <c r="B10003" t="s">
        <v>40169</v>
      </c>
      <c r="C10003" t="s">
        <v>40170</v>
      </c>
      <c r="I10003">
        <v>1964</v>
      </c>
      <c r="M10003" t="s">
        <v>2484</v>
      </c>
      <c r="N10003" t="s">
        <v>45</v>
      </c>
      <c r="O10003" t="s">
        <v>40</v>
      </c>
      <c r="P10003" t="s">
        <v>30</v>
      </c>
      <c r="Q10003" t="s">
        <v>63</v>
      </c>
      <c r="R10003" t="s">
        <v>30</v>
      </c>
      <c r="X10003" t="s">
        <v>40171</v>
      </c>
    </row>
    <row r="10004" spans="1:24" x14ac:dyDescent="0.25">
      <c r="A10004">
        <v>1383053</v>
      </c>
      <c r="B10004" t="s">
        <v>40172</v>
      </c>
      <c r="C10004" t="s">
        <v>40173</v>
      </c>
      <c r="I10004">
        <v>1964</v>
      </c>
      <c r="M10004" t="s">
        <v>1194</v>
      </c>
      <c r="N10004" t="s">
        <v>45</v>
      </c>
      <c r="O10004" t="s">
        <v>40</v>
      </c>
      <c r="P10004" t="s">
        <v>30</v>
      </c>
      <c r="Q10004" t="s">
        <v>63</v>
      </c>
      <c r="R10004" t="s">
        <v>30</v>
      </c>
      <c r="X10004" t="s">
        <v>40174</v>
      </c>
    </row>
    <row r="10005" spans="1:24" x14ac:dyDescent="0.25">
      <c r="A10005">
        <v>1378426</v>
      </c>
      <c r="B10005" t="s">
        <v>40175</v>
      </c>
      <c r="C10005" t="s">
        <v>40176</v>
      </c>
      <c r="G10005" t="e">
        <f>-conazole</f>
        <v>#NAME?</v>
      </c>
      <c r="H10005" t="s">
        <v>917</v>
      </c>
      <c r="N10005" t="s">
        <v>45</v>
      </c>
      <c r="O10005" t="s">
        <v>40</v>
      </c>
      <c r="P10005" t="s">
        <v>30</v>
      </c>
      <c r="Q10005" t="s">
        <v>63</v>
      </c>
      <c r="R10005" t="s">
        <v>30</v>
      </c>
      <c r="X10005" t="s">
        <v>40177</v>
      </c>
    </row>
    <row r="10006" spans="1:24" x14ac:dyDescent="0.25">
      <c r="A10006">
        <v>1383534</v>
      </c>
      <c r="B10006" t="s">
        <v>40178</v>
      </c>
      <c r="C10006" t="s">
        <v>40179</v>
      </c>
      <c r="E10006" t="s">
        <v>40180</v>
      </c>
      <c r="G10006" t="s">
        <v>129</v>
      </c>
      <c r="H10006" t="s">
        <v>130</v>
      </c>
      <c r="I10006">
        <v>2005</v>
      </c>
      <c r="N10006" t="s">
        <v>45</v>
      </c>
      <c r="O10006" t="s">
        <v>30</v>
      </c>
      <c r="P10006" t="s">
        <v>30</v>
      </c>
      <c r="Q10006" t="s">
        <v>31</v>
      </c>
      <c r="R10006" t="s">
        <v>30</v>
      </c>
      <c r="X10006" t="s">
        <v>40181</v>
      </c>
    </row>
    <row r="10007" spans="1:24" x14ac:dyDescent="0.25">
      <c r="A10007">
        <v>1377762</v>
      </c>
      <c r="B10007" t="s">
        <v>40182</v>
      </c>
      <c r="C10007" t="s">
        <v>40183</v>
      </c>
      <c r="N10007" t="s">
        <v>45</v>
      </c>
      <c r="O10007" t="s">
        <v>40</v>
      </c>
      <c r="P10007" t="s">
        <v>30</v>
      </c>
      <c r="Q10007" t="s">
        <v>63</v>
      </c>
      <c r="R10007" t="s">
        <v>30</v>
      </c>
      <c r="X10007" t="s">
        <v>40184</v>
      </c>
    </row>
    <row r="10008" spans="1:24" x14ac:dyDescent="0.25">
      <c r="A10008">
        <v>1380049</v>
      </c>
      <c r="B10008" t="s">
        <v>40185</v>
      </c>
      <c r="C10008" t="s">
        <v>40186</v>
      </c>
      <c r="G10008" t="e">
        <f>-imod</f>
        <v>#NAME?</v>
      </c>
      <c r="H10008" t="s">
        <v>14683</v>
      </c>
      <c r="N10008" t="s">
        <v>45</v>
      </c>
      <c r="O10008" t="s">
        <v>30</v>
      </c>
      <c r="P10008" t="s">
        <v>30</v>
      </c>
      <c r="Q10008" t="s">
        <v>63</v>
      </c>
      <c r="R10008" t="s">
        <v>30</v>
      </c>
      <c r="X10008" t="s">
        <v>40187</v>
      </c>
    </row>
    <row r="10009" spans="1:24" x14ac:dyDescent="0.25">
      <c r="A10009">
        <v>1378354</v>
      </c>
      <c r="B10009" t="s">
        <v>40188</v>
      </c>
      <c r="C10009" t="s">
        <v>40189</v>
      </c>
      <c r="N10009" t="s">
        <v>45</v>
      </c>
      <c r="O10009" t="s">
        <v>40</v>
      </c>
      <c r="P10009" t="s">
        <v>30</v>
      </c>
      <c r="Q10009" t="s">
        <v>63</v>
      </c>
      <c r="R10009" t="s">
        <v>30</v>
      </c>
      <c r="X10009" t="s">
        <v>40190</v>
      </c>
    </row>
    <row r="10010" spans="1:24" x14ac:dyDescent="0.25">
      <c r="A10010">
        <v>1376237</v>
      </c>
      <c r="B10010" t="s">
        <v>40191</v>
      </c>
      <c r="C10010" t="s">
        <v>40192</v>
      </c>
      <c r="N10010" t="s">
        <v>45</v>
      </c>
      <c r="O10010" t="s">
        <v>40</v>
      </c>
      <c r="P10010" t="s">
        <v>30</v>
      </c>
      <c r="Q10010" t="s">
        <v>46</v>
      </c>
      <c r="R10010" t="s">
        <v>30</v>
      </c>
      <c r="X10010" t="s">
        <v>40193</v>
      </c>
    </row>
    <row r="10011" spans="1:24" x14ac:dyDescent="0.25">
      <c r="A10011">
        <v>1377017</v>
      </c>
      <c r="B10011" t="s">
        <v>40194</v>
      </c>
      <c r="C10011" t="s">
        <v>40195</v>
      </c>
      <c r="N10011" t="s">
        <v>45</v>
      </c>
      <c r="O10011" t="s">
        <v>40</v>
      </c>
      <c r="P10011" t="s">
        <v>30</v>
      </c>
      <c r="Q10011" t="s">
        <v>46</v>
      </c>
      <c r="R10011" t="s">
        <v>30</v>
      </c>
      <c r="X10011" t="s">
        <v>40196</v>
      </c>
    </row>
    <row r="10012" spans="1:24" x14ac:dyDescent="0.25">
      <c r="A10012">
        <v>1378742</v>
      </c>
      <c r="B10012" t="s">
        <v>40197</v>
      </c>
      <c r="C10012" t="s">
        <v>40198</v>
      </c>
      <c r="N10012" t="s">
        <v>45</v>
      </c>
      <c r="O10012" t="s">
        <v>40</v>
      </c>
      <c r="P10012" t="s">
        <v>30</v>
      </c>
      <c r="Q10012" t="s">
        <v>46</v>
      </c>
      <c r="R10012" t="s">
        <v>30</v>
      </c>
      <c r="X10012" t="s">
        <v>40199</v>
      </c>
    </row>
    <row r="10013" spans="1:24" x14ac:dyDescent="0.25">
      <c r="A10013">
        <v>1378917</v>
      </c>
      <c r="B10013" t="s">
        <v>40200</v>
      </c>
      <c r="C10013" t="s">
        <v>40201</v>
      </c>
      <c r="G10013" t="e">
        <f>-terol</f>
        <v>#NAME?</v>
      </c>
      <c r="H10013" t="s">
        <v>827</v>
      </c>
      <c r="N10013" t="s">
        <v>45</v>
      </c>
      <c r="O10013" t="s">
        <v>40</v>
      </c>
      <c r="P10013" t="s">
        <v>30</v>
      </c>
      <c r="Q10013" t="s">
        <v>46</v>
      </c>
      <c r="R10013" t="s">
        <v>30</v>
      </c>
      <c r="X10013" t="s">
        <v>40202</v>
      </c>
    </row>
    <row r="10014" spans="1:24" x14ac:dyDescent="0.25">
      <c r="A10014">
        <v>1377191</v>
      </c>
      <c r="B10014" t="s">
        <v>40203</v>
      </c>
      <c r="C10014" t="s">
        <v>40204</v>
      </c>
      <c r="G10014" t="s">
        <v>2404</v>
      </c>
      <c r="H10014" t="s">
        <v>2405</v>
      </c>
      <c r="K10014" t="s">
        <v>40205</v>
      </c>
      <c r="L10014" t="s">
        <v>40206</v>
      </c>
      <c r="N10014" t="s">
        <v>45</v>
      </c>
      <c r="O10014" t="s">
        <v>30</v>
      </c>
      <c r="P10014" t="s">
        <v>30</v>
      </c>
      <c r="Q10014" t="s">
        <v>46</v>
      </c>
      <c r="R10014" t="s">
        <v>30</v>
      </c>
      <c r="X10014" t="s">
        <v>40207</v>
      </c>
    </row>
    <row r="10015" spans="1:24" x14ac:dyDescent="0.25">
      <c r="A10015">
        <v>1376373</v>
      </c>
      <c r="B10015" t="s">
        <v>40208</v>
      </c>
      <c r="C10015" t="s">
        <v>40209</v>
      </c>
      <c r="E10015" t="s">
        <v>40210</v>
      </c>
      <c r="G10015" t="e">
        <f>-pramine</f>
        <v>#NAME?</v>
      </c>
      <c r="H10015" t="s">
        <v>4130</v>
      </c>
      <c r="N10015" t="s">
        <v>45</v>
      </c>
      <c r="O10015" t="s">
        <v>30</v>
      </c>
      <c r="P10015" t="s">
        <v>30</v>
      </c>
      <c r="Q10015" t="s">
        <v>63</v>
      </c>
      <c r="R10015" t="s">
        <v>30</v>
      </c>
      <c r="X10015" t="s">
        <v>40211</v>
      </c>
    </row>
    <row r="10016" spans="1:24" x14ac:dyDescent="0.25">
      <c r="A10016">
        <v>1376225</v>
      </c>
      <c r="B10016" t="s">
        <v>40212</v>
      </c>
      <c r="C10016" t="s">
        <v>40213</v>
      </c>
      <c r="G10016" t="e">
        <f>-cycline</f>
        <v>#NAME?</v>
      </c>
      <c r="H10016" t="s">
        <v>5183</v>
      </c>
      <c r="N10016" t="s">
        <v>29</v>
      </c>
      <c r="O10016" t="s">
        <v>30</v>
      </c>
      <c r="P10016" t="s">
        <v>30</v>
      </c>
      <c r="Q10016" t="s">
        <v>31</v>
      </c>
      <c r="R10016" t="s">
        <v>30</v>
      </c>
      <c r="X10016" t="s">
        <v>40214</v>
      </c>
    </row>
    <row r="10017" spans="1:24" x14ac:dyDescent="0.25">
      <c r="A10017">
        <v>1377667</v>
      </c>
      <c r="B10017" t="s">
        <v>40215</v>
      </c>
      <c r="C10017" t="s">
        <v>40216</v>
      </c>
      <c r="G10017" t="s">
        <v>2750</v>
      </c>
      <c r="H10017" t="s">
        <v>707</v>
      </c>
      <c r="N10017" t="s">
        <v>45</v>
      </c>
      <c r="O10017" t="s">
        <v>40</v>
      </c>
      <c r="P10017" t="s">
        <v>30</v>
      </c>
      <c r="Q10017" t="s">
        <v>46</v>
      </c>
      <c r="R10017" t="s">
        <v>30</v>
      </c>
      <c r="X10017" t="s">
        <v>40217</v>
      </c>
    </row>
    <row r="10018" spans="1:24" x14ac:dyDescent="0.25">
      <c r="A10018">
        <v>1379220</v>
      </c>
      <c r="B10018" t="s">
        <v>40218</v>
      </c>
      <c r="C10018" t="s">
        <v>40219</v>
      </c>
      <c r="E10018" t="s">
        <v>40220</v>
      </c>
      <c r="I10018">
        <v>1972</v>
      </c>
      <c r="M10018" t="s">
        <v>905</v>
      </c>
      <c r="N10018" t="s">
        <v>29</v>
      </c>
      <c r="O10018" t="s">
        <v>30</v>
      </c>
      <c r="P10018" t="s">
        <v>30</v>
      </c>
      <c r="Q10018" t="s">
        <v>31</v>
      </c>
      <c r="R10018" t="s">
        <v>30</v>
      </c>
      <c r="X10018" t="s">
        <v>40221</v>
      </c>
    </row>
    <row r="10019" spans="1:24" x14ac:dyDescent="0.25">
      <c r="A10019">
        <v>1377807</v>
      </c>
      <c r="B10019" t="s">
        <v>40222</v>
      </c>
      <c r="C10019" t="s">
        <v>40223</v>
      </c>
      <c r="E10019" t="s">
        <v>40224</v>
      </c>
      <c r="G10019" t="e">
        <f>-mycin</f>
        <v>#NAME?</v>
      </c>
      <c r="H10019" t="s">
        <v>26</v>
      </c>
      <c r="I10019">
        <v>1968</v>
      </c>
      <c r="M10019" t="s">
        <v>40225</v>
      </c>
      <c r="N10019" t="s">
        <v>29</v>
      </c>
      <c r="O10019" t="s">
        <v>30</v>
      </c>
      <c r="P10019" t="s">
        <v>30</v>
      </c>
      <c r="Q10019" t="s">
        <v>31</v>
      </c>
      <c r="R10019" t="s">
        <v>30</v>
      </c>
      <c r="X10019" t="s">
        <v>40226</v>
      </c>
    </row>
    <row r="10020" spans="1:24" x14ac:dyDescent="0.25">
      <c r="A10020">
        <v>1377753</v>
      </c>
      <c r="B10020" t="s">
        <v>40227</v>
      </c>
      <c r="C10020" t="s">
        <v>40228</v>
      </c>
      <c r="N10020" t="s">
        <v>45</v>
      </c>
      <c r="O10020" t="s">
        <v>40</v>
      </c>
      <c r="P10020" t="s">
        <v>30</v>
      </c>
      <c r="Q10020" t="s">
        <v>46</v>
      </c>
      <c r="R10020" t="s">
        <v>30</v>
      </c>
      <c r="X10020" t="s">
        <v>40229</v>
      </c>
    </row>
    <row r="10021" spans="1:24" x14ac:dyDescent="0.25">
      <c r="A10021">
        <v>1377748</v>
      </c>
      <c r="B10021" t="s">
        <v>40230</v>
      </c>
      <c r="C10021" t="s">
        <v>40231</v>
      </c>
      <c r="N10021" t="s">
        <v>45</v>
      </c>
      <c r="O10021" t="s">
        <v>30</v>
      </c>
      <c r="P10021" t="s">
        <v>30</v>
      </c>
      <c r="Q10021" t="s">
        <v>46</v>
      </c>
      <c r="R10021" t="s">
        <v>30</v>
      </c>
      <c r="X10021" t="s">
        <v>40232</v>
      </c>
    </row>
    <row r="10022" spans="1:24" x14ac:dyDescent="0.25">
      <c r="A10022">
        <v>1376774</v>
      </c>
      <c r="B10022" t="s">
        <v>40233</v>
      </c>
      <c r="C10022" t="s">
        <v>40234</v>
      </c>
      <c r="G10022" t="e">
        <f>-eridine</f>
        <v>#NAME?</v>
      </c>
      <c r="H10022" t="s">
        <v>2718</v>
      </c>
      <c r="N10022" t="s">
        <v>45</v>
      </c>
      <c r="O10022" t="s">
        <v>40</v>
      </c>
      <c r="P10022" t="s">
        <v>30</v>
      </c>
      <c r="Q10022" t="s">
        <v>63</v>
      </c>
      <c r="R10022" t="s">
        <v>30</v>
      </c>
      <c r="X10022" t="s">
        <v>40235</v>
      </c>
    </row>
    <row r="10023" spans="1:24" x14ac:dyDescent="0.25">
      <c r="A10023">
        <v>1376257</v>
      </c>
      <c r="B10023" t="s">
        <v>40236</v>
      </c>
      <c r="C10023" t="s">
        <v>40237</v>
      </c>
      <c r="E10023" t="s">
        <v>40238</v>
      </c>
      <c r="N10023" t="s">
        <v>29</v>
      </c>
      <c r="O10023" t="s">
        <v>40</v>
      </c>
      <c r="P10023" t="s">
        <v>30</v>
      </c>
      <c r="Q10023" t="s">
        <v>31</v>
      </c>
      <c r="R10023" t="s">
        <v>30</v>
      </c>
      <c r="X10023" t="s">
        <v>40239</v>
      </c>
    </row>
    <row r="10024" spans="1:24" x14ac:dyDescent="0.25">
      <c r="A10024">
        <v>900489</v>
      </c>
      <c r="B10024" t="s">
        <v>40269</v>
      </c>
      <c r="C10024" t="s">
        <v>40270</v>
      </c>
      <c r="K10024" t="s">
        <v>40271</v>
      </c>
      <c r="L10024" t="s">
        <v>40272</v>
      </c>
      <c r="N10024" t="s">
        <v>45</v>
      </c>
      <c r="O10024" t="s">
        <v>30</v>
      </c>
      <c r="P10024" t="s">
        <v>30</v>
      </c>
      <c r="Q10024" t="s">
        <v>63</v>
      </c>
      <c r="R10024" t="s">
        <v>30</v>
      </c>
      <c r="X10024" t="s">
        <v>40273</v>
      </c>
    </row>
    <row r="10025" spans="1:24" x14ac:dyDescent="0.25">
      <c r="A10025">
        <v>877201</v>
      </c>
      <c r="B10025" t="s">
        <v>40274</v>
      </c>
      <c r="C10025" t="s">
        <v>40275</v>
      </c>
      <c r="K10025" t="s">
        <v>40276</v>
      </c>
      <c r="L10025" t="s">
        <v>40277</v>
      </c>
      <c r="M10025" t="s">
        <v>40278</v>
      </c>
      <c r="N10025" t="s">
        <v>45</v>
      </c>
      <c r="O10025" t="s">
        <v>40</v>
      </c>
      <c r="P10025" t="s">
        <v>30</v>
      </c>
      <c r="Q10025" t="s">
        <v>63</v>
      </c>
      <c r="R10025" t="s">
        <v>30</v>
      </c>
      <c r="X10025" t="s">
        <v>40279</v>
      </c>
    </row>
    <row r="10026" spans="1:24" x14ac:dyDescent="0.25">
      <c r="A10026">
        <v>265957</v>
      </c>
      <c r="B10026" t="s">
        <v>40280</v>
      </c>
      <c r="C10026" t="s">
        <v>40281</v>
      </c>
      <c r="K10026" t="s">
        <v>40282</v>
      </c>
      <c r="L10026" t="s">
        <v>40283</v>
      </c>
      <c r="N10026" t="s">
        <v>45</v>
      </c>
      <c r="O10026" t="s">
        <v>40</v>
      </c>
      <c r="P10026" t="s">
        <v>30</v>
      </c>
      <c r="Q10026" t="s">
        <v>63</v>
      </c>
      <c r="R10026" t="s">
        <v>30</v>
      </c>
      <c r="X10026" t="s">
        <v>40284</v>
      </c>
    </row>
    <row r="10027" spans="1:24" x14ac:dyDescent="0.25">
      <c r="A10027">
        <v>374015</v>
      </c>
      <c r="B10027" t="s">
        <v>40342</v>
      </c>
      <c r="C10027" t="s">
        <v>40343</v>
      </c>
      <c r="E10027" t="s">
        <v>40344</v>
      </c>
      <c r="G10027" t="e">
        <f>-mycin</f>
        <v>#NAME?</v>
      </c>
      <c r="H10027" t="s">
        <v>26</v>
      </c>
      <c r="I10027">
        <v>1976</v>
      </c>
      <c r="K10027" t="s">
        <v>40345</v>
      </c>
      <c r="L10027" t="s">
        <v>40346</v>
      </c>
      <c r="M10027" t="s">
        <v>453</v>
      </c>
      <c r="N10027" t="s">
        <v>29</v>
      </c>
      <c r="O10027" t="s">
        <v>30</v>
      </c>
      <c r="P10027" t="s">
        <v>30</v>
      </c>
      <c r="Q10027" t="s">
        <v>31</v>
      </c>
      <c r="R10027" t="s">
        <v>30</v>
      </c>
      <c r="X10027" t="s">
        <v>40347</v>
      </c>
    </row>
    <row r="10028" spans="1:24" x14ac:dyDescent="0.25">
      <c r="A10028">
        <v>66507</v>
      </c>
      <c r="B10028" t="s">
        <v>40353</v>
      </c>
      <c r="C10028" t="s">
        <v>40354</v>
      </c>
      <c r="G10028" t="e">
        <f>-metacin</f>
        <v>#NAME?</v>
      </c>
      <c r="H10028" t="s">
        <v>9280</v>
      </c>
      <c r="K10028" t="s">
        <v>40355</v>
      </c>
      <c r="L10028" t="s">
        <v>40356</v>
      </c>
      <c r="N10028" t="s">
        <v>45</v>
      </c>
      <c r="O10028" t="s">
        <v>40</v>
      </c>
      <c r="P10028" t="s">
        <v>30</v>
      </c>
      <c r="Q10028" t="s">
        <v>63</v>
      </c>
      <c r="R10028" t="s">
        <v>30</v>
      </c>
      <c r="X10028" t="s">
        <v>40357</v>
      </c>
    </row>
    <row r="10029" spans="1:24" x14ac:dyDescent="0.25">
      <c r="A10029">
        <v>21698</v>
      </c>
      <c r="B10029" t="s">
        <v>40364</v>
      </c>
      <c r="C10029" t="s">
        <v>40365</v>
      </c>
      <c r="E10029" t="s">
        <v>40366</v>
      </c>
      <c r="F10029" t="s">
        <v>313</v>
      </c>
      <c r="I10029">
        <v>1998</v>
      </c>
      <c r="K10029" t="s">
        <v>40367</v>
      </c>
      <c r="L10029" t="s">
        <v>40368</v>
      </c>
      <c r="N10029" t="s">
        <v>45</v>
      </c>
      <c r="O10029" t="s">
        <v>40</v>
      </c>
      <c r="P10029" t="s">
        <v>30</v>
      </c>
      <c r="Q10029" t="s">
        <v>63</v>
      </c>
      <c r="R10029" t="s">
        <v>30</v>
      </c>
      <c r="X10029" t="s">
        <v>40369</v>
      </c>
    </row>
    <row r="10030" spans="1:24" x14ac:dyDescent="0.25">
      <c r="A10030">
        <v>875057</v>
      </c>
      <c r="B10030" t="s">
        <v>40376</v>
      </c>
      <c r="C10030" t="s">
        <v>40377</v>
      </c>
      <c r="K10030" t="s">
        <v>40378</v>
      </c>
      <c r="L10030" t="s">
        <v>40379</v>
      </c>
      <c r="N10030" t="s">
        <v>45</v>
      </c>
      <c r="O10030" t="s">
        <v>40</v>
      </c>
      <c r="P10030" t="s">
        <v>30</v>
      </c>
      <c r="Q10030" t="s">
        <v>63</v>
      </c>
      <c r="R10030" t="s">
        <v>30</v>
      </c>
      <c r="X10030" t="s">
        <v>40380</v>
      </c>
    </row>
    <row r="10031" spans="1:24" x14ac:dyDescent="0.25">
      <c r="A10031">
        <v>422175</v>
      </c>
      <c r="B10031" t="s">
        <v>40381</v>
      </c>
      <c r="C10031" t="s">
        <v>40382</v>
      </c>
      <c r="K10031" t="s">
        <v>21867</v>
      </c>
      <c r="L10031" t="s">
        <v>21868</v>
      </c>
      <c r="N10031" t="s">
        <v>29</v>
      </c>
      <c r="O10031" t="s">
        <v>40</v>
      </c>
      <c r="P10031" t="s">
        <v>40</v>
      </c>
      <c r="Q10031" t="s">
        <v>31</v>
      </c>
      <c r="R10031" t="s">
        <v>30</v>
      </c>
      <c r="X10031" t="s">
        <v>40383</v>
      </c>
    </row>
    <row r="10032" spans="1:24" x14ac:dyDescent="0.25">
      <c r="A10032">
        <v>444029</v>
      </c>
      <c r="B10032" t="s">
        <v>40391</v>
      </c>
      <c r="C10032" t="s">
        <v>40392</v>
      </c>
      <c r="E10032" t="s">
        <v>40393</v>
      </c>
      <c r="K10032" t="s">
        <v>40394</v>
      </c>
      <c r="L10032" t="s">
        <v>40395</v>
      </c>
      <c r="N10032" t="s">
        <v>29</v>
      </c>
      <c r="O10032" t="s">
        <v>40</v>
      </c>
      <c r="P10032" t="s">
        <v>30</v>
      </c>
      <c r="Q10032" t="s">
        <v>31</v>
      </c>
      <c r="R10032" t="s">
        <v>30</v>
      </c>
      <c r="X10032" t="s">
        <v>40396</v>
      </c>
    </row>
    <row r="10033" spans="1:24" x14ac:dyDescent="0.25">
      <c r="A10033">
        <v>464003</v>
      </c>
      <c r="B10033" t="s">
        <v>40397</v>
      </c>
      <c r="C10033" t="s">
        <v>40398</v>
      </c>
      <c r="F10033" t="s">
        <v>40399</v>
      </c>
      <c r="K10033" t="s">
        <v>40400</v>
      </c>
      <c r="L10033" t="s">
        <v>40401</v>
      </c>
      <c r="M10033" t="s">
        <v>179</v>
      </c>
      <c r="N10033" t="s">
        <v>45</v>
      </c>
      <c r="O10033" t="s">
        <v>30</v>
      </c>
      <c r="P10033" t="s">
        <v>30</v>
      </c>
      <c r="Q10033" t="s">
        <v>75</v>
      </c>
      <c r="R10033" t="s">
        <v>30</v>
      </c>
      <c r="X10033" t="s">
        <v>40402</v>
      </c>
    </row>
    <row r="10034" spans="1:24" x14ac:dyDescent="0.25">
      <c r="A10034">
        <v>16199</v>
      </c>
      <c r="B10034" t="s">
        <v>40442</v>
      </c>
      <c r="C10034" t="s">
        <v>40443</v>
      </c>
      <c r="G10034" t="e">
        <f>-oxef</f>
        <v>#NAME?</v>
      </c>
      <c r="H10034" t="s">
        <v>40444</v>
      </c>
      <c r="K10034" t="s">
        <v>40445</v>
      </c>
      <c r="L10034" t="s">
        <v>40446</v>
      </c>
      <c r="N10034" t="s">
        <v>29</v>
      </c>
      <c r="O10034" t="s">
        <v>30</v>
      </c>
      <c r="P10034" t="s">
        <v>30</v>
      </c>
      <c r="Q10034" t="s">
        <v>31</v>
      </c>
      <c r="R10034" t="s">
        <v>30</v>
      </c>
      <c r="X10034" t="s">
        <v>40447</v>
      </c>
    </row>
    <row r="10035" spans="1:24" x14ac:dyDescent="0.25">
      <c r="A10035">
        <v>2367</v>
      </c>
      <c r="B10035" t="s">
        <v>40461</v>
      </c>
      <c r="C10035" t="s">
        <v>40462</v>
      </c>
      <c r="F10035" t="s">
        <v>37633</v>
      </c>
      <c r="G10035" t="s">
        <v>205</v>
      </c>
      <c r="H10035" t="s">
        <v>206</v>
      </c>
      <c r="K10035" t="s">
        <v>40463</v>
      </c>
      <c r="L10035" t="s">
        <v>40464</v>
      </c>
      <c r="N10035" t="s">
        <v>45</v>
      </c>
      <c r="O10035" t="s">
        <v>40</v>
      </c>
      <c r="P10035" t="s">
        <v>30</v>
      </c>
      <c r="Q10035" t="s">
        <v>46</v>
      </c>
      <c r="R10035" t="s">
        <v>30</v>
      </c>
      <c r="X10035" t="s">
        <v>40465</v>
      </c>
    </row>
    <row r="10036" spans="1:24" x14ac:dyDescent="0.25">
      <c r="A10036">
        <v>698632</v>
      </c>
      <c r="B10036" t="s">
        <v>40466</v>
      </c>
      <c r="C10036" t="s">
        <v>40467</v>
      </c>
      <c r="E10036" t="s">
        <v>40468</v>
      </c>
      <c r="F10036" t="s">
        <v>366</v>
      </c>
      <c r="I10036">
        <v>1968</v>
      </c>
      <c r="K10036" t="s">
        <v>40469</v>
      </c>
      <c r="L10036" t="s">
        <v>40470</v>
      </c>
      <c r="M10036" t="s">
        <v>453</v>
      </c>
      <c r="N10036" t="s">
        <v>45</v>
      </c>
      <c r="O10036" t="s">
        <v>40</v>
      </c>
      <c r="P10036" t="s">
        <v>30</v>
      </c>
      <c r="Q10036" t="s">
        <v>31</v>
      </c>
      <c r="R10036" t="s">
        <v>30</v>
      </c>
      <c r="X10036" t="s">
        <v>40471</v>
      </c>
    </row>
    <row r="10037" spans="1:24" x14ac:dyDescent="0.25">
      <c r="A10037">
        <v>746768</v>
      </c>
      <c r="B10037" t="s">
        <v>40472</v>
      </c>
      <c r="C10037" t="s">
        <v>40473</v>
      </c>
      <c r="E10037" t="s">
        <v>40474</v>
      </c>
      <c r="K10037" t="s">
        <v>40475</v>
      </c>
      <c r="L10037" t="s">
        <v>40476</v>
      </c>
      <c r="N10037" t="s">
        <v>45</v>
      </c>
      <c r="O10037" t="s">
        <v>30</v>
      </c>
      <c r="P10037" t="s">
        <v>30</v>
      </c>
      <c r="Q10037" t="s">
        <v>46</v>
      </c>
      <c r="R10037" t="s">
        <v>30</v>
      </c>
      <c r="X10037" t="s">
        <v>40477</v>
      </c>
    </row>
    <row r="10038" spans="1:24" x14ac:dyDescent="0.25">
      <c r="A10038">
        <v>453536</v>
      </c>
      <c r="B10038" t="s">
        <v>40504</v>
      </c>
      <c r="C10038" t="s">
        <v>40505</v>
      </c>
      <c r="E10038" t="s">
        <v>40506</v>
      </c>
      <c r="G10038" t="s">
        <v>29602</v>
      </c>
      <c r="H10038" t="s">
        <v>23492</v>
      </c>
      <c r="I10038">
        <v>1978</v>
      </c>
      <c r="K10038" t="s">
        <v>29603</v>
      </c>
      <c r="L10038" t="s">
        <v>29604</v>
      </c>
      <c r="M10038" t="s">
        <v>793</v>
      </c>
      <c r="N10038" t="s">
        <v>29</v>
      </c>
      <c r="O10038" t="s">
        <v>30</v>
      </c>
      <c r="P10038" t="s">
        <v>30</v>
      </c>
      <c r="Q10038" t="s">
        <v>31</v>
      </c>
      <c r="R10038" t="s">
        <v>30</v>
      </c>
      <c r="X10038" t="s">
        <v>40507</v>
      </c>
    </row>
    <row r="10039" spans="1:24" x14ac:dyDescent="0.25">
      <c r="A10039">
        <v>151311</v>
      </c>
      <c r="B10039" t="s">
        <v>40508</v>
      </c>
      <c r="C10039" t="s">
        <v>40509</v>
      </c>
      <c r="N10039" t="s">
        <v>45</v>
      </c>
      <c r="O10039" t="s">
        <v>40</v>
      </c>
      <c r="P10039" t="s">
        <v>30</v>
      </c>
      <c r="Q10039" t="s">
        <v>63</v>
      </c>
      <c r="R10039" t="s">
        <v>30</v>
      </c>
      <c r="X10039" t="s">
        <v>40510</v>
      </c>
    </row>
    <row r="10040" spans="1:24" x14ac:dyDescent="0.25">
      <c r="A10040">
        <v>84633</v>
      </c>
      <c r="B10040" t="s">
        <v>40511</v>
      </c>
      <c r="C10040" t="s">
        <v>40512</v>
      </c>
      <c r="I10040">
        <v>1979</v>
      </c>
      <c r="K10040" t="s">
        <v>40513</v>
      </c>
      <c r="L10040" t="s">
        <v>40514</v>
      </c>
      <c r="M10040" t="s">
        <v>1041</v>
      </c>
      <c r="N10040" t="s">
        <v>45</v>
      </c>
      <c r="O10040" t="s">
        <v>40</v>
      </c>
      <c r="P10040" t="s">
        <v>30</v>
      </c>
      <c r="Q10040" t="s">
        <v>31</v>
      </c>
      <c r="R10040" t="s">
        <v>30</v>
      </c>
      <c r="X10040" t="s">
        <v>40515</v>
      </c>
    </row>
    <row r="10041" spans="1:24" x14ac:dyDescent="0.25">
      <c r="A10041">
        <v>7355</v>
      </c>
      <c r="B10041" t="s">
        <v>40516</v>
      </c>
      <c r="C10041" t="s">
        <v>40517</v>
      </c>
      <c r="G10041" t="e">
        <f>-pride</f>
        <v>#NAME?</v>
      </c>
      <c r="H10041" t="s">
        <v>165</v>
      </c>
      <c r="N10041" t="s">
        <v>45</v>
      </c>
      <c r="O10041" t="s">
        <v>40</v>
      </c>
      <c r="P10041" t="s">
        <v>30</v>
      </c>
      <c r="Q10041" t="s">
        <v>63</v>
      </c>
      <c r="R10041" t="s">
        <v>30</v>
      </c>
      <c r="X10041" t="s">
        <v>40518</v>
      </c>
    </row>
    <row r="10042" spans="1:24" x14ac:dyDescent="0.25">
      <c r="A10042">
        <v>65921</v>
      </c>
      <c r="B10042" t="s">
        <v>40519</v>
      </c>
      <c r="C10042" t="s">
        <v>40520</v>
      </c>
      <c r="E10042" t="s">
        <v>40521</v>
      </c>
      <c r="N10042" t="s">
        <v>45</v>
      </c>
      <c r="O10042" t="s">
        <v>40</v>
      </c>
      <c r="P10042" t="s">
        <v>30</v>
      </c>
      <c r="Q10042" t="s">
        <v>46</v>
      </c>
      <c r="R10042" t="s">
        <v>30</v>
      </c>
      <c r="X10042" t="s">
        <v>40522</v>
      </c>
    </row>
    <row r="10043" spans="1:24" x14ac:dyDescent="0.25">
      <c r="A10043">
        <v>169379</v>
      </c>
      <c r="B10043" t="s">
        <v>40523</v>
      </c>
      <c r="C10043" t="s">
        <v>40524</v>
      </c>
      <c r="G10043" t="e">
        <f>-uridine</f>
        <v>#NAME?</v>
      </c>
      <c r="H10043" t="s">
        <v>16654</v>
      </c>
      <c r="N10043" t="s">
        <v>29</v>
      </c>
      <c r="O10043" t="s">
        <v>40</v>
      </c>
      <c r="P10043" t="s">
        <v>30</v>
      </c>
      <c r="Q10043" t="s">
        <v>31</v>
      </c>
      <c r="R10043" t="s">
        <v>30</v>
      </c>
      <c r="X10043" t="s">
        <v>40525</v>
      </c>
    </row>
    <row r="10044" spans="1:24" x14ac:dyDescent="0.25">
      <c r="A10044">
        <v>838204</v>
      </c>
      <c r="B10044" t="s">
        <v>40526</v>
      </c>
      <c r="C10044" t="s">
        <v>40527</v>
      </c>
      <c r="K10044" t="s">
        <v>40528</v>
      </c>
      <c r="L10044" t="s">
        <v>40529</v>
      </c>
      <c r="N10044" t="s">
        <v>45</v>
      </c>
      <c r="O10044" t="s">
        <v>40</v>
      </c>
      <c r="P10044" t="s">
        <v>30</v>
      </c>
      <c r="Q10044" t="s">
        <v>63</v>
      </c>
      <c r="R10044" t="s">
        <v>30</v>
      </c>
      <c r="X10044" t="s">
        <v>40530</v>
      </c>
    </row>
    <row r="10045" spans="1:24" x14ac:dyDescent="0.25">
      <c r="A10045">
        <v>706025</v>
      </c>
      <c r="B10045" t="s">
        <v>40531</v>
      </c>
      <c r="C10045" t="s">
        <v>40532</v>
      </c>
      <c r="K10045" t="s">
        <v>40533</v>
      </c>
      <c r="L10045" t="s">
        <v>40534</v>
      </c>
      <c r="N10045" t="s">
        <v>45</v>
      </c>
      <c r="O10045" t="s">
        <v>40</v>
      </c>
      <c r="P10045" t="s">
        <v>30</v>
      </c>
      <c r="Q10045" t="s">
        <v>63</v>
      </c>
      <c r="R10045" t="s">
        <v>30</v>
      </c>
      <c r="X10045" t="s">
        <v>40535</v>
      </c>
    </row>
    <row r="10046" spans="1:24" x14ac:dyDescent="0.25">
      <c r="A10046">
        <v>67742</v>
      </c>
      <c r="B10046" t="s">
        <v>40536</v>
      </c>
      <c r="C10046" t="s">
        <v>40537</v>
      </c>
      <c r="E10046" t="s">
        <v>40538</v>
      </c>
      <c r="I10046">
        <v>1984</v>
      </c>
      <c r="M10046" t="s">
        <v>30622</v>
      </c>
      <c r="N10046" t="s">
        <v>45</v>
      </c>
      <c r="O10046" t="s">
        <v>40</v>
      </c>
      <c r="P10046" t="s">
        <v>30</v>
      </c>
      <c r="Q10046" t="s">
        <v>63</v>
      </c>
      <c r="R10046" t="s">
        <v>30</v>
      </c>
      <c r="X10046" t="s">
        <v>40539</v>
      </c>
    </row>
    <row r="10047" spans="1:24" x14ac:dyDescent="0.25">
      <c r="A10047">
        <v>1013862</v>
      </c>
      <c r="B10047" t="s">
        <v>40540</v>
      </c>
      <c r="C10047" t="s">
        <v>40541</v>
      </c>
      <c r="N10047" t="s">
        <v>45</v>
      </c>
      <c r="O10047" t="s">
        <v>40</v>
      </c>
      <c r="P10047" t="s">
        <v>30</v>
      </c>
      <c r="Q10047" t="s">
        <v>46</v>
      </c>
      <c r="R10047" t="s">
        <v>30</v>
      </c>
      <c r="X10047" t="s">
        <v>40542</v>
      </c>
    </row>
    <row r="10048" spans="1:24" x14ac:dyDescent="0.25">
      <c r="A10048">
        <v>988631</v>
      </c>
      <c r="B10048" t="s">
        <v>40543</v>
      </c>
      <c r="C10048" t="s">
        <v>40544</v>
      </c>
      <c r="I10048">
        <v>1979</v>
      </c>
      <c r="M10048" t="s">
        <v>148</v>
      </c>
      <c r="N10048" t="s">
        <v>45</v>
      </c>
      <c r="O10048" t="s">
        <v>40</v>
      </c>
      <c r="P10048" t="s">
        <v>30</v>
      </c>
      <c r="Q10048" t="s">
        <v>63</v>
      </c>
      <c r="R10048" t="s">
        <v>30</v>
      </c>
      <c r="X10048" t="s">
        <v>40545</v>
      </c>
    </row>
    <row r="10049" spans="1:24" x14ac:dyDescent="0.25">
      <c r="A10049">
        <v>1014558</v>
      </c>
      <c r="B10049" t="s">
        <v>40546</v>
      </c>
      <c r="C10049" t="s">
        <v>40547</v>
      </c>
      <c r="N10049" t="s">
        <v>45</v>
      </c>
      <c r="O10049" t="s">
        <v>40</v>
      </c>
      <c r="P10049" t="s">
        <v>30</v>
      </c>
      <c r="Q10049" t="s">
        <v>63</v>
      </c>
      <c r="R10049" t="s">
        <v>30</v>
      </c>
      <c r="X10049" t="s">
        <v>40548</v>
      </c>
    </row>
    <row r="10050" spans="1:24" x14ac:dyDescent="0.25">
      <c r="A10050">
        <v>1121274</v>
      </c>
      <c r="B10050" t="s">
        <v>40549</v>
      </c>
      <c r="C10050" t="s">
        <v>40550</v>
      </c>
      <c r="G10050" t="e">
        <f>-astine</f>
        <v>#NAME?</v>
      </c>
      <c r="H10050" t="s">
        <v>1231</v>
      </c>
      <c r="N10050" t="s">
        <v>45</v>
      </c>
      <c r="O10050" t="s">
        <v>30</v>
      </c>
      <c r="P10050" t="s">
        <v>30</v>
      </c>
      <c r="Q10050" t="s">
        <v>63</v>
      </c>
      <c r="R10050" t="s">
        <v>30</v>
      </c>
      <c r="X10050" t="s">
        <v>40551</v>
      </c>
    </row>
    <row r="10051" spans="1:24" x14ac:dyDescent="0.25">
      <c r="A10051">
        <v>1121289</v>
      </c>
      <c r="B10051" t="s">
        <v>40552</v>
      </c>
      <c r="C10051" t="s">
        <v>40553</v>
      </c>
      <c r="N10051" t="s">
        <v>45</v>
      </c>
      <c r="O10051" t="s">
        <v>40</v>
      </c>
      <c r="P10051" t="s">
        <v>30</v>
      </c>
      <c r="Q10051" t="s">
        <v>63</v>
      </c>
      <c r="R10051" t="s">
        <v>30</v>
      </c>
      <c r="X10051" t="s">
        <v>40554</v>
      </c>
    </row>
    <row r="10052" spans="1:24" x14ac:dyDescent="0.25">
      <c r="A10052">
        <v>1121304</v>
      </c>
      <c r="B10052" t="s">
        <v>40555</v>
      </c>
      <c r="C10052" t="s">
        <v>40556</v>
      </c>
      <c r="G10052" t="e">
        <f>-anserin</f>
        <v>#NAME?</v>
      </c>
      <c r="H10052" t="s">
        <v>5375</v>
      </c>
      <c r="N10052" t="s">
        <v>45</v>
      </c>
      <c r="O10052" t="s">
        <v>40</v>
      </c>
      <c r="P10052" t="s">
        <v>30</v>
      </c>
      <c r="Q10052" t="s">
        <v>63</v>
      </c>
      <c r="R10052" t="s">
        <v>30</v>
      </c>
      <c r="X10052" t="s">
        <v>40557</v>
      </c>
    </row>
    <row r="10053" spans="1:24" x14ac:dyDescent="0.25">
      <c r="A10053">
        <v>1121313</v>
      </c>
      <c r="B10053" t="s">
        <v>40558</v>
      </c>
      <c r="C10053" t="s">
        <v>40559</v>
      </c>
      <c r="G10053" t="e">
        <f>-olol</f>
        <v>#NAME?</v>
      </c>
      <c r="H10053" t="s">
        <v>475</v>
      </c>
      <c r="N10053" t="s">
        <v>45</v>
      </c>
      <c r="O10053" t="s">
        <v>40</v>
      </c>
      <c r="P10053" t="s">
        <v>30</v>
      </c>
      <c r="Q10053" t="s">
        <v>46</v>
      </c>
      <c r="R10053" t="s">
        <v>30</v>
      </c>
      <c r="X10053" t="s">
        <v>40560</v>
      </c>
    </row>
    <row r="10054" spans="1:24" x14ac:dyDescent="0.25">
      <c r="A10054">
        <v>1121337</v>
      </c>
      <c r="B10054" t="s">
        <v>40561</v>
      </c>
      <c r="C10054" t="s">
        <v>40562</v>
      </c>
      <c r="G10054" t="e">
        <f>-olol</f>
        <v>#NAME?</v>
      </c>
      <c r="H10054" t="s">
        <v>475</v>
      </c>
      <c r="N10054" t="s">
        <v>45</v>
      </c>
      <c r="O10054" t="s">
        <v>30</v>
      </c>
      <c r="P10054" t="s">
        <v>30</v>
      </c>
      <c r="Q10054" t="s">
        <v>31</v>
      </c>
      <c r="R10054" t="s">
        <v>30</v>
      </c>
      <c r="X10054" t="s">
        <v>40563</v>
      </c>
    </row>
    <row r="10055" spans="1:24" x14ac:dyDescent="0.25">
      <c r="A10055">
        <v>661367</v>
      </c>
      <c r="B10055" t="s">
        <v>40564</v>
      </c>
      <c r="C10055" t="s">
        <v>40565</v>
      </c>
      <c r="G10055" t="e">
        <f>-ium</f>
        <v>#NAME?</v>
      </c>
      <c r="H10055" t="s">
        <v>288</v>
      </c>
      <c r="K10055" t="s">
        <v>40566</v>
      </c>
      <c r="L10055" t="s">
        <v>40567</v>
      </c>
      <c r="M10055" t="s">
        <v>5896</v>
      </c>
      <c r="N10055" t="s">
        <v>45</v>
      </c>
      <c r="O10055" t="s">
        <v>30</v>
      </c>
      <c r="P10055" t="s">
        <v>30</v>
      </c>
      <c r="Q10055" t="s">
        <v>63</v>
      </c>
      <c r="R10055" t="s">
        <v>30</v>
      </c>
      <c r="X10055" t="s">
        <v>40568</v>
      </c>
    </row>
    <row r="10056" spans="1:24" x14ac:dyDescent="0.25">
      <c r="A10056">
        <v>1121957</v>
      </c>
      <c r="B10056" t="s">
        <v>40569</v>
      </c>
      <c r="C10056" t="s">
        <v>40570</v>
      </c>
      <c r="G10056" t="e">
        <f>-mab</f>
        <v>#NAME?</v>
      </c>
      <c r="H10056" t="s">
        <v>546</v>
      </c>
      <c r="N10056" t="s">
        <v>547</v>
      </c>
      <c r="O10056" t="s">
        <v>30</v>
      </c>
      <c r="P10056" t="s">
        <v>30</v>
      </c>
      <c r="Q10056" t="s">
        <v>31</v>
      </c>
      <c r="R10056" t="s">
        <v>30</v>
      </c>
    </row>
    <row r="10057" spans="1:24" x14ac:dyDescent="0.25">
      <c r="A10057">
        <v>1139916</v>
      </c>
      <c r="B10057" t="s">
        <v>40577</v>
      </c>
      <c r="C10057" t="s">
        <v>40578</v>
      </c>
      <c r="E10057" t="s">
        <v>40579</v>
      </c>
      <c r="F10057" t="s">
        <v>19507</v>
      </c>
      <c r="G10057" t="e">
        <f>-olone</f>
        <v>#NAME?</v>
      </c>
      <c r="H10057" t="s">
        <v>754</v>
      </c>
      <c r="I10057">
        <v>2008</v>
      </c>
      <c r="N10057" t="s">
        <v>45</v>
      </c>
      <c r="O10057" t="s">
        <v>30</v>
      </c>
      <c r="P10057" t="s">
        <v>30</v>
      </c>
      <c r="Q10057" t="s">
        <v>31</v>
      </c>
      <c r="R10057" t="s">
        <v>30</v>
      </c>
      <c r="X10057" t="s">
        <v>40580</v>
      </c>
    </row>
    <row r="10058" spans="1:24" x14ac:dyDescent="0.25">
      <c r="A10058">
        <v>1160053</v>
      </c>
      <c r="B10058" t="s">
        <v>40584</v>
      </c>
      <c r="C10058" t="s">
        <v>40585</v>
      </c>
      <c r="E10058" t="s">
        <v>40586</v>
      </c>
      <c r="F10058" t="s">
        <v>40587</v>
      </c>
      <c r="I10058">
        <v>1999</v>
      </c>
      <c r="K10058" t="s">
        <v>40588</v>
      </c>
      <c r="L10058" t="s">
        <v>40589</v>
      </c>
      <c r="N10058" t="s">
        <v>45</v>
      </c>
      <c r="O10058" t="s">
        <v>40</v>
      </c>
      <c r="P10058" t="s">
        <v>30</v>
      </c>
      <c r="Q10058" t="s">
        <v>63</v>
      </c>
      <c r="R10058" t="s">
        <v>30</v>
      </c>
      <c r="X10058" t="s">
        <v>40590</v>
      </c>
    </row>
    <row r="10059" spans="1:24" x14ac:dyDescent="0.25">
      <c r="A10059">
        <v>1279628</v>
      </c>
      <c r="B10059" t="s">
        <v>40591</v>
      </c>
      <c r="C10059" t="s">
        <v>40592</v>
      </c>
      <c r="E10059" t="s">
        <v>40593</v>
      </c>
      <c r="G10059" t="e">
        <f>-denoson</f>
        <v>#NAME?</v>
      </c>
      <c r="H10059" t="s">
        <v>3783</v>
      </c>
      <c r="I10059">
        <v>2005</v>
      </c>
      <c r="N10059" t="s">
        <v>29</v>
      </c>
      <c r="O10059" t="s">
        <v>40</v>
      </c>
      <c r="P10059" t="s">
        <v>30</v>
      </c>
      <c r="Q10059" t="s">
        <v>31</v>
      </c>
      <c r="R10059" t="s">
        <v>30</v>
      </c>
      <c r="X10059" t="s">
        <v>40594</v>
      </c>
    </row>
    <row r="10060" spans="1:24" x14ac:dyDescent="0.25">
      <c r="A10060">
        <v>1248691</v>
      </c>
      <c r="B10060" t="s">
        <v>40595</v>
      </c>
      <c r="C10060" t="s">
        <v>40596</v>
      </c>
      <c r="N10060" t="s">
        <v>45</v>
      </c>
      <c r="O10060" t="s">
        <v>40</v>
      </c>
      <c r="P10060" t="s">
        <v>30</v>
      </c>
      <c r="Q10060" t="s">
        <v>63</v>
      </c>
      <c r="R10060" t="s">
        <v>30</v>
      </c>
      <c r="X10060" t="s">
        <v>40597</v>
      </c>
    </row>
    <row r="10061" spans="1:24" x14ac:dyDescent="0.25">
      <c r="A10061">
        <v>1248741</v>
      </c>
      <c r="B10061" t="s">
        <v>40598</v>
      </c>
      <c r="C10061" t="s">
        <v>40599</v>
      </c>
      <c r="G10061" t="e">
        <f>-oxacin</f>
        <v>#NAME?</v>
      </c>
      <c r="H10061" t="s">
        <v>1472</v>
      </c>
      <c r="N10061" t="s">
        <v>45</v>
      </c>
      <c r="O10061" t="s">
        <v>40</v>
      </c>
      <c r="P10061" t="s">
        <v>30</v>
      </c>
      <c r="Q10061" t="s">
        <v>31</v>
      </c>
      <c r="R10061" t="s">
        <v>30</v>
      </c>
      <c r="X10061" t="s">
        <v>40600</v>
      </c>
    </row>
    <row r="10062" spans="1:24" x14ac:dyDescent="0.25">
      <c r="A10062">
        <v>1248705</v>
      </c>
      <c r="B10062" t="s">
        <v>40601</v>
      </c>
      <c r="C10062" t="s">
        <v>40602</v>
      </c>
      <c r="F10062" t="s">
        <v>29387</v>
      </c>
      <c r="N10062" t="s">
        <v>29</v>
      </c>
      <c r="O10062" t="s">
        <v>40</v>
      </c>
      <c r="P10062" t="s">
        <v>30</v>
      </c>
      <c r="Q10062" t="s">
        <v>31</v>
      </c>
      <c r="R10062" t="s">
        <v>30</v>
      </c>
      <c r="X10062" t="s">
        <v>40603</v>
      </c>
    </row>
    <row r="10063" spans="1:24" x14ac:dyDescent="0.25">
      <c r="A10063">
        <v>1280033</v>
      </c>
      <c r="B10063" t="s">
        <v>40604</v>
      </c>
      <c r="C10063" t="s">
        <v>40605</v>
      </c>
      <c r="N10063" t="s">
        <v>45</v>
      </c>
      <c r="O10063" t="s">
        <v>40</v>
      </c>
      <c r="P10063" t="s">
        <v>30</v>
      </c>
      <c r="Q10063" t="s">
        <v>31</v>
      </c>
      <c r="R10063" t="s">
        <v>30</v>
      </c>
      <c r="X10063" t="s">
        <v>40606</v>
      </c>
    </row>
    <row r="10064" spans="1:24" x14ac:dyDescent="0.25">
      <c r="A10064">
        <v>1249223</v>
      </c>
      <c r="B10064" t="s">
        <v>40607</v>
      </c>
      <c r="C10064" t="s">
        <v>40608</v>
      </c>
      <c r="E10064" t="s">
        <v>40609</v>
      </c>
      <c r="G10064" t="e">
        <f>-mycin</f>
        <v>#NAME?</v>
      </c>
      <c r="H10064" t="s">
        <v>26</v>
      </c>
      <c r="I10064">
        <v>1972</v>
      </c>
      <c r="M10064" t="s">
        <v>453</v>
      </c>
      <c r="N10064" t="s">
        <v>29</v>
      </c>
      <c r="O10064" t="s">
        <v>30</v>
      </c>
      <c r="P10064" t="s">
        <v>30</v>
      </c>
      <c r="Q10064" t="s">
        <v>31</v>
      </c>
      <c r="R10064" t="s">
        <v>30</v>
      </c>
      <c r="X10064" t="s">
        <v>40610</v>
      </c>
    </row>
    <row r="10065" spans="1:24" x14ac:dyDescent="0.25">
      <c r="A10065">
        <v>857176</v>
      </c>
      <c r="B10065" t="s">
        <v>40611</v>
      </c>
      <c r="C10065" t="s">
        <v>40612</v>
      </c>
      <c r="I10065">
        <v>1966</v>
      </c>
      <c r="M10065" t="s">
        <v>40613</v>
      </c>
      <c r="N10065" t="s">
        <v>45</v>
      </c>
      <c r="O10065" t="s">
        <v>30</v>
      </c>
      <c r="P10065" t="s">
        <v>30</v>
      </c>
      <c r="Q10065" t="s">
        <v>63</v>
      </c>
      <c r="R10065" t="s">
        <v>30</v>
      </c>
      <c r="X10065" t="s">
        <v>40614</v>
      </c>
    </row>
    <row r="10066" spans="1:24" x14ac:dyDescent="0.25">
      <c r="A10066">
        <v>1282817</v>
      </c>
      <c r="B10066" t="s">
        <v>40615</v>
      </c>
      <c r="C10066" t="s">
        <v>40616</v>
      </c>
      <c r="G10066" t="e">
        <f>-vir</f>
        <v>#NAME?</v>
      </c>
      <c r="H10066" t="s">
        <v>1387</v>
      </c>
      <c r="I10066">
        <v>2009</v>
      </c>
      <c r="N10066" t="s">
        <v>45</v>
      </c>
      <c r="O10066" t="s">
        <v>30</v>
      </c>
      <c r="P10066" t="s">
        <v>30</v>
      </c>
      <c r="Q10066" t="s">
        <v>63</v>
      </c>
      <c r="R10066" t="s">
        <v>30</v>
      </c>
      <c r="X10066" t="s">
        <v>40617</v>
      </c>
    </row>
    <row r="10067" spans="1:24" x14ac:dyDescent="0.25">
      <c r="A10067">
        <v>1383418</v>
      </c>
      <c r="B10067" t="s">
        <v>40618</v>
      </c>
      <c r="C10067" t="s">
        <v>40619</v>
      </c>
      <c r="F10067" t="s">
        <v>366</v>
      </c>
      <c r="K10067" t="s">
        <v>40620</v>
      </c>
      <c r="L10067" t="s">
        <v>40621</v>
      </c>
      <c r="N10067" t="s">
        <v>45</v>
      </c>
      <c r="O10067" t="s">
        <v>40</v>
      </c>
      <c r="P10067" t="s">
        <v>30</v>
      </c>
      <c r="Q10067" t="s">
        <v>63</v>
      </c>
      <c r="R10067" t="s">
        <v>30</v>
      </c>
      <c r="X10067" t="s">
        <v>40622</v>
      </c>
    </row>
    <row r="10068" spans="1:24" x14ac:dyDescent="0.25">
      <c r="A10068">
        <v>1376136</v>
      </c>
      <c r="B10068" t="s">
        <v>40623</v>
      </c>
      <c r="C10068" t="s">
        <v>40624</v>
      </c>
      <c r="E10068" t="s">
        <v>40625</v>
      </c>
      <c r="F10068" t="s">
        <v>3306</v>
      </c>
      <c r="G10068" t="e">
        <f>-imod</f>
        <v>#NAME?</v>
      </c>
      <c r="H10068" t="s">
        <v>2070</v>
      </c>
      <c r="I10068">
        <v>2010</v>
      </c>
      <c r="N10068" t="s">
        <v>45</v>
      </c>
      <c r="O10068" t="s">
        <v>40</v>
      </c>
      <c r="P10068" t="s">
        <v>30</v>
      </c>
      <c r="Q10068" t="s">
        <v>31</v>
      </c>
      <c r="R10068" t="s">
        <v>30</v>
      </c>
      <c r="X10068" t="s">
        <v>40626</v>
      </c>
    </row>
    <row r="10069" spans="1:24" x14ac:dyDescent="0.25">
      <c r="A10069">
        <v>1383386</v>
      </c>
      <c r="B10069" t="s">
        <v>40627</v>
      </c>
      <c r="C10069" t="s">
        <v>40628</v>
      </c>
      <c r="E10069" t="s">
        <v>40629</v>
      </c>
      <c r="G10069" t="e">
        <f>-alol</f>
        <v>#NAME?</v>
      </c>
      <c r="H10069" t="s">
        <v>1933</v>
      </c>
      <c r="I10069">
        <v>1967</v>
      </c>
      <c r="M10069" t="s">
        <v>476</v>
      </c>
      <c r="N10069" t="s">
        <v>45</v>
      </c>
      <c r="O10069" t="s">
        <v>40</v>
      </c>
      <c r="P10069" t="s">
        <v>30</v>
      </c>
      <c r="Q10069" t="s">
        <v>46</v>
      </c>
      <c r="R10069" t="s">
        <v>30</v>
      </c>
      <c r="X10069" t="s">
        <v>40630</v>
      </c>
    </row>
    <row r="10070" spans="1:24" x14ac:dyDescent="0.25">
      <c r="A10070">
        <v>1380408</v>
      </c>
      <c r="B10070" t="s">
        <v>40631</v>
      </c>
      <c r="C10070" t="s">
        <v>40632</v>
      </c>
      <c r="N10070" t="s">
        <v>75</v>
      </c>
      <c r="O10070" t="s">
        <v>30</v>
      </c>
      <c r="P10070" t="s">
        <v>30</v>
      </c>
      <c r="Q10070" t="s">
        <v>31</v>
      </c>
      <c r="R10070" t="s">
        <v>30</v>
      </c>
    </row>
    <row r="10071" spans="1:24" x14ac:dyDescent="0.25">
      <c r="A10071">
        <v>1380760</v>
      </c>
      <c r="B10071" t="s">
        <v>40633</v>
      </c>
      <c r="C10071" t="s">
        <v>40634</v>
      </c>
      <c r="K10071" t="s">
        <v>40635</v>
      </c>
      <c r="L10071" t="s">
        <v>40636</v>
      </c>
      <c r="N10071" t="s">
        <v>108</v>
      </c>
      <c r="O10071" t="s">
        <v>30</v>
      </c>
      <c r="P10071" t="s">
        <v>30</v>
      </c>
      <c r="Q10071" t="s">
        <v>31</v>
      </c>
      <c r="R10071" t="s">
        <v>30</v>
      </c>
    </row>
    <row r="10072" spans="1:24" x14ac:dyDescent="0.25">
      <c r="A10072">
        <v>1380782</v>
      </c>
      <c r="B10072" t="s">
        <v>40639</v>
      </c>
      <c r="C10072" t="s">
        <v>40640</v>
      </c>
      <c r="N10072" t="s">
        <v>75</v>
      </c>
      <c r="O10072" t="s">
        <v>30</v>
      </c>
      <c r="P10072" t="s">
        <v>30</v>
      </c>
      <c r="Q10072" t="s">
        <v>31</v>
      </c>
      <c r="R10072" t="s">
        <v>30</v>
      </c>
    </row>
    <row r="10073" spans="1:24" x14ac:dyDescent="0.25">
      <c r="A10073">
        <v>1381152</v>
      </c>
      <c r="B10073" t="s">
        <v>40641</v>
      </c>
      <c r="C10073" t="s">
        <v>40642</v>
      </c>
      <c r="N10073" t="s">
        <v>75</v>
      </c>
      <c r="O10073" t="s">
        <v>30</v>
      </c>
      <c r="P10073" t="s">
        <v>30</v>
      </c>
      <c r="Q10073" t="s">
        <v>31</v>
      </c>
      <c r="R10073" t="s">
        <v>30</v>
      </c>
    </row>
    <row r="10074" spans="1:24" x14ac:dyDescent="0.25">
      <c r="A10074">
        <v>1381049</v>
      </c>
      <c r="B10074" t="s">
        <v>40645</v>
      </c>
      <c r="C10074" t="s">
        <v>40646</v>
      </c>
      <c r="N10074" t="s">
        <v>75</v>
      </c>
      <c r="O10074" t="s">
        <v>30</v>
      </c>
      <c r="P10074" t="s">
        <v>30</v>
      </c>
      <c r="Q10074" t="s">
        <v>31</v>
      </c>
      <c r="R10074" t="s">
        <v>30</v>
      </c>
    </row>
    <row r="10075" spans="1:24" x14ac:dyDescent="0.25">
      <c r="A10075">
        <v>321738</v>
      </c>
      <c r="B10075" t="s">
        <v>40653</v>
      </c>
      <c r="C10075" t="s">
        <v>40654</v>
      </c>
      <c r="E10075" t="s">
        <v>40655</v>
      </c>
      <c r="F10075" t="s">
        <v>40656</v>
      </c>
      <c r="I10075">
        <v>1990</v>
      </c>
      <c r="K10075" t="s">
        <v>40657</v>
      </c>
      <c r="L10075" t="s">
        <v>40658</v>
      </c>
      <c r="M10075" t="s">
        <v>627</v>
      </c>
      <c r="N10075" t="s">
        <v>45</v>
      </c>
      <c r="O10075" t="s">
        <v>40</v>
      </c>
      <c r="P10075" t="s">
        <v>30</v>
      </c>
      <c r="Q10075" t="s">
        <v>46</v>
      </c>
      <c r="R10075" t="s">
        <v>30</v>
      </c>
      <c r="X10075" t="s">
        <v>40659</v>
      </c>
    </row>
    <row r="10076" spans="1:24" x14ac:dyDescent="0.25">
      <c r="A10076">
        <v>711972</v>
      </c>
      <c r="B10076" t="s">
        <v>40667</v>
      </c>
      <c r="C10076" t="s">
        <v>40668</v>
      </c>
      <c r="F10076" t="s">
        <v>1492</v>
      </c>
      <c r="K10076" t="s">
        <v>40669</v>
      </c>
      <c r="L10076" t="s">
        <v>40670</v>
      </c>
      <c r="M10076" t="s">
        <v>268</v>
      </c>
      <c r="N10076" t="s">
        <v>45</v>
      </c>
      <c r="O10076" t="s">
        <v>40</v>
      </c>
      <c r="P10076" t="s">
        <v>30</v>
      </c>
      <c r="Q10076" t="s">
        <v>63</v>
      </c>
      <c r="R10076" t="s">
        <v>30</v>
      </c>
      <c r="X10076" t="s">
        <v>40671</v>
      </c>
    </row>
    <row r="10077" spans="1:24" x14ac:dyDescent="0.25">
      <c r="A10077">
        <v>10610</v>
      </c>
      <c r="B10077" t="s">
        <v>40684</v>
      </c>
      <c r="C10077" t="s">
        <v>40685</v>
      </c>
      <c r="G10077" t="e">
        <f ca="1">-fetamin(e)</f>
        <v>#NAME?</v>
      </c>
      <c r="H10077" t="s">
        <v>5292</v>
      </c>
      <c r="K10077" t="s">
        <v>40686</v>
      </c>
      <c r="L10077" t="s">
        <v>40687</v>
      </c>
      <c r="N10077" t="s">
        <v>45</v>
      </c>
      <c r="O10077" t="s">
        <v>40</v>
      </c>
      <c r="P10077" t="s">
        <v>30</v>
      </c>
      <c r="Q10077" t="s">
        <v>46</v>
      </c>
      <c r="R10077" t="s">
        <v>30</v>
      </c>
      <c r="X10077" t="s">
        <v>40688</v>
      </c>
    </row>
    <row r="10078" spans="1:24" x14ac:dyDescent="0.25">
      <c r="A10078">
        <v>16973</v>
      </c>
      <c r="B10078" t="s">
        <v>40696</v>
      </c>
      <c r="C10078" t="s">
        <v>40697</v>
      </c>
      <c r="E10078" t="s">
        <v>40698</v>
      </c>
      <c r="F10078" t="s">
        <v>4276</v>
      </c>
      <c r="I10078">
        <v>1981</v>
      </c>
      <c r="K10078" t="s">
        <v>40699</v>
      </c>
      <c r="L10078" t="s">
        <v>40700</v>
      </c>
      <c r="M10078" t="s">
        <v>268</v>
      </c>
      <c r="N10078" t="s">
        <v>45</v>
      </c>
      <c r="O10078" t="s">
        <v>40</v>
      </c>
      <c r="P10078" t="s">
        <v>30</v>
      </c>
      <c r="Q10078" t="s">
        <v>46</v>
      </c>
      <c r="R10078" t="s">
        <v>30</v>
      </c>
      <c r="X10078" t="s">
        <v>40701</v>
      </c>
    </row>
    <row r="10079" spans="1:24" x14ac:dyDescent="0.25">
      <c r="A10079">
        <v>1378137</v>
      </c>
      <c r="B10079" t="s">
        <v>40702</v>
      </c>
      <c r="C10079" t="s">
        <v>40703</v>
      </c>
      <c r="K10079" t="s">
        <v>40704</v>
      </c>
      <c r="L10079" t="s">
        <v>40705</v>
      </c>
      <c r="N10079" t="s">
        <v>29</v>
      </c>
      <c r="O10079" t="s">
        <v>30</v>
      </c>
      <c r="P10079" t="s">
        <v>30</v>
      </c>
      <c r="Q10079" t="s">
        <v>31</v>
      </c>
      <c r="R10079" t="s">
        <v>30</v>
      </c>
      <c r="X10079" t="s">
        <v>40706</v>
      </c>
    </row>
    <row r="10080" spans="1:24" x14ac:dyDescent="0.25">
      <c r="A10080">
        <v>1379611</v>
      </c>
      <c r="B10080" t="s">
        <v>40707</v>
      </c>
      <c r="C10080" t="s">
        <v>40708</v>
      </c>
      <c r="E10080" t="s">
        <v>40709</v>
      </c>
      <c r="G10080" t="e">
        <f ca="1">-ifen(e)</f>
        <v>#NAME?</v>
      </c>
      <c r="H10080" t="s">
        <v>4990</v>
      </c>
      <c r="I10080">
        <v>2005</v>
      </c>
      <c r="N10080" t="s">
        <v>45</v>
      </c>
      <c r="O10080" t="s">
        <v>30</v>
      </c>
      <c r="P10080" t="s">
        <v>30</v>
      </c>
      <c r="Q10080" t="s">
        <v>63</v>
      </c>
      <c r="R10080" t="s">
        <v>30</v>
      </c>
      <c r="X10080" t="s">
        <v>40710</v>
      </c>
    </row>
    <row r="10081" spans="1:24" x14ac:dyDescent="0.25">
      <c r="A10081">
        <v>1378632</v>
      </c>
      <c r="B10081" t="s">
        <v>40711</v>
      </c>
      <c r="C10081" t="s">
        <v>40712</v>
      </c>
      <c r="G10081" t="e">
        <f>-fylline</f>
        <v>#NAME?</v>
      </c>
      <c r="H10081" t="s">
        <v>155</v>
      </c>
      <c r="N10081" t="s">
        <v>29</v>
      </c>
      <c r="O10081" t="s">
        <v>40</v>
      </c>
      <c r="P10081" t="s">
        <v>30</v>
      </c>
      <c r="Q10081" t="s">
        <v>63</v>
      </c>
      <c r="R10081" t="s">
        <v>30</v>
      </c>
      <c r="X10081" t="s">
        <v>40713</v>
      </c>
    </row>
    <row r="10082" spans="1:24" x14ac:dyDescent="0.25">
      <c r="A10082">
        <v>1376500</v>
      </c>
      <c r="B10082" t="s">
        <v>40714</v>
      </c>
      <c r="C10082" t="s">
        <v>40715</v>
      </c>
      <c r="N10082" t="s">
        <v>45</v>
      </c>
      <c r="O10082" t="s">
        <v>40</v>
      </c>
      <c r="P10082" t="s">
        <v>30</v>
      </c>
      <c r="Q10082" t="s">
        <v>63</v>
      </c>
      <c r="R10082" t="s">
        <v>30</v>
      </c>
      <c r="X10082" t="s">
        <v>40716</v>
      </c>
    </row>
    <row r="10083" spans="1:24" x14ac:dyDescent="0.25">
      <c r="A10083">
        <v>1378481</v>
      </c>
      <c r="B10083" t="s">
        <v>40717</v>
      </c>
      <c r="C10083" t="s">
        <v>40718</v>
      </c>
      <c r="E10083">
        <v>59156</v>
      </c>
      <c r="F10083" t="s">
        <v>313</v>
      </c>
      <c r="I10083">
        <v>1970</v>
      </c>
      <c r="M10083" t="s">
        <v>793</v>
      </c>
      <c r="N10083" t="s">
        <v>45</v>
      </c>
      <c r="O10083" t="s">
        <v>30</v>
      </c>
      <c r="P10083" t="s">
        <v>30</v>
      </c>
      <c r="Q10083" t="s">
        <v>63</v>
      </c>
      <c r="R10083" t="s">
        <v>30</v>
      </c>
      <c r="X10083" t="s">
        <v>40719</v>
      </c>
    </row>
    <row r="10084" spans="1:24" x14ac:dyDescent="0.25">
      <c r="A10084">
        <v>1377528</v>
      </c>
      <c r="B10084" t="s">
        <v>40720</v>
      </c>
      <c r="C10084" t="s">
        <v>40721</v>
      </c>
      <c r="N10084" t="s">
        <v>45</v>
      </c>
      <c r="O10084" t="s">
        <v>40</v>
      </c>
      <c r="P10084" t="s">
        <v>30</v>
      </c>
      <c r="Q10084" t="s">
        <v>46</v>
      </c>
      <c r="R10084" t="s">
        <v>30</v>
      </c>
      <c r="X10084" t="s">
        <v>40722</v>
      </c>
    </row>
    <row r="10085" spans="1:24" x14ac:dyDescent="0.25">
      <c r="A10085">
        <v>1379672</v>
      </c>
      <c r="B10085" t="s">
        <v>40723</v>
      </c>
      <c r="C10085" t="s">
        <v>40724</v>
      </c>
      <c r="G10085" t="s">
        <v>2639</v>
      </c>
      <c r="H10085" t="s">
        <v>2640</v>
      </c>
      <c r="N10085" t="s">
        <v>29</v>
      </c>
      <c r="O10085" t="s">
        <v>40</v>
      </c>
      <c r="P10085" t="s">
        <v>30</v>
      </c>
      <c r="Q10085" t="s">
        <v>46</v>
      </c>
      <c r="R10085" t="s">
        <v>30</v>
      </c>
      <c r="X10085" t="s">
        <v>40725</v>
      </c>
    </row>
    <row r="10086" spans="1:24" x14ac:dyDescent="0.25">
      <c r="A10086">
        <v>1376618</v>
      </c>
      <c r="B10086" t="s">
        <v>40726</v>
      </c>
      <c r="C10086" t="s">
        <v>40727</v>
      </c>
      <c r="N10086" t="s">
        <v>45</v>
      </c>
      <c r="O10086" t="s">
        <v>40</v>
      </c>
      <c r="P10086" t="s">
        <v>30</v>
      </c>
      <c r="Q10086" t="s">
        <v>63</v>
      </c>
      <c r="R10086" t="s">
        <v>30</v>
      </c>
      <c r="X10086" t="s">
        <v>40728</v>
      </c>
    </row>
    <row r="10087" spans="1:24" x14ac:dyDescent="0.25">
      <c r="A10087">
        <v>1378749</v>
      </c>
      <c r="B10087" t="s">
        <v>40729</v>
      </c>
      <c r="C10087" t="s">
        <v>40730</v>
      </c>
      <c r="N10087" t="s">
        <v>45</v>
      </c>
      <c r="O10087" t="s">
        <v>40</v>
      </c>
      <c r="P10087" t="s">
        <v>30</v>
      </c>
      <c r="Q10087" t="s">
        <v>46</v>
      </c>
      <c r="R10087" t="s">
        <v>30</v>
      </c>
      <c r="X10087" t="s">
        <v>40731</v>
      </c>
    </row>
    <row r="10088" spans="1:24" x14ac:dyDescent="0.25">
      <c r="A10088">
        <v>1378803</v>
      </c>
      <c r="B10088" t="s">
        <v>40732</v>
      </c>
      <c r="C10088" t="s">
        <v>40733</v>
      </c>
      <c r="N10088" t="s">
        <v>45</v>
      </c>
      <c r="O10088" t="s">
        <v>40</v>
      </c>
      <c r="P10088" t="s">
        <v>30</v>
      </c>
      <c r="Q10088" t="s">
        <v>63</v>
      </c>
      <c r="R10088" t="s">
        <v>30</v>
      </c>
      <c r="X10088" t="s">
        <v>40734</v>
      </c>
    </row>
    <row r="10089" spans="1:24" x14ac:dyDescent="0.25">
      <c r="A10089">
        <v>1379805</v>
      </c>
      <c r="B10089" t="s">
        <v>40735</v>
      </c>
      <c r="C10089" t="s">
        <v>40736</v>
      </c>
      <c r="F10089" t="s">
        <v>301</v>
      </c>
      <c r="G10089" t="s">
        <v>2404</v>
      </c>
      <c r="H10089" t="s">
        <v>2405</v>
      </c>
      <c r="N10089" t="s">
        <v>45</v>
      </c>
      <c r="O10089" t="s">
        <v>40</v>
      </c>
      <c r="P10089" t="s">
        <v>30</v>
      </c>
      <c r="Q10089" t="s">
        <v>63</v>
      </c>
      <c r="R10089" t="s">
        <v>30</v>
      </c>
      <c r="X10089" t="s">
        <v>40737</v>
      </c>
    </row>
    <row r="10090" spans="1:24" x14ac:dyDescent="0.25">
      <c r="A10090">
        <v>1377757</v>
      </c>
      <c r="B10090" t="s">
        <v>40738</v>
      </c>
      <c r="C10090" t="s">
        <v>40739</v>
      </c>
      <c r="F10090" t="s">
        <v>527</v>
      </c>
      <c r="I10090">
        <v>1963</v>
      </c>
      <c r="M10090" t="s">
        <v>40740</v>
      </c>
      <c r="N10090" t="s">
        <v>45</v>
      </c>
      <c r="O10090" t="s">
        <v>40</v>
      </c>
      <c r="P10090" t="s">
        <v>30</v>
      </c>
      <c r="Q10090" t="s">
        <v>63</v>
      </c>
      <c r="R10090" t="s">
        <v>30</v>
      </c>
      <c r="X10090" t="s">
        <v>40741</v>
      </c>
    </row>
    <row r="10091" spans="1:24" x14ac:dyDescent="0.25">
      <c r="A10091">
        <v>1380968</v>
      </c>
      <c r="B10091" t="s">
        <v>40742</v>
      </c>
      <c r="C10091" t="s">
        <v>40743</v>
      </c>
      <c r="E10091" t="s">
        <v>29530</v>
      </c>
      <c r="F10091" t="s">
        <v>29531</v>
      </c>
      <c r="G10091" t="e">
        <f>-stat</f>
        <v>#NAME?</v>
      </c>
      <c r="H10091" t="s">
        <v>29532</v>
      </c>
      <c r="I10091">
        <v>2008</v>
      </c>
      <c r="N10091" t="s">
        <v>75</v>
      </c>
      <c r="O10091" t="s">
        <v>30</v>
      </c>
      <c r="P10091" t="s">
        <v>30</v>
      </c>
      <c r="Q10091" t="s">
        <v>31</v>
      </c>
      <c r="R10091" t="s">
        <v>30</v>
      </c>
    </row>
    <row r="10092" spans="1:24" x14ac:dyDescent="0.25">
      <c r="A10092">
        <v>1380866</v>
      </c>
      <c r="B10092" t="s">
        <v>40744</v>
      </c>
      <c r="C10092" t="s">
        <v>40745</v>
      </c>
      <c r="F10092" t="s">
        <v>40746</v>
      </c>
      <c r="G10092" t="e">
        <f>-filcon</f>
        <v>#NAME?</v>
      </c>
      <c r="H10092" t="s">
        <v>276</v>
      </c>
      <c r="I10092">
        <v>2001</v>
      </c>
      <c r="N10092" t="s">
        <v>229</v>
      </c>
      <c r="O10092" t="s">
        <v>30</v>
      </c>
      <c r="P10092" t="s">
        <v>30</v>
      </c>
      <c r="Q10092" t="s">
        <v>31</v>
      </c>
      <c r="R10092" t="s">
        <v>30</v>
      </c>
    </row>
    <row r="10093" spans="1:24" x14ac:dyDescent="0.25">
      <c r="A10093">
        <v>1380326</v>
      </c>
      <c r="B10093" t="s">
        <v>40753</v>
      </c>
      <c r="C10093" t="s">
        <v>40754</v>
      </c>
      <c r="E10093" t="s">
        <v>40755</v>
      </c>
      <c r="I10093">
        <v>2006</v>
      </c>
      <c r="N10093" t="s">
        <v>75</v>
      </c>
      <c r="O10093" t="s">
        <v>30</v>
      </c>
      <c r="P10093" t="s">
        <v>30</v>
      </c>
      <c r="Q10093" t="s">
        <v>31</v>
      </c>
      <c r="R10093" t="s">
        <v>30</v>
      </c>
    </row>
    <row r="10094" spans="1:24" x14ac:dyDescent="0.25">
      <c r="A10094">
        <v>1380431</v>
      </c>
      <c r="B10094" t="s">
        <v>40756</v>
      </c>
      <c r="C10094" t="s">
        <v>40757</v>
      </c>
      <c r="K10094" t="s">
        <v>40758</v>
      </c>
      <c r="L10094" t="s">
        <v>40759</v>
      </c>
      <c r="N10094" t="s">
        <v>75</v>
      </c>
      <c r="O10094" t="s">
        <v>30</v>
      </c>
      <c r="P10094" t="s">
        <v>30</v>
      </c>
      <c r="Q10094" t="s">
        <v>31</v>
      </c>
      <c r="R10094" t="s">
        <v>30</v>
      </c>
    </row>
    <row r="10095" spans="1:24" x14ac:dyDescent="0.25">
      <c r="A10095">
        <v>1381204</v>
      </c>
      <c r="B10095" t="s">
        <v>40760</v>
      </c>
      <c r="C10095" t="s">
        <v>40761</v>
      </c>
      <c r="F10095" t="s">
        <v>40762</v>
      </c>
      <c r="G10095" t="e">
        <f>-mer</f>
        <v>#NAME?</v>
      </c>
      <c r="H10095" t="s">
        <v>2375</v>
      </c>
      <c r="I10095">
        <v>1986</v>
      </c>
      <c r="K10095" t="s">
        <v>40763</v>
      </c>
      <c r="L10095" t="s">
        <v>40764</v>
      </c>
      <c r="M10095" t="s">
        <v>40765</v>
      </c>
      <c r="N10095" t="s">
        <v>133</v>
      </c>
      <c r="O10095" t="s">
        <v>30</v>
      </c>
      <c r="P10095" t="s">
        <v>30</v>
      </c>
      <c r="Q10095" t="s">
        <v>31</v>
      </c>
      <c r="R10095" t="s">
        <v>30</v>
      </c>
    </row>
    <row r="10096" spans="1:24" x14ac:dyDescent="0.25">
      <c r="A10096">
        <v>1381952</v>
      </c>
      <c r="B10096" t="s">
        <v>40766</v>
      </c>
      <c r="C10096" t="s">
        <v>40767</v>
      </c>
      <c r="E10096" t="s">
        <v>40768</v>
      </c>
      <c r="N10096" t="s">
        <v>547</v>
      </c>
      <c r="O10096" t="s">
        <v>30</v>
      </c>
      <c r="P10096" t="s">
        <v>30</v>
      </c>
      <c r="Q10096" t="s">
        <v>31</v>
      </c>
      <c r="R10096" t="s">
        <v>30</v>
      </c>
    </row>
    <row r="10097" spans="1:24" x14ac:dyDescent="0.25">
      <c r="A10097">
        <v>1381415</v>
      </c>
      <c r="B10097" t="s">
        <v>40769</v>
      </c>
      <c r="C10097" t="s">
        <v>40770</v>
      </c>
      <c r="F10097" t="s">
        <v>626</v>
      </c>
      <c r="G10097" t="s">
        <v>1566</v>
      </c>
      <c r="H10097" t="s">
        <v>1567</v>
      </c>
      <c r="K10097" t="s">
        <v>40771</v>
      </c>
      <c r="L10097" t="s">
        <v>40772</v>
      </c>
      <c r="N10097" t="s">
        <v>75</v>
      </c>
      <c r="O10097" t="s">
        <v>30</v>
      </c>
      <c r="P10097" t="s">
        <v>30</v>
      </c>
      <c r="Q10097" t="s">
        <v>31</v>
      </c>
      <c r="R10097" t="s">
        <v>30</v>
      </c>
    </row>
    <row r="10098" spans="1:24" x14ac:dyDescent="0.25">
      <c r="A10098">
        <v>1381475</v>
      </c>
      <c r="B10098" t="s">
        <v>40773</v>
      </c>
      <c r="C10098" t="s">
        <v>40774</v>
      </c>
      <c r="N10098" t="s">
        <v>75</v>
      </c>
      <c r="O10098" t="s">
        <v>30</v>
      </c>
      <c r="P10098" t="s">
        <v>30</v>
      </c>
      <c r="Q10098" t="s">
        <v>31</v>
      </c>
      <c r="R10098" t="s">
        <v>30</v>
      </c>
    </row>
    <row r="10099" spans="1:24" x14ac:dyDescent="0.25">
      <c r="A10099">
        <v>1380786</v>
      </c>
      <c r="B10099" t="s">
        <v>40777</v>
      </c>
      <c r="C10099" t="s">
        <v>40778</v>
      </c>
      <c r="N10099" t="s">
        <v>75</v>
      </c>
      <c r="O10099" t="s">
        <v>30</v>
      </c>
      <c r="P10099" t="s">
        <v>30</v>
      </c>
      <c r="Q10099" t="s">
        <v>31</v>
      </c>
      <c r="R10099" t="s">
        <v>30</v>
      </c>
    </row>
    <row r="10100" spans="1:24" x14ac:dyDescent="0.25">
      <c r="A10100">
        <v>1335704</v>
      </c>
      <c r="B10100" t="s">
        <v>40782</v>
      </c>
      <c r="C10100" t="s">
        <v>40783</v>
      </c>
      <c r="E10100" t="s">
        <v>40784</v>
      </c>
      <c r="F10100" t="s">
        <v>869</v>
      </c>
      <c r="I10100">
        <v>2013</v>
      </c>
      <c r="N10100" t="s">
        <v>45</v>
      </c>
      <c r="O10100" t="s">
        <v>40</v>
      </c>
      <c r="P10100" t="s">
        <v>30</v>
      </c>
      <c r="Q10100" t="s">
        <v>63</v>
      </c>
      <c r="R10100" t="s">
        <v>30</v>
      </c>
      <c r="X10100" t="s">
        <v>40785</v>
      </c>
    </row>
    <row r="10101" spans="1:24" x14ac:dyDescent="0.25">
      <c r="A10101">
        <v>1377672</v>
      </c>
      <c r="B10101" t="s">
        <v>40786</v>
      </c>
      <c r="C10101" t="s">
        <v>40787</v>
      </c>
      <c r="G10101" t="s">
        <v>1922</v>
      </c>
      <c r="H10101" t="s">
        <v>1923</v>
      </c>
      <c r="N10101" t="s">
        <v>29</v>
      </c>
      <c r="O10101" t="s">
        <v>40</v>
      </c>
      <c r="P10101" t="s">
        <v>30</v>
      </c>
      <c r="Q10101" t="s">
        <v>31</v>
      </c>
      <c r="R10101" t="s">
        <v>30</v>
      </c>
      <c r="X10101" t="s">
        <v>40788</v>
      </c>
    </row>
    <row r="10102" spans="1:24" x14ac:dyDescent="0.25">
      <c r="A10102">
        <v>1378958</v>
      </c>
      <c r="B10102" t="s">
        <v>40789</v>
      </c>
      <c r="C10102" t="s">
        <v>40790</v>
      </c>
      <c r="G10102" t="e">
        <f>-fylline</f>
        <v>#NAME?</v>
      </c>
      <c r="H10102" t="s">
        <v>155</v>
      </c>
      <c r="N10102" t="s">
        <v>29</v>
      </c>
      <c r="O10102" t="s">
        <v>40</v>
      </c>
      <c r="P10102" t="s">
        <v>30</v>
      </c>
      <c r="Q10102" t="s">
        <v>46</v>
      </c>
      <c r="R10102" t="s">
        <v>30</v>
      </c>
      <c r="X10102" t="s">
        <v>40791</v>
      </c>
    </row>
    <row r="10103" spans="1:24" x14ac:dyDescent="0.25">
      <c r="A10103">
        <v>1376650</v>
      </c>
      <c r="B10103" t="s">
        <v>40792</v>
      </c>
      <c r="C10103" t="s">
        <v>40793</v>
      </c>
      <c r="G10103" t="e">
        <f>-kiren</f>
        <v>#NAME?</v>
      </c>
      <c r="H10103" t="s">
        <v>3557</v>
      </c>
      <c r="N10103" t="s">
        <v>45</v>
      </c>
      <c r="O10103" t="s">
        <v>30</v>
      </c>
      <c r="P10103" t="s">
        <v>30</v>
      </c>
      <c r="Q10103" t="s">
        <v>31</v>
      </c>
      <c r="R10103" t="s">
        <v>30</v>
      </c>
      <c r="X10103" t="s">
        <v>40794</v>
      </c>
    </row>
    <row r="10104" spans="1:24" x14ac:dyDescent="0.25">
      <c r="A10104">
        <v>1378029</v>
      </c>
      <c r="B10104" t="s">
        <v>40795</v>
      </c>
      <c r="C10104" t="s">
        <v>40796</v>
      </c>
      <c r="E10104" t="s">
        <v>40797</v>
      </c>
      <c r="F10104" t="s">
        <v>499</v>
      </c>
      <c r="G10104" t="e">
        <f>-tinib</f>
        <v>#NAME?</v>
      </c>
      <c r="H10104" t="s">
        <v>1371</v>
      </c>
      <c r="I10104">
        <v>2011</v>
      </c>
      <c r="N10104" t="s">
        <v>45</v>
      </c>
      <c r="O10104" t="s">
        <v>40</v>
      </c>
      <c r="P10104" t="s">
        <v>30</v>
      </c>
      <c r="Q10104" t="s">
        <v>63</v>
      </c>
      <c r="R10104" t="s">
        <v>30</v>
      </c>
      <c r="X10104" t="s">
        <v>40798</v>
      </c>
    </row>
    <row r="10105" spans="1:24" x14ac:dyDescent="0.25">
      <c r="A10105">
        <v>1379010</v>
      </c>
      <c r="B10105" t="s">
        <v>40799</v>
      </c>
      <c r="C10105" t="s">
        <v>40800</v>
      </c>
      <c r="N10105" t="s">
        <v>45</v>
      </c>
      <c r="O10105" t="s">
        <v>40</v>
      </c>
      <c r="P10105" t="s">
        <v>30</v>
      </c>
      <c r="Q10105" t="s">
        <v>46</v>
      </c>
      <c r="R10105" t="s">
        <v>30</v>
      </c>
      <c r="X10105" t="s">
        <v>40801</v>
      </c>
    </row>
    <row r="10106" spans="1:24" x14ac:dyDescent="0.25">
      <c r="A10106">
        <v>1379296</v>
      </c>
      <c r="B10106" t="s">
        <v>40802</v>
      </c>
      <c r="C10106" t="s">
        <v>40803</v>
      </c>
      <c r="N10106" t="s">
        <v>45</v>
      </c>
      <c r="O10106" t="s">
        <v>40</v>
      </c>
      <c r="P10106" t="s">
        <v>30</v>
      </c>
      <c r="Q10106" t="s">
        <v>46</v>
      </c>
      <c r="R10106" t="s">
        <v>30</v>
      </c>
      <c r="X10106" t="s">
        <v>40804</v>
      </c>
    </row>
    <row r="10107" spans="1:24" x14ac:dyDescent="0.25">
      <c r="A10107">
        <v>1379942</v>
      </c>
      <c r="B10107" t="s">
        <v>40805</v>
      </c>
      <c r="C10107" t="s">
        <v>40806</v>
      </c>
      <c r="N10107" t="s">
        <v>45</v>
      </c>
      <c r="O10107" t="s">
        <v>40</v>
      </c>
      <c r="P10107" t="s">
        <v>30</v>
      </c>
      <c r="Q10107" t="s">
        <v>63</v>
      </c>
      <c r="R10107" t="s">
        <v>30</v>
      </c>
      <c r="X10107" t="s">
        <v>40807</v>
      </c>
    </row>
    <row r="10108" spans="1:24" x14ac:dyDescent="0.25">
      <c r="A10108">
        <v>1376908</v>
      </c>
      <c r="B10108" t="s">
        <v>40808</v>
      </c>
      <c r="C10108" t="s">
        <v>40809</v>
      </c>
      <c r="N10108" t="s">
        <v>45</v>
      </c>
      <c r="O10108" t="s">
        <v>40</v>
      </c>
      <c r="P10108" t="s">
        <v>30</v>
      </c>
      <c r="Q10108" t="s">
        <v>46</v>
      </c>
      <c r="R10108" t="s">
        <v>30</v>
      </c>
      <c r="X10108" t="s">
        <v>40810</v>
      </c>
    </row>
    <row r="10109" spans="1:24" x14ac:dyDescent="0.25">
      <c r="A10109">
        <v>1377842</v>
      </c>
      <c r="B10109" t="s">
        <v>40811</v>
      </c>
      <c r="C10109" t="s">
        <v>40812</v>
      </c>
      <c r="G10109" t="e">
        <f>-pride</f>
        <v>#NAME?</v>
      </c>
      <c r="H10109" t="s">
        <v>165</v>
      </c>
      <c r="N10109" t="s">
        <v>45</v>
      </c>
      <c r="O10109" t="s">
        <v>40</v>
      </c>
      <c r="P10109" t="s">
        <v>30</v>
      </c>
      <c r="Q10109" t="s">
        <v>63</v>
      </c>
      <c r="R10109" t="s">
        <v>30</v>
      </c>
      <c r="X10109" t="s">
        <v>40813</v>
      </c>
    </row>
    <row r="10110" spans="1:24" x14ac:dyDescent="0.25">
      <c r="A10110">
        <v>1377378</v>
      </c>
      <c r="B10110" t="s">
        <v>40814</v>
      </c>
      <c r="C10110" t="s">
        <v>40815</v>
      </c>
      <c r="N10110" t="s">
        <v>45</v>
      </c>
      <c r="O10110" t="s">
        <v>40</v>
      </c>
      <c r="P10110" t="s">
        <v>30</v>
      </c>
      <c r="Q10110" t="s">
        <v>63</v>
      </c>
      <c r="R10110" t="s">
        <v>30</v>
      </c>
      <c r="X10110" t="s">
        <v>40816</v>
      </c>
    </row>
    <row r="10111" spans="1:24" x14ac:dyDescent="0.25">
      <c r="A10111">
        <v>1379865</v>
      </c>
      <c r="B10111" t="s">
        <v>40817</v>
      </c>
      <c r="C10111" t="s">
        <v>40818</v>
      </c>
      <c r="F10111" t="s">
        <v>3859</v>
      </c>
      <c r="G10111" t="s">
        <v>37</v>
      </c>
      <c r="H10111" t="s">
        <v>38</v>
      </c>
      <c r="N10111" t="s">
        <v>29</v>
      </c>
      <c r="O10111" t="s">
        <v>40</v>
      </c>
      <c r="P10111" t="s">
        <v>30</v>
      </c>
      <c r="Q10111" t="s">
        <v>31</v>
      </c>
      <c r="R10111" t="s">
        <v>30</v>
      </c>
      <c r="X10111" t="s">
        <v>40819</v>
      </c>
    </row>
    <row r="10112" spans="1:24" x14ac:dyDescent="0.25">
      <c r="A10112">
        <v>1379293</v>
      </c>
      <c r="B10112" t="s">
        <v>40820</v>
      </c>
      <c r="C10112" t="s">
        <v>40821</v>
      </c>
      <c r="N10112" t="s">
        <v>45</v>
      </c>
      <c r="O10112" t="s">
        <v>40</v>
      </c>
      <c r="P10112" t="s">
        <v>30</v>
      </c>
      <c r="Q10112" t="s">
        <v>63</v>
      </c>
      <c r="R10112" t="s">
        <v>30</v>
      </c>
      <c r="X10112" t="s">
        <v>40822</v>
      </c>
    </row>
    <row r="10113" spans="1:24" x14ac:dyDescent="0.25">
      <c r="A10113">
        <v>1380603</v>
      </c>
      <c r="B10113" t="s">
        <v>40826</v>
      </c>
      <c r="C10113" t="s">
        <v>40827</v>
      </c>
      <c r="G10113" t="e">
        <f>-ase</f>
        <v>#NAME?</v>
      </c>
      <c r="H10113" t="s">
        <v>2359</v>
      </c>
      <c r="N10113" t="s">
        <v>2360</v>
      </c>
      <c r="O10113" t="s">
        <v>30</v>
      </c>
      <c r="P10113" t="s">
        <v>30</v>
      </c>
      <c r="Q10113" t="s">
        <v>31</v>
      </c>
      <c r="R10113" t="s">
        <v>30</v>
      </c>
    </row>
    <row r="10114" spans="1:24" x14ac:dyDescent="0.25">
      <c r="A10114">
        <v>1381326</v>
      </c>
      <c r="B10114" t="s">
        <v>40831</v>
      </c>
      <c r="C10114" t="s">
        <v>40832</v>
      </c>
      <c r="N10114" t="s">
        <v>75</v>
      </c>
      <c r="O10114" t="s">
        <v>30</v>
      </c>
      <c r="P10114" t="s">
        <v>30</v>
      </c>
      <c r="Q10114" t="s">
        <v>31</v>
      </c>
      <c r="R10114" t="s">
        <v>30</v>
      </c>
    </row>
    <row r="10115" spans="1:24" x14ac:dyDescent="0.25">
      <c r="A10115">
        <v>1381287</v>
      </c>
      <c r="B10115" t="s">
        <v>40833</v>
      </c>
      <c r="C10115" t="s">
        <v>40834</v>
      </c>
      <c r="M10115" t="s">
        <v>224</v>
      </c>
      <c r="N10115" t="s">
        <v>75</v>
      </c>
      <c r="O10115" t="s">
        <v>30</v>
      </c>
      <c r="P10115" t="s">
        <v>30</v>
      </c>
      <c r="Q10115" t="s">
        <v>31</v>
      </c>
      <c r="R10115" t="s">
        <v>30</v>
      </c>
    </row>
    <row r="10116" spans="1:24" x14ac:dyDescent="0.25">
      <c r="A10116">
        <v>1380949</v>
      </c>
      <c r="B10116" t="s">
        <v>40835</v>
      </c>
      <c r="C10116" t="s">
        <v>40836</v>
      </c>
      <c r="F10116" t="s">
        <v>40837</v>
      </c>
      <c r="G10116" t="e">
        <f>-imod</f>
        <v>#NAME?</v>
      </c>
      <c r="H10116" t="s">
        <v>2070</v>
      </c>
      <c r="I10116">
        <v>2012</v>
      </c>
      <c r="N10116" t="s">
        <v>75</v>
      </c>
      <c r="O10116" t="s">
        <v>30</v>
      </c>
      <c r="P10116" t="s">
        <v>30</v>
      </c>
      <c r="Q10116" t="s">
        <v>31</v>
      </c>
      <c r="R10116" t="s">
        <v>30</v>
      </c>
    </row>
    <row r="10117" spans="1:24" x14ac:dyDescent="0.25">
      <c r="A10117">
        <v>1380735</v>
      </c>
      <c r="B10117" t="s">
        <v>40844</v>
      </c>
      <c r="C10117" t="s">
        <v>40845</v>
      </c>
      <c r="E10117" t="s">
        <v>40846</v>
      </c>
      <c r="F10117" t="s">
        <v>869</v>
      </c>
      <c r="G10117" t="e">
        <f>-stim</f>
        <v>#NAME?</v>
      </c>
      <c r="H10117" t="s">
        <v>23948</v>
      </c>
      <c r="I10117">
        <v>1996</v>
      </c>
      <c r="M10117" t="s">
        <v>14365</v>
      </c>
      <c r="N10117" t="s">
        <v>108</v>
      </c>
      <c r="O10117" t="s">
        <v>30</v>
      </c>
      <c r="P10117" t="s">
        <v>30</v>
      </c>
      <c r="Q10117" t="s">
        <v>31</v>
      </c>
      <c r="R10117" t="s">
        <v>30</v>
      </c>
    </row>
    <row r="10118" spans="1:24" x14ac:dyDescent="0.25">
      <c r="A10118">
        <v>1381750</v>
      </c>
      <c r="B10118" t="s">
        <v>40849</v>
      </c>
      <c r="C10118" t="s">
        <v>40850</v>
      </c>
      <c r="E10118" t="s">
        <v>14896</v>
      </c>
      <c r="N10118" t="s">
        <v>547</v>
      </c>
      <c r="O10118" t="s">
        <v>30</v>
      </c>
      <c r="P10118" t="s">
        <v>30</v>
      </c>
      <c r="Q10118" t="s">
        <v>31</v>
      </c>
      <c r="R10118" t="s">
        <v>30</v>
      </c>
    </row>
    <row r="10119" spans="1:24" x14ac:dyDescent="0.25">
      <c r="A10119">
        <v>1383241</v>
      </c>
      <c r="B10119" t="s">
        <v>40851</v>
      </c>
      <c r="C10119" t="s">
        <v>40852</v>
      </c>
      <c r="E10119" t="s">
        <v>40853</v>
      </c>
      <c r="F10119" t="s">
        <v>869</v>
      </c>
      <c r="I10119">
        <v>1971</v>
      </c>
      <c r="M10119" t="s">
        <v>367</v>
      </c>
      <c r="N10119" t="s">
        <v>45</v>
      </c>
      <c r="O10119" t="s">
        <v>40</v>
      </c>
      <c r="P10119" t="s">
        <v>30</v>
      </c>
      <c r="Q10119" t="s">
        <v>63</v>
      </c>
      <c r="R10119" t="s">
        <v>30</v>
      </c>
      <c r="X10119" t="s">
        <v>40854</v>
      </c>
    </row>
    <row r="10120" spans="1:24" x14ac:dyDescent="0.25">
      <c r="A10120">
        <v>209484</v>
      </c>
      <c r="B10120" t="s">
        <v>40855</v>
      </c>
      <c r="C10120" t="s">
        <v>40856</v>
      </c>
      <c r="E10120" t="s">
        <v>40857</v>
      </c>
      <c r="F10120" t="s">
        <v>922</v>
      </c>
      <c r="G10120" t="e">
        <f>-pamil</f>
        <v>#NAME?</v>
      </c>
      <c r="H10120" t="s">
        <v>6671</v>
      </c>
      <c r="I10120">
        <v>1984</v>
      </c>
      <c r="M10120" t="s">
        <v>40858</v>
      </c>
      <c r="N10120" t="s">
        <v>45</v>
      </c>
      <c r="O10120" t="s">
        <v>30</v>
      </c>
      <c r="P10120" t="s">
        <v>30</v>
      </c>
      <c r="Q10120" t="s">
        <v>63</v>
      </c>
      <c r="R10120" t="s">
        <v>30</v>
      </c>
      <c r="X10120" t="s">
        <v>40859</v>
      </c>
    </row>
    <row r="10121" spans="1:24" x14ac:dyDescent="0.25">
      <c r="A10121">
        <v>1383451</v>
      </c>
      <c r="B10121" t="s">
        <v>40860</v>
      </c>
      <c r="C10121" t="s">
        <v>40861</v>
      </c>
      <c r="E10121" t="s">
        <v>40862</v>
      </c>
      <c r="G10121" t="e">
        <f>-tide</f>
        <v>#NAME?</v>
      </c>
      <c r="H10121" t="s">
        <v>107</v>
      </c>
      <c r="I10121">
        <v>1977</v>
      </c>
      <c r="M10121" t="s">
        <v>8635</v>
      </c>
      <c r="N10121" t="s">
        <v>108</v>
      </c>
      <c r="O10121" t="s">
        <v>40</v>
      </c>
      <c r="P10121" t="s">
        <v>30</v>
      </c>
      <c r="Q10121" t="s">
        <v>31</v>
      </c>
      <c r="R10121" t="s">
        <v>30</v>
      </c>
      <c r="X10121" t="s">
        <v>40863</v>
      </c>
    </row>
    <row r="10122" spans="1:24" x14ac:dyDescent="0.25">
      <c r="A10122">
        <v>1376106</v>
      </c>
      <c r="B10122" t="s">
        <v>40864</v>
      </c>
      <c r="C10122" t="s">
        <v>40865</v>
      </c>
      <c r="E10122" t="s">
        <v>40866</v>
      </c>
      <c r="F10122" t="s">
        <v>480</v>
      </c>
      <c r="G10122" t="s">
        <v>3327</v>
      </c>
      <c r="H10122" t="s">
        <v>3328</v>
      </c>
      <c r="I10122">
        <v>2009</v>
      </c>
      <c r="N10122" t="s">
        <v>45</v>
      </c>
      <c r="O10122" t="s">
        <v>40</v>
      </c>
      <c r="P10122" t="s">
        <v>30</v>
      </c>
      <c r="Q10122" t="s">
        <v>31</v>
      </c>
      <c r="R10122" t="s">
        <v>30</v>
      </c>
      <c r="X10122" t="s">
        <v>40867</v>
      </c>
    </row>
    <row r="10123" spans="1:24" x14ac:dyDescent="0.25">
      <c r="A10123">
        <v>209226</v>
      </c>
      <c r="B10123" t="s">
        <v>40868</v>
      </c>
      <c r="C10123" t="s">
        <v>40869</v>
      </c>
      <c r="E10123" t="s">
        <v>40870</v>
      </c>
      <c r="F10123" t="s">
        <v>626</v>
      </c>
      <c r="I10123">
        <v>1967</v>
      </c>
      <c r="M10123" t="s">
        <v>40871</v>
      </c>
      <c r="N10123" t="s">
        <v>45</v>
      </c>
      <c r="O10123" t="s">
        <v>40</v>
      </c>
      <c r="P10123" t="s">
        <v>30</v>
      </c>
      <c r="Q10123" t="s">
        <v>63</v>
      </c>
      <c r="R10123" t="s">
        <v>30</v>
      </c>
      <c r="X10123" t="s">
        <v>40872</v>
      </c>
    </row>
    <row r="10124" spans="1:24" x14ac:dyDescent="0.25">
      <c r="A10124">
        <v>1349963</v>
      </c>
      <c r="B10124" t="s">
        <v>40873</v>
      </c>
      <c r="C10124" t="s">
        <v>40874</v>
      </c>
      <c r="E10124">
        <v>108007</v>
      </c>
      <c r="F10124" t="s">
        <v>25673</v>
      </c>
      <c r="G10124" t="e">
        <f>-conazole</f>
        <v>#NAME?</v>
      </c>
      <c r="H10124" t="s">
        <v>917</v>
      </c>
      <c r="I10124">
        <v>1996</v>
      </c>
      <c r="K10124" t="s">
        <v>40875</v>
      </c>
      <c r="L10124" t="s">
        <v>40876</v>
      </c>
      <c r="M10124" t="s">
        <v>268</v>
      </c>
      <c r="N10124" t="s">
        <v>45</v>
      </c>
      <c r="O10124" t="s">
        <v>30</v>
      </c>
      <c r="P10124" t="s">
        <v>30</v>
      </c>
      <c r="Q10124" t="s">
        <v>63</v>
      </c>
      <c r="R10124" t="s">
        <v>30</v>
      </c>
      <c r="X10124" t="s">
        <v>40877</v>
      </c>
    </row>
    <row r="10125" spans="1:24" x14ac:dyDescent="0.25">
      <c r="A10125">
        <v>1376246</v>
      </c>
      <c r="B10125" t="s">
        <v>40878</v>
      </c>
      <c r="C10125" t="s">
        <v>40879</v>
      </c>
      <c r="G10125" t="s">
        <v>789</v>
      </c>
      <c r="H10125" t="s">
        <v>790</v>
      </c>
      <c r="N10125" t="s">
        <v>29</v>
      </c>
      <c r="O10125" t="s">
        <v>30</v>
      </c>
      <c r="P10125" t="s">
        <v>30</v>
      </c>
      <c r="Q10125" t="s">
        <v>46</v>
      </c>
      <c r="R10125" t="s">
        <v>30</v>
      </c>
      <c r="X10125" t="s">
        <v>40880</v>
      </c>
    </row>
    <row r="10126" spans="1:24" x14ac:dyDescent="0.25">
      <c r="A10126">
        <v>1376892</v>
      </c>
      <c r="B10126" t="s">
        <v>40881</v>
      </c>
      <c r="C10126" t="s">
        <v>40882</v>
      </c>
      <c r="G10126" t="e">
        <f>-grel</f>
        <v>#NAME?</v>
      </c>
      <c r="H10126" t="s">
        <v>183</v>
      </c>
      <c r="N10126" t="s">
        <v>45</v>
      </c>
      <c r="O10126" t="s">
        <v>40</v>
      </c>
      <c r="P10126" t="s">
        <v>30</v>
      </c>
      <c r="Q10126" t="s">
        <v>46</v>
      </c>
      <c r="R10126" t="s">
        <v>30</v>
      </c>
      <c r="X10126" t="s">
        <v>40883</v>
      </c>
    </row>
    <row r="10127" spans="1:24" x14ac:dyDescent="0.25">
      <c r="A10127">
        <v>1378049</v>
      </c>
      <c r="B10127" t="s">
        <v>40884</v>
      </c>
      <c r="C10127" t="s">
        <v>40885</v>
      </c>
      <c r="G10127" t="e">
        <f>-planin</f>
        <v>#NAME?</v>
      </c>
      <c r="H10127" t="s">
        <v>9222</v>
      </c>
      <c r="N10127" t="s">
        <v>75</v>
      </c>
      <c r="O10127" t="s">
        <v>30</v>
      </c>
      <c r="P10127" t="s">
        <v>30</v>
      </c>
      <c r="Q10127" t="s">
        <v>31</v>
      </c>
      <c r="R10127" t="s">
        <v>30</v>
      </c>
      <c r="X10127" t="s">
        <v>40886</v>
      </c>
    </row>
    <row r="10128" spans="1:24" x14ac:dyDescent="0.25">
      <c r="A10128">
        <v>1379740</v>
      </c>
      <c r="B10128" t="s">
        <v>40887</v>
      </c>
      <c r="C10128" t="s">
        <v>40888</v>
      </c>
      <c r="N10128" t="s">
        <v>45</v>
      </c>
      <c r="O10128" t="s">
        <v>40</v>
      </c>
      <c r="P10128" t="s">
        <v>30</v>
      </c>
      <c r="Q10128" t="s">
        <v>46</v>
      </c>
      <c r="R10128" t="s">
        <v>30</v>
      </c>
      <c r="X10128" t="s">
        <v>40889</v>
      </c>
    </row>
    <row r="10129" spans="1:24" x14ac:dyDescent="0.25">
      <c r="A10129">
        <v>1376920</v>
      </c>
      <c r="B10129" t="s">
        <v>40890</v>
      </c>
      <c r="C10129" t="s">
        <v>40891</v>
      </c>
      <c r="N10129" t="s">
        <v>45</v>
      </c>
      <c r="O10129" t="s">
        <v>40</v>
      </c>
      <c r="P10129" t="s">
        <v>30</v>
      </c>
      <c r="Q10129" t="s">
        <v>63</v>
      </c>
      <c r="R10129" t="s">
        <v>30</v>
      </c>
      <c r="X10129" t="s">
        <v>40892</v>
      </c>
    </row>
    <row r="10130" spans="1:24" x14ac:dyDescent="0.25">
      <c r="A10130">
        <v>1378657</v>
      </c>
      <c r="B10130" t="s">
        <v>40893</v>
      </c>
      <c r="C10130" t="s">
        <v>40894</v>
      </c>
      <c r="N10130" t="s">
        <v>45</v>
      </c>
      <c r="O10130" t="s">
        <v>30</v>
      </c>
      <c r="P10130" t="s">
        <v>30</v>
      </c>
      <c r="Q10130" t="s">
        <v>31</v>
      </c>
      <c r="R10130" t="s">
        <v>30</v>
      </c>
      <c r="X10130" t="s">
        <v>40895</v>
      </c>
    </row>
    <row r="10131" spans="1:24" x14ac:dyDescent="0.25">
      <c r="A10131">
        <v>1379856</v>
      </c>
      <c r="B10131" t="s">
        <v>40896</v>
      </c>
      <c r="C10131" t="s">
        <v>40897</v>
      </c>
      <c r="G10131" t="e">
        <f>-stigmine</f>
        <v>#NAME?</v>
      </c>
      <c r="H10131" t="s">
        <v>15684</v>
      </c>
      <c r="N10131" t="s">
        <v>45</v>
      </c>
      <c r="O10131" t="s">
        <v>40</v>
      </c>
      <c r="P10131" t="s">
        <v>30</v>
      </c>
      <c r="Q10131" t="s">
        <v>31</v>
      </c>
      <c r="R10131" t="s">
        <v>30</v>
      </c>
      <c r="X10131" t="s">
        <v>40898</v>
      </c>
    </row>
    <row r="10132" spans="1:24" x14ac:dyDescent="0.25">
      <c r="A10132">
        <v>1378573</v>
      </c>
      <c r="B10132" t="s">
        <v>40899</v>
      </c>
      <c r="C10132" t="s">
        <v>40900</v>
      </c>
      <c r="N10132" t="s">
        <v>45</v>
      </c>
      <c r="O10132" t="s">
        <v>40</v>
      </c>
      <c r="P10132" t="s">
        <v>30</v>
      </c>
      <c r="Q10132" t="s">
        <v>46</v>
      </c>
      <c r="R10132" t="s">
        <v>30</v>
      </c>
      <c r="X10132" t="s">
        <v>40901</v>
      </c>
    </row>
    <row r="10133" spans="1:24" x14ac:dyDescent="0.25">
      <c r="A10133">
        <v>1376781</v>
      </c>
      <c r="B10133" t="s">
        <v>40902</v>
      </c>
      <c r="C10133" t="s">
        <v>40903</v>
      </c>
      <c r="E10133" t="s">
        <v>40904</v>
      </c>
      <c r="N10133" t="s">
        <v>45</v>
      </c>
      <c r="O10133" t="s">
        <v>40</v>
      </c>
      <c r="P10133" t="s">
        <v>30</v>
      </c>
      <c r="Q10133" t="s">
        <v>46</v>
      </c>
      <c r="R10133" t="s">
        <v>30</v>
      </c>
      <c r="X10133" t="s">
        <v>40905</v>
      </c>
    </row>
    <row r="10134" spans="1:24" x14ac:dyDescent="0.25">
      <c r="A10134">
        <v>1377815</v>
      </c>
      <c r="B10134" t="s">
        <v>40906</v>
      </c>
      <c r="C10134" t="s">
        <v>40907</v>
      </c>
      <c r="G10134" t="s">
        <v>789</v>
      </c>
      <c r="H10134" t="s">
        <v>790</v>
      </c>
      <c r="N10134" t="s">
        <v>45</v>
      </c>
      <c r="O10134" t="s">
        <v>40</v>
      </c>
      <c r="P10134" t="s">
        <v>30</v>
      </c>
      <c r="Q10134" t="s">
        <v>46</v>
      </c>
      <c r="R10134" t="s">
        <v>30</v>
      </c>
      <c r="X10134" t="s">
        <v>40908</v>
      </c>
    </row>
    <row r="10135" spans="1:24" x14ac:dyDescent="0.25">
      <c r="A10135">
        <v>33810</v>
      </c>
      <c r="B10135" t="s">
        <v>40920</v>
      </c>
      <c r="C10135" t="s">
        <v>40921</v>
      </c>
      <c r="K10135" t="s">
        <v>40922</v>
      </c>
      <c r="L10135" t="s">
        <v>40923</v>
      </c>
      <c r="N10135" t="s">
        <v>45</v>
      </c>
      <c r="O10135" t="s">
        <v>40</v>
      </c>
      <c r="P10135" t="s">
        <v>30</v>
      </c>
      <c r="Q10135" t="s">
        <v>63</v>
      </c>
      <c r="R10135" t="s">
        <v>30</v>
      </c>
      <c r="X10135" t="s">
        <v>40924</v>
      </c>
    </row>
    <row r="10136" spans="1:24" x14ac:dyDescent="0.25">
      <c r="A10136">
        <v>429968</v>
      </c>
      <c r="B10136" t="s">
        <v>40925</v>
      </c>
      <c r="C10136" t="s">
        <v>40926</v>
      </c>
      <c r="K10136" t="s">
        <v>40927</v>
      </c>
      <c r="L10136" t="s">
        <v>40928</v>
      </c>
      <c r="N10136" t="s">
        <v>45</v>
      </c>
      <c r="O10136" t="s">
        <v>40</v>
      </c>
      <c r="P10136" t="s">
        <v>30</v>
      </c>
      <c r="Q10136" t="s">
        <v>63</v>
      </c>
      <c r="R10136" t="s">
        <v>30</v>
      </c>
      <c r="X10136" t="s">
        <v>40929</v>
      </c>
    </row>
    <row r="10137" spans="1:24" x14ac:dyDescent="0.25">
      <c r="A10137">
        <v>16498</v>
      </c>
      <c r="B10137" t="s">
        <v>40930</v>
      </c>
      <c r="C10137" t="s">
        <v>40931</v>
      </c>
      <c r="F10137" t="s">
        <v>489</v>
      </c>
      <c r="K10137" t="s">
        <v>40932</v>
      </c>
      <c r="L10137" t="s">
        <v>40933</v>
      </c>
      <c r="N10137" t="s">
        <v>45</v>
      </c>
      <c r="O10137" t="s">
        <v>40</v>
      </c>
      <c r="P10137" t="s">
        <v>30</v>
      </c>
      <c r="Q10137" t="s">
        <v>63</v>
      </c>
      <c r="R10137" t="s">
        <v>30</v>
      </c>
      <c r="X10137" t="s">
        <v>40934</v>
      </c>
    </row>
    <row r="10138" spans="1:24" x14ac:dyDescent="0.25">
      <c r="A10138">
        <v>150806</v>
      </c>
      <c r="B10138" t="s">
        <v>40960</v>
      </c>
      <c r="C10138" t="s">
        <v>40961</v>
      </c>
      <c r="E10138" t="s">
        <v>40962</v>
      </c>
      <c r="F10138" t="s">
        <v>40963</v>
      </c>
      <c r="I10138">
        <v>1966</v>
      </c>
      <c r="K10138" t="s">
        <v>40964</v>
      </c>
      <c r="L10138" t="s">
        <v>40965</v>
      </c>
      <c r="M10138" t="s">
        <v>3003</v>
      </c>
      <c r="N10138" t="s">
        <v>45</v>
      </c>
      <c r="O10138" t="s">
        <v>30</v>
      </c>
      <c r="P10138" t="s">
        <v>30</v>
      </c>
      <c r="Q10138" t="s">
        <v>63</v>
      </c>
      <c r="R10138" t="s">
        <v>30</v>
      </c>
      <c r="X10138" t="s">
        <v>40966</v>
      </c>
    </row>
    <row r="10139" spans="1:24" x14ac:dyDescent="0.25">
      <c r="A10139">
        <v>641256</v>
      </c>
      <c r="B10139" t="s">
        <v>40998</v>
      </c>
      <c r="C10139" t="s">
        <v>40999</v>
      </c>
      <c r="G10139" t="e">
        <f>-terol</f>
        <v>#NAME?</v>
      </c>
      <c r="H10139" t="s">
        <v>827</v>
      </c>
      <c r="K10139" t="s">
        <v>41000</v>
      </c>
      <c r="L10139" t="s">
        <v>41001</v>
      </c>
      <c r="N10139" t="s">
        <v>45</v>
      </c>
      <c r="O10139" t="s">
        <v>40</v>
      </c>
      <c r="P10139" t="s">
        <v>30</v>
      </c>
      <c r="Q10139" t="s">
        <v>46</v>
      </c>
      <c r="R10139" t="s">
        <v>30</v>
      </c>
      <c r="X10139" t="s">
        <v>41002</v>
      </c>
    </row>
    <row r="10140" spans="1:24" x14ac:dyDescent="0.25">
      <c r="A10140">
        <v>202580</v>
      </c>
      <c r="B10140" t="s">
        <v>41056</v>
      </c>
      <c r="C10140" t="s">
        <v>41057</v>
      </c>
      <c r="N10140" t="s">
        <v>45</v>
      </c>
      <c r="O10140" t="s">
        <v>40</v>
      </c>
      <c r="P10140" t="s">
        <v>30</v>
      </c>
      <c r="Q10140" t="s">
        <v>63</v>
      </c>
      <c r="R10140" t="s">
        <v>30</v>
      </c>
      <c r="X10140" t="s">
        <v>41058</v>
      </c>
    </row>
    <row r="10141" spans="1:24" x14ac:dyDescent="0.25">
      <c r="A10141">
        <v>24346</v>
      </c>
      <c r="B10141" t="s">
        <v>41059</v>
      </c>
      <c r="C10141" t="s">
        <v>41060</v>
      </c>
      <c r="E10141" t="s">
        <v>41061</v>
      </c>
      <c r="F10141" t="s">
        <v>480</v>
      </c>
      <c r="G10141" t="e">
        <f>-icam</f>
        <v>#NAME?</v>
      </c>
      <c r="H10141" t="s">
        <v>1658</v>
      </c>
      <c r="I10141">
        <v>1972</v>
      </c>
      <c r="M10141" t="s">
        <v>1025</v>
      </c>
      <c r="N10141" t="s">
        <v>45</v>
      </c>
      <c r="O10141" t="s">
        <v>40</v>
      </c>
      <c r="P10141" t="s">
        <v>30</v>
      </c>
      <c r="Q10141" t="s">
        <v>63</v>
      </c>
      <c r="R10141" t="s">
        <v>30</v>
      </c>
      <c r="X10141" t="s">
        <v>41062</v>
      </c>
    </row>
    <row r="10142" spans="1:24" x14ac:dyDescent="0.25">
      <c r="A10142">
        <v>31939</v>
      </c>
      <c r="B10142" t="s">
        <v>41063</v>
      </c>
      <c r="C10142" t="s">
        <v>41064</v>
      </c>
      <c r="E10142" t="s">
        <v>41065</v>
      </c>
      <c r="F10142" t="s">
        <v>1600</v>
      </c>
      <c r="G10142" t="e">
        <f>-dan</f>
        <v>#NAME?</v>
      </c>
      <c r="H10142" t="s">
        <v>5004</v>
      </c>
      <c r="I10142">
        <v>1990</v>
      </c>
      <c r="M10142" t="s">
        <v>896</v>
      </c>
      <c r="N10142" t="s">
        <v>45</v>
      </c>
      <c r="O10142" t="s">
        <v>40</v>
      </c>
      <c r="P10142" t="s">
        <v>30</v>
      </c>
      <c r="Q10142" t="s">
        <v>46</v>
      </c>
      <c r="R10142" t="s">
        <v>30</v>
      </c>
      <c r="X10142" t="s">
        <v>41066</v>
      </c>
    </row>
    <row r="10143" spans="1:24" x14ac:dyDescent="0.25">
      <c r="A10143">
        <v>8632</v>
      </c>
      <c r="B10143" t="s">
        <v>41067</v>
      </c>
      <c r="C10143" t="s">
        <v>41068</v>
      </c>
      <c r="E10143" t="s">
        <v>41069</v>
      </c>
      <c r="F10143" t="s">
        <v>480</v>
      </c>
      <c r="I10143">
        <v>1962</v>
      </c>
      <c r="M10143" t="s">
        <v>793</v>
      </c>
      <c r="N10143" t="s">
        <v>45</v>
      </c>
      <c r="O10143" t="s">
        <v>30</v>
      </c>
      <c r="P10143" t="s">
        <v>30</v>
      </c>
      <c r="Q10143" t="s">
        <v>63</v>
      </c>
      <c r="R10143" t="s">
        <v>30</v>
      </c>
      <c r="X10143" t="s">
        <v>41070</v>
      </c>
    </row>
    <row r="10144" spans="1:24" x14ac:dyDescent="0.25">
      <c r="A10144">
        <v>112550</v>
      </c>
      <c r="B10144" t="s">
        <v>41071</v>
      </c>
      <c r="C10144" t="s">
        <v>41072</v>
      </c>
      <c r="N10144" t="s">
        <v>45</v>
      </c>
      <c r="O10144" t="s">
        <v>40</v>
      </c>
      <c r="P10144" t="s">
        <v>30</v>
      </c>
      <c r="Q10144" t="s">
        <v>63</v>
      </c>
      <c r="R10144" t="s">
        <v>30</v>
      </c>
      <c r="X10144" t="s">
        <v>41073</v>
      </c>
    </row>
    <row r="10145" spans="1:24" x14ac:dyDescent="0.25">
      <c r="A10145">
        <v>16740</v>
      </c>
      <c r="B10145" t="s">
        <v>41074</v>
      </c>
      <c r="C10145" t="s">
        <v>41075</v>
      </c>
      <c r="N10145" t="s">
        <v>45</v>
      </c>
      <c r="O10145" t="s">
        <v>40</v>
      </c>
      <c r="P10145" t="s">
        <v>30</v>
      </c>
      <c r="Q10145" t="s">
        <v>63</v>
      </c>
      <c r="R10145" t="s">
        <v>30</v>
      </c>
      <c r="X10145" t="s">
        <v>41076</v>
      </c>
    </row>
    <row r="10146" spans="1:24" x14ac:dyDescent="0.25">
      <c r="A10146">
        <v>608718</v>
      </c>
      <c r="B10146" t="s">
        <v>41077</v>
      </c>
      <c r="C10146" t="s">
        <v>41078</v>
      </c>
      <c r="N10146" t="s">
        <v>45</v>
      </c>
      <c r="O10146" t="s">
        <v>40</v>
      </c>
      <c r="P10146" t="s">
        <v>30</v>
      </c>
      <c r="Q10146" t="s">
        <v>63</v>
      </c>
      <c r="R10146" t="s">
        <v>30</v>
      </c>
      <c r="X10146" t="s">
        <v>41079</v>
      </c>
    </row>
    <row r="10147" spans="1:24" x14ac:dyDescent="0.25">
      <c r="A10147">
        <v>195479</v>
      </c>
      <c r="B10147" t="s">
        <v>41080</v>
      </c>
      <c r="C10147" t="s">
        <v>41081</v>
      </c>
      <c r="F10147" t="s">
        <v>8624</v>
      </c>
      <c r="M10147" t="s">
        <v>3790</v>
      </c>
      <c r="N10147" t="s">
        <v>45</v>
      </c>
      <c r="O10147" t="s">
        <v>40</v>
      </c>
      <c r="P10147" t="s">
        <v>30</v>
      </c>
      <c r="Q10147" t="s">
        <v>63</v>
      </c>
      <c r="R10147" t="s">
        <v>30</v>
      </c>
      <c r="X10147" t="s">
        <v>41082</v>
      </c>
    </row>
    <row r="10148" spans="1:24" x14ac:dyDescent="0.25">
      <c r="A10148">
        <v>198677</v>
      </c>
      <c r="B10148" t="s">
        <v>41083</v>
      </c>
      <c r="C10148" t="s">
        <v>41084</v>
      </c>
      <c r="E10148" t="s">
        <v>41085</v>
      </c>
      <c r="I10148">
        <v>1978</v>
      </c>
      <c r="M10148" t="s">
        <v>7108</v>
      </c>
      <c r="N10148" t="s">
        <v>45</v>
      </c>
      <c r="O10148" t="s">
        <v>40</v>
      </c>
      <c r="P10148" t="s">
        <v>30</v>
      </c>
      <c r="Q10148" t="s">
        <v>31</v>
      </c>
      <c r="R10148" t="s">
        <v>30</v>
      </c>
      <c r="X10148" t="s">
        <v>41086</v>
      </c>
    </row>
    <row r="10149" spans="1:24" x14ac:dyDescent="0.25">
      <c r="A10149">
        <v>624137</v>
      </c>
      <c r="B10149" t="s">
        <v>41087</v>
      </c>
      <c r="C10149" t="s">
        <v>41088</v>
      </c>
      <c r="K10149" t="s">
        <v>41089</v>
      </c>
      <c r="L10149" t="s">
        <v>41090</v>
      </c>
      <c r="N10149" t="s">
        <v>45</v>
      </c>
      <c r="O10149" t="s">
        <v>40</v>
      </c>
      <c r="P10149" t="s">
        <v>30</v>
      </c>
      <c r="Q10149" t="s">
        <v>46</v>
      </c>
      <c r="R10149" t="s">
        <v>30</v>
      </c>
      <c r="X10149" t="s">
        <v>41091</v>
      </c>
    </row>
    <row r="10150" spans="1:24" x14ac:dyDescent="0.25">
      <c r="A10150">
        <v>64284</v>
      </c>
      <c r="B10150" t="s">
        <v>41092</v>
      </c>
      <c r="C10150" t="s">
        <v>41093</v>
      </c>
      <c r="E10150" t="s">
        <v>41094</v>
      </c>
      <c r="F10150" t="s">
        <v>922</v>
      </c>
      <c r="G10150" t="e">
        <f>-nidazole</f>
        <v>#NAME?</v>
      </c>
      <c r="H10150" t="s">
        <v>10182</v>
      </c>
      <c r="I10150">
        <v>1978</v>
      </c>
      <c r="M10150" t="s">
        <v>14480</v>
      </c>
      <c r="N10150" t="s">
        <v>45</v>
      </c>
      <c r="O10150" t="s">
        <v>40</v>
      </c>
      <c r="P10150" t="s">
        <v>30</v>
      </c>
      <c r="Q10150" t="s">
        <v>46</v>
      </c>
      <c r="R10150" t="s">
        <v>30</v>
      </c>
      <c r="X10150" t="s">
        <v>41095</v>
      </c>
    </row>
    <row r="10151" spans="1:24" x14ac:dyDescent="0.25">
      <c r="A10151">
        <v>193343</v>
      </c>
      <c r="B10151" t="s">
        <v>41096</v>
      </c>
      <c r="C10151" t="s">
        <v>41097</v>
      </c>
      <c r="F10151" t="s">
        <v>19065</v>
      </c>
      <c r="K10151" t="s">
        <v>41098</v>
      </c>
      <c r="L10151" t="s">
        <v>41099</v>
      </c>
      <c r="N10151" t="s">
        <v>45</v>
      </c>
      <c r="O10151" t="s">
        <v>40</v>
      </c>
      <c r="P10151" t="s">
        <v>30</v>
      </c>
      <c r="Q10151" t="s">
        <v>63</v>
      </c>
      <c r="R10151" t="s">
        <v>30</v>
      </c>
      <c r="X10151" t="s">
        <v>41100</v>
      </c>
    </row>
    <row r="10152" spans="1:24" x14ac:dyDescent="0.25">
      <c r="A10152">
        <v>108662</v>
      </c>
      <c r="B10152" t="s">
        <v>41101</v>
      </c>
      <c r="C10152" t="s">
        <v>41102</v>
      </c>
      <c r="G10152" t="e">
        <f>-penem</f>
        <v>#NAME?</v>
      </c>
      <c r="H10152" t="s">
        <v>2256</v>
      </c>
      <c r="N10152" t="s">
        <v>29</v>
      </c>
      <c r="O10152" t="s">
        <v>40</v>
      </c>
      <c r="P10152" t="s">
        <v>30</v>
      </c>
      <c r="Q10152" t="s">
        <v>31</v>
      </c>
      <c r="R10152" t="s">
        <v>30</v>
      </c>
      <c r="X10152" t="s">
        <v>41103</v>
      </c>
    </row>
    <row r="10153" spans="1:24" x14ac:dyDescent="0.25">
      <c r="A10153">
        <v>41578</v>
      </c>
      <c r="B10153" t="s">
        <v>41104</v>
      </c>
      <c r="C10153" t="s">
        <v>41105</v>
      </c>
      <c r="E10153" t="s">
        <v>41106</v>
      </c>
      <c r="I10153">
        <v>1992</v>
      </c>
      <c r="M10153" t="s">
        <v>793</v>
      </c>
      <c r="N10153" t="s">
        <v>45</v>
      </c>
      <c r="O10153" t="s">
        <v>30</v>
      </c>
      <c r="P10153" t="s">
        <v>30</v>
      </c>
      <c r="Q10153" t="s">
        <v>31</v>
      </c>
      <c r="R10153" t="s">
        <v>30</v>
      </c>
      <c r="X10153" t="s">
        <v>41107</v>
      </c>
    </row>
    <row r="10154" spans="1:24" x14ac:dyDescent="0.25">
      <c r="A10154">
        <v>179594</v>
      </c>
      <c r="B10154" t="s">
        <v>41108</v>
      </c>
      <c r="C10154" t="s">
        <v>41109</v>
      </c>
      <c r="E10154" t="s">
        <v>41110</v>
      </c>
      <c r="F10154" t="s">
        <v>41111</v>
      </c>
      <c r="G10154" t="e">
        <f>-ast</f>
        <v>#NAME?</v>
      </c>
      <c r="H10154" t="s">
        <v>10401</v>
      </c>
      <c r="I10154">
        <v>1985</v>
      </c>
      <c r="M10154" t="s">
        <v>5754</v>
      </c>
      <c r="N10154" t="s">
        <v>45</v>
      </c>
      <c r="O10154" t="s">
        <v>40</v>
      </c>
      <c r="P10154" t="s">
        <v>30</v>
      </c>
      <c r="Q10154" t="s">
        <v>63</v>
      </c>
      <c r="R10154" t="s">
        <v>30</v>
      </c>
      <c r="X10154" t="s">
        <v>41112</v>
      </c>
    </row>
    <row r="10155" spans="1:24" x14ac:dyDescent="0.25">
      <c r="A10155">
        <v>5740</v>
      </c>
      <c r="B10155" t="s">
        <v>41113</v>
      </c>
      <c r="C10155" t="s">
        <v>41114</v>
      </c>
      <c r="G10155" t="e">
        <f>-azepam</f>
        <v>#NAME?</v>
      </c>
      <c r="H10155" t="s">
        <v>1171</v>
      </c>
      <c r="N10155" t="s">
        <v>45</v>
      </c>
      <c r="O10155" t="s">
        <v>40</v>
      </c>
      <c r="P10155" t="s">
        <v>30</v>
      </c>
      <c r="Q10155" t="s">
        <v>63</v>
      </c>
      <c r="R10155" t="s">
        <v>30</v>
      </c>
      <c r="X10155" t="s">
        <v>41115</v>
      </c>
    </row>
    <row r="10156" spans="1:24" x14ac:dyDescent="0.25">
      <c r="A10156">
        <v>1078535</v>
      </c>
      <c r="B10156" t="s">
        <v>41116</v>
      </c>
      <c r="C10156" t="s">
        <v>41117</v>
      </c>
      <c r="N10156" t="s">
        <v>45</v>
      </c>
      <c r="O10156" t="s">
        <v>40</v>
      </c>
      <c r="P10156" t="s">
        <v>30</v>
      </c>
      <c r="Q10156" t="s">
        <v>46</v>
      </c>
      <c r="R10156" t="s">
        <v>30</v>
      </c>
      <c r="X10156" t="s">
        <v>41118</v>
      </c>
    </row>
    <row r="10157" spans="1:24" x14ac:dyDescent="0.25">
      <c r="A10157">
        <v>292257</v>
      </c>
      <c r="B10157" t="s">
        <v>41119</v>
      </c>
      <c r="C10157" t="s">
        <v>41120</v>
      </c>
      <c r="E10157" t="s">
        <v>41121</v>
      </c>
      <c r="F10157" t="s">
        <v>301</v>
      </c>
      <c r="G10157" t="e">
        <f ca="1">-pin(e)</f>
        <v>#NAME?</v>
      </c>
      <c r="H10157" t="s">
        <v>272</v>
      </c>
      <c r="I10157">
        <v>1978</v>
      </c>
      <c r="M10157" t="s">
        <v>367</v>
      </c>
      <c r="N10157" t="s">
        <v>45</v>
      </c>
      <c r="O10157" t="s">
        <v>40</v>
      </c>
      <c r="P10157" t="s">
        <v>30</v>
      </c>
      <c r="Q10157" t="s">
        <v>63</v>
      </c>
      <c r="R10157" t="s">
        <v>30</v>
      </c>
      <c r="X10157" t="s">
        <v>41122</v>
      </c>
    </row>
    <row r="10158" spans="1:24" x14ac:dyDescent="0.25">
      <c r="A10158">
        <v>238336</v>
      </c>
      <c r="B10158" t="s">
        <v>41123</v>
      </c>
      <c r="C10158" t="s">
        <v>41124</v>
      </c>
      <c r="K10158" t="s">
        <v>41125</v>
      </c>
      <c r="L10158" t="s">
        <v>41126</v>
      </c>
      <c r="M10158" t="s">
        <v>41127</v>
      </c>
      <c r="N10158" t="s">
        <v>45</v>
      </c>
      <c r="O10158" t="s">
        <v>40</v>
      </c>
      <c r="P10158" t="s">
        <v>30</v>
      </c>
      <c r="Q10158" t="s">
        <v>63</v>
      </c>
      <c r="R10158" t="s">
        <v>30</v>
      </c>
      <c r="X10158" t="s">
        <v>41128</v>
      </c>
    </row>
    <row r="10159" spans="1:24" x14ac:dyDescent="0.25">
      <c r="A10159">
        <v>38729</v>
      </c>
      <c r="B10159" t="s">
        <v>41129</v>
      </c>
      <c r="C10159" t="s">
        <v>41130</v>
      </c>
      <c r="E10159" t="s">
        <v>41131</v>
      </c>
      <c r="F10159" t="s">
        <v>41132</v>
      </c>
      <c r="I10159">
        <v>2009</v>
      </c>
      <c r="N10159" t="s">
        <v>45</v>
      </c>
      <c r="O10159" t="s">
        <v>40</v>
      </c>
      <c r="P10159" t="s">
        <v>30</v>
      </c>
      <c r="Q10159" t="s">
        <v>63</v>
      </c>
      <c r="R10159" t="s">
        <v>30</v>
      </c>
      <c r="X10159" t="s">
        <v>41133</v>
      </c>
    </row>
    <row r="10160" spans="1:24" x14ac:dyDescent="0.25">
      <c r="A10160">
        <v>436277</v>
      </c>
      <c r="B10160" t="s">
        <v>41134</v>
      </c>
      <c r="C10160" t="s">
        <v>41135</v>
      </c>
      <c r="E10160" t="s">
        <v>41136</v>
      </c>
      <c r="F10160" t="s">
        <v>2216</v>
      </c>
      <c r="G10160" t="e">
        <f>-sertib</f>
        <v>#NAME?</v>
      </c>
      <c r="H10160" t="s">
        <v>3928</v>
      </c>
      <c r="I10160">
        <v>2008</v>
      </c>
      <c r="N10160" t="s">
        <v>45</v>
      </c>
      <c r="O10160" t="s">
        <v>40</v>
      </c>
      <c r="P10160" t="s">
        <v>30</v>
      </c>
      <c r="Q10160" t="s">
        <v>63</v>
      </c>
      <c r="R10160" t="s">
        <v>30</v>
      </c>
      <c r="X10160" t="s">
        <v>41137</v>
      </c>
    </row>
    <row r="10161" spans="1:24" x14ac:dyDescent="0.25">
      <c r="A10161">
        <v>458773</v>
      </c>
      <c r="B10161" t="s">
        <v>41138</v>
      </c>
      <c r="C10161" t="s">
        <v>41139</v>
      </c>
      <c r="E10161" t="s">
        <v>41140</v>
      </c>
      <c r="G10161" t="e">
        <f>-ast</f>
        <v>#NAME?</v>
      </c>
      <c r="H10161" t="s">
        <v>14969</v>
      </c>
      <c r="I10161">
        <v>2005</v>
      </c>
      <c r="N10161" t="s">
        <v>45</v>
      </c>
      <c r="O10161" t="s">
        <v>40</v>
      </c>
      <c r="P10161" t="s">
        <v>30</v>
      </c>
      <c r="Q10161" t="s">
        <v>31</v>
      </c>
      <c r="R10161" t="s">
        <v>30</v>
      </c>
      <c r="X10161" t="s">
        <v>41141</v>
      </c>
    </row>
    <row r="10162" spans="1:24" x14ac:dyDescent="0.25">
      <c r="A10162">
        <v>99106</v>
      </c>
      <c r="B10162" t="s">
        <v>41142</v>
      </c>
      <c r="C10162" t="s">
        <v>41143</v>
      </c>
      <c r="G10162" t="s">
        <v>2299</v>
      </c>
      <c r="H10162" t="s">
        <v>781</v>
      </c>
      <c r="N10162" t="s">
        <v>45</v>
      </c>
      <c r="O10162" t="s">
        <v>40</v>
      </c>
      <c r="P10162" t="s">
        <v>30</v>
      </c>
      <c r="Q10162" t="s">
        <v>31</v>
      </c>
      <c r="R10162" t="s">
        <v>30</v>
      </c>
      <c r="X10162" t="s">
        <v>41144</v>
      </c>
    </row>
    <row r="10163" spans="1:24" x14ac:dyDescent="0.25">
      <c r="A10163">
        <v>1077322</v>
      </c>
      <c r="B10163" t="s">
        <v>41145</v>
      </c>
      <c r="C10163" t="s">
        <v>41146</v>
      </c>
      <c r="F10163" t="s">
        <v>27129</v>
      </c>
      <c r="G10163" t="e">
        <f>-bactam</f>
        <v>#NAME?</v>
      </c>
      <c r="H10163" t="s">
        <v>20890</v>
      </c>
      <c r="I10163">
        <v>2012</v>
      </c>
      <c r="N10163" t="s">
        <v>45</v>
      </c>
      <c r="O10163" t="s">
        <v>40</v>
      </c>
      <c r="P10163" t="s">
        <v>30</v>
      </c>
      <c r="Q10163" t="s">
        <v>31</v>
      </c>
      <c r="R10163" t="s">
        <v>30</v>
      </c>
      <c r="X10163" t="s">
        <v>41147</v>
      </c>
    </row>
    <row r="10164" spans="1:24" x14ac:dyDescent="0.25">
      <c r="A10164">
        <v>1032067</v>
      </c>
      <c r="B10164" t="s">
        <v>41148</v>
      </c>
      <c r="C10164" t="s">
        <v>41149</v>
      </c>
      <c r="E10164" t="s">
        <v>41150</v>
      </c>
      <c r="G10164" t="s">
        <v>37</v>
      </c>
      <c r="H10164" t="s">
        <v>38</v>
      </c>
      <c r="I10164">
        <v>1976</v>
      </c>
      <c r="M10164" t="s">
        <v>1025</v>
      </c>
      <c r="N10164" t="s">
        <v>29</v>
      </c>
      <c r="O10164" t="s">
        <v>40</v>
      </c>
      <c r="P10164" t="s">
        <v>30</v>
      </c>
      <c r="Q10164" t="s">
        <v>31</v>
      </c>
      <c r="R10164" t="s">
        <v>30</v>
      </c>
      <c r="X10164" t="s">
        <v>41151</v>
      </c>
    </row>
    <row r="10165" spans="1:24" x14ac:dyDescent="0.25">
      <c r="A10165">
        <v>612387</v>
      </c>
      <c r="B10165" t="s">
        <v>41152</v>
      </c>
      <c r="C10165" t="s">
        <v>41153</v>
      </c>
      <c r="F10165" t="s">
        <v>626</v>
      </c>
      <c r="G10165" t="s">
        <v>3502</v>
      </c>
      <c r="H10165" t="s">
        <v>3503</v>
      </c>
      <c r="N10165" t="s">
        <v>29</v>
      </c>
      <c r="O10165" t="s">
        <v>40</v>
      </c>
      <c r="P10165" t="s">
        <v>30</v>
      </c>
      <c r="Q10165" t="s">
        <v>31</v>
      </c>
      <c r="R10165" t="s">
        <v>30</v>
      </c>
      <c r="X10165" t="s">
        <v>41154</v>
      </c>
    </row>
    <row r="10166" spans="1:24" x14ac:dyDescent="0.25">
      <c r="A10166">
        <v>431765</v>
      </c>
      <c r="B10166" t="s">
        <v>41155</v>
      </c>
      <c r="C10166" t="s">
        <v>41156</v>
      </c>
      <c r="N10166" t="s">
        <v>45</v>
      </c>
      <c r="O10166" t="s">
        <v>30</v>
      </c>
      <c r="P10166" t="s">
        <v>30</v>
      </c>
      <c r="Q10166" t="s">
        <v>63</v>
      </c>
      <c r="R10166" t="s">
        <v>30</v>
      </c>
      <c r="X10166" t="s">
        <v>41157</v>
      </c>
    </row>
    <row r="10167" spans="1:24" x14ac:dyDescent="0.25">
      <c r="A10167">
        <v>792030</v>
      </c>
      <c r="B10167" t="s">
        <v>41158</v>
      </c>
      <c r="C10167" t="s">
        <v>41159</v>
      </c>
      <c r="M10167" t="s">
        <v>942</v>
      </c>
      <c r="N10167" t="s">
        <v>45</v>
      </c>
      <c r="O10167" t="s">
        <v>40</v>
      </c>
      <c r="P10167" t="s">
        <v>30</v>
      </c>
      <c r="Q10167" t="s">
        <v>63</v>
      </c>
      <c r="R10167" t="s">
        <v>30</v>
      </c>
      <c r="X10167" t="s">
        <v>41160</v>
      </c>
    </row>
    <row r="10168" spans="1:24" x14ac:dyDescent="0.25">
      <c r="A10168">
        <v>93989</v>
      </c>
      <c r="B10168" t="s">
        <v>41161</v>
      </c>
      <c r="C10168" t="s">
        <v>41162</v>
      </c>
      <c r="N10168" t="s">
        <v>45</v>
      </c>
      <c r="O10168" t="s">
        <v>40</v>
      </c>
      <c r="P10168" t="s">
        <v>30</v>
      </c>
      <c r="Q10168" t="s">
        <v>63</v>
      </c>
      <c r="R10168" t="s">
        <v>30</v>
      </c>
      <c r="X10168" t="s">
        <v>41163</v>
      </c>
    </row>
    <row r="10169" spans="1:24" x14ac:dyDescent="0.25">
      <c r="A10169">
        <v>4259</v>
      </c>
      <c r="B10169" t="s">
        <v>41164</v>
      </c>
      <c r="C10169" t="s">
        <v>41165</v>
      </c>
      <c r="E10169" t="s">
        <v>41166</v>
      </c>
      <c r="I10169">
        <v>1973</v>
      </c>
      <c r="M10169" t="s">
        <v>342</v>
      </c>
      <c r="N10169" t="s">
        <v>45</v>
      </c>
      <c r="O10169" t="s">
        <v>40</v>
      </c>
      <c r="P10169" t="s">
        <v>30</v>
      </c>
      <c r="Q10169" t="s">
        <v>46</v>
      </c>
      <c r="R10169" t="s">
        <v>30</v>
      </c>
      <c r="X10169" t="s">
        <v>41167</v>
      </c>
    </row>
    <row r="10170" spans="1:24" x14ac:dyDescent="0.25">
      <c r="A10170">
        <v>1046943</v>
      </c>
      <c r="B10170" t="s">
        <v>41168</v>
      </c>
      <c r="C10170" t="s">
        <v>41169</v>
      </c>
      <c r="F10170" t="s">
        <v>489</v>
      </c>
      <c r="K10170" t="s">
        <v>41170</v>
      </c>
      <c r="L10170" t="s">
        <v>41171</v>
      </c>
      <c r="N10170" t="s">
        <v>45</v>
      </c>
      <c r="O10170" t="s">
        <v>40</v>
      </c>
      <c r="P10170" t="s">
        <v>30</v>
      </c>
      <c r="Q10170" t="s">
        <v>46</v>
      </c>
      <c r="R10170" t="s">
        <v>30</v>
      </c>
      <c r="X10170" t="s">
        <v>41172</v>
      </c>
    </row>
    <row r="10171" spans="1:24" x14ac:dyDescent="0.25">
      <c r="A10171">
        <v>191121</v>
      </c>
      <c r="B10171" t="s">
        <v>41173</v>
      </c>
      <c r="C10171" t="s">
        <v>41174</v>
      </c>
      <c r="E10171" t="s">
        <v>41175</v>
      </c>
      <c r="N10171" t="s">
        <v>45</v>
      </c>
      <c r="O10171" t="s">
        <v>30</v>
      </c>
      <c r="P10171" t="s">
        <v>30</v>
      </c>
      <c r="Q10171" t="s">
        <v>63</v>
      </c>
      <c r="R10171" t="s">
        <v>30</v>
      </c>
      <c r="X10171" t="s">
        <v>41176</v>
      </c>
    </row>
    <row r="10172" spans="1:24" x14ac:dyDescent="0.25">
      <c r="A10172">
        <v>609761</v>
      </c>
      <c r="B10172" t="s">
        <v>41177</v>
      </c>
      <c r="C10172" t="s">
        <v>41178</v>
      </c>
      <c r="E10172" t="s">
        <v>41179</v>
      </c>
      <c r="G10172" t="e">
        <f>-racetam</f>
        <v>#NAME?</v>
      </c>
      <c r="H10172" t="s">
        <v>1139</v>
      </c>
      <c r="I10172">
        <v>2005</v>
      </c>
      <c r="N10172" t="s">
        <v>45</v>
      </c>
      <c r="O10172" t="s">
        <v>40</v>
      </c>
      <c r="P10172" t="s">
        <v>30</v>
      </c>
      <c r="Q10172" t="s">
        <v>31</v>
      </c>
      <c r="R10172" t="s">
        <v>30</v>
      </c>
      <c r="X10172" t="s">
        <v>41180</v>
      </c>
    </row>
    <row r="10173" spans="1:24" x14ac:dyDescent="0.25">
      <c r="A10173">
        <v>485203</v>
      </c>
      <c r="B10173" t="s">
        <v>41181</v>
      </c>
      <c r="C10173" t="s">
        <v>41182</v>
      </c>
      <c r="N10173" t="s">
        <v>29</v>
      </c>
      <c r="O10173" t="s">
        <v>30</v>
      </c>
      <c r="P10173" t="s">
        <v>30</v>
      </c>
      <c r="Q10173" t="s">
        <v>31</v>
      </c>
      <c r="R10173" t="s">
        <v>30</v>
      </c>
      <c r="X10173" t="s">
        <v>41183</v>
      </c>
    </row>
    <row r="10174" spans="1:24" x14ac:dyDescent="0.25">
      <c r="A10174">
        <v>21258</v>
      </c>
      <c r="B10174" t="s">
        <v>41184</v>
      </c>
      <c r="C10174" t="s">
        <v>41185</v>
      </c>
      <c r="F10174" t="s">
        <v>4276</v>
      </c>
      <c r="I10174">
        <v>1966</v>
      </c>
      <c r="M10174" t="s">
        <v>41186</v>
      </c>
      <c r="N10174" t="s">
        <v>45</v>
      </c>
      <c r="O10174" t="s">
        <v>40</v>
      </c>
      <c r="P10174" t="s">
        <v>30</v>
      </c>
      <c r="Q10174" t="s">
        <v>63</v>
      </c>
      <c r="R10174" t="s">
        <v>30</v>
      </c>
      <c r="X10174" t="s">
        <v>41187</v>
      </c>
    </row>
    <row r="10175" spans="1:24" x14ac:dyDescent="0.25">
      <c r="A10175">
        <v>405493</v>
      </c>
      <c r="B10175" t="s">
        <v>41188</v>
      </c>
      <c r="C10175" t="s">
        <v>41189</v>
      </c>
      <c r="E10175" t="s">
        <v>41190</v>
      </c>
      <c r="F10175" t="s">
        <v>1046</v>
      </c>
      <c r="I10175">
        <v>1963</v>
      </c>
      <c r="M10175" t="s">
        <v>693</v>
      </c>
      <c r="N10175" t="s">
        <v>45</v>
      </c>
      <c r="O10175" t="s">
        <v>40</v>
      </c>
      <c r="P10175" t="s">
        <v>30</v>
      </c>
      <c r="Q10175" t="s">
        <v>46</v>
      </c>
      <c r="R10175" t="s">
        <v>30</v>
      </c>
      <c r="X10175" t="s">
        <v>41191</v>
      </c>
    </row>
    <row r="10176" spans="1:24" x14ac:dyDescent="0.25">
      <c r="A10176">
        <v>123534</v>
      </c>
      <c r="B10176" t="s">
        <v>41192</v>
      </c>
      <c r="C10176" t="s">
        <v>41193</v>
      </c>
      <c r="E10176" t="s">
        <v>41194</v>
      </c>
      <c r="F10176" t="s">
        <v>20359</v>
      </c>
      <c r="G10176" t="e">
        <f>-stat</f>
        <v>#NAME?</v>
      </c>
      <c r="H10176" t="s">
        <v>505</v>
      </c>
      <c r="I10176">
        <v>2009</v>
      </c>
      <c r="N10176" t="s">
        <v>29</v>
      </c>
      <c r="O10176" t="s">
        <v>40</v>
      </c>
      <c r="P10176" t="s">
        <v>30</v>
      </c>
      <c r="Q10176" t="s">
        <v>31</v>
      </c>
      <c r="R10176" t="s">
        <v>30</v>
      </c>
      <c r="X10176" t="s">
        <v>41195</v>
      </c>
    </row>
    <row r="10177" spans="1:24" x14ac:dyDescent="0.25">
      <c r="A10177">
        <v>658479</v>
      </c>
      <c r="B10177" t="s">
        <v>41196</v>
      </c>
      <c r="C10177" t="s">
        <v>41197</v>
      </c>
      <c r="G10177" t="s">
        <v>2333</v>
      </c>
      <c r="H10177" t="s">
        <v>790</v>
      </c>
      <c r="N10177" t="s">
        <v>45</v>
      </c>
      <c r="O10177" t="s">
        <v>40</v>
      </c>
      <c r="P10177" t="s">
        <v>30</v>
      </c>
      <c r="Q10177" t="s">
        <v>63</v>
      </c>
      <c r="R10177" t="s">
        <v>30</v>
      </c>
      <c r="X10177" t="s">
        <v>41198</v>
      </c>
    </row>
    <row r="10178" spans="1:24" x14ac:dyDescent="0.25">
      <c r="A10178">
        <v>28516</v>
      </c>
      <c r="B10178" t="s">
        <v>41274</v>
      </c>
      <c r="C10178" t="s">
        <v>41275</v>
      </c>
      <c r="G10178" t="s">
        <v>10501</v>
      </c>
      <c r="H10178" t="s">
        <v>10502</v>
      </c>
      <c r="K10178" t="s">
        <v>41276</v>
      </c>
      <c r="L10178" t="s">
        <v>41277</v>
      </c>
      <c r="N10178" t="s">
        <v>45</v>
      </c>
      <c r="O10178" t="s">
        <v>40</v>
      </c>
      <c r="P10178" t="s">
        <v>30</v>
      </c>
      <c r="Q10178" t="s">
        <v>63</v>
      </c>
      <c r="R10178" t="s">
        <v>30</v>
      </c>
      <c r="X10178" t="s">
        <v>41278</v>
      </c>
    </row>
    <row r="10179" spans="1:24" x14ac:dyDescent="0.25">
      <c r="A10179">
        <v>1379258</v>
      </c>
      <c r="B10179" t="s">
        <v>41299</v>
      </c>
      <c r="C10179" t="s">
        <v>41300</v>
      </c>
      <c r="E10179" t="s">
        <v>41301</v>
      </c>
      <c r="G10179" t="e">
        <f>-cillin</f>
        <v>#NAME?</v>
      </c>
      <c r="H10179" t="s">
        <v>59</v>
      </c>
      <c r="I10179">
        <v>1987</v>
      </c>
      <c r="K10179" t="s">
        <v>41302</v>
      </c>
      <c r="L10179" t="s">
        <v>41303</v>
      </c>
      <c r="M10179" t="s">
        <v>453</v>
      </c>
      <c r="N10179" t="s">
        <v>29</v>
      </c>
      <c r="O10179" t="s">
        <v>40</v>
      </c>
      <c r="P10179" t="s">
        <v>30</v>
      </c>
      <c r="Q10179" t="s">
        <v>31</v>
      </c>
      <c r="R10179" t="s">
        <v>30</v>
      </c>
      <c r="X10179" t="s">
        <v>41304</v>
      </c>
    </row>
    <row r="10180" spans="1:24" x14ac:dyDescent="0.25">
      <c r="A10180">
        <v>6706</v>
      </c>
      <c r="B10180" t="s">
        <v>41309</v>
      </c>
      <c r="C10180" t="s">
        <v>41310</v>
      </c>
      <c r="E10180" t="s">
        <v>41311</v>
      </c>
      <c r="F10180" t="s">
        <v>452</v>
      </c>
      <c r="G10180" t="e">
        <f>-coxib</f>
        <v>#NAME?</v>
      </c>
      <c r="H10180" t="s">
        <v>7424</v>
      </c>
      <c r="I10180">
        <v>2000</v>
      </c>
      <c r="K10180" t="s">
        <v>41312</v>
      </c>
      <c r="L10180" t="s">
        <v>41313</v>
      </c>
      <c r="N10180" t="s">
        <v>45</v>
      </c>
      <c r="O10180" t="s">
        <v>40</v>
      </c>
      <c r="P10180" t="s">
        <v>30</v>
      </c>
      <c r="Q10180" t="s">
        <v>63</v>
      </c>
      <c r="R10180" t="s">
        <v>30</v>
      </c>
      <c r="X10180" t="s">
        <v>41314</v>
      </c>
    </row>
    <row r="10181" spans="1:24" x14ac:dyDescent="0.25">
      <c r="A10181">
        <v>90623</v>
      </c>
      <c r="B10181" t="s">
        <v>41315</v>
      </c>
      <c r="C10181" t="s">
        <v>41316</v>
      </c>
      <c r="E10181" t="s">
        <v>41317</v>
      </c>
      <c r="N10181" t="s">
        <v>45</v>
      </c>
      <c r="O10181" t="s">
        <v>40</v>
      </c>
      <c r="P10181" t="s">
        <v>30</v>
      </c>
      <c r="Q10181" t="s">
        <v>63</v>
      </c>
      <c r="R10181" t="s">
        <v>30</v>
      </c>
      <c r="X10181" t="s">
        <v>41318</v>
      </c>
    </row>
    <row r="10182" spans="1:24" x14ac:dyDescent="0.25">
      <c r="A10182">
        <v>449977</v>
      </c>
      <c r="B10182" t="s">
        <v>41319</v>
      </c>
      <c r="C10182" t="s">
        <v>41320</v>
      </c>
      <c r="F10182" t="s">
        <v>41321</v>
      </c>
      <c r="I10182">
        <v>2012</v>
      </c>
      <c r="N10182" t="s">
        <v>45</v>
      </c>
      <c r="O10182" t="s">
        <v>40</v>
      </c>
      <c r="P10182" t="s">
        <v>30</v>
      </c>
      <c r="Q10182" t="s">
        <v>31</v>
      </c>
      <c r="R10182" t="s">
        <v>30</v>
      </c>
      <c r="X10182" t="s">
        <v>41322</v>
      </c>
    </row>
    <row r="10183" spans="1:24" x14ac:dyDescent="0.25">
      <c r="A10183">
        <v>587797</v>
      </c>
      <c r="B10183" t="s">
        <v>41323</v>
      </c>
      <c r="C10183" t="s">
        <v>41324</v>
      </c>
      <c r="E10183" t="s">
        <v>41325</v>
      </c>
      <c r="N10183" t="s">
        <v>45</v>
      </c>
      <c r="O10183" t="s">
        <v>30</v>
      </c>
      <c r="P10183" t="s">
        <v>30</v>
      </c>
      <c r="Q10183" t="s">
        <v>46</v>
      </c>
      <c r="R10183" t="s">
        <v>30</v>
      </c>
      <c r="X10183" t="s">
        <v>41326</v>
      </c>
    </row>
    <row r="10184" spans="1:24" x14ac:dyDescent="0.25">
      <c r="A10184">
        <v>165194</v>
      </c>
      <c r="B10184" t="s">
        <v>41327</v>
      </c>
      <c r="C10184" t="s">
        <v>41328</v>
      </c>
      <c r="N10184" t="s">
        <v>45</v>
      </c>
      <c r="O10184" t="s">
        <v>30</v>
      </c>
      <c r="P10184" t="s">
        <v>30</v>
      </c>
      <c r="Q10184" t="s">
        <v>63</v>
      </c>
      <c r="R10184" t="s">
        <v>30</v>
      </c>
      <c r="X10184" t="s">
        <v>41329</v>
      </c>
    </row>
    <row r="10185" spans="1:24" x14ac:dyDescent="0.25">
      <c r="A10185">
        <v>1249053</v>
      </c>
      <c r="B10185" t="s">
        <v>41330</v>
      </c>
      <c r="C10185" t="s">
        <v>41331</v>
      </c>
      <c r="N10185" t="s">
        <v>45</v>
      </c>
      <c r="O10185" t="s">
        <v>40</v>
      </c>
      <c r="P10185" t="s">
        <v>30</v>
      </c>
      <c r="Q10185" t="s">
        <v>46</v>
      </c>
      <c r="R10185" t="s">
        <v>30</v>
      </c>
      <c r="X10185" t="s">
        <v>41332</v>
      </c>
    </row>
    <row r="10186" spans="1:24" x14ac:dyDescent="0.25">
      <c r="A10186">
        <v>131974</v>
      </c>
      <c r="B10186" t="s">
        <v>41333</v>
      </c>
      <c r="C10186" t="s">
        <v>41334</v>
      </c>
      <c r="N10186" t="s">
        <v>45</v>
      </c>
      <c r="O10186" t="s">
        <v>40</v>
      </c>
      <c r="P10186" t="s">
        <v>30</v>
      </c>
      <c r="Q10186" t="s">
        <v>63</v>
      </c>
      <c r="R10186" t="s">
        <v>30</v>
      </c>
      <c r="X10186" t="s">
        <v>41335</v>
      </c>
    </row>
    <row r="10187" spans="1:24" x14ac:dyDescent="0.25">
      <c r="A10187">
        <v>78400</v>
      </c>
      <c r="B10187" t="s">
        <v>41336</v>
      </c>
      <c r="C10187" t="s">
        <v>41337</v>
      </c>
      <c r="E10187" t="s">
        <v>41338</v>
      </c>
      <c r="G10187" t="e">
        <f>-pamine</f>
        <v>#NAME?</v>
      </c>
      <c r="H10187" t="s">
        <v>2809</v>
      </c>
      <c r="K10187" t="s">
        <v>41339</v>
      </c>
      <c r="L10187" t="s">
        <v>41340</v>
      </c>
      <c r="N10187" t="s">
        <v>45</v>
      </c>
      <c r="O10187" t="s">
        <v>40</v>
      </c>
      <c r="P10187" t="s">
        <v>30</v>
      </c>
      <c r="Q10187" t="s">
        <v>46</v>
      </c>
      <c r="R10187" t="s">
        <v>30</v>
      </c>
      <c r="X10187" t="s">
        <v>41341</v>
      </c>
    </row>
    <row r="10188" spans="1:24" x14ac:dyDescent="0.25">
      <c r="A10188">
        <v>940294</v>
      </c>
      <c r="B10188" t="s">
        <v>41342</v>
      </c>
      <c r="C10188" t="s">
        <v>41343</v>
      </c>
      <c r="E10188" t="s">
        <v>41344</v>
      </c>
      <c r="F10188" t="s">
        <v>4276</v>
      </c>
      <c r="G10188" t="e">
        <f>-tril</f>
        <v>#NAME?</v>
      </c>
      <c r="H10188" t="s">
        <v>4225</v>
      </c>
      <c r="I10188">
        <v>1995</v>
      </c>
      <c r="M10188" t="s">
        <v>627</v>
      </c>
      <c r="N10188" t="s">
        <v>45</v>
      </c>
      <c r="O10188" t="s">
        <v>40</v>
      </c>
      <c r="P10188" t="s">
        <v>30</v>
      </c>
      <c r="Q10188" t="s">
        <v>31</v>
      </c>
      <c r="R10188" t="s">
        <v>30</v>
      </c>
      <c r="X10188" t="s">
        <v>41345</v>
      </c>
    </row>
    <row r="10189" spans="1:24" x14ac:dyDescent="0.25">
      <c r="A10189">
        <v>705714</v>
      </c>
      <c r="B10189" t="s">
        <v>41346</v>
      </c>
      <c r="C10189" t="s">
        <v>41347</v>
      </c>
      <c r="E10189" t="s">
        <v>41348</v>
      </c>
      <c r="F10189" t="s">
        <v>41349</v>
      </c>
      <c r="G10189" t="e">
        <f>-penem</f>
        <v>#NAME?</v>
      </c>
      <c r="H10189" t="s">
        <v>2256</v>
      </c>
      <c r="I10189">
        <v>2009</v>
      </c>
      <c r="N10189" t="s">
        <v>29</v>
      </c>
      <c r="O10189" t="s">
        <v>40</v>
      </c>
      <c r="P10189" t="s">
        <v>30</v>
      </c>
      <c r="Q10189" t="s">
        <v>31</v>
      </c>
      <c r="R10189" t="s">
        <v>30</v>
      </c>
      <c r="X10189" t="s">
        <v>41350</v>
      </c>
    </row>
    <row r="10190" spans="1:24" x14ac:dyDescent="0.25">
      <c r="A10190">
        <v>685092</v>
      </c>
      <c r="B10190" t="s">
        <v>41351</v>
      </c>
      <c r="C10190" t="s">
        <v>41352</v>
      </c>
      <c r="E10190" t="s">
        <v>41353</v>
      </c>
      <c r="G10190" t="e">
        <f>-orex</f>
        <v>#NAME?</v>
      </c>
      <c r="H10190" t="s">
        <v>999</v>
      </c>
      <c r="K10190" t="s">
        <v>41354</v>
      </c>
      <c r="L10190" t="s">
        <v>41355</v>
      </c>
      <c r="N10190" t="s">
        <v>45</v>
      </c>
      <c r="O10190" t="s">
        <v>40</v>
      </c>
      <c r="P10190" t="s">
        <v>30</v>
      </c>
      <c r="Q10190" t="s">
        <v>46</v>
      </c>
      <c r="R10190" t="s">
        <v>30</v>
      </c>
      <c r="X10190" t="s">
        <v>41356</v>
      </c>
    </row>
    <row r="10191" spans="1:24" x14ac:dyDescent="0.25">
      <c r="A10191">
        <v>328891</v>
      </c>
      <c r="B10191" t="s">
        <v>41357</v>
      </c>
      <c r="C10191" t="s">
        <v>41358</v>
      </c>
      <c r="E10191" t="s">
        <v>41359</v>
      </c>
      <c r="N10191" t="s">
        <v>45</v>
      </c>
      <c r="O10191" t="s">
        <v>40</v>
      </c>
      <c r="P10191" t="s">
        <v>30</v>
      </c>
      <c r="Q10191" t="s">
        <v>46</v>
      </c>
      <c r="R10191" t="s">
        <v>30</v>
      </c>
      <c r="X10191" t="s">
        <v>41360</v>
      </c>
    </row>
    <row r="10192" spans="1:24" x14ac:dyDescent="0.25">
      <c r="A10192">
        <v>609229</v>
      </c>
      <c r="B10192" t="s">
        <v>41361</v>
      </c>
      <c r="C10192" t="s">
        <v>41362</v>
      </c>
      <c r="N10192" t="s">
        <v>29</v>
      </c>
      <c r="O10192" t="s">
        <v>30</v>
      </c>
      <c r="P10192" t="s">
        <v>30</v>
      </c>
      <c r="Q10192" t="s">
        <v>46</v>
      </c>
      <c r="R10192" t="s">
        <v>30</v>
      </c>
      <c r="X10192" t="s">
        <v>41363</v>
      </c>
    </row>
    <row r="10193" spans="1:24" x14ac:dyDescent="0.25">
      <c r="A10193">
        <v>29049</v>
      </c>
      <c r="B10193" t="s">
        <v>41364</v>
      </c>
      <c r="C10193" t="s">
        <v>41365</v>
      </c>
      <c r="E10193" t="s">
        <v>41366</v>
      </c>
      <c r="F10193" t="s">
        <v>6651</v>
      </c>
      <c r="G10193" t="e">
        <f>-ast</f>
        <v>#NAME?</v>
      </c>
      <c r="H10193" t="s">
        <v>8663</v>
      </c>
      <c r="I10193">
        <v>1986</v>
      </c>
      <c r="M10193" t="s">
        <v>41367</v>
      </c>
      <c r="N10193" t="s">
        <v>45</v>
      </c>
      <c r="O10193" t="s">
        <v>40</v>
      </c>
      <c r="P10193" t="s">
        <v>30</v>
      </c>
      <c r="Q10193" t="s">
        <v>63</v>
      </c>
      <c r="R10193" t="s">
        <v>30</v>
      </c>
      <c r="X10193" t="s">
        <v>41368</v>
      </c>
    </row>
    <row r="10194" spans="1:24" x14ac:dyDescent="0.25">
      <c r="A10194">
        <v>169382</v>
      </c>
      <c r="B10194" t="s">
        <v>41372</v>
      </c>
      <c r="C10194" t="s">
        <v>41373</v>
      </c>
      <c r="E10194" t="s">
        <v>41374</v>
      </c>
      <c r="F10194" t="s">
        <v>41375</v>
      </c>
      <c r="I10194">
        <v>1984</v>
      </c>
      <c r="K10194" t="s">
        <v>41376</v>
      </c>
      <c r="L10194" t="s">
        <v>41377</v>
      </c>
      <c r="M10194" t="s">
        <v>250</v>
      </c>
      <c r="N10194" t="s">
        <v>29</v>
      </c>
      <c r="O10194" t="s">
        <v>40</v>
      </c>
      <c r="P10194" t="s">
        <v>30</v>
      </c>
      <c r="Q10194" t="s">
        <v>31</v>
      </c>
      <c r="R10194" t="s">
        <v>30</v>
      </c>
      <c r="X10194" t="s">
        <v>41378</v>
      </c>
    </row>
    <row r="10195" spans="1:24" x14ac:dyDescent="0.25">
      <c r="A10195">
        <v>418438</v>
      </c>
      <c r="B10195" t="s">
        <v>41385</v>
      </c>
      <c r="C10195" t="s">
        <v>41386</v>
      </c>
      <c r="K10195" t="s">
        <v>41387</v>
      </c>
      <c r="L10195" t="s">
        <v>41388</v>
      </c>
      <c r="N10195" t="s">
        <v>45</v>
      </c>
      <c r="O10195" t="s">
        <v>40</v>
      </c>
      <c r="P10195" t="s">
        <v>30</v>
      </c>
      <c r="Q10195" t="s">
        <v>63</v>
      </c>
      <c r="R10195" t="s">
        <v>30</v>
      </c>
      <c r="X10195" t="s">
        <v>41389</v>
      </c>
    </row>
    <row r="10196" spans="1:24" x14ac:dyDescent="0.25">
      <c r="A10196">
        <v>1376534</v>
      </c>
      <c r="B10196" t="s">
        <v>41396</v>
      </c>
      <c r="C10196" t="s">
        <v>41397</v>
      </c>
      <c r="K10196" t="s">
        <v>41398</v>
      </c>
      <c r="L10196" t="s">
        <v>41399</v>
      </c>
      <c r="N10196" t="s">
        <v>29</v>
      </c>
      <c r="O10196" t="s">
        <v>40</v>
      </c>
      <c r="P10196" t="s">
        <v>30</v>
      </c>
      <c r="Q10196" t="s">
        <v>63</v>
      </c>
      <c r="R10196" t="s">
        <v>30</v>
      </c>
      <c r="X10196" t="s">
        <v>41400</v>
      </c>
    </row>
    <row r="10197" spans="1:24" x14ac:dyDescent="0.25">
      <c r="A10197">
        <v>1376464</v>
      </c>
      <c r="B10197" t="s">
        <v>41401</v>
      </c>
      <c r="C10197" t="s">
        <v>41402</v>
      </c>
      <c r="E10197" t="s">
        <v>41403</v>
      </c>
      <c r="F10197" t="s">
        <v>3859</v>
      </c>
      <c r="G10197" t="s">
        <v>237</v>
      </c>
      <c r="H10197" t="s">
        <v>238</v>
      </c>
      <c r="I10197">
        <v>1983</v>
      </c>
      <c r="K10197" t="s">
        <v>41404</v>
      </c>
      <c r="L10197" t="s">
        <v>41405</v>
      </c>
      <c r="M10197" t="s">
        <v>15524</v>
      </c>
      <c r="N10197" t="s">
        <v>29</v>
      </c>
      <c r="O10197" t="s">
        <v>40</v>
      </c>
      <c r="P10197" t="s">
        <v>30</v>
      </c>
      <c r="Q10197" t="s">
        <v>31</v>
      </c>
      <c r="R10197" t="s">
        <v>30</v>
      </c>
      <c r="X10197" t="s">
        <v>41406</v>
      </c>
    </row>
    <row r="10198" spans="1:24" x14ac:dyDescent="0.25">
      <c r="A10198">
        <v>1378456</v>
      </c>
      <c r="B10198" t="s">
        <v>41407</v>
      </c>
      <c r="C10198" t="s">
        <v>41408</v>
      </c>
      <c r="E10198" t="s">
        <v>41409</v>
      </c>
      <c r="F10198" t="s">
        <v>5885</v>
      </c>
      <c r="I10198">
        <v>1981</v>
      </c>
      <c r="K10198" t="s">
        <v>41410</v>
      </c>
      <c r="L10198" t="s">
        <v>41411</v>
      </c>
      <c r="M10198" t="s">
        <v>1908</v>
      </c>
      <c r="N10198" t="s">
        <v>45</v>
      </c>
      <c r="O10198" t="s">
        <v>40</v>
      </c>
      <c r="P10198" t="s">
        <v>30</v>
      </c>
      <c r="Q10198" t="s">
        <v>46</v>
      </c>
      <c r="R10198" t="s">
        <v>30</v>
      </c>
      <c r="X10198" t="s">
        <v>41412</v>
      </c>
    </row>
    <row r="10199" spans="1:24" x14ac:dyDescent="0.25">
      <c r="A10199">
        <v>866306</v>
      </c>
      <c r="B10199" t="s">
        <v>41413</v>
      </c>
      <c r="C10199" t="s">
        <v>41414</v>
      </c>
      <c r="E10199" t="s">
        <v>41415</v>
      </c>
      <c r="F10199" t="s">
        <v>869</v>
      </c>
      <c r="G10199" t="e">
        <f ca="1">-pin(e)</f>
        <v>#NAME?</v>
      </c>
      <c r="H10199" t="s">
        <v>272</v>
      </c>
      <c r="I10199">
        <v>1964</v>
      </c>
      <c r="K10199" t="s">
        <v>41416</v>
      </c>
      <c r="L10199" t="s">
        <v>41417</v>
      </c>
      <c r="M10199" t="s">
        <v>367</v>
      </c>
      <c r="N10199" t="s">
        <v>45</v>
      </c>
      <c r="O10199" t="s">
        <v>40</v>
      </c>
      <c r="P10199" t="s">
        <v>30</v>
      </c>
      <c r="Q10199" t="s">
        <v>63</v>
      </c>
      <c r="R10199" t="s">
        <v>30</v>
      </c>
      <c r="X10199" t="s">
        <v>41418</v>
      </c>
    </row>
    <row r="10200" spans="1:24" x14ac:dyDescent="0.25">
      <c r="A10200">
        <v>661674</v>
      </c>
      <c r="B10200" t="s">
        <v>41419</v>
      </c>
      <c r="C10200" t="s">
        <v>41420</v>
      </c>
      <c r="F10200" t="s">
        <v>41421</v>
      </c>
      <c r="G10200" t="s">
        <v>1566</v>
      </c>
      <c r="H10200" t="s">
        <v>1567</v>
      </c>
      <c r="I10200">
        <v>1963</v>
      </c>
      <c r="K10200" t="s">
        <v>41422</v>
      </c>
      <c r="L10200" t="s">
        <v>41423</v>
      </c>
      <c r="M10200" t="s">
        <v>2544</v>
      </c>
      <c r="N10200" t="s">
        <v>45</v>
      </c>
      <c r="O10200" t="s">
        <v>40</v>
      </c>
      <c r="P10200" t="s">
        <v>30</v>
      </c>
      <c r="Q10200" t="s">
        <v>46</v>
      </c>
      <c r="R10200" t="s">
        <v>30</v>
      </c>
      <c r="X10200" t="s">
        <v>41424</v>
      </c>
    </row>
    <row r="10201" spans="1:24" x14ac:dyDescent="0.25">
      <c r="A10201">
        <v>1383140</v>
      </c>
      <c r="B10201" t="s">
        <v>41425</v>
      </c>
      <c r="C10201" t="s">
        <v>41426</v>
      </c>
      <c r="F10201" t="s">
        <v>366</v>
      </c>
      <c r="K10201" t="s">
        <v>41427</v>
      </c>
      <c r="L10201" t="s">
        <v>41428</v>
      </c>
      <c r="N10201" t="s">
        <v>45</v>
      </c>
      <c r="O10201" t="s">
        <v>40</v>
      </c>
      <c r="P10201" t="s">
        <v>30</v>
      </c>
      <c r="Q10201" t="s">
        <v>46</v>
      </c>
      <c r="R10201" t="s">
        <v>30</v>
      </c>
      <c r="X10201" t="s">
        <v>41429</v>
      </c>
    </row>
    <row r="10202" spans="1:24" x14ac:dyDescent="0.25">
      <c r="A10202">
        <v>1383220</v>
      </c>
      <c r="B10202" t="s">
        <v>41430</v>
      </c>
      <c r="C10202" t="s">
        <v>41431</v>
      </c>
      <c r="E10202" t="s">
        <v>41432</v>
      </c>
      <c r="F10202" t="s">
        <v>442</v>
      </c>
      <c r="G10202" t="e">
        <f>-terol</f>
        <v>#NAME?</v>
      </c>
      <c r="H10202" t="s">
        <v>827</v>
      </c>
      <c r="I10202">
        <v>1973</v>
      </c>
      <c r="K10202" t="s">
        <v>41433</v>
      </c>
      <c r="L10202" t="s">
        <v>41434</v>
      </c>
      <c r="M10202" t="s">
        <v>1310</v>
      </c>
      <c r="N10202" t="s">
        <v>45</v>
      </c>
      <c r="O10202" t="s">
        <v>40</v>
      </c>
      <c r="P10202" t="s">
        <v>30</v>
      </c>
      <c r="Q10202" t="s">
        <v>46</v>
      </c>
      <c r="R10202" t="s">
        <v>30</v>
      </c>
      <c r="X10202" t="s">
        <v>41435</v>
      </c>
    </row>
    <row r="10203" spans="1:24" x14ac:dyDescent="0.25">
      <c r="A10203">
        <v>1376696</v>
      </c>
      <c r="B10203" t="s">
        <v>41436</v>
      </c>
      <c r="C10203" t="s">
        <v>41437</v>
      </c>
      <c r="K10203" t="s">
        <v>41438</v>
      </c>
      <c r="L10203" t="s">
        <v>41439</v>
      </c>
      <c r="N10203" t="s">
        <v>29</v>
      </c>
      <c r="O10203" t="s">
        <v>30</v>
      </c>
      <c r="P10203" t="s">
        <v>30</v>
      </c>
      <c r="Q10203" t="s">
        <v>31</v>
      </c>
      <c r="R10203" t="s">
        <v>30</v>
      </c>
      <c r="X10203" t="s">
        <v>41440</v>
      </c>
    </row>
    <row r="10204" spans="1:24" x14ac:dyDescent="0.25">
      <c r="A10204">
        <v>1378587</v>
      </c>
      <c r="B10204" t="s">
        <v>41441</v>
      </c>
      <c r="C10204" t="s">
        <v>41442</v>
      </c>
      <c r="F10204" t="s">
        <v>2483</v>
      </c>
      <c r="G10204" t="s">
        <v>129</v>
      </c>
      <c r="H10204" t="s">
        <v>130</v>
      </c>
      <c r="I10204">
        <v>1968</v>
      </c>
      <c r="K10204" t="s">
        <v>41443</v>
      </c>
      <c r="L10204" t="s">
        <v>41444</v>
      </c>
      <c r="M10204" t="s">
        <v>21923</v>
      </c>
      <c r="N10204" t="s">
        <v>45</v>
      </c>
      <c r="O10204" t="s">
        <v>30</v>
      </c>
      <c r="P10204" t="s">
        <v>30</v>
      </c>
      <c r="Q10204" t="s">
        <v>63</v>
      </c>
      <c r="R10204" t="s">
        <v>30</v>
      </c>
      <c r="X10204" t="s">
        <v>41445</v>
      </c>
    </row>
    <row r="10205" spans="1:24" x14ac:dyDescent="0.25">
      <c r="A10205">
        <v>1078593</v>
      </c>
      <c r="B10205" t="s">
        <v>41450</v>
      </c>
      <c r="C10205" t="s">
        <v>41451</v>
      </c>
      <c r="E10205" t="s">
        <v>41452</v>
      </c>
      <c r="K10205" t="s">
        <v>41453</v>
      </c>
      <c r="L10205" t="s">
        <v>41454</v>
      </c>
      <c r="N10205" t="s">
        <v>29</v>
      </c>
      <c r="O10205" t="s">
        <v>30</v>
      </c>
      <c r="P10205" t="s">
        <v>30</v>
      </c>
      <c r="Q10205" t="s">
        <v>31</v>
      </c>
      <c r="R10205" t="s">
        <v>30</v>
      </c>
      <c r="X10205" t="s">
        <v>41455</v>
      </c>
    </row>
    <row r="10206" spans="1:24" x14ac:dyDescent="0.25">
      <c r="A10206">
        <v>1380983</v>
      </c>
      <c r="B10206" t="s">
        <v>41470</v>
      </c>
      <c r="C10206" t="s">
        <v>41471</v>
      </c>
      <c r="E10206" t="s">
        <v>41472</v>
      </c>
      <c r="F10206" t="s">
        <v>14341</v>
      </c>
      <c r="I10206">
        <v>2010</v>
      </c>
      <c r="N10206" t="s">
        <v>239</v>
      </c>
      <c r="O10206" t="s">
        <v>30</v>
      </c>
      <c r="P10206" t="s">
        <v>30</v>
      </c>
      <c r="Q10206" t="s">
        <v>75</v>
      </c>
      <c r="R10206" t="s">
        <v>30</v>
      </c>
    </row>
    <row r="10207" spans="1:24" x14ac:dyDescent="0.25">
      <c r="A10207">
        <v>1380840</v>
      </c>
      <c r="B10207" t="s">
        <v>41473</v>
      </c>
      <c r="C10207" t="s">
        <v>41474</v>
      </c>
      <c r="N10207" t="s">
        <v>75</v>
      </c>
      <c r="O10207" t="s">
        <v>30</v>
      </c>
      <c r="P10207" t="s">
        <v>30</v>
      </c>
      <c r="Q10207" t="s">
        <v>31</v>
      </c>
      <c r="R10207" t="s">
        <v>30</v>
      </c>
    </row>
    <row r="10208" spans="1:24" x14ac:dyDescent="0.25">
      <c r="A10208">
        <v>1380344</v>
      </c>
      <c r="B10208" t="s">
        <v>41475</v>
      </c>
      <c r="C10208" t="s">
        <v>41476</v>
      </c>
      <c r="E10208" t="s">
        <v>41477</v>
      </c>
      <c r="F10208" t="s">
        <v>41478</v>
      </c>
      <c r="I10208">
        <v>2003</v>
      </c>
      <c r="K10208" t="s">
        <v>41479</v>
      </c>
      <c r="L10208" t="s">
        <v>41480</v>
      </c>
      <c r="N10208" t="s">
        <v>75</v>
      </c>
      <c r="O10208" t="s">
        <v>30</v>
      </c>
      <c r="P10208" t="s">
        <v>30</v>
      </c>
      <c r="Q10208" t="s">
        <v>31</v>
      </c>
      <c r="R10208" t="s">
        <v>30</v>
      </c>
    </row>
    <row r="10209" spans="1:24" x14ac:dyDescent="0.25">
      <c r="A10209">
        <v>1380160</v>
      </c>
      <c r="B10209" t="s">
        <v>41481</v>
      </c>
      <c r="C10209" t="s">
        <v>41482</v>
      </c>
      <c r="K10209" t="s">
        <v>41483</v>
      </c>
      <c r="L10209" t="s">
        <v>41484</v>
      </c>
      <c r="N10209" t="s">
        <v>75</v>
      </c>
      <c r="O10209" t="s">
        <v>30</v>
      </c>
      <c r="P10209" t="s">
        <v>30</v>
      </c>
      <c r="Q10209" t="s">
        <v>31</v>
      </c>
      <c r="R10209" t="s">
        <v>30</v>
      </c>
    </row>
    <row r="10210" spans="1:24" x14ac:dyDescent="0.25">
      <c r="A10210">
        <v>1383353</v>
      </c>
      <c r="B10210" t="s">
        <v>41488</v>
      </c>
      <c r="C10210" t="s">
        <v>41489</v>
      </c>
      <c r="E10210" t="s">
        <v>41490</v>
      </c>
      <c r="I10210">
        <v>1974</v>
      </c>
      <c r="M10210" t="s">
        <v>9018</v>
      </c>
      <c r="N10210" t="s">
        <v>45</v>
      </c>
      <c r="O10210" t="s">
        <v>30</v>
      </c>
      <c r="P10210" t="s">
        <v>30</v>
      </c>
      <c r="Q10210" t="s">
        <v>63</v>
      </c>
      <c r="R10210" t="s">
        <v>30</v>
      </c>
      <c r="X10210" t="s">
        <v>41491</v>
      </c>
    </row>
    <row r="10211" spans="1:24" x14ac:dyDescent="0.25">
      <c r="A10211">
        <v>54070</v>
      </c>
      <c r="B10211" t="s">
        <v>41505</v>
      </c>
      <c r="C10211" t="s">
        <v>41506</v>
      </c>
      <c r="E10211" t="s">
        <v>41507</v>
      </c>
      <c r="F10211" t="s">
        <v>18183</v>
      </c>
      <c r="I10211">
        <v>1977</v>
      </c>
      <c r="K10211" t="s">
        <v>41508</v>
      </c>
      <c r="L10211" t="s">
        <v>41509</v>
      </c>
      <c r="M10211" t="s">
        <v>367</v>
      </c>
      <c r="N10211" t="s">
        <v>45</v>
      </c>
      <c r="O10211" t="s">
        <v>40</v>
      </c>
      <c r="P10211" t="s">
        <v>30</v>
      </c>
      <c r="Q10211" t="s">
        <v>63</v>
      </c>
      <c r="R10211" t="s">
        <v>30</v>
      </c>
      <c r="X10211" t="s">
        <v>41510</v>
      </c>
    </row>
    <row r="10212" spans="1:24" x14ac:dyDescent="0.25">
      <c r="A10212">
        <v>1046689</v>
      </c>
      <c r="B10212" t="s">
        <v>41528</v>
      </c>
      <c r="C10212" t="s">
        <v>41529</v>
      </c>
      <c r="F10212" t="s">
        <v>301</v>
      </c>
      <c r="I10212">
        <v>1988</v>
      </c>
      <c r="K10212" t="s">
        <v>41530</v>
      </c>
      <c r="L10212" t="s">
        <v>41531</v>
      </c>
      <c r="N10212" t="s">
        <v>45</v>
      </c>
      <c r="O10212" t="s">
        <v>40</v>
      </c>
      <c r="P10212" t="s">
        <v>30</v>
      </c>
      <c r="Q10212" t="s">
        <v>63</v>
      </c>
      <c r="R10212" t="s">
        <v>30</v>
      </c>
      <c r="X10212" t="s">
        <v>41532</v>
      </c>
    </row>
    <row r="10213" spans="1:24" x14ac:dyDescent="0.25">
      <c r="A10213">
        <v>87907</v>
      </c>
      <c r="B10213" t="s">
        <v>41548</v>
      </c>
      <c r="C10213" t="s">
        <v>41549</v>
      </c>
      <c r="E10213" t="s">
        <v>41550</v>
      </c>
      <c r="K10213" t="s">
        <v>41551</v>
      </c>
      <c r="L10213" t="s">
        <v>41552</v>
      </c>
      <c r="N10213" t="s">
        <v>45</v>
      </c>
      <c r="O10213" t="s">
        <v>40</v>
      </c>
      <c r="P10213" t="s">
        <v>30</v>
      </c>
      <c r="Q10213" t="s">
        <v>31</v>
      </c>
      <c r="R10213" t="s">
        <v>30</v>
      </c>
      <c r="X10213" t="s">
        <v>41553</v>
      </c>
    </row>
    <row r="10214" spans="1:24" x14ac:dyDescent="0.25">
      <c r="A10214">
        <v>1378769</v>
      </c>
      <c r="B10214" t="s">
        <v>41620</v>
      </c>
      <c r="C10214" t="s">
        <v>41621</v>
      </c>
      <c r="E10214" t="s">
        <v>41622</v>
      </c>
      <c r="F10214" t="s">
        <v>41623</v>
      </c>
      <c r="G10214" t="e">
        <f>-citabine</f>
        <v>#NAME?</v>
      </c>
      <c r="H10214" t="s">
        <v>7920</v>
      </c>
      <c r="I10214">
        <v>2003</v>
      </c>
      <c r="N10214" t="s">
        <v>29</v>
      </c>
      <c r="O10214" t="s">
        <v>40</v>
      </c>
      <c r="P10214" t="s">
        <v>30</v>
      </c>
      <c r="Q10214" t="s">
        <v>31</v>
      </c>
      <c r="R10214" t="s">
        <v>30</v>
      </c>
      <c r="X10214" t="s">
        <v>41624</v>
      </c>
    </row>
    <row r="10215" spans="1:24" x14ac:dyDescent="0.25">
      <c r="A10215">
        <v>364875</v>
      </c>
      <c r="B10215" t="s">
        <v>41625</v>
      </c>
      <c r="C10215" t="s">
        <v>41626</v>
      </c>
      <c r="E10215" t="s">
        <v>41627</v>
      </c>
      <c r="F10215" t="s">
        <v>16609</v>
      </c>
      <c r="I10215">
        <v>2010</v>
      </c>
      <c r="N10215" t="s">
        <v>45</v>
      </c>
      <c r="O10215" t="s">
        <v>40</v>
      </c>
      <c r="P10215" t="s">
        <v>30</v>
      </c>
      <c r="Q10215" t="s">
        <v>31</v>
      </c>
      <c r="R10215" t="s">
        <v>30</v>
      </c>
      <c r="X10215" t="s">
        <v>41628</v>
      </c>
    </row>
    <row r="10216" spans="1:24" x14ac:dyDescent="0.25">
      <c r="A10216">
        <v>1377558</v>
      </c>
      <c r="B10216" t="s">
        <v>41629</v>
      </c>
      <c r="C10216" t="s">
        <v>41630</v>
      </c>
      <c r="E10216" t="s">
        <v>41631</v>
      </c>
      <c r="F10216" t="s">
        <v>480</v>
      </c>
      <c r="G10216" t="e">
        <f>-kacin</f>
        <v>#NAME?</v>
      </c>
      <c r="H10216" t="s">
        <v>8077</v>
      </c>
      <c r="I10216">
        <v>1980</v>
      </c>
      <c r="M10216" t="s">
        <v>453</v>
      </c>
      <c r="N10216" t="s">
        <v>29</v>
      </c>
      <c r="O10216" t="s">
        <v>30</v>
      </c>
      <c r="P10216" t="s">
        <v>30</v>
      </c>
      <c r="Q10216" t="s">
        <v>46</v>
      </c>
      <c r="R10216" t="s">
        <v>30</v>
      </c>
      <c r="X10216" t="s">
        <v>41632</v>
      </c>
    </row>
    <row r="10217" spans="1:24" x14ac:dyDescent="0.25">
      <c r="A10217">
        <v>1376171</v>
      </c>
      <c r="B10217" t="s">
        <v>41633</v>
      </c>
      <c r="C10217" t="s">
        <v>41634</v>
      </c>
      <c r="E10217" t="s">
        <v>41635</v>
      </c>
      <c r="F10217" t="s">
        <v>41636</v>
      </c>
      <c r="G10217" t="e">
        <f>-tide</f>
        <v>#NAME?</v>
      </c>
      <c r="H10217" t="s">
        <v>25805</v>
      </c>
      <c r="I10217">
        <v>1997</v>
      </c>
      <c r="M10217" t="s">
        <v>7837</v>
      </c>
      <c r="N10217" t="s">
        <v>108</v>
      </c>
      <c r="O10217" t="s">
        <v>30</v>
      </c>
      <c r="P10217" t="s">
        <v>30</v>
      </c>
      <c r="Q10217" t="s">
        <v>31</v>
      </c>
      <c r="R10217" t="s">
        <v>30</v>
      </c>
      <c r="X10217" t="s">
        <v>41637</v>
      </c>
    </row>
    <row r="10218" spans="1:24" x14ac:dyDescent="0.25">
      <c r="A10218">
        <v>1378261</v>
      </c>
      <c r="B10218" t="s">
        <v>41638</v>
      </c>
      <c r="C10218" t="s">
        <v>41639</v>
      </c>
      <c r="N10218" t="s">
        <v>45</v>
      </c>
      <c r="O10218" t="s">
        <v>40</v>
      </c>
      <c r="P10218" t="s">
        <v>30</v>
      </c>
      <c r="Q10218" t="s">
        <v>46</v>
      </c>
      <c r="R10218" t="s">
        <v>30</v>
      </c>
      <c r="X10218" t="s">
        <v>41640</v>
      </c>
    </row>
    <row r="10219" spans="1:24" x14ac:dyDescent="0.25">
      <c r="A10219">
        <v>1379544</v>
      </c>
      <c r="B10219" t="s">
        <v>41641</v>
      </c>
      <c r="C10219" t="s">
        <v>41642</v>
      </c>
      <c r="F10219" t="s">
        <v>178</v>
      </c>
      <c r="I10219">
        <v>1964</v>
      </c>
      <c r="M10219" t="s">
        <v>2468</v>
      </c>
      <c r="N10219" t="s">
        <v>29</v>
      </c>
      <c r="O10219" t="s">
        <v>30</v>
      </c>
      <c r="P10219" t="s">
        <v>30</v>
      </c>
      <c r="Q10219" t="s">
        <v>46</v>
      </c>
      <c r="R10219" t="s">
        <v>30</v>
      </c>
      <c r="X10219" t="s">
        <v>41643</v>
      </c>
    </row>
    <row r="10220" spans="1:24" x14ac:dyDescent="0.25">
      <c r="A10220">
        <v>1378307</v>
      </c>
      <c r="B10220" t="s">
        <v>41644</v>
      </c>
      <c r="C10220" t="s">
        <v>41645</v>
      </c>
      <c r="N10220" t="s">
        <v>45</v>
      </c>
      <c r="O10220" t="s">
        <v>30</v>
      </c>
      <c r="P10220" t="s">
        <v>30</v>
      </c>
      <c r="Q10220" t="s">
        <v>31</v>
      </c>
      <c r="R10220" t="s">
        <v>30</v>
      </c>
      <c r="X10220" t="s">
        <v>41646</v>
      </c>
    </row>
    <row r="10221" spans="1:24" x14ac:dyDescent="0.25">
      <c r="A10221">
        <v>1377251</v>
      </c>
      <c r="B10221" t="s">
        <v>41647</v>
      </c>
      <c r="C10221" t="s">
        <v>41648</v>
      </c>
      <c r="E10221" t="s">
        <v>41649</v>
      </c>
      <c r="G10221" t="e">
        <f>-pladib</f>
        <v>#NAME?</v>
      </c>
      <c r="H10221" t="s">
        <v>1868</v>
      </c>
      <c r="I10221">
        <v>2005</v>
      </c>
      <c r="N10221" t="s">
        <v>45</v>
      </c>
      <c r="O10221" t="s">
        <v>30</v>
      </c>
      <c r="P10221" t="s">
        <v>30</v>
      </c>
      <c r="Q10221" t="s">
        <v>63</v>
      </c>
      <c r="R10221" t="s">
        <v>30</v>
      </c>
      <c r="X10221" t="s">
        <v>41650</v>
      </c>
    </row>
    <row r="10222" spans="1:24" x14ac:dyDescent="0.25">
      <c r="A10222">
        <v>1379689</v>
      </c>
      <c r="B10222" t="s">
        <v>41651</v>
      </c>
      <c r="C10222" t="s">
        <v>41652</v>
      </c>
      <c r="G10222" t="s">
        <v>1922</v>
      </c>
      <c r="H10222" t="s">
        <v>1923</v>
      </c>
      <c r="N10222" t="s">
        <v>29</v>
      </c>
      <c r="O10222" t="s">
        <v>40</v>
      </c>
      <c r="P10222" t="s">
        <v>30</v>
      </c>
      <c r="Q10222" t="s">
        <v>31</v>
      </c>
      <c r="R10222" t="s">
        <v>30</v>
      </c>
      <c r="X10222" t="s">
        <v>41653</v>
      </c>
    </row>
    <row r="10223" spans="1:24" x14ac:dyDescent="0.25">
      <c r="A10223">
        <v>1379160</v>
      </c>
      <c r="B10223" t="s">
        <v>41654</v>
      </c>
      <c r="C10223" t="s">
        <v>41655</v>
      </c>
      <c r="N10223" t="s">
        <v>45</v>
      </c>
      <c r="O10223" t="s">
        <v>40</v>
      </c>
      <c r="P10223" t="s">
        <v>30</v>
      </c>
      <c r="Q10223" t="s">
        <v>63</v>
      </c>
      <c r="R10223" t="s">
        <v>30</v>
      </c>
      <c r="X10223" t="s">
        <v>41656</v>
      </c>
    </row>
    <row r="10224" spans="1:24" x14ac:dyDescent="0.25">
      <c r="A10224">
        <v>1377302</v>
      </c>
      <c r="B10224" t="s">
        <v>41657</v>
      </c>
      <c r="C10224" t="s">
        <v>41658</v>
      </c>
      <c r="G10224" t="e">
        <f>-fiban</f>
        <v>#NAME?</v>
      </c>
      <c r="H10224" t="s">
        <v>10845</v>
      </c>
      <c r="N10224" t="s">
        <v>45</v>
      </c>
      <c r="O10224" t="s">
        <v>40</v>
      </c>
      <c r="P10224" t="s">
        <v>30</v>
      </c>
      <c r="Q10224" t="s">
        <v>31</v>
      </c>
      <c r="R10224" t="s">
        <v>30</v>
      </c>
      <c r="X10224" t="s">
        <v>41659</v>
      </c>
    </row>
    <row r="10225" spans="1:24" x14ac:dyDescent="0.25">
      <c r="A10225">
        <v>1376695</v>
      </c>
      <c r="B10225" t="s">
        <v>41660</v>
      </c>
      <c r="C10225" t="s">
        <v>41661</v>
      </c>
      <c r="N10225" t="s">
        <v>45</v>
      </c>
      <c r="O10225" t="s">
        <v>30</v>
      </c>
      <c r="P10225" t="s">
        <v>30</v>
      </c>
      <c r="Q10225" t="s">
        <v>46</v>
      </c>
      <c r="R10225" t="s">
        <v>30</v>
      </c>
      <c r="X10225" t="s">
        <v>41662</v>
      </c>
    </row>
    <row r="10226" spans="1:24" x14ac:dyDescent="0.25">
      <c r="A10226">
        <v>1377886</v>
      </c>
      <c r="B10226" t="s">
        <v>41663</v>
      </c>
      <c r="C10226" t="s">
        <v>41664</v>
      </c>
      <c r="K10226" t="s">
        <v>41665</v>
      </c>
      <c r="L10226" t="s">
        <v>41666</v>
      </c>
      <c r="N10226" t="s">
        <v>45</v>
      </c>
      <c r="O10226" t="s">
        <v>40</v>
      </c>
      <c r="P10226" t="s">
        <v>30</v>
      </c>
      <c r="Q10226" t="s">
        <v>31</v>
      </c>
      <c r="R10226" t="s">
        <v>30</v>
      </c>
      <c r="X10226" t="s">
        <v>41667</v>
      </c>
    </row>
    <row r="10227" spans="1:24" x14ac:dyDescent="0.25">
      <c r="A10227">
        <v>1376403</v>
      </c>
      <c r="B10227" t="s">
        <v>41668</v>
      </c>
      <c r="C10227" t="s">
        <v>41669</v>
      </c>
      <c r="E10227" t="s">
        <v>41670</v>
      </c>
      <c r="I10227">
        <v>1968</v>
      </c>
      <c r="M10227" t="s">
        <v>871</v>
      </c>
      <c r="N10227" t="s">
        <v>45</v>
      </c>
      <c r="O10227" t="s">
        <v>40</v>
      </c>
      <c r="P10227" t="s">
        <v>30</v>
      </c>
      <c r="Q10227" t="s">
        <v>63</v>
      </c>
      <c r="R10227" t="s">
        <v>30</v>
      </c>
      <c r="X10227" t="s">
        <v>41671</v>
      </c>
    </row>
    <row r="10228" spans="1:24" x14ac:dyDescent="0.25">
      <c r="A10228">
        <v>1376942</v>
      </c>
      <c r="B10228" t="s">
        <v>41672</v>
      </c>
      <c r="C10228" t="s">
        <v>41673</v>
      </c>
      <c r="E10228" t="s">
        <v>41674</v>
      </c>
      <c r="G10228" t="s">
        <v>2167</v>
      </c>
      <c r="H10228" t="s">
        <v>2168</v>
      </c>
      <c r="N10228" t="s">
        <v>45</v>
      </c>
      <c r="O10228" t="s">
        <v>40</v>
      </c>
      <c r="P10228" t="s">
        <v>30</v>
      </c>
      <c r="Q10228" t="s">
        <v>63</v>
      </c>
      <c r="R10228" t="s">
        <v>30</v>
      </c>
      <c r="X10228" t="s">
        <v>41675</v>
      </c>
    </row>
    <row r="10229" spans="1:24" x14ac:dyDescent="0.25">
      <c r="A10229">
        <v>1379963</v>
      </c>
      <c r="B10229" t="s">
        <v>41676</v>
      </c>
      <c r="C10229" t="s">
        <v>41677</v>
      </c>
      <c r="N10229" t="s">
        <v>45</v>
      </c>
      <c r="O10229" t="s">
        <v>40</v>
      </c>
      <c r="P10229" t="s">
        <v>30</v>
      </c>
      <c r="Q10229" t="s">
        <v>46</v>
      </c>
      <c r="R10229" t="s">
        <v>30</v>
      </c>
      <c r="X10229" t="s">
        <v>41678</v>
      </c>
    </row>
    <row r="10230" spans="1:24" x14ac:dyDescent="0.25">
      <c r="A10230">
        <v>1379968</v>
      </c>
      <c r="B10230" t="s">
        <v>41679</v>
      </c>
      <c r="C10230" t="s">
        <v>41680</v>
      </c>
      <c r="N10230" t="s">
        <v>45</v>
      </c>
      <c r="O10230" t="s">
        <v>40</v>
      </c>
      <c r="P10230" t="s">
        <v>30</v>
      </c>
      <c r="Q10230" t="s">
        <v>46</v>
      </c>
      <c r="R10230" t="s">
        <v>30</v>
      </c>
      <c r="X10230" t="s">
        <v>41681</v>
      </c>
    </row>
    <row r="10231" spans="1:24" x14ac:dyDescent="0.25">
      <c r="A10231">
        <v>1376204</v>
      </c>
      <c r="B10231" t="s">
        <v>41682</v>
      </c>
      <c r="C10231" t="s">
        <v>41683</v>
      </c>
      <c r="E10231" t="s">
        <v>41684</v>
      </c>
      <c r="N10231" t="s">
        <v>45</v>
      </c>
      <c r="O10231" t="s">
        <v>30</v>
      </c>
      <c r="P10231" t="s">
        <v>30</v>
      </c>
      <c r="Q10231" t="s">
        <v>46</v>
      </c>
      <c r="R10231" t="s">
        <v>30</v>
      </c>
      <c r="X10231" t="s">
        <v>41685</v>
      </c>
    </row>
    <row r="10232" spans="1:24" x14ac:dyDescent="0.25">
      <c r="A10232">
        <v>1377399</v>
      </c>
      <c r="B10232" t="s">
        <v>41686</v>
      </c>
      <c r="C10232" t="s">
        <v>41687</v>
      </c>
      <c r="N10232" t="s">
        <v>45</v>
      </c>
      <c r="O10232" t="s">
        <v>40</v>
      </c>
      <c r="P10232" t="s">
        <v>30</v>
      </c>
      <c r="Q10232" t="s">
        <v>63</v>
      </c>
      <c r="R10232" t="s">
        <v>30</v>
      </c>
      <c r="X10232" t="s">
        <v>41688</v>
      </c>
    </row>
    <row r="10233" spans="1:24" x14ac:dyDescent="0.25">
      <c r="A10233">
        <v>1378181</v>
      </c>
      <c r="B10233" t="s">
        <v>41689</v>
      </c>
      <c r="C10233" t="s">
        <v>41690</v>
      </c>
      <c r="E10233" t="s">
        <v>41691</v>
      </c>
      <c r="G10233" t="e">
        <f>-prim</f>
        <v>#NAME?</v>
      </c>
      <c r="H10233" t="s">
        <v>2030</v>
      </c>
      <c r="N10233" t="s">
        <v>45</v>
      </c>
      <c r="O10233" t="s">
        <v>40</v>
      </c>
      <c r="P10233" t="s">
        <v>30</v>
      </c>
      <c r="Q10233" t="s">
        <v>63</v>
      </c>
      <c r="R10233" t="s">
        <v>30</v>
      </c>
      <c r="X10233" t="s">
        <v>41692</v>
      </c>
    </row>
    <row r="10234" spans="1:24" x14ac:dyDescent="0.25">
      <c r="A10234">
        <v>1376490</v>
      </c>
      <c r="B10234" t="s">
        <v>41693</v>
      </c>
      <c r="C10234" t="s">
        <v>41694</v>
      </c>
      <c r="N10234" t="s">
        <v>45</v>
      </c>
      <c r="O10234" t="s">
        <v>40</v>
      </c>
      <c r="P10234" t="s">
        <v>30</v>
      </c>
      <c r="Q10234" t="s">
        <v>46</v>
      </c>
      <c r="R10234" t="s">
        <v>30</v>
      </c>
      <c r="X10234" t="s">
        <v>41695</v>
      </c>
    </row>
    <row r="10235" spans="1:24" x14ac:dyDescent="0.25">
      <c r="A10235">
        <v>1376768</v>
      </c>
      <c r="B10235" t="s">
        <v>41696</v>
      </c>
      <c r="C10235" t="s">
        <v>41697</v>
      </c>
      <c r="E10235" t="s">
        <v>41698</v>
      </c>
      <c r="F10235" t="s">
        <v>922</v>
      </c>
      <c r="G10235" t="s">
        <v>237</v>
      </c>
      <c r="H10235" t="s">
        <v>238</v>
      </c>
      <c r="I10235">
        <v>1983</v>
      </c>
      <c r="M10235" t="s">
        <v>6764</v>
      </c>
      <c r="N10235" t="s">
        <v>29</v>
      </c>
      <c r="O10235" t="s">
        <v>30</v>
      </c>
      <c r="P10235" t="s">
        <v>30</v>
      </c>
      <c r="Q10235" t="s">
        <v>31</v>
      </c>
      <c r="R10235" t="s">
        <v>30</v>
      </c>
      <c r="X10235" t="s">
        <v>41699</v>
      </c>
    </row>
    <row r="10236" spans="1:24" x14ac:dyDescent="0.25">
      <c r="A10236">
        <v>1380892</v>
      </c>
      <c r="B10236" t="s">
        <v>41700</v>
      </c>
      <c r="C10236" t="s">
        <v>41701</v>
      </c>
      <c r="I10236">
        <v>2005</v>
      </c>
      <c r="N10236" t="s">
        <v>239</v>
      </c>
      <c r="O10236" t="s">
        <v>30</v>
      </c>
      <c r="P10236" t="s">
        <v>30</v>
      </c>
      <c r="Q10236" t="s">
        <v>75</v>
      </c>
      <c r="R10236" t="s">
        <v>30</v>
      </c>
    </row>
    <row r="10237" spans="1:24" x14ac:dyDescent="0.25">
      <c r="A10237">
        <v>1379048</v>
      </c>
      <c r="B10237" t="s">
        <v>41702</v>
      </c>
      <c r="C10237" t="s">
        <v>41703</v>
      </c>
      <c r="G10237" t="e">
        <f>-fylline</f>
        <v>#NAME?</v>
      </c>
      <c r="H10237" t="s">
        <v>155</v>
      </c>
      <c r="N10237" t="s">
        <v>29</v>
      </c>
      <c r="O10237" t="s">
        <v>40</v>
      </c>
      <c r="P10237" t="s">
        <v>30</v>
      </c>
      <c r="Q10237" t="s">
        <v>63</v>
      </c>
      <c r="R10237" t="s">
        <v>30</v>
      </c>
      <c r="X10237" t="s">
        <v>41704</v>
      </c>
    </row>
    <row r="10238" spans="1:24" x14ac:dyDescent="0.25">
      <c r="A10238">
        <v>1378498</v>
      </c>
      <c r="B10238" t="s">
        <v>41705</v>
      </c>
      <c r="C10238" t="s">
        <v>41706</v>
      </c>
      <c r="E10238" t="s">
        <v>41707</v>
      </c>
      <c r="G10238" t="e">
        <f>-arone</f>
        <v>#NAME?</v>
      </c>
      <c r="H10238" t="s">
        <v>3497</v>
      </c>
      <c r="N10238" t="s">
        <v>45</v>
      </c>
      <c r="O10238" t="s">
        <v>30</v>
      </c>
      <c r="P10238" t="s">
        <v>30</v>
      </c>
      <c r="Q10238" t="s">
        <v>63</v>
      </c>
      <c r="R10238" t="s">
        <v>30</v>
      </c>
      <c r="X10238" t="s">
        <v>41708</v>
      </c>
    </row>
    <row r="10239" spans="1:24" x14ac:dyDescent="0.25">
      <c r="A10239">
        <v>1380056</v>
      </c>
      <c r="B10239" t="s">
        <v>41709</v>
      </c>
      <c r="C10239" t="s">
        <v>41710</v>
      </c>
      <c r="G10239" t="e">
        <f>-troban</f>
        <v>#NAME?</v>
      </c>
      <c r="H10239" t="s">
        <v>11556</v>
      </c>
      <c r="N10239" t="s">
        <v>45</v>
      </c>
      <c r="O10239" t="s">
        <v>40</v>
      </c>
      <c r="P10239" t="s">
        <v>30</v>
      </c>
      <c r="Q10239" t="s">
        <v>31</v>
      </c>
      <c r="R10239" t="s">
        <v>30</v>
      </c>
      <c r="X10239" t="s">
        <v>41711</v>
      </c>
    </row>
    <row r="10240" spans="1:24" x14ac:dyDescent="0.25">
      <c r="A10240">
        <v>1378526</v>
      </c>
      <c r="B10240" t="s">
        <v>41712</v>
      </c>
      <c r="C10240" t="s">
        <v>41713</v>
      </c>
      <c r="G10240" t="e">
        <f>-terol</f>
        <v>#NAME?</v>
      </c>
      <c r="H10240" t="s">
        <v>827</v>
      </c>
      <c r="N10240" t="s">
        <v>45</v>
      </c>
      <c r="O10240" t="s">
        <v>40</v>
      </c>
      <c r="P10240" t="s">
        <v>30</v>
      </c>
      <c r="Q10240" t="s">
        <v>46</v>
      </c>
      <c r="R10240" t="s">
        <v>30</v>
      </c>
      <c r="X10240" t="s">
        <v>41714</v>
      </c>
    </row>
    <row r="10241" spans="1:24" x14ac:dyDescent="0.25">
      <c r="A10241">
        <v>1377297</v>
      </c>
      <c r="B10241" t="s">
        <v>41715</v>
      </c>
      <c r="C10241" t="s">
        <v>41716</v>
      </c>
      <c r="N10241" t="s">
        <v>45</v>
      </c>
      <c r="O10241" t="s">
        <v>40</v>
      </c>
      <c r="P10241" t="s">
        <v>30</v>
      </c>
      <c r="Q10241" t="s">
        <v>63</v>
      </c>
      <c r="R10241" t="s">
        <v>30</v>
      </c>
      <c r="X10241" t="s">
        <v>41717</v>
      </c>
    </row>
    <row r="10242" spans="1:24" x14ac:dyDescent="0.25">
      <c r="A10242">
        <v>1376856</v>
      </c>
      <c r="B10242" t="s">
        <v>41718</v>
      </c>
      <c r="C10242" t="s">
        <v>41719</v>
      </c>
      <c r="E10242" t="s">
        <v>41720</v>
      </c>
      <c r="G10242" t="e">
        <f>-olone</f>
        <v>#NAME?</v>
      </c>
      <c r="H10242" t="s">
        <v>754</v>
      </c>
      <c r="I10242">
        <v>1989</v>
      </c>
      <c r="M10242" t="s">
        <v>21983</v>
      </c>
      <c r="N10242" t="s">
        <v>29</v>
      </c>
      <c r="O10242" t="s">
        <v>30</v>
      </c>
      <c r="P10242" t="s">
        <v>30</v>
      </c>
      <c r="Q10242" t="s">
        <v>31</v>
      </c>
      <c r="R10242" t="s">
        <v>30</v>
      </c>
      <c r="X10242" t="s">
        <v>41721</v>
      </c>
    </row>
    <row r="10243" spans="1:24" x14ac:dyDescent="0.25">
      <c r="A10243">
        <v>56498</v>
      </c>
      <c r="B10243" t="s">
        <v>41722</v>
      </c>
      <c r="C10243" t="s">
        <v>41723</v>
      </c>
      <c r="E10243" t="s">
        <v>41724</v>
      </c>
      <c r="F10243" t="s">
        <v>301</v>
      </c>
      <c r="G10243" t="s">
        <v>16059</v>
      </c>
      <c r="H10243" t="s">
        <v>16060</v>
      </c>
      <c r="I10243">
        <v>1996</v>
      </c>
      <c r="M10243" t="s">
        <v>41725</v>
      </c>
      <c r="N10243" t="s">
        <v>45</v>
      </c>
      <c r="O10243" t="s">
        <v>40</v>
      </c>
      <c r="P10243" t="s">
        <v>30</v>
      </c>
      <c r="Q10243" t="s">
        <v>63</v>
      </c>
      <c r="R10243" t="s">
        <v>30</v>
      </c>
      <c r="X10243" t="s">
        <v>41726</v>
      </c>
    </row>
    <row r="10244" spans="1:24" x14ac:dyDescent="0.25">
      <c r="A10244">
        <v>1383026</v>
      </c>
      <c r="B10244" t="s">
        <v>41727</v>
      </c>
      <c r="C10244" t="s">
        <v>41728</v>
      </c>
      <c r="E10244" t="s">
        <v>41729</v>
      </c>
      <c r="F10244" t="s">
        <v>1370</v>
      </c>
      <c r="I10244">
        <v>2007</v>
      </c>
      <c r="N10244" t="s">
        <v>45</v>
      </c>
      <c r="O10244" t="s">
        <v>40</v>
      </c>
      <c r="P10244" t="s">
        <v>30</v>
      </c>
      <c r="Q10244" t="s">
        <v>31</v>
      </c>
      <c r="R10244" t="s">
        <v>30</v>
      </c>
      <c r="X10244" t="s">
        <v>41730</v>
      </c>
    </row>
    <row r="10245" spans="1:24" x14ac:dyDescent="0.25">
      <c r="A10245">
        <v>695253</v>
      </c>
      <c r="B10245" t="s">
        <v>41731</v>
      </c>
      <c r="C10245" t="s">
        <v>41732</v>
      </c>
      <c r="K10245" t="s">
        <v>41733</v>
      </c>
      <c r="L10245" t="s">
        <v>41734</v>
      </c>
      <c r="N10245" t="s">
        <v>45</v>
      </c>
      <c r="O10245" t="s">
        <v>40</v>
      </c>
      <c r="P10245" t="s">
        <v>30</v>
      </c>
      <c r="Q10245" t="s">
        <v>63</v>
      </c>
      <c r="R10245" t="s">
        <v>30</v>
      </c>
      <c r="X10245" t="s">
        <v>41735</v>
      </c>
    </row>
    <row r="10246" spans="1:24" x14ac:dyDescent="0.25">
      <c r="A10246">
        <v>313994</v>
      </c>
      <c r="B10246" t="s">
        <v>41778</v>
      </c>
      <c r="C10246" t="s">
        <v>41779</v>
      </c>
      <c r="E10246" t="s">
        <v>41780</v>
      </c>
      <c r="F10246" t="s">
        <v>480</v>
      </c>
      <c r="G10246" t="e">
        <f>-pezil</f>
        <v>#NAME?</v>
      </c>
      <c r="H10246" t="s">
        <v>14769</v>
      </c>
      <c r="I10246">
        <v>1996</v>
      </c>
      <c r="M10246" t="s">
        <v>41781</v>
      </c>
      <c r="N10246" t="s">
        <v>45</v>
      </c>
      <c r="O10246" t="s">
        <v>40</v>
      </c>
      <c r="P10246" t="s">
        <v>30</v>
      </c>
      <c r="Q10246" t="s">
        <v>63</v>
      </c>
      <c r="R10246" t="s">
        <v>30</v>
      </c>
      <c r="X10246" t="s">
        <v>41782</v>
      </c>
    </row>
    <row r="10247" spans="1:24" x14ac:dyDescent="0.25">
      <c r="A10247">
        <v>453045</v>
      </c>
      <c r="B10247" t="s">
        <v>41783</v>
      </c>
      <c r="C10247" t="s">
        <v>41784</v>
      </c>
      <c r="N10247" t="s">
        <v>45</v>
      </c>
      <c r="O10247" t="s">
        <v>40</v>
      </c>
      <c r="P10247" t="s">
        <v>30</v>
      </c>
      <c r="Q10247" t="s">
        <v>63</v>
      </c>
      <c r="R10247" t="s">
        <v>30</v>
      </c>
      <c r="X10247" t="s">
        <v>41785</v>
      </c>
    </row>
    <row r="10248" spans="1:24" x14ac:dyDescent="0.25">
      <c r="A10248">
        <v>711829</v>
      </c>
      <c r="B10248" t="s">
        <v>41786</v>
      </c>
      <c r="C10248" t="s">
        <v>41787</v>
      </c>
      <c r="G10248" t="e">
        <f>-dipine</f>
        <v>#NAME?</v>
      </c>
      <c r="H10248" t="s">
        <v>318</v>
      </c>
      <c r="N10248" t="s">
        <v>45</v>
      </c>
      <c r="O10248" t="s">
        <v>30</v>
      </c>
      <c r="P10248" t="s">
        <v>30</v>
      </c>
      <c r="Q10248" t="s">
        <v>46</v>
      </c>
      <c r="R10248" t="s">
        <v>30</v>
      </c>
      <c r="X10248" t="s">
        <v>41788</v>
      </c>
    </row>
    <row r="10249" spans="1:24" x14ac:dyDescent="0.25">
      <c r="A10249">
        <v>16820</v>
      </c>
      <c r="B10249" t="s">
        <v>41789</v>
      </c>
      <c r="C10249" t="s">
        <v>41790</v>
      </c>
      <c r="M10249" t="s">
        <v>5869</v>
      </c>
      <c r="N10249" t="s">
        <v>45</v>
      </c>
      <c r="O10249" t="s">
        <v>40</v>
      </c>
      <c r="P10249" t="s">
        <v>30</v>
      </c>
      <c r="Q10249" t="s">
        <v>63</v>
      </c>
      <c r="R10249" t="s">
        <v>30</v>
      </c>
      <c r="X10249" t="s">
        <v>41791</v>
      </c>
    </row>
    <row r="10250" spans="1:24" x14ac:dyDescent="0.25">
      <c r="A10250">
        <v>103542</v>
      </c>
      <c r="B10250" t="s">
        <v>41792</v>
      </c>
      <c r="C10250" t="s">
        <v>41793</v>
      </c>
      <c r="E10250" t="s">
        <v>41794</v>
      </c>
      <c r="F10250" t="s">
        <v>869</v>
      </c>
      <c r="G10250" t="e">
        <f ca="1">-pin(e)</f>
        <v>#NAME?</v>
      </c>
      <c r="H10250" t="s">
        <v>272</v>
      </c>
      <c r="I10250">
        <v>1966</v>
      </c>
      <c r="K10250" t="s">
        <v>41795</v>
      </c>
      <c r="L10250" t="s">
        <v>41796</v>
      </c>
      <c r="M10250" t="s">
        <v>342</v>
      </c>
      <c r="N10250" t="s">
        <v>45</v>
      </c>
      <c r="O10250" t="s">
        <v>40</v>
      </c>
      <c r="P10250" t="s">
        <v>30</v>
      </c>
      <c r="Q10250" t="s">
        <v>63</v>
      </c>
      <c r="R10250" t="s">
        <v>30</v>
      </c>
      <c r="X10250" t="s">
        <v>41797</v>
      </c>
    </row>
    <row r="10251" spans="1:24" x14ac:dyDescent="0.25">
      <c r="A10251">
        <v>32116</v>
      </c>
      <c r="B10251" t="s">
        <v>41798</v>
      </c>
      <c r="C10251" t="s">
        <v>41799</v>
      </c>
      <c r="E10251" t="s">
        <v>41800</v>
      </c>
      <c r="G10251" t="s">
        <v>2041</v>
      </c>
      <c r="H10251" t="s">
        <v>1259</v>
      </c>
      <c r="I10251">
        <v>1993</v>
      </c>
      <c r="M10251" t="s">
        <v>250</v>
      </c>
      <c r="N10251" t="s">
        <v>45</v>
      </c>
      <c r="O10251" t="s">
        <v>40</v>
      </c>
      <c r="P10251" t="s">
        <v>30</v>
      </c>
      <c r="Q10251" t="s">
        <v>63</v>
      </c>
      <c r="R10251" t="s">
        <v>30</v>
      </c>
      <c r="X10251" t="s">
        <v>41801</v>
      </c>
    </row>
    <row r="10252" spans="1:24" x14ac:dyDescent="0.25">
      <c r="A10252">
        <v>429156</v>
      </c>
      <c r="B10252" t="s">
        <v>41802</v>
      </c>
      <c r="C10252" t="s">
        <v>41803</v>
      </c>
      <c r="N10252" t="s">
        <v>108</v>
      </c>
      <c r="O10252" t="s">
        <v>30</v>
      </c>
      <c r="P10252" t="s">
        <v>30</v>
      </c>
      <c r="Q10252" t="s">
        <v>31</v>
      </c>
      <c r="R10252" t="s">
        <v>30</v>
      </c>
      <c r="X10252" t="s">
        <v>41804</v>
      </c>
    </row>
    <row r="10253" spans="1:24" x14ac:dyDescent="0.25">
      <c r="A10253">
        <v>37731</v>
      </c>
      <c r="B10253" t="s">
        <v>41805</v>
      </c>
      <c r="C10253" t="s">
        <v>41806</v>
      </c>
      <c r="K10253" t="s">
        <v>41807</v>
      </c>
      <c r="L10253" t="s">
        <v>41808</v>
      </c>
      <c r="N10253" t="s">
        <v>45</v>
      </c>
      <c r="O10253" t="s">
        <v>40</v>
      </c>
      <c r="P10253" t="s">
        <v>30</v>
      </c>
      <c r="Q10253" t="s">
        <v>63</v>
      </c>
      <c r="R10253" t="s">
        <v>30</v>
      </c>
      <c r="X10253" t="s">
        <v>41809</v>
      </c>
    </row>
    <row r="10254" spans="1:24" x14ac:dyDescent="0.25">
      <c r="A10254">
        <v>256001</v>
      </c>
      <c r="B10254" t="s">
        <v>41810</v>
      </c>
      <c r="C10254" t="s">
        <v>41811</v>
      </c>
      <c r="F10254" t="s">
        <v>7107</v>
      </c>
      <c r="G10254" t="e">
        <f>-toin</f>
        <v>#NAME?</v>
      </c>
      <c r="H10254" t="s">
        <v>870</v>
      </c>
      <c r="I10254">
        <v>1961</v>
      </c>
      <c r="K10254" t="s">
        <v>41812</v>
      </c>
      <c r="L10254" t="s">
        <v>41813</v>
      </c>
      <c r="M10254" t="s">
        <v>268</v>
      </c>
      <c r="N10254" t="s">
        <v>45</v>
      </c>
      <c r="O10254" t="s">
        <v>30</v>
      </c>
      <c r="P10254" t="s">
        <v>30</v>
      </c>
      <c r="Q10254" t="s">
        <v>46</v>
      </c>
      <c r="R10254" t="s">
        <v>30</v>
      </c>
      <c r="X10254" t="s">
        <v>41814</v>
      </c>
    </row>
    <row r="10255" spans="1:24" x14ac:dyDescent="0.25">
      <c r="A10255">
        <v>66158</v>
      </c>
      <c r="B10255" t="s">
        <v>41815</v>
      </c>
      <c r="C10255" t="s">
        <v>41816</v>
      </c>
      <c r="K10255" t="s">
        <v>41817</v>
      </c>
      <c r="L10255" t="s">
        <v>41818</v>
      </c>
      <c r="N10255" t="s">
        <v>45</v>
      </c>
      <c r="O10255" t="s">
        <v>40</v>
      </c>
      <c r="P10255" t="s">
        <v>30</v>
      </c>
      <c r="Q10255" t="s">
        <v>63</v>
      </c>
      <c r="R10255" t="s">
        <v>30</v>
      </c>
      <c r="X10255" t="s">
        <v>41819</v>
      </c>
    </row>
    <row r="10256" spans="1:24" x14ac:dyDescent="0.25">
      <c r="A10256">
        <v>701078</v>
      </c>
      <c r="B10256" t="s">
        <v>41820</v>
      </c>
      <c r="C10256" t="s">
        <v>41821</v>
      </c>
      <c r="E10256" t="s">
        <v>41822</v>
      </c>
      <c r="F10256" t="s">
        <v>41823</v>
      </c>
      <c r="G10256" t="e">
        <f>-sertib</f>
        <v>#NAME?</v>
      </c>
      <c r="H10256" t="s">
        <v>3928</v>
      </c>
      <c r="I10256">
        <v>2011</v>
      </c>
      <c r="N10256" t="s">
        <v>45</v>
      </c>
      <c r="O10256" t="s">
        <v>40</v>
      </c>
      <c r="P10256" t="s">
        <v>30</v>
      </c>
      <c r="Q10256" t="s">
        <v>63</v>
      </c>
      <c r="R10256" t="s">
        <v>30</v>
      </c>
      <c r="X10256" t="s">
        <v>41824</v>
      </c>
    </row>
    <row r="10257" spans="1:24" x14ac:dyDescent="0.25">
      <c r="A10257">
        <v>356922</v>
      </c>
      <c r="B10257" t="s">
        <v>41825</v>
      </c>
      <c r="C10257" t="s">
        <v>41826</v>
      </c>
      <c r="E10257" t="s">
        <v>41827</v>
      </c>
      <c r="G10257" t="s">
        <v>1458</v>
      </c>
      <c r="H10257" t="s">
        <v>1459</v>
      </c>
      <c r="N10257" t="s">
        <v>45</v>
      </c>
      <c r="O10257" t="s">
        <v>40</v>
      </c>
      <c r="P10257" t="s">
        <v>30</v>
      </c>
      <c r="Q10257" t="s">
        <v>63</v>
      </c>
      <c r="R10257" t="s">
        <v>30</v>
      </c>
      <c r="X10257" t="s">
        <v>41828</v>
      </c>
    </row>
    <row r="10258" spans="1:24" x14ac:dyDescent="0.25">
      <c r="A10258">
        <v>484235</v>
      </c>
      <c r="B10258" t="s">
        <v>41829</v>
      </c>
      <c r="C10258" t="s">
        <v>41830</v>
      </c>
      <c r="I10258">
        <v>1988</v>
      </c>
      <c r="N10258" t="s">
        <v>45</v>
      </c>
      <c r="O10258" t="s">
        <v>40</v>
      </c>
      <c r="P10258" t="s">
        <v>30</v>
      </c>
      <c r="Q10258" t="s">
        <v>63</v>
      </c>
      <c r="R10258" t="s">
        <v>30</v>
      </c>
      <c r="X10258" t="s">
        <v>41831</v>
      </c>
    </row>
    <row r="10259" spans="1:24" x14ac:dyDescent="0.25">
      <c r="A10259">
        <v>453566</v>
      </c>
      <c r="B10259" t="s">
        <v>41832</v>
      </c>
      <c r="C10259" t="s">
        <v>41833</v>
      </c>
      <c r="E10259" t="s">
        <v>41834</v>
      </c>
      <c r="K10259" t="s">
        <v>41835</v>
      </c>
      <c r="L10259" t="s">
        <v>41836</v>
      </c>
      <c r="N10259" t="s">
        <v>45</v>
      </c>
      <c r="O10259" t="s">
        <v>40</v>
      </c>
      <c r="P10259" t="s">
        <v>30</v>
      </c>
      <c r="Q10259" t="s">
        <v>31</v>
      </c>
      <c r="R10259" t="s">
        <v>30</v>
      </c>
      <c r="X10259" t="s">
        <v>41837</v>
      </c>
    </row>
    <row r="10260" spans="1:24" x14ac:dyDescent="0.25">
      <c r="A10260">
        <v>693457</v>
      </c>
      <c r="B10260" t="s">
        <v>41838</v>
      </c>
      <c r="C10260" t="s">
        <v>41839</v>
      </c>
      <c r="E10260" t="s">
        <v>41840</v>
      </c>
      <c r="N10260" t="s">
        <v>45</v>
      </c>
      <c r="O10260" t="s">
        <v>40</v>
      </c>
      <c r="P10260" t="s">
        <v>30</v>
      </c>
      <c r="Q10260" t="s">
        <v>63</v>
      </c>
      <c r="R10260" t="s">
        <v>30</v>
      </c>
      <c r="X10260" t="s">
        <v>41841</v>
      </c>
    </row>
    <row r="10261" spans="1:24" x14ac:dyDescent="0.25">
      <c r="A10261">
        <v>229629</v>
      </c>
      <c r="B10261" t="s">
        <v>41842</v>
      </c>
      <c r="C10261" t="s">
        <v>41843</v>
      </c>
      <c r="G10261" t="e">
        <f>-mustine</f>
        <v>#NAME?</v>
      </c>
      <c r="H10261" t="s">
        <v>631</v>
      </c>
      <c r="K10261" t="s">
        <v>41844</v>
      </c>
      <c r="L10261" t="s">
        <v>41845</v>
      </c>
      <c r="N10261" t="s">
        <v>45</v>
      </c>
      <c r="O10261" t="s">
        <v>40</v>
      </c>
      <c r="P10261" t="s">
        <v>30</v>
      </c>
      <c r="Q10261" t="s">
        <v>63</v>
      </c>
      <c r="R10261" t="s">
        <v>30</v>
      </c>
      <c r="X10261" t="s">
        <v>41846</v>
      </c>
    </row>
    <row r="10262" spans="1:24" x14ac:dyDescent="0.25">
      <c r="A10262">
        <v>993202</v>
      </c>
      <c r="B10262" t="s">
        <v>41847</v>
      </c>
      <c r="C10262" t="s">
        <v>41848</v>
      </c>
      <c r="N10262" t="s">
        <v>45</v>
      </c>
      <c r="O10262" t="s">
        <v>40</v>
      </c>
      <c r="P10262" t="s">
        <v>30</v>
      </c>
      <c r="Q10262" t="s">
        <v>46</v>
      </c>
      <c r="R10262" t="s">
        <v>30</v>
      </c>
      <c r="X10262" t="s">
        <v>41849</v>
      </c>
    </row>
    <row r="10263" spans="1:24" x14ac:dyDescent="0.25">
      <c r="A10263">
        <v>131689</v>
      </c>
      <c r="B10263" t="s">
        <v>41850</v>
      </c>
      <c r="C10263" t="s">
        <v>41851</v>
      </c>
      <c r="E10263" t="s">
        <v>41852</v>
      </c>
      <c r="F10263" t="s">
        <v>6651</v>
      </c>
      <c r="G10263" t="e">
        <f>-anserin</f>
        <v>#NAME?</v>
      </c>
      <c r="H10263" t="s">
        <v>5375</v>
      </c>
      <c r="I10263">
        <v>1996</v>
      </c>
      <c r="M10263" t="s">
        <v>342</v>
      </c>
      <c r="N10263" t="s">
        <v>45</v>
      </c>
      <c r="O10263" t="s">
        <v>40</v>
      </c>
      <c r="P10263" t="s">
        <v>30</v>
      </c>
      <c r="Q10263" t="s">
        <v>63</v>
      </c>
      <c r="R10263" t="s">
        <v>30</v>
      </c>
      <c r="X10263" t="s">
        <v>41853</v>
      </c>
    </row>
    <row r="10264" spans="1:24" x14ac:dyDescent="0.25">
      <c r="A10264">
        <v>1121300</v>
      </c>
      <c r="B10264" t="s">
        <v>41854</v>
      </c>
      <c r="C10264" t="s">
        <v>41855</v>
      </c>
      <c r="G10264" t="e">
        <f>-olol</f>
        <v>#NAME?</v>
      </c>
      <c r="H10264" t="s">
        <v>475</v>
      </c>
      <c r="N10264" t="s">
        <v>45</v>
      </c>
      <c r="O10264" t="s">
        <v>40</v>
      </c>
      <c r="P10264" t="s">
        <v>30</v>
      </c>
      <c r="Q10264" t="s">
        <v>46</v>
      </c>
      <c r="R10264" t="s">
        <v>30</v>
      </c>
      <c r="X10264" t="s">
        <v>41856</v>
      </c>
    </row>
    <row r="10265" spans="1:24" x14ac:dyDescent="0.25">
      <c r="A10265">
        <v>1121273</v>
      </c>
      <c r="B10265" t="s">
        <v>41857</v>
      </c>
      <c r="C10265" t="s">
        <v>41858</v>
      </c>
      <c r="E10265" t="s">
        <v>41859</v>
      </c>
      <c r="F10265" t="s">
        <v>489</v>
      </c>
      <c r="G10265" t="s">
        <v>41860</v>
      </c>
      <c r="H10265" t="s">
        <v>41861</v>
      </c>
      <c r="I10265">
        <v>1986</v>
      </c>
      <c r="M10265" t="s">
        <v>41862</v>
      </c>
      <c r="N10265" t="s">
        <v>45</v>
      </c>
      <c r="O10265" t="s">
        <v>40</v>
      </c>
      <c r="P10265" t="s">
        <v>30</v>
      </c>
      <c r="Q10265" t="s">
        <v>31</v>
      </c>
      <c r="R10265" t="s">
        <v>30</v>
      </c>
      <c r="X10265" t="s">
        <v>41863</v>
      </c>
    </row>
    <row r="10266" spans="1:24" x14ac:dyDescent="0.25">
      <c r="A10266">
        <v>1121343</v>
      </c>
      <c r="B10266" t="s">
        <v>41864</v>
      </c>
      <c r="C10266" t="s">
        <v>41865</v>
      </c>
      <c r="G10266" t="e">
        <f>-olol</f>
        <v>#NAME?</v>
      </c>
      <c r="H10266" t="s">
        <v>475</v>
      </c>
      <c r="N10266" t="s">
        <v>45</v>
      </c>
      <c r="O10266" t="s">
        <v>40</v>
      </c>
      <c r="P10266" t="s">
        <v>30</v>
      </c>
      <c r="Q10266" t="s">
        <v>46</v>
      </c>
      <c r="R10266" t="s">
        <v>30</v>
      </c>
      <c r="X10266" t="s">
        <v>41866</v>
      </c>
    </row>
    <row r="10267" spans="1:24" x14ac:dyDescent="0.25">
      <c r="A10267">
        <v>1121915</v>
      </c>
      <c r="B10267" t="s">
        <v>41867</v>
      </c>
      <c r="C10267" t="s">
        <v>41868</v>
      </c>
      <c r="G10267" t="e">
        <f>-mab</f>
        <v>#NAME?</v>
      </c>
      <c r="H10267" t="s">
        <v>546</v>
      </c>
      <c r="N10267" t="s">
        <v>547</v>
      </c>
      <c r="O10267" t="s">
        <v>30</v>
      </c>
      <c r="P10267" t="s">
        <v>30</v>
      </c>
      <c r="Q10267" t="s">
        <v>31</v>
      </c>
      <c r="R10267" t="s">
        <v>30</v>
      </c>
    </row>
    <row r="10268" spans="1:24" x14ac:dyDescent="0.25">
      <c r="A10268">
        <v>1215321</v>
      </c>
      <c r="B10268" t="s">
        <v>41872</v>
      </c>
      <c r="C10268" t="s">
        <v>41873</v>
      </c>
      <c r="E10268" t="s">
        <v>41874</v>
      </c>
      <c r="K10268" t="s">
        <v>41875</v>
      </c>
      <c r="L10268" t="s">
        <v>41876</v>
      </c>
      <c r="N10268" t="s">
        <v>45</v>
      </c>
      <c r="O10268" t="s">
        <v>40</v>
      </c>
      <c r="P10268" t="s">
        <v>30</v>
      </c>
      <c r="Q10268" t="s">
        <v>63</v>
      </c>
      <c r="R10268" t="s">
        <v>30</v>
      </c>
      <c r="X10268" t="s">
        <v>41877</v>
      </c>
    </row>
    <row r="10269" spans="1:24" x14ac:dyDescent="0.25">
      <c r="A10269">
        <v>1213606</v>
      </c>
      <c r="B10269" t="s">
        <v>41878</v>
      </c>
      <c r="C10269" t="s">
        <v>41879</v>
      </c>
      <c r="E10269" t="s">
        <v>41880</v>
      </c>
      <c r="F10269" t="s">
        <v>41881</v>
      </c>
      <c r="I10269">
        <v>2010</v>
      </c>
      <c r="N10269" t="s">
        <v>29</v>
      </c>
      <c r="O10269" t="s">
        <v>40</v>
      </c>
      <c r="P10269" t="s">
        <v>30</v>
      </c>
      <c r="Q10269" t="s">
        <v>46</v>
      </c>
      <c r="R10269" t="s">
        <v>30</v>
      </c>
      <c r="X10269" t="s">
        <v>41882</v>
      </c>
    </row>
    <row r="10270" spans="1:24" x14ac:dyDescent="0.25">
      <c r="A10270">
        <v>1220896</v>
      </c>
      <c r="B10270" t="s">
        <v>41883</v>
      </c>
      <c r="C10270" t="s">
        <v>41884</v>
      </c>
      <c r="I10270">
        <v>1979</v>
      </c>
      <c r="M10270" t="s">
        <v>148</v>
      </c>
      <c r="N10270" t="s">
        <v>45</v>
      </c>
      <c r="O10270" t="s">
        <v>30</v>
      </c>
      <c r="P10270" t="s">
        <v>30</v>
      </c>
      <c r="Q10270" t="s">
        <v>63</v>
      </c>
      <c r="R10270" t="s">
        <v>30</v>
      </c>
      <c r="X10270" t="s">
        <v>41885</v>
      </c>
    </row>
    <row r="10271" spans="1:24" x14ac:dyDescent="0.25">
      <c r="A10271">
        <v>1248725</v>
      </c>
      <c r="B10271" t="s">
        <v>41886</v>
      </c>
      <c r="C10271" t="s">
        <v>41887</v>
      </c>
      <c r="G10271" t="s">
        <v>460</v>
      </c>
      <c r="H10271" t="s">
        <v>461</v>
      </c>
      <c r="N10271" t="s">
        <v>29</v>
      </c>
      <c r="O10271" t="s">
        <v>40</v>
      </c>
      <c r="P10271" t="s">
        <v>30</v>
      </c>
      <c r="Q10271" t="s">
        <v>31</v>
      </c>
      <c r="R10271" t="s">
        <v>30</v>
      </c>
      <c r="X10271" t="s">
        <v>41888</v>
      </c>
    </row>
    <row r="10272" spans="1:24" x14ac:dyDescent="0.25">
      <c r="A10272">
        <v>1248706</v>
      </c>
      <c r="B10272" t="s">
        <v>41889</v>
      </c>
      <c r="C10272" t="s">
        <v>41890</v>
      </c>
      <c r="E10272" t="s">
        <v>41891</v>
      </c>
      <c r="F10272" t="s">
        <v>30215</v>
      </c>
      <c r="G10272" t="e">
        <f>-tide</f>
        <v>#NAME?</v>
      </c>
      <c r="H10272" t="s">
        <v>107</v>
      </c>
      <c r="I10272">
        <v>1998</v>
      </c>
      <c r="N10272" t="s">
        <v>108</v>
      </c>
      <c r="O10272" t="s">
        <v>30</v>
      </c>
      <c r="P10272" t="s">
        <v>30</v>
      </c>
      <c r="Q10272" t="s">
        <v>31</v>
      </c>
      <c r="R10272" t="s">
        <v>30</v>
      </c>
      <c r="X10272" t="s">
        <v>41892</v>
      </c>
    </row>
    <row r="10273" spans="1:24" x14ac:dyDescent="0.25">
      <c r="A10273">
        <v>188678</v>
      </c>
      <c r="B10273" t="s">
        <v>41893</v>
      </c>
      <c r="C10273" t="s">
        <v>41894</v>
      </c>
      <c r="E10273" t="s">
        <v>41895</v>
      </c>
      <c r="F10273" t="s">
        <v>922</v>
      </c>
      <c r="G10273" t="e">
        <f>-stat</f>
        <v>#NAME?</v>
      </c>
      <c r="H10273" t="s">
        <v>387</v>
      </c>
      <c r="I10273">
        <v>2000</v>
      </c>
      <c r="N10273" t="s">
        <v>45</v>
      </c>
      <c r="O10273" t="s">
        <v>40</v>
      </c>
      <c r="P10273" t="s">
        <v>30</v>
      </c>
      <c r="Q10273" t="s">
        <v>31</v>
      </c>
      <c r="R10273" t="s">
        <v>30</v>
      </c>
      <c r="X10273" t="s">
        <v>41896</v>
      </c>
    </row>
    <row r="10274" spans="1:24" x14ac:dyDescent="0.25">
      <c r="A10274">
        <v>1248703</v>
      </c>
      <c r="B10274" t="s">
        <v>41897</v>
      </c>
      <c r="C10274" t="s">
        <v>41898</v>
      </c>
      <c r="G10274" t="e">
        <f>-steride</f>
        <v>#NAME?</v>
      </c>
      <c r="H10274" t="s">
        <v>5089</v>
      </c>
      <c r="N10274" t="s">
        <v>29</v>
      </c>
      <c r="O10274" t="s">
        <v>40</v>
      </c>
      <c r="P10274" t="s">
        <v>30</v>
      </c>
      <c r="Q10274" t="s">
        <v>31</v>
      </c>
      <c r="R10274" t="s">
        <v>30</v>
      </c>
      <c r="X10274" t="s">
        <v>41899</v>
      </c>
    </row>
    <row r="10275" spans="1:24" x14ac:dyDescent="0.25">
      <c r="A10275">
        <v>1248696</v>
      </c>
      <c r="B10275" t="s">
        <v>41900</v>
      </c>
      <c r="C10275" t="s">
        <v>41901</v>
      </c>
      <c r="E10275" t="s">
        <v>41902</v>
      </c>
      <c r="F10275" t="s">
        <v>480</v>
      </c>
      <c r="G10275" t="e">
        <f>-ectin</f>
        <v>#NAME?</v>
      </c>
      <c r="H10275" t="s">
        <v>3872</v>
      </c>
      <c r="I10275">
        <v>1998</v>
      </c>
      <c r="N10275" t="s">
        <v>29</v>
      </c>
      <c r="O10275" t="s">
        <v>30</v>
      </c>
      <c r="P10275" t="s">
        <v>30</v>
      </c>
      <c r="Q10275" t="s">
        <v>31</v>
      </c>
      <c r="R10275" t="s">
        <v>30</v>
      </c>
      <c r="X10275" t="s">
        <v>41903</v>
      </c>
    </row>
    <row r="10276" spans="1:24" x14ac:dyDescent="0.25">
      <c r="A10276">
        <v>1279532</v>
      </c>
      <c r="B10276" t="s">
        <v>41904</v>
      </c>
      <c r="C10276" t="s">
        <v>41905</v>
      </c>
      <c r="E10276" t="s">
        <v>41906</v>
      </c>
      <c r="F10276" t="s">
        <v>41907</v>
      </c>
      <c r="G10276" t="e">
        <f>-denoson</f>
        <v>#NAME?</v>
      </c>
      <c r="H10276" t="s">
        <v>3783</v>
      </c>
      <c r="I10276">
        <v>2002</v>
      </c>
      <c r="N10276" t="s">
        <v>29</v>
      </c>
      <c r="O10276" t="s">
        <v>40</v>
      </c>
      <c r="P10276" t="s">
        <v>30</v>
      </c>
      <c r="Q10276" t="s">
        <v>31</v>
      </c>
      <c r="R10276" t="s">
        <v>30</v>
      </c>
      <c r="X10276" t="s">
        <v>41908</v>
      </c>
    </row>
    <row r="10277" spans="1:24" x14ac:dyDescent="0.25">
      <c r="A10277">
        <v>751705</v>
      </c>
      <c r="B10277" t="s">
        <v>41909</v>
      </c>
      <c r="C10277" t="s">
        <v>41910</v>
      </c>
      <c r="E10277" t="s">
        <v>41911</v>
      </c>
      <c r="F10277" t="s">
        <v>41912</v>
      </c>
      <c r="I10277">
        <v>1985</v>
      </c>
      <c r="M10277" t="s">
        <v>3337</v>
      </c>
      <c r="N10277" t="s">
        <v>45</v>
      </c>
      <c r="O10277" t="s">
        <v>40</v>
      </c>
      <c r="P10277" t="s">
        <v>30</v>
      </c>
      <c r="Q10277" t="s">
        <v>46</v>
      </c>
      <c r="R10277" t="s">
        <v>30</v>
      </c>
      <c r="X10277" t="s">
        <v>41913</v>
      </c>
    </row>
    <row r="10278" spans="1:24" x14ac:dyDescent="0.25">
      <c r="A10278">
        <v>1289987</v>
      </c>
      <c r="B10278" t="s">
        <v>41914</v>
      </c>
      <c r="C10278" t="s">
        <v>41915</v>
      </c>
      <c r="G10278" t="e">
        <f>-dralazine</f>
        <v>#NAME?</v>
      </c>
      <c r="H10278" t="s">
        <v>11083</v>
      </c>
      <c r="N10278" t="s">
        <v>45</v>
      </c>
      <c r="O10278" t="s">
        <v>40</v>
      </c>
      <c r="P10278" t="s">
        <v>30</v>
      </c>
      <c r="Q10278" t="s">
        <v>63</v>
      </c>
      <c r="R10278" t="s">
        <v>30</v>
      </c>
      <c r="X10278" t="s">
        <v>41916</v>
      </c>
    </row>
    <row r="10279" spans="1:24" x14ac:dyDescent="0.25">
      <c r="A10279">
        <v>1323445</v>
      </c>
      <c r="B10279" t="s">
        <v>41917</v>
      </c>
      <c r="C10279" t="s">
        <v>41918</v>
      </c>
      <c r="N10279" t="s">
        <v>45</v>
      </c>
      <c r="O10279" t="s">
        <v>30</v>
      </c>
      <c r="P10279" t="s">
        <v>30</v>
      </c>
      <c r="Q10279" t="s">
        <v>63</v>
      </c>
      <c r="R10279" t="s">
        <v>30</v>
      </c>
      <c r="X10279" t="s">
        <v>41919</v>
      </c>
    </row>
    <row r="10280" spans="1:24" x14ac:dyDescent="0.25">
      <c r="A10280">
        <v>1383615</v>
      </c>
      <c r="B10280" t="s">
        <v>41920</v>
      </c>
      <c r="C10280" t="s">
        <v>41921</v>
      </c>
      <c r="N10280" t="s">
        <v>45</v>
      </c>
      <c r="O10280" t="s">
        <v>40</v>
      </c>
      <c r="P10280" t="s">
        <v>30</v>
      </c>
      <c r="Q10280" t="s">
        <v>63</v>
      </c>
      <c r="R10280" t="s">
        <v>30</v>
      </c>
      <c r="X10280" t="s">
        <v>41922</v>
      </c>
    </row>
    <row r="10281" spans="1:24" x14ac:dyDescent="0.25">
      <c r="A10281">
        <v>1383449</v>
      </c>
      <c r="B10281" t="s">
        <v>41923</v>
      </c>
      <c r="C10281" t="s">
        <v>41924</v>
      </c>
      <c r="E10281" t="s">
        <v>41925</v>
      </c>
      <c r="F10281" t="s">
        <v>489</v>
      </c>
      <c r="G10281" t="e">
        <f>-ium</f>
        <v>#NAME?</v>
      </c>
      <c r="H10281" t="s">
        <v>288</v>
      </c>
      <c r="I10281">
        <v>1976</v>
      </c>
      <c r="M10281" t="s">
        <v>453</v>
      </c>
      <c r="N10281" t="s">
        <v>45</v>
      </c>
      <c r="O10281" t="s">
        <v>40</v>
      </c>
      <c r="P10281" t="s">
        <v>30</v>
      </c>
      <c r="Q10281" t="s">
        <v>63</v>
      </c>
      <c r="R10281" t="s">
        <v>30</v>
      </c>
      <c r="X10281" t="s">
        <v>41926</v>
      </c>
    </row>
    <row r="10282" spans="1:24" x14ac:dyDescent="0.25">
      <c r="A10282">
        <v>1377901</v>
      </c>
      <c r="B10282" t="s">
        <v>41927</v>
      </c>
      <c r="C10282" t="s">
        <v>41928</v>
      </c>
      <c r="E10282" t="s">
        <v>41929</v>
      </c>
      <c r="F10282" t="s">
        <v>41930</v>
      </c>
      <c r="G10282" t="e">
        <f>-arone</f>
        <v>#NAME?</v>
      </c>
      <c r="H10282" t="s">
        <v>30260</v>
      </c>
      <c r="I10282">
        <v>2008</v>
      </c>
      <c r="N10282" t="s">
        <v>45</v>
      </c>
      <c r="O10282" t="s">
        <v>30</v>
      </c>
      <c r="P10282" t="s">
        <v>30</v>
      </c>
      <c r="Q10282" t="s">
        <v>31</v>
      </c>
      <c r="R10282" t="s">
        <v>30</v>
      </c>
      <c r="X10282" t="s">
        <v>41931</v>
      </c>
    </row>
    <row r="10283" spans="1:24" x14ac:dyDescent="0.25">
      <c r="A10283">
        <v>1383159</v>
      </c>
      <c r="B10283" t="s">
        <v>41932</v>
      </c>
      <c r="C10283" t="s">
        <v>41933</v>
      </c>
      <c r="E10283" t="s">
        <v>41934</v>
      </c>
      <c r="I10283">
        <v>1986</v>
      </c>
      <c r="M10283" t="s">
        <v>314</v>
      </c>
      <c r="N10283" t="s">
        <v>45</v>
      </c>
      <c r="O10283" t="s">
        <v>40</v>
      </c>
      <c r="P10283" t="s">
        <v>30</v>
      </c>
      <c r="Q10283" t="s">
        <v>63</v>
      </c>
      <c r="R10283" t="s">
        <v>30</v>
      </c>
      <c r="X10283" t="s">
        <v>41935</v>
      </c>
    </row>
    <row r="10284" spans="1:24" x14ac:dyDescent="0.25">
      <c r="A10284">
        <v>675630</v>
      </c>
      <c r="B10284" t="s">
        <v>41936</v>
      </c>
      <c r="C10284" t="s">
        <v>41937</v>
      </c>
      <c r="G10284" t="e">
        <f>-rsen</f>
        <v>#NAME?</v>
      </c>
      <c r="H10284" t="s">
        <v>9400</v>
      </c>
      <c r="K10284" t="s">
        <v>30786</v>
      </c>
      <c r="L10284" t="s">
        <v>30787</v>
      </c>
      <c r="N10284" t="s">
        <v>540</v>
      </c>
      <c r="O10284" t="s">
        <v>30</v>
      </c>
      <c r="P10284" t="s">
        <v>30</v>
      </c>
      <c r="Q10284" t="s">
        <v>31</v>
      </c>
      <c r="R10284" t="s">
        <v>30</v>
      </c>
    </row>
    <row r="10285" spans="1:24" x14ac:dyDescent="0.25">
      <c r="A10285">
        <v>1380515</v>
      </c>
      <c r="B10285" t="s">
        <v>41938</v>
      </c>
      <c r="C10285" t="s">
        <v>41939</v>
      </c>
      <c r="N10285" t="s">
        <v>75</v>
      </c>
      <c r="O10285" t="s">
        <v>30</v>
      </c>
      <c r="P10285" t="s">
        <v>30</v>
      </c>
      <c r="Q10285" t="s">
        <v>31</v>
      </c>
      <c r="R10285" t="s">
        <v>30</v>
      </c>
    </row>
    <row r="10286" spans="1:24" x14ac:dyDescent="0.25">
      <c r="A10286">
        <v>1381465</v>
      </c>
      <c r="B10286" t="s">
        <v>41940</v>
      </c>
      <c r="C10286" t="s">
        <v>41941</v>
      </c>
      <c r="N10286" t="s">
        <v>133</v>
      </c>
      <c r="O10286" t="s">
        <v>30</v>
      </c>
      <c r="P10286" t="s">
        <v>30</v>
      </c>
      <c r="Q10286" t="s">
        <v>31</v>
      </c>
      <c r="R10286" t="s">
        <v>30</v>
      </c>
    </row>
    <row r="10287" spans="1:24" x14ac:dyDescent="0.25">
      <c r="A10287">
        <v>1380424</v>
      </c>
      <c r="B10287" t="s">
        <v>41942</v>
      </c>
      <c r="C10287" t="s">
        <v>41943</v>
      </c>
      <c r="N10287" t="s">
        <v>75</v>
      </c>
      <c r="O10287" t="s">
        <v>30</v>
      </c>
      <c r="P10287" t="s">
        <v>30</v>
      </c>
      <c r="Q10287" t="s">
        <v>31</v>
      </c>
      <c r="R10287" t="s">
        <v>30</v>
      </c>
    </row>
    <row r="10288" spans="1:24" x14ac:dyDescent="0.25">
      <c r="A10288">
        <v>1380780</v>
      </c>
      <c r="B10288" t="s">
        <v>41944</v>
      </c>
      <c r="C10288" t="s">
        <v>41945</v>
      </c>
      <c r="E10288" t="s">
        <v>41946</v>
      </c>
      <c r="F10288" t="s">
        <v>41947</v>
      </c>
      <c r="I10288">
        <v>1997</v>
      </c>
      <c r="M10288" t="s">
        <v>1419</v>
      </c>
      <c r="N10288" t="s">
        <v>75</v>
      </c>
      <c r="O10288" t="s">
        <v>30</v>
      </c>
      <c r="P10288" t="s">
        <v>30</v>
      </c>
      <c r="Q10288" t="s">
        <v>31</v>
      </c>
      <c r="R10288" t="s">
        <v>30</v>
      </c>
    </row>
    <row r="10289" spans="1:24" x14ac:dyDescent="0.25">
      <c r="A10289">
        <v>1381319</v>
      </c>
      <c r="B10289" t="s">
        <v>41954</v>
      </c>
      <c r="C10289" t="s">
        <v>41955</v>
      </c>
      <c r="N10289" t="s">
        <v>75</v>
      </c>
      <c r="O10289" t="s">
        <v>30</v>
      </c>
      <c r="P10289" t="s">
        <v>30</v>
      </c>
      <c r="Q10289" t="s">
        <v>31</v>
      </c>
      <c r="R10289" t="s">
        <v>30</v>
      </c>
    </row>
    <row r="10290" spans="1:24" x14ac:dyDescent="0.25">
      <c r="A10290">
        <v>1381784</v>
      </c>
      <c r="B10290" t="s">
        <v>41956</v>
      </c>
      <c r="C10290" t="s">
        <v>41957</v>
      </c>
      <c r="E10290" t="s">
        <v>41958</v>
      </c>
      <c r="N10290" t="s">
        <v>547</v>
      </c>
      <c r="O10290" t="s">
        <v>30</v>
      </c>
      <c r="P10290" t="s">
        <v>30</v>
      </c>
      <c r="Q10290" t="s">
        <v>31</v>
      </c>
      <c r="R10290" t="s">
        <v>30</v>
      </c>
    </row>
    <row r="10291" spans="1:24" x14ac:dyDescent="0.25">
      <c r="A10291">
        <v>1380406</v>
      </c>
      <c r="B10291" t="s">
        <v>41959</v>
      </c>
      <c r="C10291" t="s">
        <v>41960</v>
      </c>
      <c r="M10291" t="s">
        <v>8194</v>
      </c>
      <c r="N10291" t="s">
        <v>75</v>
      </c>
      <c r="O10291" t="s">
        <v>30</v>
      </c>
      <c r="P10291" t="s">
        <v>30</v>
      </c>
      <c r="Q10291" t="s">
        <v>31</v>
      </c>
      <c r="R10291" t="s">
        <v>30</v>
      </c>
    </row>
    <row r="10292" spans="1:24" x14ac:dyDescent="0.25">
      <c r="A10292">
        <v>1380748</v>
      </c>
      <c r="B10292" t="s">
        <v>41964</v>
      </c>
      <c r="C10292" t="s">
        <v>41965</v>
      </c>
      <c r="N10292" t="s">
        <v>75</v>
      </c>
      <c r="O10292" t="s">
        <v>30</v>
      </c>
      <c r="P10292" t="s">
        <v>30</v>
      </c>
      <c r="Q10292" t="s">
        <v>31</v>
      </c>
      <c r="R10292" t="s">
        <v>30</v>
      </c>
    </row>
    <row r="10293" spans="1:24" x14ac:dyDescent="0.25">
      <c r="A10293">
        <v>1380770</v>
      </c>
      <c r="B10293" t="s">
        <v>41966</v>
      </c>
      <c r="C10293" t="s">
        <v>41967</v>
      </c>
      <c r="N10293" t="s">
        <v>75</v>
      </c>
      <c r="O10293" t="s">
        <v>30</v>
      </c>
      <c r="P10293" t="s">
        <v>30</v>
      </c>
      <c r="Q10293" t="s">
        <v>31</v>
      </c>
      <c r="R10293" t="s">
        <v>30</v>
      </c>
    </row>
    <row r="10294" spans="1:24" x14ac:dyDescent="0.25">
      <c r="A10294">
        <v>1381413</v>
      </c>
      <c r="B10294" t="s">
        <v>41968</v>
      </c>
      <c r="C10294" t="s">
        <v>41969</v>
      </c>
      <c r="N10294" t="s">
        <v>75</v>
      </c>
      <c r="O10294" t="s">
        <v>30</v>
      </c>
      <c r="P10294" t="s">
        <v>30</v>
      </c>
      <c r="Q10294" t="s">
        <v>31</v>
      </c>
      <c r="R10294" t="s">
        <v>30</v>
      </c>
    </row>
    <row r="10295" spans="1:24" x14ac:dyDescent="0.25">
      <c r="A10295">
        <v>898773</v>
      </c>
      <c r="B10295" t="s">
        <v>41988</v>
      </c>
      <c r="C10295" t="s">
        <v>41989</v>
      </c>
      <c r="E10295" t="s">
        <v>41990</v>
      </c>
      <c r="K10295" t="s">
        <v>41991</v>
      </c>
      <c r="L10295" t="s">
        <v>41992</v>
      </c>
      <c r="N10295" t="s">
        <v>45</v>
      </c>
      <c r="O10295" t="s">
        <v>40</v>
      </c>
      <c r="P10295" t="s">
        <v>30</v>
      </c>
      <c r="Q10295" t="s">
        <v>46</v>
      </c>
      <c r="R10295" t="s">
        <v>30</v>
      </c>
      <c r="X10295" t="s">
        <v>41993</v>
      </c>
    </row>
    <row r="10296" spans="1:24" x14ac:dyDescent="0.25">
      <c r="A10296">
        <v>451662</v>
      </c>
      <c r="B10296" t="s">
        <v>41994</v>
      </c>
      <c r="C10296" t="s">
        <v>41995</v>
      </c>
      <c r="G10296" t="e">
        <f>-glinide</f>
        <v>#NAME?</v>
      </c>
      <c r="H10296" t="s">
        <v>29248</v>
      </c>
      <c r="K10296" t="s">
        <v>41996</v>
      </c>
      <c r="L10296" t="s">
        <v>41997</v>
      </c>
      <c r="N10296" t="s">
        <v>45</v>
      </c>
      <c r="O10296" t="s">
        <v>40</v>
      </c>
      <c r="P10296" t="s">
        <v>30</v>
      </c>
      <c r="Q10296" t="s">
        <v>31</v>
      </c>
      <c r="R10296" t="s">
        <v>30</v>
      </c>
      <c r="X10296" t="s">
        <v>41998</v>
      </c>
    </row>
    <row r="10297" spans="1:24" x14ac:dyDescent="0.25">
      <c r="A10297">
        <v>193277</v>
      </c>
      <c r="B10297" t="s">
        <v>42011</v>
      </c>
      <c r="C10297" t="s">
        <v>42012</v>
      </c>
      <c r="K10297" t="s">
        <v>42013</v>
      </c>
      <c r="L10297" t="s">
        <v>42014</v>
      </c>
      <c r="N10297" t="s">
        <v>45</v>
      </c>
      <c r="O10297" t="s">
        <v>40</v>
      </c>
      <c r="P10297" t="s">
        <v>30</v>
      </c>
      <c r="Q10297" t="s">
        <v>63</v>
      </c>
      <c r="R10297" t="s">
        <v>30</v>
      </c>
      <c r="X10297" t="s">
        <v>42015</v>
      </c>
    </row>
    <row r="10298" spans="1:24" x14ac:dyDescent="0.25">
      <c r="A10298">
        <v>204090</v>
      </c>
      <c r="B10298" t="s">
        <v>42022</v>
      </c>
      <c r="C10298" t="s">
        <v>42023</v>
      </c>
      <c r="G10298" t="s">
        <v>2404</v>
      </c>
      <c r="H10298" t="s">
        <v>2405</v>
      </c>
      <c r="K10298" t="s">
        <v>42024</v>
      </c>
      <c r="L10298" t="s">
        <v>42025</v>
      </c>
      <c r="N10298" t="s">
        <v>45</v>
      </c>
      <c r="O10298" t="s">
        <v>40</v>
      </c>
      <c r="P10298" t="s">
        <v>30</v>
      </c>
      <c r="Q10298" t="s">
        <v>63</v>
      </c>
      <c r="R10298" t="s">
        <v>30</v>
      </c>
      <c r="X10298" t="s">
        <v>42026</v>
      </c>
    </row>
    <row r="10299" spans="1:24" x14ac:dyDescent="0.25">
      <c r="A10299">
        <v>33773</v>
      </c>
      <c r="B10299" t="s">
        <v>42033</v>
      </c>
      <c r="C10299" t="s">
        <v>42034</v>
      </c>
      <c r="E10299" t="s">
        <v>42035</v>
      </c>
      <c r="K10299" t="s">
        <v>42036</v>
      </c>
      <c r="L10299" t="s">
        <v>42037</v>
      </c>
      <c r="N10299" t="s">
        <v>45</v>
      </c>
      <c r="O10299" t="s">
        <v>40</v>
      </c>
      <c r="P10299" t="s">
        <v>30</v>
      </c>
      <c r="Q10299" t="s">
        <v>63</v>
      </c>
      <c r="R10299" t="s">
        <v>30</v>
      </c>
      <c r="X10299" t="s">
        <v>42038</v>
      </c>
    </row>
    <row r="10300" spans="1:24" x14ac:dyDescent="0.25">
      <c r="A10300">
        <v>27028</v>
      </c>
      <c r="B10300" t="s">
        <v>42039</v>
      </c>
      <c r="C10300" t="s">
        <v>42040</v>
      </c>
      <c r="E10300" t="s">
        <v>42041</v>
      </c>
      <c r="G10300" t="e">
        <f>-azepam</f>
        <v>#NAME?</v>
      </c>
      <c r="H10300" t="s">
        <v>1171</v>
      </c>
      <c r="I10300">
        <v>1980</v>
      </c>
      <c r="K10300" t="s">
        <v>42042</v>
      </c>
      <c r="L10300" t="s">
        <v>42043</v>
      </c>
      <c r="M10300" t="s">
        <v>693</v>
      </c>
      <c r="N10300" t="s">
        <v>45</v>
      </c>
      <c r="O10300" t="s">
        <v>40</v>
      </c>
      <c r="P10300" t="s">
        <v>30</v>
      </c>
      <c r="Q10300" t="s">
        <v>46</v>
      </c>
      <c r="R10300" t="s">
        <v>30</v>
      </c>
      <c r="X10300" t="s">
        <v>42044</v>
      </c>
    </row>
    <row r="10301" spans="1:24" x14ac:dyDescent="0.25">
      <c r="A10301">
        <v>134571</v>
      </c>
      <c r="B10301" t="s">
        <v>42052</v>
      </c>
      <c r="C10301" t="s">
        <v>42053</v>
      </c>
      <c r="K10301" t="s">
        <v>42054</v>
      </c>
      <c r="L10301" t="s">
        <v>42055</v>
      </c>
      <c r="N10301" t="s">
        <v>45</v>
      </c>
      <c r="O10301" t="s">
        <v>40</v>
      </c>
      <c r="P10301" t="s">
        <v>30</v>
      </c>
      <c r="Q10301" t="s">
        <v>63</v>
      </c>
      <c r="R10301" t="s">
        <v>30</v>
      </c>
      <c r="X10301" t="s">
        <v>42056</v>
      </c>
    </row>
    <row r="10302" spans="1:24" x14ac:dyDescent="0.25">
      <c r="A10302">
        <v>1381017</v>
      </c>
      <c r="B10302" t="s">
        <v>42087</v>
      </c>
      <c r="C10302" t="s">
        <v>42088</v>
      </c>
      <c r="F10302" t="s">
        <v>42089</v>
      </c>
      <c r="G10302" t="e">
        <f>-ectin</f>
        <v>#NAME?</v>
      </c>
      <c r="H10302" t="s">
        <v>3872</v>
      </c>
      <c r="K10302" t="s">
        <v>42090</v>
      </c>
      <c r="L10302" t="s">
        <v>42091</v>
      </c>
      <c r="M10302" t="s">
        <v>42092</v>
      </c>
      <c r="N10302" t="s">
        <v>75</v>
      </c>
      <c r="O10302" t="s">
        <v>30</v>
      </c>
      <c r="P10302" t="s">
        <v>30</v>
      </c>
      <c r="Q10302" t="s">
        <v>31</v>
      </c>
      <c r="R10302" t="s">
        <v>30</v>
      </c>
    </row>
    <row r="10303" spans="1:24" x14ac:dyDescent="0.25">
      <c r="A10303">
        <v>1383091</v>
      </c>
      <c r="B10303" t="s">
        <v>42093</v>
      </c>
      <c r="C10303" t="s">
        <v>42094</v>
      </c>
      <c r="E10303" t="s">
        <v>42095</v>
      </c>
      <c r="G10303" t="e">
        <f>-ium</f>
        <v>#NAME?</v>
      </c>
      <c r="H10303" t="s">
        <v>288</v>
      </c>
      <c r="K10303" t="s">
        <v>42096</v>
      </c>
      <c r="L10303" t="s">
        <v>42097</v>
      </c>
      <c r="N10303" t="s">
        <v>45</v>
      </c>
      <c r="O10303" t="s">
        <v>40</v>
      </c>
      <c r="P10303" t="s">
        <v>30</v>
      </c>
      <c r="Q10303" t="s">
        <v>46</v>
      </c>
      <c r="R10303" t="s">
        <v>30</v>
      </c>
      <c r="X10303" t="s">
        <v>42098</v>
      </c>
    </row>
    <row r="10304" spans="1:24" x14ac:dyDescent="0.25">
      <c r="A10304">
        <v>1379564</v>
      </c>
      <c r="B10304" t="s">
        <v>42099</v>
      </c>
      <c r="C10304" t="s">
        <v>42100</v>
      </c>
      <c r="E10304" t="s">
        <v>42101</v>
      </c>
      <c r="G10304" t="s">
        <v>42102</v>
      </c>
      <c r="H10304" t="s">
        <v>42103</v>
      </c>
      <c r="K10304" t="s">
        <v>42104</v>
      </c>
      <c r="L10304" t="s">
        <v>42105</v>
      </c>
      <c r="N10304" t="s">
        <v>45</v>
      </c>
      <c r="O10304" t="s">
        <v>30</v>
      </c>
      <c r="P10304" t="s">
        <v>30</v>
      </c>
      <c r="Q10304" t="s">
        <v>31</v>
      </c>
      <c r="R10304" t="s">
        <v>30</v>
      </c>
      <c r="X10304" t="s">
        <v>42106</v>
      </c>
    </row>
    <row r="10305" spans="1:24" x14ac:dyDescent="0.25">
      <c r="A10305">
        <v>1377992</v>
      </c>
      <c r="B10305" t="s">
        <v>42107</v>
      </c>
      <c r="C10305" t="s">
        <v>42108</v>
      </c>
      <c r="F10305" t="s">
        <v>20292</v>
      </c>
      <c r="G10305" t="s">
        <v>2639</v>
      </c>
      <c r="H10305" t="s">
        <v>2640</v>
      </c>
      <c r="I10305">
        <v>2010</v>
      </c>
      <c r="K10305" t="s">
        <v>42109</v>
      </c>
      <c r="L10305" t="s">
        <v>42110</v>
      </c>
      <c r="N10305" t="s">
        <v>29</v>
      </c>
      <c r="O10305" t="s">
        <v>40</v>
      </c>
      <c r="P10305" t="s">
        <v>30</v>
      </c>
      <c r="Q10305" t="s">
        <v>31</v>
      </c>
      <c r="R10305" t="s">
        <v>30</v>
      </c>
      <c r="X10305" t="s">
        <v>42111</v>
      </c>
    </row>
    <row r="10306" spans="1:24" x14ac:dyDescent="0.25">
      <c r="A10306">
        <v>1377642</v>
      </c>
      <c r="B10306" t="s">
        <v>42112</v>
      </c>
      <c r="C10306" t="s">
        <v>42113</v>
      </c>
      <c r="G10306" t="e">
        <f>-verine</f>
        <v>#NAME?</v>
      </c>
      <c r="H10306" t="s">
        <v>2084</v>
      </c>
      <c r="K10306" t="s">
        <v>42114</v>
      </c>
      <c r="L10306" t="s">
        <v>42115</v>
      </c>
      <c r="N10306" t="s">
        <v>45</v>
      </c>
      <c r="O10306" t="s">
        <v>40</v>
      </c>
      <c r="P10306" t="s">
        <v>30</v>
      </c>
      <c r="Q10306" t="s">
        <v>46</v>
      </c>
      <c r="R10306" t="s">
        <v>30</v>
      </c>
      <c r="X10306" t="s">
        <v>42116</v>
      </c>
    </row>
    <row r="10307" spans="1:24" x14ac:dyDescent="0.25">
      <c r="A10307">
        <v>1376057</v>
      </c>
      <c r="B10307" t="s">
        <v>42117</v>
      </c>
      <c r="C10307" t="s">
        <v>42118</v>
      </c>
      <c r="E10307" t="s">
        <v>42119</v>
      </c>
      <c r="I10307">
        <v>1969</v>
      </c>
      <c r="K10307" t="s">
        <v>42120</v>
      </c>
      <c r="L10307" t="s">
        <v>42121</v>
      </c>
      <c r="M10307" t="s">
        <v>7625</v>
      </c>
      <c r="N10307" t="s">
        <v>29</v>
      </c>
      <c r="O10307" t="s">
        <v>40</v>
      </c>
      <c r="P10307" t="s">
        <v>30</v>
      </c>
      <c r="Q10307" t="s">
        <v>46</v>
      </c>
      <c r="R10307" t="s">
        <v>30</v>
      </c>
      <c r="X10307" t="s">
        <v>42122</v>
      </c>
    </row>
    <row r="10308" spans="1:24" x14ac:dyDescent="0.25">
      <c r="A10308">
        <v>1037673</v>
      </c>
      <c r="B10308" t="s">
        <v>42129</v>
      </c>
      <c r="C10308" t="s">
        <v>42130</v>
      </c>
      <c r="E10308" t="s">
        <v>42131</v>
      </c>
      <c r="F10308" t="s">
        <v>922</v>
      </c>
      <c r="G10308" t="e">
        <f>-monam</f>
        <v>#NAME?</v>
      </c>
      <c r="H10308" t="s">
        <v>4258</v>
      </c>
      <c r="I10308">
        <v>1985</v>
      </c>
      <c r="K10308" t="s">
        <v>42132</v>
      </c>
      <c r="L10308" t="s">
        <v>42133</v>
      </c>
      <c r="M10308" t="s">
        <v>453</v>
      </c>
      <c r="N10308" t="s">
        <v>45</v>
      </c>
      <c r="O10308" t="s">
        <v>30</v>
      </c>
      <c r="P10308" t="s">
        <v>30</v>
      </c>
      <c r="Q10308" t="s">
        <v>31</v>
      </c>
      <c r="R10308" t="s">
        <v>30</v>
      </c>
      <c r="X10308" t="s">
        <v>42134</v>
      </c>
    </row>
    <row r="10309" spans="1:24" x14ac:dyDescent="0.25">
      <c r="A10309">
        <v>1380772</v>
      </c>
      <c r="B10309" t="s">
        <v>42135</v>
      </c>
      <c r="C10309" t="s">
        <v>42136</v>
      </c>
      <c r="K10309" t="s">
        <v>42137</v>
      </c>
      <c r="L10309" t="s">
        <v>42138</v>
      </c>
      <c r="N10309" t="s">
        <v>108</v>
      </c>
      <c r="O10309" t="s">
        <v>30</v>
      </c>
      <c r="P10309" t="s">
        <v>30</v>
      </c>
      <c r="Q10309" t="s">
        <v>31</v>
      </c>
      <c r="R10309" t="s">
        <v>30</v>
      </c>
    </row>
    <row r="10310" spans="1:24" x14ac:dyDescent="0.25">
      <c r="A10310">
        <v>1380934</v>
      </c>
      <c r="B10310" t="s">
        <v>42142</v>
      </c>
      <c r="C10310" t="s">
        <v>42143</v>
      </c>
      <c r="E10310" t="s">
        <v>42144</v>
      </c>
      <c r="I10310">
        <v>2004</v>
      </c>
      <c r="N10310" t="s">
        <v>75</v>
      </c>
      <c r="O10310" t="s">
        <v>30</v>
      </c>
      <c r="P10310" t="s">
        <v>30</v>
      </c>
      <c r="Q10310" t="s">
        <v>31</v>
      </c>
      <c r="R10310" t="s">
        <v>30</v>
      </c>
    </row>
    <row r="10311" spans="1:24" x14ac:dyDescent="0.25">
      <c r="A10311">
        <v>1381342</v>
      </c>
      <c r="B10311" t="s">
        <v>42145</v>
      </c>
      <c r="C10311" t="s">
        <v>42146</v>
      </c>
      <c r="F10311" t="s">
        <v>42147</v>
      </c>
      <c r="M10311" t="s">
        <v>5655</v>
      </c>
      <c r="N10311" t="s">
        <v>75</v>
      </c>
      <c r="O10311" t="s">
        <v>30</v>
      </c>
      <c r="P10311" t="s">
        <v>30</v>
      </c>
      <c r="Q10311" t="s">
        <v>31</v>
      </c>
      <c r="R10311" t="s">
        <v>30</v>
      </c>
    </row>
    <row r="10312" spans="1:24" x14ac:dyDescent="0.25">
      <c r="A10312">
        <v>1380318</v>
      </c>
      <c r="B10312" t="s">
        <v>42148</v>
      </c>
      <c r="C10312" t="s">
        <v>42149</v>
      </c>
      <c r="N10312" t="s">
        <v>133</v>
      </c>
      <c r="O10312" t="s">
        <v>30</v>
      </c>
      <c r="P10312" t="s">
        <v>30</v>
      </c>
      <c r="Q10312" t="s">
        <v>31</v>
      </c>
      <c r="R10312" t="s">
        <v>30</v>
      </c>
    </row>
    <row r="10313" spans="1:24" x14ac:dyDescent="0.25">
      <c r="A10313">
        <v>1380467</v>
      </c>
      <c r="B10313" t="s">
        <v>42150</v>
      </c>
      <c r="C10313" t="s">
        <v>42151</v>
      </c>
      <c r="G10313" t="e">
        <f>-mer</f>
        <v>#NAME?</v>
      </c>
      <c r="H10313" t="s">
        <v>2375</v>
      </c>
      <c r="K10313" t="s">
        <v>42152</v>
      </c>
      <c r="L10313" t="s">
        <v>42153</v>
      </c>
      <c r="N10313" t="s">
        <v>133</v>
      </c>
      <c r="O10313" t="s">
        <v>30</v>
      </c>
      <c r="P10313" t="s">
        <v>30</v>
      </c>
      <c r="Q10313" t="s">
        <v>31</v>
      </c>
      <c r="R10313" t="s">
        <v>30</v>
      </c>
    </row>
    <row r="10314" spans="1:24" x14ac:dyDescent="0.25">
      <c r="A10314">
        <v>1380993</v>
      </c>
      <c r="B10314" t="s">
        <v>42154</v>
      </c>
      <c r="C10314" t="s">
        <v>42155</v>
      </c>
      <c r="E10314" t="s">
        <v>28230</v>
      </c>
      <c r="F10314" t="s">
        <v>28231</v>
      </c>
      <c r="I10314">
        <v>2010</v>
      </c>
      <c r="N10314" t="s">
        <v>75</v>
      </c>
      <c r="O10314" t="s">
        <v>30</v>
      </c>
      <c r="P10314" t="s">
        <v>30</v>
      </c>
      <c r="Q10314" t="s">
        <v>31</v>
      </c>
      <c r="R10314" t="s">
        <v>30</v>
      </c>
    </row>
    <row r="10315" spans="1:24" x14ac:dyDescent="0.25">
      <c r="A10315">
        <v>316539</v>
      </c>
      <c r="B10315" t="s">
        <v>42165</v>
      </c>
      <c r="C10315" t="s">
        <v>42166</v>
      </c>
      <c r="G10315" t="e">
        <f>-dil</f>
        <v>#NAME?</v>
      </c>
      <c r="H10315" t="s">
        <v>707</v>
      </c>
      <c r="K10315" t="s">
        <v>42167</v>
      </c>
      <c r="L10315" t="s">
        <v>42168</v>
      </c>
      <c r="N10315" t="s">
        <v>45</v>
      </c>
      <c r="O10315" t="s">
        <v>40</v>
      </c>
      <c r="P10315" t="s">
        <v>30</v>
      </c>
      <c r="Q10315" t="s">
        <v>63</v>
      </c>
      <c r="R10315" t="s">
        <v>30</v>
      </c>
      <c r="X10315" t="s">
        <v>42169</v>
      </c>
    </row>
    <row r="10316" spans="1:24" x14ac:dyDescent="0.25">
      <c r="A10316">
        <v>389011</v>
      </c>
      <c r="B10316" t="s">
        <v>42170</v>
      </c>
      <c r="C10316" t="s">
        <v>42171</v>
      </c>
      <c r="G10316" t="e">
        <f>-pride</f>
        <v>#NAME?</v>
      </c>
      <c r="H10316" t="s">
        <v>165</v>
      </c>
      <c r="K10316" t="s">
        <v>42172</v>
      </c>
      <c r="L10316" t="s">
        <v>42173</v>
      </c>
      <c r="N10316" t="s">
        <v>45</v>
      </c>
      <c r="O10316" t="s">
        <v>40</v>
      </c>
      <c r="P10316" t="s">
        <v>30</v>
      </c>
      <c r="Q10316" t="s">
        <v>46</v>
      </c>
      <c r="R10316" t="s">
        <v>30</v>
      </c>
      <c r="X10316" t="s">
        <v>42174</v>
      </c>
    </row>
    <row r="10317" spans="1:24" x14ac:dyDescent="0.25">
      <c r="A10317">
        <v>141088</v>
      </c>
      <c r="B10317" t="s">
        <v>42220</v>
      </c>
      <c r="C10317" t="s">
        <v>42221</v>
      </c>
      <c r="F10317" t="s">
        <v>42222</v>
      </c>
      <c r="I10317">
        <v>1994</v>
      </c>
      <c r="K10317" t="s">
        <v>42223</v>
      </c>
      <c r="L10317" t="s">
        <v>42224</v>
      </c>
      <c r="M10317" t="s">
        <v>42225</v>
      </c>
      <c r="N10317" t="s">
        <v>45</v>
      </c>
      <c r="O10317" t="s">
        <v>40</v>
      </c>
      <c r="P10317" t="s">
        <v>30</v>
      </c>
      <c r="Q10317" t="s">
        <v>63</v>
      </c>
      <c r="R10317" t="s">
        <v>30</v>
      </c>
      <c r="X10317" t="s">
        <v>42226</v>
      </c>
    </row>
    <row r="10318" spans="1:24" x14ac:dyDescent="0.25">
      <c r="A10318">
        <v>16530</v>
      </c>
      <c r="B10318" t="s">
        <v>42240</v>
      </c>
      <c r="C10318" t="s">
        <v>42241</v>
      </c>
      <c r="K10318" t="s">
        <v>42242</v>
      </c>
      <c r="L10318" t="s">
        <v>42243</v>
      </c>
      <c r="N10318" t="s">
        <v>45</v>
      </c>
      <c r="O10318" t="s">
        <v>30</v>
      </c>
      <c r="P10318" t="s">
        <v>30</v>
      </c>
      <c r="Q10318" t="s">
        <v>63</v>
      </c>
      <c r="R10318" t="s">
        <v>30</v>
      </c>
      <c r="X10318" t="s">
        <v>42244</v>
      </c>
    </row>
    <row r="10319" spans="1:24" x14ac:dyDescent="0.25">
      <c r="A10319">
        <v>1048701</v>
      </c>
      <c r="B10319" t="s">
        <v>42245</v>
      </c>
      <c r="C10319" t="s">
        <v>42246</v>
      </c>
      <c r="K10319" t="s">
        <v>42247</v>
      </c>
      <c r="L10319" t="s">
        <v>42248</v>
      </c>
      <c r="N10319" t="s">
        <v>45</v>
      </c>
      <c r="O10319" t="s">
        <v>40</v>
      </c>
      <c r="P10319" t="s">
        <v>30</v>
      </c>
      <c r="Q10319" t="s">
        <v>63</v>
      </c>
      <c r="R10319" t="s">
        <v>30</v>
      </c>
      <c r="X10319" t="s">
        <v>42249</v>
      </c>
    </row>
    <row r="10320" spans="1:24" x14ac:dyDescent="0.25">
      <c r="A10320">
        <v>1078591</v>
      </c>
      <c r="B10320" t="s">
        <v>42250</v>
      </c>
      <c r="C10320" t="s">
        <v>42251</v>
      </c>
      <c r="G10320" t="s">
        <v>42252</v>
      </c>
      <c r="H10320" t="s">
        <v>42253</v>
      </c>
      <c r="K10320" t="s">
        <v>42254</v>
      </c>
      <c r="L10320" t="s">
        <v>42255</v>
      </c>
      <c r="N10320" t="s">
        <v>45</v>
      </c>
      <c r="O10320" t="s">
        <v>40</v>
      </c>
      <c r="P10320" t="s">
        <v>30</v>
      </c>
      <c r="Q10320" t="s">
        <v>46</v>
      </c>
      <c r="R10320" t="s">
        <v>30</v>
      </c>
      <c r="X10320" t="s">
        <v>42256</v>
      </c>
    </row>
    <row r="10321" spans="1:24" x14ac:dyDescent="0.25">
      <c r="A10321">
        <v>712632</v>
      </c>
      <c r="B10321" t="s">
        <v>42257</v>
      </c>
      <c r="C10321" t="s">
        <v>42258</v>
      </c>
      <c r="G10321" t="s">
        <v>460</v>
      </c>
      <c r="H10321" t="s">
        <v>461</v>
      </c>
      <c r="K10321" t="s">
        <v>42259</v>
      </c>
      <c r="L10321" t="s">
        <v>42260</v>
      </c>
      <c r="N10321" t="s">
        <v>29</v>
      </c>
      <c r="O10321" t="s">
        <v>30</v>
      </c>
      <c r="P10321" t="s">
        <v>30</v>
      </c>
      <c r="Q10321" t="s">
        <v>31</v>
      </c>
      <c r="R10321" t="s">
        <v>30</v>
      </c>
      <c r="X10321" t="s">
        <v>42261</v>
      </c>
    </row>
    <row r="10322" spans="1:24" x14ac:dyDescent="0.25">
      <c r="A10322">
        <v>138950</v>
      </c>
      <c r="B10322" t="s">
        <v>42262</v>
      </c>
      <c r="C10322" t="s">
        <v>42263</v>
      </c>
      <c r="G10322" t="e">
        <f ca="1">-pin(e)</f>
        <v>#NAME?</v>
      </c>
      <c r="H10322" t="s">
        <v>272</v>
      </c>
      <c r="N10322" t="s">
        <v>45</v>
      </c>
      <c r="O10322" t="s">
        <v>40</v>
      </c>
      <c r="P10322" t="s">
        <v>30</v>
      </c>
      <c r="Q10322" t="s">
        <v>46</v>
      </c>
      <c r="R10322" t="s">
        <v>30</v>
      </c>
      <c r="X10322" t="s">
        <v>42264</v>
      </c>
    </row>
    <row r="10323" spans="1:24" x14ac:dyDescent="0.25">
      <c r="A10323">
        <v>462403</v>
      </c>
      <c r="B10323" t="s">
        <v>42265</v>
      </c>
      <c r="C10323" t="s">
        <v>42266</v>
      </c>
      <c r="E10323" t="s">
        <v>42267</v>
      </c>
      <c r="G10323" t="e">
        <f>-mycin</f>
        <v>#NAME?</v>
      </c>
      <c r="H10323" t="s">
        <v>26</v>
      </c>
      <c r="I10323">
        <v>1965</v>
      </c>
      <c r="M10323" t="s">
        <v>793</v>
      </c>
      <c r="N10323" t="s">
        <v>29</v>
      </c>
      <c r="O10323" t="s">
        <v>30</v>
      </c>
      <c r="P10323" t="s">
        <v>30</v>
      </c>
      <c r="Q10323" t="s">
        <v>31</v>
      </c>
      <c r="R10323" t="s">
        <v>30</v>
      </c>
      <c r="X10323" t="s">
        <v>42268</v>
      </c>
    </row>
    <row r="10324" spans="1:24" x14ac:dyDescent="0.25">
      <c r="A10324">
        <v>87493</v>
      </c>
      <c r="B10324" t="s">
        <v>42269</v>
      </c>
      <c r="C10324" t="s">
        <v>42270</v>
      </c>
      <c r="E10324" t="s">
        <v>42271</v>
      </c>
      <c r="F10324" t="s">
        <v>42272</v>
      </c>
      <c r="G10324" t="e">
        <f>-sartan</f>
        <v>#NAME?</v>
      </c>
      <c r="H10324" t="s">
        <v>3818</v>
      </c>
      <c r="I10324">
        <v>2007</v>
      </c>
      <c r="N10324" t="s">
        <v>45</v>
      </c>
      <c r="O10324" t="s">
        <v>40</v>
      </c>
      <c r="P10324" t="s">
        <v>30</v>
      </c>
      <c r="Q10324" t="s">
        <v>63</v>
      </c>
      <c r="R10324" t="s">
        <v>30</v>
      </c>
      <c r="X10324" t="s">
        <v>42273</v>
      </c>
    </row>
    <row r="10325" spans="1:24" x14ac:dyDescent="0.25">
      <c r="A10325">
        <v>834698</v>
      </c>
      <c r="B10325" t="s">
        <v>42274</v>
      </c>
      <c r="C10325" t="s">
        <v>42275</v>
      </c>
      <c r="N10325" t="s">
        <v>45</v>
      </c>
      <c r="O10325" t="s">
        <v>40</v>
      </c>
      <c r="P10325" t="s">
        <v>30</v>
      </c>
      <c r="Q10325" t="s">
        <v>63</v>
      </c>
      <c r="R10325" t="s">
        <v>30</v>
      </c>
      <c r="X10325" t="s">
        <v>42276</v>
      </c>
    </row>
    <row r="10326" spans="1:24" x14ac:dyDescent="0.25">
      <c r="A10326">
        <v>267966</v>
      </c>
      <c r="B10326" t="s">
        <v>42277</v>
      </c>
      <c r="C10326" t="s">
        <v>42278</v>
      </c>
      <c r="K10326" t="s">
        <v>42279</v>
      </c>
      <c r="L10326" t="s">
        <v>42280</v>
      </c>
      <c r="N10326" t="s">
        <v>45</v>
      </c>
      <c r="O10326" t="s">
        <v>40</v>
      </c>
      <c r="P10326" t="s">
        <v>30</v>
      </c>
      <c r="Q10326" t="s">
        <v>31</v>
      </c>
      <c r="R10326" t="s">
        <v>30</v>
      </c>
      <c r="X10326" t="s">
        <v>42281</v>
      </c>
    </row>
    <row r="10327" spans="1:24" x14ac:dyDescent="0.25">
      <c r="A10327">
        <v>55348</v>
      </c>
      <c r="B10327" t="s">
        <v>42282</v>
      </c>
      <c r="C10327" t="s">
        <v>42283</v>
      </c>
      <c r="E10327" t="s">
        <v>42284</v>
      </c>
      <c r="F10327" t="s">
        <v>42285</v>
      </c>
      <c r="G10327" t="s">
        <v>42286</v>
      </c>
      <c r="H10327" t="s">
        <v>42287</v>
      </c>
      <c r="I10327">
        <v>1984</v>
      </c>
      <c r="M10327" t="s">
        <v>42288</v>
      </c>
      <c r="N10327" t="s">
        <v>45</v>
      </c>
      <c r="O10327" t="s">
        <v>40</v>
      </c>
      <c r="P10327" t="s">
        <v>30</v>
      </c>
      <c r="Q10327" t="s">
        <v>63</v>
      </c>
      <c r="R10327" t="s">
        <v>30</v>
      </c>
      <c r="X10327" t="s">
        <v>42289</v>
      </c>
    </row>
    <row r="10328" spans="1:24" x14ac:dyDescent="0.25">
      <c r="A10328">
        <v>42518</v>
      </c>
      <c r="B10328" t="s">
        <v>42290</v>
      </c>
      <c r="C10328" t="s">
        <v>42291</v>
      </c>
      <c r="G10328" t="e">
        <f>-oxan</f>
        <v>#NAME?</v>
      </c>
      <c r="H10328" t="s">
        <v>3282</v>
      </c>
      <c r="N10328" t="s">
        <v>45</v>
      </c>
      <c r="O10328" t="s">
        <v>40</v>
      </c>
      <c r="P10328" t="s">
        <v>30</v>
      </c>
      <c r="Q10328" t="s">
        <v>46</v>
      </c>
      <c r="R10328" t="s">
        <v>30</v>
      </c>
      <c r="X10328" t="s">
        <v>42292</v>
      </c>
    </row>
    <row r="10329" spans="1:24" x14ac:dyDescent="0.25">
      <c r="A10329">
        <v>209603</v>
      </c>
      <c r="B10329" t="s">
        <v>42293</v>
      </c>
      <c r="C10329" t="s">
        <v>42294</v>
      </c>
      <c r="G10329" t="e">
        <f>-alol</f>
        <v>#NAME?</v>
      </c>
      <c r="H10329" t="s">
        <v>1933</v>
      </c>
      <c r="N10329" t="s">
        <v>45</v>
      </c>
      <c r="O10329" t="s">
        <v>40</v>
      </c>
      <c r="P10329" t="s">
        <v>30</v>
      </c>
      <c r="Q10329" t="s">
        <v>46</v>
      </c>
      <c r="R10329" t="s">
        <v>30</v>
      </c>
      <c r="X10329" t="s">
        <v>42295</v>
      </c>
    </row>
    <row r="10330" spans="1:24" x14ac:dyDescent="0.25">
      <c r="A10330">
        <v>72797</v>
      </c>
      <c r="B10330" t="s">
        <v>42296</v>
      </c>
      <c r="C10330" t="s">
        <v>42297</v>
      </c>
      <c r="G10330" t="s">
        <v>2041</v>
      </c>
      <c r="H10330" t="s">
        <v>1259</v>
      </c>
      <c r="N10330" t="s">
        <v>45</v>
      </c>
      <c r="O10330" t="s">
        <v>40</v>
      </c>
      <c r="P10330" t="s">
        <v>30</v>
      </c>
      <c r="Q10330" t="s">
        <v>31</v>
      </c>
      <c r="R10330" t="s">
        <v>30</v>
      </c>
      <c r="X10330" t="s">
        <v>42298</v>
      </c>
    </row>
    <row r="10331" spans="1:24" x14ac:dyDescent="0.25">
      <c r="A10331">
        <v>818203</v>
      </c>
      <c r="B10331" t="s">
        <v>42299</v>
      </c>
      <c r="C10331" t="s">
        <v>42300</v>
      </c>
      <c r="N10331" t="s">
        <v>45</v>
      </c>
      <c r="O10331" t="s">
        <v>40</v>
      </c>
      <c r="P10331" t="s">
        <v>30</v>
      </c>
      <c r="Q10331" t="s">
        <v>63</v>
      </c>
      <c r="R10331" t="s">
        <v>30</v>
      </c>
      <c r="X10331" t="s">
        <v>42301</v>
      </c>
    </row>
    <row r="10332" spans="1:24" x14ac:dyDescent="0.25">
      <c r="A10332">
        <v>28510</v>
      </c>
      <c r="B10332" t="s">
        <v>42302</v>
      </c>
      <c r="C10332" t="s">
        <v>42303</v>
      </c>
      <c r="E10332" t="s">
        <v>42304</v>
      </c>
      <c r="F10332" t="s">
        <v>489</v>
      </c>
      <c r="I10332">
        <v>1993</v>
      </c>
      <c r="M10332" t="s">
        <v>367</v>
      </c>
      <c r="N10332" t="s">
        <v>45</v>
      </c>
      <c r="O10332" t="s">
        <v>40</v>
      </c>
      <c r="P10332" t="s">
        <v>30</v>
      </c>
      <c r="Q10332" t="s">
        <v>63</v>
      </c>
      <c r="R10332" t="s">
        <v>30</v>
      </c>
      <c r="X10332" t="s">
        <v>42305</v>
      </c>
    </row>
    <row r="10333" spans="1:24" x14ac:dyDescent="0.25">
      <c r="A10333">
        <v>1078518</v>
      </c>
      <c r="B10333" t="s">
        <v>42306</v>
      </c>
      <c r="C10333" t="s">
        <v>42307</v>
      </c>
      <c r="E10333" t="s">
        <v>42308</v>
      </c>
      <c r="F10333" t="s">
        <v>42309</v>
      </c>
      <c r="G10333" t="e">
        <f>-otilate</f>
        <v>#NAME?</v>
      </c>
      <c r="H10333" t="s">
        <v>17204</v>
      </c>
      <c r="I10333">
        <v>1988</v>
      </c>
      <c r="M10333" t="s">
        <v>42310</v>
      </c>
      <c r="N10333" t="s">
        <v>45</v>
      </c>
      <c r="O10333" t="s">
        <v>40</v>
      </c>
      <c r="P10333" t="s">
        <v>30</v>
      </c>
      <c r="Q10333" t="s">
        <v>63</v>
      </c>
      <c r="R10333" t="s">
        <v>30</v>
      </c>
      <c r="X10333" t="s">
        <v>42311</v>
      </c>
    </row>
    <row r="10334" spans="1:24" x14ac:dyDescent="0.25">
      <c r="A10334">
        <v>21393</v>
      </c>
      <c r="B10334" t="s">
        <v>42312</v>
      </c>
      <c r="C10334" t="s">
        <v>42313</v>
      </c>
      <c r="E10334" t="s">
        <v>42314</v>
      </c>
      <c r="F10334" t="s">
        <v>42315</v>
      </c>
      <c r="I10334">
        <v>2002</v>
      </c>
      <c r="K10334" t="s">
        <v>42316</v>
      </c>
      <c r="L10334" t="s">
        <v>42317</v>
      </c>
      <c r="N10334" t="s">
        <v>45</v>
      </c>
      <c r="O10334" t="s">
        <v>40</v>
      </c>
      <c r="P10334" t="s">
        <v>30</v>
      </c>
      <c r="Q10334" t="s">
        <v>63</v>
      </c>
      <c r="R10334" t="s">
        <v>30</v>
      </c>
      <c r="X10334" t="s">
        <v>42318</v>
      </c>
    </row>
    <row r="10335" spans="1:24" x14ac:dyDescent="0.25">
      <c r="A10335">
        <v>1078539</v>
      </c>
      <c r="B10335" t="s">
        <v>42319</v>
      </c>
      <c r="C10335" t="s">
        <v>42320</v>
      </c>
      <c r="K10335" t="s">
        <v>42321</v>
      </c>
      <c r="L10335" t="s">
        <v>42322</v>
      </c>
      <c r="N10335" t="s">
        <v>45</v>
      </c>
      <c r="O10335" t="s">
        <v>40</v>
      </c>
      <c r="P10335" t="s">
        <v>30</v>
      </c>
      <c r="Q10335" t="s">
        <v>63</v>
      </c>
      <c r="R10335" t="s">
        <v>30</v>
      </c>
      <c r="X10335" t="s">
        <v>42323</v>
      </c>
    </row>
    <row r="10336" spans="1:24" x14ac:dyDescent="0.25">
      <c r="A10336">
        <v>37657</v>
      </c>
      <c r="B10336" t="s">
        <v>42324</v>
      </c>
      <c r="C10336" t="s">
        <v>42325</v>
      </c>
      <c r="N10336" t="s">
        <v>45</v>
      </c>
      <c r="O10336" t="s">
        <v>30</v>
      </c>
      <c r="P10336" t="s">
        <v>30</v>
      </c>
      <c r="Q10336" t="s">
        <v>63</v>
      </c>
      <c r="R10336" t="s">
        <v>30</v>
      </c>
      <c r="X10336" t="s">
        <v>42326</v>
      </c>
    </row>
    <row r="10337" spans="1:24" x14ac:dyDescent="0.25">
      <c r="A10337">
        <v>496479</v>
      </c>
      <c r="B10337" t="s">
        <v>42327</v>
      </c>
      <c r="C10337" t="s">
        <v>42328</v>
      </c>
      <c r="I10337">
        <v>1971</v>
      </c>
      <c r="M10337" t="s">
        <v>42329</v>
      </c>
      <c r="N10337" t="s">
        <v>45</v>
      </c>
      <c r="O10337" t="s">
        <v>40</v>
      </c>
      <c r="P10337" t="s">
        <v>30</v>
      </c>
      <c r="Q10337" t="s">
        <v>46</v>
      </c>
      <c r="R10337" t="s">
        <v>30</v>
      </c>
      <c r="X10337" t="s">
        <v>42330</v>
      </c>
    </row>
    <row r="10338" spans="1:24" x14ac:dyDescent="0.25">
      <c r="A10338">
        <v>1249055</v>
      </c>
      <c r="B10338" t="s">
        <v>42331</v>
      </c>
      <c r="C10338" t="s">
        <v>42332</v>
      </c>
      <c r="E10338" t="s">
        <v>42333</v>
      </c>
      <c r="N10338" t="s">
        <v>45</v>
      </c>
      <c r="O10338" t="s">
        <v>40</v>
      </c>
      <c r="P10338" t="s">
        <v>30</v>
      </c>
      <c r="Q10338" t="s">
        <v>63</v>
      </c>
      <c r="R10338" t="s">
        <v>30</v>
      </c>
      <c r="X10338" t="s">
        <v>42334</v>
      </c>
    </row>
    <row r="10339" spans="1:24" x14ac:dyDescent="0.25">
      <c r="A10339">
        <v>95805</v>
      </c>
      <c r="B10339" t="s">
        <v>42335</v>
      </c>
      <c r="C10339" t="s">
        <v>42336</v>
      </c>
      <c r="K10339" t="s">
        <v>42337</v>
      </c>
      <c r="L10339" t="s">
        <v>42338</v>
      </c>
      <c r="N10339" t="s">
        <v>45</v>
      </c>
      <c r="O10339" t="s">
        <v>40</v>
      </c>
      <c r="P10339" t="s">
        <v>30</v>
      </c>
      <c r="Q10339" t="s">
        <v>63</v>
      </c>
      <c r="R10339" t="s">
        <v>30</v>
      </c>
      <c r="X10339" t="s">
        <v>42339</v>
      </c>
    </row>
    <row r="10340" spans="1:24" x14ac:dyDescent="0.25">
      <c r="A10340">
        <v>454012</v>
      </c>
      <c r="B10340" t="s">
        <v>42340</v>
      </c>
      <c r="C10340" t="s">
        <v>42341</v>
      </c>
      <c r="N10340" t="s">
        <v>45</v>
      </c>
      <c r="O10340" t="s">
        <v>40</v>
      </c>
      <c r="P10340" t="s">
        <v>30</v>
      </c>
      <c r="Q10340" t="s">
        <v>63</v>
      </c>
      <c r="R10340" t="s">
        <v>30</v>
      </c>
      <c r="X10340" t="s">
        <v>42342</v>
      </c>
    </row>
    <row r="10341" spans="1:24" x14ac:dyDescent="0.25">
      <c r="A10341">
        <v>621217</v>
      </c>
      <c r="B10341" t="s">
        <v>42343</v>
      </c>
      <c r="C10341" t="s">
        <v>42344</v>
      </c>
      <c r="E10341" t="s">
        <v>42345</v>
      </c>
      <c r="F10341" t="s">
        <v>42346</v>
      </c>
      <c r="G10341" t="e">
        <f>-vir</f>
        <v>#NAME?</v>
      </c>
      <c r="H10341" t="s">
        <v>1387</v>
      </c>
      <c r="I10341">
        <v>2007</v>
      </c>
      <c r="N10341" t="s">
        <v>45</v>
      </c>
      <c r="O10341" t="s">
        <v>40</v>
      </c>
      <c r="P10341" t="s">
        <v>30</v>
      </c>
      <c r="Q10341" t="s">
        <v>63</v>
      </c>
      <c r="R10341" t="s">
        <v>30</v>
      </c>
      <c r="X10341" t="s">
        <v>42347</v>
      </c>
    </row>
    <row r="10342" spans="1:24" x14ac:dyDescent="0.25">
      <c r="A10342">
        <v>688685</v>
      </c>
      <c r="B10342" t="s">
        <v>42348</v>
      </c>
      <c r="C10342" t="s">
        <v>42349</v>
      </c>
      <c r="K10342" t="s">
        <v>42350</v>
      </c>
      <c r="L10342" t="s">
        <v>42351</v>
      </c>
      <c r="N10342" t="s">
        <v>45</v>
      </c>
      <c r="O10342" t="s">
        <v>30</v>
      </c>
      <c r="P10342" t="s">
        <v>30</v>
      </c>
      <c r="Q10342" t="s">
        <v>31</v>
      </c>
      <c r="R10342" t="s">
        <v>30</v>
      </c>
      <c r="X10342" t="s">
        <v>42352</v>
      </c>
    </row>
  </sheetData>
  <sortState ref="A2:Y10342">
    <sortCondition descending="1" ref="D2:D1034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chembl_drugs-13 21_31_54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Christopher Southan</dc:creator>
  <cp:lastModifiedBy>Christopher Southan</cp:lastModifiedBy>
  <dcterms:created xsi:type="dcterms:W3CDTF">2013-11-21T21:40:29Z</dcterms:created>
  <dcterms:modified xsi:type="dcterms:W3CDTF">2014-01-24T15:50:44Z</dcterms:modified>
</cp:coreProperties>
</file>